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2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3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drawings/drawing4.xml" ContentType="application/vnd.openxmlformats-officedocument.drawing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231"/>
  <workbookPr/>
  <mc:AlternateContent xmlns:mc="http://schemas.openxmlformats.org/markup-compatibility/2006">
    <mc:Choice Requires="x15">
      <x15ac:absPath xmlns:x15ac="http://schemas.microsoft.com/office/spreadsheetml/2010/11/ac" url="D:\Estadistica1\Documents\estadisticas\trayectorias escolares\2025\E-J\SInObservaciones\"/>
    </mc:Choice>
  </mc:AlternateContent>
  <xr:revisionPtr revIDLastSave="0" documentId="8_{7C558349-4EBF-4E9F-AF9D-89EECEDF0ADD}" xr6:coauthVersionLast="47" xr6:coauthVersionMax="47" xr10:uidLastSave="{00000000-0000-0000-0000-000000000000}"/>
  <bookViews>
    <workbookView xWindow="-120" yWindow="-120" windowWidth="51840" windowHeight="21120" xr2:uid="{00000000-000D-0000-FFFF-FFFF00000000}"/>
  </bookViews>
  <sheets>
    <sheet name="Administración" sheetId="1" r:id="rId1"/>
    <sheet name="Contaduría" sheetId="2" r:id="rId2"/>
    <sheet name="Economia" sheetId="3" r:id="rId3"/>
    <sheet name="Com. Exterior" sheetId="4" r:id="rId4"/>
    <sheet name="Turismo" sheetId="5" r:id="rId5"/>
    <sheet name="Mercadotecnia" sheetId="6" r:id="rId6"/>
    <sheet name="Merca Virtual" sheetId="7" r:id="rId7"/>
    <sheet name="Gastronomía" sheetId="8" r:id="rId8"/>
    <sheet name="Esp Admon Personal" sheetId="9" r:id="rId9"/>
    <sheet name="Esp Admon Tributaria" sheetId="10" r:id="rId10"/>
    <sheet name="Esp Admon PyMES" sheetId="11" r:id="rId11"/>
    <sheet name="Mtria G Admva" sheetId="12" r:id="rId1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uri="GoogleSheetsCustomDataVersion1">
      <go:sheetsCustomData xmlns:go="http://customooxmlschemas.google.com/" r:id="rId16" roundtripDataSignature="AMtx7mgw8akry2AIpX7Q4biQ7qMrXtuwUw=="/>
    </ext>
  </extLst>
</workbook>
</file>

<file path=xl/calcChain.xml><?xml version="1.0" encoding="utf-8"?>
<calcChain xmlns="http://schemas.openxmlformats.org/spreadsheetml/2006/main">
  <c r="N351" i="7" l="1"/>
  <c r="N330" i="7"/>
  <c r="L664" i="8"/>
  <c r="N664" i="8" s="1"/>
  <c r="Q639" i="8"/>
  <c r="K576" i="8"/>
  <c r="N746" i="6"/>
  <c r="L746" i="6"/>
  <c r="N725" i="6"/>
  <c r="Q659" i="6"/>
  <c r="N662" i="6"/>
  <c r="K662" i="6"/>
  <c r="K641" i="6"/>
  <c r="N852" i="5"/>
  <c r="L852" i="5"/>
  <c r="N830" i="5"/>
  <c r="K907" i="4"/>
  <c r="U1025" i="2"/>
  <c r="S1025" i="2"/>
  <c r="X978" i="2"/>
  <c r="R893" i="2"/>
  <c r="AB1047" i="1"/>
  <c r="Z1047" i="1"/>
  <c r="AB1025" i="1"/>
  <c r="AC1209" i="1"/>
  <c r="AC1210" i="1"/>
  <c r="AC1211" i="1"/>
  <c r="AC1212" i="1"/>
  <c r="AC1213" i="1"/>
  <c r="AC1214" i="1"/>
  <c r="AC1215" i="1"/>
  <c r="Q832" i="8"/>
  <c r="R832" i="8"/>
  <c r="O832" i="8"/>
  <c r="Q810" i="8"/>
  <c r="R810" i="8"/>
  <c r="O810" i="8"/>
  <c r="Q788" i="8"/>
  <c r="R788" i="8"/>
  <c r="O788" i="8"/>
  <c r="Q766" i="8"/>
  <c r="R766" i="8"/>
  <c r="O766" i="8"/>
  <c r="Q744" i="8"/>
  <c r="R744" i="8"/>
  <c r="Q722" i="8"/>
  <c r="R722" i="8"/>
  <c r="O722" i="8"/>
  <c r="Q700" i="8"/>
  <c r="R700" i="8"/>
  <c r="O700" i="8"/>
  <c r="Q452" i="7"/>
  <c r="R452" i="7"/>
  <c r="O452" i="7"/>
  <c r="Q473" i="7"/>
  <c r="R473" i="7"/>
  <c r="O473" i="7"/>
  <c r="Q431" i="7"/>
  <c r="R431" i="7"/>
  <c r="O431" i="7"/>
  <c r="Q410" i="7"/>
  <c r="R410" i="7"/>
  <c r="O410" i="7"/>
  <c r="Q386" i="7"/>
  <c r="R386" i="7"/>
  <c r="O386" i="7"/>
  <c r="Q365" i="7"/>
  <c r="R365" i="7"/>
  <c r="O365" i="7"/>
  <c r="O281" i="7"/>
  <c r="Q344" i="7"/>
  <c r="R344" i="7"/>
  <c r="O344" i="7"/>
  <c r="O195" i="7"/>
  <c r="Q218" i="7"/>
  <c r="R218" i="7" s="1"/>
  <c r="O218" i="7"/>
  <c r="O1014" i="5" l="1"/>
  <c r="O1015" i="5"/>
  <c r="O1016" i="5"/>
  <c r="O1017" i="5"/>
  <c r="O1018" i="5"/>
  <c r="O1019" i="5"/>
  <c r="O1020" i="5"/>
  <c r="O994" i="5"/>
  <c r="O995" i="5"/>
  <c r="O996" i="5"/>
  <c r="O997" i="5"/>
  <c r="O972" i="5"/>
  <c r="O973" i="5"/>
  <c r="O974" i="5"/>
  <c r="O975" i="5"/>
  <c r="R987" i="4"/>
  <c r="Z893" i="1"/>
  <c r="Y571" i="1"/>
  <c r="Z937" i="1"/>
  <c r="P574" i="8"/>
  <c r="L576" i="8"/>
  <c r="L862" i="8"/>
  <c r="K862" i="8"/>
  <c r="M862" i="8" s="1"/>
  <c r="N862" i="8" s="1"/>
  <c r="P860" i="8"/>
  <c r="Q853" i="8"/>
  <c r="R853" i="8" s="1"/>
  <c r="O853" i="8"/>
  <c r="Q852" i="8"/>
  <c r="R852" i="8" s="1"/>
  <c r="O852" i="8"/>
  <c r="Q851" i="8"/>
  <c r="R851" i="8" s="1"/>
  <c r="O851" i="8"/>
  <c r="Q850" i="8"/>
  <c r="R850" i="8" s="1"/>
  <c r="O850" i="8"/>
  <c r="Q849" i="8"/>
  <c r="R849" i="8" s="1"/>
  <c r="O849" i="8"/>
  <c r="Q848" i="8"/>
  <c r="R848" i="8" s="1"/>
  <c r="O848" i="8"/>
  <c r="O847" i="8"/>
  <c r="P846" i="8"/>
  <c r="Q847" i="8" s="1"/>
  <c r="R847" i="8" s="1"/>
  <c r="O762" i="8"/>
  <c r="O741" i="8"/>
  <c r="O720" i="8"/>
  <c r="O699" i="8"/>
  <c r="O678" i="8"/>
  <c r="Q678" i="8"/>
  <c r="R678" i="8" s="1"/>
  <c r="L480" i="7"/>
  <c r="K480" i="7"/>
  <c r="M480" i="7" s="1"/>
  <c r="P478" i="7"/>
  <c r="Q472" i="7"/>
  <c r="R472" i="7" s="1"/>
  <c r="O472" i="7"/>
  <c r="Q471" i="7"/>
  <c r="R471" i="7" s="1"/>
  <c r="O471" i="7"/>
  <c r="Q470" i="7"/>
  <c r="R470" i="7" s="1"/>
  <c r="O470" i="7"/>
  <c r="Q469" i="7"/>
  <c r="R469" i="7" s="1"/>
  <c r="O469" i="7"/>
  <c r="Q468" i="7"/>
  <c r="R468" i="7" s="1"/>
  <c r="O468" i="7"/>
  <c r="R467" i="7"/>
  <c r="Q467" i="7"/>
  <c r="O467" i="7"/>
  <c r="O466" i="7"/>
  <c r="P465" i="7"/>
  <c r="Q466" i="7" s="1"/>
  <c r="R466" i="7" s="1"/>
  <c r="O383" i="7"/>
  <c r="O363" i="7"/>
  <c r="O343" i="7"/>
  <c r="L916" i="6"/>
  <c r="K916" i="6"/>
  <c r="M916" i="6" s="1"/>
  <c r="N916" i="6" s="1"/>
  <c r="P914" i="6"/>
  <c r="Q913" i="6"/>
  <c r="Q914" i="6" s="1"/>
  <c r="Q907" i="6"/>
  <c r="R907" i="6" s="1"/>
  <c r="O907" i="6"/>
  <c r="Q906" i="6"/>
  <c r="R906" i="6" s="1"/>
  <c r="O906" i="6"/>
  <c r="Q905" i="6"/>
  <c r="R905" i="6" s="1"/>
  <c r="O905" i="6"/>
  <c r="Q904" i="6"/>
  <c r="R904" i="6" s="1"/>
  <c r="O904" i="6"/>
  <c r="Q903" i="6"/>
  <c r="R903" i="6" s="1"/>
  <c r="O903" i="6"/>
  <c r="Q902" i="6"/>
  <c r="R902" i="6" s="1"/>
  <c r="O902" i="6"/>
  <c r="Q901" i="6"/>
  <c r="R901" i="6" s="1"/>
  <c r="O901" i="6"/>
  <c r="O900" i="6"/>
  <c r="P899" i="6"/>
  <c r="S901" i="6" s="1"/>
  <c r="O819" i="6"/>
  <c r="O823" i="6"/>
  <c r="Q823" i="6"/>
  <c r="R823" i="6"/>
  <c r="O799" i="6"/>
  <c r="O779" i="6"/>
  <c r="O781" i="6"/>
  <c r="Q781" i="6"/>
  <c r="R781" i="6"/>
  <c r="O760" i="6"/>
  <c r="Q760" i="6"/>
  <c r="R760" i="6"/>
  <c r="O759" i="6"/>
  <c r="O739" i="6"/>
  <c r="Q739" i="6"/>
  <c r="R739" i="6"/>
  <c r="L1028" i="5"/>
  <c r="K1028" i="5"/>
  <c r="M1028" i="5" s="1"/>
  <c r="N1028" i="5" s="1"/>
  <c r="P1026" i="5"/>
  <c r="Q1026" i="5"/>
  <c r="Q1020" i="5"/>
  <c r="R1020" i="5" s="1"/>
  <c r="Q1019" i="5"/>
  <c r="R1019" i="5" s="1"/>
  <c r="Q1018" i="5"/>
  <c r="R1018" i="5" s="1"/>
  <c r="Q1017" i="5"/>
  <c r="R1017" i="5" s="1"/>
  <c r="Q1016" i="5"/>
  <c r="R1016" i="5" s="1"/>
  <c r="Q1015" i="5"/>
  <c r="R1015" i="5" s="1"/>
  <c r="Q1014" i="5"/>
  <c r="R1014" i="5" s="1"/>
  <c r="O1013" i="5"/>
  <c r="P1012" i="5"/>
  <c r="Q1013" i="5" s="1"/>
  <c r="R1013" i="5" s="1"/>
  <c r="O928" i="5"/>
  <c r="O907" i="5"/>
  <c r="O886" i="5"/>
  <c r="O865" i="5"/>
  <c r="O844" i="5"/>
  <c r="Q844" i="5"/>
  <c r="R844" i="5" s="1"/>
  <c r="L1215" i="4"/>
  <c r="K1215" i="4"/>
  <c r="M1215" i="4" s="1"/>
  <c r="P1213" i="4"/>
  <c r="Q1212" i="4"/>
  <c r="Q1213" i="4" s="1"/>
  <c r="Q1206" i="4"/>
  <c r="R1206" i="4" s="1"/>
  <c r="O1206" i="4"/>
  <c r="Q1205" i="4"/>
  <c r="R1205" i="4" s="1"/>
  <c r="O1205" i="4"/>
  <c r="R1204" i="4"/>
  <c r="Q1204" i="4"/>
  <c r="O1204" i="4"/>
  <c r="Q1203" i="4"/>
  <c r="R1203" i="4" s="1"/>
  <c r="O1203" i="4"/>
  <c r="Q1202" i="4"/>
  <c r="R1202" i="4" s="1"/>
  <c r="O1202" i="4"/>
  <c r="R1201" i="4"/>
  <c r="Q1201" i="4"/>
  <c r="O1201" i="4"/>
  <c r="O1200" i="4"/>
  <c r="P1199" i="4"/>
  <c r="Q1200" i="4" s="1"/>
  <c r="R1200" i="4" s="1"/>
  <c r="O1115" i="4"/>
  <c r="O1094" i="4"/>
  <c r="O1073" i="4"/>
  <c r="O1031" i="4"/>
  <c r="Q1031" i="4"/>
  <c r="R1031" i="4" s="1"/>
  <c r="V1190" i="2"/>
  <c r="V1189" i="2"/>
  <c r="S1201" i="2"/>
  <c r="R1201" i="2"/>
  <c r="T1201" i="2" s="1"/>
  <c r="W1199" i="2"/>
  <c r="X1193" i="2"/>
  <c r="Y1193" i="2" s="1"/>
  <c r="V1193" i="2"/>
  <c r="X1192" i="2"/>
  <c r="Y1192" i="2" s="1"/>
  <c r="V1192" i="2"/>
  <c r="X1191" i="2"/>
  <c r="Y1191" i="2" s="1"/>
  <c r="V1191" i="2"/>
  <c r="X1190" i="2"/>
  <c r="Y1190" i="2" s="1"/>
  <c r="X1189" i="2"/>
  <c r="Y1189" i="2" s="1"/>
  <c r="X1188" i="2"/>
  <c r="Y1188" i="2" s="1"/>
  <c r="V1188" i="2"/>
  <c r="X1187" i="2"/>
  <c r="Y1187" i="2" s="1"/>
  <c r="V1187" i="2"/>
  <c r="V1186" i="2"/>
  <c r="W1185" i="2"/>
  <c r="Z1187" i="2" s="1"/>
  <c r="V1101" i="2"/>
  <c r="V1080" i="2"/>
  <c r="V1059" i="2"/>
  <c r="V1038" i="2"/>
  <c r="Q859" i="8" l="1"/>
  <c r="Q860" i="8" s="1"/>
  <c r="Q477" i="7"/>
  <c r="Q478" i="7" s="1"/>
  <c r="N480" i="7"/>
  <c r="N1215" i="4"/>
  <c r="X1198" i="2"/>
  <c r="X1199" i="2" s="1"/>
  <c r="S848" i="8"/>
  <c r="S467" i="7"/>
  <c r="Q900" i="6"/>
  <c r="R900" i="6" s="1"/>
  <c r="S1014" i="5"/>
  <c r="S1201" i="4"/>
  <c r="U1201" i="2"/>
  <c r="X1186" i="2"/>
  <c r="Y1186" i="2" s="1"/>
  <c r="Z1223" i="1"/>
  <c r="Y1223" i="1"/>
  <c r="AA1223" i="1" s="1"/>
  <c r="AB1223" i="1" s="1"/>
  <c r="AD1221" i="1"/>
  <c r="AE1220" i="1"/>
  <c r="AE1221" i="1" s="1"/>
  <c r="AE1215" i="1"/>
  <c r="AF1215" i="1" s="1"/>
  <c r="AE1214" i="1"/>
  <c r="AF1214" i="1" s="1"/>
  <c r="AE1213" i="1"/>
  <c r="AF1213" i="1" s="1"/>
  <c r="AE1212" i="1"/>
  <c r="AF1212" i="1" s="1"/>
  <c r="AE1211" i="1"/>
  <c r="AF1211" i="1" s="1"/>
  <c r="AE1210" i="1"/>
  <c r="AF1210" i="1" s="1"/>
  <c r="AE1209" i="1"/>
  <c r="AF1209" i="1" s="1"/>
  <c r="AC1208" i="1"/>
  <c r="AD1207" i="1"/>
  <c r="AG1209" i="1" s="1"/>
  <c r="AC1123" i="1"/>
  <c r="AF1124" i="1"/>
  <c r="AF1125" i="1"/>
  <c r="AF1126" i="1"/>
  <c r="AE1123" i="1"/>
  <c r="AF1123" i="1" s="1"/>
  <c r="AE1124" i="1"/>
  <c r="AE1125" i="1"/>
  <c r="AE1126" i="1"/>
  <c r="AC1102" i="1"/>
  <c r="AC1081" i="1"/>
  <c r="AC1060" i="1"/>
  <c r="AE1060" i="1"/>
  <c r="AF1060" i="1" s="1"/>
  <c r="AC1039" i="1"/>
  <c r="AE1039" i="1"/>
  <c r="AF1039" i="1" s="1"/>
  <c r="L309" i="7"/>
  <c r="Z1025" i="1"/>
  <c r="AE1208" i="1" l="1"/>
  <c r="AF1208" i="1" s="1"/>
  <c r="S607" i="1"/>
  <c r="L830" i="5" l="1"/>
  <c r="K720" i="5"/>
  <c r="K698" i="5"/>
  <c r="K225" i="7"/>
  <c r="L725" i="6"/>
  <c r="Q638" i="6"/>
  <c r="K620" i="6"/>
  <c r="Q617" i="6" s="1"/>
  <c r="N840" i="8" l="1"/>
  <c r="L840" i="8"/>
  <c r="K840" i="8"/>
  <c r="M840" i="8" s="1"/>
  <c r="P838" i="8"/>
  <c r="Q837" i="8"/>
  <c r="Q838" i="8" s="1"/>
  <c r="R831" i="8"/>
  <c r="Q831" i="8"/>
  <c r="O831" i="8"/>
  <c r="R830" i="8"/>
  <c r="Q830" i="8"/>
  <c r="O830" i="8"/>
  <c r="R829" i="8"/>
  <c r="Q829" i="8"/>
  <c r="O829" i="8"/>
  <c r="R828" i="8"/>
  <c r="Q828" i="8"/>
  <c r="O828" i="8"/>
  <c r="R827" i="8"/>
  <c r="Q827" i="8"/>
  <c r="O827" i="8"/>
  <c r="S826" i="8"/>
  <c r="R826" i="8"/>
  <c r="Q826" i="8"/>
  <c r="O826" i="8"/>
  <c r="O825" i="8"/>
  <c r="P824" i="8"/>
  <c r="Q825" i="8" s="1"/>
  <c r="R825" i="8" s="1"/>
  <c r="O740" i="8"/>
  <c r="O719" i="8"/>
  <c r="O698" i="8"/>
  <c r="O677" i="8"/>
  <c r="O656" i="8"/>
  <c r="Q656" i="8"/>
  <c r="R656" i="8" s="1"/>
  <c r="N459" i="7"/>
  <c r="L459" i="7"/>
  <c r="K459" i="7"/>
  <c r="M459" i="7" s="1"/>
  <c r="P457" i="7"/>
  <c r="Q456" i="7"/>
  <c r="Q457" i="7" s="1"/>
  <c r="R451" i="7"/>
  <c r="Q451" i="7"/>
  <c r="O451" i="7"/>
  <c r="R450" i="7"/>
  <c r="Q450" i="7"/>
  <c r="O450" i="7"/>
  <c r="R449" i="7"/>
  <c r="Q449" i="7"/>
  <c r="O449" i="7"/>
  <c r="R448" i="7"/>
  <c r="Q448" i="7"/>
  <c r="O448" i="7"/>
  <c r="R447" i="7"/>
  <c r="Q447" i="7"/>
  <c r="O447" i="7"/>
  <c r="R446" i="7"/>
  <c r="Q446" i="7"/>
  <c r="O446" i="7"/>
  <c r="O445" i="7"/>
  <c r="P444" i="7"/>
  <c r="S446" i="7" s="1"/>
  <c r="O382" i="7"/>
  <c r="O362" i="7"/>
  <c r="O342" i="7"/>
  <c r="O323" i="7"/>
  <c r="Q323" i="7"/>
  <c r="R323" i="7" s="1"/>
  <c r="O302" i="7"/>
  <c r="Q302" i="7"/>
  <c r="R302" i="7"/>
  <c r="O322" i="7"/>
  <c r="Q445" i="7" l="1"/>
  <c r="R445" i="7" s="1"/>
  <c r="N893" i="6"/>
  <c r="L893" i="6"/>
  <c r="K893" i="6"/>
  <c r="M893" i="6" s="1"/>
  <c r="P891" i="6"/>
  <c r="Q890" i="6"/>
  <c r="Q891" i="6" s="1"/>
  <c r="R885" i="6"/>
  <c r="Q885" i="6"/>
  <c r="O885" i="6"/>
  <c r="R884" i="6"/>
  <c r="Q884" i="6"/>
  <c r="O884" i="6"/>
  <c r="R883" i="6"/>
  <c r="Q883" i="6"/>
  <c r="O883" i="6"/>
  <c r="R882" i="6"/>
  <c r="Q882" i="6"/>
  <c r="O882" i="6"/>
  <c r="R881" i="6"/>
  <c r="Q881" i="6"/>
  <c r="O881" i="6"/>
  <c r="R880" i="6"/>
  <c r="Q880" i="6"/>
  <c r="O880" i="6"/>
  <c r="O879" i="6"/>
  <c r="P878" i="6"/>
  <c r="Q879" i="6" s="1"/>
  <c r="R879" i="6" s="1"/>
  <c r="O798" i="6"/>
  <c r="O778" i="6"/>
  <c r="O758" i="6"/>
  <c r="O738" i="6"/>
  <c r="O718" i="6"/>
  <c r="Q718" i="6"/>
  <c r="R718" i="6" s="1"/>
  <c r="N1006" i="5"/>
  <c r="L1006" i="5"/>
  <c r="K1006" i="5"/>
  <c r="Q1003" i="5" s="1"/>
  <c r="Q1004" i="5" s="1"/>
  <c r="P1004" i="5"/>
  <c r="R997" i="5"/>
  <c r="Q997" i="5"/>
  <c r="R996" i="5"/>
  <c r="Q996" i="5"/>
  <c r="R995" i="5"/>
  <c r="Q995" i="5"/>
  <c r="R994" i="5"/>
  <c r="Q994" i="5"/>
  <c r="R993" i="5"/>
  <c r="Q993" i="5"/>
  <c r="O993" i="5"/>
  <c r="R992" i="5"/>
  <c r="Q992" i="5"/>
  <c r="O992" i="5"/>
  <c r="O991" i="5"/>
  <c r="P990" i="5"/>
  <c r="S992" i="5" s="1"/>
  <c r="O906" i="5"/>
  <c r="O885" i="5"/>
  <c r="O864" i="5"/>
  <c r="O843" i="5"/>
  <c r="L1193" i="4"/>
  <c r="K1193" i="4"/>
  <c r="M1193" i="4" s="1"/>
  <c r="P1191" i="4"/>
  <c r="R1184" i="4"/>
  <c r="Q1184" i="4"/>
  <c r="O1184" i="4"/>
  <c r="R1183" i="4"/>
  <c r="Q1183" i="4"/>
  <c r="O1183" i="4"/>
  <c r="R1182" i="4"/>
  <c r="Q1182" i="4"/>
  <c r="O1182" i="4"/>
  <c r="R1181" i="4"/>
  <c r="Q1181" i="4"/>
  <c r="O1181" i="4"/>
  <c r="R1180" i="4"/>
  <c r="Q1180" i="4"/>
  <c r="O1180" i="4"/>
  <c r="R1179" i="4"/>
  <c r="Q1179" i="4"/>
  <c r="O1179" i="4"/>
  <c r="O1178" i="4"/>
  <c r="P1177" i="4"/>
  <c r="S1179" i="4" s="1"/>
  <c r="O1093" i="4"/>
  <c r="O1072" i="4"/>
  <c r="O1030" i="4"/>
  <c r="O1009" i="4"/>
  <c r="Q1009" i="4"/>
  <c r="R1009" i="4" s="1"/>
  <c r="X798" i="3"/>
  <c r="W798" i="3"/>
  <c r="Y798" i="3" s="1"/>
  <c r="Z798" i="3" s="1"/>
  <c r="AB796" i="3"/>
  <c r="AC795" i="3"/>
  <c r="AC796" i="3" s="1"/>
  <c r="AD789" i="3"/>
  <c r="AC789" i="3"/>
  <c r="AA789" i="3"/>
  <c r="AD788" i="3"/>
  <c r="AC788" i="3"/>
  <c r="AA788" i="3"/>
  <c r="AD787" i="3"/>
  <c r="AC787" i="3"/>
  <c r="AA787" i="3"/>
  <c r="AD786" i="3"/>
  <c r="AC786" i="3"/>
  <c r="AA786" i="3"/>
  <c r="AD785" i="3"/>
  <c r="AC785" i="3"/>
  <c r="AA785" i="3"/>
  <c r="AD784" i="3"/>
  <c r="AC784" i="3"/>
  <c r="AA784" i="3"/>
  <c r="AC783" i="3"/>
  <c r="AD783" i="3" s="1"/>
  <c r="AA783" i="3"/>
  <c r="AC782" i="3"/>
  <c r="AD782" i="3" s="1"/>
  <c r="AA782" i="3"/>
  <c r="AB781" i="3"/>
  <c r="AE783" i="3" s="1"/>
  <c r="U1179" i="2"/>
  <c r="S1179" i="2"/>
  <c r="R1179" i="2"/>
  <c r="T1179" i="2" s="1"/>
  <c r="W1177" i="2"/>
  <c r="X1176" i="2"/>
  <c r="X1177" i="2" s="1"/>
  <c r="Y1170" i="2"/>
  <c r="X1170" i="2"/>
  <c r="V1170" i="2"/>
  <c r="Y1169" i="2"/>
  <c r="X1169" i="2"/>
  <c r="V1169" i="2"/>
  <c r="Y1168" i="2"/>
  <c r="X1168" i="2"/>
  <c r="V1168" i="2"/>
  <c r="Y1167" i="2"/>
  <c r="X1167" i="2"/>
  <c r="V1167" i="2"/>
  <c r="Y1166" i="2"/>
  <c r="X1166" i="2"/>
  <c r="V1166" i="2"/>
  <c r="Y1165" i="2"/>
  <c r="X1165" i="2"/>
  <c r="V1165" i="2"/>
  <c r="V1164" i="2"/>
  <c r="W1163" i="2"/>
  <c r="Z1165" i="2" s="1"/>
  <c r="V1079" i="2"/>
  <c r="V1058" i="2"/>
  <c r="V1037" i="2"/>
  <c r="V1016" i="2"/>
  <c r="V995" i="2"/>
  <c r="X995" i="2"/>
  <c r="Y995" i="2" s="1"/>
  <c r="AB1201" i="1"/>
  <c r="Z1201" i="1"/>
  <c r="Y1201" i="1"/>
  <c r="AA1201" i="1" s="1"/>
  <c r="AD1199" i="1"/>
  <c r="AE1198" i="1"/>
  <c r="AE1199" i="1" s="1"/>
  <c r="AF1192" i="1"/>
  <c r="AE1192" i="1"/>
  <c r="AC1192" i="1"/>
  <c r="AF1191" i="1"/>
  <c r="AE1191" i="1"/>
  <c r="AC1191" i="1"/>
  <c r="AF1190" i="1"/>
  <c r="AE1190" i="1"/>
  <c r="AC1190" i="1"/>
  <c r="AF1189" i="1"/>
  <c r="AE1189" i="1"/>
  <c r="AC1189" i="1"/>
  <c r="AF1188" i="1"/>
  <c r="AE1188" i="1"/>
  <c r="AC1188" i="1"/>
  <c r="AF1187" i="1"/>
  <c r="AE1187" i="1"/>
  <c r="AC1187" i="1"/>
  <c r="AC1186" i="1"/>
  <c r="AD1185" i="1"/>
  <c r="AG1187" i="1" s="1"/>
  <c r="AC1101" i="1"/>
  <c r="AE1101" i="1"/>
  <c r="AF1101" i="1" s="1"/>
  <c r="AE1102" i="1"/>
  <c r="AF1102" i="1" s="1"/>
  <c r="AE1103" i="1"/>
  <c r="AF1103" i="1"/>
  <c r="AC1080" i="1"/>
  <c r="Q991" i="5" l="1"/>
  <c r="R991" i="5" s="1"/>
  <c r="Q1178" i="4"/>
  <c r="R1178" i="4" s="1"/>
  <c r="AE1186" i="1"/>
  <c r="AF1186" i="1" s="1"/>
  <c r="N1193" i="4"/>
  <c r="M1006" i="5"/>
  <c r="S880" i="6"/>
  <c r="Q1190" i="4"/>
  <c r="Q1191" i="4" s="1"/>
  <c r="X1164" i="2"/>
  <c r="Y1164" i="2" s="1"/>
  <c r="AC1059" i="1" l="1"/>
  <c r="L808" i="5" l="1"/>
  <c r="K675" i="5"/>
  <c r="Q672" i="5" s="1"/>
  <c r="L704" i="6"/>
  <c r="K575" i="6"/>
  <c r="Q572" i="6" s="1"/>
  <c r="S1003" i="2"/>
  <c r="S981" i="2"/>
  <c r="Z1003" i="1"/>
  <c r="N818" i="8" l="1"/>
  <c r="L818" i="8"/>
  <c r="K818" i="8"/>
  <c r="M818" i="8" s="1"/>
  <c r="P816" i="8"/>
  <c r="Q815" i="8"/>
  <c r="Q816" i="8" s="1"/>
  <c r="R809" i="8"/>
  <c r="Q809" i="8"/>
  <c r="O809" i="8"/>
  <c r="R808" i="8"/>
  <c r="Q808" i="8"/>
  <c r="O808" i="8"/>
  <c r="R807" i="8"/>
  <c r="Q807" i="8"/>
  <c r="O807" i="8"/>
  <c r="R806" i="8"/>
  <c r="Q806" i="8"/>
  <c r="O806" i="8"/>
  <c r="R805" i="8"/>
  <c r="Q805" i="8"/>
  <c r="O805" i="8"/>
  <c r="S804" i="8"/>
  <c r="Q804" i="8"/>
  <c r="R804" i="8" s="1"/>
  <c r="O804" i="8"/>
  <c r="O803" i="8"/>
  <c r="P802" i="8"/>
  <c r="Q803" i="8" s="1"/>
  <c r="R803" i="8" s="1"/>
  <c r="O718" i="8"/>
  <c r="O697" i="8"/>
  <c r="O676" i="8"/>
  <c r="O655" i="8"/>
  <c r="Q634" i="8"/>
  <c r="R634" i="8" s="1"/>
  <c r="O634" i="8"/>
  <c r="N438" i="7"/>
  <c r="L438" i="7"/>
  <c r="K438" i="7"/>
  <c r="M438" i="7" s="1"/>
  <c r="P436" i="7"/>
  <c r="Q435" i="7"/>
  <c r="Q436" i="7" s="1"/>
  <c r="R430" i="7"/>
  <c r="Q430" i="7"/>
  <c r="O430" i="7"/>
  <c r="R429" i="7"/>
  <c r="Q429" i="7"/>
  <c r="O429" i="7"/>
  <c r="R428" i="7"/>
  <c r="Q428" i="7"/>
  <c r="O428" i="7"/>
  <c r="R427" i="7"/>
  <c r="Q427" i="7"/>
  <c r="O427" i="7"/>
  <c r="R426" i="7"/>
  <c r="Q426" i="7"/>
  <c r="O426" i="7"/>
  <c r="Q425" i="7"/>
  <c r="R425" i="7" s="1"/>
  <c r="O425" i="7"/>
  <c r="O424" i="7"/>
  <c r="P423" i="7"/>
  <c r="Q424" i="7" s="1"/>
  <c r="R424" i="7" s="1"/>
  <c r="O361" i="7"/>
  <c r="O341" i="7"/>
  <c r="O321" i="7"/>
  <c r="O301" i="7"/>
  <c r="N872" i="6"/>
  <c r="L872" i="6"/>
  <c r="K872" i="6"/>
  <c r="M872" i="6" s="1"/>
  <c r="P870" i="6"/>
  <c r="Q869" i="6"/>
  <c r="Q870" i="6" s="1"/>
  <c r="R864" i="6"/>
  <c r="Q864" i="6"/>
  <c r="O864" i="6"/>
  <c r="R863" i="6"/>
  <c r="Q863" i="6"/>
  <c r="O863" i="6"/>
  <c r="R862" i="6"/>
  <c r="Q862" i="6"/>
  <c r="O862" i="6"/>
  <c r="R861" i="6"/>
  <c r="Q861" i="6"/>
  <c r="O861" i="6"/>
  <c r="R860" i="6"/>
  <c r="Q860" i="6"/>
  <c r="O860" i="6"/>
  <c r="Q859" i="6"/>
  <c r="R859" i="6" s="1"/>
  <c r="O859" i="6"/>
  <c r="O858" i="6"/>
  <c r="P857" i="6"/>
  <c r="S859" i="6" s="1"/>
  <c r="O780" i="6"/>
  <c r="O777" i="6"/>
  <c r="O757" i="6"/>
  <c r="O737" i="6"/>
  <c r="Q697" i="6"/>
  <c r="R697" i="6" s="1"/>
  <c r="N984" i="5"/>
  <c r="L984" i="5"/>
  <c r="K984" i="5"/>
  <c r="Q981" i="5" s="1"/>
  <c r="Q982" i="5" s="1"/>
  <c r="P982" i="5"/>
  <c r="R975" i="5"/>
  <c r="Q975" i="5"/>
  <c r="R974" i="5"/>
  <c r="Q974" i="5"/>
  <c r="R973" i="5"/>
  <c r="Q973" i="5"/>
  <c r="R972" i="5"/>
  <c r="Q972" i="5"/>
  <c r="R971" i="5"/>
  <c r="Q971" i="5"/>
  <c r="O971" i="5"/>
  <c r="Q970" i="5"/>
  <c r="R970" i="5" s="1"/>
  <c r="O970" i="5"/>
  <c r="O969" i="5"/>
  <c r="P968" i="5"/>
  <c r="S970" i="5" s="1"/>
  <c r="O863" i="5"/>
  <c r="O842" i="5"/>
  <c r="O822" i="5"/>
  <c r="Q822" i="5"/>
  <c r="R822" i="5" s="1"/>
  <c r="O821" i="5"/>
  <c r="L1171" i="4"/>
  <c r="K1171" i="4"/>
  <c r="Q1168" i="4" s="1"/>
  <c r="Q1169" i="4" s="1"/>
  <c r="P1169" i="4"/>
  <c r="R1162" i="4"/>
  <c r="Q1162" i="4"/>
  <c r="O1162" i="4"/>
  <c r="R1161" i="4"/>
  <c r="Q1161" i="4"/>
  <c r="O1161" i="4"/>
  <c r="R1160" i="4"/>
  <c r="Q1160" i="4"/>
  <c r="O1160" i="4"/>
  <c r="R1159" i="4"/>
  <c r="Q1159" i="4"/>
  <c r="O1159" i="4"/>
  <c r="R1158" i="4"/>
  <c r="Q1158" i="4"/>
  <c r="O1158" i="4"/>
  <c r="Q1157" i="4"/>
  <c r="R1157" i="4" s="1"/>
  <c r="O1157" i="4"/>
  <c r="O1156" i="4"/>
  <c r="P1155" i="4"/>
  <c r="S1157" i="4" s="1"/>
  <c r="O1074" i="4"/>
  <c r="O1071" i="4"/>
  <c r="O1052" i="4"/>
  <c r="O1051" i="4"/>
  <c r="O1050" i="4"/>
  <c r="O987" i="4"/>
  <c r="Q858" i="6" l="1"/>
  <c r="R858" i="6" s="1"/>
  <c r="Q969" i="5"/>
  <c r="R969" i="5" s="1"/>
  <c r="Q1156" i="4"/>
  <c r="R1156" i="4" s="1"/>
  <c r="S425" i="7"/>
  <c r="M984" i="5"/>
  <c r="M1171" i="4"/>
  <c r="N1171" i="4" s="1"/>
  <c r="U1157" i="2"/>
  <c r="S1157" i="2"/>
  <c r="R1157" i="2"/>
  <c r="T1157" i="2" s="1"/>
  <c r="W1155" i="2"/>
  <c r="X1154" i="2"/>
  <c r="X1155" i="2" s="1"/>
  <c r="Y1148" i="2"/>
  <c r="X1148" i="2"/>
  <c r="V1148" i="2"/>
  <c r="Y1147" i="2"/>
  <c r="X1147" i="2"/>
  <c r="V1147" i="2"/>
  <c r="Y1146" i="2"/>
  <c r="X1146" i="2"/>
  <c r="V1146" i="2"/>
  <c r="Y1145" i="2"/>
  <c r="X1145" i="2"/>
  <c r="V1145" i="2"/>
  <c r="Y1144" i="2"/>
  <c r="X1144" i="2"/>
  <c r="V1144" i="2"/>
  <c r="X1143" i="2"/>
  <c r="Y1143" i="2" s="1"/>
  <c r="V1143" i="2"/>
  <c r="V1142" i="2"/>
  <c r="W1141" i="2"/>
  <c r="Z1143" i="2" s="1"/>
  <c r="V1057" i="2"/>
  <c r="V1036" i="2"/>
  <c r="V1015" i="2"/>
  <c r="V994" i="2"/>
  <c r="AE1166" i="1"/>
  <c r="AF1166" i="1"/>
  <c r="AE1167" i="1"/>
  <c r="AF1167" i="1"/>
  <c r="AE1168" i="1"/>
  <c r="AF1168" i="1"/>
  <c r="AE1169" i="1"/>
  <c r="AF1169" i="1"/>
  <c r="AE1170" i="1"/>
  <c r="AF1170" i="1"/>
  <c r="AE1145" i="1"/>
  <c r="AF1145" i="1"/>
  <c r="AE1146" i="1"/>
  <c r="AF1146" i="1"/>
  <c r="AE1147" i="1"/>
  <c r="AF1147" i="1"/>
  <c r="AB1179" i="1"/>
  <c r="Z1179" i="1"/>
  <c r="Y1179" i="1"/>
  <c r="AA1179" i="1" s="1"/>
  <c r="AD1177" i="1"/>
  <c r="AE1176" i="1"/>
  <c r="AE1177" i="1" s="1"/>
  <c r="AC1170" i="1"/>
  <c r="AC1169" i="1"/>
  <c r="AC1168" i="1"/>
  <c r="AC1167" i="1"/>
  <c r="AC1166" i="1"/>
  <c r="AE1165" i="1"/>
  <c r="AF1165" i="1" s="1"/>
  <c r="AC1165" i="1"/>
  <c r="AC1164" i="1"/>
  <c r="AD1163" i="1"/>
  <c r="AG1165" i="1" s="1"/>
  <c r="AE1164" i="1" l="1"/>
  <c r="AF1164" i="1" s="1"/>
  <c r="X1142" i="2"/>
  <c r="Y1142" i="2" s="1"/>
  <c r="AC1079" i="1"/>
  <c r="AE1079" i="1"/>
  <c r="AC1058" i="1"/>
  <c r="AC1038" i="1"/>
  <c r="AC1016" i="1"/>
  <c r="AC995" i="1"/>
  <c r="AE995" i="1"/>
  <c r="AF995" i="1"/>
  <c r="S860" i="1"/>
  <c r="S861" i="1"/>
  <c r="W913" i="2" l="1"/>
  <c r="P1015" i="4"/>
  <c r="P993" i="4"/>
  <c r="P971" i="4"/>
  <c r="P949" i="4"/>
  <c r="P927" i="4"/>
  <c r="P905" i="4"/>
  <c r="P837" i="4"/>
  <c r="P860" i="4"/>
  <c r="P883" i="4"/>
  <c r="L786" i="5"/>
  <c r="L683" i="6"/>
  <c r="W683" i="3"/>
  <c r="AC680" i="3" s="1"/>
  <c r="X683" i="3"/>
  <c r="S959" i="2"/>
  <c r="L1017" i="4"/>
  <c r="L973" i="4"/>
  <c r="Z981" i="1"/>
  <c r="N796" i="8" l="1"/>
  <c r="L796" i="8"/>
  <c r="K796" i="8"/>
  <c r="M796" i="8" s="1"/>
  <c r="P794" i="8"/>
  <c r="Q793" i="8"/>
  <c r="Q794" i="8" s="1"/>
  <c r="R787" i="8"/>
  <c r="Q787" i="8"/>
  <c r="O787" i="8"/>
  <c r="R786" i="8"/>
  <c r="Q786" i="8"/>
  <c r="O786" i="8"/>
  <c r="R785" i="8"/>
  <c r="Q785" i="8"/>
  <c r="O785" i="8"/>
  <c r="R784" i="8"/>
  <c r="Q784" i="8"/>
  <c r="O784" i="8"/>
  <c r="Q783" i="8"/>
  <c r="R783" i="8" s="1"/>
  <c r="O783" i="8"/>
  <c r="Q782" i="8"/>
  <c r="R782" i="8" s="1"/>
  <c r="O782" i="8"/>
  <c r="O781" i="8"/>
  <c r="P780" i="8"/>
  <c r="S782" i="8" s="1"/>
  <c r="O696" i="8"/>
  <c r="O675" i="8"/>
  <c r="O654" i="8"/>
  <c r="O633" i="8"/>
  <c r="O612" i="8"/>
  <c r="Q612" i="8"/>
  <c r="R612" i="8" s="1"/>
  <c r="N417" i="7"/>
  <c r="L417" i="7"/>
  <c r="K417" i="7"/>
  <c r="M417" i="7" s="1"/>
  <c r="P415" i="7"/>
  <c r="Q414" i="7"/>
  <c r="Q415" i="7" s="1"/>
  <c r="R409" i="7"/>
  <c r="Q409" i="7"/>
  <c r="O409" i="7"/>
  <c r="R408" i="7"/>
  <c r="Q408" i="7"/>
  <c r="O408" i="7"/>
  <c r="R407" i="7"/>
  <c r="Q407" i="7"/>
  <c r="O407" i="7"/>
  <c r="R406" i="7"/>
  <c r="Q406" i="7"/>
  <c r="O406" i="7"/>
  <c r="Q405" i="7"/>
  <c r="R405" i="7" s="1"/>
  <c r="O405" i="7"/>
  <c r="Q404" i="7"/>
  <c r="R404" i="7" s="1"/>
  <c r="O404" i="7"/>
  <c r="O403" i="7"/>
  <c r="P402" i="7"/>
  <c r="Q403" i="7" s="1"/>
  <c r="R403" i="7" s="1"/>
  <c r="O340" i="7"/>
  <c r="O320" i="7"/>
  <c r="O300" i="7"/>
  <c r="Q281" i="7"/>
  <c r="R281" i="7" s="1"/>
  <c r="O280" i="7"/>
  <c r="O260" i="7"/>
  <c r="Q260" i="7"/>
  <c r="R260" i="7" s="1"/>
  <c r="N851" i="6"/>
  <c r="L851" i="6"/>
  <c r="K851" i="6"/>
  <c r="M851" i="6" s="1"/>
  <c r="P849" i="6"/>
  <c r="Q848" i="6"/>
  <c r="Q849" i="6" s="1"/>
  <c r="R843" i="6"/>
  <c r="Q843" i="6"/>
  <c r="O843" i="6"/>
  <c r="R842" i="6"/>
  <c r="Q842" i="6"/>
  <c r="O842" i="6"/>
  <c r="R841" i="6"/>
  <c r="Q841" i="6"/>
  <c r="O841" i="6"/>
  <c r="R840" i="6"/>
  <c r="Q840" i="6"/>
  <c r="O840" i="6"/>
  <c r="Q839" i="6"/>
  <c r="R839" i="6" s="1"/>
  <c r="O839" i="6"/>
  <c r="Q838" i="6"/>
  <c r="R838" i="6" s="1"/>
  <c r="O838" i="6"/>
  <c r="O837" i="6"/>
  <c r="P836" i="6"/>
  <c r="S838" i="6" s="1"/>
  <c r="O756" i="6"/>
  <c r="O736" i="6"/>
  <c r="N962" i="5"/>
  <c r="L962" i="5"/>
  <c r="K962" i="5"/>
  <c r="Q959" i="5" s="1"/>
  <c r="Q960" i="5" s="1"/>
  <c r="P960" i="5"/>
  <c r="R953" i="5"/>
  <c r="Q953" i="5"/>
  <c r="R952" i="5"/>
  <c r="Q952" i="5"/>
  <c r="R951" i="5"/>
  <c r="Q951" i="5"/>
  <c r="R950" i="5"/>
  <c r="Q950" i="5"/>
  <c r="Q949" i="5"/>
  <c r="R949" i="5" s="1"/>
  <c r="O949" i="5"/>
  <c r="Q948" i="5"/>
  <c r="R948" i="5" s="1"/>
  <c r="O948" i="5"/>
  <c r="O947" i="5"/>
  <c r="P946" i="5"/>
  <c r="S948" i="5" s="1"/>
  <c r="O862" i="5"/>
  <c r="O841" i="5"/>
  <c r="O799" i="5"/>
  <c r="O800" i="5"/>
  <c r="Q800" i="5"/>
  <c r="R800" i="5" s="1"/>
  <c r="O778" i="5"/>
  <c r="Q778" i="5"/>
  <c r="R778" i="5" s="1"/>
  <c r="L1149" i="4"/>
  <c r="K1149" i="4"/>
  <c r="M1149" i="4" s="1"/>
  <c r="P1147" i="4"/>
  <c r="R1140" i="4"/>
  <c r="Q1140" i="4"/>
  <c r="O1140" i="4"/>
  <c r="R1139" i="4"/>
  <c r="Q1139" i="4"/>
  <c r="O1139" i="4"/>
  <c r="R1138" i="4"/>
  <c r="Q1138" i="4"/>
  <c r="O1138" i="4"/>
  <c r="R1137" i="4"/>
  <c r="Q1137" i="4"/>
  <c r="O1137" i="4"/>
  <c r="Q1136" i="4"/>
  <c r="R1136" i="4" s="1"/>
  <c r="O1136" i="4"/>
  <c r="Q1135" i="4"/>
  <c r="R1135" i="4" s="1"/>
  <c r="O1135" i="4"/>
  <c r="O1134" i="4"/>
  <c r="P1133" i="4"/>
  <c r="S1135" i="4" s="1"/>
  <c r="Q1115" i="4"/>
  <c r="Q1116" i="4"/>
  <c r="Q1117" i="4"/>
  <c r="Q1118" i="4"/>
  <c r="Q1049" i="4"/>
  <c r="Q1050" i="4"/>
  <c r="Q1051" i="4"/>
  <c r="Q1052" i="4"/>
  <c r="O1049" i="4"/>
  <c r="O1028" i="4"/>
  <c r="O1029" i="4"/>
  <c r="O1007" i="4"/>
  <c r="O1008" i="4"/>
  <c r="O986" i="4"/>
  <c r="O965" i="4"/>
  <c r="Q965" i="4"/>
  <c r="R965" i="4" s="1"/>
  <c r="Y775" i="3"/>
  <c r="X775" i="3"/>
  <c r="W775" i="3"/>
  <c r="AB773" i="3"/>
  <c r="AC772" i="3"/>
  <c r="AC773" i="3" s="1"/>
  <c r="AD766" i="3"/>
  <c r="AC766" i="3"/>
  <c r="AA766" i="3"/>
  <c r="AD765" i="3"/>
  <c r="AC765" i="3"/>
  <c r="AA765" i="3"/>
  <c r="AD764" i="3"/>
  <c r="AC764" i="3"/>
  <c r="AA764" i="3"/>
  <c r="AD763" i="3"/>
  <c r="AC763" i="3"/>
  <c r="AA763" i="3"/>
  <c r="AD762" i="3"/>
  <c r="AC762" i="3"/>
  <c r="AA762" i="3"/>
  <c r="AC761" i="3"/>
  <c r="AD761" i="3" s="1"/>
  <c r="AA761" i="3"/>
  <c r="AC760" i="3"/>
  <c r="AD760" i="3" s="1"/>
  <c r="AA760" i="3"/>
  <c r="AA759" i="3"/>
  <c r="AB758" i="3"/>
  <c r="AE760" i="3" s="1"/>
  <c r="U1135" i="2"/>
  <c r="S1135" i="2"/>
  <c r="R1135" i="2"/>
  <c r="T1135" i="2" s="1"/>
  <c r="W1133" i="2"/>
  <c r="X1132" i="2"/>
  <c r="X1133" i="2" s="1"/>
  <c r="Y1126" i="2"/>
  <c r="X1126" i="2"/>
  <c r="V1126" i="2"/>
  <c r="Y1125" i="2"/>
  <c r="X1125" i="2"/>
  <c r="V1125" i="2"/>
  <c r="Y1124" i="2"/>
  <c r="X1124" i="2"/>
  <c r="V1124" i="2"/>
  <c r="Y1123" i="2"/>
  <c r="X1123" i="2"/>
  <c r="V1123" i="2"/>
  <c r="X1122" i="2"/>
  <c r="Y1122" i="2" s="1"/>
  <c r="V1122" i="2"/>
  <c r="X1121" i="2"/>
  <c r="Y1121" i="2" s="1"/>
  <c r="V1121" i="2"/>
  <c r="V1120" i="2"/>
  <c r="W1119" i="2"/>
  <c r="Z1121" i="2" s="1"/>
  <c r="V1035" i="2"/>
  <c r="V1014" i="2"/>
  <c r="V993" i="2"/>
  <c r="V973" i="2"/>
  <c r="X973" i="2"/>
  <c r="Y973" i="2" s="1"/>
  <c r="V951" i="2"/>
  <c r="X951" i="2"/>
  <c r="Y951" i="2" s="1"/>
  <c r="Q781" i="8" l="1"/>
  <c r="R781" i="8" s="1"/>
  <c r="Q1146" i="4"/>
  <c r="Q1147" i="4" s="1"/>
  <c r="M962" i="5"/>
  <c r="X1120" i="2"/>
  <c r="Y1120" i="2" s="1"/>
  <c r="Q1134" i="4"/>
  <c r="R1134" i="4" s="1"/>
  <c r="Q837" i="6"/>
  <c r="R837" i="6" s="1"/>
  <c r="Q947" i="5"/>
  <c r="R947" i="5" s="1"/>
  <c r="AC759" i="3"/>
  <c r="AD759" i="3" s="1"/>
  <c r="S404" i="7"/>
  <c r="N1149" i="4"/>
  <c r="Z775" i="3"/>
  <c r="AB1157" i="1"/>
  <c r="Z1157" i="1"/>
  <c r="Y1157" i="1"/>
  <c r="AA1157" i="1" s="1"/>
  <c r="AD1155" i="1"/>
  <c r="AE1154" i="1"/>
  <c r="AE1155" i="1" s="1"/>
  <c r="AF1148" i="1"/>
  <c r="AE1148" i="1"/>
  <c r="AC1148" i="1"/>
  <c r="AC1147" i="1"/>
  <c r="AC1146" i="1"/>
  <c r="AC1145" i="1"/>
  <c r="AE1144" i="1"/>
  <c r="AF1144" i="1" s="1"/>
  <c r="AC1144" i="1"/>
  <c r="AE1143" i="1"/>
  <c r="AF1143" i="1" s="1"/>
  <c r="AC1143" i="1"/>
  <c r="AC1142" i="1"/>
  <c r="AD1141" i="1"/>
  <c r="AG1143" i="1" s="1"/>
  <c r="AB1135" i="1"/>
  <c r="Z1135" i="1"/>
  <c r="Y1135" i="1"/>
  <c r="AA1135" i="1" s="1"/>
  <c r="AD1133" i="1"/>
  <c r="AE1132" i="1"/>
  <c r="AE1133" i="1" s="1"/>
  <c r="AC1126" i="1"/>
  <c r="AC1125" i="1"/>
  <c r="AC1124" i="1"/>
  <c r="AE1122" i="1"/>
  <c r="AF1122" i="1" s="1"/>
  <c r="AC1122" i="1"/>
  <c r="AE1121" i="1"/>
  <c r="AF1121" i="1" s="1"/>
  <c r="AC1121" i="1"/>
  <c r="AC1120" i="1"/>
  <c r="AD1119" i="1"/>
  <c r="AG1121" i="1" s="1"/>
  <c r="AE1057" i="1"/>
  <c r="AE1058" i="1"/>
  <c r="AC1057" i="1"/>
  <c r="AC1037" i="1"/>
  <c r="AC1015" i="1"/>
  <c r="AC994" i="1"/>
  <c r="AC973" i="1"/>
  <c r="AE973" i="1"/>
  <c r="AF973" i="1" s="1"/>
  <c r="AE1142" i="1" l="1"/>
  <c r="AF1142" i="1" s="1"/>
  <c r="AE1120" i="1"/>
  <c r="AF1120" i="1" s="1"/>
  <c r="L764" i="5" l="1"/>
  <c r="X637" i="3"/>
  <c r="L246" i="7"/>
  <c r="Z959" i="1"/>
  <c r="L662" i="6" l="1"/>
  <c r="S937" i="2"/>
  <c r="N774" i="8" l="1"/>
  <c r="L774" i="8"/>
  <c r="K774" i="8"/>
  <c r="M774" i="8" s="1"/>
  <c r="P772" i="8"/>
  <c r="Q771" i="8"/>
  <c r="Q772" i="8" s="1"/>
  <c r="R765" i="8"/>
  <c r="Q765" i="8"/>
  <c r="O765" i="8"/>
  <c r="R764" i="8"/>
  <c r="Q764" i="8"/>
  <c r="O764" i="8"/>
  <c r="R763" i="8"/>
  <c r="Q763" i="8"/>
  <c r="O763" i="8"/>
  <c r="Q762" i="8"/>
  <c r="R762" i="8" s="1"/>
  <c r="Q761" i="8"/>
  <c r="R761" i="8" s="1"/>
  <c r="O761" i="8"/>
  <c r="Q760" i="8"/>
  <c r="R760" i="8" s="1"/>
  <c r="O760" i="8"/>
  <c r="O759" i="8"/>
  <c r="P758" i="8"/>
  <c r="Q759" i="8" s="1"/>
  <c r="R759" i="8" s="1"/>
  <c r="O674" i="8"/>
  <c r="O653" i="8"/>
  <c r="O652" i="8"/>
  <c r="O632" i="8"/>
  <c r="O631" i="8"/>
  <c r="Q632" i="8"/>
  <c r="R632" i="8" s="1"/>
  <c r="Q633" i="8"/>
  <c r="R633" i="8" s="1"/>
  <c r="Q611" i="8"/>
  <c r="R611" i="8" s="1"/>
  <c r="O611" i="8"/>
  <c r="O610" i="8"/>
  <c r="O590" i="8"/>
  <c r="O589" i="8"/>
  <c r="Q590" i="8"/>
  <c r="R590" i="8" s="1"/>
  <c r="S760" i="8" l="1"/>
  <c r="O319" i="7"/>
  <c r="O299" i="7"/>
  <c r="O279" i="7"/>
  <c r="O259" i="7"/>
  <c r="N830" i="6"/>
  <c r="L830" i="6"/>
  <c r="K830" i="6"/>
  <c r="M830" i="6" s="1"/>
  <c r="P828" i="6"/>
  <c r="Q827" i="6"/>
  <c r="Q828" i="6" s="1"/>
  <c r="R822" i="6"/>
  <c r="Q822" i="6"/>
  <c r="O822" i="6"/>
  <c r="R821" i="6"/>
  <c r="Q821" i="6"/>
  <c r="O821" i="6"/>
  <c r="R820" i="6"/>
  <c r="Q820" i="6"/>
  <c r="O820" i="6"/>
  <c r="Q819" i="6"/>
  <c r="R819" i="6" s="1"/>
  <c r="Q818" i="6"/>
  <c r="R818" i="6" s="1"/>
  <c r="O818" i="6"/>
  <c r="Q817" i="6"/>
  <c r="R817" i="6" s="1"/>
  <c r="O817" i="6"/>
  <c r="O816" i="6"/>
  <c r="P815" i="6"/>
  <c r="S817" i="6" s="1"/>
  <c r="O735" i="6"/>
  <c r="O717" i="6"/>
  <c r="O716" i="6"/>
  <c r="O715" i="6"/>
  <c r="O714" i="6"/>
  <c r="O697" i="6"/>
  <c r="O696" i="6"/>
  <c r="O695" i="6"/>
  <c r="O694" i="6"/>
  <c r="O676" i="6"/>
  <c r="Q676" i="6"/>
  <c r="R676" i="6" s="1"/>
  <c r="O675" i="6"/>
  <c r="O674" i="6"/>
  <c r="O655" i="6"/>
  <c r="O654" i="6"/>
  <c r="Q655" i="6"/>
  <c r="R655" i="6" s="1"/>
  <c r="Q816" i="6" l="1"/>
  <c r="R816" i="6" s="1"/>
  <c r="N940" i="5"/>
  <c r="L940" i="5"/>
  <c r="K940" i="5"/>
  <c r="M940" i="5" s="1"/>
  <c r="P938" i="5"/>
  <c r="R931" i="5"/>
  <c r="Q931" i="5"/>
  <c r="R930" i="5"/>
  <c r="Q930" i="5"/>
  <c r="R929" i="5"/>
  <c r="Q929" i="5"/>
  <c r="Q928" i="5"/>
  <c r="R928" i="5" s="1"/>
  <c r="Q927" i="5"/>
  <c r="R927" i="5" s="1"/>
  <c r="O927" i="5"/>
  <c r="Q926" i="5"/>
  <c r="R926" i="5" s="1"/>
  <c r="O926" i="5"/>
  <c r="O925" i="5"/>
  <c r="P924" i="5"/>
  <c r="S926" i="5" s="1"/>
  <c r="O884" i="5"/>
  <c r="O883" i="5"/>
  <c r="O861" i="5"/>
  <c r="O840" i="5"/>
  <c r="O798" i="5"/>
  <c r="O797" i="5"/>
  <c r="O777" i="5"/>
  <c r="O776" i="5"/>
  <c r="Q756" i="5"/>
  <c r="R756" i="5" s="1"/>
  <c r="O756" i="5"/>
  <c r="O755" i="5"/>
  <c r="Q1093" i="4"/>
  <c r="Q1094" i="4"/>
  <c r="Q1095" i="4"/>
  <c r="L1127" i="4"/>
  <c r="K1127" i="4"/>
  <c r="Q1124" i="4" s="1"/>
  <c r="Q1125" i="4" s="1"/>
  <c r="P1125" i="4"/>
  <c r="R1118" i="4"/>
  <c r="O1118" i="4"/>
  <c r="R1117" i="4"/>
  <c r="O1117" i="4"/>
  <c r="R1116" i="4"/>
  <c r="O1116" i="4"/>
  <c r="R1115" i="4"/>
  <c r="Q1114" i="4"/>
  <c r="R1114" i="4" s="1"/>
  <c r="O1114" i="4"/>
  <c r="Q1113" i="4"/>
  <c r="R1113" i="4" s="1"/>
  <c r="O1113" i="4"/>
  <c r="O1112" i="4"/>
  <c r="P1111" i="4"/>
  <c r="S1113" i="4" s="1"/>
  <c r="Q1071" i="4"/>
  <c r="Q1072" i="4"/>
  <c r="Q1073" i="4"/>
  <c r="O1027" i="4"/>
  <c r="Q1027" i="4"/>
  <c r="Q1028" i="4"/>
  <c r="Q1029" i="4"/>
  <c r="Q1030" i="4"/>
  <c r="O1006" i="4"/>
  <c r="O1005" i="4"/>
  <c r="Q1005" i="4"/>
  <c r="Q1006" i="4"/>
  <c r="Q1007" i="4"/>
  <c r="O985" i="4"/>
  <c r="O984" i="4"/>
  <c r="O964" i="4"/>
  <c r="O963" i="4"/>
  <c r="O943" i="4"/>
  <c r="O942" i="4"/>
  <c r="Q943" i="4"/>
  <c r="R943" i="4" s="1"/>
  <c r="Q1112" i="4" l="1"/>
  <c r="R1112" i="4" s="1"/>
  <c r="Q925" i="5"/>
  <c r="R925" i="5" s="1"/>
  <c r="Q937" i="5"/>
  <c r="Q938" i="5" s="1"/>
  <c r="M1127" i="4"/>
  <c r="N1127" i="4" s="1"/>
  <c r="U1113" i="2"/>
  <c r="S1113" i="2"/>
  <c r="R1113" i="2"/>
  <c r="T1113" i="2" s="1"/>
  <c r="W1111" i="2"/>
  <c r="X1110" i="2"/>
  <c r="X1111" i="2" s="1"/>
  <c r="Y1104" i="2"/>
  <c r="X1104" i="2"/>
  <c r="V1104" i="2"/>
  <c r="Y1103" i="2"/>
  <c r="X1103" i="2"/>
  <c r="V1103" i="2"/>
  <c r="Y1102" i="2"/>
  <c r="X1102" i="2"/>
  <c r="V1102" i="2"/>
  <c r="X1101" i="2"/>
  <c r="Y1101" i="2" s="1"/>
  <c r="X1100" i="2"/>
  <c r="Y1100" i="2" s="1"/>
  <c r="V1100" i="2"/>
  <c r="X1099" i="2"/>
  <c r="Y1099" i="2" s="1"/>
  <c r="V1099" i="2"/>
  <c r="V1098" i="2"/>
  <c r="W1097" i="2"/>
  <c r="Z1099" i="2" s="1"/>
  <c r="V1013" i="2"/>
  <c r="V992" i="2"/>
  <c r="V991" i="2"/>
  <c r="X1098" i="2" l="1"/>
  <c r="Y1098" i="2" s="1"/>
  <c r="V972" i="2"/>
  <c r="V971" i="2"/>
  <c r="V970" i="2"/>
  <c r="V950" i="2"/>
  <c r="V949" i="2"/>
  <c r="X929" i="2"/>
  <c r="Y929" i="2" s="1"/>
  <c r="V929" i="2"/>
  <c r="V928" i="2"/>
  <c r="AC1036" i="1" l="1"/>
  <c r="AC1035" i="1"/>
  <c r="AE1014" i="1"/>
  <c r="AF1014" i="1" s="1"/>
  <c r="AE1015" i="1"/>
  <c r="AF1015" i="1" s="1"/>
  <c r="AE1013" i="1"/>
  <c r="AC1014" i="1"/>
  <c r="AC1013" i="1"/>
  <c r="AC993" i="1"/>
  <c r="AC992" i="1"/>
  <c r="AC972" i="1"/>
  <c r="AC971" i="1"/>
  <c r="AC951" i="1" l="1"/>
  <c r="AC950" i="1"/>
  <c r="AE951" i="1"/>
  <c r="AF951" i="1" s="1"/>
  <c r="L620" i="6" l="1"/>
  <c r="L862" i="4"/>
  <c r="S893" i="2"/>
  <c r="S915" i="2"/>
  <c r="N752" i="8" l="1"/>
  <c r="L752" i="8"/>
  <c r="K752" i="8"/>
  <c r="M752" i="8" s="1"/>
  <c r="N730" i="8"/>
  <c r="L730" i="8"/>
  <c r="K730" i="8"/>
  <c r="M730" i="8" s="1"/>
  <c r="N708" i="8"/>
  <c r="L708" i="8"/>
  <c r="K708" i="8"/>
  <c r="M708" i="8" s="1"/>
  <c r="L686" i="8"/>
  <c r="K686" i="8"/>
  <c r="M686" i="8" s="1"/>
  <c r="N686" i="8" s="1"/>
  <c r="K664" i="8"/>
  <c r="M664" i="8" s="1"/>
  <c r="L642" i="8"/>
  <c r="K642" i="8"/>
  <c r="M642" i="8" s="1"/>
  <c r="N642" i="8" s="1"/>
  <c r="L620" i="8"/>
  <c r="K620" i="8"/>
  <c r="L598" i="8"/>
  <c r="L288" i="7"/>
  <c r="L267" i="7"/>
  <c r="L182" i="7"/>
  <c r="L225" i="7"/>
  <c r="L641" i="6"/>
  <c r="L742" i="5"/>
  <c r="L720" i="5"/>
  <c r="L1105" i="4"/>
  <c r="K1105" i="4"/>
  <c r="M1105" i="4" s="1"/>
  <c r="L1083" i="4"/>
  <c r="K1083" i="4"/>
  <c r="M1083" i="4" s="1"/>
  <c r="N1083" i="4" s="1"/>
  <c r="L1061" i="4"/>
  <c r="K1061" i="4"/>
  <c r="L1039" i="4"/>
  <c r="K1039" i="4"/>
  <c r="M1039" i="4" s="1"/>
  <c r="N1039" i="4" s="1"/>
  <c r="K1017" i="4"/>
  <c r="M1017" i="4" s="1"/>
  <c r="N1017" i="4" s="1"/>
  <c r="L995" i="4"/>
  <c r="K995" i="4"/>
  <c r="M995" i="4" s="1"/>
  <c r="K973" i="4"/>
  <c r="M973" i="4" s="1"/>
  <c r="N973" i="4" s="1"/>
  <c r="L951" i="4"/>
  <c r="K951" i="4"/>
  <c r="M951" i="4" s="1"/>
  <c r="L929" i="4"/>
  <c r="X752" i="3"/>
  <c r="W752" i="3"/>
  <c r="Y752" i="3" s="1"/>
  <c r="Z752" i="3" s="1"/>
  <c r="X729" i="3"/>
  <c r="W729" i="3"/>
  <c r="Y729" i="3" s="1"/>
  <c r="X706" i="3"/>
  <c r="W706" i="3"/>
  <c r="Y706" i="3" s="1"/>
  <c r="Y683" i="3"/>
  <c r="Z683" i="3" s="1"/>
  <c r="X660" i="3"/>
  <c r="W660" i="3"/>
  <c r="AC657" i="3" s="1"/>
  <c r="H33" i="12"/>
  <c r="G33" i="12"/>
  <c r="I23" i="12"/>
  <c r="H23" i="12"/>
  <c r="G23" i="12"/>
  <c r="I11" i="12"/>
  <c r="H11" i="12"/>
  <c r="G11" i="12"/>
  <c r="E19" i="11"/>
  <c r="D19" i="11"/>
  <c r="E11" i="11"/>
  <c r="D11" i="11"/>
  <c r="E19" i="10"/>
  <c r="D19" i="10"/>
  <c r="E11" i="10"/>
  <c r="D11" i="10"/>
  <c r="E19" i="9"/>
  <c r="D19" i="9"/>
  <c r="E11" i="9"/>
  <c r="D11" i="9"/>
  <c r="Q750" i="8"/>
  <c r="P750" i="8"/>
  <c r="Q749" i="8"/>
  <c r="R743" i="8"/>
  <c r="Q743" i="8"/>
  <c r="O744" i="8"/>
  <c r="R742" i="8"/>
  <c r="Q742" i="8"/>
  <c r="O742" i="8"/>
  <c r="R741" i="8"/>
  <c r="Q741" i="8"/>
  <c r="Q740" i="8"/>
  <c r="R740" i="8" s="1"/>
  <c r="Q739" i="8"/>
  <c r="R739" i="8" s="1"/>
  <c r="O739" i="8"/>
  <c r="Q738" i="8"/>
  <c r="R738" i="8" s="1"/>
  <c r="O738" i="8"/>
  <c r="O737" i="8"/>
  <c r="P736" i="8"/>
  <c r="S738" i="8" s="1"/>
  <c r="P728" i="8"/>
  <c r="Q727" i="8"/>
  <c r="Q728" i="8" s="1"/>
  <c r="R721" i="8"/>
  <c r="Q721" i="8"/>
  <c r="O721" i="8"/>
  <c r="Q720" i="8"/>
  <c r="R720" i="8" s="1"/>
  <c r="Q719" i="8"/>
  <c r="R719" i="8" s="1"/>
  <c r="Q718" i="8"/>
  <c r="R718" i="8" s="1"/>
  <c r="Q717" i="8"/>
  <c r="R717" i="8" s="1"/>
  <c r="O717" i="8"/>
  <c r="Q716" i="8"/>
  <c r="R716" i="8" s="1"/>
  <c r="O716" i="8"/>
  <c r="O715" i="8"/>
  <c r="P714" i="8"/>
  <c r="P706" i="8"/>
  <c r="Q705" i="8"/>
  <c r="Q706" i="8" s="1"/>
  <c r="Q699" i="8"/>
  <c r="R699" i="8" s="1"/>
  <c r="Q698" i="8"/>
  <c r="R698" i="8" s="1"/>
  <c r="Q697" i="8"/>
  <c r="R697" i="8" s="1"/>
  <c r="Q696" i="8"/>
  <c r="R696" i="8" s="1"/>
  <c r="Q695" i="8"/>
  <c r="R695" i="8" s="1"/>
  <c r="O695" i="8"/>
  <c r="Q694" i="8"/>
  <c r="R694" i="8" s="1"/>
  <c r="O694" i="8"/>
  <c r="O693" i="8"/>
  <c r="P692" i="8"/>
  <c r="P684" i="8"/>
  <c r="Q683" i="8"/>
  <c r="Q684" i="8" s="1"/>
  <c r="Q677" i="8"/>
  <c r="R677" i="8" s="1"/>
  <c r="Q676" i="8"/>
  <c r="R676" i="8" s="1"/>
  <c r="Q675" i="8"/>
  <c r="R675" i="8" s="1"/>
  <c r="Q674" i="8"/>
  <c r="R674" i="8" s="1"/>
  <c r="Q673" i="8"/>
  <c r="R673" i="8" s="1"/>
  <c r="O673" i="8"/>
  <c r="Q672" i="8"/>
  <c r="R672" i="8" s="1"/>
  <c r="O672" i="8"/>
  <c r="O671" i="8"/>
  <c r="P670" i="8"/>
  <c r="Q662" i="8"/>
  <c r="P662" i="8"/>
  <c r="Q661" i="8"/>
  <c r="Q655" i="8"/>
  <c r="R655" i="8" s="1"/>
  <c r="Q654" i="8"/>
  <c r="R654" i="8" s="1"/>
  <c r="Q653" i="8"/>
  <c r="R653" i="8" s="1"/>
  <c r="Q652" i="8"/>
  <c r="R652" i="8" s="1"/>
  <c r="Q651" i="8"/>
  <c r="R651" i="8" s="1"/>
  <c r="O651" i="8"/>
  <c r="Q650" i="8"/>
  <c r="R650" i="8" s="1"/>
  <c r="O650" i="8"/>
  <c r="O649" i="8"/>
  <c r="P648" i="8"/>
  <c r="S650" i="8" s="1"/>
  <c r="P640" i="8"/>
  <c r="Q640" i="8"/>
  <c r="Q631" i="8"/>
  <c r="R631" i="8" s="1"/>
  <c r="Q630" i="8"/>
  <c r="R630" i="8" s="1"/>
  <c r="O630" i="8"/>
  <c r="Q629" i="8"/>
  <c r="R629" i="8" s="1"/>
  <c r="O629" i="8"/>
  <c r="Q628" i="8"/>
  <c r="R628" i="8" s="1"/>
  <c r="O628" i="8"/>
  <c r="O627" i="8"/>
  <c r="P626" i="8"/>
  <c r="P618" i="8"/>
  <c r="Q610" i="8"/>
  <c r="R610" i="8" s="1"/>
  <c r="Q609" i="8"/>
  <c r="R609" i="8" s="1"/>
  <c r="O609" i="8"/>
  <c r="Q608" i="8"/>
  <c r="R608" i="8" s="1"/>
  <c r="O608" i="8"/>
  <c r="R607" i="8"/>
  <c r="Q607" i="8"/>
  <c r="O607" i="8"/>
  <c r="Q606" i="8"/>
  <c r="R606" i="8" s="1"/>
  <c r="O606" i="8"/>
  <c r="O605" i="8"/>
  <c r="P604" i="8"/>
  <c r="S606" i="8" s="1"/>
  <c r="K598" i="8"/>
  <c r="P596" i="8"/>
  <c r="Q589" i="8"/>
  <c r="R589" i="8" s="1"/>
  <c r="Q588" i="8"/>
  <c r="R588" i="8" s="1"/>
  <c r="O588" i="8"/>
  <c r="Q587" i="8"/>
  <c r="R587" i="8" s="1"/>
  <c r="O587" i="8"/>
  <c r="Q586" i="8"/>
  <c r="R586" i="8" s="1"/>
  <c r="O586" i="8"/>
  <c r="Q585" i="8"/>
  <c r="R585" i="8" s="1"/>
  <c r="O585" i="8"/>
  <c r="Q584" i="8"/>
  <c r="R584" i="8" s="1"/>
  <c r="O584" i="8"/>
  <c r="O583" i="8"/>
  <c r="P582" i="8"/>
  <c r="M576" i="8"/>
  <c r="N576" i="8" s="1"/>
  <c r="Q567" i="8"/>
  <c r="R567" i="8" s="1"/>
  <c r="O567" i="8"/>
  <c r="Q566" i="8"/>
  <c r="R566" i="8" s="1"/>
  <c r="O566" i="8"/>
  <c r="Q565" i="8"/>
  <c r="R565" i="8" s="1"/>
  <c r="O565" i="8"/>
  <c r="Q564" i="8"/>
  <c r="R564" i="8" s="1"/>
  <c r="O564" i="8"/>
  <c r="Q563" i="8"/>
  <c r="R563" i="8" s="1"/>
  <c r="O563" i="8"/>
  <c r="Q562" i="8"/>
  <c r="R562" i="8" s="1"/>
  <c r="O562" i="8"/>
  <c r="O561" i="8"/>
  <c r="P560" i="8"/>
  <c r="S562" i="8" s="1"/>
  <c r="L554" i="8"/>
  <c r="K554" i="8"/>
  <c r="P552" i="8"/>
  <c r="Q545" i="8"/>
  <c r="R545" i="8" s="1"/>
  <c r="O545" i="8"/>
  <c r="Q544" i="8"/>
  <c r="R544" i="8" s="1"/>
  <c r="O544" i="8"/>
  <c r="Q543" i="8"/>
  <c r="R543" i="8" s="1"/>
  <c r="O543" i="8"/>
  <c r="Q542" i="8"/>
  <c r="R542" i="8" s="1"/>
  <c r="O542" i="8"/>
  <c r="Q541" i="8"/>
  <c r="R541" i="8" s="1"/>
  <c r="O541" i="8"/>
  <c r="Q540" i="8"/>
  <c r="R540" i="8" s="1"/>
  <c r="O540" i="8"/>
  <c r="O539" i="8"/>
  <c r="P538" i="8"/>
  <c r="L532" i="8"/>
  <c r="K532" i="8"/>
  <c r="P530" i="8"/>
  <c r="Q523" i="8"/>
  <c r="R523" i="8" s="1"/>
  <c r="O523" i="8"/>
  <c r="Q522" i="8"/>
  <c r="R522" i="8" s="1"/>
  <c r="O522" i="8"/>
  <c r="Q521" i="8"/>
  <c r="R521" i="8" s="1"/>
  <c r="O521" i="8"/>
  <c r="Q520" i="8"/>
  <c r="R520" i="8" s="1"/>
  <c r="O520" i="8"/>
  <c r="Q519" i="8"/>
  <c r="R519" i="8" s="1"/>
  <c r="O519" i="8"/>
  <c r="Q518" i="8"/>
  <c r="R518" i="8" s="1"/>
  <c r="O518" i="8"/>
  <c r="S517" i="8"/>
  <c r="Q517" i="8"/>
  <c r="R517" i="8" s="1"/>
  <c r="O517" i="8"/>
  <c r="O516" i="8"/>
  <c r="P515" i="8"/>
  <c r="Q516" i="8" s="1"/>
  <c r="R516" i="8" s="1"/>
  <c r="L509" i="8"/>
  <c r="K509" i="8"/>
  <c r="M509" i="8" s="1"/>
  <c r="P507" i="8"/>
  <c r="Q506" i="8"/>
  <c r="Q507" i="8" s="1"/>
  <c r="Q500" i="8"/>
  <c r="R500" i="8" s="1"/>
  <c r="O500" i="8"/>
  <c r="Q499" i="8"/>
  <c r="R499" i="8" s="1"/>
  <c r="O499" i="8"/>
  <c r="Q498" i="8"/>
  <c r="R498" i="8" s="1"/>
  <c r="O498" i="8"/>
  <c r="Q497" i="8"/>
  <c r="R497" i="8" s="1"/>
  <c r="O497" i="8"/>
  <c r="Q496" i="8"/>
  <c r="R496" i="8" s="1"/>
  <c r="O496" i="8"/>
  <c r="Q495" i="8"/>
  <c r="R495" i="8" s="1"/>
  <c r="O495" i="8"/>
  <c r="Q494" i="8"/>
  <c r="R494" i="8" s="1"/>
  <c r="O494" i="8"/>
  <c r="O493" i="8"/>
  <c r="P492" i="8"/>
  <c r="M486" i="8"/>
  <c r="L486" i="8"/>
  <c r="K486" i="8"/>
  <c r="P484" i="8"/>
  <c r="Q483" i="8"/>
  <c r="Q484" i="8" s="1"/>
  <c r="Q477" i="8"/>
  <c r="R477" i="8" s="1"/>
  <c r="O477" i="8"/>
  <c r="Q476" i="8"/>
  <c r="R476" i="8" s="1"/>
  <c r="O476" i="8"/>
  <c r="R475" i="8"/>
  <c r="Q475" i="8"/>
  <c r="O475" i="8"/>
  <c r="Q474" i="8"/>
  <c r="R474" i="8" s="1"/>
  <c r="O474" i="8"/>
  <c r="Q473" i="8"/>
  <c r="R473" i="8" s="1"/>
  <c r="O473" i="8"/>
  <c r="Q472" i="8"/>
  <c r="R472" i="8" s="1"/>
  <c r="O472" i="8"/>
  <c r="Q471" i="8"/>
  <c r="R471" i="8" s="1"/>
  <c r="O471" i="8"/>
  <c r="O470" i="8"/>
  <c r="P469" i="8"/>
  <c r="L463" i="8"/>
  <c r="K463" i="8"/>
  <c r="M463" i="8" s="1"/>
  <c r="P461" i="8"/>
  <c r="Q460" i="8"/>
  <c r="Q461" i="8" s="1"/>
  <c r="Q454" i="8"/>
  <c r="R454" i="8" s="1"/>
  <c r="O454" i="8"/>
  <c r="Q453" i="8"/>
  <c r="R453" i="8" s="1"/>
  <c r="O453" i="8"/>
  <c r="Q452" i="8"/>
  <c r="R452" i="8" s="1"/>
  <c r="O452" i="8"/>
  <c r="Q451" i="8"/>
  <c r="R451" i="8" s="1"/>
  <c r="O451" i="8"/>
  <c r="Q450" i="8"/>
  <c r="R450" i="8" s="1"/>
  <c r="O450" i="8"/>
  <c r="Q449" i="8"/>
  <c r="R449" i="8" s="1"/>
  <c r="O449" i="8"/>
  <c r="Q448" i="8"/>
  <c r="R448" i="8" s="1"/>
  <c r="O448" i="8"/>
  <c r="O447" i="8"/>
  <c r="P446" i="8"/>
  <c r="L440" i="8"/>
  <c r="K440" i="8"/>
  <c r="M440" i="8" s="1"/>
  <c r="N440" i="8" s="1"/>
  <c r="P438" i="8"/>
  <c r="Q437" i="8"/>
  <c r="Q438" i="8" s="1"/>
  <c r="Q431" i="8"/>
  <c r="R431" i="8" s="1"/>
  <c r="O431" i="8"/>
  <c r="Q430" i="8"/>
  <c r="R430" i="8" s="1"/>
  <c r="O430" i="8"/>
  <c r="Q429" i="8"/>
  <c r="R429" i="8" s="1"/>
  <c r="O429" i="8"/>
  <c r="Q428" i="8"/>
  <c r="R428" i="8" s="1"/>
  <c r="O428" i="8"/>
  <c r="Q427" i="8"/>
  <c r="R427" i="8" s="1"/>
  <c r="O427" i="8"/>
  <c r="Q426" i="8"/>
  <c r="R426" i="8" s="1"/>
  <c r="O426" i="8"/>
  <c r="Q425" i="8"/>
  <c r="R425" i="8" s="1"/>
  <c r="O425" i="8"/>
  <c r="Q424" i="8"/>
  <c r="R424" i="8" s="1"/>
  <c r="O424" i="8"/>
  <c r="P423" i="8"/>
  <c r="S425" i="8" s="1"/>
  <c r="L417" i="8"/>
  <c r="K417" i="8"/>
  <c r="M417" i="8" s="1"/>
  <c r="P415" i="8"/>
  <c r="Q414" i="8"/>
  <c r="Q415" i="8" s="1"/>
  <c r="Q408" i="8"/>
  <c r="R408" i="8" s="1"/>
  <c r="O408" i="8"/>
  <c r="Q407" i="8"/>
  <c r="R407" i="8" s="1"/>
  <c r="O407" i="8"/>
  <c r="Q406" i="8"/>
  <c r="R406" i="8" s="1"/>
  <c r="O406" i="8"/>
  <c r="Q405" i="8"/>
  <c r="R405" i="8" s="1"/>
  <c r="O405" i="8"/>
  <c r="Q404" i="8"/>
  <c r="R404" i="8" s="1"/>
  <c r="O404" i="8"/>
  <c r="Q403" i="8"/>
  <c r="R403" i="8" s="1"/>
  <c r="O403" i="8"/>
  <c r="Q402" i="8"/>
  <c r="R402" i="8" s="1"/>
  <c r="O402" i="8"/>
  <c r="O401" i="8"/>
  <c r="P400" i="8"/>
  <c r="L394" i="8"/>
  <c r="K394" i="8"/>
  <c r="M394" i="8" s="1"/>
  <c r="N394" i="8" s="1"/>
  <c r="P392" i="8"/>
  <c r="Q391" i="8"/>
  <c r="Q392" i="8" s="1"/>
  <c r="Q385" i="8"/>
  <c r="R385" i="8" s="1"/>
  <c r="O385" i="8"/>
  <c r="Q384" i="8"/>
  <c r="R384" i="8" s="1"/>
  <c r="O384" i="8"/>
  <c r="Q383" i="8"/>
  <c r="R383" i="8" s="1"/>
  <c r="O383" i="8"/>
  <c r="Q382" i="8"/>
  <c r="R382" i="8" s="1"/>
  <c r="O382" i="8"/>
  <c r="Q381" i="8"/>
  <c r="R381" i="8" s="1"/>
  <c r="O381" i="8"/>
  <c r="Q380" i="8"/>
  <c r="R380" i="8" s="1"/>
  <c r="O380" i="8"/>
  <c r="Q379" i="8"/>
  <c r="R379" i="8" s="1"/>
  <c r="O379" i="8"/>
  <c r="O378" i="8"/>
  <c r="P377" i="8"/>
  <c r="L371" i="8"/>
  <c r="K371" i="8"/>
  <c r="M371" i="8" s="1"/>
  <c r="Q369" i="8"/>
  <c r="P369" i="8"/>
  <c r="Q368" i="8"/>
  <c r="Q362" i="8"/>
  <c r="R362" i="8" s="1"/>
  <c r="O362" i="8"/>
  <c r="Q361" i="8"/>
  <c r="R361" i="8" s="1"/>
  <c r="O361" i="8"/>
  <c r="Q360" i="8"/>
  <c r="R360" i="8" s="1"/>
  <c r="O360" i="8"/>
  <c r="R359" i="8"/>
  <c r="Q359" i="8"/>
  <c r="O359" i="8"/>
  <c r="Q358" i="8"/>
  <c r="R358" i="8" s="1"/>
  <c r="O358" i="8"/>
  <c r="Q357" i="8"/>
  <c r="R357" i="8" s="1"/>
  <c r="O357" i="8"/>
  <c r="Q356" i="8"/>
  <c r="R356" i="8" s="1"/>
  <c r="O356" i="8"/>
  <c r="O355" i="8"/>
  <c r="P354" i="8"/>
  <c r="L348" i="8"/>
  <c r="K348" i="8"/>
  <c r="P346" i="8"/>
  <c r="Q339" i="8"/>
  <c r="R339" i="8" s="1"/>
  <c r="O339" i="8"/>
  <c r="Q338" i="8"/>
  <c r="R338" i="8" s="1"/>
  <c r="O338" i="8"/>
  <c r="Q337" i="8"/>
  <c r="R337" i="8" s="1"/>
  <c r="O337" i="8"/>
  <c r="Q336" i="8"/>
  <c r="R336" i="8" s="1"/>
  <c r="O336" i="8"/>
  <c r="Q335" i="8"/>
  <c r="R335" i="8" s="1"/>
  <c r="O335" i="8"/>
  <c r="Q334" i="8"/>
  <c r="R334" i="8" s="1"/>
  <c r="O334" i="8"/>
  <c r="Q333" i="8"/>
  <c r="R333" i="8" s="1"/>
  <c r="O333" i="8"/>
  <c r="O332" i="8"/>
  <c r="P331" i="8"/>
  <c r="L325" i="8"/>
  <c r="K325" i="8"/>
  <c r="M325" i="8" s="1"/>
  <c r="P323" i="8"/>
  <c r="Q322" i="8"/>
  <c r="Q323" i="8" s="1"/>
  <c r="Q316" i="8"/>
  <c r="R316" i="8" s="1"/>
  <c r="O316" i="8"/>
  <c r="Q315" i="8"/>
  <c r="R315" i="8" s="1"/>
  <c r="O315" i="8"/>
  <c r="Q314" i="8"/>
  <c r="R314" i="8" s="1"/>
  <c r="O314" i="8"/>
  <c r="Q313" i="8"/>
  <c r="R313" i="8" s="1"/>
  <c r="O313" i="8"/>
  <c r="Q312" i="8"/>
  <c r="R312" i="8" s="1"/>
  <c r="O312" i="8"/>
  <c r="Q311" i="8"/>
  <c r="R311" i="8" s="1"/>
  <c r="O311" i="8"/>
  <c r="Q310" i="8"/>
  <c r="R310" i="8" s="1"/>
  <c r="O310" i="8"/>
  <c r="O309" i="8"/>
  <c r="P308" i="8"/>
  <c r="S310" i="8" s="1"/>
  <c r="M302" i="8"/>
  <c r="L302" i="8"/>
  <c r="K302" i="8"/>
  <c r="Q299" i="8" s="1"/>
  <c r="Q300" i="8" s="1"/>
  <c r="P300" i="8"/>
  <c r="Q293" i="8"/>
  <c r="R293" i="8" s="1"/>
  <c r="O293" i="8"/>
  <c r="Q292" i="8"/>
  <c r="R292" i="8" s="1"/>
  <c r="O292" i="8"/>
  <c r="Q291" i="8"/>
  <c r="R291" i="8" s="1"/>
  <c r="O291" i="8"/>
  <c r="Q290" i="8"/>
  <c r="R290" i="8" s="1"/>
  <c r="O290" i="8"/>
  <c r="Q289" i="8"/>
  <c r="R289" i="8" s="1"/>
  <c r="O289" i="8"/>
  <c r="Q288" i="8"/>
  <c r="R288" i="8" s="1"/>
  <c r="O288" i="8"/>
  <c r="Q287" i="8"/>
  <c r="R287" i="8" s="1"/>
  <c r="O287" i="8"/>
  <c r="O286" i="8"/>
  <c r="P285" i="8"/>
  <c r="L279" i="8"/>
  <c r="K279" i="8"/>
  <c r="M279" i="8" s="1"/>
  <c r="P277" i="8"/>
  <c r="Q276" i="8"/>
  <c r="Q277" i="8" s="1"/>
  <c r="Q270" i="8"/>
  <c r="R270" i="8" s="1"/>
  <c r="O270" i="8"/>
  <c r="Q269" i="8"/>
  <c r="R269" i="8" s="1"/>
  <c r="O269" i="8"/>
  <c r="Q268" i="8"/>
  <c r="R268" i="8" s="1"/>
  <c r="O268" i="8"/>
  <c r="Q267" i="8"/>
  <c r="R267" i="8" s="1"/>
  <c r="O267" i="8"/>
  <c r="Q266" i="8"/>
  <c r="R266" i="8" s="1"/>
  <c r="O266" i="8"/>
  <c r="Q265" i="8"/>
  <c r="R265" i="8" s="1"/>
  <c r="O265" i="8"/>
  <c r="Q264" i="8"/>
  <c r="R264" i="8" s="1"/>
  <c r="O264" i="8"/>
  <c r="O263" i="8"/>
  <c r="P262" i="8"/>
  <c r="L256" i="8"/>
  <c r="K256" i="8"/>
  <c r="P254" i="8"/>
  <c r="Q247" i="8"/>
  <c r="R247" i="8" s="1"/>
  <c r="O247" i="8"/>
  <c r="Q246" i="8"/>
  <c r="R246" i="8" s="1"/>
  <c r="O246" i="8"/>
  <c r="Q245" i="8"/>
  <c r="R245" i="8" s="1"/>
  <c r="O245" i="8"/>
  <c r="Q244" i="8"/>
  <c r="R244" i="8" s="1"/>
  <c r="O244" i="8"/>
  <c r="Q243" i="8"/>
  <c r="R243" i="8" s="1"/>
  <c r="O243" i="8"/>
  <c r="Q242" i="8"/>
  <c r="R242" i="8" s="1"/>
  <c r="O242" i="8"/>
  <c r="S241" i="8"/>
  <c r="Q241" i="8"/>
  <c r="R241" i="8" s="1"/>
  <c r="O241" i="8"/>
  <c r="O240" i="8"/>
  <c r="P239" i="8"/>
  <c r="Q240" i="8" s="1"/>
  <c r="R240" i="8" s="1"/>
  <c r="L233" i="8"/>
  <c r="K233" i="8"/>
  <c r="M233" i="8" s="1"/>
  <c r="N233" i="8" s="1"/>
  <c r="P231" i="8"/>
  <c r="Q230" i="8"/>
  <c r="Q231" i="8" s="1"/>
  <c r="Q224" i="8"/>
  <c r="R224" i="8" s="1"/>
  <c r="O224" i="8"/>
  <c r="Q223" i="8"/>
  <c r="R223" i="8" s="1"/>
  <c r="O223" i="8"/>
  <c r="Q222" i="8"/>
  <c r="R222" i="8" s="1"/>
  <c r="O222" i="8"/>
  <c r="Q221" i="8"/>
  <c r="R221" i="8" s="1"/>
  <c r="O221" i="8"/>
  <c r="Q220" i="8"/>
  <c r="R220" i="8" s="1"/>
  <c r="O220" i="8"/>
  <c r="Q219" i="8"/>
  <c r="R219" i="8" s="1"/>
  <c r="O219" i="8"/>
  <c r="R218" i="8"/>
  <c r="Q218" i="8"/>
  <c r="O218" i="8"/>
  <c r="O217" i="8"/>
  <c r="P216" i="8"/>
  <c r="S218" i="8" s="1"/>
  <c r="L210" i="8"/>
  <c r="K210" i="8"/>
  <c r="M210" i="8" s="1"/>
  <c r="N210" i="8" s="1"/>
  <c r="P208" i="8"/>
  <c r="Q207" i="8"/>
  <c r="Q208" i="8" s="1"/>
  <c r="Q201" i="8"/>
  <c r="R201" i="8" s="1"/>
  <c r="O201" i="8"/>
  <c r="Q200" i="8"/>
  <c r="R200" i="8" s="1"/>
  <c r="O200" i="8"/>
  <c r="Q199" i="8"/>
  <c r="R199" i="8" s="1"/>
  <c r="O199" i="8"/>
  <c r="Q198" i="8"/>
  <c r="R198" i="8" s="1"/>
  <c r="O198" i="8"/>
  <c r="Q197" i="8"/>
  <c r="R197" i="8" s="1"/>
  <c r="O197" i="8"/>
  <c r="Q196" i="8"/>
  <c r="R196" i="8" s="1"/>
  <c r="O196" i="8"/>
  <c r="Q195" i="8"/>
  <c r="R195" i="8" s="1"/>
  <c r="O195" i="8"/>
  <c r="O194" i="8"/>
  <c r="P193" i="8"/>
  <c r="L187" i="8"/>
  <c r="K187" i="8"/>
  <c r="M187" i="8" s="1"/>
  <c r="N187" i="8" s="1"/>
  <c r="P185" i="8"/>
  <c r="Q178" i="8"/>
  <c r="R178" i="8" s="1"/>
  <c r="O178" i="8"/>
  <c r="Q177" i="8"/>
  <c r="R177" i="8" s="1"/>
  <c r="O177" i="8"/>
  <c r="Q176" i="8"/>
  <c r="R176" i="8" s="1"/>
  <c r="O176" i="8"/>
  <c r="Q175" i="8"/>
  <c r="R175" i="8" s="1"/>
  <c r="O175" i="8"/>
  <c r="Q174" i="8"/>
  <c r="R174" i="8" s="1"/>
  <c r="O174" i="8"/>
  <c r="Q173" i="8"/>
  <c r="R173" i="8" s="1"/>
  <c r="O173" i="8"/>
  <c r="Q172" i="8"/>
  <c r="R172" i="8" s="1"/>
  <c r="O172" i="8"/>
  <c r="O171" i="8"/>
  <c r="P170" i="8"/>
  <c r="L164" i="8"/>
  <c r="K164" i="8"/>
  <c r="T161" i="8"/>
  <c r="Q158" i="8"/>
  <c r="R158" i="8" s="1"/>
  <c r="O158" i="8"/>
  <c r="Q157" i="8"/>
  <c r="R157" i="8" s="1"/>
  <c r="O157" i="8"/>
  <c r="Q156" i="8"/>
  <c r="R156" i="8" s="1"/>
  <c r="O156" i="8"/>
  <c r="Q155" i="8"/>
  <c r="R155" i="8" s="1"/>
  <c r="O155" i="8"/>
  <c r="Q154" i="8"/>
  <c r="R154" i="8" s="1"/>
  <c r="O154" i="8"/>
  <c r="Q153" i="8"/>
  <c r="R153" i="8" s="1"/>
  <c r="O153" i="8"/>
  <c r="Q152" i="8"/>
  <c r="R152" i="8" s="1"/>
  <c r="O152" i="8"/>
  <c r="O151" i="8"/>
  <c r="P150" i="8"/>
  <c r="AB58" i="8" s="1"/>
  <c r="L145" i="8"/>
  <c r="K145" i="8"/>
  <c r="M145" i="8" s="1"/>
  <c r="N145" i="8" s="1"/>
  <c r="T143" i="8"/>
  <c r="Q140" i="8"/>
  <c r="R140" i="8" s="1"/>
  <c r="O140" i="8"/>
  <c r="Q139" i="8"/>
  <c r="R139" i="8" s="1"/>
  <c r="O139" i="8"/>
  <c r="Q138" i="8"/>
  <c r="R138" i="8" s="1"/>
  <c r="O138" i="8"/>
  <c r="Q137" i="8"/>
  <c r="R137" i="8" s="1"/>
  <c r="O137" i="8"/>
  <c r="R136" i="8"/>
  <c r="Q136" i="8"/>
  <c r="O136" i="8"/>
  <c r="Q135" i="8"/>
  <c r="R135" i="8" s="1"/>
  <c r="O135" i="8"/>
  <c r="Q134" i="8"/>
  <c r="R134" i="8" s="1"/>
  <c r="O134" i="8"/>
  <c r="O133" i="8"/>
  <c r="P132" i="8"/>
  <c r="L126" i="8"/>
  <c r="K126" i="8"/>
  <c r="U123" i="8" s="1"/>
  <c r="U124" i="8" s="1"/>
  <c r="T124" i="8"/>
  <c r="Q121" i="8"/>
  <c r="R121" i="8" s="1"/>
  <c r="O121" i="8"/>
  <c r="Q120" i="8"/>
  <c r="R120" i="8" s="1"/>
  <c r="O120" i="8"/>
  <c r="Q119" i="8"/>
  <c r="R119" i="8" s="1"/>
  <c r="O119" i="8"/>
  <c r="Q118" i="8"/>
  <c r="R118" i="8" s="1"/>
  <c r="O118" i="8"/>
  <c r="Q117" i="8"/>
  <c r="R117" i="8" s="1"/>
  <c r="O117" i="8"/>
  <c r="Q116" i="8"/>
  <c r="R116" i="8" s="1"/>
  <c r="O116" i="8"/>
  <c r="R115" i="8"/>
  <c r="Q115" i="8"/>
  <c r="O115" i="8"/>
  <c r="O114" i="8"/>
  <c r="P113" i="8"/>
  <c r="Q114" i="8" s="1"/>
  <c r="R114" i="8" s="1"/>
  <c r="L109" i="8"/>
  <c r="K109" i="8"/>
  <c r="T106" i="8"/>
  <c r="Q103" i="8"/>
  <c r="R103" i="8" s="1"/>
  <c r="O103" i="8"/>
  <c r="Q102" i="8"/>
  <c r="R102" i="8" s="1"/>
  <c r="O102" i="8"/>
  <c r="Q101" i="8"/>
  <c r="R101" i="8" s="1"/>
  <c r="O101" i="8"/>
  <c r="Q100" i="8"/>
  <c r="R100" i="8" s="1"/>
  <c r="O100" i="8"/>
  <c r="Q99" i="8"/>
  <c r="R99" i="8" s="1"/>
  <c r="O99" i="8"/>
  <c r="Q98" i="8"/>
  <c r="R98" i="8" s="1"/>
  <c r="O98" i="8"/>
  <c r="Q97" i="8"/>
  <c r="R97" i="8" s="1"/>
  <c r="O97" i="8"/>
  <c r="O96" i="8"/>
  <c r="P95" i="8"/>
  <c r="Q96" i="8" s="1"/>
  <c r="R96" i="8" s="1"/>
  <c r="L91" i="8"/>
  <c r="K91" i="8"/>
  <c r="M91" i="8" s="1"/>
  <c r="N91" i="8" s="1"/>
  <c r="T88" i="8"/>
  <c r="U87" i="8"/>
  <c r="U88" i="8" s="1"/>
  <c r="Q85" i="8"/>
  <c r="R85" i="8" s="1"/>
  <c r="O85" i="8"/>
  <c r="Q84" i="8"/>
  <c r="R84" i="8" s="1"/>
  <c r="O84" i="8"/>
  <c r="Q83" i="8"/>
  <c r="R83" i="8" s="1"/>
  <c r="O83" i="8"/>
  <c r="Q82" i="8"/>
  <c r="R82" i="8" s="1"/>
  <c r="O82" i="8"/>
  <c r="Q81" i="8"/>
  <c r="R81" i="8" s="1"/>
  <c r="O81" i="8"/>
  <c r="Q80" i="8"/>
  <c r="R80" i="8" s="1"/>
  <c r="O80" i="8"/>
  <c r="Q79" i="8"/>
  <c r="R79" i="8" s="1"/>
  <c r="O79" i="8"/>
  <c r="O78" i="8"/>
  <c r="P77" i="8"/>
  <c r="L73" i="8"/>
  <c r="K73" i="8"/>
  <c r="U70" i="8" s="1"/>
  <c r="U71" i="8" s="1"/>
  <c r="T71" i="8"/>
  <c r="Q68" i="8"/>
  <c r="R68" i="8" s="1"/>
  <c r="O68" i="8"/>
  <c r="Q67" i="8"/>
  <c r="R67" i="8" s="1"/>
  <c r="O67" i="8"/>
  <c r="Q66" i="8"/>
  <c r="R66" i="8" s="1"/>
  <c r="O66" i="8"/>
  <c r="Q65" i="8"/>
  <c r="R65" i="8" s="1"/>
  <c r="O65" i="8"/>
  <c r="Q64" i="8"/>
  <c r="R64" i="8" s="1"/>
  <c r="O64" i="8"/>
  <c r="Q63" i="8"/>
  <c r="R63" i="8" s="1"/>
  <c r="O63" i="8"/>
  <c r="Q62" i="8"/>
  <c r="R62" i="8" s="1"/>
  <c r="O62" i="8"/>
  <c r="O61" i="8"/>
  <c r="P60" i="8"/>
  <c r="Q61" i="8" s="1"/>
  <c r="R61" i="8" s="1"/>
  <c r="Z58" i="8"/>
  <c r="Y58" i="8"/>
  <c r="L56" i="8"/>
  <c r="K56" i="8"/>
  <c r="M56" i="8" s="1"/>
  <c r="N56" i="8" s="1"/>
  <c r="Q50" i="8"/>
  <c r="R50" i="8" s="1"/>
  <c r="O50" i="8"/>
  <c r="Q49" i="8"/>
  <c r="R49" i="8" s="1"/>
  <c r="O49" i="8"/>
  <c r="R48" i="8"/>
  <c r="Q48" i="8"/>
  <c r="O48" i="8"/>
  <c r="Q47" i="8"/>
  <c r="R47" i="8" s="1"/>
  <c r="O47" i="8"/>
  <c r="Q46" i="8"/>
  <c r="R46" i="8" s="1"/>
  <c r="O46" i="8"/>
  <c r="Q45" i="8"/>
  <c r="R45" i="8" s="1"/>
  <c r="O45" i="8"/>
  <c r="Q44" i="8"/>
  <c r="R44" i="8" s="1"/>
  <c r="O44" i="8"/>
  <c r="O43" i="8"/>
  <c r="P42" i="8"/>
  <c r="V58" i="8" s="1"/>
  <c r="L38" i="8"/>
  <c r="K38" i="8"/>
  <c r="M38" i="8" s="1"/>
  <c r="N38" i="8" s="1"/>
  <c r="Q31" i="8"/>
  <c r="R31" i="8" s="1"/>
  <c r="O31" i="8"/>
  <c r="Q30" i="8"/>
  <c r="R30" i="8" s="1"/>
  <c r="O30" i="8"/>
  <c r="Q29" i="8"/>
  <c r="R29" i="8" s="1"/>
  <c r="O29" i="8"/>
  <c r="Q28" i="8"/>
  <c r="R28" i="8" s="1"/>
  <c r="O28" i="8"/>
  <c r="Q27" i="8"/>
  <c r="R27" i="8" s="1"/>
  <c r="O27" i="8"/>
  <c r="Q26" i="8"/>
  <c r="R26" i="8" s="1"/>
  <c r="O26" i="8"/>
  <c r="Q25" i="8"/>
  <c r="R25" i="8" s="1"/>
  <c r="O25" i="8"/>
  <c r="O24" i="8"/>
  <c r="P23" i="8"/>
  <c r="M19" i="8"/>
  <c r="N19" i="8" s="1"/>
  <c r="L19" i="8"/>
  <c r="K19" i="8"/>
  <c r="Q12" i="8"/>
  <c r="R12" i="8" s="1"/>
  <c r="O12" i="8"/>
  <c r="Q11" i="8"/>
  <c r="R11" i="8" s="1"/>
  <c r="O11" i="8"/>
  <c r="Q10" i="8"/>
  <c r="R10" i="8" s="1"/>
  <c r="O10" i="8"/>
  <c r="Q9" i="8"/>
  <c r="R9" i="8" s="1"/>
  <c r="O9" i="8"/>
  <c r="Q8" i="8"/>
  <c r="R8" i="8" s="1"/>
  <c r="O8" i="8"/>
  <c r="Q7" i="8"/>
  <c r="R7" i="8" s="1"/>
  <c r="O7" i="8"/>
  <c r="Q6" i="8"/>
  <c r="R6" i="8" s="1"/>
  <c r="O6" i="8"/>
  <c r="O5" i="8"/>
  <c r="P4" i="8"/>
  <c r="N393" i="7"/>
  <c r="L393" i="7"/>
  <c r="K393" i="7"/>
  <c r="M393" i="7" s="1"/>
  <c r="P391" i="7"/>
  <c r="Q390" i="7"/>
  <c r="Q391" i="7" s="1"/>
  <c r="R385" i="7"/>
  <c r="Q385" i="7"/>
  <c r="O385" i="7"/>
  <c r="R384" i="7"/>
  <c r="Q384" i="7"/>
  <c r="O384" i="7"/>
  <c r="Q383" i="7"/>
  <c r="R383" i="7" s="1"/>
  <c r="Q382" i="7"/>
  <c r="R382" i="7" s="1"/>
  <c r="Q381" i="7"/>
  <c r="R381" i="7" s="1"/>
  <c r="O381" i="7"/>
  <c r="Q380" i="7"/>
  <c r="R380" i="7" s="1"/>
  <c r="O380" i="7"/>
  <c r="O379" i="7"/>
  <c r="P378" i="7"/>
  <c r="S380" i="7" s="1"/>
  <c r="N372" i="7"/>
  <c r="L372" i="7"/>
  <c r="K372" i="7"/>
  <c r="M372" i="7" s="1"/>
  <c r="P370" i="7"/>
  <c r="Q369" i="7"/>
  <c r="Q370" i="7" s="1"/>
  <c r="R364" i="7"/>
  <c r="Q364" i="7"/>
  <c r="O364" i="7"/>
  <c r="Q363" i="7"/>
  <c r="R363" i="7" s="1"/>
  <c r="Q362" i="7"/>
  <c r="R362" i="7" s="1"/>
  <c r="Q361" i="7"/>
  <c r="R361" i="7" s="1"/>
  <c r="Q360" i="7"/>
  <c r="R360" i="7" s="1"/>
  <c r="O360" i="7"/>
  <c r="Q359" i="7"/>
  <c r="R359" i="7" s="1"/>
  <c r="O359" i="7"/>
  <c r="O358" i="7"/>
  <c r="P357" i="7"/>
  <c r="L351" i="7"/>
  <c r="K351" i="7"/>
  <c r="M351" i="7" s="1"/>
  <c r="P349" i="7"/>
  <c r="Q348" i="7"/>
  <c r="Q349" i="7" s="1"/>
  <c r="Q343" i="7"/>
  <c r="R343" i="7" s="1"/>
  <c r="Q342" i="7"/>
  <c r="R342" i="7" s="1"/>
  <c r="Q341" i="7"/>
  <c r="R341" i="7" s="1"/>
  <c r="Q340" i="7"/>
  <c r="R340" i="7" s="1"/>
  <c r="Q339" i="7"/>
  <c r="R339" i="7" s="1"/>
  <c r="O339" i="7"/>
  <c r="Q338" i="7"/>
  <c r="R338" i="7" s="1"/>
  <c r="O338" i="7"/>
  <c r="O337" i="7"/>
  <c r="P336" i="7"/>
  <c r="S338" i="7" s="1"/>
  <c r="L330" i="7"/>
  <c r="K330" i="7"/>
  <c r="M330" i="7" s="1"/>
  <c r="P328" i="7"/>
  <c r="Q327" i="7"/>
  <c r="Q328" i="7" s="1"/>
  <c r="Q322" i="7"/>
  <c r="R322" i="7" s="1"/>
  <c r="Q321" i="7"/>
  <c r="R321" i="7" s="1"/>
  <c r="Q320" i="7"/>
  <c r="R320" i="7" s="1"/>
  <c r="Q319" i="7"/>
  <c r="R319" i="7" s="1"/>
  <c r="Q318" i="7"/>
  <c r="R318" i="7" s="1"/>
  <c r="O318" i="7"/>
  <c r="Q317" i="7"/>
  <c r="R317" i="7" s="1"/>
  <c r="O317" i="7"/>
  <c r="O316" i="7"/>
  <c r="P315" i="7"/>
  <c r="Q316" i="7" s="1"/>
  <c r="R316" i="7" s="1"/>
  <c r="K309" i="7"/>
  <c r="M309" i="7" s="1"/>
  <c r="N309" i="7" s="1"/>
  <c r="P307" i="7"/>
  <c r="Q306" i="7"/>
  <c r="Q307" i="7" s="1"/>
  <c r="Q301" i="7"/>
  <c r="R301" i="7" s="1"/>
  <c r="Q300" i="7"/>
  <c r="R300" i="7" s="1"/>
  <c r="Q299" i="7"/>
  <c r="R299" i="7" s="1"/>
  <c r="Q298" i="7"/>
  <c r="R298" i="7" s="1"/>
  <c r="O298" i="7"/>
  <c r="Q297" i="7"/>
  <c r="R297" i="7" s="1"/>
  <c r="O297" i="7"/>
  <c r="Q296" i="7"/>
  <c r="R296" i="7" s="1"/>
  <c r="O296" i="7"/>
  <c r="O295" i="7"/>
  <c r="P294" i="7"/>
  <c r="S296" i="7" s="1"/>
  <c r="K288" i="7"/>
  <c r="M288" i="7" s="1"/>
  <c r="N288" i="7" s="1"/>
  <c r="P286" i="7"/>
  <c r="Q285" i="7"/>
  <c r="Q286" i="7" s="1"/>
  <c r="Q280" i="7"/>
  <c r="R280" i="7" s="1"/>
  <c r="Q279" i="7"/>
  <c r="R279" i="7" s="1"/>
  <c r="Q278" i="7"/>
  <c r="R278" i="7" s="1"/>
  <c r="O278" i="7"/>
  <c r="Q277" i="7"/>
  <c r="R277" i="7" s="1"/>
  <c r="O277" i="7"/>
  <c r="Q276" i="7"/>
  <c r="R276" i="7" s="1"/>
  <c r="O276" i="7"/>
  <c r="S275" i="7"/>
  <c r="Q275" i="7"/>
  <c r="R275" i="7" s="1"/>
  <c r="O275" i="7"/>
  <c r="O274" i="7"/>
  <c r="P273" i="7"/>
  <c r="Q274" i="7" s="1"/>
  <c r="R274" i="7" s="1"/>
  <c r="K267" i="7"/>
  <c r="P265" i="7"/>
  <c r="Q259" i="7"/>
  <c r="R259" i="7" s="1"/>
  <c r="Q258" i="7"/>
  <c r="R258" i="7" s="1"/>
  <c r="O258" i="7"/>
  <c r="Q257" i="7"/>
  <c r="R257" i="7" s="1"/>
  <c r="O257" i="7"/>
  <c r="Q256" i="7"/>
  <c r="R256" i="7" s="1"/>
  <c r="O256" i="7"/>
  <c r="Q255" i="7"/>
  <c r="R255" i="7" s="1"/>
  <c r="O255" i="7"/>
  <c r="Q254" i="7"/>
  <c r="R254" i="7" s="1"/>
  <c r="O254" i="7"/>
  <c r="O253" i="7"/>
  <c r="P252" i="7"/>
  <c r="S254" i="7" s="1"/>
  <c r="K246" i="7"/>
  <c r="Q243" i="7" s="1"/>
  <c r="Q244" i="7" s="1"/>
  <c r="P244" i="7"/>
  <c r="Q238" i="7"/>
  <c r="R238" i="7" s="1"/>
  <c r="O238" i="7"/>
  <c r="Q237" i="7"/>
  <c r="R237" i="7" s="1"/>
  <c r="O237" i="7"/>
  <c r="Q236" i="7"/>
  <c r="R236" i="7" s="1"/>
  <c r="O236" i="7"/>
  <c r="Q235" i="7"/>
  <c r="R235" i="7" s="1"/>
  <c r="O235" i="7"/>
  <c r="Q234" i="7"/>
  <c r="R234" i="7" s="1"/>
  <c r="O234" i="7"/>
  <c r="Q233" i="7"/>
  <c r="R233" i="7" s="1"/>
  <c r="O233" i="7"/>
  <c r="O232" i="7"/>
  <c r="P231" i="7"/>
  <c r="Q232" i="7" s="1"/>
  <c r="R232" i="7" s="1"/>
  <c r="P223" i="7"/>
  <c r="Q217" i="7"/>
  <c r="R217" i="7" s="1"/>
  <c r="O217" i="7"/>
  <c r="Q216" i="7"/>
  <c r="R216" i="7" s="1"/>
  <c r="O216" i="7"/>
  <c r="Q215" i="7"/>
  <c r="R215" i="7" s="1"/>
  <c r="O215" i="7"/>
  <c r="Q214" i="7"/>
  <c r="R214" i="7" s="1"/>
  <c r="O214" i="7"/>
  <c r="Q213" i="7"/>
  <c r="R213" i="7" s="1"/>
  <c r="O213" i="7"/>
  <c r="Q212" i="7"/>
  <c r="R212" i="7" s="1"/>
  <c r="O212" i="7"/>
  <c r="O211" i="7"/>
  <c r="P210" i="7"/>
  <c r="S212" i="7" s="1"/>
  <c r="N204" i="7"/>
  <c r="L204" i="7"/>
  <c r="K204" i="7"/>
  <c r="M204" i="7" s="1"/>
  <c r="P202" i="7"/>
  <c r="Q201" i="7"/>
  <c r="Q202" i="7" s="1"/>
  <c r="R195" i="7"/>
  <c r="Q195" i="7"/>
  <c r="R194" i="7"/>
  <c r="Q194" i="7"/>
  <c r="O194" i="7"/>
  <c r="R193" i="7"/>
  <c r="Q193" i="7"/>
  <c r="O193" i="7"/>
  <c r="R192" i="7"/>
  <c r="Q192" i="7"/>
  <c r="O192" i="7"/>
  <c r="R191" i="7"/>
  <c r="Q191" i="7"/>
  <c r="O191" i="7"/>
  <c r="R190" i="7"/>
  <c r="Q190" i="7"/>
  <c r="O190" i="7"/>
  <c r="R189" i="7"/>
  <c r="Q189" i="7"/>
  <c r="O189" i="7"/>
  <c r="P188" i="7"/>
  <c r="S190" i="7" s="1"/>
  <c r="K182" i="7"/>
  <c r="P180" i="7"/>
  <c r="Q173" i="7"/>
  <c r="R173" i="7" s="1"/>
  <c r="O173" i="7"/>
  <c r="Q172" i="7"/>
  <c r="R172" i="7" s="1"/>
  <c r="O172" i="7"/>
  <c r="Q171" i="7"/>
  <c r="R171" i="7" s="1"/>
  <c r="O171" i="7"/>
  <c r="Q170" i="7"/>
  <c r="R170" i="7" s="1"/>
  <c r="O170" i="7"/>
  <c r="Q169" i="7"/>
  <c r="R169" i="7" s="1"/>
  <c r="O169" i="7"/>
  <c r="Q168" i="7"/>
  <c r="R168" i="7" s="1"/>
  <c r="O168" i="7"/>
  <c r="Q167" i="7"/>
  <c r="R167" i="7" s="1"/>
  <c r="O167" i="7"/>
  <c r="O166" i="7"/>
  <c r="P165" i="7"/>
  <c r="Q166" i="7" s="1"/>
  <c r="R166" i="7" s="1"/>
  <c r="L159" i="7"/>
  <c r="K159" i="7"/>
  <c r="M159" i="7" s="1"/>
  <c r="N159" i="7" s="1"/>
  <c r="P157" i="7"/>
  <c r="Q156" i="7"/>
  <c r="Q157" i="7" s="1"/>
  <c r="Q150" i="7"/>
  <c r="R150" i="7" s="1"/>
  <c r="O150" i="7"/>
  <c r="Q149" i="7"/>
  <c r="R149" i="7" s="1"/>
  <c r="O149" i="7"/>
  <c r="Q148" i="7"/>
  <c r="R148" i="7" s="1"/>
  <c r="O148" i="7"/>
  <c r="Q147" i="7"/>
  <c r="R147" i="7" s="1"/>
  <c r="O147" i="7"/>
  <c r="Q146" i="7"/>
  <c r="R146" i="7" s="1"/>
  <c r="O146" i="7"/>
  <c r="Q145" i="7"/>
  <c r="R145" i="7" s="1"/>
  <c r="O145" i="7"/>
  <c r="Q144" i="7"/>
  <c r="R144" i="7" s="1"/>
  <c r="O144" i="7"/>
  <c r="O143" i="7"/>
  <c r="P142" i="7"/>
  <c r="Q143" i="7" s="1"/>
  <c r="R143" i="7" s="1"/>
  <c r="L136" i="7"/>
  <c r="K136" i="7"/>
  <c r="M136" i="7" s="1"/>
  <c r="P134" i="7"/>
  <c r="Q133" i="7"/>
  <c r="Q134" i="7" s="1"/>
  <c r="Q127" i="7"/>
  <c r="R127" i="7" s="1"/>
  <c r="O127" i="7"/>
  <c r="Q126" i="7"/>
  <c r="R126" i="7" s="1"/>
  <c r="O126" i="7"/>
  <c r="Q125" i="7"/>
  <c r="R125" i="7" s="1"/>
  <c r="O125" i="7"/>
  <c r="Q124" i="7"/>
  <c r="R124" i="7" s="1"/>
  <c r="O124" i="7"/>
  <c r="Q123" i="7"/>
  <c r="R123" i="7" s="1"/>
  <c r="O123" i="7"/>
  <c r="Q122" i="7"/>
  <c r="R122" i="7" s="1"/>
  <c r="O122" i="7"/>
  <c r="Q121" i="7"/>
  <c r="R121" i="7" s="1"/>
  <c r="O121" i="7"/>
  <c r="O120" i="7"/>
  <c r="P119" i="7"/>
  <c r="S121" i="7" s="1"/>
  <c r="L113" i="7"/>
  <c r="K113" i="7"/>
  <c r="M113" i="7" s="1"/>
  <c r="N113" i="7" s="1"/>
  <c r="P111" i="7"/>
  <c r="Q110" i="7"/>
  <c r="Q111" i="7" s="1"/>
  <c r="Q104" i="7"/>
  <c r="R104" i="7" s="1"/>
  <c r="O104" i="7"/>
  <c r="Q103" i="7"/>
  <c r="R103" i="7" s="1"/>
  <c r="O103" i="7"/>
  <c r="Q102" i="7"/>
  <c r="R102" i="7" s="1"/>
  <c r="O102" i="7"/>
  <c r="Q101" i="7"/>
  <c r="R101" i="7" s="1"/>
  <c r="O101" i="7"/>
  <c r="Q100" i="7"/>
  <c r="R100" i="7" s="1"/>
  <c r="O100" i="7"/>
  <c r="Q99" i="7"/>
  <c r="R99" i="7" s="1"/>
  <c r="O99" i="7"/>
  <c r="S98" i="7"/>
  <c r="Q98" i="7"/>
  <c r="R98" i="7" s="1"/>
  <c r="O98" i="7"/>
  <c r="O97" i="7"/>
  <c r="P96" i="7"/>
  <c r="Q97" i="7" s="1"/>
  <c r="R97" i="7" s="1"/>
  <c r="K90" i="7"/>
  <c r="M90" i="7" s="1"/>
  <c r="N90" i="7" s="1"/>
  <c r="P88" i="7"/>
  <c r="Q87" i="7"/>
  <c r="Q88" i="7" s="1"/>
  <c r="Q81" i="7"/>
  <c r="R81" i="7" s="1"/>
  <c r="O81" i="7"/>
  <c r="Q80" i="7"/>
  <c r="R80" i="7" s="1"/>
  <c r="O80" i="7"/>
  <c r="Q79" i="7"/>
  <c r="R79" i="7" s="1"/>
  <c r="O79" i="7"/>
  <c r="Q78" i="7"/>
  <c r="R78" i="7" s="1"/>
  <c r="O78" i="7"/>
  <c r="Q77" i="7"/>
  <c r="R77" i="7" s="1"/>
  <c r="O77" i="7"/>
  <c r="Q76" i="7"/>
  <c r="R76" i="7" s="1"/>
  <c r="O76" i="7"/>
  <c r="Q75" i="7"/>
  <c r="R75" i="7" s="1"/>
  <c r="O75" i="7"/>
  <c r="O74" i="7"/>
  <c r="P73" i="7"/>
  <c r="S75" i="7" s="1"/>
  <c r="K67" i="7"/>
  <c r="M67" i="7" s="1"/>
  <c r="N67" i="7" s="1"/>
  <c r="P65" i="7"/>
  <c r="Q64" i="7"/>
  <c r="Q65" i="7" s="1"/>
  <c r="Q58" i="7"/>
  <c r="R58" i="7" s="1"/>
  <c r="O58" i="7"/>
  <c r="Q57" i="7"/>
  <c r="R57" i="7" s="1"/>
  <c r="O57" i="7"/>
  <c r="Q56" i="7"/>
  <c r="R56" i="7" s="1"/>
  <c r="O56" i="7"/>
  <c r="Q55" i="7"/>
  <c r="R55" i="7" s="1"/>
  <c r="O55" i="7"/>
  <c r="Q54" i="7"/>
  <c r="R54" i="7" s="1"/>
  <c r="O54" i="7"/>
  <c r="Q53" i="7"/>
  <c r="R53" i="7" s="1"/>
  <c r="O53" i="7"/>
  <c r="Q52" i="7"/>
  <c r="R52" i="7" s="1"/>
  <c r="O52" i="7"/>
  <c r="O51" i="7"/>
  <c r="P50" i="7"/>
  <c r="Q51" i="7" s="1"/>
  <c r="R51" i="7" s="1"/>
  <c r="K44" i="7"/>
  <c r="M44" i="7" s="1"/>
  <c r="N44" i="7" s="1"/>
  <c r="P42" i="7"/>
  <c r="Q41" i="7"/>
  <c r="Q42" i="7" s="1"/>
  <c r="Q35" i="7"/>
  <c r="R35" i="7" s="1"/>
  <c r="O35" i="7"/>
  <c r="Q34" i="7"/>
  <c r="R34" i="7" s="1"/>
  <c r="O34" i="7"/>
  <c r="Q33" i="7"/>
  <c r="R33" i="7" s="1"/>
  <c r="O33" i="7"/>
  <c r="Q32" i="7"/>
  <c r="R32" i="7" s="1"/>
  <c r="O32" i="7"/>
  <c r="Q31" i="7"/>
  <c r="R31" i="7" s="1"/>
  <c r="O31" i="7"/>
  <c r="Q30" i="7"/>
  <c r="R30" i="7" s="1"/>
  <c r="O30" i="7"/>
  <c r="R29" i="7"/>
  <c r="Q29" i="7"/>
  <c r="O29" i="7"/>
  <c r="O28" i="7"/>
  <c r="P27" i="7"/>
  <c r="S29" i="7" s="1"/>
  <c r="K21" i="7"/>
  <c r="Q18" i="7" s="1"/>
  <c r="P19" i="7"/>
  <c r="Q19" i="7"/>
  <c r="Q12" i="7"/>
  <c r="R12" i="7" s="1"/>
  <c r="O12" i="7"/>
  <c r="Q11" i="7"/>
  <c r="R11" i="7" s="1"/>
  <c r="O11" i="7"/>
  <c r="Q10" i="7"/>
  <c r="R10" i="7" s="1"/>
  <c r="O10" i="7"/>
  <c r="Q9" i="7"/>
  <c r="R9" i="7" s="1"/>
  <c r="O9" i="7"/>
  <c r="Q8" i="7"/>
  <c r="R8" i="7" s="1"/>
  <c r="O8" i="7"/>
  <c r="Q7" i="7"/>
  <c r="R7" i="7" s="1"/>
  <c r="O7" i="7"/>
  <c r="Q6" i="7"/>
  <c r="R6" i="7" s="1"/>
  <c r="O6" i="7"/>
  <c r="Q5" i="7"/>
  <c r="R5" i="7" s="1"/>
  <c r="O5" i="7"/>
  <c r="P4" i="7"/>
  <c r="S6" i="7" s="1"/>
  <c r="N809" i="6"/>
  <c r="L809" i="6"/>
  <c r="K809" i="6"/>
  <c r="M809" i="6" s="1"/>
  <c r="P807" i="6"/>
  <c r="Q806" i="6"/>
  <c r="Q807" i="6" s="1"/>
  <c r="R801" i="6"/>
  <c r="Q801" i="6"/>
  <c r="O801" i="6"/>
  <c r="R800" i="6"/>
  <c r="Q800" i="6"/>
  <c r="O800" i="6"/>
  <c r="Q799" i="6"/>
  <c r="R799" i="6" s="1"/>
  <c r="Q798" i="6"/>
  <c r="R798" i="6" s="1"/>
  <c r="Q797" i="6"/>
  <c r="R797" i="6" s="1"/>
  <c r="O797" i="6"/>
  <c r="Q796" i="6"/>
  <c r="R796" i="6" s="1"/>
  <c r="O796" i="6"/>
  <c r="O795" i="6"/>
  <c r="P794" i="6"/>
  <c r="N788" i="6"/>
  <c r="L788" i="6"/>
  <c r="K788" i="6"/>
  <c r="M788" i="6" s="1"/>
  <c r="Q786" i="6"/>
  <c r="P786" i="6"/>
  <c r="Q785" i="6"/>
  <c r="R780" i="6"/>
  <c r="Q780" i="6"/>
  <c r="Q779" i="6"/>
  <c r="R779" i="6" s="1"/>
  <c r="Q778" i="6"/>
  <c r="R778" i="6" s="1"/>
  <c r="Q777" i="6"/>
  <c r="R777" i="6" s="1"/>
  <c r="Q776" i="6"/>
  <c r="R776" i="6" s="1"/>
  <c r="O776" i="6"/>
  <c r="S775" i="6"/>
  <c r="Q775" i="6"/>
  <c r="R775" i="6" s="1"/>
  <c r="O775" i="6"/>
  <c r="Q774" i="6"/>
  <c r="R774" i="6" s="1"/>
  <c r="O774" i="6"/>
  <c r="P773" i="6"/>
  <c r="N767" i="6"/>
  <c r="L767" i="6"/>
  <c r="K767" i="6"/>
  <c r="M767" i="6" s="1"/>
  <c r="P765" i="6"/>
  <c r="Q764" i="6"/>
  <c r="Q765" i="6" s="1"/>
  <c r="Q759" i="6"/>
  <c r="R759" i="6" s="1"/>
  <c r="Q758" i="6"/>
  <c r="R758" i="6" s="1"/>
  <c r="Q757" i="6"/>
  <c r="R757" i="6" s="1"/>
  <c r="Q756" i="6"/>
  <c r="R756" i="6" s="1"/>
  <c r="Q755" i="6"/>
  <c r="R755" i="6" s="1"/>
  <c r="O755" i="6"/>
  <c r="Q754" i="6"/>
  <c r="R754" i="6" s="1"/>
  <c r="O754" i="6"/>
  <c r="O753" i="6"/>
  <c r="P752" i="6"/>
  <c r="S754" i="6" s="1"/>
  <c r="K746" i="6"/>
  <c r="M746" i="6" s="1"/>
  <c r="P744" i="6"/>
  <c r="Q743" i="6"/>
  <c r="Q744" i="6" s="1"/>
  <c r="Q738" i="6"/>
  <c r="R738" i="6" s="1"/>
  <c r="Q737" i="6"/>
  <c r="R737" i="6" s="1"/>
  <c r="Q736" i="6"/>
  <c r="R736" i="6" s="1"/>
  <c r="Q735" i="6"/>
  <c r="R735" i="6" s="1"/>
  <c r="Q734" i="6"/>
  <c r="R734" i="6" s="1"/>
  <c r="O734" i="6"/>
  <c r="Q733" i="6"/>
  <c r="R733" i="6" s="1"/>
  <c r="O733" i="6"/>
  <c r="O732" i="6"/>
  <c r="P731" i="6"/>
  <c r="K725" i="6"/>
  <c r="M725" i="6" s="1"/>
  <c r="P723" i="6"/>
  <c r="Q722" i="6"/>
  <c r="Q723" i="6" s="1"/>
  <c r="Q717" i="6"/>
  <c r="R717" i="6" s="1"/>
  <c r="Q716" i="6"/>
  <c r="R716" i="6" s="1"/>
  <c r="R715" i="6"/>
  <c r="Q715" i="6"/>
  <c r="Q714" i="6"/>
  <c r="R714" i="6" s="1"/>
  <c r="Q713" i="6"/>
  <c r="R713" i="6" s="1"/>
  <c r="O713" i="6"/>
  <c r="S712" i="6"/>
  <c r="Q712" i="6"/>
  <c r="R712" i="6" s="1"/>
  <c r="O712" i="6"/>
  <c r="Q711" i="6"/>
  <c r="R711" i="6" s="1"/>
  <c r="O711" i="6"/>
  <c r="P710" i="6"/>
  <c r="K704" i="6"/>
  <c r="M704" i="6" s="1"/>
  <c r="N704" i="6" s="1"/>
  <c r="P702" i="6"/>
  <c r="Q701" i="6"/>
  <c r="Q702" i="6" s="1"/>
  <c r="Q696" i="6"/>
  <c r="R696" i="6" s="1"/>
  <c r="Q695" i="6"/>
  <c r="R695" i="6" s="1"/>
  <c r="Q694" i="6"/>
  <c r="R694" i="6" s="1"/>
  <c r="R693" i="6"/>
  <c r="Q693" i="6"/>
  <c r="O693" i="6"/>
  <c r="Q692" i="6"/>
  <c r="R692" i="6" s="1"/>
  <c r="O692" i="6"/>
  <c r="R691" i="6"/>
  <c r="Q691" i="6"/>
  <c r="O691" i="6"/>
  <c r="O690" i="6"/>
  <c r="P689" i="6"/>
  <c r="K683" i="6"/>
  <c r="M683" i="6" s="1"/>
  <c r="N683" i="6" s="1"/>
  <c r="P681" i="6"/>
  <c r="Q680" i="6"/>
  <c r="Q681" i="6" s="1"/>
  <c r="Q675" i="6"/>
  <c r="R675" i="6" s="1"/>
  <c r="Q674" i="6"/>
  <c r="R674" i="6" s="1"/>
  <c r="R673" i="6"/>
  <c r="Q673" i="6"/>
  <c r="O673" i="6"/>
  <c r="R672" i="6"/>
  <c r="Q672" i="6"/>
  <c r="O672" i="6"/>
  <c r="Q671" i="6"/>
  <c r="R671" i="6" s="1"/>
  <c r="O671" i="6"/>
  <c r="Q670" i="6"/>
  <c r="R670" i="6" s="1"/>
  <c r="O670" i="6"/>
  <c r="O669" i="6"/>
  <c r="P668" i="6"/>
  <c r="M662" i="6"/>
  <c r="P660" i="6"/>
  <c r="Q660" i="6"/>
  <c r="Q654" i="6"/>
  <c r="R654" i="6" s="1"/>
  <c r="Q653" i="6"/>
  <c r="R653" i="6" s="1"/>
  <c r="O653" i="6"/>
  <c r="Q652" i="6"/>
  <c r="R652" i="6" s="1"/>
  <c r="O652" i="6"/>
  <c r="Q651" i="6"/>
  <c r="R651" i="6" s="1"/>
  <c r="O651" i="6"/>
  <c r="Q650" i="6"/>
  <c r="R650" i="6" s="1"/>
  <c r="O650" i="6"/>
  <c r="Q649" i="6"/>
  <c r="R649" i="6" s="1"/>
  <c r="O649" i="6"/>
  <c r="O648" i="6"/>
  <c r="P647" i="6"/>
  <c r="Q648" i="6" s="1"/>
  <c r="R648" i="6" s="1"/>
  <c r="M641" i="6"/>
  <c r="P639" i="6"/>
  <c r="Q639" i="6"/>
  <c r="Q633" i="6"/>
  <c r="R633" i="6" s="1"/>
  <c r="O633" i="6"/>
  <c r="Q632" i="6"/>
  <c r="R632" i="6" s="1"/>
  <c r="O632" i="6"/>
  <c r="Q631" i="6"/>
  <c r="R631" i="6" s="1"/>
  <c r="O631" i="6"/>
  <c r="Q630" i="6"/>
  <c r="R630" i="6" s="1"/>
  <c r="O630" i="6"/>
  <c r="Q629" i="6"/>
  <c r="R629" i="6" s="1"/>
  <c r="O629" i="6"/>
  <c r="Q628" i="6"/>
  <c r="R628" i="6" s="1"/>
  <c r="O628" i="6"/>
  <c r="O627" i="6"/>
  <c r="P626" i="6"/>
  <c r="Q627" i="6" s="1"/>
  <c r="R627" i="6" s="1"/>
  <c r="M620" i="6"/>
  <c r="N620" i="6" s="1"/>
  <c r="P618" i="6"/>
  <c r="Q618" i="6"/>
  <c r="R611" i="6"/>
  <c r="Q611" i="6"/>
  <c r="O611" i="6"/>
  <c r="Q610" i="6"/>
  <c r="R610" i="6" s="1"/>
  <c r="O610" i="6"/>
  <c r="Q609" i="6"/>
  <c r="R609" i="6" s="1"/>
  <c r="O609" i="6"/>
  <c r="Q608" i="6"/>
  <c r="R608" i="6" s="1"/>
  <c r="O608" i="6"/>
  <c r="R607" i="6"/>
  <c r="Q607" i="6"/>
  <c r="O607" i="6"/>
  <c r="R606" i="6"/>
  <c r="Q606" i="6"/>
  <c r="O606" i="6"/>
  <c r="O605" i="6"/>
  <c r="P604" i="6"/>
  <c r="S606" i="6" s="1"/>
  <c r="L598" i="6"/>
  <c r="K598" i="6"/>
  <c r="M598" i="6" s="1"/>
  <c r="N598" i="6" s="1"/>
  <c r="P596" i="6"/>
  <c r="Q595" i="6"/>
  <c r="Q596" i="6" s="1"/>
  <c r="Q589" i="6"/>
  <c r="R589" i="6" s="1"/>
  <c r="O589" i="6"/>
  <c r="Q588" i="6"/>
  <c r="R588" i="6" s="1"/>
  <c r="O588" i="6"/>
  <c r="R587" i="6"/>
  <c r="Q587" i="6"/>
  <c r="O587" i="6"/>
  <c r="Q586" i="6"/>
  <c r="R586" i="6" s="1"/>
  <c r="O586" i="6"/>
  <c r="Q585" i="6"/>
  <c r="R585" i="6" s="1"/>
  <c r="O585" i="6"/>
  <c r="Q584" i="6"/>
  <c r="R584" i="6" s="1"/>
  <c r="O584" i="6"/>
  <c r="S583" i="6"/>
  <c r="Q583" i="6"/>
  <c r="R583" i="6" s="1"/>
  <c r="O583" i="6"/>
  <c r="O582" i="6"/>
  <c r="P581" i="6"/>
  <c r="Q582" i="6" s="1"/>
  <c r="R582" i="6" s="1"/>
  <c r="L575" i="6"/>
  <c r="M575" i="6"/>
  <c r="N575" i="6" s="1"/>
  <c r="P573" i="6"/>
  <c r="Q573" i="6"/>
  <c r="Q566" i="6"/>
  <c r="R566" i="6" s="1"/>
  <c r="O566" i="6"/>
  <c r="Q565" i="6"/>
  <c r="R565" i="6" s="1"/>
  <c r="O565" i="6"/>
  <c r="Q564" i="6"/>
  <c r="R564" i="6" s="1"/>
  <c r="O564" i="6"/>
  <c r="Q563" i="6"/>
  <c r="R563" i="6" s="1"/>
  <c r="O563" i="6"/>
  <c r="Q562" i="6"/>
  <c r="R562" i="6" s="1"/>
  <c r="O562" i="6"/>
  <c r="Q561" i="6"/>
  <c r="R561" i="6" s="1"/>
  <c r="O561" i="6"/>
  <c r="R560" i="6"/>
  <c r="Q560" i="6"/>
  <c r="O560" i="6"/>
  <c r="O559" i="6"/>
  <c r="P558" i="6"/>
  <c r="T560" i="6" s="1"/>
  <c r="L552" i="6"/>
  <c r="K552" i="6"/>
  <c r="M552" i="6" s="1"/>
  <c r="N552" i="6" s="1"/>
  <c r="P550" i="6"/>
  <c r="Q549" i="6"/>
  <c r="Q550" i="6" s="1"/>
  <c r="Q543" i="6"/>
  <c r="R543" i="6" s="1"/>
  <c r="O543" i="6"/>
  <c r="Q542" i="6"/>
  <c r="R542" i="6" s="1"/>
  <c r="O542" i="6"/>
  <c r="Q541" i="6"/>
  <c r="R541" i="6" s="1"/>
  <c r="O541" i="6"/>
  <c r="Q540" i="6"/>
  <c r="R540" i="6" s="1"/>
  <c r="O540" i="6"/>
  <c r="Q539" i="6"/>
  <c r="R539" i="6" s="1"/>
  <c r="O539" i="6"/>
  <c r="Q538" i="6"/>
  <c r="R538" i="6" s="1"/>
  <c r="O538" i="6"/>
  <c r="Q537" i="6"/>
  <c r="R537" i="6" s="1"/>
  <c r="O537" i="6"/>
  <c r="O536" i="6"/>
  <c r="P535" i="6"/>
  <c r="S537" i="6" s="1"/>
  <c r="L529" i="6"/>
  <c r="K529" i="6"/>
  <c r="M529" i="6" s="1"/>
  <c r="N529" i="6" s="1"/>
  <c r="P527" i="6"/>
  <c r="Q526" i="6"/>
  <c r="Q527" i="6" s="1"/>
  <c r="R520" i="6"/>
  <c r="Q520" i="6"/>
  <c r="O520" i="6"/>
  <c r="Q519" i="6"/>
  <c r="R519" i="6" s="1"/>
  <c r="O519" i="6"/>
  <c r="Q518" i="6"/>
  <c r="R518" i="6" s="1"/>
  <c r="O518" i="6"/>
  <c r="Q517" i="6"/>
  <c r="R517" i="6" s="1"/>
  <c r="O517" i="6"/>
  <c r="Q516" i="6"/>
  <c r="R516" i="6" s="1"/>
  <c r="O516" i="6"/>
  <c r="Q515" i="6"/>
  <c r="R515" i="6" s="1"/>
  <c r="O515" i="6"/>
  <c r="Q514" i="6"/>
  <c r="R514" i="6" s="1"/>
  <c r="O514" i="6"/>
  <c r="O513" i="6"/>
  <c r="P512" i="6"/>
  <c r="L506" i="6"/>
  <c r="K506" i="6"/>
  <c r="M506" i="6" s="1"/>
  <c r="P504" i="6"/>
  <c r="Q503" i="6"/>
  <c r="Q504" i="6" s="1"/>
  <c r="Q497" i="6"/>
  <c r="R497" i="6" s="1"/>
  <c r="O497" i="6"/>
  <c r="Q496" i="6"/>
  <c r="R496" i="6" s="1"/>
  <c r="O496" i="6"/>
  <c r="Q495" i="6"/>
  <c r="R495" i="6" s="1"/>
  <c r="O495" i="6"/>
  <c r="Q494" i="6"/>
  <c r="R494" i="6" s="1"/>
  <c r="O494" i="6"/>
  <c r="Q493" i="6"/>
  <c r="R493" i="6" s="1"/>
  <c r="O493" i="6"/>
  <c r="Q492" i="6"/>
  <c r="R492" i="6" s="1"/>
  <c r="O492" i="6"/>
  <c r="Q491" i="6"/>
  <c r="R491" i="6" s="1"/>
  <c r="O491" i="6"/>
  <c r="O490" i="6"/>
  <c r="P489" i="6"/>
  <c r="L483" i="6"/>
  <c r="K483" i="6"/>
  <c r="M483" i="6" s="1"/>
  <c r="Q481" i="6"/>
  <c r="P481" i="6"/>
  <c r="Q480" i="6"/>
  <c r="Q474" i="6"/>
  <c r="R474" i="6" s="1"/>
  <c r="O474" i="6"/>
  <c r="Q473" i="6"/>
  <c r="R473" i="6" s="1"/>
  <c r="O473" i="6"/>
  <c r="R472" i="6"/>
  <c r="Q472" i="6"/>
  <c r="O472" i="6"/>
  <c r="Q471" i="6"/>
  <c r="R471" i="6" s="1"/>
  <c r="O471" i="6"/>
  <c r="R470" i="6"/>
  <c r="Q470" i="6"/>
  <c r="O470" i="6"/>
  <c r="Q469" i="6"/>
  <c r="R469" i="6" s="1"/>
  <c r="O469" i="6"/>
  <c r="Q468" i="6"/>
  <c r="R468" i="6" s="1"/>
  <c r="O468" i="6"/>
  <c r="O467" i="6"/>
  <c r="P466" i="6"/>
  <c r="L460" i="6"/>
  <c r="K460" i="6"/>
  <c r="M460" i="6" s="1"/>
  <c r="N460" i="6" s="1"/>
  <c r="P458" i="6"/>
  <c r="Q457" i="6"/>
  <c r="Q458" i="6" s="1"/>
  <c r="Q451" i="6"/>
  <c r="R451" i="6" s="1"/>
  <c r="O451" i="6"/>
  <c r="Q450" i="6"/>
  <c r="R450" i="6" s="1"/>
  <c r="O450" i="6"/>
  <c r="Q449" i="6"/>
  <c r="R449" i="6" s="1"/>
  <c r="O449" i="6"/>
  <c r="Q448" i="6"/>
  <c r="R448" i="6" s="1"/>
  <c r="O448" i="6"/>
  <c r="Q447" i="6"/>
  <c r="R447" i="6" s="1"/>
  <c r="O447" i="6"/>
  <c r="Q446" i="6"/>
  <c r="R446" i="6" s="1"/>
  <c r="O446" i="6"/>
  <c r="Q445" i="6"/>
  <c r="R445" i="6" s="1"/>
  <c r="O445" i="6"/>
  <c r="O444" i="6"/>
  <c r="P443" i="6"/>
  <c r="L437" i="6"/>
  <c r="K437" i="6"/>
  <c r="M437" i="6" s="1"/>
  <c r="P435" i="6"/>
  <c r="Q434" i="6"/>
  <c r="Q435" i="6" s="1"/>
  <c r="R428" i="6"/>
  <c r="Q428" i="6"/>
  <c r="O428" i="6"/>
  <c r="Q427" i="6"/>
  <c r="R427" i="6" s="1"/>
  <c r="O427" i="6"/>
  <c r="R426" i="6"/>
  <c r="Q426" i="6"/>
  <c r="O426" i="6"/>
  <c r="Q425" i="6"/>
  <c r="R425" i="6" s="1"/>
  <c r="O425" i="6"/>
  <c r="R424" i="6"/>
  <c r="Q424" i="6"/>
  <c r="O424" i="6"/>
  <c r="R423" i="6"/>
  <c r="Q423" i="6"/>
  <c r="O423" i="6"/>
  <c r="Q422" i="6"/>
  <c r="R422" i="6" s="1"/>
  <c r="O422" i="6"/>
  <c r="Q421" i="6"/>
  <c r="R421" i="6" s="1"/>
  <c r="O421" i="6"/>
  <c r="P420" i="6"/>
  <c r="S422" i="6" s="1"/>
  <c r="L414" i="6"/>
  <c r="K414" i="6"/>
  <c r="M414" i="6" s="1"/>
  <c r="N414" i="6" s="1"/>
  <c r="P412" i="6"/>
  <c r="Q411" i="6"/>
  <c r="Q412" i="6" s="1"/>
  <c r="Q405" i="6"/>
  <c r="R405" i="6" s="1"/>
  <c r="O405" i="6"/>
  <c r="Q404" i="6"/>
  <c r="R404" i="6" s="1"/>
  <c r="O404" i="6"/>
  <c r="R403" i="6"/>
  <c r="Q403" i="6"/>
  <c r="O403" i="6"/>
  <c r="Q402" i="6"/>
  <c r="R402" i="6" s="1"/>
  <c r="O402" i="6"/>
  <c r="Q401" i="6"/>
  <c r="R401" i="6" s="1"/>
  <c r="O401" i="6"/>
  <c r="Q400" i="6"/>
  <c r="R400" i="6" s="1"/>
  <c r="O400" i="6"/>
  <c r="S399" i="6"/>
  <c r="R399" i="6"/>
  <c r="Q399" i="6"/>
  <c r="O399" i="6"/>
  <c r="Q398" i="6"/>
  <c r="R398" i="6" s="1"/>
  <c r="O398" i="6"/>
  <c r="P397" i="6"/>
  <c r="L391" i="6"/>
  <c r="K391" i="6"/>
  <c r="M391" i="6" s="1"/>
  <c r="N391" i="6" s="1"/>
  <c r="P389" i="6"/>
  <c r="Q388" i="6"/>
  <c r="Q389" i="6" s="1"/>
  <c r="Q382" i="6"/>
  <c r="R382" i="6" s="1"/>
  <c r="O382" i="6"/>
  <c r="Q381" i="6"/>
  <c r="R381" i="6" s="1"/>
  <c r="O381" i="6"/>
  <c r="Q380" i="6"/>
  <c r="R380" i="6" s="1"/>
  <c r="O380" i="6"/>
  <c r="Q379" i="6"/>
  <c r="R379" i="6" s="1"/>
  <c r="O379" i="6"/>
  <c r="Q378" i="6"/>
  <c r="R378" i="6" s="1"/>
  <c r="O378" i="6"/>
  <c r="Q377" i="6"/>
  <c r="R377" i="6" s="1"/>
  <c r="O377" i="6"/>
  <c r="Q376" i="6"/>
  <c r="R376" i="6" s="1"/>
  <c r="O376" i="6"/>
  <c r="O375" i="6"/>
  <c r="P374" i="6"/>
  <c r="Q375" i="6" s="1"/>
  <c r="R375" i="6" s="1"/>
  <c r="L368" i="6"/>
  <c r="K368" i="6"/>
  <c r="P366" i="6"/>
  <c r="Q359" i="6"/>
  <c r="R359" i="6" s="1"/>
  <c r="O359" i="6"/>
  <c r="Q358" i="6"/>
  <c r="R358" i="6" s="1"/>
  <c r="O358" i="6"/>
  <c r="Q357" i="6"/>
  <c r="R357" i="6" s="1"/>
  <c r="O357" i="6"/>
  <c r="Q356" i="6"/>
  <c r="R356" i="6" s="1"/>
  <c r="O356" i="6"/>
  <c r="Q355" i="6"/>
  <c r="R355" i="6" s="1"/>
  <c r="O355" i="6"/>
  <c r="Q354" i="6"/>
  <c r="R354" i="6" s="1"/>
  <c r="O354" i="6"/>
  <c r="Q353" i="6"/>
  <c r="R353" i="6" s="1"/>
  <c r="O353" i="6"/>
  <c r="Q352" i="6"/>
  <c r="R352" i="6" s="1"/>
  <c r="O352" i="6"/>
  <c r="P351" i="6"/>
  <c r="S353" i="6" s="1"/>
  <c r="M345" i="6"/>
  <c r="N345" i="6" s="1"/>
  <c r="L345" i="6"/>
  <c r="K345" i="6"/>
  <c r="P343" i="6"/>
  <c r="Q342" i="6"/>
  <c r="Q343" i="6" s="1"/>
  <c r="Q336" i="6"/>
  <c r="R336" i="6" s="1"/>
  <c r="O336" i="6"/>
  <c r="Q335" i="6"/>
  <c r="R335" i="6" s="1"/>
  <c r="O335" i="6"/>
  <c r="Q334" i="6"/>
  <c r="R334" i="6" s="1"/>
  <c r="O334" i="6"/>
  <c r="Q333" i="6"/>
  <c r="R333" i="6" s="1"/>
  <c r="O333" i="6"/>
  <c r="Q332" i="6"/>
  <c r="R332" i="6" s="1"/>
  <c r="O332" i="6"/>
  <c r="R331" i="6"/>
  <c r="Q331" i="6"/>
  <c r="O331" i="6"/>
  <c r="Q330" i="6"/>
  <c r="R330" i="6" s="1"/>
  <c r="O330" i="6"/>
  <c r="O329" i="6"/>
  <c r="P328" i="6"/>
  <c r="S330" i="6" s="1"/>
  <c r="L322" i="6"/>
  <c r="K322" i="6"/>
  <c r="M322" i="6" s="1"/>
  <c r="N322" i="6" s="1"/>
  <c r="P320" i="6"/>
  <c r="Q319" i="6"/>
  <c r="Q320" i="6" s="1"/>
  <c r="Q313" i="6"/>
  <c r="R313" i="6" s="1"/>
  <c r="O313" i="6"/>
  <c r="Q312" i="6"/>
  <c r="R312" i="6" s="1"/>
  <c r="O312" i="6"/>
  <c r="R311" i="6"/>
  <c r="Q311" i="6"/>
  <c r="O311" i="6"/>
  <c r="Q310" i="6"/>
  <c r="R310" i="6" s="1"/>
  <c r="O310" i="6"/>
  <c r="R309" i="6"/>
  <c r="Q309" i="6"/>
  <c r="O309" i="6"/>
  <c r="Q308" i="6"/>
  <c r="R308" i="6" s="1"/>
  <c r="O308" i="6"/>
  <c r="R307" i="6"/>
  <c r="Q307" i="6"/>
  <c r="O307" i="6"/>
  <c r="O306" i="6"/>
  <c r="P305" i="6"/>
  <c r="L299" i="6"/>
  <c r="K299" i="6"/>
  <c r="M299" i="6" s="1"/>
  <c r="Q297" i="6"/>
  <c r="P297" i="6"/>
  <c r="Q296" i="6"/>
  <c r="R290" i="6"/>
  <c r="Q290" i="6"/>
  <c r="O290" i="6"/>
  <c r="Q289" i="6"/>
  <c r="R289" i="6" s="1"/>
  <c r="O289" i="6"/>
  <c r="Q288" i="6"/>
  <c r="R288" i="6" s="1"/>
  <c r="O288" i="6"/>
  <c r="Q287" i="6"/>
  <c r="R287" i="6" s="1"/>
  <c r="O287" i="6"/>
  <c r="Q286" i="6"/>
  <c r="R286" i="6" s="1"/>
  <c r="O286" i="6"/>
  <c r="Q285" i="6"/>
  <c r="R285" i="6" s="1"/>
  <c r="O285" i="6"/>
  <c r="Q284" i="6"/>
  <c r="R284" i="6" s="1"/>
  <c r="O284" i="6"/>
  <c r="O283" i="6"/>
  <c r="P282" i="6"/>
  <c r="Q283" i="6" s="1"/>
  <c r="R283" i="6" s="1"/>
  <c r="L276" i="6"/>
  <c r="K276" i="6"/>
  <c r="M276" i="6" s="1"/>
  <c r="N276" i="6" s="1"/>
  <c r="P274" i="6"/>
  <c r="R267" i="6"/>
  <c r="Q267" i="6"/>
  <c r="O267" i="6"/>
  <c r="Q266" i="6"/>
  <c r="R266" i="6" s="1"/>
  <c r="O266" i="6"/>
  <c r="R265" i="6"/>
  <c r="Q265" i="6"/>
  <c r="O265" i="6"/>
  <c r="Q264" i="6"/>
  <c r="R264" i="6" s="1"/>
  <c r="O264" i="6"/>
  <c r="Q263" i="6"/>
  <c r="R263" i="6" s="1"/>
  <c r="O263" i="6"/>
  <c r="Q262" i="6"/>
  <c r="R262" i="6" s="1"/>
  <c r="O262" i="6"/>
  <c r="Q261" i="6"/>
  <c r="R261" i="6" s="1"/>
  <c r="O261" i="6"/>
  <c r="O260" i="6"/>
  <c r="P259" i="6"/>
  <c r="S261" i="6" s="1"/>
  <c r="L253" i="6"/>
  <c r="K253" i="6"/>
  <c r="P251" i="6"/>
  <c r="Q244" i="6"/>
  <c r="R244" i="6" s="1"/>
  <c r="O244" i="6"/>
  <c r="Q243" i="6"/>
  <c r="R243" i="6" s="1"/>
  <c r="O243" i="6"/>
  <c r="Q242" i="6"/>
  <c r="R242" i="6" s="1"/>
  <c r="O242" i="6"/>
  <c r="Q241" i="6"/>
  <c r="R241" i="6" s="1"/>
  <c r="O241" i="6"/>
  <c r="Q240" i="6"/>
  <c r="R240" i="6" s="1"/>
  <c r="O240" i="6"/>
  <c r="R239" i="6"/>
  <c r="Q239" i="6"/>
  <c r="O239" i="6"/>
  <c r="R238" i="6"/>
  <c r="Q238" i="6"/>
  <c r="O238" i="6"/>
  <c r="O237" i="6"/>
  <c r="P236" i="6"/>
  <c r="S238" i="6" s="1"/>
  <c r="L229" i="6"/>
  <c r="K229" i="6"/>
  <c r="M229" i="6" s="1"/>
  <c r="T228" i="6"/>
  <c r="U227" i="6"/>
  <c r="U228" i="6" s="1"/>
  <c r="R225" i="6"/>
  <c r="Q225" i="6"/>
  <c r="O225" i="6"/>
  <c r="Q224" i="6"/>
  <c r="R224" i="6" s="1"/>
  <c r="O224" i="6"/>
  <c r="Q223" i="6"/>
  <c r="R223" i="6" s="1"/>
  <c r="O223" i="6"/>
  <c r="Q222" i="6"/>
  <c r="R222" i="6" s="1"/>
  <c r="O222" i="6"/>
  <c r="Q221" i="6"/>
  <c r="R221" i="6" s="1"/>
  <c r="O221" i="6"/>
  <c r="Q220" i="6"/>
  <c r="R220" i="6" s="1"/>
  <c r="O220" i="6"/>
  <c r="Q219" i="6"/>
  <c r="R219" i="6" s="1"/>
  <c r="O219" i="6"/>
  <c r="O218" i="6"/>
  <c r="P217" i="6"/>
  <c r="Q218" i="6" s="1"/>
  <c r="R218" i="6" s="1"/>
  <c r="L212" i="6"/>
  <c r="K212" i="6"/>
  <c r="U209" i="6" s="1"/>
  <c r="U210" i="6" s="1"/>
  <c r="T210" i="6"/>
  <c r="Q207" i="6"/>
  <c r="R207" i="6" s="1"/>
  <c r="O207" i="6"/>
  <c r="Q206" i="6"/>
  <c r="R206" i="6" s="1"/>
  <c r="O206" i="6"/>
  <c r="Q205" i="6"/>
  <c r="R205" i="6" s="1"/>
  <c r="O205" i="6"/>
  <c r="Q204" i="6"/>
  <c r="R204" i="6" s="1"/>
  <c r="O204" i="6"/>
  <c r="Q203" i="6"/>
  <c r="R203" i="6" s="1"/>
  <c r="O203" i="6"/>
  <c r="R202" i="6"/>
  <c r="Q202" i="6"/>
  <c r="O202" i="6"/>
  <c r="Q201" i="6"/>
  <c r="R201" i="6" s="1"/>
  <c r="O201" i="6"/>
  <c r="O200" i="6"/>
  <c r="P199" i="6"/>
  <c r="L195" i="6"/>
  <c r="K195" i="6"/>
  <c r="U191" i="6" s="1"/>
  <c r="U192" i="6" s="1"/>
  <c r="T192" i="6"/>
  <c r="Q189" i="6"/>
  <c r="R189" i="6" s="1"/>
  <c r="O189" i="6"/>
  <c r="R188" i="6"/>
  <c r="Q188" i="6"/>
  <c r="O188" i="6"/>
  <c r="Q187" i="6"/>
  <c r="R187" i="6" s="1"/>
  <c r="O187" i="6"/>
  <c r="Q186" i="6"/>
  <c r="R186" i="6" s="1"/>
  <c r="O186" i="6"/>
  <c r="Q185" i="6"/>
  <c r="R185" i="6" s="1"/>
  <c r="O185" i="6"/>
  <c r="Q184" i="6"/>
  <c r="R184" i="6" s="1"/>
  <c r="O184" i="6"/>
  <c r="R183" i="6"/>
  <c r="Q183" i="6"/>
  <c r="O183" i="6"/>
  <c r="O182" i="6"/>
  <c r="P181" i="6"/>
  <c r="Q182" i="6" s="1"/>
  <c r="R182" i="6" s="1"/>
  <c r="L177" i="6"/>
  <c r="K177" i="6"/>
  <c r="M177" i="6" s="1"/>
  <c r="N177" i="6" s="1"/>
  <c r="T174" i="6"/>
  <c r="U173" i="6"/>
  <c r="U174" i="6" s="1"/>
  <c r="R171" i="6"/>
  <c r="Q171" i="6"/>
  <c r="O171" i="6"/>
  <c r="Q170" i="6"/>
  <c r="R170" i="6" s="1"/>
  <c r="O170" i="6"/>
  <c r="Q169" i="6"/>
  <c r="R169" i="6" s="1"/>
  <c r="O169" i="6"/>
  <c r="R168" i="6"/>
  <c r="Q168" i="6"/>
  <c r="O168" i="6"/>
  <c r="Q167" i="6"/>
  <c r="R167" i="6" s="1"/>
  <c r="O167" i="6"/>
  <c r="Q166" i="6"/>
  <c r="R166" i="6" s="1"/>
  <c r="O166" i="6"/>
  <c r="R165" i="6"/>
  <c r="Q165" i="6"/>
  <c r="O165" i="6"/>
  <c r="O164" i="6"/>
  <c r="P163" i="6"/>
  <c r="Q164" i="6" s="1"/>
  <c r="R164" i="6" s="1"/>
  <c r="L159" i="6"/>
  <c r="K159" i="6"/>
  <c r="U155" i="6" s="1"/>
  <c r="U156" i="6" s="1"/>
  <c r="T156" i="6"/>
  <c r="Q153" i="6"/>
  <c r="R153" i="6" s="1"/>
  <c r="O153" i="6"/>
  <c r="R152" i="6"/>
  <c r="Q152" i="6"/>
  <c r="O152" i="6"/>
  <c r="Q151" i="6"/>
  <c r="R151" i="6" s="1"/>
  <c r="O151" i="6"/>
  <c r="Q150" i="6"/>
  <c r="R150" i="6" s="1"/>
  <c r="O150" i="6"/>
  <c r="Q149" i="6"/>
  <c r="R149" i="6" s="1"/>
  <c r="O149" i="6"/>
  <c r="Q148" i="6"/>
  <c r="R148" i="6" s="1"/>
  <c r="O148" i="6"/>
  <c r="Q147" i="6"/>
  <c r="R147" i="6" s="1"/>
  <c r="O147" i="6"/>
  <c r="O146" i="6"/>
  <c r="P145" i="6"/>
  <c r="Q146" i="6" s="1"/>
  <c r="R146" i="6" s="1"/>
  <c r="L141" i="6"/>
  <c r="K141" i="6"/>
  <c r="T138" i="6"/>
  <c r="Q135" i="6"/>
  <c r="R135" i="6" s="1"/>
  <c r="O135" i="6"/>
  <c r="Q134" i="6"/>
  <c r="R134" i="6" s="1"/>
  <c r="O134" i="6"/>
  <c r="Q133" i="6"/>
  <c r="R133" i="6" s="1"/>
  <c r="O133" i="6"/>
  <c r="Q132" i="6"/>
  <c r="R132" i="6" s="1"/>
  <c r="O132" i="6"/>
  <c r="Q131" i="6"/>
  <c r="R131" i="6" s="1"/>
  <c r="O131" i="6"/>
  <c r="R130" i="6"/>
  <c r="Q130" i="6"/>
  <c r="O130" i="6"/>
  <c r="Q129" i="6"/>
  <c r="R129" i="6" s="1"/>
  <c r="O129" i="6"/>
  <c r="O128" i="6"/>
  <c r="P127" i="6"/>
  <c r="AB73" i="6" s="1"/>
  <c r="L123" i="6"/>
  <c r="K123" i="6"/>
  <c r="M123" i="6" s="1"/>
  <c r="N123" i="6" s="1"/>
  <c r="Q118" i="6"/>
  <c r="R118" i="6" s="1"/>
  <c r="O118" i="6"/>
  <c r="Q117" i="6"/>
  <c r="R117" i="6" s="1"/>
  <c r="O117" i="6"/>
  <c r="Q116" i="6"/>
  <c r="R116" i="6" s="1"/>
  <c r="O116" i="6"/>
  <c r="R115" i="6"/>
  <c r="Q115" i="6"/>
  <c r="O115" i="6"/>
  <c r="Q114" i="6"/>
  <c r="R114" i="6" s="1"/>
  <c r="O114" i="6"/>
  <c r="R113" i="6"/>
  <c r="Q113" i="6"/>
  <c r="O113" i="6"/>
  <c r="Q112" i="6"/>
  <c r="R112" i="6" s="1"/>
  <c r="O112" i="6"/>
  <c r="O111" i="6"/>
  <c r="P110" i="6"/>
  <c r="Q111" i="6" s="1"/>
  <c r="R111" i="6" s="1"/>
  <c r="N105" i="6"/>
  <c r="M105" i="6"/>
  <c r="L105" i="6"/>
  <c r="K105" i="6"/>
  <c r="Q99" i="6"/>
  <c r="R99" i="6" s="1"/>
  <c r="O99" i="6"/>
  <c r="Q98" i="6"/>
  <c r="R98" i="6" s="1"/>
  <c r="O98" i="6"/>
  <c r="Q97" i="6"/>
  <c r="R97" i="6" s="1"/>
  <c r="O97" i="6"/>
  <c r="Q96" i="6"/>
  <c r="R96" i="6" s="1"/>
  <c r="O96" i="6"/>
  <c r="Q95" i="6"/>
  <c r="R95" i="6" s="1"/>
  <c r="O95" i="6"/>
  <c r="Q94" i="6"/>
  <c r="R94" i="6" s="1"/>
  <c r="O94" i="6"/>
  <c r="Q93" i="6"/>
  <c r="R93" i="6" s="1"/>
  <c r="O93" i="6"/>
  <c r="O92" i="6"/>
  <c r="P91" i="6"/>
  <c r="L87" i="6"/>
  <c r="K87" i="6"/>
  <c r="M87" i="6" s="1"/>
  <c r="N87" i="6" s="1"/>
  <c r="Q82" i="6"/>
  <c r="R82" i="6" s="1"/>
  <c r="O82" i="6"/>
  <c r="Q81" i="6"/>
  <c r="R81" i="6" s="1"/>
  <c r="O81" i="6"/>
  <c r="Q80" i="6"/>
  <c r="R80" i="6" s="1"/>
  <c r="O80" i="6"/>
  <c r="Q79" i="6"/>
  <c r="R79" i="6" s="1"/>
  <c r="O79" i="6"/>
  <c r="R78" i="6"/>
  <c r="Q78" i="6"/>
  <c r="O78" i="6"/>
  <c r="R77" i="6"/>
  <c r="Q77" i="6"/>
  <c r="O77" i="6"/>
  <c r="Q76" i="6"/>
  <c r="R76" i="6" s="1"/>
  <c r="O76" i="6"/>
  <c r="O75" i="6"/>
  <c r="P74" i="6"/>
  <c r="AG73" i="6"/>
  <c r="AE73" i="6"/>
  <c r="AD73" i="6"/>
  <c r="AC73" i="6"/>
  <c r="L70" i="6"/>
  <c r="K70" i="6"/>
  <c r="M70" i="6" s="1"/>
  <c r="N70" i="6" s="1"/>
  <c r="Q66" i="6"/>
  <c r="R66" i="6" s="1"/>
  <c r="O66" i="6"/>
  <c r="Q65" i="6"/>
  <c r="R65" i="6" s="1"/>
  <c r="O65" i="6"/>
  <c r="R64" i="6"/>
  <c r="Q64" i="6"/>
  <c r="O64" i="6"/>
  <c r="Q63" i="6"/>
  <c r="R63" i="6" s="1"/>
  <c r="O63" i="6"/>
  <c r="Q62" i="6"/>
  <c r="R62" i="6" s="1"/>
  <c r="O62" i="6"/>
  <c r="Q61" i="6"/>
  <c r="R61" i="6" s="1"/>
  <c r="O61" i="6"/>
  <c r="Q60" i="6"/>
  <c r="R60" i="6" s="1"/>
  <c r="O60" i="6"/>
  <c r="O59" i="6"/>
  <c r="P58" i="6"/>
  <c r="Q59" i="6" s="1"/>
  <c r="R59" i="6" s="1"/>
  <c r="L54" i="6"/>
  <c r="K54" i="6"/>
  <c r="M54" i="6" s="1"/>
  <c r="Q49" i="6"/>
  <c r="R49" i="6" s="1"/>
  <c r="O49" i="6"/>
  <c r="R48" i="6"/>
  <c r="Q48" i="6"/>
  <c r="O48" i="6"/>
  <c r="Q47" i="6"/>
  <c r="R47" i="6" s="1"/>
  <c r="O47" i="6"/>
  <c r="Q46" i="6"/>
  <c r="R46" i="6" s="1"/>
  <c r="O46" i="6"/>
  <c r="Q45" i="6"/>
  <c r="R45" i="6" s="1"/>
  <c r="O45" i="6"/>
  <c r="Q44" i="6"/>
  <c r="R44" i="6" s="1"/>
  <c r="O44" i="6"/>
  <c r="R43" i="6"/>
  <c r="Q43" i="6"/>
  <c r="O43" i="6"/>
  <c r="Q42" i="6"/>
  <c r="W22" i="6" s="1"/>
  <c r="O42" i="6"/>
  <c r="W5" i="6" s="1"/>
  <c r="P41" i="6"/>
  <c r="W73" i="6" s="1"/>
  <c r="L36" i="6"/>
  <c r="K36" i="6"/>
  <c r="M36" i="6" s="1"/>
  <c r="Q30" i="6"/>
  <c r="R30" i="6" s="1"/>
  <c r="O30" i="6"/>
  <c r="Q29" i="6"/>
  <c r="R29" i="6" s="1"/>
  <c r="O29" i="6"/>
  <c r="Q28" i="6"/>
  <c r="R28" i="6" s="1"/>
  <c r="O28" i="6"/>
  <c r="Q27" i="6"/>
  <c r="R27" i="6" s="1"/>
  <c r="O27" i="6"/>
  <c r="Q26" i="6"/>
  <c r="R26" i="6" s="1"/>
  <c r="O26" i="6"/>
  <c r="Q25" i="6"/>
  <c r="R25" i="6" s="1"/>
  <c r="O25" i="6"/>
  <c r="R24" i="6"/>
  <c r="V54" i="6" s="1"/>
  <c r="Q24" i="6"/>
  <c r="V23" i="6" s="1"/>
  <c r="O24" i="6"/>
  <c r="O23" i="6"/>
  <c r="P22" i="6"/>
  <c r="L18" i="6"/>
  <c r="K18" i="6"/>
  <c r="M18" i="6" s="1"/>
  <c r="Q14" i="6"/>
  <c r="R14" i="6" s="1"/>
  <c r="O14" i="6"/>
  <c r="Q13" i="6"/>
  <c r="R13" i="6" s="1"/>
  <c r="O13" i="6"/>
  <c r="Q12" i="6"/>
  <c r="R12" i="6" s="1"/>
  <c r="O12" i="6"/>
  <c r="Q11" i="6"/>
  <c r="R11" i="6" s="1"/>
  <c r="O11" i="6"/>
  <c r="Q10" i="6"/>
  <c r="R10" i="6" s="1"/>
  <c r="O10" i="6"/>
  <c r="R9" i="6"/>
  <c r="U55" i="6" s="1"/>
  <c r="Q9" i="6"/>
  <c r="U24" i="6" s="1"/>
  <c r="O9" i="6"/>
  <c r="U7" i="6" s="1"/>
  <c r="Q8" i="6"/>
  <c r="R8" i="6" s="1"/>
  <c r="U54" i="6" s="1"/>
  <c r="O8" i="6"/>
  <c r="O7" i="6"/>
  <c r="V6" i="6"/>
  <c r="U6" i="6"/>
  <c r="P6" i="6"/>
  <c r="U73" i="6" s="1"/>
  <c r="V5" i="6"/>
  <c r="U5" i="6"/>
  <c r="N918" i="5"/>
  <c r="L918" i="5"/>
  <c r="K918" i="5"/>
  <c r="M918" i="5" s="1"/>
  <c r="P916" i="5"/>
  <c r="Q915" i="5"/>
  <c r="Q916" i="5" s="1"/>
  <c r="R909" i="5"/>
  <c r="Q909" i="5"/>
  <c r="R908" i="5"/>
  <c r="Q908" i="5"/>
  <c r="Q907" i="5"/>
  <c r="R907" i="5" s="1"/>
  <c r="Q906" i="5"/>
  <c r="R906" i="5" s="1"/>
  <c r="Q905" i="5"/>
  <c r="R905" i="5" s="1"/>
  <c r="O905" i="5"/>
  <c r="Q904" i="5"/>
  <c r="R904" i="5" s="1"/>
  <c r="O904" i="5"/>
  <c r="O903" i="5"/>
  <c r="P902" i="5"/>
  <c r="S904" i="5" s="1"/>
  <c r="N896" i="5"/>
  <c r="L896" i="5"/>
  <c r="K896" i="5"/>
  <c r="P894" i="5"/>
  <c r="R887" i="5"/>
  <c r="Q887" i="5"/>
  <c r="Q886" i="5"/>
  <c r="R886" i="5" s="1"/>
  <c r="Q885" i="5"/>
  <c r="R885" i="5" s="1"/>
  <c r="Q884" i="5"/>
  <c r="R884" i="5" s="1"/>
  <c r="Q883" i="5"/>
  <c r="R883" i="5" s="1"/>
  <c r="Q882" i="5"/>
  <c r="R882" i="5" s="1"/>
  <c r="O882" i="5"/>
  <c r="O881" i="5"/>
  <c r="P880" i="5"/>
  <c r="Q881" i="5" s="1"/>
  <c r="R881" i="5" s="1"/>
  <c r="N874" i="5"/>
  <c r="L874" i="5"/>
  <c r="K874" i="5"/>
  <c r="M874" i="5" s="1"/>
  <c r="P872" i="5"/>
  <c r="Q871" i="5"/>
  <c r="Q872" i="5" s="1"/>
  <c r="Q865" i="5"/>
  <c r="R865" i="5" s="1"/>
  <c r="Q864" i="5"/>
  <c r="R864" i="5" s="1"/>
  <c r="R863" i="5"/>
  <c r="Q863" i="5"/>
  <c r="Q862" i="5"/>
  <c r="R862" i="5" s="1"/>
  <c r="Q861" i="5"/>
  <c r="R861" i="5" s="1"/>
  <c r="Q860" i="5"/>
  <c r="R860" i="5" s="1"/>
  <c r="O860" i="5"/>
  <c r="O859" i="5"/>
  <c r="P858" i="5"/>
  <c r="S860" i="5" s="1"/>
  <c r="K852" i="5"/>
  <c r="Q849" i="5" s="1"/>
  <c r="Q850" i="5" s="1"/>
  <c r="P850" i="5"/>
  <c r="Q843" i="5"/>
  <c r="R843" i="5" s="1"/>
  <c r="Q842" i="5"/>
  <c r="R842" i="5" s="1"/>
  <c r="Q841" i="5"/>
  <c r="R841" i="5" s="1"/>
  <c r="Q840" i="5"/>
  <c r="R840" i="5" s="1"/>
  <c r="Q839" i="5"/>
  <c r="R839" i="5" s="1"/>
  <c r="O839" i="5"/>
  <c r="Q838" i="5"/>
  <c r="R838" i="5" s="1"/>
  <c r="O838" i="5"/>
  <c r="O837" i="5"/>
  <c r="P836" i="5"/>
  <c r="Q837" i="5" s="1"/>
  <c r="R837" i="5" s="1"/>
  <c r="K830" i="5"/>
  <c r="M830" i="5" s="1"/>
  <c r="P828" i="5"/>
  <c r="Q821" i="5"/>
  <c r="R821" i="5" s="1"/>
  <c r="Q820" i="5"/>
  <c r="R820" i="5" s="1"/>
  <c r="O820" i="5"/>
  <c r="Q819" i="5"/>
  <c r="R819" i="5" s="1"/>
  <c r="O819" i="5"/>
  <c r="Q818" i="5"/>
  <c r="R818" i="5" s="1"/>
  <c r="O818" i="5"/>
  <c r="Q817" i="5"/>
  <c r="R817" i="5" s="1"/>
  <c r="O817" i="5"/>
  <c r="Q816" i="5"/>
  <c r="R816" i="5" s="1"/>
  <c r="O816" i="5"/>
  <c r="O815" i="5"/>
  <c r="P814" i="5"/>
  <c r="S816" i="5" s="1"/>
  <c r="K808" i="5"/>
  <c r="M808" i="5" s="1"/>
  <c r="N808" i="5" s="1"/>
  <c r="P806" i="5"/>
  <c r="Q799" i="5"/>
  <c r="R799" i="5" s="1"/>
  <c r="Q798" i="5"/>
  <c r="R798" i="5" s="1"/>
  <c r="Q797" i="5"/>
  <c r="R797" i="5" s="1"/>
  <c r="Q796" i="5"/>
  <c r="R796" i="5" s="1"/>
  <c r="O796" i="5"/>
  <c r="Q795" i="5"/>
  <c r="R795" i="5" s="1"/>
  <c r="O795" i="5"/>
  <c r="Q794" i="5"/>
  <c r="R794" i="5" s="1"/>
  <c r="O794" i="5"/>
  <c r="O793" i="5"/>
  <c r="P792" i="5"/>
  <c r="Q793" i="5" s="1"/>
  <c r="R793" i="5" s="1"/>
  <c r="K786" i="5"/>
  <c r="M786" i="5" s="1"/>
  <c r="N786" i="5" s="1"/>
  <c r="P784" i="5"/>
  <c r="Q777" i="5"/>
  <c r="R777" i="5" s="1"/>
  <c r="Q776" i="5"/>
  <c r="R776" i="5" s="1"/>
  <c r="Q775" i="5"/>
  <c r="R775" i="5" s="1"/>
  <c r="O775" i="5"/>
  <c r="Q774" i="5"/>
  <c r="R774" i="5" s="1"/>
  <c r="O774" i="5"/>
  <c r="Q773" i="5"/>
  <c r="R773" i="5" s="1"/>
  <c r="O773" i="5"/>
  <c r="R772" i="5"/>
  <c r="Q772" i="5"/>
  <c r="O772" i="5"/>
  <c r="O771" i="5"/>
  <c r="P770" i="5"/>
  <c r="S772" i="5" s="1"/>
  <c r="K764" i="5"/>
  <c r="Q761" i="5" s="1"/>
  <c r="Q762" i="5" s="1"/>
  <c r="P762" i="5"/>
  <c r="Q755" i="5"/>
  <c r="R755" i="5" s="1"/>
  <c r="Q754" i="5"/>
  <c r="R754" i="5" s="1"/>
  <c r="O754" i="5"/>
  <c r="Q753" i="5"/>
  <c r="R753" i="5" s="1"/>
  <c r="O753" i="5"/>
  <c r="Q752" i="5"/>
  <c r="R752" i="5" s="1"/>
  <c r="O752" i="5"/>
  <c r="Q751" i="5"/>
  <c r="R751" i="5" s="1"/>
  <c r="O751" i="5"/>
  <c r="Q750" i="5"/>
  <c r="R750" i="5" s="1"/>
  <c r="O750" i="5"/>
  <c r="O749" i="5"/>
  <c r="P748" i="5"/>
  <c r="K742" i="5"/>
  <c r="Q739" i="5" s="1"/>
  <c r="Q740" i="5" s="1"/>
  <c r="P740" i="5"/>
  <c r="Q733" i="5"/>
  <c r="R733" i="5" s="1"/>
  <c r="O733" i="5"/>
  <c r="Q732" i="5"/>
  <c r="R732" i="5" s="1"/>
  <c r="O732" i="5"/>
  <c r="Q731" i="5"/>
  <c r="R731" i="5" s="1"/>
  <c r="O731" i="5"/>
  <c r="Q730" i="5"/>
  <c r="R730" i="5" s="1"/>
  <c r="O730" i="5"/>
  <c r="Q729" i="5"/>
  <c r="R729" i="5" s="1"/>
  <c r="O729" i="5"/>
  <c r="Q728" i="5"/>
  <c r="R728" i="5" s="1"/>
  <c r="O728" i="5"/>
  <c r="O727" i="5"/>
  <c r="P726" i="5"/>
  <c r="S728" i="5" s="1"/>
  <c r="M720" i="5"/>
  <c r="N720" i="5" s="1"/>
  <c r="P718" i="5"/>
  <c r="Q711" i="5"/>
  <c r="R711" i="5" s="1"/>
  <c r="O711" i="5"/>
  <c r="Q710" i="5"/>
  <c r="R710" i="5" s="1"/>
  <c r="O710" i="5"/>
  <c r="Q709" i="5"/>
  <c r="R709" i="5" s="1"/>
  <c r="O709" i="5"/>
  <c r="Q708" i="5"/>
  <c r="R708" i="5" s="1"/>
  <c r="O708" i="5"/>
  <c r="Q707" i="5"/>
  <c r="R707" i="5" s="1"/>
  <c r="O707" i="5"/>
  <c r="R706" i="5"/>
  <c r="Q706" i="5"/>
  <c r="O706" i="5"/>
  <c r="O705" i="5"/>
  <c r="P704" i="5"/>
  <c r="L698" i="5"/>
  <c r="Q695" i="5"/>
  <c r="Q696" i="5" s="1"/>
  <c r="P696" i="5"/>
  <c r="Q689" i="5"/>
  <c r="R689" i="5" s="1"/>
  <c r="O689" i="5"/>
  <c r="Q688" i="5"/>
  <c r="R688" i="5" s="1"/>
  <c r="O688" i="5"/>
  <c r="Q687" i="5"/>
  <c r="R687" i="5" s="1"/>
  <c r="O687" i="5"/>
  <c r="Q686" i="5"/>
  <c r="R686" i="5" s="1"/>
  <c r="O686" i="5"/>
  <c r="Q685" i="5"/>
  <c r="R685" i="5" s="1"/>
  <c r="O685" i="5"/>
  <c r="Q684" i="5"/>
  <c r="R684" i="5" s="1"/>
  <c r="O684" i="5"/>
  <c r="R683" i="5"/>
  <c r="Q683" i="5"/>
  <c r="O683" i="5"/>
  <c r="O682" i="5"/>
  <c r="P681" i="5"/>
  <c r="L675" i="5"/>
  <c r="M675" i="5"/>
  <c r="P673" i="5"/>
  <c r="Q673" i="5"/>
  <c r="Q666" i="5"/>
  <c r="R666" i="5" s="1"/>
  <c r="O666" i="5"/>
  <c r="Q665" i="5"/>
  <c r="R665" i="5" s="1"/>
  <c r="O665" i="5"/>
  <c r="Q664" i="5"/>
  <c r="R664" i="5" s="1"/>
  <c r="O664" i="5"/>
  <c r="Q663" i="5"/>
  <c r="R663" i="5" s="1"/>
  <c r="O663" i="5"/>
  <c r="Q662" i="5"/>
  <c r="R662" i="5" s="1"/>
  <c r="O662" i="5"/>
  <c r="Q661" i="5"/>
  <c r="R661" i="5" s="1"/>
  <c r="O661" i="5"/>
  <c r="Q660" i="5"/>
  <c r="R660" i="5" s="1"/>
  <c r="O660" i="5"/>
  <c r="O659" i="5"/>
  <c r="P658" i="5"/>
  <c r="Q659" i="5" s="1"/>
  <c r="R659" i="5" s="1"/>
  <c r="L652" i="5"/>
  <c r="K652" i="5"/>
  <c r="M652" i="5" s="1"/>
  <c r="P650" i="5"/>
  <c r="Q649" i="5"/>
  <c r="Q650" i="5" s="1"/>
  <c r="Q643" i="5"/>
  <c r="R643" i="5" s="1"/>
  <c r="O643" i="5"/>
  <c r="Q642" i="5"/>
  <c r="R642" i="5" s="1"/>
  <c r="O642" i="5"/>
  <c r="Q641" i="5"/>
  <c r="R641" i="5" s="1"/>
  <c r="O641" i="5"/>
  <c r="Q640" i="5"/>
  <c r="R640" i="5" s="1"/>
  <c r="O640" i="5"/>
  <c r="Q639" i="5"/>
  <c r="R639" i="5" s="1"/>
  <c r="O639" i="5"/>
  <c r="Q638" i="5"/>
  <c r="R638" i="5" s="1"/>
  <c r="O638" i="5"/>
  <c r="Q637" i="5"/>
  <c r="R637" i="5" s="1"/>
  <c r="O637" i="5"/>
  <c r="O636" i="5"/>
  <c r="P635" i="5"/>
  <c r="S637" i="5" s="1"/>
  <c r="L629" i="5"/>
  <c r="K629" i="5"/>
  <c r="M629" i="5" s="1"/>
  <c r="P627" i="5"/>
  <c r="Q626" i="5"/>
  <c r="Q627" i="5" s="1"/>
  <c r="Q620" i="5"/>
  <c r="R620" i="5" s="1"/>
  <c r="O620" i="5"/>
  <c r="Q619" i="5"/>
  <c r="R619" i="5" s="1"/>
  <c r="O619" i="5"/>
  <c r="Q618" i="5"/>
  <c r="R618" i="5" s="1"/>
  <c r="O618" i="5"/>
  <c r="Q617" i="5"/>
  <c r="R617" i="5" s="1"/>
  <c r="O617" i="5"/>
  <c r="Q616" i="5"/>
  <c r="R616" i="5" s="1"/>
  <c r="O616" i="5"/>
  <c r="Q615" i="5"/>
  <c r="R615" i="5" s="1"/>
  <c r="O615" i="5"/>
  <c r="Q614" i="5"/>
  <c r="R614" i="5" s="1"/>
  <c r="O614" i="5"/>
  <c r="O613" i="5"/>
  <c r="P612" i="5"/>
  <c r="L606" i="5"/>
  <c r="K606" i="5"/>
  <c r="M606" i="5" s="1"/>
  <c r="N606" i="5" s="1"/>
  <c r="P604" i="5"/>
  <c r="Q603" i="5"/>
  <c r="Q604" i="5" s="1"/>
  <c r="Q597" i="5"/>
  <c r="R597" i="5" s="1"/>
  <c r="O597" i="5"/>
  <c r="Q596" i="5"/>
  <c r="R596" i="5" s="1"/>
  <c r="O596" i="5"/>
  <c r="Q595" i="5"/>
  <c r="R595" i="5" s="1"/>
  <c r="O595" i="5"/>
  <c r="Q594" i="5"/>
  <c r="R594" i="5" s="1"/>
  <c r="O594" i="5"/>
  <c r="Q593" i="5"/>
  <c r="R593" i="5" s="1"/>
  <c r="O593" i="5"/>
  <c r="Q592" i="5"/>
  <c r="R592" i="5" s="1"/>
  <c r="O592" i="5"/>
  <c r="Q591" i="5"/>
  <c r="R591" i="5" s="1"/>
  <c r="O591" i="5"/>
  <c r="O590" i="5"/>
  <c r="P589" i="5"/>
  <c r="S591" i="5" s="1"/>
  <c r="L583" i="5"/>
  <c r="K583" i="5"/>
  <c r="M583" i="5" s="1"/>
  <c r="N583" i="5" s="1"/>
  <c r="P581" i="5"/>
  <c r="Q580" i="5"/>
  <c r="Q581" i="5" s="1"/>
  <c r="Q574" i="5"/>
  <c r="R574" i="5" s="1"/>
  <c r="O574" i="5"/>
  <c r="Q573" i="5"/>
  <c r="R573" i="5" s="1"/>
  <c r="O573" i="5"/>
  <c r="Q572" i="5"/>
  <c r="R572" i="5" s="1"/>
  <c r="O572" i="5"/>
  <c r="Q571" i="5"/>
  <c r="R571" i="5" s="1"/>
  <c r="O571" i="5"/>
  <c r="Q570" i="5"/>
  <c r="R570" i="5" s="1"/>
  <c r="O570" i="5"/>
  <c r="Q569" i="5"/>
  <c r="R569" i="5" s="1"/>
  <c r="O569" i="5"/>
  <c r="Q568" i="5"/>
  <c r="R568" i="5" s="1"/>
  <c r="O568" i="5"/>
  <c r="O567" i="5"/>
  <c r="P566" i="5"/>
  <c r="Q567" i="5" s="1"/>
  <c r="R567" i="5" s="1"/>
  <c r="L560" i="5"/>
  <c r="K560" i="5"/>
  <c r="M560" i="5" s="1"/>
  <c r="P558" i="5"/>
  <c r="Q557" i="5"/>
  <c r="Q558" i="5" s="1"/>
  <c r="Q551" i="5"/>
  <c r="R551" i="5" s="1"/>
  <c r="O551" i="5"/>
  <c r="Q550" i="5"/>
  <c r="R550" i="5" s="1"/>
  <c r="O550" i="5"/>
  <c r="Q549" i="5"/>
  <c r="R549" i="5" s="1"/>
  <c r="O549" i="5"/>
  <c r="Q548" i="5"/>
  <c r="R548" i="5" s="1"/>
  <c r="O548" i="5"/>
  <c r="R547" i="5"/>
  <c r="Q547" i="5"/>
  <c r="O547" i="5"/>
  <c r="Q546" i="5"/>
  <c r="R546" i="5" s="1"/>
  <c r="O546" i="5"/>
  <c r="Q545" i="5"/>
  <c r="R545" i="5" s="1"/>
  <c r="O545" i="5"/>
  <c r="O544" i="5"/>
  <c r="P543" i="5"/>
  <c r="T545" i="5" s="1"/>
  <c r="L537" i="5"/>
  <c r="K537" i="5"/>
  <c r="M537" i="5" s="1"/>
  <c r="P535" i="5"/>
  <c r="Q534" i="5"/>
  <c r="Q535" i="5" s="1"/>
  <c r="Q528" i="5"/>
  <c r="R528" i="5" s="1"/>
  <c r="O528" i="5"/>
  <c r="Q527" i="5"/>
  <c r="R527" i="5" s="1"/>
  <c r="O527" i="5"/>
  <c r="Q526" i="5"/>
  <c r="R526" i="5" s="1"/>
  <c r="O526" i="5"/>
  <c r="Q525" i="5"/>
  <c r="R525" i="5" s="1"/>
  <c r="O525" i="5"/>
  <c r="Q524" i="5"/>
  <c r="R524" i="5" s="1"/>
  <c r="O524" i="5"/>
  <c r="Q523" i="5"/>
  <c r="R523" i="5" s="1"/>
  <c r="O523" i="5"/>
  <c r="Q522" i="5"/>
  <c r="R522" i="5" s="1"/>
  <c r="O522" i="5"/>
  <c r="O521" i="5"/>
  <c r="P520" i="5"/>
  <c r="T522" i="5" s="1"/>
  <c r="L514" i="5"/>
  <c r="K514" i="5"/>
  <c r="M514" i="5" s="1"/>
  <c r="N514" i="5" s="1"/>
  <c r="P512" i="5"/>
  <c r="Q511" i="5"/>
  <c r="Q512" i="5" s="1"/>
  <c r="Q505" i="5"/>
  <c r="R505" i="5" s="1"/>
  <c r="O505" i="5"/>
  <c r="Q504" i="5"/>
  <c r="R504" i="5" s="1"/>
  <c r="O504" i="5"/>
  <c r="Q503" i="5"/>
  <c r="R503" i="5" s="1"/>
  <c r="O503" i="5"/>
  <c r="Q502" i="5"/>
  <c r="R502" i="5" s="1"/>
  <c r="O502" i="5"/>
  <c r="Q501" i="5"/>
  <c r="R501" i="5" s="1"/>
  <c r="O501" i="5"/>
  <c r="Q500" i="5"/>
  <c r="R500" i="5" s="1"/>
  <c r="O500" i="5"/>
  <c r="R499" i="5"/>
  <c r="Q499" i="5"/>
  <c r="O499" i="5"/>
  <c r="O498" i="5"/>
  <c r="P497" i="5"/>
  <c r="Q498" i="5" s="1"/>
  <c r="R498" i="5" s="1"/>
  <c r="L491" i="5"/>
  <c r="K491" i="5"/>
  <c r="M491" i="5" s="1"/>
  <c r="N491" i="5" s="1"/>
  <c r="P489" i="5"/>
  <c r="Q488" i="5"/>
  <c r="Q489" i="5" s="1"/>
  <c r="Q482" i="5"/>
  <c r="R482" i="5" s="1"/>
  <c r="O482" i="5"/>
  <c r="Q481" i="5"/>
  <c r="R481" i="5" s="1"/>
  <c r="O481" i="5"/>
  <c r="Q480" i="5"/>
  <c r="R480" i="5" s="1"/>
  <c r="O480" i="5"/>
  <c r="Q479" i="5"/>
  <c r="R479" i="5" s="1"/>
  <c r="O479" i="5"/>
  <c r="Q478" i="5"/>
  <c r="R478" i="5" s="1"/>
  <c r="O478" i="5"/>
  <c r="Q477" i="5"/>
  <c r="R477" i="5" s="1"/>
  <c r="O477" i="5"/>
  <c r="Q476" i="5"/>
  <c r="R476" i="5" s="1"/>
  <c r="O476" i="5"/>
  <c r="O475" i="5"/>
  <c r="P474" i="5"/>
  <c r="L468" i="5"/>
  <c r="K468" i="5"/>
  <c r="M468" i="5" s="1"/>
  <c r="N468" i="5" s="1"/>
  <c r="P466" i="5"/>
  <c r="Q459" i="5"/>
  <c r="R459" i="5" s="1"/>
  <c r="O459" i="5"/>
  <c r="Q458" i="5"/>
  <c r="R458" i="5" s="1"/>
  <c r="O458" i="5"/>
  <c r="Q457" i="5"/>
  <c r="R457" i="5" s="1"/>
  <c r="O457" i="5"/>
  <c r="Q456" i="5"/>
  <c r="R456" i="5" s="1"/>
  <c r="O456" i="5"/>
  <c r="Q455" i="5"/>
  <c r="R455" i="5" s="1"/>
  <c r="O455" i="5"/>
  <c r="Q454" i="5"/>
  <c r="R454" i="5" s="1"/>
  <c r="O454" i="5"/>
  <c r="Q453" i="5"/>
  <c r="R453" i="5" s="1"/>
  <c r="O453" i="5"/>
  <c r="O452" i="5"/>
  <c r="P451" i="5"/>
  <c r="S453" i="5" s="1"/>
  <c r="L445" i="5"/>
  <c r="K445" i="5"/>
  <c r="M445" i="5" s="1"/>
  <c r="P443" i="5"/>
  <c r="Q442" i="5"/>
  <c r="Q443" i="5" s="1"/>
  <c r="Q436" i="5"/>
  <c r="R436" i="5" s="1"/>
  <c r="O436" i="5"/>
  <c r="Q435" i="5"/>
  <c r="R435" i="5" s="1"/>
  <c r="O435" i="5"/>
  <c r="Q434" i="5"/>
  <c r="R434" i="5" s="1"/>
  <c r="O434" i="5"/>
  <c r="Q433" i="5"/>
  <c r="R433" i="5" s="1"/>
  <c r="O433" i="5"/>
  <c r="Q432" i="5"/>
  <c r="R432" i="5" s="1"/>
  <c r="O432" i="5"/>
  <c r="Q431" i="5"/>
  <c r="R431" i="5" s="1"/>
  <c r="O431" i="5"/>
  <c r="S430" i="5"/>
  <c r="Q430" i="5"/>
  <c r="R430" i="5" s="1"/>
  <c r="O430" i="5"/>
  <c r="O429" i="5"/>
  <c r="P428" i="5"/>
  <c r="Q429" i="5" s="1"/>
  <c r="R429" i="5" s="1"/>
  <c r="L422" i="5"/>
  <c r="K422" i="5"/>
  <c r="Q419" i="5" s="1"/>
  <c r="Q420" i="5" s="1"/>
  <c r="P420" i="5"/>
  <c r="Q413" i="5"/>
  <c r="R413" i="5" s="1"/>
  <c r="O413" i="5"/>
  <c r="Q412" i="5"/>
  <c r="R412" i="5" s="1"/>
  <c r="O412" i="5"/>
  <c r="Q411" i="5"/>
  <c r="R411" i="5" s="1"/>
  <c r="O411" i="5"/>
  <c r="Q410" i="5"/>
  <c r="R410" i="5" s="1"/>
  <c r="O410" i="5"/>
  <c r="Q409" i="5"/>
  <c r="R409" i="5" s="1"/>
  <c r="O409" i="5"/>
  <c r="Q408" i="5"/>
  <c r="R408" i="5" s="1"/>
  <c r="O408" i="5"/>
  <c r="Q407" i="5"/>
  <c r="R407" i="5" s="1"/>
  <c r="O407" i="5"/>
  <c r="O406" i="5"/>
  <c r="P405" i="5"/>
  <c r="Q406" i="5" s="1"/>
  <c r="R406" i="5" s="1"/>
  <c r="L399" i="5"/>
  <c r="K399" i="5"/>
  <c r="M399" i="5" s="1"/>
  <c r="P397" i="5"/>
  <c r="Q390" i="5"/>
  <c r="R390" i="5" s="1"/>
  <c r="O390" i="5"/>
  <c r="Q389" i="5"/>
  <c r="R389" i="5" s="1"/>
  <c r="O389" i="5"/>
  <c r="Q388" i="5"/>
  <c r="R388" i="5" s="1"/>
  <c r="O388" i="5"/>
  <c r="Q387" i="5"/>
  <c r="R387" i="5" s="1"/>
  <c r="O387" i="5"/>
  <c r="Q386" i="5"/>
  <c r="R386" i="5" s="1"/>
  <c r="O386" i="5"/>
  <c r="Q385" i="5"/>
  <c r="R385" i="5" s="1"/>
  <c r="O385" i="5"/>
  <c r="Q384" i="5"/>
  <c r="R384" i="5" s="1"/>
  <c r="O384" i="5"/>
  <c r="O383" i="5"/>
  <c r="P382" i="5"/>
  <c r="S384" i="5" s="1"/>
  <c r="L376" i="5"/>
  <c r="K376" i="5"/>
  <c r="M376" i="5" s="1"/>
  <c r="P374" i="5"/>
  <c r="Q367" i="5"/>
  <c r="R367" i="5" s="1"/>
  <c r="O367" i="5"/>
  <c r="Q366" i="5"/>
  <c r="R366" i="5" s="1"/>
  <c r="O366" i="5"/>
  <c r="Q365" i="5"/>
  <c r="R365" i="5" s="1"/>
  <c r="O365" i="5"/>
  <c r="Q364" i="5"/>
  <c r="R364" i="5" s="1"/>
  <c r="O364" i="5"/>
  <c r="Q363" i="5"/>
  <c r="R363" i="5" s="1"/>
  <c r="O363" i="5"/>
  <c r="Q362" i="5"/>
  <c r="R362" i="5" s="1"/>
  <c r="O362" i="5"/>
  <c r="Q361" i="5"/>
  <c r="R361" i="5" s="1"/>
  <c r="O361" i="5"/>
  <c r="O360" i="5"/>
  <c r="P359" i="5"/>
  <c r="S361" i="5" s="1"/>
  <c r="L353" i="5"/>
  <c r="K353" i="5"/>
  <c r="M353" i="5" s="1"/>
  <c r="P351" i="5"/>
  <c r="Q344" i="5"/>
  <c r="R344" i="5" s="1"/>
  <c r="O344" i="5"/>
  <c r="Q343" i="5"/>
  <c r="R343" i="5" s="1"/>
  <c r="O343" i="5"/>
  <c r="Q342" i="5"/>
  <c r="R342" i="5" s="1"/>
  <c r="O342" i="5"/>
  <c r="Q341" i="5"/>
  <c r="R341" i="5" s="1"/>
  <c r="O341" i="5"/>
  <c r="Q340" i="5"/>
  <c r="R340" i="5" s="1"/>
  <c r="O340" i="5"/>
  <c r="Q339" i="5"/>
  <c r="R339" i="5" s="1"/>
  <c r="O339" i="5"/>
  <c r="Q338" i="5"/>
  <c r="R338" i="5" s="1"/>
  <c r="O338" i="5"/>
  <c r="O337" i="5"/>
  <c r="P336" i="5"/>
  <c r="Q337" i="5" s="1"/>
  <c r="R337" i="5" s="1"/>
  <c r="L329" i="5"/>
  <c r="K329" i="5"/>
  <c r="U326" i="5" s="1"/>
  <c r="U327" i="5" s="1"/>
  <c r="T327" i="5"/>
  <c r="Q324" i="5"/>
  <c r="R324" i="5" s="1"/>
  <c r="O324" i="5"/>
  <c r="Q323" i="5"/>
  <c r="R323" i="5" s="1"/>
  <c r="O323" i="5"/>
  <c r="Q322" i="5"/>
  <c r="R322" i="5" s="1"/>
  <c r="O322" i="5"/>
  <c r="Q321" i="5"/>
  <c r="R321" i="5" s="1"/>
  <c r="O321" i="5"/>
  <c r="Q320" i="5"/>
  <c r="R320" i="5" s="1"/>
  <c r="O320" i="5"/>
  <c r="Q319" i="5"/>
  <c r="R319" i="5" s="1"/>
  <c r="O319" i="5"/>
  <c r="Q318" i="5"/>
  <c r="R318" i="5" s="1"/>
  <c r="O318" i="5"/>
  <c r="O317" i="5"/>
  <c r="P316" i="5"/>
  <c r="AL116" i="5" s="1"/>
  <c r="L310" i="5"/>
  <c r="K310" i="5"/>
  <c r="M310" i="5" s="1"/>
  <c r="N310" i="5" s="1"/>
  <c r="T309" i="5"/>
  <c r="Q306" i="5"/>
  <c r="R306" i="5" s="1"/>
  <c r="O306" i="5"/>
  <c r="Q305" i="5"/>
  <c r="R305" i="5" s="1"/>
  <c r="O305" i="5"/>
  <c r="Q304" i="5"/>
  <c r="R304" i="5" s="1"/>
  <c r="O304" i="5"/>
  <c r="Q303" i="5"/>
  <c r="R303" i="5" s="1"/>
  <c r="O303" i="5"/>
  <c r="Q302" i="5"/>
  <c r="R302" i="5" s="1"/>
  <c r="O302" i="5"/>
  <c r="Q301" i="5"/>
  <c r="R301" i="5" s="1"/>
  <c r="O301" i="5"/>
  <c r="Q300" i="5"/>
  <c r="R300" i="5" s="1"/>
  <c r="O300" i="5"/>
  <c r="O299" i="5"/>
  <c r="P298" i="5"/>
  <c r="M293" i="5"/>
  <c r="L293" i="5"/>
  <c r="K293" i="5"/>
  <c r="U290" i="5" s="1"/>
  <c r="U291" i="5" s="1"/>
  <c r="T291" i="5"/>
  <c r="R288" i="5"/>
  <c r="Q288" i="5"/>
  <c r="O288" i="5"/>
  <c r="Q287" i="5"/>
  <c r="R287" i="5" s="1"/>
  <c r="O287" i="5"/>
  <c r="Q286" i="5"/>
  <c r="R286" i="5" s="1"/>
  <c r="O286" i="5"/>
  <c r="Q285" i="5"/>
  <c r="R285" i="5" s="1"/>
  <c r="O285" i="5"/>
  <c r="Q284" i="5"/>
  <c r="R284" i="5" s="1"/>
  <c r="O284" i="5"/>
  <c r="Q283" i="5"/>
  <c r="R283" i="5" s="1"/>
  <c r="O283" i="5"/>
  <c r="Q282" i="5"/>
  <c r="R282" i="5" s="1"/>
  <c r="O282" i="5"/>
  <c r="O281" i="5"/>
  <c r="P280" i="5"/>
  <c r="AJ116" i="5" s="1"/>
  <c r="L276" i="5"/>
  <c r="K276" i="5"/>
  <c r="U273" i="5" s="1"/>
  <c r="U274" i="5" s="1"/>
  <c r="T274" i="5"/>
  <c r="Q271" i="5"/>
  <c r="R271" i="5" s="1"/>
  <c r="O271" i="5"/>
  <c r="Q270" i="5"/>
  <c r="R270" i="5" s="1"/>
  <c r="O270" i="5"/>
  <c r="Q269" i="5"/>
  <c r="R269" i="5" s="1"/>
  <c r="O269" i="5"/>
  <c r="Q268" i="5"/>
  <c r="R268" i="5" s="1"/>
  <c r="O268" i="5"/>
  <c r="Q267" i="5"/>
  <c r="R267" i="5" s="1"/>
  <c r="O267" i="5"/>
  <c r="Q266" i="5"/>
  <c r="R266" i="5" s="1"/>
  <c r="O266" i="5"/>
  <c r="Q265" i="5"/>
  <c r="R265" i="5" s="1"/>
  <c r="O265" i="5"/>
  <c r="O264" i="5"/>
  <c r="P263" i="5"/>
  <c r="AI116" i="5" s="1"/>
  <c r="L259" i="5"/>
  <c r="K259" i="5"/>
  <c r="M259" i="5" s="1"/>
  <c r="T256" i="5"/>
  <c r="Q253" i="5"/>
  <c r="R253" i="5" s="1"/>
  <c r="O253" i="5"/>
  <c r="Q252" i="5"/>
  <c r="R252" i="5" s="1"/>
  <c r="O252" i="5"/>
  <c r="Q251" i="5"/>
  <c r="R251" i="5" s="1"/>
  <c r="O251" i="5"/>
  <c r="Q250" i="5"/>
  <c r="R250" i="5" s="1"/>
  <c r="O250" i="5"/>
  <c r="Q249" i="5"/>
  <c r="R249" i="5" s="1"/>
  <c r="O249" i="5"/>
  <c r="Q248" i="5"/>
  <c r="R248" i="5" s="1"/>
  <c r="O248" i="5"/>
  <c r="Q247" i="5"/>
  <c r="R247" i="5" s="1"/>
  <c r="O247" i="5"/>
  <c r="O246" i="5"/>
  <c r="P245" i="5"/>
  <c r="AH116" i="5" s="1"/>
  <c r="M241" i="5"/>
  <c r="L241" i="5"/>
  <c r="K241" i="5"/>
  <c r="U238" i="5" s="1"/>
  <c r="U239" i="5" s="1"/>
  <c r="T239" i="5"/>
  <c r="R236" i="5"/>
  <c r="Q236" i="5"/>
  <c r="O236" i="5"/>
  <c r="Q235" i="5"/>
  <c r="R235" i="5" s="1"/>
  <c r="O235" i="5"/>
  <c r="Q234" i="5"/>
  <c r="R234" i="5" s="1"/>
  <c r="O234" i="5"/>
  <c r="Q233" i="5"/>
  <c r="R233" i="5" s="1"/>
  <c r="O233" i="5"/>
  <c r="Q232" i="5"/>
  <c r="R232" i="5" s="1"/>
  <c r="O232" i="5"/>
  <c r="Q231" i="5"/>
  <c r="R231" i="5" s="1"/>
  <c r="O231" i="5"/>
  <c r="Q230" i="5"/>
  <c r="R230" i="5" s="1"/>
  <c r="O230" i="5"/>
  <c r="O229" i="5"/>
  <c r="P228" i="5"/>
  <c r="Q229" i="5" s="1"/>
  <c r="R229" i="5" s="1"/>
  <c r="L224" i="5"/>
  <c r="K224" i="5"/>
  <c r="M224" i="5" s="1"/>
  <c r="N224" i="5" s="1"/>
  <c r="Q219" i="5"/>
  <c r="R219" i="5" s="1"/>
  <c r="O219" i="5"/>
  <c r="Q218" i="5"/>
  <c r="R218" i="5" s="1"/>
  <c r="O218" i="5"/>
  <c r="Q217" i="5"/>
  <c r="R217" i="5" s="1"/>
  <c r="O217" i="5"/>
  <c r="Q216" i="5"/>
  <c r="R216" i="5" s="1"/>
  <c r="O216" i="5"/>
  <c r="Q215" i="5"/>
  <c r="R215" i="5" s="1"/>
  <c r="O215" i="5"/>
  <c r="Q214" i="5"/>
  <c r="R214" i="5" s="1"/>
  <c r="O214" i="5"/>
  <c r="Q213" i="5"/>
  <c r="R213" i="5" s="1"/>
  <c r="O213" i="5"/>
  <c r="O212" i="5"/>
  <c r="P211" i="5"/>
  <c r="L207" i="5"/>
  <c r="K207" i="5"/>
  <c r="M207" i="5" s="1"/>
  <c r="Q200" i="5"/>
  <c r="R200" i="5" s="1"/>
  <c r="O200" i="5"/>
  <c r="Q199" i="5"/>
  <c r="R199" i="5" s="1"/>
  <c r="O199" i="5"/>
  <c r="Q198" i="5"/>
  <c r="R198" i="5" s="1"/>
  <c r="O198" i="5"/>
  <c r="Q197" i="5"/>
  <c r="R197" i="5" s="1"/>
  <c r="O197" i="5"/>
  <c r="Q196" i="5"/>
  <c r="R196" i="5" s="1"/>
  <c r="O196" i="5"/>
  <c r="Q195" i="5"/>
  <c r="R195" i="5" s="1"/>
  <c r="O195" i="5"/>
  <c r="Q194" i="5"/>
  <c r="R194" i="5" s="1"/>
  <c r="O194" i="5"/>
  <c r="O193" i="5"/>
  <c r="P192" i="5"/>
  <c r="Q193" i="5" s="1"/>
  <c r="R193" i="5" s="1"/>
  <c r="L188" i="5"/>
  <c r="K188" i="5"/>
  <c r="M188" i="5" s="1"/>
  <c r="N188" i="5" s="1"/>
  <c r="Q183" i="5"/>
  <c r="R183" i="5" s="1"/>
  <c r="O183" i="5"/>
  <c r="Q182" i="5"/>
  <c r="R182" i="5" s="1"/>
  <c r="O182" i="5"/>
  <c r="Q181" i="5"/>
  <c r="R181" i="5" s="1"/>
  <c r="O181" i="5"/>
  <c r="Q180" i="5"/>
  <c r="R180" i="5" s="1"/>
  <c r="O180" i="5"/>
  <c r="Q179" i="5"/>
  <c r="R179" i="5" s="1"/>
  <c r="O179" i="5"/>
  <c r="Q178" i="5"/>
  <c r="R178" i="5" s="1"/>
  <c r="O178" i="5"/>
  <c r="Q177" i="5"/>
  <c r="R177" i="5" s="1"/>
  <c r="O177" i="5"/>
  <c r="O176" i="5"/>
  <c r="P175" i="5"/>
  <c r="Q176" i="5" s="1"/>
  <c r="R176" i="5" s="1"/>
  <c r="L171" i="5"/>
  <c r="K171" i="5"/>
  <c r="M171" i="5" s="1"/>
  <c r="Q164" i="5"/>
  <c r="R164" i="5" s="1"/>
  <c r="O164" i="5"/>
  <c r="Q163" i="5"/>
  <c r="R163" i="5" s="1"/>
  <c r="O163" i="5"/>
  <c r="Q162" i="5"/>
  <c r="R162" i="5" s="1"/>
  <c r="O162" i="5"/>
  <c r="Q161" i="5"/>
  <c r="R161" i="5" s="1"/>
  <c r="O161" i="5"/>
  <c r="Q160" i="5"/>
  <c r="R160" i="5" s="1"/>
  <c r="O160" i="5"/>
  <c r="Q159" i="5"/>
  <c r="R159" i="5" s="1"/>
  <c r="O159" i="5"/>
  <c r="Q158" i="5"/>
  <c r="R158" i="5" s="1"/>
  <c r="O158" i="5"/>
  <c r="O157" i="5"/>
  <c r="P156" i="5"/>
  <c r="Q157" i="5" s="1"/>
  <c r="R157" i="5" s="1"/>
  <c r="L152" i="5"/>
  <c r="K152" i="5"/>
  <c r="M152" i="5" s="1"/>
  <c r="Q146" i="5"/>
  <c r="R146" i="5" s="1"/>
  <c r="O146" i="5"/>
  <c r="Q145" i="5"/>
  <c r="R145" i="5" s="1"/>
  <c r="O145" i="5"/>
  <c r="Q144" i="5"/>
  <c r="R144" i="5" s="1"/>
  <c r="O144" i="5"/>
  <c r="Q143" i="5"/>
  <c r="R143" i="5" s="1"/>
  <c r="O143" i="5"/>
  <c r="Q142" i="5"/>
  <c r="R142" i="5" s="1"/>
  <c r="O142" i="5"/>
  <c r="Q141" i="5"/>
  <c r="R141" i="5" s="1"/>
  <c r="O141" i="5"/>
  <c r="Q140" i="5"/>
  <c r="R140" i="5" s="1"/>
  <c r="O140" i="5"/>
  <c r="O139" i="5"/>
  <c r="AB6" i="5" s="1"/>
  <c r="P138" i="5"/>
  <c r="Q139" i="5" s="1"/>
  <c r="L134" i="5"/>
  <c r="K134" i="5"/>
  <c r="M134" i="5" s="1"/>
  <c r="Q127" i="5"/>
  <c r="R127" i="5" s="1"/>
  <c r="O127" i="5"/>
  <c r="Q126" i="5"/>
  <c r="R126" i="5" s="1"/>
  <c r="O126" i="5"/>
  <c r="Q125" i="5"/>
  <c r="R125" i="5" s="1"/>
  <c r="O125" i="5"/>
  <c r="Q124" i="5"/>
  <c r="R124" i="5" s="1"/>
  <c r="O124" i="5"/>
  <c r="Q123" i="5"/>
  <c r="R123" i="5" s="1"/>
  <c r="O123" i="5"/>
  <c r="Q122" i="5"/>
  <c r="R122" i="5" s="1"/>
  <c r="O122" i="5"/>
  <c r="Q121" i="5"/>
  <c r="AA48" i="5" s="1"/>
  <c r="O121" i="5"/>
  <c r="AA7" i="5" s="1"/>
  <c r="O120" i="5"/>
  <c r="AA6" i="5" s="1"/>
  <c r="P119" i="5"/>
  <c r="Q120" i="5" s="1"/>
  <c r="AG116" i="5"/>
  <c r="AD116" i="5"/>
  <c r="L115" i="5"/>
  <c r="K115" i="5"/>
  <c r="M115" i="5" s="1"/>
  <c r="Q107" i="5"/>
  <c r="R107" i="5" s="1"/>
  <c r="O107" i="5"/>
  <c r="Q106" i="5"/>
  <c r="R106" i="5" s="1"/>
  <c r="O106" i="5"/>
  <c r="Q105" i="5"/>
  <c r="R105" i="5" s="1"/>
  <c r="O105" i="5"/>
  <c r="Q104" i="5"/>
  <c r="R104" i="5" s="1"/>
  <c r="O104" i="5"/>
  <c r="Q103" i="5"/>
  <c r="R103" i="5" s="1"/>
  <c r="O103" i="5"/>
  <c r="Q102" i="5"/>
  <c r="R102" i="5" s="1"/>
  <c r="Z86" i="5" s="1"/>
  <c r="O102" i="5"/>
  <c r="Z8" i="5" s="1"/>
  <c r="Q101" i="5"/>
  <c r="R101" i="5" s="1"/>
  <c r="Z85" i="5" s="1"/>
  <c r="O101" i="5"/>
  <c r="O100" i="5"/>
  <c r="P99" i="5"/>
  <c r="L95" i="5"/>
  <c r="K95" i="5"/>
  <c r="M95" i="5" s="1"/>
  <c r="Q90" i="5"/>
  <c r="R90" i="5" s="1"/>
  <c r="O90" i="5"/>
  <c r="Q89" i="5"/>
  <c r="R89" i="5" s="1"/>
  <c r="O89" i="5"/>
  <c r="Q88" i="5"/>
  <c r="R88" i="5" s="1"/>
  <c r="O88" i="5"/>
  <c r="Q87" i="5"/>
  <c r="R87" i="5" s="1"/>
  <c r="O87" i="5"/>
  <c r="Q86" i="5"/>
  <c r="R86" i="5" s="1"/>
  <c r="Y87" i="5" s="1"/>
  <c r="O86" i="5"/>
  <c r="Y9" i="5" s="1"/>
  <c r="Q85" i="5"/>
  <c r="O85" i="5"/>
  <c r="Y8" i="5" s="1"/>
  <c r="Q84" i="5"/>
  <c r="O84" i="5"/>
  <c r="Y7" i="5" s="1"/>
  <c r="O83" i="5"/>
  <c r="Y6" i="5" s="1"/>
  <c r="P82" i="5"/>
  <c r="Y116" i="5" s="1"/>
  <c r="M78" i="5"/>
  <c r="N78" i="5" s="1"/>
  <c r="L78" i="5"/>
  <c r="K78" i="5"/>
  <c r="Q72" i="5"/>
  <c r="R72" i="5" s="1"/>
  <c r="O72" i="5"/>
  <c r="Q71" i="5"/>
  <c r="R71" i="5" s="1"/>
  <c r="O71" i="5"/>
  <c r="Q70" i="5"/>
  <c r="R70" i="5" s="1"/>
  <c r="O70" i="5"/>
  <c r="Q69" i="5"/>
  <c r="O69" i="5"/>
  <c r="X10" i="5" s="1"/>
  <c r="Q68" i="5"/>
  <c r="R68" i="5" s="1"/>
  <c r="X87" i="5" s="1"/>
  <c r="O68" i="5"/>
  <c r="X9" i="5" s="1"/>
  <c r="Q67" i="5"/>
  <c r="R67" i="5" s="1"/>
  <c r="X86" i="5" s="1"/>
  <c r="O67" i="5"/>
  <c r="Q66" i="5"/>
  <c r="R66" i="5" s="1"/>
  <c r="X85" i="5" s="1"/>
  <c r="O66" i="5"/>
  <c r="X7" i="5" s="1"/>
  <c r="O65" i="5"/>
  <c r="X6" i="5" s="1"/>
  <c r="P64" i="5"/>
  <c r="X116" i="5" s="1"/>
  <c r="L60" i="5"/>
  <c r="K60" i="5"/>
  <c r="M60" i="5" s="1"/>
  <c r="N60" i="5" s="1"/>
  <c r="Q55" i="5"/>
  <c r="R55" i="5" s="1"/>
  <c r="O55" i="5"/>
  <c r="Q54" i="5"/>
  <c r="R54" i="5" s="1"/>
  <c r="W96" i="5" s="1"/>
  <c r="O54" i="5"/>
  <c r="Q53" i="5"/>
  <c r="W52" i="5" s="1"/>
  <c r="O53" i="5"/>
  <c r="Q52" i="5"/>
  <c r="R52" i="5" s="1"/>
  <c r="W87" i="5" s="1"/>
  <c r="O52" i="5"/>
  <c r="Q51" i="5"/>
  <c r="R51" i="5" s="1"/>
  <c r="W86" i="5" s="1"/>
  <c r="O51" i="5"/>
  <c r="W9" i="5" s="1"/>
  <c r="Y50" i="5"/>
  <c r="X50" i="5"/>
  <c r="Q50" i="5"/>
  <c r="R50" i="5" s="1"/>
  <c r="W85" i="5" s="1"/>
  <c r="O50" i="5"/>
  <c r="W8" i="5" s="1"/>
  <c r="Q49" i="5"/>
  <c r="W48" i="5" s="1"/>
  <c r="O49" i="5"/>
  <c r="W7" i="5" s="1"/>
  <c r="X48" i="5"/>
  <c r="O48" i="5"/>
  <c r="W6" i="5" s="1"/>
  <c r="P47" i="5"/>
  <c r="W116" i="5" s="1"/>
  <c r="L43" i="5"/>
  <c r="K43" i="5"/>
  <c r="M43" i="5" s="1"/>
  <c r="Q34" i="5"/>
  <c r="R34" i="5" s="1"/>
  <c r="O34" i="5"/>
  <c r="Q33" i="5"/>
  <c r="O33" i="5"/>
  <c r="V12" i="5" s="1"/>
  <c r="Q32" i="5"/>
  <c r="R32" i="5" s="1"/>
  <c r="V96" i="5" s="1"/>
  <c r="O32" i="5"/>
  <c r="Q31" i="5"/>
  <c r="V51" i="5" s="1"/>
  <c r="O31" i="5"/>
  <c r="Q30" i="5"/>
  <c r="R30" i="5" s="1"/>
  <c r="V87" i="5" s="1"/>
  <c r="O30" i="5"/>
  <c r="V9" i="5" s="1"/>
  <c r="Q29" i="5"/>
  <c r="O29" i="5"/>
  <c r="V8" i="5" s="1"/>
  <c r="Q28" i="5"/>
  <c r="V48" i="5" s="1"/>
  <c r="O28" i="5"/>
  <c r="V7" i="5" s="1"/>
  <c r="O27" i="5"/>
  <c r="V6" i="5" s="1"/>
  <c r="P26" i="5"/>
  <c r="V116" i="5" s="1"/>
  <c r="H21" i="5"/>
  <c r="L17" i="5"/>
  <c r="K17" i="5"/>
  <c r="M17" i="5" s="1"/>
  <c r="Q13" i="5"/>
  <c r="R13" i="5" s="1"/>
  <c r="U98" i="5" s="1"/>
  <c r="O13" i="5"/>
  <c r="U13" i="5" s="1"/>
  <c r="Q12" i="5"/>
  <c r="R12" i="5" s="1"/>
  <c r="U97" i="5" s="1"/>
  <c r="O12" i="5"/>
  <c r="U12" i="5" s="1"/>
  <c r="W11" i="5"/>
  <c r="V11" i="5"/>
  <c r="R11" i="5"/>
  <c r="U96" i="5" s="1"/>
  <c r="Q11" i="5"/>
  <c r="U52" i="5" s="1"/>
  <c r="O11" i="5"/>
  <c r="U11" i="5" s="1"/>
  <c r="W10" i="5"/>
  <c r="V10" i="5"/>
  <c r="Q10" i="5"/>
  <c r="U51" i="5" s="1"/>
  <c r="O10" i="5"/>
  <c r="U10" i="5" s="1"/>
  <c r="Q9" i="5"/>
  <c r="U50" i="5" s="1"/>
  <c r="O9" i="5"/>
  <c r="U9" i="5" s="1"/>
  <c r="X8" i="5"/>
  <c r="Q8" i="5"/>
  <c r="U49" i="5" s="1"/>
  <c r="O8" i="5"/>
  <c r="U8" i="5" s="1"/>
  <c r="Z7" i="5"/>
  <c r="R7" i="5"/>
  <c r="U85" i="5" s="1"/>
  <c r="Q7" i="5"/>
  <c r="U48" i="5" s="1"/>
  <c r="O7" i="5"/>
  <c r="U7" i="5" s="1"/>
  <c r="Z6" i="5"/>
  <c r="O6" i="5"/>
  <c r="U6" i="5" s="1"/>
  <c r="P5" i="5"/>
  <c r="Q6" i="5" s="1"/>
  <c r="P1103" i="4"/>
  <c r="R1096" i="4"/>
  <c r="Q1096" i="4"/>
  <c r="O1096" i="4"/>
  <c r="R1095" i="4"/>
  <c r="O1095" i="4"/>
  <c r="R1094" i="4"/>
  <c r="R1093" i="4"/>
  <c r="Q1092" i="4"/>
  <c r="R1092" i="4" s="1"/>
  <c r="O1092" i="4"/>
  <c r="Q1091" i="4"/>
  <c r="R1091" i="4" s="1"/>
  <c r="O1091" i="4"/>
  <c r="O1090" i="4"/>
  <c r="P1089" i="4"/>
  <c r="S1091" i="4" s="1"/>
  <c r="P1081" i="4"/>
  <c r="R1074" i="4"/>
  <c r="Q1074" i="4"/>
  <c r="R1073" i="4"/>
  <c r="R1072" i="4"/>
  <c r="R1071" i="4"/>
  <c r="Q1070" i="4"/>
  <c r="R1070" i="4" s="1"/>
  <c r="O1070" i="4"/>
  <c r="Q1069" i="4"/>
  <c r="R1069" i="4" s="1"/>
  <c r="O1069" i="4"/>
  <c r="O1068" i="4"/>
  <c r="P1067" i="4"/>
  <c r="S1069" i="4" s="1"/>
  <c r="P1059" i="4"/>
  <c r="R1052" i="4"/>
  <c r="R1051" i="4"/>
  <c r="R1050" i="4"/>
  <c r="R1049" i="4"/>
  <c r="Q1048" i="4"/>
  <c r="R1048" i="4" s="1"/>
  <c r="O1048" i="4"/>
  <c r="Q1047" i="4"/>
  <c r="R1047" i="4" s="1"/>
  <c r="O1047" i="4"/>
  <c r="O1046" i="4"/>
  <c r="P1045" i="4"/>
  <c r="S1047" i="4" s="1"/>
  <c r="P1037" i="4"/>
  <c r="R1030" i="4"/>
  <c r="R1029" i="4"/>
  <c r="R1028" i="4"/>
  <c r="R1027" i="4"/>
  <c r="Q1026" i="4"/>
  <c r="R1026" i="4" s="1"/>
  <c r="O1026" i="4"/>
  <c r="Q1025" i="4"/>
  <c r="R1025" i="4" s="1"/>
  <c r="O1025" i="4"/>
  <c r="O1024" i="4"/>
  <c r="P1023" i="4"/>
  <c r="Q1008" i="4"/>
  <c r="R1008" i="4" s="1"/>
  <c r="R1007" i="4"/>
  <c r="R1006" i="4"/>
  <c r="R1005" i="4"/>
  <c r="Q1004" i="4"/>
  <c r="R1004" i="4" s="1"/>
  <c r="O1004" i="4"/>
  <c r="Q1003" i="4"/>
  <c r="R1003" i="4" s="1"/>
  <c r="O1003" i="4"/>
  <c r="O1002" i="4"/>
  <c r="P1001" i="4"/>
  <c r="S1003" i="4" s="1"/>
  <c r="Q987" i="4"/>
  <c r="Q986" i="4"/>
  <c r="R986" i="4" s="1"/>
  <c r="Q985" i="4"/>
  <c r="R985" i="4" s="1"/>
  <c r="Q984" i="4"/>
  <c r="R984" i="4" s="1"/>
  <c r="Q983" i="4"/>
  <c r="R983" i="4" s="1"/>
  <c r="O983" i="4"/>
  <c r="Q982" i="4"/>
  <c r="R982" i="4" s="1"/>
  <c r="O982" i="4"/>
  <c r="Q981" i="4"/>
  <c r="R981" i="4" s="1"/>
  <c r="O981" i="4"/>
  <c r="O980" i="4"/>
  <c r="P979" i="4"/>
  <c r="S981" i="4" s="1"/>
  <c r="Q964" i="4"/>
  <c r="R964" i="4" s="1"/>
  <c r="Q963" i="4"/>
  <c r="R963" i="4" s="1"/>
  <c r="Q962" i="4"/>
  <c r="R962" i="4" s="1"/>
  <c r="O962" i="4"/>
  <c r="Q961" i="4"/>
  <c r="R961" i="4" s="1"/>
  <c r="O961" i="4"/>
  <c r="Q960" i="4"/>
  <c r="R960" i="4" s="1"/>
  <c r="O960" i="4"/>
  <c r="Q959" i="4"/>
  <c r="R959" i="4" s="1"/>
  <c r="O959" i="4"/>
  <c r="O958" i="4"/>
  <c r="P957" i="4"/>
  <c r="S959" i="4" s="1"/>
  <c r="Q942" i="4"/>
  <c r="R942" i="4" s="1"/>
  <c r="Q941" i="4"/>
  <c r="R941" i="4" s="1"/>
  <c r="O941" i="4"/>
  <c r="Q940" i="4"/>
  <c r="R940" i="4" s="1"/>
  <c r="O940" i="4"/>
  <c r="Q939" i="4"/>
  <c r="R939" i="4" s="1"/>
  <c r="O939" i="4"/>
  <c r="Q938" i="4"/>
  <c r="R938" i="4" s="1"/>
  <c r="O938" i="4"/>
  <c r="Q937" i="4"/>
  <c r="R937" i="4" s="1"/>
  <c r="O937" i="4"/>
  <c r="O936" i="4"/>
  <c r="P935" i="4"/>
  <c r="K929" i="4"/>
  <c r="M929" i="4" s="1"/>
  <c r="N929" i="4" s="1"/>
  <c r="Q920" i="4"/>
  <c r="R920" i="4" s="1"/>
  <c r="O920" i="4"/>
  <c r="Q919" i="4"/>
  <c r="R919" i="4" s="1"/>
  <c r="O919" i="4"/>
  <c r="Q918" i="4"/>
  <c r="R918" i="4" s="1"/>
  <c r="O918" i="4"/>
  <c r="Q917" i="4"/>
  <c r="R917" i="4" s="1"/>
  <c r="O917" i="4"/>
  <c r="Q916" i="4"/>
  <c r="R916" i="4" s="1"/>
  <c r="O916" i="4"/>
  <c r="Q915" i="4"/>
  <c r="R915" i="4" s="1"/>
  <c r="O915" i="4"/>
  <c r="O914" i="4"/>
  <c r="P913" i="4"/>
  <c r="Q914" i="4" s="1"/>
  <c r="R914" i="4" s="1"/>
  <c r="L907" i="4"/>
  <c r="Q904" i="4"/>
  <c r="Q905" i="4" s="1"/>
  <c r="Q898" i="4"/>
  <c r="R898" i="4" s="1"/>
  <c r="O898" i="4"/>
  <c r="Q897" i="4"/>
  <c r="R897" i="4" s="1"/>
  <c r="O897" i="4"/>
  <c r="Q896" i="4"/>
  <c r="R896" i="4" s="1"/>
  <c r="O896" i="4"/>
  <c r="Q895" i="4"/>
  <c r="R895" i="4" s="1"/>
  <c r="O895" i="4"/>
  <c r="Q894" i="4"/>
  <c r="R894" i="4" s="1"/>
  <c r="O894" i="4"/>
  <c r="Q893" i="4"/>
  <c r="R893" i="4" s="1"/>
  <c r="O893" i="4"/>
  <c r="O892" i="4"/>
  <c r="P891" i="4"/>
  <c r="S893" i="4" s="1"/>
  <c r="L885" i="4"/>
  <c r="K885" i="4"/>
  <c r="M885" i="4" s="1"/>
  <c r="Q876" i="4"/>
  <c r="R876" i="4" s="1"/>
  <c r="O876" i="4"/>
  <c r="Q875" i="4"/>
  <c r="R875" i="4" s="1"/>
  <c r="O875" i="4"/>
  <c r="Q874" i="4"/>
  <c r="R874" i="4" s="1"/>
  <c r="O874" i="4"/>
  <c r="Q873" i="4"/>
  <c r="R873" i="4" s="1"/>
  <c r="O873" i="4"/>
  <c r="Q872" i="4"/>
  <c r="R872" i="4" s="1"/>
  <c r="O872" i="4"/>
  <c r="Q871" i="4"/>
  <c r="R871" i="4" s="1"/>
  <c r="O871" i="4"/>
  <c r="Q870" i="4"/>
  <c r="R870" i="4" s="1"/>
  <c r="O870" i="4"/>
  <c r="O869" i="4"/>
  <c r="P868" i="4"/>
  <c r="S870" i="4" s="1"/>
  <c r="K862" i="4"/>
  <c r="Q859" i="4" s="1"/>
  <c r="Q860" i="4" s="1"/>
  <c r="Q853" i="4"/>
  <c r="R853" i="4" s="1"/>
  <c r="O853" i="4"/>
  <c r="Q852" i="4"/>
  <c r="R852" i="4" s="1"/>
  <c r="O852" i="4"/>
  <c r="Q851" i="4"/>
  <c r="R851" i="4" s="1"/>
  <c r="O851" i="4"/>
  <c r="Q850" i="4"/>
  <c r="R850" i="4" s="1"/>
  <c r="O850" i="4"/>
  <c r="Q849" i="4"/>
  <c r="R849" i="4" s="1"/>
  <c r="O849" i="4"/>
  <c r="Q848" i="4"/>
  <c r="R848" i="4" s="1"/>
  <c r="O848" i="4"/>
  <c r="Q847" i="4"/>
  <c r="R847" i="4" s="1"/>
  <c r="O847" i="4"/>
  <c r="O846" i="4"/>
  <c r="P845" i="4"/>
  <c r="L839" i="4"/>
  <c r="K839" i="4"/>
  <c r="Q836" i="4" s="1"/>
  <c r="Q837" i="4" s="1"/>
  <c r="Q830" i="4"/>
  <c r="R830" i="4" s="1"/>
  <c r="O830" i="4"/>
  <c r="Q829" i="4"/>
  <c r="R829" i="4" s="1"/>
  <c r="O829" i="4"/>
  <c r="Q828" i="4"/>
  <c r="R828" i="4" s="1"/>
  <c r="O828" i="4"/>
  <c r="Q827" i="4"/>
  <c r="R827" i="4" s="1"/>
  <c r="O827" i="4"/>
  <c r="Q826" i="4"/>
  <c r="R826" i="4" s="1"/>
  <c r="O826" i="4"/>
  <c r="Q825" i="4"/>
  <c r="R825" i="4" s="1"/>
  <c r="O825" i="4"/>
  <c r="Q824" i="4"/>
  <c r="R824" i="4" s="1"/>
  <c r="O824" i="4"/>
  <c r="O823" i="4"/>
  <c r="P822" i="4"/>
  <c r="Q823" i="4" s="1"/>
  <c r="R823" i="4" s="1"/>
  <c r="L816" i="4"/>
  <c r="K816" i="4"/>
  <c r="P814" i="4"/>
  <c r="Q807" i="4"/>
  <c r="R807" i="4" s="1"/>
  <c r="O807" i="4"/>
  <c r="Q806" i="4"/>
  <c r="R806" i="4" s="1"/>
  <c r="O806" i="4"/>
  <c r="Q805" i="4"/>
  <c r="R805" i="4" s="1"/>
  <c r="O805" i="4"/>
  <c r="Q804" i="4"/>
  <c r="R804" i="4" s="1"/>
  <c r="O804" i="4"/>
  <c r="Q803" i="4"/>
  <c r="R803" i="4" s="1"/>
  <c r="O803" i="4"/>
  <c r="Q802" i="4"/>
  <c r="R802" i="4" s="1"/>
  <c r="O802" i="4"/>
  <c r="Q801" i="4"/>
  <c r="R801" i="4" s="1"/>
  <c r="O801" i="4"/>
  <c r="O800" i="4"/>
  <c r="P799" i="4"/>
  <c r="L793" i="4"/>
  <c r="K793" i="4"/>
  <c r="P791" i="4"/>
  <c r="Q784" i="4"/>
  <c r="R784" i="4" s="1"/>
  <c r="O784" i="4"/>
  <c r="Q783" i="4"/>
  <c r="R783" i="4" s="1"/>
  <c r="O783" i="4"/>
  <c r="Q782" i="4"/>
  <c r="R782" i="4" s="1"/>
  <c r="O782" i="4"/>
  <c r="Q781" i="4"/>
  <c r="R781" i="4" s="1"/>
  <c r="O781" i="4"/>
  <c r="Q780" i="4"/>
  <c r="R780" i="4" s="1"/>
  <c r="O780" i="4"/>
  <c r="Q779" i="4"/>
  <c r="R779" i="4" s="1"/>
  <c r="O779" i="4"/>
  <c r="Q778" i="4"/>
  <c r="R778" i="4" s="1"/>
  <c r="O778" i="4"/>
  <c r="O777" i="4"/>
  <c r="P776" i="4"/>
  <c r="L770" i="4"/>
  <c r="K770" i="4"/>
  <c r="M770" i="4" s="1"/>
  <c r="N770" i="4" s="1"/>
  <c r="P768" i="4"/>
  <c r="Q761" i="4"/>
  <c r="R761" i="4" s="1"/>
  <c r="O761" i="4"/>
  <c r="Q760" i="4"/>
  <c r="R760" i="4" s="1"/>
  <c r="O760" i="4"/>
  <c r="Q759" i="4"/>
  <c r="R759" i="4" s="1"/>
  <c r="O759" i="4"/>
  <c r="Q758" i="4"/>
  <c r="R758" i="4" s="1"/>
  <c r="O758" i="4"/>
  <c r="Q757" i="4"/>
  <c r="R757" i="4" s="1"/>
  <c r="O757" i="4"/>
  <c r="Q756" i="4"/>
  <c r="R756" i="4" s="1"/>
  <c r="O756" i="4"/>
  <c r="Q755" i="4"/>
  <c r="R755" i="4" s="1"/>
  <c r="O755" i="4"/>
  <c r="O754" i="4"/>
  <c r="P753" i="4"/>
  <c r="Q754" i="4" s="1"/>
  <c r="R754" i="4" s="1"/>
  <c r="L747" i="4"/>
  <c r="K747" i="4"/>
  <c r="Q745" i="4" s="1"/>
  <c r="Q746" i="4" s="1"/>
  <c r="P746" i="4"/>
  <c r="Q738" i="4"/>
  <c r="R738" i="4" s="1"/>
  <c r="O738" i="4"/>
  <c r="Q737" i="4"/>
  <c r="R737" i="4" s="1"/>
  <c r="O737" i="4"/>
  <c r="Q736" i="4"/>
  <c r="R736" i="4" s="1"/>
  <c r="O736" i="4"/>
  <c r="Q735" i="4"/>
  <c r="R735" i="4" s="1"/>
  <c r="O735" i="4"/>
  <c r="Q734" i="4"/>
  <c r="R734" i="4" s="1"/>
  <c r="O734" i="4"/>
  <c r="Q733" i="4"/>
  <c r="R733" i="4" s="1"/>
  <c r="O733" i="4"/>
  <c r="Q732" i="4"/>
  <c r="R732" i="4" s="1"/>
  <c r="O732" i="4"/>
  <c r="O731" i="4"/>
  <c r="P730" i="4"/>
  <c r="S732" i="4" s="1"/>
  <c r="L724" i="4"/>
  <c r="K724" i="4"/>
  <c r="M724" i="4" s="1"/>
  <c r="P722" i="4"/>
  <c r="Q721" i="4"/>
  <c r="Q722" i="4" s="1"/>
  <c r="R715" i="4"/>
  <c r="Q715" i="4"/>
  <c r="Q714" i="4"/>
  <c r="R714" i="4" s="1"/>
  <c r="O714" i="4"/>
  <c r="Q713" i="4"/>
  <c r="R713" i="4" s="1"/>
  <c r="O713" i="4"/>
  <c r="Q712" i="4"/>
  <c r="R712" i="4" s="1"/>
  <c r="O712" i="4"/>
  <c r="Q711" i="4"/>
  <c r="R711" i="4" s="1"/>
  <c r="O711" i="4"/>
  <c r="Q710" i="4"/>
  <c r="R710" i="4" s="1"/>
  <c r="O710" i="4"/>
  <c r="Q709" i="4"/>
  <c r="R709" i="4" s="1"/>
  <c r="O709" i="4"/>
  <c r="O708" i="4"/>
  <c r="P707" i="4"/>
  <c r="S709" i="4" s="1"/>
  <c r="L701" i="4"/>
  <c r="K701" i="4"/>
  <c r="M701" i="4" s="1"/>
  <c r="P699" i="4"/>
  <c r="Q698" i="4"/>
  <c r="Q699" i="4" s="1"/>
  <c r="Q691" i="4"/>
  <c r="R691" i="4" s="1"/>
  <c r="O691" i="4"/>
  <c r="Q690" i="4"/>
  <c r="R690" i="4" s="1"/>
  <c r="O690" i="4"/>
  <c r="Q689" i="4"/>
  <c r="R689" i="4" s="1"/>
  <c r="O689" i="4"/>
  <c r="Q688" i="4"/>
  <c r="R688" i="4" s="1"/>
  <c r="O688" i="4"/>
  <c r="Q687" i="4"/>
  <c r="R687" i="4" s="1"/>
  <c r="O687" i="4"/>
  <c r="Q686" i="4"/>
  <c r="R686" i="4" s="1"/>
  <c r="O686" i="4"/>
  <c r="O685" i="4"/>
  <c r="P684" i="4"/>
  <c r="Q685" i="4" s="1"/>
  <c r="R685" i="4" s="1"/>
  <c r="L678" i="4"/>
  <c r="K678" i="4"/>
  <c r="M678" i="4" s="1"/>
  <c r="P676" i="4"/>
  <c r="Q675" i="4"/>
  <c r="Q676" i="4" s="1"/>
  <c r="Q668" i="4"/>
  <c r="R668" i="4" s="1"/>
  <c r="O668" i="4"/>
  <c r="Q667" i="4"/>
  <c r="R667" i="4" s="1"/>
  <c r="O667" i="4"/>
  <c r="Q666" i="4"/>
  <c r="R666" i="4" s="1"/>
  <c r="O666" i="4"/>
  <c r="Q665" i="4"/>
  <c r="R665" i="4" s="1"/>
  <c r="O665" i="4"/>
  <c r="Q664" i="4"/>
  <c r="R664" i="4" s="1"/>
  <c r="O664" i="4"/>
  <c r="Q663" i="4"/>
  <c r="R663" i="4" s="1"/>
  <c r="O663" i="4"/>
  <c r="O662" i="4"/>
  <c r="P661" i="4"/>
  <c r="L655" i="4"/>
  <c r="K655" i="4"/>
  <c r="M655" i="4" s="1"/>
  <c r="P653" i="4"/>
  <c r="Q645" i="4"/>
  <c r="R645" i="4" s="1"/>
  <c r="O645" i="4"/>
  <c r="Q644" i="4"/>
  <c r="R644" i="4" s="1"/>
  <c r="O644" i="4"/>
  <c r="Q643" i="4"/>
  <c r="R643" i="4" s="1"/>
  <c r="O643" i="4"/>
  <c r="Q642" i="4"/>
  <c r="R642" i="4" s="1"/>
  <c r="O642" i="4"/>
  <c r="Q641" i="4"/>
  <c r="R641" i="4" s="1"/>
  <c r="O641" i="4"/>
  <c r="Q640" i="4"/>
  <c r="R640" i="4" s="1"/>
  <c r="O640" i="4"/>
  <c r="O639" i="4"/>
  <c r="P638" i="4"/>
  <c r="Q639" i="4" s="1"/>
  <c r="R639" i="4" s="1"/>
  <c r="L632" i="4"/>
  <c r="K632" i="4"/>
  <c r="Q629" i="4" s="1"/>
  <c r="Q630" i="4" s="1"/>
  <c r="P630" i="4"/>
  <c r="Q622" i="4"/>
  <c r="R622" i="4" s="1"/>
  <c r="O622" i="4"/>
  <c r="Q621" i="4"/>
  <c r="R621" i="4" s="1"/>
  <c r="O621" i="4"/>
  <c r="Q620" i="4"/>
  <c r="R620" i="4" s="1"/>
  <c r="O620" i="4"/>
  <c r="Q619" i="4"/>
  <c r="R619" i="4" s="1"/>
  <c r="O619" i="4"/>
  <c r="Q618" i="4"/>
  <c r="R618" i="4" s="1"/>
  <c r="O618" i="4"/>
  <c r="Q617" i="4"/>
  <c r="R617" i="4" s="1"/>
  <c r="O617" i="4"/>
  <c r="O616" i="4"/>
  <c r="P615" i="4"/>
  <c r="L609" i="4"/>
  <c r="K609" i="4"/>
  <c r="P607" i="4"/>
  <c r="Q599" i="4"/>
  <c r="R599" i="4" s="1"/>
  <c r="O599" i="4"/>
  <c r="Q598" i="4"/>
  <c r="R598" i="4" s="1"/>
  <c r="O598" i="4"/>
  <c r="Q597" i="4"/>
  <c r="R597" i="4" s="1"/>
  <c r="O597" i="4"/>
  <c r="Q596" i="4"/>
  <c r="R596" i="4" s="1"/>
  <c r="O596" i="4"/>
  <c r="Q595" i="4"/>
  <c r="R595" i="4" s="1"/>
  <c r="O595" i="4"/>
  <c r="Q594" i="4"/>
  <c r="R594" i="4" s="1"/>
  <c r="O594" i="4"/>
  <c r="O593" i="4"/>
  <c r="P592" i="4"/>
  <c r="S594" i="4" s="1"/>
  <c r="L586" i="4"/>
  <c r="K586" i="4"/>
  <c r="M586" i="4" s="1"/>
  <c r="P584" i="4"/>
  <c r="Q576" i="4"/>
  <c r="R576" i="4" s="1"/>
  <c r="O576" i="4"/>
  <c r="Q575" i="4"/>
  <c r="R575" i="4" s="1"/>
  <c r="O575" i="4"/>
  <c r="Q574" i="4"/>
  <c r="R574" i="4" s="1"/>
  <c r="O574" i="4"/>
  <c r="Q573" i="4"/>
  <c r="R573" i="4" s="1"/>
  <c r="O573" i="4"/>
  <c r="Q572" i="4"/>
  <c r="R572" i="4" s="1"/>
  <c r="O572" i="4"/>
  <c r="Q571" i="4"/>
  <c r="R571" i="4" s="1"/>
  <c r="O571" i="4"/>
  <c r="O570" i="4"/>
  <c r="P569" i="4"/>
  <c r="Q570" i="4" s="1"/>
  <c r="R570" i="4" s="1"/>
  <c r="L563" i="4"/>
  <c r="K563" i="4"/>
  <c r="Q560" i="4" s="1"/>
  <c r="Q561" i="4" s="1"/>
  <c r="P561" i="4"/>
  <c r="Q553" i="4"/>
  <c r="R553" i="4" s="1"/>
  <c r="O553" i="4"/>
  <c r="Q552" i="4"/>
  <c r="R552" i="4" s="1"/>
  <c r="O552" i="4"/>
  <c r="Q551" i="4"/>
  <c r="R551" i="4" s="1"/>
  <c r="O551" i="4"/>
  <c r="Q550" i="4"/>
  <c r="R550" i="4" s="1"/>
  <c r="O550" i="4"/>
  <c r="Q549" i="4"/>
  <c r="R549" i="4" s="1"/>
  <c r="O549" i="4"/>
  <c r="Q548" i="4"/>
  <c r="R548" i="4" s="1"/>
  <c r="O548" i="4"/>
  <c r="O547" i="4"/>
  <c r="P546" i="4"/>
  <c r="S548" i="4" s="1"/>
  <c r="L540" i="4"/>
  <c r="K540" i="4"/>
  <c r="M540" i="4" s="1"/>
  <c r="N540" i="4" s="1"/>
  <c r="P538" i="4"/>
  <c r="Q530" i="4"/>
  <c r="R530" i="4" s="1"/>
  <c r="O530" i="4"/>
  <c r="Q529" i="4"/>
  <c r="R529" i="4" s="1"/>
  <c r="O529" i="4"/>
  <c r="Q528" i="4"/>
  <c r="R528" i="4" s="1"/>
  <c r="O528" i="4"/>
  <c r="Q527" i="4"/>
  <c r="R527" i="4" s="1"/>
  <c r="O527" i="4"/>
  <c r="Q526" i="4"/>
  <c r="R526" i="4" s="1"/>
  <c r="O526" i="4"/>
  <c r="Q525" i="4"/>
  <c r="R525" i="4" s="1"/>
  <c r="O525" i="4"/>
  <c r="O524" i="4"/>
  <c r="P523" i="4"/>
  <c r="M517" i="4"/>
  <c r="L517" i="4"/>
  <c r="V512" i="4" s="1"/>
  <c r="V513" i="4" s="1"/>
  <c r="U513" i="4"/>
  <c r="R509" i="4"/>
  <c r="S509" i="4" s="1"/>
  <c r="P509" i="4"/>
  <c r="R508" i="4"/>
  <c r="S508" i="4" s="1"/>
  <c r="P508" i="4"/>
  <c r="R507" i="4"/>
  <c r="S507" i="4" s="1"/>
  <c r="P507" i="4"/>
  <c r="R506" i="4"/>
  <c r="S506" i="4" s="1"/>
  <c r="P506" i="4"/>
  <c r="R505" i="4"/>
  <c r="S505" i="4" s="1"/>
  <c r="P505" i="4"/>
  <c r="R504" i="4"/>
  <c r="S504" i="4" s="1"/>
  <c r="P504" i="4"/>
  <c r="P503" i="4"/>
  <c r="Q502" i="4"/>
  <c r="M498" i="4"/>
  <c r="L498" i="4"/>
  <c r="U497" i="4"/>
  <c r="R493" i="4"/>
  <c r="S493" i="4" s="1"/>
  <c r="P493" i="4"/>
  <c r="R492" i="4"/>
  <c r="S492" i="4" s="1"/>
  <c r="P492" i="4"/>
  <c r="R491" i="4"/>
  <c r="S491" i="4" s="1"/>
  <c r="P491" i="4"/>
  <c r="R490" i="4"/>
  <c r="S490" i="4" s="1"/>
  <c r="P490" i="4"/>
  <c r="R489" i="4"/>
  <c r="S489" i="4" s="1"/>
  <c r="P489" i="4"/>
  <c r="R488" i="4"/>
  <c r="S488" i="4" s="1"/>
  <c r="P488" i="4"/>
  <c r="P487" i="4"/>
  <c r="Q486" i="4"/>
  <c r="AZ69" i="4" s="1"/>
  <c r="M482" i="4"/>
  <c r="L482" i="4"/>
  <c r="U481" i="4"/>
  <c r="R476" i="4"/>
  <c r="S476" i="4" s="1"/>
  <c r="P476" i="4"/>
  <c r="R475" i="4"/>
  <c r="S475" i="4" s="1"/>
  <c r="P475" i="4"/>
  <c r="R474" i="4"/>
  <c r="S474" i="4" s="1"/>
  <c r="P474" i="4"/>
  <c r="R473" i="4"/>
  <c r="S473" i="4" s="1"/>
  <c r="P473" i="4"/>
  <c r="R472" i="4"/>
  <c r="S472" i="4" s="1"/>
  <c r="P472" i="4"/>
  <c r="R471" i="4"/>
  <c r="S471" i="4" s="1"/>
  <c r="P471" i="4"/>
  <c r="P470" i="4"/>
  <c r="Q469" i="4"/>
  <c r="M465" i="4"/>
  <c r="L465" i="4"/>
  <c r="N465" i="4" s="1"/>
  <c r="O465" i="4" s="1"/>
  <c r="U464" i="4"/>
  <c r="R460" i="4"/>
  <c r="S460" i="4" s="1"/>
  <c r="P460" i="4"/>
  <c r="R459" i="4"/>
  <c r="S459" i="4" s="1"/>
  <c r="P459" i="4"/>
  <c r="R458" i="4"/>
  <c r="S458" i="4" s="1"/>
  <c r="P458" i="4"/>
  <c r="R457" i="4"/>
  <c r="S457" i="4" s="1"/>
  <c r="P457" i="4"/>
  <c r="R456" i="4"/>
  <c r="S456" i="4" s="1"/>
  <c r="P456" i="4"/>
  <c r="R455" i="4"/>
  <c r="S455" i="4" s="1"/>
  <c r="P455" i="4"/>
  <c r="P454" i="4"/>
  <c r="Q453" i="4"/>
  <c r="M449" i="4"/>
  <c r="L449" i="4"/>
  <c r="U448" i="4"/>
  <c r="R444" i="4"/>
  <c r="S444" i="4" s="1"/>
  <c r="P444" i="4"/>
  <c r="R443" i="4"/>
  <c r="S443" i="4" s="1"/>
  <c r="P443" i="4"/>
  <c r="R442" i="4"/>
  <c r="S442" i="4" s="1"/>
  <c r="P442" i="4"/>
  <c r="R441" i="4"/>
  <c r="S441" i="4" s="1"/>
  <c r="P441" i="4"/>
  <c r="R440" i="4"/>
  <c r="S440" i="4" s="1"/>
  <c r="P440" i="4"/>
  <c r="R439" i="4"/>
  <c r="S439" i="4" s="1"/>
  <c r="P439" i="4"/>
  <c r="P438" i="4"/>
  <c r="Q437" i="4"/>
  <c r="R438" i="4" s="1"/>
  <c r="S438" i="4" s="1"/>
  <c r="M432" i="4"/>
  <c r="L432" i="4"/>
  <c r="N432" i="4" s="1"/>
  <c r="R427" i="4"/>
  <c r="S427" i="4" s="1"/>
  <c r="P427" i="4"/>
  <c r="R426" i="4"/>
  <c r="S426" i="4" s="1"/>
  <c r="P426" i="4"/>
  <c r="R425" i="4"/>
  <c r="S425" i="4" s="1"/>
  <c r="P425" i="4"/>
  <c r="R424" i="4"/>
  <c r="S424" i="4" s="1"/>
  <c r="P424" i="4"/>
  <c r="R423" i="4"/>
  <c r="S423" i="4" s="1"/>
  <c r="P423" i="4"/>
  <c r="R422" i="4"/>
  <c r="S422" i="4" s="1"/>
  <c r="P422" i="4"/>
  <c r="P421" i="4"/>
  <c r="Q420" i="4"/>
  <c r="R421" i="4" s="1"/>
  <c r="S421" i="4" s="1"/>
  <c r="M416" i="4"/>
  <c r="L416" i="4"/>
  <c r="N416" i="4" s="1"/>
  <c r="R411" i="4"/>
  <c r="S411" i="4" s="1"/>
  <c r="P411" i="4"/>
  <c r="R410" i="4"/>
  <c r="S410" i="4" s="1"/>
  <c r="P410" i="4"/>
  <c r="R409" i="4"/>
  <c r="S409" i="4" s="1"/>
  <c r="P409" i="4"/>
  <c r="R408" i="4"/>
  <c r="S408" i="4" s="1"/>
  <c r="P408" i="4"/>
  <c r="R407" i="4"/>
  <c r="S407" i="4" s="1"/>
  <c r="P407" i="4"/>
  <c r="R406" i="4"/>
  <c r="S406" i="4" s="1"/>
  <c r="P406" i="4"/>
  <c r="P405" i="4"/>
  <c r="Q404" i="4"/>
  <c r="M400" i="4"/>
  <c r="L400" i="4"/>
  <c r="N400" i="4" s="1"/>
  <c r="O400" i="4" s="1"/>
  <c r="R393" i="4"/>
  <c r="S393" i="4" s="1"/>
  <c r="P393" i="4"/>
  <c r="R392" i="4"/>
  <c r="S392" i="4" s="1"/>
  <c r="P392" i="4"/>
  <c r="R391" i="4"/>
  <c r="S391" i="4" s="1"/>
  <c r="P391" i="4"/>
  <c r="R390" i="4"/>
  <c r="S390" i="4" s="1"/>
  <c r="P390" i="4"/>
  <c r="R389" i="4"/>
  <c r="S389" i="4" s="1"/>
  <c r="P389" i="4"/>
  <c r="R388" i="4"/>
  <c r="S388" i="4" s="1"/>
  <c r="P388" i="4"/>
  <c r="P387" i="4"/>
  <c r="Q386" i="4"/>
  <c r="R387" i="4" s="1"/>
  <c r="S387" i="4" s="1"/>
  <c r="M382" i="4"/>
  <c r="L382" i="4"/>
  <c r="N382" i="4" s="1"/>
  <c r="R375" i="4"/>
  <c r="S375" i="4" s="1"/>
  <c r="P375" i="4"/>
  <c r="R374" i="4"/>
  <c r="S374" i="4" s="1"/>
  <c r="P374" i="4"/>
  <c r="R373" i="4"/>
  <c r="S373" i="4" s="1"/>
  <c r="P373" i="4"/>
  <c r="R372" i="4"/>
  <c r="S372" i="4" s="1"/>
  <c r="P372" i="4"/>
  <c r="R371" i="4"/>
  <c r="S371" i="4" s="1"/>
  <c r="P371" i="4"/>
  <c r="R370" i="4"/>
  <c r="S370" i="4" s="1"/>
  <c r="P370" i="4"/>
  <c r="P369" i="4"/>
  <c r="Q368" i="4"/>
  <c r="R369" i="4" s="1"/>
  <c r="S369" i="4" s="1"/>
  <c r="M364" i="4"/>
  <c r="L364" i="4"/>
  <c r="N364" i="4" s="1"/>
  <c r="R356" i="4"/>
  <c r="S356" i="4" s="1"/>
  <c r="P356" i="4"/>
  <c r="R355" i="4"/>
  <c r="S355" i="4" s="1"/>
  <c r="P355" i="4"/>
  <c r="R354" i="4"/>
  <c r="S354" i="4" s="1"/>
  <c r="P354" i="4"/>
  <c r="R353" i="4"/>
  <c r="S353" i="4" s="1"/>
  <c r="P353" i="4"/>
  <c r="R352" i="4"/>
  <c r="S352" i="4" s="1"/>
  <c r="P352" i="4"/>
  <c r="R351" i="4"/>
  <c r="S351" i="4" s="1"/>
  <c r="P351" i="4"/>
  <c r="P350" i="4"/>
  <c r="Q349" i="4"/>
  <c r="R350" i="4" s="1"/>
  <c r="S350" i="4" s="1"/>
  <c r="M345" i="4"/>
  <c r="L345" i="4"/>
  <c r="N345" i="4" s="1"/>
  <c r="R336" i="4"/>
  <c r="S336" i="4" s="1"/>
  <c r="P336" i="4"/>
  <c r="R335" i="4"/>
  <c r="S335" i="4" s="1"/>
  <c r="P335" i="4"/>
  <c r="R334" i="4"/>
  <c r="S334" i="4" s="1"/>
  <c r="P334" i="4"/>
  <c r="R333" i="4"/>
  <c r="S333" i="4" s="1"/>
  <c r="P333" i="4"/>
  <c r="R332" i="4"/>
  <c r="S332" i="4" s="1"/>
  <c r="P332" i="4"/>
  <c r="R331" i="4"/>
  <c r="S331" i="4" s="1"/>
  <c r="P331" i="4"/>
  <c r="P330" i="4"/>
  <c r="AQ6" i="4" s="1"/>
  <c r="Q329" i="4"/>
  <c r="M325" i="4"/>
  <c r="L325" i="4"/>
  <c r="N325" i="4" s="1"/>
  <c r="R318" i="4"/>
  <c r="S318" i="4" s="1"/>
  <c r="P318" i="4"/>
  <c r="R317" i="4"/>
  <c r="S317" i="4" s="1"/>
  <c r="P317" i="4"/>
  <c r="R316" i="4"/>
  <c r="S316" i="4" s="1"/>
  <c r="P316" i="4"/>
  <c r="R315" i="4"/>
  <c r="S315" i="4" s="1"/>
  <c r="P315" i="4"/>
  <c r="R314" i="4"/>
  <c r="S314" i="4" s="1"/>
  <c r="P314" i="4"/>
  <c r="R313" i="4"/>
  <c r="S313" i="4" s="1"/>
  <c r="AP57" i="4" s="1"/>
  <c r="P313" i="4"/>
  <c r="AP7" i="4" s="1"/>
  <c r="P312" i="4"/>
  <c r="AP6" i="4" s="1"/>
  <c r="Q311" i="4"/>
  <c r="R312" i="4" s="1"/>
  <c r="AP29" i="4" s="1"/>
  <c r="M307" i="4"/>
  <c r="L307" i="4"/>
  <c r="N307" i="4" s="1"/>
  <c r="R299" i="4"/>
  <c r="S299" i="4" s="1"/>
  <c r="P299" i="4"/>
  <c r="R298" i="4"/>
  <c r="S298" i="4" s="1"/>
  <c r="P298" i="4"/>
  <c r="R297" i="4"/>
  <c r="S297" i="4" s="1"/>
  <c r="P297" i="4"/>
  <c r="R296" i="4"/>
  <c r="S296" i="4" s="1"/>
  <c r="P296" i="4"/>
  <c r="R295" i="4"/>
  <c r="P295" i="4"/>
  <c r="AO8" i="4" s="1"/>
  <c r="R294" i="4"/>
  <c r="P294" i="4"/>
  <c r="AO7" i="4" s="1"/>
  <c r="P293" i="4"/>
  <c r="Q292" i="4"/>
  <c r="R293" i="4" s="1"/>
  <c r="M287" i="4"/>
  <c r="L287" i="4"/>
  <c r="N287" i="4" s="1"/>
  <c r="O287" i="4" s="1"/>
  <c r="R277" i="4"/>
  <c r="S277" i="4" s="1"/>
  <c r="P277" i="4"/>
  <c r="R276" i="4"/>
  <c r="S276" i="4" s="1"/>
  <c r="P276" i="4"/>
  <c r="R275" i="4"/>
  <c r="S275" i="4" s="1"/>
  <c r="P275" i="4"/>
  <c r="R274" i="4"/>
  <c r="S274" i="4" s="1"/>
  <c r="AN59" i="4" s="1"/>
  <c r="P274" i="4"/>
  <c r="AN9" i="4" s="1"/>
  <c r="R273" i="4"/>
  <c r="S273" i="4" s="1"/>
  <c r="P273" i="4"/>
  <c r="AN8" i="4" s="1"/>
  <c r="R272" i="4"/>
  <c r="S272" i="4" s="1"/>
  <c r="AN57" i="4" s="1"/>
  <c r="P272" i="4"/>
  <c r="AN7" i="4" s="1"/>
  <c r="P271" i="4"/>
  <c r="AN6" i="4" s="1"/>
  <c r="AO270" i="4"/>
  <c r="AP271" i="4" s="1"/>
  <c r="AQ271" i="4" s="1"/>
  <c r="Q270" i="4"/>
  <c r="AN69" i="4" s="1"/>
  <c r="M266" i="4"/>
  <c r="L266" i="4"/>
  <c r="N266" i="4" s="1"/>
  <c r="R257" i="4"/>
  <c r="S257" i="4" s="1"/>
  <c r="P257" i="4"/>
  <c r="R256" i="4"/>
  <c r="S256" i="4" s="1"/>
  <c r="P256" i="4"/>
  <c r="R255" i="4"/>
  <c r="AM33" i="4" s="1"/>
  <c r="P255" i="4"/>
  <c r="AM10" i="4" s="1"/>
  <c r="R254" i="4"/>
  <c r="S254" i="4" s="1"/>
  <c r="AM59" i="4" s="1"/>
  <c r="P254" i="4"/>
  <c r="AM9" i="4" s="1"/>
  <c r="R253" i="4"/>
  <c r="S253" i="4" s="1"/>
  <c r="AM58" i="4" s="1"/>
  <c r="P253" i="4"/>
  <c r="AM8" i="4" s="1"/>
  <c r="R252" i="4"/>
  <c r="S252" i="4" s="1"/>
  <c r="AM57" i="4" s="1"/>
  <c r="P252" i="4"/>
  <c r="AM7" i="4" s="1"/>
  <c r="P251" i="4"/>
  <c r="AM6" i="4" s="1"/>
  <c r="Q250" i="4"/>
  <c r="M246" i="4"/>
  <c r="U17" i="4" s="1"/>
  <c r="L246" i="4"/>
  <c r="N246" i="4" s="1"/>
  <c r="R239" i="4"/>
  <c r="S239" i="4" s="1"/>
  <c r="P239" i="4"/>
  <c r="R238" i="4"/>
  <c r="S238" i="4" s="1"/>
  <c r="AL61" i="4" s="1"/>
  <c r="P238" i="4"/>
  <c r="AL11" i="4" s="1"/>
  <c r="R237" i="4"/>
  <c r="S237" i="4" s="1"/>
  <c r="AL60" i="4" s="1"/>
  <c r="P237" i="4"/>
  <c r="AL10" i="4" s="1"/>
  <c r="R236" i="4"/>
  <c r="S236" i="4" s="1"/>
  <c r="AL59" i="4" s="1"/>
  <c r="P236" i="4"/>
  <c r="AL9" i="4" s="1"/>
  <c r="R235" i="4"/>
  <c r="P235" i="4"/>
  <c r="AL8" i="4" s="1"/>
  <c r="R234" i="4"/>
  <c r="P234" i="4"/>
  <c r="AL7" i="4" s="1"/>
  <c r="P233" i="4"/>
  <c r="AL6" i="4" s="1"/>
  <c r="Q232" i="4"/>
  <c r="M228" i="4"/>
  <c r="U16" i="4" s="1"/>
  <c r="L228" i="4"/>
  <c r="N228" i="4" s="1"/>
  <c r="R221" i="4"/>
  <c r="S221" i="4" s="1"/>
  <c r="AK62" i="4" s="1"/>
  <c r="P221" i="4"/>
  <c r="AK12" i="4" s="1"/>
  <c r="R220" i="4"/>
  <c r="S220" i="4" s="1"/>
  <c r="AK61" i="4" s="1"/>
  <c r="P220" i="4"/>
  <c r="AK11" i="4" s="1"/>
  <c r="R219" i="4"/>
  <c r="P219" i="4"/>
  <c r="AK10" i="4" s="1"/>
  <c r="R218" i="4"/>
  <c r="AK32" i="4" s="1"/>
  <c r="P218" i="4"/>
  <c r="AK9" i="4" s="1"/>
  <c r="R217" i="4"/>
  <c r="S217" i="4" s="1"/>
  <c r="AK58" i="4" s="1"/>
  <c r="P217" i="4"/>
  <c r="AK8" i="4" s="1"/>
  <c r="R216" i="4"/>
  <c r="S216" i="4" s="1"/>
  <c r="AK57" i="4" s="1"/>
  <c r="P216" i="4"/>
  <c r="AK7" i="4" s="1"/>
  <c r="P215" i="4"/>
  <c r="AK6" i="4" s="1"/>
  <c r="Q214" i="4"/>
  <c r="M210" i="4"/>
  <c r="U15" i="4" s="1"/>
  <c r="L210" i="4"/>
  <c r="N210" i="4" s="1"/>
  <c r="R202" i="4"/>
  <c r="P202" i="4"/>
  <c r="AJ12" i="4" s="1"/>
  <c r="R201" i="4"/>
  <c r="AJ34" i="4" s="1"/>
  <c r="P201" i="4"/>
  <c r="AJ11" i="4" s="1"/>
  <c r="R200" i="4"/>
  <c r="S200" i="4" s="1"/>
  <c r="AJ60" i="4" s="1"/>
  <c r="P200" i="4"/>
  <c r="AJ10" i="4" s="1"/>
  <c r="R199" i="4"/>
  <c r="S199" i="4" s="1"/>
  <c r="AJ59" i="4" s="1"/>
  <c r="P199" i="4"/>
  <c r="AJ9" i="4" s="1"/>
  <c r="R198" i="4"/>
  <c r="S198" i="4" s="1"/>
  <c r="AJ58" i="4" s="1"/>
  <c r="P198" i="4"/>
  <c r="AJ8" i="4" s="1"/>
  <c r="R197" i="4"/>
  <c r="P197" i="4"/>
  <c r="AJ7" i="4" s="1"/>
  <c r="P196" i="4"/>
  <c r="AJ6" i="4" s="1"/>
  <c r="Q195" i="4"/>
  <c r="R196" i="4" s="1"/>
  <c r="M191" i="4"/>
  <c r="U14" i="4" s="1"/>
  <c r="L191" i="4"/>
  <c r="N191" i="4" s="1"/>
  <c r="R184" i="4"/>
  <c r="S184" i="4" s="1"/>
  <c r="R183" i="4"/>
  <c r="S183" i="4" s="1"/>
  <c r="AI62" i="4" s="1"/>
  <c r="P183" i="4"/>
  <c r="AI12" i="4" s="1"/>
  <c r="R182" i="4"/>
  <c r="S182" i="4" s="1"/>
  <c r="AI61" i="4" s="1"/>
  <c r="P182" i="4"/>
  <c r="AI11" i="4" s="1"/>
  <c r="R181" i="4"/>
  <c r="S181" i="4" s="1"/>
  <c r="AI60" i="4" s="1"/>
  <c r="P181" i="4"/>
  <c r="AI10" i="4" s="1"/>
  <c r="R180" i="4"/>
  <c r="S180" i="4" s="1"/>
  <c r="AI59" i="4" s="1"/>
  <c r="P180" i="4"/>
  <c r="AI9" i="4" s="1"/>
  <c r="R179" i="4"/>
  <c r="P179" i="4"/>
  <c r="AI8" i="4" s="1"/>
  <c r="R178" i="4"/>
  <c r="S178" i="4" s="1"/>
  <c r="AI57" i="4" s="1"/>
  <c r="P178" i="4"/>
  <c r="AI7" i="4" s="1"/>
  <c r="P177" i="4"/>
  <c r="Q176" i="4"/>
  <c r="M168" i="4"/>
  <c r="U13" i="4" s="1"/>
  <c r="L168" i="4"/>
  <c r="N168" i="4" s="1"/>
  <c r="R163" i="4"/>
  <c r="S163" i="4" s="1"/>
  <c r="R162" i="4"/>
  <c r="P162" i="4"/>
  <c r="AH12" i="4" s="1"/>
  <c r="R161" i="4"/>
  <c r="S161" i="4" s="1"/>
  <c r="AH61" i="4" s="1"/>
  <c r="P161" i="4"/>
  <c r="AH11" i="4" s="1"/>
  <c r="R160" i="4"/>
  <c r="S160" i="4" s="1"/>
  <c r="AH60" i="4" s="1"/>
  <c r="P160" i="4"/>
  <c r="AH10" i="4" s="1"/>
  <c r="R159" i="4"/>
  <c r="S159" i="4" s="1"/>
  <c r="AH59" i="4" s="1"/>
  <c r="P159" i="4"/>
  <c r="AH9" i="4" s="1"/>
  <c r="R158" i="4"/>
  <c r="S158" i="4" s="1"/>
  <c r="AH58" i="4" s="1"/>
  <c r="P158" i="4"/>
  <c r="AH8" i="4" s="1"/>
  <c r="R157" i="4"/>
  <c r="S157" i="4" s="1"/>
  <c r="AH57" i="4" s="1"/>
  <c r="P157" i="4"/>
  <c r="AH7" i="4" s="1"/>
  <c r="P156" i="4"/>
  <c r="AH6" i="4" s="1"/>
  <c r="Q155" i="4"/>
  <c r="R156" i="4" s="1"/>
  <c r="R149" i="4"/>
  <c r="Q149" i="4"/>
  <c r="H149" i="4"/>
  <c r="M146" i="4"/>
  <c r="U12" i="4" s="1"/>
  <c r="L146" i="4"/>
  <c r="R141" i="4"/>
  <c r="S141" i="4" s="1"/>
  <c r="P141" i="4"/>
  <c r="AG13" i="4" s="1"/>
  <c r="R140" i="4"/>
  <c r="S140" i="4" s="1"/>
  <c r="AG62" i="4" s="1"/>
  <c r="P140" i="4"/>
  <c r="AG12" i="4" s="1"/>
  <c r="R139" i="4"/>
  <c r="AG34" i="4" s="1"/>
  <c r="P139" i="4"/>
  <c r="AG11" i="4" s="1"/>
  <c r="R138" i="4"/>
  <c r="S138" i="4" s="1"/>
  <c r="AG60" i="4" s="1"/>
  <c r="P138" i="4"/>
  <c r="AG10" i="4" s="1"/>
  <c r="R137" i="4"/>
  <c r="P137" i="4"/>
  <c r="R136" i="4"/>
  <c r="S136" i="4" s="1"/>
  <c r="AG58" i="4" s="1"/>
  <c r="P136" i="4"/>
  <c r="AG8" i="4" s="1"/>
  <c r="R135" i="4"/>
  <c r="S135" i="4" s="1"/>
  <c r="AG57" i="4" s="1"/>
  <c r="P135" i="4"/>
  <c r="AG7" i="4" s="1"/>
  <c r="P134" i="4"/>
  <c r="AG6" i="4" s="1"/>
  <c r="Q133" i="4"/>
  <c r="AG69" i="4" s="1"/>
  <c r="H127" i="4"/>
  <c r="M124" i="4"/>
  <c r="U11" i="4" s="1"/>
  <c r="L124" i="4"/>
  <c r="G128" i="4" s="1"/>
  <c r="R120" i="4"/>
  <c r="S120" i="4" s="1"/>
  <c r="P120" i="4"/>
  <c r="R119" i="4"/>
  <c r="S119" i="4" s="1"/>
  <c r="P119" i="4"/>
  <c r="AF13" i="4" s="1"/>
  <c r="R118" i="4"/>
  <c r="AF35" i="4" s="1"/>
  <c r="P118" i="4"/>
  <c r="AF12" i="4" s="1"/>
  <c r="R117" i="4"/>
  <c r="AF34" i="4" s="1"/>
  <c r="P117" i="4"/>
  <c r="AF11" i="4" s="1"/>
  <c r="R116" i="4"/>
  <c r="S116" i="4" s="1"/>
  <c r="AF60" i="4" s="1"/>
  <c r="P116" i="4"/>
  <c r="AF10" i="4" s="1"/>
  <c r="R115" i="4"/>
  <c r="S115" i="4" s="1"/>
  <c r="AF59" i="4" s="1"/>
  <c r="P115" i="4"/>
  <c r="AF9" i="4" s="1"/>
  <c r="R114" i="4"/>
  <c r="AF31" i="4" s="1"/>
  <c r="P114" i="4"/>
  <c r="AF8" i="4" s="1"/>
  <c r="R113" i="4"/>
  <c r="S113" i="4" s="1"/>
  <c r="AF57" i="4" s="1"/>
  <c r="P113" i="4"/>
  <c r="AF7" i="4" s="1"/>
  <c r="P112" i="4"/>
  <c r="AF6" i="4" s="1"/>
  <c r="Q111" i="4"/>
  <c r="R112" i="4" s="1"/>
  <c r="R102" i="4"/>
  <c r="S102" i="4" s="1"/>
  <c r="M102" i="4"/>
  <c r="U10" i="4" s="1"/>
  <c r="L102" i="4"/>
  <c r="N102" i="4" s="1"/>
  <c r="R96" i="4"/>
  <c r="S96" i="4" s="1"/>
  <c r="R95" i="4"/>
  <c r="S95" i="4" s="1"/>
  <c r="P95" i="4"/>
  <c r="R94" i="4"/>
  <c r="S94" i="4" s="1"/>
  <c r="P94" i="4"/>
  <c r="AE13" i="4" s="1"/>
  <c r="R93" i="4"/>
  <c r="S93" i="4" s="1"/>
  <c r="AE62" i="4" s="1"/>
  <c r="P93" i="4"/>
  <c r="AE12" i="4" s="1"/>
  <c r="R92" i="4"/>
  <c r="S92" i="4" s="1"/>
  <c r="AE61" i="4" s="1"/>
  <c r="P92" i="4"/>
  <c r="AE11" i="4" s="1"/>
  <c r="R91" i="4"/>
  <c r="S91" i="4" s="1"/>
  <c r="AE60" i="4" s="1"/>
  <c r="P91" i="4"/>
  <c r="AE10" i="4" s="1"/>
  <c r="R90" i="4"/>
  <c r="P90" i="4"/>
  <c r="AE9" i="4" s="1"/>
  <c r="R89" i="4"/>
  <c r="S89" i="4" s="1"/>
  <c r="AE58" i="4" s="1"/>
  <c r="P89" i="4"/>
  <c r="AE8" i="4" s="1"/>
  <c r="R88" i="4"/>
  <c r="S88" i="4" s="1"/>
  <c r="AE57" i="4" s="1"/>
  <c r="P88" i="4"/>
  <c r="AE7" i="4" s="1"/>
  <c r="P87" i="4"/>
  <c r="AE6" i="4" s="1"/>
  <c r="Q86" i="4"/>
  <c r="AE69" i="4" s="1"/>
  <c r="M75" i="4"/>
  <c r="U9" i="4" s="1"/>
  <c r="L75" i="4"/>
  <c r="R71" i="4"/>
  <c r="S71" i="4" s="1"/>
  <c r="R70" i="4"/>
  <c r="S70" i="4" s="1"/>
  <c r="AO69" i="4"/>
  <c r="R69" i="4"/>
  <c r="S69" i="4" s="1"/>
  <c r="P69" i="4"/>
  <c r="R68" i="4"/>
  <c r="S68" i="4" s="1"/>
  <c r="P68" i="4"/>
  <c r="AD13" i="4" s="1"/>
  <c r="R67" i="4"/>
  <c r="S67" i="4" s="1"/>
  <c r="AD62" i="4" s="1"/>
  <c r="P67" i="4"/>
  <c r="AD12" i="4" s="1"/>
  <c r="R66" i="4"/>
  <c r="S66" i="4" s="1"/>
  <c r="AD61" i="4" s="1"/>
  <c r="P66" i="4"/>
  <c r="AD11" i="4" s="1"/>
  <c r="R65" i="4"/>
  <c r="P65" i="4"/>
  <c r="AD10" i="4" s="1"/>
  <c r="R64" i="4"/>
  <c r="S64" i="4" s="1"/>
  <c r="AD59" i="4" s="1"/>
  <c r="P64" i="4"/>
  <c r="AD9" i="4" s="1"/>
  <c r="R63" i="4"/>
  <c r="S63" i="4" s="1"/>
  <c r="AD58" i="4" s="1"/>
  <c r="P63" i="4"/>
  <c r="AD8" i="4" s="1"/>
  <c r="R62" i="4"/>
  <c r="S62" i="4" s="1"/>
  <c r="AD57" i="4" s="1"/>
  <c r="P62" i="4"/>
  <c r="AD7" i="4" s="1"/>
  <c r="P61" i="4"/>
  <c r="AD6" i="4" s="1"/>
  <c r="Q60" i="4"/>
  <c r="AD69" i="4" s="1"/>
  <c r="AN58" i="4"/>
  <c r="M49" i="4"/>
  <c r="U8" i="4" s="1"/>
  <c r="L49" i="4"/>
  <c r="G55" i="4" s="1"/>
  <c r="R42" i="4"/>
  <c r="S42" i="4" s="1"/>
  <c r="R41" i="4"/>
  <c r="S41" i="4" s="1"/>
  <c r="R40" i="4"/>
  <c r="S40" i="4" s="1"/>
  <c r="P40" i="4"/>
  <c r="R39" i="4"/>
  <c r="S39" i="4" s="1"/>
  <c r="P39" i="4"/>
  <c r="AC13" i="4" s="1"/>
  <c r="R38" i="4"/>
  <c r="S38" i="4" s="1"/>
  <c r="AC62" i="4" s="1"/>
  <c r="P38" i="4"/>
  <c r="AC12" i="4" s="1"/>
  <c r="R37" i="4"/>
  <c r="P37" i="4"/>
  <c r="AC11" i="4" s="1"/>
  <c r="R36" i="4"/>
  <c r="P36" i="4"/>
  <c r="AC10" i="4" s="1"/>
  <c r="R35" i="4"/>
  <c r="AC32" i="4" s="1"/>
  <c r="P35" i="4"/>
  <c r="AC9" i="4" s="1"/>
  <c r="R34" i="4"/>
  <c r="AC31" i="4" s="1"/>
  <c r="P34" i="4"/>
  <c r="AC8" i="4" s="1"/>
  <c r="AH33" i="4"/>
  <c r="R33" i="4"/>
  <c r="AC30" i="4" s="1"/>
  <c r="P33" i="4"/>
  <c r="AC7" i="4" s="1"/>
  <c r="P32" i="4"/>
  <c r="AC6" i="4" s="1"/>
  <c r="AN31" i="4"/>
  <c r="Q31" i="4"/>
  <c r="AF30" i="4"/>
  <c r="M20" i="4"/>
  <c r="U7" i="4" s="1"/>
  <c r="L20" i="4"/>
  <c r="H23" i="4" s="1"/>
  <c r="R16" i="4"/>
  <c r="S16" i="4" s="1"/>
  <c r="R15" i="4"/>
  <c r="S15" i="4" s="1"/>
  <c r="R14" i="4"/>
  <c r="S14" i="4" s="1"/>
  <c r="P14" i="4"/>
  <c r="AJ13" i="4"/>
  <c r="AI13" i="4"/>
  <c r="AH13" i="4"/>
  <c r="AB13" i="4"/>
  <c r="R13" i="4"/>
  <c r="S13" i="4" s="1"/>
  <c r="P13" i="4"/>
  <c r="AB12" i="4"/>
  <c r="R12" i="4"/>
  <c r="P12" i="4"/>
  <c r="AB11" i="4"/>
  <c r="R11" i="4"/>
  <c r="S11" i="4" s="1"/>
  <c r="AB61" i="4" s="1"/>
  <c r="P11" i="4"/>
  <c r="AB10" i="4"/>
  <c r="R10" i="4"/>
  <c r="AB33" i="4" s="1"/>
  <c r="P10" i="4"/>
  <c r="AG9" i="4"/>
  <c r="AB9" i="4"/>
  <c r="R9" i="4"/>
  <c r="P9" i="4"/>
  <c r="AB8" i="4"/>
  <c r="R8" i="4"/>
  <c r="S8" i="4" s="1"/>
  <c r="AB58" i="4" s="1"/>
  <c r="P8" i="4"/>
  <c r="AB7" i="4"/>
  <c r="R7" i="4"/>
  <c r="AB30" i="4" s="1"/>
  <c r="P7" i="4"/>
  <c r="AO6" i="4"/>
  <c r="AI6" i="4"/>
  <c r="AB6" i="4"/>
  <c r="P6" i="4"/>
  <c r="Q5" i="4"/>
  <c r="R6" i="4" s="1"/>
  <c r="AB750" i="3"/>
  <c r="AC749" i="3"/>
  <c r="AC750" i="3" s="1"/>
  <c r="AD743" i="3"/>
  <c r="AC743" i="3"/>
  <c r="AA743" i="3"/>
  <c r="AD742" i="3"/>
  <c r="AC742" i="3"/>
  <c r="AA742" i="3"/>
  <c r="AD741" i="3"/>
  <c r="AC741" i="3"/>
  <c r="AA741" i="3"/>
  <c r="AC740" i="3"/>
  <c r="AD740" i="3" s="1"/>
  <c r="AA740" i="3"/>
  <c r="AC739" i="3"/>
  <c r="AD739" i="3" s="1"/>
  <c r="AA739" i="3"/>
  <c r="AC738" i="3"/>
  <c r="AD738" i="3" s="1"/>
  <c r="AA738" i="3"/>
  <c r="AC737" i="3"/>
  <c r="AD737" i="3" s="1"/>
  <c r="AA737" i="3"/>
  <c r="AA736" i="3"/>
  <c r="AB735" i="3"/>
  <c r="AE737" i="3" s="1"/>
  <c r="AB727" i="3"/>
  <c r="AC726" i="3"/>
  <c r="AC727" i="3" s="1"/>
  <c r="AD720" i="3"/>
  <c r="AC720" i="3"/>
  <c r="AA720" i="3"/>
  <c r="AC719" i="3"/>
  <c r="AD719" i="3" s="1"/>
  <c r="AA719" i="3"/>
  <c r="AC718" i="3"/>
  <c r="AD718" i="3" s="1"/>
  <c r="AA718" i="3"/>
  <c r="AC717" i="3"/>
  <c r="AD717" i="3" s="1"/>
  <c r="AA717" i="3"/>
  <c r="AC716" i="3"/>
  <c r="AD716" i="3" s="1"/>
  <c r="AA716" i="3"/>
  <c r="AC715" i="3"/>
  <c r="AD715" i="3" s="1"/>
  <c r="AA715" i="3"/>
  <c r="AC714" i="3"/>
  <c r="AD714" i="3" s="1"/>
  <c r="AA714" i="3"/>
  <c r="AA713" i="3"/>
  <c r="AB712" i="3"/>
  <c r="AB704" i="3"/>
  <c r="AC703" i="3"/>
  <c r="AC704" i="3" s="1"/>
  <c r="AC697" i="3"/>
  <c r="AD697" i="3" s="1"/>
  <c r="AA697" i="3"/>
  <c r="AC696" i="3"/>
  <c r="AD696" i="3" s="1"/>
  <c r="AA696" i="3"/>
  <c r="AC695" i="3"/>
  <c r="AD695" i="3" s="1"/>
  <c r="AA695" i="3"/>
  <c r="AC694" i="3"/>
  <c r="AD694" i="3" s="1"/>
  <c r="AA694" i="3"/>
  <c r="AC693" i="3"/>
  <c r="AD693" i="3" s="1"/>
  <c r="AA693" i="3"/>
  <c r="AC692" i="3"/>
  <c r="AD692" i="3" s="1"/>
  <c r="AA692" i="3"/>
  <c r="AC691" i="3"/>
  <c r="AD691" i="3" s="1"/>
  <c r="AA691" i="3"/>
  <c r="AA690" i="3"/>
  <c r="AB689" i="3"/>
  <c r="AB681" i="3"/>
  <c r="AC681" i="3"/>
  <c r="AC674" i="3"/>
  <c r="AD674" i="3" s="1"/>
  <c r="AA674" i="3"/>
  <c r="AC673" i="3"/>
  <c r="AD673" i="3" s="1"/>
  <c r="AA673" i="3"/>
  <c r="AC672" i="3"/>
  <c r="AD672" i="3" s="1"/>
  <c r="AA672" i="3"/>
  <c r="AC671" i="3"/>
  <c r="AD671" i="3" s="1"/>
  <c r="AA671" i="3"/>
  <c r="AC670" i="3"/>
  <c r="AD670" i="3" s="1"/>
  <c r="AA670" i="3"/>
  <c r="AC669" i="3"/>
  <c r="AD669" i="3" s="1"/>
  <c r="AA669" i="3"/>
  <c r="AC668" i="3"/>
  <c r="AD668" i="3" s="1"/>
  <c r="AA668" i="3"/>
  <c r="AA667" i="3"/>
  <c r="AB666" i="3"/>
  <c r="Y660" i="3"/>
  <c r="Z660" i="3" s="1"/>
  <c r="AB658" i="3"/>
  <c r="AC658" i="3"/>
  <c r="AC651" i="3"/>
  <c r="AD651" i="3" s="1"/>
  <c r="AA651" i="3"/>
  <c r="AC650" i="3"/>
  <c r="AD650" i="3" s="1"/>
  <c r="AA650" i="3"/>
  <c r="AD649" i="3"/>
  <c r="AC649" i="3"/>
  <c r="AA649" i="3"/>
  <c r="AC648" i="3"/>
  <c r="AD648" i="3" s="1"/>
  <c r="AA648" i="3"/>
  <c r="AC647" i="3"/>
  <c r="AD647" i="3" s="1"/>
  <c r="AA647" i="3"/>
  <c r="AC646" i="3"/>
  <c r="AD646" i="3" s="1"/>
  <c r="AA646" i="3"/>
  <c r="AC645" i="3"/>
  <c r="AD645" i="3" s="1"/>
  <c r="AA645" i="3"/>
  <c r="AA644" i="3"/>
  <c r="AB643" i="3"/>
  <c r="W637" i="3"/>
  <c r="AB635" i="3"/>
  <c r="AC628" i="3"/>
  <c r="AD628" i="3" s="1"/>
  <c r="AA628" i="3"/>
  <c r="AC627" i="3"/>
  <c r="AD627" i="3" s="1"/>
  <c r="AA627" i="3"/>
  <c r="AC626" i="3"/>
  <c r="AD626" i="3" s="1"/>
  <c r="AA626" i="3"/>
  <c r="AC625" i="3"/>
  <c r="AD625" i="3" s="1"/>
  <c r="AA625" i="3"/>
  <c r="AC624" i="3"/>
  <c r="AD624" i="3" s="1"/>
  <c r="AA624" i="3"/>
  <c r="AC623" i="3"/>
  <c r="AD623" i="3" s="1"/>
  <c r="AA623" i="3"/>
  <c r="AC622" i="3"/>
  <c r="AD622" i="3" s="1"/>
  <c r="AA622" i="3"/>
  <c r="AA621" i="3"/>
  <c r="AB620" i="3"/>
  <c r="AE622" i="3" s="1"/>
  <c r="X614" i="3"/>
  <c r="W614" i="3"/>
  <c r="AC611" i="3" s="1"/>
  <c r="AC612" i="3" s="1"/>
  <c r="AB612" i="3"/>
  <c r="AC605" i="3"/>
  <c r="AD605" i="3" s="1"/>
  <c r="AA605" i="3"/>
  <c r="AC604" i="3"/>
  <c r="AD604" i="3" s="1"/>
  <c r="AA604" i="3"/>
  <c r="AC603" i="3"/>
  <c r="AD603" i="3" s="1"/>
  <c r="AA603" i="3"/>
  <c r="AC602" i="3"/>
  <c r="AD602" i="3" s="1"/>
  <c r="AA602" i="3"/>
  <c r="AC601" i="3"/>
  <c r="AD601" i="3" s="1"/>
  <c r="AA601" i="3"/>
  <c r="AC600" i="3"/>
  <c r="AD600" i="3" s="1"/>
  <c r="AA600" i="3"/>
  <c r="AC599" i="3"/>
  <c r="AD599" i="3" s="1"/>
  <c r="AA599" i="3"/>
  <c r="AA598" i="3"/>
  <c r="AB597" i="3"/>
  <c r="V599" i="3" s="1"/>
  <c r="X591" i="3"/>
  <c r="W591" i="3"/>
  <c r="AB589" i="3"/>
  <c r="AC582" i="3"/>
  <c r="AD582" i="3" s="1"/>
  <c r="AA582" i="3"/>
  <c r="AC581" i="3"/>
  <c r="AD581" i="3" s="1"/>
  <c r="AA581" i="3"/>
  <c r="AC580" i="3"/>
  <c r="AD580" i="3" s="1"/>
  <c r="AA580" i="3"/>
  <c r="AC579" i="3"/>
  <c r="AD579" i="3" s="1"/>
  <c r="AA579" i="3"/>
  <c r="AC578" i="3"/>
  <c r="AD578" i="3" s="1"/>
  <c r="AA578" i="3"/>
  <c r="AC577" i="3"/>
  <c r="AD577" i="3" s="1"/>
  <c r="AA577" i="3"/>
  <c r="AC576" i="3"/>
  <c r="AD576" i="3" s="1"/>
  <c r="AA576" i="3"/>
  <c r="AA575" i="3"/>
  <c r="AB574" i="3"/>
  <c r="AC575" i="3" s="1"/>
  <c r="AD575" i="3" s="1"/>
  <c r="X568" i="3"/>
  <c r="W568" i="3"/>
  <c r="Y568" i="3" s="1"/>
  <c r="AB566" i="3"/>
  <c r="AC559" i="3"/>
  <c r="AD559" i="3" s="1"/>
  <c r="AA559" i="3"/>
  <c r="AC558" i="3"/>
  <c r="AD558" i="3" s="1"/>
  <c r="AA558" i="3"/>
  <c r="AC557" i="3"/>
  <c r="AD557" i="3" s="1"/>
  <c r="AA557" i="3"/>
  <c r="AC556" i="3"/>
  <c r="AD556" i="3" s="1"/>
  <c r="AA556" i="3"/>
  <c r="AC555" i="3"/>
  <c r="AD555" i="3" s="1"/>
  <c r="AA555" i="3"/>
  <c r="AC554" i="3"/>
  <c r="AD554" i="3" s="1"/>
  <c r="AA554" i="3"/>
  <c r="AC553" i="3"/>
  <c r="AD553" i="3" s="1"/>
  <c r="AA553" i="3"/>
  <c r="AA552" i="3"/>
  <c r="AB551" i="3"/>
  <c r="X545" i="3"/>
  <c r="W545" i="3"/>
  <c r="Y545" i="3" s="1"/>
  <c r="AB543" i="3"/>
  <c r="AC536" i="3"/>
  <c r="AD536" i="3" s="1"/>
  <c r="AA536" i="3"/>
  <c r="AC535" i="3"/>
  <c r="AD535" i="3" s="1"/>
  <c r="AA535" i="3"/>
  <c r="AC534" i="3"/>
  <c r="AD534" i="3" s="1"/>
  <c r="AA534" i="3"/>
  <c r="AC533" i="3"/>
  <c r="AD533" i="3" s="1"/>
  <c r="AA533" i="3"/>
  <c r="AC532" i="3"/>
  <c r="AD532" i="3" s="1"/>
  <c r="AA532" i="3"/>
  <c r="AC531" i="3"/>
  <c r="AD531" i="3" s="1"/>
  <c r="AA531" i="3"/>
  <c r="AC530" i="3"/>
  <c r="AD530" i="3" s="1"/>
  <c r="AA530" i="3"/>
  <c r="AA529" i="3"/>
  <c r="AB528" i="3"/>
  <c r="AE530" i="3" s="1"/>
  <c r="X522" i="3"/>
  <c r="W522" i="3"/>
  <c r="Y522" i="3" s="1"/>
  <c r="AB520" i="3"/>
  <c r="AC513" i="3"/>
  <c r="AD513" i="3" s="1"/>
  <c r="AA513" i="3"/>
  <c r="AC512" i="3"/>
  <c r="AD512" i="3" s="1"/>
  <c r="AA512" i="3"/>
  <c r="AC511" i="3"/>
  <c r="AD511" i="3" s="1"/>
  <c r="AA511" i="3"/>
  <c r="AC510" i="3"/>
  <c r="AD510" i="3" s="1"/>
  <c r="AA510" i="3"/>
  <c r="AC509" i="3"/>
  <c r="AD509" i="3" s="1"/>
  <c r="AA509" i="3"/>
  <c r="AC508" i="3"/>
  <c r="AD508" i="3" s="1"/>
  <c r="AA508" i="3"/>
  <c r="AC507" i="3"/>
  <c r="AD507" i="3" s="1"/>
  <c r="AA507" i="3"/>
  <c r="AA506" i="3"/>
  <c r="AB505" i="3"/>
  <c r="AE507" i="3" s="1"/>
  <c r="AB497" i="3"/>
  <c r="AC490" i="3"/>
  <c r="AD490" i="3" s="1"/>
  <c r="AA490" i="3"/>
  <c r="W490" i="3"/>
  <c r="W499" i="3" s="1"/>
  <c r="Y499" i="3" s="1"/>
  <c r="AC489" i="3"/>
  <c r="AD489" i="3" s="1"/>
  <c r="AA489" i="3"/>
  <c r="AC488" i="3"/>
  <c r="AD488" i="3" s="1"/>
  <c r="AA488" i="3"/>
  <c r="AC487" i="3"/>
  <c r="AD487" i="3" s="1"/>
  <c r="AA487" i="3"/>
  <c r="AC486" i="3"/>
  <c r="AD486" i="3" s="1"/>
  <c r="AA486" i="3"/>
  <c r="AC485" i="3"/>
  <c r="AD485" i="3" s="1"/>
  <c r="AA485" i="3"/>
  <c r="AC484" i="3"/>
  <c r="AD484" i="3" s="1"/>
  <c r="AA484" i="3"/>
  <c r="AA483" i="3"/>
  <c r="AB482" i="3"/>
  <c r="AE484" i="3" s="1"/>
  <c r="AB474" i="3"/>
  <c r="W468" i="3"/>
  <c r="AC467" i="3"/>
  <c r="AD467" i="3" s="1"/>
  <c r="AA467" i="3"/>
  <c r="W467" i="3"/>
  <c r="X476" i="3" s="1"/>
  <c r="AC466" i="3"/>
  <c r="AD466" i="3" s="1"/>
  <c r="AA466" i="3"/>
  <c r="AC465" i="3"/>
  <c r="AD465" i="3" s="1"/>
  <c r="AA465" i="3"/>
  <c r="AC464" i="3"/>
  <c r="AD464" i="3" s="1"/>
  <c r="AA464" i="3"/>
  <c r="AC463" i="3"/>
  <c r="AD463" i="3" s="1"/>
  <c r="AA463" i="3"/>
  <c r="AC462" i="3"/>
  <c r="AD462" i="3" s="1"/>
  <c r="AA462" i="3"/>
  <c r="AC461" i="3"/>
  <c r="AD461" i="3" s="1"/>
  <c r="AA461" i="3"/>
  <c r="AA460" i="3"/>
  <c r="AB459" i="3"/>
  <c r="AE461" i="3" s="1"/>
  <c r="W450" i="3"/>
  <c r="AF449" i="3"/>
  <c r="W449" i="3"/>
  <c r="W448" i="3"/>
  <c r="W447" i="3"/>
  <c r="W446" i="3"/>
  <c r="X451" i="3" s="1"/>
  <c r="AC444" i="3"/>
  <c r="AD444" i="3" s="1"/>
  <c r="AA444" i="3"/>
  <c r="AC443" i="3"/>
  <c r="AD443" i="3" s="1"/>
  <c r="AA443" i="3"/>
  <c r="AC442" i="3"/>
  <c r="AD442" i="3" s="1"/>
  <c r="AA442" i="3"/>
  <c r="AC441" i="3"/>
  <c r="AD441" i="3" s="1"/>
  <c r="AA441" i="3"/>
  <c r="AC440" i="3"/>
  <c r="AD440" i="3" s="1"/>
  <c r="AA440" i="3"/>
  <c r="AA439" i="3"/>
  <c r="AB438" i="3"/>
  <c r="AC439" i="3" s="1"/>
  <c r="AD439" i="3" s="1"/>
  <c r="AF434" i="3"/>
  <c r="W433" i="3"/>
  <c r="W429" i="3"/>
  <c r="AC427" i="3"/>
  <c r="AD427" i="3" s="1"/>
  <c r="AA427" i="3"/>
  <c r="AC426" i="3"/>
  <c r="AD426" i="3" s="1"/>
  <c r="AA426" i="3"/>
  <c r="AC425" i="3"/>
  <c r="AD425" i="3" s="1"/>
  <c r="AA425" i="3"/>
  <c r="AC424" i="3"/>
  <c r="AD424" i="3" s="1"/>
  <c r="AA424" i="3"/>
  <c r="AC423" i="3"/>
  <c r="AD423" i="3" s="1"/>
  <c r="AA423" i="3"/>
  <c r="AA422" i="3"/>
  <c r="AB421" i="3"/>
  <c r="AC422" i="3" s="1"/>
  <c r="AD422" i="3" s="1"/>
  <c r="W408" i="3"/>
  <c r="AF407" i="3"/>
  <c r="W407" i="3"/>
  <c r="W406" i="3"/>
  <c r="X412" i="3" s="1"/>
  <c r="AC405" i="3"/>
  <c r="AD405" i="3" s="1"/>
  <c r="AA405" i="3"/>
  <c r="AC404" i="3"/>
  <c r="AD404" i="3" s="1"/>
  <c r="AA404" i="3"/>
  <c r="AC403" i="3"/>
  <c r="AD403" i="3" s="1"/>
  <c r="AA403" i="3"/>
  <c r="AC402" i="3"/>
  <c r="AD402" i="3" s="1"/>
  <c r="AA402" i="3"/>
  <c r="AC401" i="3"/>
  <c r="AD401" i="3" s="1"/>
  <c r="AA401" i="3"/>
  <c r="AC400" i="3"/>
  <c r="AD400" i="3" s="1"/>
  <c r="AA400" i="3"/>
  <c r="AA399" i="3"/>
  <c r="AB398" i="3"/>
  <c r="AC399" i="3" s="1"/>
  <c r="AD399" i="3" s="1"/>
  <c r="AF393" i="3"/>
  <c r="W392" i="3"/>
  <c r="W391" i="3"/>
  <c r="AC389" i="3"/>
  <c r="AD389" i="3" s="1"/>
  <c r="AA389" i="3"/>
  <c r="AC388" i="3"/>
  <c r="AD388" i="3" s="1"/>
  <c r="AA388" i="3"/>
  <c r="AC387" i="3"/>
  <c r="AD387" i="3" s="1"/>
  <c r="AA387" i="3"/>
  <c r="AC386" i="3"/>
  <c r="AD386" i="3" s="1"/>
  <c r="AA386" i="3"/>
  <c r="AC385" i="3"/>
  <c r="AD385" i="3" s="1"/>
  <c r="AA385" i="3"/>
  <c r="AA384" i="3"/>
  <c r="AB383" i="3"/>
  <c r="BG65" i="3" s="1"/>
  <c r="W379" i="3"/>
  <c r="W378" i="3"/>
  <c r="W377" i="3"/>
  <c r="X380" i="3" s="1"/>
  <c r="AC375" i="3"/>
  <c r="AD375" i="3" s="1"/>
  <c r="AA375" i="3"/>
  <c r="AC374" i="3"/>
  <c r="AD374" i="3" s="1"/>
  <c r="AA374" i="3"/>
  <c r="AC373" i="3"/>
  <c r="AD373" i="3" s="1"/>
  <c r="AA373" i="3"/>
  <c r="AC372" i="3"/>
  <c r="AD372" i="3" s="1"/>
  <c r="AA372" i="3"/>
  <c r="AC371" i="3"/>
  <c r="AD371" i="3" s="1"/>
  <c r="AA371" i="3"/>
  <c r="AA370" i="3"/>
  <c r="AB369" i="3"/>
  <c r="AC370" i="3" s="1"/>
  <c r="AD370" i="3" s="1"/>
  <c r="W364" i="3"/>
  <c r="W363" i="3"/>
  <c r="X366" i="3" s="1"/>
  <c r="AC361" i="3"/>
  <c r="AD361" i="3" s="1"/>
  <c r="AA361" i="3"/>
  <c r="AC360" i="3"/>
  <c r="AD360" i="3" s="1"/>
  <c r="AA360" i="3"/>
  <c r="AC359" i="3"/>
  <c r="AD359" i="3" s="1"/>
  <c r="AA359" i="3"/>
  <c r="AC358" i="3"/>
  <c r="AD358" i="3" s="1"/>
  <c r="AA358" i="3"/>
  <c r="AC357" i="3"/>
  <c r="AD357" i="3" s="1"/>
  <c r="AA357" i="3"/>
  <c r="AA356" i="3"/>
  <c r="AB355" i="3"/>
  <c r="W348" i="3"/>
  <c r="W347" i="3"/>
  <c r="W346" i="3"/>
  <c r="W345" i="3"/>
  <c r="X350" i="3" s="1"/>
  <c r="AC343" i="3"/>
  <c r="AD343" i="3" s="1"/>
  <c r="AA343" i="3"/>
  <c r="AC342" i="3"/>
  <c r="AD342" i="3" s="1"/>
  <c r="AA342" i="3"/>
  <c r="AC341" i="3"/>
  <c r="AD341" i="3" s="1"/>
  <c r="AA341" i="3"/>
  <c r="AC340" i="3"/>
  <c r="AD340" i="3" s="1"/>
  <c r="AA340" i="3"/>
  <c r="AC339" i="3"/>
  <c r="AD339" i="3" s="1"/>
  <c r="AA339" i="3"/>
  <c r="AA338" i="3"/>
  <c r="AB337" i="3"/>
  <c r="AC338" i="3" s="1"/>
  <c r="AD338" i="3" s="1"/>
  <c r="W333" i="3"/>
  <c r="W331" i="3"/>
  <c r="W328" i="3"/>
  <c r="X334" i="3" s="1"/>
  <c r="AC327" i="3"/>
  <c r="AD327" i="3" s="1"/>
  <c r="AA327" i="3"/>
  <c r="AC326" i="3"/>
  <c r="AD326" i="3" s="1"/>
  <c r="AA326" i="3"/>
  <c r="AC325" i="3"/>
  <c r="AD325" i="3" s="1"/>
  <c r="AA325" i="3"/>
  <c r="AC324" i="3"/>
  <c r="AD324" i="3" s="1"/>
  <c r="AA324" i="3"/>
  <c r="AC323" i="3"/>
  <c r="AD323" i="3" s="1"/>
  <c r="AA323" i="3"/>
  <c r="AC322" i="3"/>
  <c r="AD322" i="3" s="1"/>
  <c r="AA322" i="3"/>
  <c r="AA321" i="3"/>
  <c r="AB320" i="3"/>
  <c r="AC321" i="3" s="1"/>
  <c r="AD321" i="3" s="1"/>
  <c r="W315" i="3"/>
  <c r="W314" i="3"/>
  <c r="W313" i="3"/>
  <c r="X317" i="3" s="1"/>
  <c r="AC311" i="3"/>
  <c r="AD311" i="3" s="1"/>
  <c r="AA311" i="3"/>
  <c r="AC310" i="3"/>
  <c r="AD310" i="3" s="1"/>
  <c r="AA310" i="3"/>
  <c r="AC309" i="3"/>
  <c r="AD309" i="3" s="1"/>
  <c r="AA309" i="3"/>
  <c r="AC308" i="3"/>
  <c r="AD308" i="3" s="1"/>
  <c r="AA308" i="3"/>
  <c r="AC307" i="3"/>
  <c r="AD307" i="3" s="1"/>
  <c r="AA307" i="3"/>
  <c r="AA306" i="3"/>
  <c r="AB305" i="3"/>
  <c r="BB65" i="3" s="1"/>
  <c r="W299" i="3"/>
  <c r="W298" i="3"/>
  <c r="W297" i="3"/>
  <c r="X302" i="3" s="1"/>
  <c r="AC296" i="3"/>
  <c r="AD296" i="3" s="1"/>
  <c r="AA296" i="3"/>
  <c r="AC295" i="3"/>
  <c r="AD295" i="3" s="1"/>
  <c r="AA295" i="3"/>
  <c r="AC294" i="3"/>
  <c r="AD294" i="3" s="1"/>
  <c r="AA294" i="3"/>
  <c r="AC293" i="3"/>
  <c r="AD293" i="3" s="1"/>
  <c r="AA293" i="3"/>
  <c r="AC292" i="3"/>
  <c r="AD292" i="3" s="1"/>
  <c r="AA292" i="3"/>
  <c r="AC291" i="3"/>
  <c r="AD291" i="3" s="1"/>
  <c r="BA48" i="3" s="1"/>
  <c r="AA291" i="3"/>
  <c r="BA7" i="3" s="1"/>
  <c r="AA290" i="3"/>
  <c r="BA6" i="3" s="1"/>
  <c r="AB289" i="3"/>
  <c r="AC290" i="3" s="1"/>
  <c r="W283" i="3"/>
  <c r="W281" i="3"/>
  <c r="W280" i="3"/>
  <c r="W279" i="3"/>
  <c r="X285" i="3" s="1"/>
  <c r="AC278" i="3"/>
  <c r="AD278" i="3" s="1"/>
  <c r="AA278" i="3"/>
  <c r="AC277" i="3"/>
  <c r="AD277" i="3" s="1"/>
  <c r="AA277" i="3"/>
  <c r="AC276" i="3"/>
  <c r="AD276" i="3" s="1"/>
  <c r="AA276" i="3"/>
  <c r="AC275" i="3"/>
  <c r="AD275" i="3" s="1"/>
  <c r="AA275" i="3"/>
  <c r="AC274" i="3"/>
  <c r="AD274" i="3" s="1"/>
  <c r="AZ49" i="3" s="1"/>
  <c r="AA274" i="3"/>
  <c r="AZ8" i="3" s="1"/>
  <c r="AC273" i="3"/>
  <c r="AA273" i="3"/>
  <c r="AZ7" i="3" s="1"/>
  <c r="AA272" i="3"/>
  <c r="AZ6" i="3" s="1"/>
  <c r="AB271" i="3"/>
  <c r="AC272" i="3" s="1"/>
  <c r="W264" i="3"/>
  <c r="W263" i="3"/>
  <c r="W261" i="3"/>
  <c r="W260" i="3"/>
  <c r="AC259" i="3"/>
  <c r="AD259" i="3" s="1"/>
  <c r="AA259" i="3"/>
  <c r="AC258" i="3"/>
  <c r="AD258" i="3" s="1"/>
  <c r="AA258" i="3"/>
  <c r="AC257" i="3"/>
  <c r="AD257" i="3" s="1"/>
  <c r="AA257" i="3"/>
  <c r="AC256" i="3"/>
  <c r="AD256" i="3" s="1"/>
  <c r="AY50" i="3" s="1"/>
  <c r="AA256" i="3"/>
  <c r="AY9" i="3" s="1"/>
  <c r="AC255" i="3"/>
  <c r="AD255" i="3" s="1"/>
  <c r="AY49" i="3" s="1"/>
  <c r="AA255" i="3"/>
  <c r="AY8" i="3" s="1"/>
  <c r="AC254" i="3"/>
  <c r="AD254" i="3" s="1"/>
  <c r="AY48" i="3" s="1"/>
  <c r="AA254" i="3"/>
  <c r="AA253" i="3"/>
  <c r="AY6" i="3" s="1"/>
  <c r="AB252" i="3"/>
  <c r="AC253" i="3" s="1"/>
  <c r="W246" i="3"/>
  <c r="W242" i="3"/>
  <c r="W241" i="3"/>
  <c r="W240" i="3"/>
  <c r="AC239" i="3"/>
  <c r="AD239" i="3" s="1"/>
  <c r="AA239" i="3"/>
  <c r="W239" i="3"/>
  <c r="AC238" i="3"/>
  <c r="AD238" i="3" s="1"/>
  <c r="AA238" i="3"/>
  <c r="AC237" i="3"/>
  <c r="AD237" i="3" s="1"/>
  <c r="AX51" i="3" s="1"/>
  <c r="AA237" i="3"/>
  <c r="AX10" i="3" s="1"/>
  <c r="AC236" i="3"/>
  <c r="AA236" i="3"/>
  <c r="AX9" i="3" s="1"/>
  <c r="AC235" i="3"/>
  <c r="AA235" i="3"/>
  <c r="AX8" i="3" s="1"/>
  <c r="AC234" i="3"/>
  <c r="AD234" i="3" s="1"/>
  <c r="AX48" i="3" s="1"/>
  <c r="AA234" i="3"/>
  <c r="AX7" i="3" s="1"/>
  <c r="AA233" i="3"/>
  <c r="AX6" i="3" s="1"/>
  <c r="AB232" i="3"/>
  <c r="AC233" i="3" s="1"/>
  <c r="AD233" i="3" s="1"/>
  <c r="AX47" i="3" s="1"/>
  <c r="W225" i="3"/>
  <c r="W224" i="3"/>
  <c r="X228" i="3" s="1"/>
  <c r="AF17" i="3" s="1"/>
  <c r="AC223" i="3"/>
  <c r="AD223" i="3" s="1"/>
  <c r="AA223" i="3"/>
  <c r="AC222" i="3"/>
  <c r="AW33" i="3" s="1"/>
  <c r="AA222" i="3"/>
  <c r="AW11" i="3" s="1"/>
  <c r="AC221" i="3"/>
  <c r="AA221" i="3"/>
  <c r="AW10" i="3" s="1"/>
  <c r="AC220" i="3"/>
  <c r="AD220" i="3" s="1"/>
  <c r="AW50" i="3" s="1"/>
  <c r="AA220" i="3"/>
  <c r="AW9" i="3" s="1"/>
  <c r="AC219" i="3"/>
  <c r="AD219" i="3" s="1"/>
  <c r="AW49" i="3" s="1"/>
  <c r="AA219" i="3"/>
  <c r="AC218" i="3"/>
  <c r="AD218" i="3" s="1"/>
  <c r="AW48" i="3" s="1"/>
  <c r="AA218" i="3"/>
  <c r="AW7" i="3" s="1"/>
  <c r="AA217" i="3"/>
  <c r="AB216" i="3"/>
  <c r="AW65" i="3" s="1"/>
  <c r="W209" i="3"/>
  <c r="W208" i="3"/>
  <c r="W207" i="3"/>
  <c r="AC206" i="3"/>
  <c r="AA206" i="3"/>
  <c r="AV12" i="3" s="1"/>
  <c r="AC205" i="3"/>
  <c r="AD205" i="3" s="1"/>
  <c r="AV52" i="3" s="1"/>
  <c r="AA205" i="3"/>
  <c r="AV11" i="3" s="1"/>
  <c r="AC204" i="3"/>
  <c r="AD204" i="3" s="1"/>
  <c r="AV51" i="3" s="1"/>
  <c r="AA204" i="3"/>
  <c r="AV10" i="3" s="1"/>
  <c r="AC203" i="3"/>
  <c r="AD203" i="3" s="1"/>
  <c r="AA203" i="3"/>
  <c r="AC202" i="3"/>
  <c r="AD202" i="3" s="1"/>
  <c r="AV49" i="3" s="1"/>
  <c r="AA202" i="3"/>
  <c r="AV8" i="3" s="1"/>
  <c r="AC201" i="3"/>
  <c r="AD201" i="3" s="1"/>
  <c r="AV48" i="3" s="1"/>
  <c r="AA201" i="3"/>
  <c r="AV7" i="3" s="1"/>
  <c r="AA200" i="3"/>
  <c r="AB199" i="3"/>
  <c r="AC200" i="3" s="1"/>
  <c r="W190" i="3"/>
  <c r="AC189" i="3"/>
  <c r="AD189" i="3" s="1"/>
  <c r="AU53" i="3" s="1"/>
  <c r="AA189" i="3"/>
  <c r="AU12" i="3" s="1"/>
  <c r="AC188" i="3"/>
  <c r="AD188" i="3" s="1"/>
  <c r="AU52" i="3" s="1"/>
  <c r="AA188" i="3"/>
  <c r="AC187" i="3"/>
  <c r="AD187" i="3" s="1"/>
  <c r="AA187" i="3"/>
  <c r="AU10" i="3" s="1"/>
  <c r="AC186" i="3"/>
  <c r="AD186" i="3" s="1"/>
  <c r="AU50" i="3" s="1"/>
  <c r="AA186" i="3"/>
  <c r="AU9" i="3" s="1"/>
  <c r="AC185" i="3"/>
  <c r="AA185" i="3"/>
  <c r="AC184" i="3"/>
  <c r="AD184" i="3" s="1"/>
  <c r="AU48" i="3" s="1"/>
  <c r="AA184" i="3"/>
  <c r="AU7" i="3" s="1"/>
  <c r="AA183" i="3"/>
  <c r="AU6" i="3" s="1"/>
  <c r="AB182" i="3"/>
  <c r="AC183" i="3" s="1"/>
  <c r="W174" i="3"/>
  <c r="W173" i="3"/>
  <c r="X176" i="3" s="1"/>
  <c r="AF14" i="3" s="1"/>
  <c r="AC172" i="3"/>
  <c r="AT34" i="3" s="1"/>
  <c r="AA172" i="3"/>
  <c r="AT12" i="3" s="1"/>
  <c r="AC171" i="3"/>
  <c r="AD171" i="3" s="1"/>
  <c r="AT52" i="3" s="1"/>
  <c r="AA171" i="3"/>
  <c r="AT11" i="3" s="1"/>
  <c r="AC170" i="3"/>
  <c r="AD170" i="3" s="1"/>
  <c r="AT51" i="3" s="1"/>
  <c r="AA170" i="3"/>
  <c r="AT10" i="3" s="1"/>
  <c r="AC169" i="3"/>
  <c r="AT31" i="3" s="1"/>
  <c r="AA169" i="3"/>
  <c r="AT9" i="3" s="1"/>
  <c r="AC168" i="3"/>
  <c r="AD168" i="3" s="1"/>
  <c r="AT49" i="3" s="1"/>
  <c r="AA168" i="3"/>
  <c r="AT8" i="3" s="1"/>
  <c r="AC167" i="3"/>
  <c r="AD167" i="3" s="1"/>
  <c r="AT48" i="3" s="1"/>
  <c r="AA167" i="3"/>
  <c r="AT7" i="3" s="1"/>
  <c r="AA166" i="3"/>
  <c r="AT6" i="3" s="1"/>
  <c r="AB165" i="3"/>
  <c r="AC166" i="3" s="1"/>
  <c r="W156" i="3"/>
  <c r="W155" i="3"/>
  <c r="AC154" i="3"/>
  <c r="AA154" i="3"/>
  <c r="AS12" i="3" s="1"/>
  <c r="W154" i="3"/>
  <c r="AC153" i="3"/>
  <c r="AD153" i="3" s="1"/>
  <c r="AS52" i="3" s="1"/>
  <c r="AA153" i="3"/>
  <c r="AC152" i="3"/>
  <c r="AD152" i="3" s="1"/>
  <c r="AS51" i="3" s="1"/>
  <c r="AA152" i="3"/>
  <c r="AS10" i="3" s="1"/>
  <c r="AC151" i="3"/>
  <c r="AS31" i="3" s="1"/>
  <c r="AA151" i="3"/>
  <c r="AS9" i="3" s="1"/>
  <c r="AC150" i="3"/>
  <c r="AA150" i="3"/>
  <c r="AS8" i="3" s="1"/>
  <c r="AC149" i="3"/>
  <c r="AA149" i="3"/>
  <c r="AS7" i="3" s="1"/>
  <c r="AA148" i="3"/>
  <c r="AS6" i="3" s="1"/>
  <c r="AB147" i="3"/>
  <c r="AS65" i="3" s="1"/>
  <c r="W134" i="3"/>
  <c r="W133" i="3"/>
  <c r="AC132" i="3"/>
  <c r="AD132" i="3" s="1"/>
  <c r="AR53" i="3" s="1"/>
  <c r="AA132" i="3"/>
  <c r="AR12" i="3" s="1"/>
  <c r="AC131" i="3"/>
  <c r="AD131" i="3" s="1"/>
  <c r="AR52" i="3" s="1"/>
  <c r="AA131" i="3"/>
  <c r="AR11" i="3" s="1"/>
  <c r="AC130" i="3"/>
  <c r="AD130" i="3" s="1"/>
  <c r="AR51" i="3" s="1"/>
  <c r="AA130" i="3"/>
  <c r="AC129" i="3"/>
  <c r="AD129" i="3" s="1"/>
  <c r="AR50" i="3" s="1"/>
  <c r="AA129" i="3"/>
  <c r="AR9" i="3" s="1"/>
  <c r="AC128" i="3"/>
  <c r="AD128" i="3" s="1"/>
  <c r="AR49" i="3" s="1"/>
  <c r="AA128" i="3"/>
  <c r="AR8" i="3" s="1"/>
  <c r="AC127" i="3"/>
  <c r="AA127" i="3"/>
  <c r="AR7" i="3" s="1"/>
  <c r="AA126" i="3"/>
  <c r="AR6" i="3" s="1"/>
  <c r="AB125" i="3"/>
  <c r="AR65" i="3" s="1"/>
  <c r="H119" i="3"/>
  <c r="X117" i="3"/>
  <c r="AF11" i="3" s="1"/>
  <c r="W114" i="3"/>
  <c r="AC113" i="3"/>
  <c r="AD113" i="3" s="1"/>
  <c r="W113" i="3"/>
  <c r="AC112" i="3"/>
  <c r="AD112" i="3" s="1"/>
  <c r="AC111" i="3"/>
  <c r="AD111" i="3" s="1"/>
  <c r="AQ53" i="3" s="1"/>
  <c r="AA111" i="3"/>
  <c r="AQ12" i="3" s="1"/>
  <c r="AC110" i="3"/>
  <c r="AD110" i="3" s="1"/>
  <c r="AA110" i="3"/>
  <c r="AQ11" i="3" s="1"/>
  <c r="AC109" i="3"/>
  <c r="AD109" i="3" s="1"/>
  <c r="AQ51" i="3" s="1"/>
  <c r="AA109" i="3"/>
  <c r="AQ10" i="3" s="1"/>
  <c r="AC108" i="3"/>
  <c r="AQ31" i="3" s="1"/>
  <c r="AA108" i="3"/>
  <c r="AQ9" i="3" s="1"/>
  <c r="AC107" i="3"/>
  <c r="AD107" i="3" s="1"/>
  <c r="AQ49" i="3" s="1"/>
  <c r="AA107" i="3"/>
  <c r="AQ8" i="3" s="1"/>
  <c r="AC106" i="3"/>
  <c r="AD106" i="3" s="1"/>
  <c r="AQ48" i="3" s="1"/>
  <c r="AA106" i="3"/>
  <c r="AQ7" i="3" s="1"/>
  <c r="AA105" i="3"/>
  <c r="AQ6" i="3" s="1"/>
  <c r="AB104" i="3"/>
  <c r="AC105" i="3" s="1"/>
  <c r="AD105" i="3" s="1"/>
  <c r="AQ47" i="3" s="1"/>
  <c r="W93" i="3"/>
  <c r="AC92" i="3"/>
  <c r="AD92" i="3" s="1"/>
  <c r="W92" i="3"/>
  <c r="AC91" i="3"/>
  <c r="AD91" i="3" s="1"/>
  <c r="W91" i="3"/>
  <c r="X95" i="3" s="1"/>
  <c r="AF10" i="3" s="1"/>
  <c r="AC90" i="3"/>
  <c r="AD90" i="3" s="1"/>
  <c r="Q90" i="3"/>
  <c r="AA90" i="3" s="1"/>
  <c r="AC89" i="3"/>
  <c r="AD89" i="3" s="1"/>
  <c r="AP53" i="3" s="1"/>
  <c r="AA89" i="3"/>
  <c r="AP12" i="3" s="1"/>
  <c r="AC88" i="3"/>
  <c r="AP33" i="3" s="1"/>
  <c r="AA88" i="3"/>
  <c r="AP11" i="3" s="1"/>
  <c r="AC87" i="3"/>
  <c r="AD87" i="3" s="1"/>
  <c r="AP51" i="3" s="1"/>
  <c r="AA87" i="3"/>
  <c r="AP10" i="3" s="1"/>
  <c r="AC86" i="3"/>
  <c r="AD86" i="3" s="1"/>
  <c r="AP50" i="3" s="1"/>
  <c r="AA86" i="3"/>
  <c r="AC85" i="3"/>
  <c r="AD85" i="3" s="1"/>
  <c r="AP49" i="3" s="1"/>
  <c r="AA85" i="3"/>
  <c r="AP8" i="3" s="1"/>
  <c r="AC84" i="3"/>
  <c r="AP29" i="3" s="1"/>
  <c r="AA84" i="3"/>
  <c r="AP7" i="3" s="1"/>
  <c r="AA83" i="3"/>
  <c r="AP6" i="3" s="1"/>
  <c r="AB82" i="3"/>
  <c r="W69" i="3"/>
  <c r="R69" i="3"/>
  <c r="AC68" i="3"/>
  <c r="AD68" i="3" s="1"/>
  <c r="W68" i="3"/>
  <c r="AC67" i="3"/>
  <c r="AD67" i="3" s="1"/>
  <c r="W67" i="3"/>
  <c r="AC66" i="3"/>
  <c r="AD66" i="3" s="1"/>
  <c r="W66" i="3"/>
  <c r="R66" i="3"/>
  <c r="BI65" i="3"/>
  <c r="BD65" i="3"/>
  <c r="AQ65" i="3"/>
  <c r="AC65" i="3"/>
  <c r="AD65" i="3" s="1"/>
  <c r="W65" i="3"/>
  <c r="Q65" i="3"/>
  <c r="AA65" i="3" s="1"/>
  <c r="AC64" i="3"/>
  <c r="AD64" i="3" s="1"/>
  <c r="AO53" i="3" s="1"/>
  <c r="AA64" i="3"/>
  <c r="AO12" i="3" s="1"/>
  <c r="AC63" i="3"/>
  <c r="AA63" i="3"/>
  <c r="AO11" i="3" s="1"/>
  <c r="AC62" i="3"/>
  <c r="AA62" i="3"/>
  <c r="AC61" i="3"/>
  <c r="AA61" i="3"/>
  <c r="AO9" i="3" s="1"/>
  <c r="AC60" i="3"/>
  <c r="AD60" i="3" s="1"/>
  <c r="AO49" i="3" s="1"/>
  <c r="AA60" i="3"/>
  <c r="AO8" i="3" s="1"/>
  <c r="AC59" i="3"/>
  <c r="AD59" i="3" s="1"/>
  <c r="AO48" i="3" s="1"/>
  <c r="AA59" i="3"/>
  <c r="AO7" i="3" s="1"/>
  <c r="AA58" i="3"/>
  <c r="AO6" i="3" s="1"/>
  <c r="AB57" i="3"/>
  <c r="AQ52" i="3"/>
  <c r="AU51" i="3"/>
  <c r="AV50" i="3"/>
  <c r="AC43" i="3"/>
  <c r="AD43" i="3" s="1"/>
  <c r="AC42" i="3"/>
  <c r="AD42" i="3" s="1"/>
  <c r="W42" i="3"/>
  <c r="AC41" i="3"/>
  <c r="AD41" i="3" s="1"/>
  <c r="W41" i="3"/>
  <c r="R41" i="3"/>
  <c r="AC40" i="3"/>
  <c r="AD40" i="3" s="1"/>
  <c r="W40" i="3"/>
  <c r="Q40" i="3"/>
  <c r="AC39" i="3"/>
  <c r="AN34" i="3" s="1"/>
  <c r="AA39" i="3"/>
  <c r="AN12" i="3" s="1"/>
  <c r="AC38" i="3"/>
  <c r="AN33" i="3" s="1"/>
  <c r="AA38" i="3"/>
  <c r="AN11" i="3" s="1"/>
  <c r="AC37" i="3"/>
  <c r="AD37" i="3" s="1"/>
  <c r="AN51" i="3" s="1"/>
  <c r="AA37" i="3"/>
  <c r="AN10" i="3" s="1"/>
  <c r="AC36" i="3"/>
  <c r="AD36" i="3" s="1"/>
  <c r="AN50" i="3" s="1"/>
  <c r="AA36" i="3"/>
  <c r="AN9" i="3" s="1"/>
  <c r="AC35" i="3"/>
  <c r="AD35" i="3" s="1"/>
  <c r="AN49" i="3" s="1"/>
  <c r="AA35" i="3"/>
  <c r="AN8" i="3" s="1"/>
  <c r="AC34" i="3"/>
  <c r="AN29" i="3" s="1"/>
  <c r="AA34" i="3"/>
  <c r="AN7" i="3" s="1"/>
  <c r="AA33" i="3"/>
  <c r="AN6" i="3" s="1"/>
  <c r="AX32" i="3"/>
  <c r="AU32" i="3"/>
  <c r="AS32" i="3"/>
  <c r="AR32" i="3"/>
  <c r="AB32" i="3"/>
  <c r="AC33" i="3" s="1"/>
  <c r="AV31" i="3"/>
  <c r="AW30" i="3"/>
  <c r="AT30" i="3"/>
  <c r="AQ30" i="3"/>
  <c r="BA29" i="3"/>
  <c r="AY29" i="3"/>
  <c r="AW29" i="3"/>
  <c r="U19" i="3"/>
  <c r="T19" i="3"/>
  <c r="M19" i="3"/>
  <c r="K19" i="3"/>
  <c r="J19" i="3"/>
  <c r="AC16" i="3"/>
  <c r="AD16" i="3" s="1"/>
  <c r="W16" i="3"/>
  <c r="AC15" i="3"/>
  <c r="AD15" i="3" s="1"/>
  <c r="W15" i="3"/>
  <c r="AC14" i="3"/>
  <c r="AD14" i="3" s="1"/>
  <c r="W14" i="3"/>
  <c r="X19" i="3" s="1"/>
  <c r="AF7" i="3" s="1"/>
  <c r="R14" i="3"/>
  <c r="AC13" i="3"/>
  <c r="AD13" i="3" s="1"/>
  <c r="W13" i="3"/>
  <c r="Q13" i="3"/>
  <c r="AA13" i="3" s="1"/>
  <c r="AC12" i="3"/>
  <c r="AD12" i="3" s="1"/>
  <c r="AM53" i="3" s="1"/>
  <c r="AA12" i="3"/>
  <c r="AM12" i="3" s="1"/>
  <c r="W12" i="3"/>
  <c r="AU11" i="3"/>
  <c r="AS11" i="3"/>
  <c r="AC11" i="3"/>
  <c r="AM33" i="3" s="1"/>
  <c r="AA11" i="3"/>
  <c r="AM11" i="3" s="1"/>
  <c r="AR10" i="3"/>
  <c r="AO10" i="3"/>
  <c r="AC10" i="3"/>
  <c r="AM32" i="3" s="1"/>
  <c r="AA10" i="3"/>
  <c r="AM10" i="3" s="1"/>
  <c r="AV9" i="3"/>
  <c r="AP9" i="3"/>
  <c r="AC9" i="3"/>
  <c r="AD9" i="3" s="1"/>
  <c r="AM50" i="3" s="1"/>
  <c r="AA9" i="3"/>
  <c r="AM9" i="3" s="1"/>
  <c r="AW8" i="3"/>
  <c r="AU8" i="3"/>
  <c r="AC8" i="3"/>
  <c r="AA8" i="3"/>
  <c r="AM8" i="3" s="1"/>
  <c r="AY7" i="3"/>
  <c r="AC7" i="3"/>
  <c r="AM29" i="3" s="1"/>
  <c r="AA7" i="3"/>
  <c r="AM7" i="3" s="1"/>
  <c r="BB6" i="3"/>
  <c r="AW6" i="3"/>
  <c r="AV6" i="3"/>
  <c r="AA6" i="3"/>
  <c r="AM6" i="3" s="1"/>
  <c r="AB5" i="3"/>
  <c r="AM65" i="3" s="1"/>
  <c r="U1091" i="2"/>
  <c r="S1091" i="2"/>
  <c r="R1091" i="2"/>
  <c r="T1091" i="2" s="1"/>
  <c r="W1089" i="2"/>
  <c r="X1088" i="2"/>
  <c r="X1089" i="2" s="1"/>
  <c r="Y1082" i="2"/>
  <c r="X1082" i="2"/>
  <c r="V1082" i="2"/>
  <c r="Y1081" i="2"/>
  <c r="X1081" i="2"/>
  <c r="V1081" i="2"/>
  <c r="X1080" i="2"/>
  <c r="Y1080" i="2" s="1"/>
  <c r="X1079" i="2"/>
  <c r="Y1079" i="2" s="1"/>
  <c r="X1078" i="2"/>
  <c r="Y1078" i="2" s="1"/>
  <c r="V1078" i="2"/>
  <c r="X1077" i="2"/>
  <c r="Y1077" i="2" s="1"/>
  <c r="V1077" i="2"/>
  <c r="X1076" i="2"/>
  <c r="Y1076" i="2" s="1"/>
  <c r="V1076" i="2"/>
  <c r="W1075" i="2"/>
  <c r="Z1077" i="2" s="1"/>
  <c r="U1069" i="2"/>
  <c r="S1069" i="2"/>
  <c r="R1069" i="2"/>
  <c r="T1069" i="2" s="1"/>
  <c r="W1067" i="2"/>
  <c r="X1066" i="2"/>
  <c r="X1067" i="2" s="1"/>
  <c r="Y1060" i="2"/>
  <c r="X1060" i="2"/>
  <c r="V1060" i="2"/>
  <c r="X1059" i="2"/>
  <c r="Y1059" i="2" s="1"/>
  <c r="X1058" i="2"/>
  <c r="Y1058" i="2" s="1"/>
  <c r="Y1057" i="2"/>
  <c r="X1057" i="2"/>
  <c r="X1056" i="2"/>
  <c r="Y1056" i="2" s="1"/>
  <c r="V1056" i="2"/>
  <c r="X1055" i="2"/>
  <c r="Y1055" i="2" s="1"/>
  <c r="V1055" i="2"/>
  <c r="V1054" i="2"/>
  <c r="W1053" i="2"/>
  <c r="X1054" i="2" s="1"/>
  <c r="Y1054" i="2" s="1"/>
  <c r="U1047" i="2"/>
  <c r="S1047" i="2"/>
  <c r="R1047" i="2"/>
  <c r="T1047" i="2" s="1"/>
  <c r="W1045" i="2"/>
  <c r="X1044" i="2"/>
  <c r="X1045" i="2" s="1"/>
  <c r="X1038" i="2"/>
  <c r="Y1038" i="2" s="1"/>
  <c r="X1037" i="2"/>
  <c r="Y1037" i="2" s="1"/>
  <c r="X1036" i="2"/>
  <c r="Y1036" i="2" s="1"/>
  <c r="X1035" i="2"/>
  <c r="Y1035" i="2" s="1"/>
  <c r="X1034" i="2"/>
  <c r="Y1034" i="2" s="1"/>
  <c r="V1034" i="2"/>
  <c r="Y1033" i="2"/>
  <c r="X1033" i="2"/>
  <c r="V1033" i="2"/>
  <c r="V1032" i="2"/>
  <c r="W1031" i="2"/>
  <c r="R1025" i="2"/>
  <c r="T1025" i="2" s="1"/>
  <c r="W1023" i="2"/>
  <c r="X1022" i="2"/>
  <c r="X1023" i="2" s="1"/>
  <c r="X1016" i="2"/>
  <c r="Y1016" i="2" s="1"/>
  <c r="X1015" i="2"/>
  <c r="Y1015" i="2" s="1"/>
  <c r="X1014" i="2"/>
  <c r="Y1014" i="2" s="1"/>
  <c r="X1013" i="2"/>
  <c r="Y1013" i="2" s="1"/>
  <c r="X1012" i="2"/>
  <c r="Y1012" i="2" s="1"/>
  <c r="V1012" i="2"/>
  <c r="X1011" i="2"/>
  <c r="Y1011" i="2" s="1"/>
  <c r="V1011" i="2"/>
  <c r="V1010" i="2"/>
  <c r="W1009" i="2"/>
  <c r="X1010" i="2" s="1"/>
  <c r="Y1010" i="2" s="1"/>
  <c r="R1003" i="2"/>
  <c r="T1003" i="2" s="1"/>
  <c r="U1003" i="2" s="1"/>
  <c r="W1001" i="2"/>
  <c r="X1000" i="2"/>
  <c r="X1001" i="2" s="1"/>
  <c r="X994" i="2"/>
  <c r="Y994" i="2" s="1"/>
  <c r="X993" i="2"/>
  <c r="Y993" i="2" s="1"/>
  <c r="X992" i="2"/>
  <c r="Y992" i="2" s="1"/>
  <c r="X991" i="2"/>
  <c r="Y991" i="2" s="1"/>
  <c r="X990" i="2"/>
  <c r="Y990" i="2" s="1"/>
  <c r="V990" i="2"/>
  <c r="X989" i="2"/>
  <c r="Y989" i="2" s="1"/>
  <c r="V989" i="2"/>
  <c r="V988" i="2"/>
  <c r="W987" i="2"/>
  <c r="R981" i="2"/>
  <c r="T981" i="2" s="1"/>
  <c r="U981" i="2" s="1"/>
  <c r="W979" i="2"/>
  <c r="X979" i="2"/>
  <c r="X972" i="2"/>
  <c r="Y972" i="2" s="1"/>
  <c r="X971" i="2"/>
  <c r="Y971" i="2" s="1"/>
  <c r="X970" i="2"/>
  <c r="Y970" i="2" s="1"/>
  <c r="X969" i="2"/>
  <c r="Y969" i="2" s="1"/>
  <c r="V969" i="2"/>
  <c r="X968" i="2"/>
  <c r="Y968" i="2" s="1"/>
  <c r="V968" i="2"/>
  <c r="X967" i="2"/>
  <c r="Y967" i="2" s="1"/>
  <c r="V967" i="2"/>
  <c r="V966" i="2"/>
  <c r="W965" i="2"/>
  <c r="R959" i="2"/>
  <c r="W957" i="2"/>
  <c r="X950" i="2"/>
  <c r="Y950" i="2" s="1"/>
  <c r="X949" i="2"/>
  <c r="Y949" i="2" s="1"/>
  <c r="X948" i="2"/>
  <c r="Y948" i="2" s="1"/>
  <c r="V948" i="2"/>
  <c r="Y947" i="2"/>
  <c r="X947" i="2"/>
  <c r="V947" i="2"/>
  <c r="X946" i="2"/>
  <c r="Y946" i="2" s="1"/>
  <c r="V946" i="2"/>
  <c r="Z945" i="2"/>
  <c r="X945" i="2"/>
  <c r="Y945" i="2" s="1"/>
  <c r="V945" i="2"/>
  <c r="X944" i="2"/>
  <c r="Y944" i="2" s="1"/>
  <c r="V944" i="2"/>
  <c r="W943" i="2"/>
  <c r="R937" i="2"/>
  <c r="W935" i="2"/>
  <c r="X928" i="2"/>
  <c r="Y928" i="2" s="1"/>
  <c r="X927" i="2"/>
  <c r="Y927" i="2" s="1"/>
  <c r="V927" i="2"/>
  <c r="X926" i="2"/>
  <c r="Y926" i="2" s="1"/>
  <c r="V926" i="2"/>
  <c r="X925" i="2"/>
  <c r="Y925" i="2" s="1"/>
  <c r="V925" i="2"/>
  <c r="X924" i="2"/>
  <c r="Y924" i="2" s="1"/>
  <c r="V924" i="2"/>
  <c r="X923" i="2"/>
  <c r="Y923" i="2" s="1"/>
  <c r="V923" i="2"/>
  <c r="V922" i="2"/>
  <c r="W921" i="2"/>
  <c r="Z923" i="2" s="1"/>
  <c r="R915" i="2"/>
  <c r="X906" i="2"/>
  <c r="Y906" i="2" s="1"/>
  <c r="V906" i="2"/>
  <c r="Y905" i="2"/>
  <c r="X905" i="2"/>
  <c r="V905" i="2"/>
  <c r="X904" i="2"/>
  <c r="Y904" i="2" s="1"/>
  <c r="V904" i="2"/>
  <c r="X903" i="2"/>
  <c r="Y903" i="2" s="1"/>
  <c r="V903" i="2"/>
  <c r="X902" i="2"/>
  <c r="Y902" i="2" s="1"/>
  <c r="V902" i="2"/>
  <c r="X901" i="2"/>
  <c r="Y901" i="2" s="1"/>
  <c r="V901" i="2"/>
  <c r="V900" i="2"/>
  <c r="W899" i="2"/>
  <c r="X900" i="2" s="1"/>
  <c r="Y900" i="2" s="1"/>
  <c r="W891" i="2"/>
  <c r="X884" i="2"/>
  <c r="Y884" i="2" s="1"/>
  <c r="V884" i="2"/>
  <c r="X883" i="2"/>
  <c r="Y883" i="2" s="1"/>
  <c r="V883" i="2"/>
  <c r="X882" i="2"/>
  <c r="Y882" i="2" s="1"/>
  <c r="V882" i="2"/>
  <c r="Y881" i="2"/>
  <c r="X881" i="2"/>
  <c r="V881" i="2"/>
  <c r="X880" i="2"/>
  <c r="Y880" i="2" s="1"/>
  <c r="V880" i="2"/>
  <c r="Z879" i="2"/>
  <c r="X879" i="2"/>
  <c r="Y879" i="2" s="1"/>
  <c r="V879" i="2"/>
  <c r="V878" i="2"/>
  <c r="W877" i="2"/>
  <c r="X878" i="2" s="1"/>
  <c r="Y878" i="2" s="1"/>
  <c r="S871" i="2"/>
  <c r="R871" i="2"/>
  <c r="W869" i="2"/>
  <c r="X862" i="2"/>
  <c r="Y862" i="2" s="1"/>
  <c r="V862" i="2"/>
  <c r="X861" i="2"/>
  <c r="Y861" i="2" s="1"/>
  <c r="V861" i="2"/>
  <c r="X860" i="2"/>
  <c r="Y860" i="2" s="1"/>
  <c r="V860" i="2"/>
  <c r="Y859" i="2"/>
  <c r="X859" i="2"/>
  <c r="V859" i="2"/>
  <c r="X858" i="2"/>
  <c r="Y858" i="2" s="1"/>
  <c r="V858" i="2"/>
  <c r="X857" i="2"/>
  <c r="Y857" i="2" s="1"/>
  <c r="V857" i="2"/>
  <c r="X856" i="2"/>
  <c r="Y856" i="2" s="1"/>
  <c r="V856" i="2"/>
  <c r="V855" i="2"/>
  <c r="W854" i="2"/>
  <c r="Z856" i="2" s="1"/>
  <c r="S848" i="2"/>
  <c r="R848" i="2"/>
  <c r="W846" i="2"/>
  <c r="X839" i="2"/>
  <c r="Y839" i="2" s="1"/>
  <c r="V839" i="2"/>
  <c r="X838" i="2"/>
  <c r="Y838" i="2" s="1"/>
  <c r="V838" i="2"/>
  <c r="X837" i="2"/>
  <c r="Y837" i="2" s="1"/>
  <c r="V837" i="2"/>
  <c r="X836" i="2"/>
  <c r="Y836" i="2" s="1"/>
  <c r="V836" i="2"/>
  <c r="X835" i="2"/>
  <c r="Y835" i="2" s="1"/>
  <c r="V835" i="2"/>
  <c r="X834" i="2"/>
  <c r="Y834" i="2" s="1"/>
  <c r="V834" i="2"/>
  <c r="X833" i="2"/>
  <c r="Y833" i="2" s="1"/>
  <c r="V833" i="2"/>
  <c r="V832" i="2"/>
  <c r="W831" i="2"/>
  <c r="X832" i="2" s="1"/>
  <c r="Y832" i="2" s="1"/>
  <c r="S825" i="2"/>
  <c r="R825" i="2"/>
  <c r="T825" i="2" s="1"/>
  <c r="W823" i="2"/>
  <c r="X822" i="2"/>
  <c r="X823" i="2" s="1"/>
  <c r="X816" i="2"/>
  <c r="Y816" i="2" s="1"/>
  <c r="V816" i="2"/>
  <c r="X815" i="2"/>
  <c r="Y815" i="2" s="1"/>
  <c r="V815" i="2"/>
  <c r="X814" i="2"/>
  <c r="Y814" i="2" s="1"/>
  <c r="V814" i="2"/>
  <c r="X813" i="2"/>
  <c r="Y813" i="2" s="1"/>
  <c r="V813" i="2"/>
  <c r="X812" i="2"/>
  <c r="Y812" i="2" s="1"/>
  <c r="V812" i="2"/>
  <c r="X811" i="2"/>
  <c r="Y811" i="2" s="1"/>
  <c r="V811" i="2"/>
  <c r="X810" i="2"/>
  <c r="Y810" i="2" s="1"/>
  <c r="V810" i="2"/>
  <c r="X809" i="2"/>
  <c r="Y809" i="2" s="1"/>
  <c r="V809" i="2"/>
  <c r="W808" i="2"/>
  <c r="Z810" i="2" s="1"/>
  <c r="S802" i="2"/>
  <c r="R802" i="2"/>
  <c r="W800" i="2"/>
  <c r="X793" i="2"/>
  <c r="Y793" i="2" s="1"/>
  <c r="V793" i="2"/>
  <c r="X792" i="2"/>
  <c r="Y792" i="2" s="1"/>
  <c r="V792" i="2"/>
  <c r="X791" i="2"/>
  <c r="Y791" i="2" s="1"/>
  <c r="V791" i="2"/>
  <c r="X790" i="2"/>
  <c r="Y790" i="2" s="1"/>
  <c r="V790" i="2"/>
  <c r="X789" i="2"/>
  <c r="Y789" i="2" s="1"/>
  <c r="V789" i="2"/>
  <c r="X788" i="2"/>
  <c r="Y788" i="2" s="1"/>
  <c r="V788" i="2"/>
  <c r="Z787" i="2"/>
  <c r="X787" i="2"/>
  <c r="Y787" i="2" s="1"/>
  <c r="V787" i="2"/>
  <c r="V786" i="2"/>
  <c r="W785" i="2"/>
  <c r="X786" i="2" s="1"/>
  <c r="Y786" i="2" s="1"/>
  <c r="S779" i="2"/>
  <c r="R779" i="2"/>
  <c r="T779" i="2" s="1"/>
  <c r="U779" i="2" s="1"/>
  <c r="W777" i="2"/>
  <c r="X776" i="2"/>
  <c r="X777" i="2" s="1"/>
  <c r="X770" i="2"/>
  <c r="Y770" i="2" s="1"/>
  <c r="V770" i="2"/>
  <c r="X769" i="2"/>
  <c r="Y769" i="2" s="1"/>
  <c r="V769" i="2"/>
  <c r="X768" i="2"/>
  <c r="Y768" i="2" s="1"/>
  <c r="V768" i="2"/>
  <c r="X767" i="2"/>
  <c r="Y767" i="2" s="1"/>
  <c r="V767" i="2"/>
  <c r="X766" i="2"/>
  <c r="Y766" i="2" s="1"/>
  <c r="V766" i="2"/>
  <c r="X765" i="2"/>
  <c r="Y765" i="2" s="1"/>
  <c r="V765" i="2"/>
  <c r="X764" i="2"/>
  <c r="Y764" i="2" s="1"/>
  <c r="V764" i="2"/>
  <c r="V763" i="2"/>
  <c r="W762" i="2"/>
  <c r="Z764" i="2" s="1"/>
  <c r="S756" i="2"/>
  <c r="R756" i="2"/>
  <c r="T756" i="2" s="1"/>
  <c r="W754" i="2"/>
  <c r="X747" i="2"/>
  <c r="Y747" i="2" s="1"/>
  <c r="V747" i="2"/>
  <c r="X746" i="2"/>
  <c r="Y746" i="2" s="1"/>
  <c r="V746" i="2"/>
  <c r="X745" i="2"/>
  <c r="Y745" i="2" s="1"/>
  <c r="V745" i="2"/>
  <c r="X744" i="2"/>
  <c r="Y744" i="2" s="1"/>
  <c r="V744" i="2"/>
  <c r="X743" i="2"/>
  <c r="Y743" i="2" s="1"/>
  <c r="V743" i="2"/>
  <c r="X742" i="2"/>
  <c r="Y742" i="2" s="1"/>
  <c r="V742" i="2"/>
  <c r="Z741" i="2"/>
  <c r="X741" i="2"/>
  <c r="Y741" i="2" s="1"/>
  <c r="V741" i="2"/>
  <c r="X740" i="2"/>
  <c r="Y740" i="2" s="1"/>
  <c r="V740" i="2"/>
  <c r="W739" i="2"/>
  <c r="S733" i="2"/>
  <c r="R733" i="2"/>
  <c r="T733" i="2" s="1"/>
  <c r="W731" i="2"/>
  <c r="X730" i="2"/>
  <c r="X731" i="2" s="1"/>
  <c r="X724" i="2"/>
  <c r="Y724" i="2" s="1"/>
  <c r="V724" i="2"/>
  <c r="X723" i="2"/>
  <c r="Y723" i="2" s="1"/>
  <c r="V723" i="2"/>
  <c r="X722" i="2"/>
  <c r="Y722" i="2" s="1"/>
  <c r="V722" i="2"/>
  <c r="X721" i="2"/>
  <c r="Y721" i="2" s="1"/>
  <c r="V721" i="2"/>
  <c r="X720" i="2"/>
  <c r="Y720" i="2" s="1"/>
  <c r="V720" i="2"/>
  <c r="X719" i="2"/>
  <c r="Y719" i="2" s="1"/>
  <c r="V719" i="2"/>
  <c r="X718" i="2"/>
  <c r="Y718" i="2" s="1"/>
  <c r="V718" i="2"/>
  <c r="V717" i="2"/>
  <c r="W716" i="2"/>
  <c r="Z718" i="2" s="1"/>
  <c r="S710" i="2"/>
  <c r="R710" i="2"/>
  <c r="W708" i="2"/>
  <c r="X701" i="2"/>
  <c r="Y701" i="2" s="1"/>
  <c r="V701" i="2"/>
  <c r="X700" i="2"/>
  <c r="Y700" i="2" s="1"/>
  <c r="V700" i="2"/>
  <c r="X699" i="2"/>
  <c r="Y699" i="2" s="1"/>
  <c r="V699" i="2"/>
  <c r="X698" i="2"/>
  <c r="Y698" i="2" s="1"/>
  <c r="V698" i="2"/>
  <c r="X697" i="2"/>
  <c r="Y697" i="2" s="1"/>
  <c r="V697" i="2"/>
  <c r="X696" i="2"/>
  <c r="Y696" i="2" s="1"/>
  <c r="V696" i="2"/>
  <c r="X695" i="2"/>
  <c r="Y695" i="2" s="1"/>
  <c r="V695" i="2"/>
  <c r="V694" i="2"/>
  <c r="W693" i="2"/>
  <c r="X694" i="2" s="1"/>
  <c r="Y694" i="2" s="1"/>
  <c r="S687" i="2"/>
  <c r="R687" i="2"/>
  <c r="T687" i="2" s="1"/>
  <c r="W685" i="2"/>
  <c r="X678" i="2"/>
  <c r="Y678" i="2" s="1"/>
  <c r="V678" i="2"/>
  <c r="Y677" i="2"/>
  <c r="X677" i="2"/>
  <c r="V677" i="2"/>
  <c r="X676" i="2"/>
  <c r="Y676" i="2" s="1"/>
  <c r="V676" i="2"/>
  <c r="X675" i="2"/>
  <c r="Y675" i="2" s="1"/>
  <c r="V675" i="2"/>
  <c r="X674" i="2"/>
  <c r="Y674" i="2" s="1"/>
  <c r="V674" i="2"/>
  <c r="X673" i="2"/>
  <c r="Y673" i="2" s="1"/>
  <c r="V673" i="2"/>
  <c r="X672" i="2"/>
  <c r="Y672" i="2" s="1"/>
  <c r="V672" i="2"/>
  <c r="V671" i="2"/>
  <c r="W670" i="2"/>
  <c r="Z672" i="2" s="1"/>
  <c r="S664" i="2"/>
  <c r="R664" i="2"/>
  <c r="T664" i="2" s="1"/>
  <c r="W662" i="2"/>
  <c r="Y655" i="2"/>
  <c r="X655" i="2"/>
  <c r="V655" i="2"/>
  <c r="X654" i="2"/>
  <c r="Y654" i="2" s="1"/>
  <c r="V654" i="2"/>
  <c r="Y653" i="2"/>
  <c r="X653" i="2"/>
  <c r="V653" i="2"/>
  <c r="X652" i="2"/>
  <c r="Y652" i="2" s="1"/>
  <c r="V652" i="2"/>
  <c r="X651" i="2"/>
  <c r="Y651" i="2" s="1"/>
  <c r="V651" i="2"/>
  <c r="X650" i="2"/>
  <c r="Y650" i="2" s="1"/>
  <c r="V650" i="2"/>
  <c r="X649" i="2"/>
  <c r="Y649" i="2" s="1"/>
  <c r="V649" i="2"/>
  <c r="V648" i="2"/>
  <c r="W647" i="2"/>
  <c r="X648" i="2" s="1"/>
  <c r="Y648" i="2" s="1"/>
  <c r="S641" i="2"/>
  <c r="R641" i="2"/>
  <c r="T641" i="2" s="1"/>
  <c r="W639" i="2"/>
  <c r="X632" i="2"/>
  <c r="Y632" i="2" s="1"/>
  <c r="V632" i="2"/>
  <c r="X631" i="2"/>
  <c r="Y631" i="2" s="1"/>
  <c r="V631" i="2"/>
  <c r="X630" i="2"/>
  <c r="Y630" i="2" s="1"/>
  <c r="V630" i="2"/>
  <c r="X629" i="2"/>
  <c r="Y629" i="2" s="1"/>
  <c r="V629" i="2"/>
  <c r="X628" i="2"/>
  <c r="Y628" i="2" s="1"/>
  <c r="V628" i="2"/>
  <c r="X627" i="2"/>
  <c r="Y627" i="2" s="1"/>
  <c r="V627" i="2"/>
  <c r="X626" i="2"/>
  <c r="Y626" i="2" s="1"/>
  <c r="V626" i="2"/>
  <c r="V625" i="2"/>
  <c r="W624" i="2"/>
  <c r="W616" i="2"/>
  <c r="X609" i="2"/>
  <c r="Y609" i="2" s="1"/>
  <c r="V609" i="2"/>
  <c r="R609" i="2"/>
  <c r="X608" i="2"/>
  <c r="Y608" i="2" s="1"/>
  <c r="V608" i="2"/>
  <c r="X607" i="2"/>
  <c r="Y607" i="2" s="1"/>
  <c r="V607" i="2"/>
  <c r="R607" i="2"/>
  <c r="X606" i="2"/>
  <c r="Y606" i="2" s="1"/>
  <c r="V606" i="2"/>
  <c r="X605" i="2"/>
  <c r="Y605" i="2" s="1"/>
  <c r="V605" i="2"/>
  <c r="X604" i="2"/>
  <c r="Y604" i="2" s="1"/>
  <c r="V604" i="2"/>
  <c r="X603" i="2"/>
  <c r="Y603" i="2" s="1"/>
  <c r="V603" i="2"/>
  <c r="V602" i="2"/>
  <c r="W601" i="2"/>
  <c r="W593" i="2"/>
  <c r="X592" i="2"/>
  <c r="X593" i="2" s="1"/>
  <c r="R587" i="2"/>
  <c r="X586" i="2"/>
  <c r="Y586" i="2" s="1"/>
  <c r="V586" i="2"/>
  <c r="R586" i="2"/>
  <c r="X585" i="2"/>
  <c r="Y585" i="2" s="1"/>
  <c r="V585" i="2"/>
  <c r="X584" i="2"/>
  <c r="Y584" i="2" s="1"/>
  <c r="V584" i="2"/>
  <c r="R584" i="2"/>
  <c r="X583" i="2"/>
  <c r="Y583" i="2" s="1"/>
  <c r="V583" i="2"/>
  <c r="X582" i="2"/>
  <c r="Y582" i="2" s="1"/>
  <c r="V582" i="2"/>
  <c r="Y581" i="2"/>
  <c r="X581" i="2"/>
  <c r="V581" i="2"/>
  <c r="X580" i="2"/>
  <c r="Y580" i="2" s="1"/>
  <c r="V580" i="2"/>
  <c r="V579" i="2"/>
  <c r="W578" i="2"/>
  <c r="Z580" i="2" s="1"/>
  <c r="W570" i="2"/>
  <c r="R565" i="2"/>
  <c r="R564" i="2"/>
  <c r="X563" i="2"/>
  <c r="Y563" i="2" s="1"/>
  <c r="V563" i="2"/>
  <c r="R563" i="2"/>
  <c r="X562" i="2"/>
  <c r="Y562" i="2" s="1"/>
  <c r="V562" i="2"/>
  <c r="X561" i="2"/>
  <c r="Y561" i="2" s="1"/>
  <c r="V561" i="2"/>
  <c r="X560" i="2"/>
  <c r="Y560" i="2" s="1"/>
  <c r="V560" i="2"/>
  <c r="R560" i="2"/>
  <c r="X559" i="2"/>
  <c r="Y559" i="2" s="1"/>
  <c r="V559" i="2"/>
  <c r="X558" i="2"/>
  <c r="Y558" i="2" s="1"/>
  <c r="V558" i="2"/>
  <c r="X557" i="2"/>
  <c r="Y557" i="2" s="1"/>
  <c r="V557" i="2"/>
  <c r="V556" i="2"/>
  <c r="W555" i="2"/>
  <c r="Z557" i="2" s="1"/>
  <c r="W547" i="2"/>
  <c r="R541" i="2"/>
  <c r="X540" i="2"/>
  <c r="Y540" i="2" s="1"/>
  <c r="V540" i="2"/>
  <c r="R540" i="2"/>
  <c r="X539" i="2"/>
  <c r="Y539" i="2" s="1"/>
  <c r="V539" i="2"/>
  <c r="X538" i="2"/>
  <c r="Y538" i="2" s="1"/>
  <c r="V538" i="2"/>
  <c r="R538" i="2"/>
  <c r="X537" i="2"/>
  <c r="Y537" i="2" s="1"/>
  <c r="V537" i="2"/>
  <c r="X536" i="2"/>
  <c r="Y536" i="2" s="1"/>
  <c r="V536" i="2"/>
  <c r="X535" i="2"/>
  <c r="Y535" i="2" s="1"/>
  <c r="V535" i="2"/>
  <c r="X534" i="2"/>
  <c r="Y534" i="2" s="1"/>
  <c r="V534" i="2"/>
  <c r="V533" i="2"/>
  <c r="W532" i="2"/>
  <c r="S526" i="2"/>
  <c r="W524" i="2"/>
  <c r="R520" i="2"/>
  <c r="R519" i="2"/>
  <c r="R518" i="2"/>
  <c r="X517" i="2"/>
  <c r="Y517" i="2" s="1"/>
  <c r="V517" i="2"/>
  <c r="X516" i="2"/>
  <c r="Y516" i="2" s="1"/>
  <c r="V516" i="2"/>
  <c r="X515" i="2"/>
  <c r="Y515" i="2" s="1"/>
  <c r="V515" i="2"/>
  <c r="X514" i="2"/>
  <c r="Y514" i="2" s="1"/>
  <c r="V514" i="2"/>
  <c r="X513" i="2"/>
  <c r="Y513" i="2" s="1"/>
  <c r="V513" i="2"/>
  <c r="X512" i="2"/>
  <c r="Y512" i="2" s="1"/>
  <c r="V512" i="2"/>
  <c r="X511" i="2"/>
  <c r="Y511" i="2" s="1"/>
  <c r="V511" i="2"/>
  <c r="V510" i="2"/>
  <c r="W509" i="2"/>
  <c r="Z511" i="2" s="1"/>
  <c r="AA501" i="2"/>
  <c r="R501" i="2"/>
  <c r="R500" i="2"/>
  <c r="R499" i="2"/>
  <c r="R498" i="2"/>
  <c r="X497" i="2"/>
  <c r="Y497" i="2" s="1"/>
  <c r="V497" i="2"/>
  <c r="R497" i="2"/>
  <c r="S503" i="2" s="1"/>
  <c r="X496" i="2"/>
  <c r="Y496" i="2" s="1"/>
  <c r="V496" i="2"/>
  <c r="X495" i="2"/>
  <c r="Y495" i="2" s="1"/>
  <c r="V495" i="2"/>
  <c r="X494" i="2"/>
  <c r="Y494" i="2" s="1"/>
  <c r="V494" i="2"/>
  <c r="X493" i="2"/>
  <c r="Y493" i="2" s="1"/>
  <c r="V493" i="2"/>
  <c r="X492" i="2"/>
  <c r="Y492" i="2" s="1"/>
  <c r="V492" i="2"/>
  <c r="V491" i="2"/>
  <c r="W490" i="2"/>
  <c r="X491" i="2" s="1"/>
  <c r="Y491" i="2" s="1"/>
  <c r="AA484" i="2"/>
  <c r="R484" i="2"/>
  <c r="R483" i="2"/>
  <c r="R482" i="2"/>
  <c r="R481" i="2"/>
  <c r="R480" i="2"/>
  <c r="R479" i="2"/>
  <c r="R485" i="2" s="1"/>
  <c r="T485" i="2" s="1"/>
  <c r="X478" i="2"/>
  <c r="Y478" i="2" s="1"/>
  <c r="V478" i="2"/>
  <c r="R478" i="2"/>
  <c r="X477" i="2"/>
  <c r="Y477" i="2" s="1"/>
  <c r="V477" i="2"/>
  <c r="R477" i="2"/>
  <c r="Y476" i="2"/>
  <c r="X476" i="2"/>
  <c r="V476" i="2"/>
  <c r="R476" i="2"/>
  <c r="X475" i="2"/>
  <c r="Y475" i="2" s="1"/>
  <c r="V475" i="2"/>
  <c r="X474" i="2"/>
  <c r="Y474" i="2" s="1"/>
  <c r="V474" i="2"/>
  <c r="AA473" i="2"/>
  <c r="X473" i="2"/>
  <c r="Y473" i="2" s="1"/>
  <c r="V473" i="2"/>
  <c r="V472" i="2"/>
  <c r="W471" i="2"/>
  <c r="X472" i="2" s="1"/>
  <c r="Y472" i="2" s="1"/>
  <c r="AA466" i="2"/>
  <c r="R466" i="2"/>
  <c r="R465" i="2"/>
  <c r="R464" i="2"/>
  <c r="R463" i="2"/>
  <c r="X462" i="2"/>
  <c r="Y462" i="2" s="1"/>
  <c r="V462" i="2"/>
  <c r="R462" i="2"/>
  <c r="X461" i="2"/>
  <c r="Y461" i="2" s="1"/>
  <c r="V461" i="2"/>
  <c r="R461" i="2"/>
  <c r="X460" i="2"/>
  <c r="Y460" i="2" s="1"/>
  <c r="V460" i="2"/>
  <c r="R460" i="2"/>
  <c r="X459" i="2"/>
  <c r="Y459" i="2" s="1"/>
  <c r="V459" i="2"/>
  <c r="AA458" i="2"/>
  <c r="X458" i="2"/>
  <c r="Y458" i="2" s="1"/>
  <c r="V458" i="2"/>
  <c r="X457" i="2"/>
  <c r="Y457" i="2" s="1"/>
  <c r="V457" i="2"/>
  <c r="V456" i="2"/>
  <c r="W455" i="2"/>
  <c r="X456" i="2" s="1"/>
  <c r="Y456" i="2" s="1"/>
  <c r="AA451" i="2"/>
  <c r="R450" i="2"/>
  <c r="R449" i="2"/>
  <c r="R448" i="2"/>
  <c r="R447" i="2"/>
  <c r="R446" i="2"/>
  <c r="S451" i="2" s="1"/>
  <c r="X445" i="2"/>
  <c r="Y445" i="2" s="1"/>
  <c r="V445" i="2"/>
  <c r="X444" i="2"/>
  <c r="Y444" i="2" s="1"/>
  <c r="V444" i="2"/>
  <c r="X443" i="2"/>
  <c r="Y443" i="2" s="1"/>
  <c r="V443" i="2"/>
  <c r="X442" i="2"/>
  <c r="Y442" i="2" s="1"/>
  <c r="V442" i="2"/>
  <c r="X441" i="2"/>
  <c r="Y441" i="2" s="1"/>
  <c r="V441" i="2"/>
  <c r="X440" i="2"/>
  <c r="Y440" i="2" s="1"/>
  <c r="V440" i="2"/>
  <c r="V439" i="2"/>
  <c r="W438" i="2"/>
  <c r="X439" i="2" s="1"/>
  <c r="Y439" i="2" s="1"/>
  <c r="AA434" i="2"/>
  <c r="R434" i="2"/>
  <c r="T434" i="2" s="1"/>
  <c r="R433" i="2"/>
  <c r="R432" i="2"/>
  <c r="R431" i="2"/>
  <c r="AB433" i="2" s="1"/>
  <c r="AB434" i="2" s="1"/>
  <c r="X430" i="2"/>
  <c r="Y430" i="2" s="1"/>
  <c r="V430" i="2"/>
  <c r="X429" i="2"/>
  <c r="Y429" i="2" s="1"/>
  <c r="V429" i="2"/>
  <c r="X428" i="2"/>
  <c r="Y428" i="2" s="1"/>
  <c r="V428" i="2"/>
  <c r="X427" i="2"/>
  <c r="Y427" i="2" s="1"/>
  <c r="V427" i="2"/>
  <c r="X426" i="2"/>
  <c r="Y426" i="2" s="1"/>
  <c r="V426" i="2"/>
  <c r="X425" i="2"/>
  <c r="Y425" i="2" s="1"/>
  <c r="V425" i="2"/>
  <c r="V424" i="2"/>
  <c r="W423" i="2"/>
  <c r="X424" i="2" s="1"/>
  <c r="Y424" i="2" s="1"/>
  <c r="AA419" i="2"/>
  <c r="R418" i="2"/>
  <c r="R417" i="2"/>
  <c r="R416" i="2"/>
  <c r="R415" i="2"/>
  <c r="X414" i="2"/>
  <c r="Y414" i="2" s="1"/>
  <c r="V414" i="2"/>
  <c r="R414" i="2"/>
  <c r="X413" i="2"/>
  <c r="Y413" i="2" s="1"/>
  <c r="V413" i="2"/>
  <c r="X412" i="2"/>
  <c r="Y412" i="2" s="1"/>
  <c r="V412" i="2"/>
  <c r="X411" i="2"/>
  <c r="Y411" i="2" s="1"/>
  <c r="V411" i="2"/>
  <c r="X410" i="2"/>
  <c r="Y410" i="2" s="1"/>
  <c r="V410" i="2"/>
  <c r="Y409" i="2"/>
  <c r="X409" i="2"/>
  <c r="V409" i="2"/>
  <c r="V408" i="2"/>
  <c r="W407" i="2"/>
  <c r="R398" i="2"/>
  <c r="R397" i="2"/>
  <c r="X396" i="2"/>
  <c r="Y396" i="2" s="1"/>
  <c r="V396" i="2"/>
  <c r="R396" i="2"/>
  <c r="S403" i="2" s="1"/>
  <c r="X395" i="2"/>
  <c r="Y395" i="2" s="1"/>
  <c r="V395" i="2"/>
  <c r="Y394" i="2"/>
  <c r="X394" i="2"/>
  <c r="V394" i="2"/>
  <c r="X393" i="2"/>
  <c r="Y393" i="2" s="1"/>
  <c r="V393" i="2"/>
  <c r="X392" i="2"/>
  <c r="Y392" i="2" s="1"/>
  <c r="V392" i="2"/>
  <c r="X391" i="2"/>
  <c r="Y391" i="2" s="1"/>
  <c r="V391" i="2"/>
  <c r="V390" i="2"/>
  <c r="W389" i="2"/>
  <c r="X390" i="2" s="1"/>
  <c r="Y390" i="2" s="1"/>
  <c r="R384" i="2"/>
  <c r="R383" i="2"/>
  <c r="R382" i="2"/>
  <c r="R381" i="2"/>
  <c r="R380" i="2"/>
  <c r="R379" i="2"/>
  <c r="R378" i="2"/>
  <c r="S385" i="2" s="1"/>
  <c r="X377" i="2"/>
  <c r="Y377" i="2" s="1"/>
  <c r="V377" i="2"/>
  <c r="R377" i="2"/>
  <c r="X376" i="2"/>
  <c r="Y376" i="2" s="1"/>
  <c r="V376" i="2"/>
  <c r="X375" i="2"/>
  <c r="Y375" i="2" s="1"/>
  <c r="V375" i="2"/>
  <c r="X374" i="2"/>
  <c r="Y374" i="2" s="1"/>
  <c r="V374" i="2"/>
  <c r="X373" i="2"/>
  <c r="Y373" i="2" s="1"/>
  <c r="V373" i="2"/>
  <c r="X372" i="2"/>
  <c r="Y372" i="2" s="1"/>
  <c r="V372" i="2"/>
  <c r="V371" i="2"/>
  <c r="W370" i="2"/>
  <c r="X371" i="2" s="1"/>
  <c r="Y371" i="2" s="1"/>
  <c r="R363" i="2"/>
  <c r="R362" i="2"/>
  <c r="R361" i="2"/>
  <c r="R360" i="2"/>
  <c r="R359" i="2"/>
  <c r="X358" i="2"/>
  <c r="Y358" i="2" s="1"/>
  <c r="V358" i="2"/>
  <c r="X357" i="2"/>
  <c r="Y357" i="2" s="1"/>
  <c r="V357" i="2"/>
  <c r="X356" i="2"/>
  <c r="Y356" i="2" s="1"/>
  <c r="V356" i="2"/>
  <c r="X355" i="2"/>
  <c r="Y355" i="2" s="1"/>
  <c r="V355" i="2"/>
  <c r="X354" i="2"/>
  <c r="Y354" i="2" s="1"/>
  <c r="V354" i="2"/>
  <c r="V353" i="2"/>
  <c r="W352" i="2"/>
  <c r="R347" i="2"/>
  <c r="R346" i="2"/>
  <c r="R345" i="2"/>
  <c r="R344" i="2"/>
  <c r="R343" i="2"/>
  <c r="R342" i="2"/>
  <c r="R341" i="2"/>
  <c r="S348" i="2" s="1"/>
  <c r="X340" i="2"/>
  <c r="Y340" i="2" s="1"/>
  <c r="V340" i="2"/>
  <c r="X339" i="2"/>
  <c r="Y339" i="2" s="1"/>
  <c r="V339" i="2"/>
  <c r="X338" i="2"/>
  <c r="Y338" i="2" s="1"/>
  <c r="V338" i="2"/>
  <c r="X337" i="2"/>
  <c r="Y337" i="2" s="1"/>
  <c r="V337" i="2"/>
  <c r="X336" i="2"/>
  <c r="Y336" i="2" s="1"/>
  <c r="V336" i="2"/>
  <c r="X335" i="2"/>
  <c r="Y335" i="2" s="1"/>
  <c r="V335" i="2"/>
  <c r="X334" i="2"/>
  <c r="Y334" i="2" s="1"/>
  <c r="V334" i="2"/>
  <c r="W333" i="2"/>
  <c r="AX68" i="2" s="1"/>
  <c r="R328" i="2"/>
  <c r="R327" i="2"/>
  <c r="R326" i="2"/>
  <c r="R325" i="2"/>
  <c r="R324" i="2"/>
  <c r="R323" i="2"/>
  <c r="X322" i="2"/>
  <c r="Y322" i="2" s="1"/>
  <c r="V322" i="2"/>
  <c r="R322" i="2"/>
  <c r="X321" i="2"/>
  <c r="Y321" i="2" s="1"/>
  <c r="V321" i="2"/>
  <c r="X320" i="2"/>
  <c r="Y320" i="2" s="1"/>
  <c r="V320" i="2"/>
  <c r="X319" i="2"/>
  <c r="Y319" i="2" s="1"/>
  <c r="V319" i="2"/>
  <c r="Y318" i="2"/>
  <c r="X318" i="2"/>
  <c r="V318" i="2"/>
  <c r="X317" i="2"/>
  <c r="Y317" i="2" s="1"/>
  <c r="V317" i="2"/>
  <c r="V316" i="2"/>
  <c r="AW6" i="2" s="1"/>
  <c r="W315" i="2"/>
  <c r="R310" i="2"/>
  <c r="R309" i="2"/>
  <c r="R308" i="2"/>
  <c r="R307" i="2"/>
  <c r="R306" i="2"/>
  <c r="X305" i="2"/>
  <c r="Y305" i="2" s="1"/>
  <c r="V305" i="2"/>
  <c r="R305" i="2"/>
  <c r="X304" i="2"/>
  <c r="Y304" i="2" s="1"/>
  <c r="V304" i="2"/>
  <c r="X303" i="2"/>
  <c r="Y303" i="2" s="1"/>
  <c r="V303" i="2"/>
  <c r="X302" i="2"/>
  <c r="Y302" i="2" s="1"/>
  <c r="V302" i="2"/>
  <c r="X301" i="2"/>
  <c r="Y301" i="2" s="1"/>
  <c r="V301" i="2"/>
  <c r="X300" i="2"/>
  <c r="Y300" i="2" s="1"/>
  <c r="AV56" i="2" s="1"/>
  <c r="V300" i="2"/>
  <c r="V299" i="2"/>
  <c r="AV6" i="2" s="1"/>
  <c r="W298" i="2"/>
  <c r="R292" i="2"/>
  <c r="R291" i="2"/>
  <c r="R289" i="2"/>
  <c r="R288" i="2"/>
  <c r="X287" i="2"/>
  <c r="Y287" i="2" s="1"/>
  <c r="V287" i="2"/>
  <c r="R287" i="2"/>
  <c r="X286" i="2"/>
  <c r="Y286" i="2" s="1"/>
  <c r="V286" i="2"/>
  <c r="R286" i="2"/>
  <c r="S294" i="2" s="1"/>
  <c r="X285" i="2"/>
  <c r="Y285" i="2" s="1"/>
  <c r="V285" i="2"/>
  <c r="X284" i="2"/>
  <c r="Y284" i="2" s="1"/>
  <c r="V284" i="2"/>
  <c r="X283" i="2"/>
  <c r="Y283" i="2" s="1"/>
  <c r="AU57" i="2" s="1"/>
  <c r="V283" i="2"/>
  <c r="X282" i="2"/>
  <c r="Y282" i="2" s="1"/>
  <c r="V282" i="2"/>
  <c r="V281" i="2"/>
  <c r="W280" i="2"/>
  <c r="R275" i="2"/>
  <c r="R271" i="2"/>
  <c r="R270" i="2"/>
  <c r="R269" i="2"/>
  <c r="S276" i="2" s="1"/>
  <c r="X268" i="2"/>
  <c r="Y268" i="2" s="1"/>
  <c r="V268" i="2"/>
  <c r="R268" i="2"/>
  <c r="X267" i="2"/>
  <c r="Y267" i="2" s="1"/>
  <c r="V267" i="2"/>
  <c r="X266" i="2"/>
  <c r="Y266" i="2" s="1"/>
  <c r="V266" i="2"/>
  <c r="X265" i="2"/>
  <c r="Y265" i="2" s="1"/>
  <c r="AT58" i="2" s="1"/>
  <c r="V265" i="2"/>
  <c r="AT9" i="2" s="1"/>
  <c r="X264" i="2"/>
  <c r="Y264" i="2" s="1"/>
  <c r="AT57" i="2" s="1"/>
  <c r="V264" i="2"/>
  <c r="AT8" i="2" s="1"/>
  <c r="X263" i="2"/>
  <c r="Y263" i="2" s="1"/>
  <c r="AT56" i="2" s="1"/>
  <c r="V263" i="2"/>
  <c r="V262" i="2"/>
  <c r="W261" i="2"/>
  <c r="R255" i="2"/>
  <c r="R254" i="2"/>
  <c r="R252" i="2"/>
  <c r="R250" i="2"/>
  <c r="R249" i="2"/>
  <c r="R248" i="2"/>
  <c r="R247" i="2"/>
  <c r="X246" i="2"/>
  <c r="Y246" i="2" s="1"/>
  <c r="V246" i="2"/>
  <c r="R246" i="2"/>
  <c r="X245" i="2"/>
  <c r="Y245" i="2" s="1"/>
  <c r="V245" i="2"/>
  <c r="X244" i="2"/>
  <c r="Y244" i="2" s="1"/>
  <c r="AS59" i="2" s="1"/>
  <c r="V244" i="2"/>
  <c r="AS10" i="2" s="1"/>
  <c r="X243" i="2"/>
  <c r="Y243" i="2" s="1"/>
  <c r="V243" i="2"/>
  <c r="AS9" i="2" s="1"/>
  <c r="X242" i="2"/>
  <c r="Y242" i="2" s="1"/>
  <c r="AS57" i="2" s="1"/>
  <c r="V242" i="2"/>
  <c r="AS8" i="2" s="1"/>
  <c r="X241" i="2"/>
  <c r="Y241" i="2" s="1"/>
  <c r="AS56" i="2" s="1"/>
  <c r="V241" i="2"/>
  <c r="AS7" i="2" s="1"/>
  <c r="V240" i="2"/>
  <c r="AS6" i="2" s="1"/>
  <c r="W239" i="2"/>
  <c r="X240" i="2" s="1"/>
  <c r="R234" i="2"/>
  <c r="R233" i="2"/>
  <c r="R232" i="2"/>
  <c r="R231" i="2"/>
  <c r="R230" i="2"/>
  <c r="R229" i="2"/>
  <c r="S235" i="2" s="1"/>
  <c r="X228" i="2"/>
  <c r="Y228" i="2" s="1"/>
  <c r="V228" i="2"/>
  <c r="X227" i="2"/>
  <c r="AR36" i="2" s="1"/>
  <c r="V227" i="2"/>
  <c r="AR11" i="2" s="1"/>
  <c r="X226" i="2"/>
  <c r="V226" i="2"/>
  <c r="AR10" i="2" s="1"/>
  <c r="Y225" i="2"/>
  <c r="AR58" i="2" s="1"/>
  <c r="X225" i="2"/>
  <c r="V225" i="2"/>
  <c r="X224" i="2"/>
  <c r="Y224" i="2" s="1"/>
  <c r="AR57" i="2" s="1"/>
  <c r="V224" i="2"/>
  <c r="AR8" i="2" s="1"/>
  <c r="X223" i="2"/>
  <c r="AR32" i="2" s="1"/>
  <c r="V223" i="2"/>
  <c r="AR7" i="2" s="1"/>
  <c r="V222" i="2"/>
  <c r="AR6" i="2" s="1"/>
  <c r="W221" i="2"/>
  <c r="X222" i="2" s="1"/>
  <c r="R215" i="2"/>
  <c r="S217" i="2" s="1"/>
  <c r="X214" i="2"/>
  <c r="Y214" i="2" s="1"/>
  <c r="V214" i="2"/>
  <c r="X213" i="2"/>
  <c r="Y213" i="2" s="1"/>
  <c r="AQ61" i="2" s="1"/>
  <c r="V213" i="2"/>
  <c r="X212" i="2"/>
  <c r="Y212" i="2" s="1"/>
  <c r="AQ60" i="2" s="1"/>
  <c r="V212" i="2"/>
  <c r="AQ11" i="2" s="1"/>
  <c r="X211" i="2"/>
  <c r="V211" i="2"/>
  <c r="AQ10" i="2" s="1"/>
  <c r="X210" i="2"/>
  <c r="AQ34" i="2" s="1"/>
  <c r="V210" i="2"/>
  <c r="AQ9" i="2" s="1"/>
  <c r="X209" i="2"/>
  <c r="Y209" i="2" s="1"/>
  <c r="AQ57" i="2" s="1"/>
  <c r="V209" i="2"/>
  <c r="Y208" i="2"/>
  <c r="X208" i="2"/>
  <c r="V208" i="2"/>
  <c r="V207" i="2"/>
  <c r="AQ6" i="2" s="1"/>
  <c r="W206" i="2"/>
  <c r="R200" i="2"/>
  <c r="R199" i="2"/>
  <c r="X198" i="2"/>
  <c r="V198" i="2"/>
  <c r="AP13" i="2" s="1"/>
  <c r="R198" i="2"/>
  <c r="X197" i="2"/>
  <c r="V197" i="2"/>
  <c r="X196" i="2"/>
  <c r="Y196" i="2" s="1"/>
  <c r="AP60" i="2" s="1"/>
  <c r="V196" i="2"/>
  <c r="AP11" i="2" s="1"/>
  <c r="X195" i="2"/>
  <c r="V195" i="2"/>
  <c r="AP10" i="2" s="1"/>
  <c r="X194" i="2"/>
  <c r="V194" i="2"/>
  <c r="X193" i="2"/>
  <c r="V193" i="2"/>
  <c r="AP8" i="2" s="1"/>
  <c r="X192" i="2"/>
  <c r="AP32" i="2" s="1"/>
  <c r="V192" i="2"/>
  <c r="V191" i="2"/>
  <c r="W190" i="2"/>
  <c r="X191" i="2" s="1"/>
  <c r="R184" i="2"/>
  <c r="R183" i="2"/>
  <c r="R182" i="2"/>
  <c r="S185" i="2" s="1"/>
  <c r="AA14" i="2" s="1"/>
  <c r="X181" i="2"/>
  <c r="V181" i="2"/>
  <c r="AO13" i="2" s="1"/>
  <c r="X180" i="2"/>
  <c r="V180" i="2"/>
  <c r="X179" i="2"/>
  <c r="Y179" i="2" s="1"/>
  <c r="AO60" i="2" s="1"/>
  <c r="V179" i="2"/>
  <c r="AO11" i="2" s="1"/>
  <c r="X178" i="2"/>
  <c r="Y178" i="2" s="1"/>
  <c r="AO59" i="2" s="1"/>
  <c r="V178" i="2"/>
  <c r="X177" i="2"/>
  <c r="V177" i="2"/>
  <c r="AO9" i="2" s="1"/>
  <c r="X176" i="2"/>
  <c r="Y176" i="2" s="1"/>
  <c r="AO57" i="2" s="1"/>
  <c r="V176" i="2"/>
  <c r="AO8" i="2" s="1"/>
  <c r="X175" i="2"/>
  <c r="Y175" i="2" s="1"/>
  <c r="AO56" i="2" s="1"/>
  <c r="V175" i="2"/>
  <c r="AO7" i="2" s="1"/>
  <c r="V174" i="2"/>
  <c r="AO6" i="2" s="1"/>
  <c r="W173" i="2"/>
  <c r="AO68" i="2" s="1"/>
  <c r="R167" i="2"/>
  <c r="R166" i="2"/>
  <c r="W165" i="2"/>
  <c r="R165" i="2"/>
  <c r="X164" i="2"/>
  <c r="V164" i="2"/>
  <c r="AN13" i="2" s="1"/>
  <c r="R164" i="2"/>
  <c r="S169" i="2" s="1"/>
  <c r="AA13" i="2" s="1"/>
  <c r="X163" i="2"/>
  <c r="V163" i="2"/>
  <c r="X162" i="2"/>
  <c r="V162" i="2"/>
  <c r="AN11" i="2" s="1"/>
  <c r="X161" i="2"/>
  <c r="Y161" i="2" s="1"/>
  <c r="AN59" i="2" s="1"/>
  <c r="V161" i="2"/>
  <c r="AN10" i="2" s="1"/>
  <c r="Y160" i="2"/>
  <c r="AN58" i="2" s="1"/>
  <c r="X160" i="2"/>
  <c r="V160" i="2"/>
  <c r="X159" i="2"/>
  <c r="Y159" i="2" s="1"/>
  <c r="AN57" i="2" s="1"/>
  <c r="V159" i="2"/>
  <c r="AN8" i="2" s="1"/>
  <c r="X158" i="2"/>
  <c r="Y158" i="2" s="1"/>
  <c r="AN56" i="2" s="1"/>
  <c r="V158" i="2"/>
  <c r="AN7" i="2" s="1"/>
  <c r="V157" i="2"/>
  <c r="W156" i="2"/>
  <c r="T150" i="2"/>
  <c r="R146" i="2"/>
  <c r="R145" i="2"/>
  <c r="R144" i="2"/>
  <c r="R143" i="2"/>
  <c r="R142" i="2"/>
  <c r="X141" i="2"/>
  <c r="Y141" i="2" s="1"/>
  <c r="AM62" i="2" s="1"/>
  <c r="V141" i="2"/>
  <c r="R141" i="2"/>
  <c r="X140" i="2"/>
  <c r="V140" i="2"/>
  <c r="X139" i="2"/>
  <c r="AM36" i="2" s="1"/>
  <c r="V139" i="2"/>
  <c r="AM11" i="2" s="1"/>
  <c r="X138" i="2"/>
  <c r="Y138" i="2" s="1"/>
  <c r="AM59" i="2" s="1"/>
  <c r="V138" i="2"/>
  <c r="X137" i="2"/>
  <c r="Y137" i="2" s="1"/>
  <c r="V137" i="2"/>
  <c r="X136" i="2"/>
  <c r="Y136" i="2" s="1"/>
  <c r="V136" i="2"/>
  <c r="AM8" i="2" s="1"/>
  <c r="X135" i="2"/>
  <c r="AM32" i="2" s="1"/>
  <c r="V135" i="2"/>
  <c r="V134" i="2"/>
  <c r="AM6" i="2" s="1"/>
  <c r="W133" i="2"/>
  <c r="X134" i="2" s="1"/>
  <c r="Y134" i="2" s="1"/>
  <c r="AM55" i="2" s="1"/>
  <c r="R122" i="2"/>
  <c r="R121" i="2"/>
  <c r="R120" i="2"/>
  <c r="R119" i="2"/>
  <c r="X118" i="2"/>
  <c r="Y118" i="2" s="1"/>
  <c r="AL62" i="2" s="1"/>
  <c r="V118" i="2"/>
  <c r="AL13" i="2" s="1"/>
  <c r="X117" i="2"/>
  <c r="V117" i="2"/>
  <c r="AL12" i="2" s="1"/>
  <c r="X116" i="2"/>
  <c r="V116" i="2"/>
  <c r="X115" i="2"/>
  <c r="Y115" i="2" s="1"/>
  <c r="AL59" i="2" s="1"/>
  <c r="V115" i="2"/>
  <c r="AL10" i="2" s="1"/>
  <c r="X114" i="2"/>
  <c r="Y114" i="2" s="1"/>
  <c r="AL58" i="2" s="1"/>
  <c r="V114" i="2"/>
  <c r="AL9" i="2" s="1"/>
  <c r="X113" i="2"/>
  <c r="Y113" i="2" s="1"/>
  <c r="AL57" i="2" s="1"/>
  <c r="V113" i="2"/>
  <c r="AL8" i="2" s="1"/>
  <c r="X112" i="2"/>
  <c r="Y112" i="2" s="1"/>
  <c r="AL56" i="2" s="1"/>
  <c r="V112" i="2"/>
  <c r="AL7" i="2" s="1"/>
  <c r="V111" i="2"/>
  <c r="AL6" i="2" s="1"/>
  <c r="W110" i="2"/>
  <c r="X111" i="2" s="1"/>
  <c r="AL31" i="2" s="1"/>
  <c r="K100" i="2"/>
  <c r="R99" i="2"/>
  <c r="R98" i="2"/>
  <c r="R97" i="2"/>
  <c r="R96" i="2"/>
  <c r="X95" i="2"/>
  <c r="Y95" i="2" s="1"/>
  <c r="R95" i="2"/>
  <c r="X94" i="2"/>
  <c r="Y94" i="2" s="1"/>
  <c r="R94" i="2"/>
  <c r="X93" i="2"/>
  <c r="Y93" i="2" s="1"/>
  <c r="AK62" i="2" s="1"/>
  <c r="V93" i="2"/>
  <c r="AK13" i="2" s="1"/>
  <c r="R93" i="2"/>
  <c r="X92" i="2"/>
  <c r="Y92" i="2" s="1"/>
  <c r="AK61" i="2" s="1"/>
  <c r="V92" i="2"/>
  <c r="AK12" i="2" s="1"/>
  <c r="X91" i="2"/>
  <c r="Y91" i="2" s="1"/>
  <c r="AK60" i="2" s="1"/>
  <c r="V91" i="2"/>
  <c r="AK11" i="2" s="1"/>
  <c r="X90" i="2"/>
  <c r="Y90" i="2" s="1"/>
  <c r="AK59" i="2" s="1"/>
  <c r="V90" i="2"/>
  <c r="AK10" i="2" s="1"/>
  <c r="X89" i="2"/>
  <c r="Y89" i="2" s="1"/>
  <c r="AK58" i="2" s="1"/>
  <c r="V89" i="2"/>
  <c r="AK9" i="2" s="1"/>
  <c r="X88" i="2"/>
  <c r="Y88" i="2" s="1"/>
  <c r="AK57" i="2" s="1"/>
  <c r="V88" i="2"/>
  <c r="Y87" i="2"/>
  <c r="X87" i="2"/>
  <c r="V87" i="2"/>
  <c r="V86" i="2"/>
  <c r="AK6" i="2" s="1"/>
  <c r="W85" i="2"/>
  <c r="S75" i="2"/>
  <c r="AA9" i="2" s="1"/>
  <c r="K75" i="2"/>
  <c r="R74" i="2"/>
  <c r="R72" i="2"/>
  <c r="X71" i="2"/>
  <c r="Y71" i="2" s="1"/>
  <c r="R71" i="2"/>
  <c r="X70" i="2"/>
  <c r="Y70" i="2" s="1"/>
  <c r="R70" i="2"/>
  <c r="X69" i="2"/>
  <c r="Y69" i="2" s="1"/>
  <c r="AJ62" i="2" s="1"/>
  <c r="R69" i="2"/>
  <c r="BF68" i="2"/>
  <c r="BE68" i="2"/>
  <c r="BD68" i="2"/>
  <c r="BC68" i="2"/>
  <c r="AS68" i="2"/>
  <c r="AL68" i="2"/>
  <c r="X68" i="2"/>
  <c r="Y68" i="2" s="1"/>
  <c r="AJ61" i="2" s="1"/>
  <c r="V68" i="2"/>
  <c r="AJ13" i="2" s="1"/>
  <c r="X67" i="2"/>
  <c r="Y67" i="2" s="1"/>
  <c r="AJ60" i="2" s="1"/>
  <c r="V67" i="2"/>
  <c r="AJ12" i="2" s="1"/>
  <c r="X66" i="2"/>
  <c r="Y66" i="2" s="1"/>
  <c r="AJ59" i="2" s="1"/>
  <c r="V66" i="2"/>
  <c r="AJ11" i="2" s="1"/>
  <c r="X65" i="2"/>
  <c r="Y65" i="2" s="1"/>
  <c r="AJ58" i="2" s="1"/>
  <c r="V65" i="2"/>
  <c r="AJ10" i="2" s="1"/>
  <c r="X64" i="2"/>
  <c r="Y64" i="2" s="1"/>
  <c r="AJ57" i="2" s="1"/>
  <c r="V64" i="2"/>
  <c r="AJ9" i="2" s="1"/>
  <c r="X63" i="2"/>
  <c r="V63" i="2"/>
  <c r="X62" i="2"/>
  <c r="Y62" i="2" s="1"/>
  <c r="V62" i="2"/>
  <c r="V61" i="2"/>
  <c r="AJ6" i="2" s="1"/>
  <c r="W60" i="2"/>
  <c r="AS58" i="2"/>
  <c r="AM58" i="2"/>
  <c r="AM57" i="2"/>
  <c r="AU56" i="2"/>
  <c r="AQ56" i="2"/>
  <c r="AK56" i="2"/>
  <c r="AJ55" i="2"/>
  <c r="K49" i="2"/>
  <c r="X45" i="2"/>
  <c r="Y45" i="2" s="1"/>
  <c r="R45" i="2"/>
  <c r="X44" i="2"/>
  <c r="Y44" i="2" s="1"/>
  <c r="R44" i="2"/>
  <c r="X43" i="2"/>
  <c r="Y43" i="2" s="1"/>
  <c r="AI62" i="2" s="1"/>
  <c r="R43" i="2"/>
  <c r="S49" i="2" s="1"/>
  <c r="AA8" i="2" s="1"/>
  <c r="X42" i="2"/>
  <c r="Y42" i="2" s="1"/>
  <c r="AI61" i="2" s="1"/>
  <c r="V42" i="2"/>
  <c r="AI13" i="2" s="1"/>
  <c r="X41" i="2"/>
  <c r="AI37" i="2" s="1"/>
  <c r="V41" i="2"/>
  <c r="AI12" i="2" s="1"/>
  <c r="X40" i="2"/>
  <c r="Y40" i="2" s="1"/>
  <c r="AI59" i="2" s="1"/>
  <c r="V40" i="2"/>
  <c r="AI11" i="2" s="1"/>
  <c r="X39" i="2"/>
  <c r="Y39" i="2" s="1"/>
  <c r="AI58" i="2" s="1"/>
  <c r="V39" i="2"/>
  <c r="AM38" i="2"/>
  <c r="AL38" i="2"/>
  <c r="AJ38" i="2"/>
  <c r="AI38" i="2"/>
  <c r="X38" i="2"/>
  <c r="Y38" i="2" s="1"/>
  <c r="AI57" i="2" s="1"/>
  <c r="V38" i="2"/>
  <c r="AI9" i="2" s="1"/>
  <c r="AQ37" i="2"/>
  <c r="AK37" i="2"/>
  <c r="X37" i="2"/>
  <c r="AI33" i="2" s="1"/>
  <c r="V37" i="2"/>
  <c r="AI8" i="2" s="1"/>
  <c r="AP36" i="2"/>
  <c r="AK36" i="2"/>
  <c r="AI36" i="2"/>
  <c r="X36" i="2"/>
  <c r="AI32" i="2" s="1"/>
  <c r="V36" i="2"/>
  <c r="AI7" i="2" s="1"/>
  <c r="AS35" i="2"/>
  <c r="AO35" i="2"/>
  <c r="AJ35" i="2"/>
  <c r="X35" i="2"/>
  <c r="V35" i="2"/>
  <c r="AI6" i="2" s="1"/>
  <c r="AR34" i="2"/>
  <c r="AN34" i="2"/>
  <c r="AM34" i="2"/>
  <c r="AJ34" i="2"/>
  <c r="W34" i="2"/>
  <c r="AI68" i="2" s="1"/>
  <c r="AU33" i="2"/>
  <c r="AR33" i="2"/>
  <c r="AQ33" i="2"/>
  <c r="AN33" i="2"/>
  <c r="AM33" i="2"/>
  <c r="AV32" i="2"/>
  <c r="AU32" i="2"/>
  <c r="AQ32" i="2"/>
  <c r="AK32" i="2"/>
  <c r="AJ32" i="2"/>
  <c r="AM31" i="2"/>
  <c r="Q21" i="2"/>
  <c r="P21" i="2"/>
  <c r="O21" i="2"/>
  <c r="N21" i="2"/>
  <c r="M21" i="2"/>
  <c r="L21" i="2"/>
  <c r="K21" i="2"/>
  <c r="R20" i="2"/>
  <c r="AA17" i="2"/>
  <c r="AA16" i="2"/>
  <c r="X16" i="2"/>
  <c r="Y16" i="2" s="1"/>
  <c r="R16" i="2"/>
  <c r="X15" i="2"/>
  <c r="Y15" i="2" s="1"/>
  <c r="R15" i="2"/>
  <c r="X14" i="2"/>
  <c r="Y14" i="2" s="1"/>
  <c r="R14" i="2"/>
  <c r="S21" i="2" s="1"/>
  <c r="AA7" i="2" s="1"/>
  <c r="AM13" i="2"/>
  <c r="X13" i="2"/>
  <c r="AH38" i="2" s="1"/>
  <c r="V13" i="2"/>
  <c r="AH13" i="2" s="1"/>
  <c r="AQ12" i="2"/>
  <c r="AP12" i="2"/>
  <c r="AO12" i="2"/>
  <c r="AN12" i="2"/>
  <c r="AM12" i="2"/>
  <c r="X12" i="2"/>
  <c r="Y12" i="2" s="1"/>
  <c r="AH61" i="2" s="1"/>
  <c r="V12" i="2"/>
  <c r="AH12" i="2" s="1"/>
  <c r="AL11" i="2"/>
  <c r="AH11" i="2"/>
  <c r="X11" i="2"/>
  <c r="AH36" i="2" s="1"/>
  <c r="V11" i="2"/>
  <c r="AO10" i="2"/>
  <c r="AM10" i="2"/>
  <c r="AI10" i="2"/>
  <c r="X10" i="2"/>
  <c r="V10" i="2"/>
  <c r="AH10" i="2" s="1"/>
  <c r="AR9" i="2"/>
  <c r="AP9" i="2"/>
  <c r="AN9" i="2"/>
  <c r="AM9" i="2"/>
  <c r="X9" i="2"/>
  <c r="Y9" i="2" s="1"/>
  <c r="AH58" i="2" s="1"/>
  <c r="V9" i="2"/>
  <c r="AH9" i="2" s="1"/>
  <c r="AU8" i="2"/>
  <c r="AQ8" i="2"/>
  <c r="AK8" i="2"/>
  <c r="AJ8" i="2"/>
  <c r="X8" i="2"/>
  <c r="AH33" i="2" s="1"/>
  <c r="V8" i="2"/>
  <c r="AH8" i="2" s="1"/>
  <c r="AV7" i="2"/>
  <c r="AU7" i="2"/>
  <c r="AT7" i="2"/>
  <c r="AQ7" i="2"/>
  <c r="AP7" i="2"/>
  <c r="AM7" i="2"/>
  <c r="AK7" i="2"/>
  <c r="AJ7" i="2"/>
  <c r="AH7" i="2"/>
  <c r="X7" i="2"/>
  <c r="Y7" i="2" s="1"/>
  <c r="AH56" i="2" s="1"/>
  <c r="V7" i="2"/>
  <c r="AU6" i="2"/>
  <c r="AT6" i="2"/>
  <c r="AP6" i="2"/>
  <c r="AN6" i="2"/>
  <c r="V6" i="2"/>
  <c r="AH6" i="2" s="1"/>
  <c r="W5" i="2"/>
  <c r="AH68" i="2" s="1"/>
  <c r="AB1113" i="1"/>
  <c r="Z1113" i="1"/>
  <c r="Y1113" i="1"/>
  <c r="AA1113" i="1" s="1"/>
  <c r="AD1111" i="1"/>
  <c r="AE1110" i="1"/>
  <c r="AE1111" i="1" s="1"/>
  <c r="AF1104" i="1"/>
  <c r="AE1104" i="1"/>
  <c r="AC1104" i="1"/>
  <c r="AC1103" i="1"/>
  <c r="AE1100" i="1"/>
  <c r="AF1100" i="1" s="1"/>
  <c r="AC1100" i="1"/>
  <c r="AE1099" i="1"/>
  <c r="AF1099" i="1" s="1"/>
  <c r="AC1099" i="1"/>
  <c r="AC1098" i="1"/>
  <c r="AD1097" i="1"/>
  <c r="AG1099" i="1" s="1"/>
  <c r="AB1091" i="1"/>
  <c r="Z1091" i="1"/>
  <c r="Y1091" i="1"/>
  <c r="AA1091" i="1" s="1"/>
  <c r="AD1089" i="1"/>
  <c r="AE1088" i="1"/>
  <c r="AE1089" i="1" s="1"/>
  <c r="AF1082" i="1"/>
  <c r="AE1082" i="1"/>
  <c r="AC1082" i="1"/>
  <c r="AE1081" i="1"/>
  <c r="AF1081" i="1" s="1"/>
  <c r="AE1080" i="1"/>
  <c r="AF1080" i="1" s="1"/>
  <c r="AF1079" i="1"/>
  <c r="AE1078" i="1"/>
  <c r="AF1078" i="1" s="1"/>
  <c r="AC1078" i="1"/>
  <c r="AE1077" i="1"/>
  <c r="AF1077" i="1" s="1"/>
  <c r="AC1077" i="1"/>
  <c r="AC1076" i="1"/>
  <c r="AD1075" i="1"/>
  <c r="AG1077" i="1" s="1"/>
  <c r="AB1069" i="1"/>
  <c r="Z1069" i="1"/>
  <c r="Y1069" i="1"/>
  <c r="AA1069" i="1" s="1"/>
  <c r="AD1067" i="1"/>
  <c r="AE1066" i="1"/>
  <c r="AE1067" i="1" s="1"/>
  <c r="AE1059" i="1"/>
  <c r="AF1059" i="1" s="1"/>
  <c r="AF1058" i="1"/>
  <c r="AF1057" i="1"/>
  <c r="AE1056" i="1"/>
  <c r="AF1056" i="1" s="1"/>
  <c r="AC1056" i="1"/>
  <c r="AE1055" i="1"/>
  <c r="AF1055" i="1" s="1"/>
  <c r="AC1055" i="1"/>
  <c r="AC1054" i="1"/>
  <c r="AD1053" i="1"/>
  <c r="AE1054" i="1" s="1"/>
  <c r="AF1054" i="1" s="1"/>
  <c r="Y1047" i="1"/>
  <c r="AA1047" i="1" s="1"/>
  <c r="AD1045" i="1"/>
  <c r="AE1044" i="1"/>
  <c r="AE1045" i="1" s="1"/>
  <c r="AE1038" i="1"/>
  <c r="AF1038" i="1" s="1"/>
  <c r="AE1037" i="1"/>
  <c r="AF1037" i="1" s="1"/>
  <c r="AE1036" i="1"/>
  <c r="AF1036" i="1" s="1"/>
  <c r="AE1035" i="1"/>
  <c r="AF1035" i="1" s="1"/>
  <c r="AE1034" i="1"/>
  <c r="AF1034" i="1" s="1"/>
  <c r="AC1034" i="1"/>
  <c r="AE1033" i="1"/>
  <c r="AF1033" i="1" s="1"/>
  <c r="AC1033" i="1"/>
  <c r="AC1032" i="1"/>
  <c r="AD1031" i="1"/>
  <c r="AG1033" i="1" s="1"/>
  <c r="Y1025" i="1"/>
  <c r="AA1025" i="1" s="1"/>
  <c r="AD1023" i="1"/>
  <c r="AE1022" i="1"/>
  <c r="AE1023" i="1" s="1"/>
  <c r="AE1016" i="1"/>
  <c r="AF1016" i="1" s="1"/>
  <c r="AE1012" i="1"/>
  <c r="AF1012" i="1" s="1"/>
  <c r="AC1012" i="1"/>
  <c r="AE1011" i="1"/>
  <c r="AF1011" i="1" s="1"/>
  <c r="AC1011" i="1"/>
  <c r="AC1010" i="1"/>
  <c r="AD1009" i="1"/>
  <c r="AE1010" i="1" s="1"/>
  <c r="AF1010" i="1" s="1"/>
  <c r="Y1003" i="1"/>
  <c r="AA1003" i="1" s="1"/>
  <c r="AB1003" i="1" s="1"/>
  <c r="AD1001" i="1"/>
  <c r="AE1000" i="1"/>
  <c r="AE1001" i="1" s="1"/>
  <c r="AE994" i="1"/>
  <c r="AF994" i="1" s="1"/>
  <c r="AE993" i="1"/>
  <c r="AF993" i="1" s="1"/>
  <c r="AE992" i="1"/>
  <c r="AF992" i="1" s="1"/>
  <c r="AE991" i="1"/>
  <c r="AF991" i="1" s="1"/>
  <c r="AC991" i="1"/>
  <c r="AE990" i="1"/>
  <c r="AF990" i="1" s="1"/>
  <c r="AC990" i="1"/>
  <c r="AE989" i="1"/>
  <c r="AF989" i="1" s="1"/>
  <c r="AC989" i="1"/>
  <c r="AC988" i="1"/>
  <c r="AD987" i="1"/>
  <c r="AG989" i="1" s="1"/>
  <c r="Y981" i="1"/>
  <c r="AA981" i="1" s="1"/>
  <c r="AB981" i="1" s="1"/>
  <c r="AD979" i="1"/>
  <c r="AE978" i="1"/>
  <c r="AE979" i="1" s="1"/>
  <c r="AE972" i="1"/>
  <c r="AF972" i="1" s="1"/>
  <c r="AE971" i="1"/>
  <c r="AF971" i="1" s="1"/>
  <c r="AE970" i="1"/>
  <c r="AF970" i="1" s="1"/>
  <c r="AC970" i="1"/>
  <c r="AE969" i="1"/>
  <c r="AF969" i="1" s="1"/>
  <c r="AC969" i="1"/>
  <c r="AE968" i="1"/>
  <c r="AF968" i="1" s="1"/>
  <c r="AC968" i="1"/>
  <c r="AE967" i="1"/>
  <c r="AF967" i="1" s="1"/>
  <c r="AC967" i="1"/>
  <c r="AC966" i="1"/>
  <c r="AD965" i="1"/>
  <c r="AG967" i="1" s="1"/>
  <c r="Y959" i="1"/>
  <c r="AA959" i="1" s="1"/>
  <c r="AB959" i="1" s="1"/>
  <c r="AD957" i="1"/>
  <c r="AE956" i="1"/>
  <c r="AE957" i="1" s="1"/>
  <c r="AE950" i="1"/>
  <c r="AF950" i="1" s="1"/>
  <c r="AE949" i="1"/>
  <c r="AF949" i="1" s="1"/>
  <c r="AC949" i="1"/>
  <c r="AE948" i="1"/>
  <c r="AF948" i="1" s="1"/>
  <c r="AC948" i="1"/>
  <c r="AE947" i="1"/>
  <c r="AF947" i="1" s="1"/>
  <c r="AC947" i="1"/>
  <c r="AE946" i="1"/>
  <c r="AF946" i="1" s="1"/>
  <c r="AC946" i="1"/>
  <c r="AE945" i="1"/>
  <c r="AF945" i="1" s="1"/>
  <c r="AC945" i="1"/>
  <c r="AC944" i="1"/>
  <c r="AD943" i="1"/>
  <c r="AG945" i="1" s="1"/>
  <c r="Y937" i="1"/>
  <c r="AA937" i="1" s="1"/>
  <c r="AB937" i="1" s="1"/>
  <c r="AD935" i="1"/>
  <c r="AE934" i="1"/>
  <c r="AE935" i="1" s="1"/>
  <c r="AE928" i="1"/>
  <c r="AF928" i="1" s="1"/>
  <c r="AC928" i="1"/>
  <c r="AE927" i="1"/>
  <c r="AF927" i="1" s="1"/>
  <c r="AC927" i="1"/>
  <c r="AE926" i="1"/>
  <c r="AF926" i="1" s="1"/>
  <c r="AC926" i="1"/>
  <c r="AE925" i="1"/>
  <c r="AF925" i="1" s="1"/>
  <c r="AC925" i="1"/>
  <c r="AE924" i="1"/>
  <c r="AF924" i="1" s="1"/>
  <c r="AC924" i="1"/>
  <c r="AE923" i="1"/>
  <c r="AF923" i="1" s="1"/>
  <c r="AC923" i="1"/>
  <c r="AC922" i="1"/>
  <c r="AD921" i="1"/>
  <c r="AE922" i="1" s="1"/>
  <c r="AF922" i="1" s="1"/>
  <c r="Z915" i="1"/>
  <c r="Y915" i="1"/>
  <c r="AA915" i="1" s="1"/>
  <c r="AD913" i="1"/>
  <c r="AE912" i="1"/>
  <c r="AE913" i="1" s="1"/>
  <c r="AE906" i="1"/>
  <c r="AF906" i="1" s="1"/>
  <c r="AC906" i="1"/>
  <c r="AE905" i="1"/>
  <c r="AF905" i="1" s="1"/>
  <c r="AC905" i="1"/>
  <c r="AE904" i="1"/>
  <c r="AF904" i="1" s="1"/>
  <c r="AC904" i="1"/>
  <c r="AE903" i="1"/>
  <c r="AF903" i="1" s="1"/>
  <c r="AC903" i="1"/>
  <c r="AE902" i="1"/>
  <c r="AF902" i="1" s="1"/>
  <c r="AC902" i="1"/>
  <c r="AE901" i="1"/>
  <c r="AF901" i="1" s="1"/>
  <c r="AC901" i="1"/>
  <c r="AC900" i="1"/>
  <c r="AD899" i="1"/>
  <c r="AG901" i="1" s="1"/>
  <c r="Y893" i="1"/>
  <c r="AA893" i="1" s="1"/>
  <c r="AD891" i="1"/>
  <c r="AE890" i="1"/>
  <c r="AE891" i="1" s="1"/>
  <c r="AE884" i="1"/>
  <c r="AF884" i="1" s="1"/>
  <c r="AC884" i="1"/>
  <c r="AE883" i="1"/>
  <c r="AF883" i="1" s="1"/>
  <c r="AC883" i="1"/>
  <c r="AE882" i="1"/>
  <c r="AF882" i="1" s="1"/>
  <c r="AC882" i="1"/>
  <c r="AE881" i="1"/>
  <c r="AF881" i="1" s="1"/>
  <c r="AC881" i="1"/>
  <c r="AE880" i="1"/>
  <c r="AF880" i="1" s="1"/>
  <c r="AC880" i="1"/>
  <c r="AE879" i="1"/>
  <c r="AF879" i="1" s="1"/>
  <c r="AC879" i="1"/>
  <c r="AE878" i="1"/>
  <c r="AF878" i="1" s="1"/>
  <c r="AC878" i="1"/>
  <c r="AC877" i="1"/>
  <c r="AD876" i="1"/>
  <c r="Z870" i="1"/>
  <c r="Y870" i="1"/>
  <c r="AA870" i="1" s="1"/>
  <c r="AD868" i="1"/>
  <c r="AE867" i="1"/>
  <c r="AE868" i="1" s="1"/>
  <c r="AE861" i="1"/>
  <c r="AF861" i="1" s="1"/>
  <c r="AC861" i="1"/>
  <c r="T861" i="1"/>
  <c r="AE860" i="1"/>
  <c r="AF860" i="1" s="1"/>
  <c r="AC860" i="1"/>
  <c r="T860" i="1"/>
  <c r="AE859" i="1"/>
  <c r="AF859" i="1" s="1"/>
  <c r="AC859" i="1"/>
  <c r="AE858" i="1"/>
  <c r="AF858" i="1" s="1"/>
  <c r="AC858" i="1"/>
  <c r="AE857" i="1"/>
  <c r="AF857" i="1" s="1"/>
  <c r="AC857" i="1"/>
  <c r="AE856" i="1"/>
  <c r="AF856" i="1" s="1"/>
  <c r="AC856" i="1"/>
  <c r="AE855" i="1"/>
  <c r="AF855" i="1" s="1"/>
  <c r="AC855" i="1"/>
  <c r="AC854" i="1"/>
  <c r="AD853" i="1"/>
  <c r="AE854" i="1" s="1"/>
  <c r="AF854" i="1" s="1"/>
  <c r="Z847" i="1"/>
  <c r="Y847" i="1"/>
  <c r="AA847" i="1" s="1"/>
  <c r="AD845" i="1"/>
  <c r="AE844" i="1"/>
  <c r="AE845" i="1" s="1"/>
  <c r="T840" i="1"/>
  <c r="S840" i="1"/>
  <c r="T839" i="1"/>
  <c r="S839" i="1"/>
  <c r="AE838" i="1"/>
  <c r="AF838" i="1" s="1"/>
  <c r="AC838" i="1"/>
  <c r="T838" i="1"/>
  <c r="S838" i="1"/>
  <c r="AE837" i="1"/>
  <c r="AF837" i="1" s="1"/>
  <c r="AC837" i="1"/>
  <c r="T837" i="1"/>
  <c r="S837" i="1"/>
  <c r="AE836" i="1"/>
  <c r="AF836" i="1" s="1"/>
  <c r="AC836" i="1"/>
  <c r="AE835" i="1"/>
  <c r="AF835" i="1" s="1"/>
  <c r="AC835" i="1"/>
  <c r="AE834" i="1"/>
  <c r="AF834" i="1" s="1"/>
  <c r="AC834" i="1"/>
  <c r="AE833" i="1"/>
  <c r="AF833" i="1" s="1"/>
  <c r="AC833" i="1"/>
  <c r="AE832" i="1"/>
  <c r="AF832" i="1" s="1"/>
  <c r="AC832" i="1"/>
  <c r="AC831" i="1"/>
  <c r="AD830" i="1"/>
  <c r="AE831" i="1" s="1"/>
  <c r="AF831" i="1" s="1"/>
  <c r="Z824" i="1"/>
  <c r="Y824" i="1"/>
  <c r="AA824" i="1" s="1"/>
  <c r="AD822" i="1"/>
  <c r="AE821" i="1"/>
  <c r="AE822" i="1" s="1"/>
  <c r="T816" i="1"/>
  <c r="S816" i="1"/>
  <c r="AE815" i="1"/>
  <c r="AF815" i="1" s="1"/>
  <c r="AC815" i="1"/>
  <c r="T815" i="1"/>
  <c r="S815" i="1"/>
  <c r="AE814" i="1"/>
  <c r="AF814" i="1" s="1"/>
  <c r="AC814" i="1"/>
  <c r="T814" i="1"/>
  <c r="S814" i="1"/>
  <c r="AE813" i="1"/>
  <c r="AF813" i="1" s="1"/>
  <c r="AC813" i="1"/>
  <c r="AE812" i="1"/>
  <c r="AF812" i="1" s="1"/>
  <c r="AC812" i="1"/>
  <c r="AE811" i="1"/>
  <c r="AF811" i="1" s="1"/>
  <c r="AC811" i="1"/>
  <c r="AE810" i="1"/>
  <c r="AF810" i="1" s="1"/>
  <c r="AC810" i="1"/>
  <c r="AE809" i="1"/>
  <c r="AF809" i="1" s="1"/>
  <c r="AC809" i="1"/>
  <c r="AC808" i="1"/>
  <c r="AD807" i="1"/>
  <c r="AG809" i="1" s="1"/>
  <c r="Z801" i="1"/>
  <c r="Y801" i="1"/>
  <c r="AA801" i="1" s="1"/>
  <c r="AD799" i="1"/>
  <c r="AE798" i="1"/>
  <c r="AE799" i="1" s="1"/>
  <c r="T795" i="1"/>
  <c r="S795" i="1"/>
  <c r="T794" i="1"/>
  <c r="S794" i="1"/>
  <c r="T793" i="1"/>
  <c r="S793" i="1"/>
  <c r="AE792" i="1"/>
  <c r="AF792" i="1" s="1"/>
  <c r="AC792" i="1"/>
  <c r="T792" i="1"/>
  <c r="S792" i="1"/>
  <c r="AE791" i="1"/>
  <c r="AF791" i="1" s="1"/>
  <c r="T791" i="1"/>
  <c r="S791" i="1"/>
  <c r="AE790" i="1"/>
  <c r="AF790" i="1" s="1"/>
  <c r="AC790" i="1"/>
  <c r="AE789" i="1"/>
  <c r="AF789" i="1" s="1"/>
  <c r="AC789" i="1"/>
  <c r="AE788" i="1"/>
  <c r="AF788" i="1" s="1"/>
  <c r="AC788" i="1"/>
  <c r="AE787" i="1"/>
  <c r="AF787" i="1" s="1"/>
  <c r="AC787" i="1"/>
  <c r="AE786" i="1"/>
  <c r="AF786" i="1" s="1"/>
  <c r="AC786" i="1"/>
  <c r="AC785" i="1"/>
  <c r="AD784" i="1"/>
  <c r="AG786" i="1" s="1"/>
  <c r="Z778" i="1"/>
  <c r="Y778" i="1"/>
  <c r="AA778" i="1" s="1"/>
  <c r="AD776" i="1"/>
  <c r="AE775" i="1"/>
  <c r="AE776" i="1" s="1"/>
  <c r="T773" i="1"/>
  <c r="S773" i="1"/>
  <c r="T772" i="1"/>
  <c r="S772" i="1"/>
  <c r="T771" i="1"/>
  <c r="S771" i="1"/>
  <c r="T770" i="1"/>
  <c r="S770" i="1"/>
  <c r="AE769" i="1"/>
  <c r="AF769" i="1" s="1"/>
  <c r="AC769" i="1"/>
  <c r="T769" i="1"/>
  <c r="S769" i="1"/>
  <c r="AE768" i="1"/>
  <c r="AF768" i="1" s="1"/>
  <c r="AC768" i="1"/>
  <c r="T768" i="1"/>
  <c r="S768" i="1"/>
  <c r="AE767" i="1"/>
  <c r="AF767" i="1" s="1"/>
  <c r="AC767" i="1"/>
  <c r="AE766" i="1"/>
  <c r="AF766" i="1" s="1"/>
  <c r="AC766" i="1"/>
  <c r="AE765" i="1"/>
  <c r="AF765" i="1" s="1"/>
  <c r="AC765" i="1"/>
  <c r="AE764" i="1"/>
  <c r="AF764" i="1" s="1"/>
  <c r="AC764" i="1"/>
  <c r="AE763" i="1"/>
  <c r="AF763" i="1" s="1"/>
  <c r="AC763" i="1"/>
  <c r="AC762" i="1"/>
  <c r="AD761" i="1"/>
  <c r="Z755" i="1"/>
  <c r="Y755" i="1"/>
  <c r="AA755" i="1" s="1"/>
  <c r="AD753" i="1"/>
  <c r="AE752" i="1"/>
  <c r="AE753" i="1" s="1"/>
  <c r="T750" i="1"/>
  <c r="S750" i="1"/>
  <c r="T749" i="1"/>
  <c r="S749" i="1"/>
  <c r="T748" i="1"/>
  <c r="S748" i="1"/>
  <c r="T747" i="1"/>
  <c r="S747" i="1"/>
  <c r="AF746" i="1"/>
  <c r="AE746" i="1"/>
  <c r="T746" i="1"/>
  <c r="AC746" i="1" s="1"/>
  <c r="S746" i="1"/>
  <c r="AE745" i="1"/>
  <c r="AF745" i="1" s="1"/>
  <c r="T745" i="1"/>
  <c r="S745" i="1"/>
  <c r="AC745" i="1" s="1"/>
  <c r="AE744" i="1"/>
  <c r="AF744" i="1" s="1"/>
  <c r="AC744" i="1"/>
  <c r="AE743" i="1"/>
  <c r="AF743" i="1" s="1"/>
  <c r="AC743" i="1"/>
  <c r="AE742" i="1"/>
  <c r="AF742" i="1" s="1"/>
  <c r="AC742" i="1"/>
  <c r="AE741" i="1"/>
  <c r="AF741" i="1" s="1"/>
  <c r="AC741" i="1"/>
  <c r="AE740" i="1"/>
  <c r="AF740" i="1" s="1"/>
  <c r="AC740" i="1"/>
  <c r="AC739" i="1"/>
  <c r="AD738" i="1"/>
  <c r="AG740" i="1" s="1"/>
  <c r="Z732" i="1"/>
  <c r="Y732" i="1"/>
  <c r="AA732" i="1" s="1"/>
  <c r="AD730" i="1"/>
  <c r="AE729" i="1"/>
  <c r="AE730" i="1" s="1"/>
  <c r="T728" i="1"/>
  <c r="T727" i="1"/>
  <c r="S727" i="1"/>
  <c r="T726" i="1"/>
  <c r="S726" i="1"/>
  <c r="T725" i="1"/>
  <c r="S725" i="1"/>
  <c r="T724" i="1"/>
  <c r="S724" i="1"/>
  <c r="T723" i="1"/>
  <c r="S723" i="1"/>
  <c r="AC723" i="1" s="1"/>
  <c r="AE722" i="1"/>
  <c r="AF722" i="1" s="1"/>
  <c r="T722" i="1"/>
  <c r="S722" i="1"/>
  <c r="AC722" i="1" s="1"/>
  <c r="AE721" i="1"/>
  <c r="AF721" i="1" s="1"/>
  <c r="AC721" i="1"/>
  <c r="AE720" i="1"/>
  <c r="AF720" i="1" s="1"/>
  <c r="AC720" i="1"/>
  <c r="AE719" i="1"/>
  <c r="AF719" i="1" s="1"/>
  <c r="AC719" i="1"/>
  <c r="AE718" i="1"/>
  <c r="AF718" i="1" s="1"/>
  <c r="AC718" i="1"/>
  <c r="AE717" i="1"/>
  <c r="AF717" i="1" s="1"/>
  <c r="AC717" i="1"/>
  <c r="AC716" i="1"/>
  <c r="AD715" i="1"/>
  <c r="AE716" i="1" s="1"/>
  <c r="AF716" i="1" s="1"/>
  <c r="Z709" i="1"/>
  <c r="Y709" i="1"/>
  <c r="AA709" i="1" s="1"/>
  <c r="AD707" i="1"/>
  <c r="T705" i="1"/>
  <c r="S705" i="1"/>
  <c r="T704" i="1"/>
  <c r="S704" i="1"/>
  <c r="T703" i="1"/>
  <c r="S703" i="1"/>
  <c r="T702" i="1"/>
  <c r="S702" i="1"/>
  <c r="T701" i="1"/>
  <c r="S701" i="1"/>
  <c r="AE700" i="1"/>
  <c r="AF700" i="1" s="1"/>
  <c r="T700" i="1"/>
  <c r="S700" i="1"/>
  <c r="AE699" i="1"/>
  <c r="AF699" i="1" s="1"/>
  <c r="T699" i="1"/>
  <c r="S699" i="1"/>
  <c r="AE698" i="1"/>
  <c r="AF698" i="1" s="1"/>
  <c r="AC698" i="1"/>
  <c r="AE697" i="1"/>
  <c r="AF697" i="1" s="1"/>
  <c r="AC697" i="1"/>
  <c r="AE696" i="1"/>
  <c r="AF696" i="1" s="1"/>
  <c r="AC696" i="1"/>
  <c r="AE695" i="1"/>
  <c r="AF695" i="1" s="1"/>
  <c r="AC695" i="1"/>
  <c r="AE694" i="1"/>
  <c r="AF694" i="1" s="1"/>
  <c r="AC694" i="1"/>
  <c r="AC693" i="1"/>
  <c r="AD692" i="1"/>
  <c r="AE693" i="1" s="1"/>
  <c r="AF693" i="1" s="1"/>
  <c r="Z686" i="1"/>
  <c r="Y686" i="1"/>
  <c r="AA686" i="1" s="1"/>
  <c r="AD684" i="1"/>
  <c r="AE683" i="1"/>
  <c r="AE684" i="1" s="1"/>
  <c r="T681" i="1"/>
  <c r="S681" i="1"/>
  <c r="T680" i="1"/>
  <c r="S680" i="1"/>
  <c r="T679" i="1"/>
  <c r="S679" i="1"/>
  <c r="T678" i="1"/>
  <c r="S678" i="1"/>
  <c r="AE677" i="1"/>
  <c r="AF677" i="1" s="1"/>
  <c r="T677" i="1"/>
  <c r="S677" i="1"/>
  <c r="AE676" i="1"/>
  <c r="AF676" i="1" s="1"/>
  <c r="T676" i="1"/>
  <c r="S676" i="1"/>
  <c r="AC676" i="1" s="1"/>
  <c r="AE675" i="1"/>
  <c r="AF675" i="1" s="1"/>
  <c r="AC675" i="1"/>
  <c r="AE674" i="1"/>
  <c r="AF674" i="1" s="1"/>
  <c r="AC674" i="1"/>
  <c r="AE673" i="1"/>
  <c r="AF673" i="1" s="1"/>
  <c r="AC673" i="1"/>
  <c r="AE672" i="1"/>
  <c r="AF672" i="1" s="1"/>
  <c r="AC672" i="1"/>
  <c r="AE671" i="1"/>
  <c r="AF671" i="1" s="1"/>
  <c r="AC671" i="1"/>
  <c r="AC670" i="1"/>
  <c r="AD669" i="1"/>
  <c r="AG671" i="1" s="1"/>
  <c r="Z663" i="1"/>
  <c r="Y663" i="1"/>
  <c r="AA663" i="1" s="1"/>
  <c r="AD661" i="1"/>
  <c r="T660" i="1"/>
  <c r="S660" i="1"/>
  <c r="T659" i="1"/>
  <c r="S659" i="1"/>
  <c r="T658" i="1"/>
  <c r="S658" i="1"/>
  <c r="T657" i="1"/>
  <c r="S657" i="1"/>
  <c r="T656" i="1"/>
  <c r="S656" i="1"/>
  <c r="T655" i="1"/>
  <c r="S655" i="1"/>
  <c r="AE654" i="1"/>
  <c r="AF654" i="1" s="1"/>
  <c r="T654" i="1"/>
  <c r="S654" i="1"/>
  <c r="AE653" i="1"/>
  <c r="AF653" i="1" s="1"/>
  <c r="T653" i="1"/>
  <c r="S653" i="1"/>
  <c r="AC653" i="1" s="1"/>
  <c r="AE652" i="1"/>
  <c r="AF652" i="1" s="1"/>
  <c r="AC652" i="1"/>
  <c r="AE651" i="1"/>
  <c r="AF651" i="1" s="1"/>
  <c r="AC651" i="1"/>
  <c r="AE650" i="1"/>
  <c r="AF650" i="1" s="1"/>
  <c r="AC650" i="1"/>
  <c r="AE649" i="1"/>
  <c r="AF649" i="1" s="1"/>
  <c r="AC649" i="1"/>
  <c r="AE648" i="1"/>
  <c r="AF648" i="1" s="1"/>
  <c r="AC648" i="1"/>
  <c r="AC647" i="1"/>
  <c r="AD646" i="1"/>
  <c r="AG648" i="1" s="1"/>
  <c r="Z640" i="1"/>
  <c r="Y640" i="1"/>
  <c r="AE637" i="1" s="1"/>
  <c r="AE638" i="1" s="1"/>
  <c r="AD638" i="1"/>
  <c r="T634" i="1"/>
  <c r="S634" i="1"/>
  <c r="T633" i="1"/>
  <c r="S633" i="1"/>
  <c r="T632" i="1"/>
  <c r="S632" i="1"/>
  <c r="AE631" i="1"/>
  <c r="AF631" i="1" s="1"/>
  <c r="T631" i="1"/>
  <c r="S631" i="1"/>
  <c r="AE630" i="1"/>
  <c r="AF630" i="1" s="1"/>
  <c r="T630" i="1"/>
  <c r="S630" i="1"/>
  <c r="AE629" i="1"/>
  <c r="AF629" i="1" s="1"/>
  <c r="AC629" i="1"/>
  <c r="AE628" i="1"/>
  <c r="AF628" i="1" s="1"/>
  <c r="AC628" i="1"/>
  <c r="AE627" i="1"/>
  <c r="AF627" i="1" s="1"/>
  <c r="AC627" i="1"/>
  <c r="AE626" i="1"/>
  <c r="AF626" i="1" s="1"/>
  <c r="AC626" i="1"/>
  <c r="AE625" i="1"/>
  <c r="AF625" i="1" s="1"/>
  <c r="AC625" i="1"/>
  <c r="AC624" i="1"/>
  <c r="AD623" i="1"/>
  <c r="AG625" i="1" s="1"/>
  <c r="Z617" i="1"/>
  <c r="Y617" i="1"/>
  <c r="AA617" i="1" s="1"/>
  <c r="AD615" i="1"/>
  <c r="AE614" i="1"/>
  <c r="AE615" i="1" s="1"/>
  <c r="T609" i="1"/>
  <c r="S609" i="1"/>
  <c r="AE608" i="1"/>
  <c r="AF608" i="1" s="1"/>
  <c r="T608" i="1"/>
  <c r="S608" i="1"/>
  <c r="AE607" i="1"/>
  <c r="AF607" i="1" s="1"/>
  <c r="T607" i="1"/>
  <c r="AC607" i="1"/>
  <c r="AE606" i="1"/>
  <c r="AF606" i="1" s="1"/>
  <c r="AC606" i="1"/>
  <c r="AE605" i="1"/>
  <c r="AF605" i="1" s="1"/>
  <c r="AC605" i="1"/>
  <c r="AE604" i="1"/>
  <c r="AF604" i="1" s="1"/>
  <c r="AC604" i="1"/>
  <c r="AE603" i="1"/>
  <c r="AF603" i="1" s="1"/>
  <c r="AC603" i="1"/>
  <c r="AG602" i="1"/>
  <c r="AE602" i="1"/>
  <c r="AF602" i="1" s="1"/>
  <c r="AC602" i="1"/>
  <c r="AE601" i="1"/>
  <c r="AF601" i="1" s="1"/>
  <c r="AC601" i="1"/>
  <c r="Z594" i="1"/>
  <c r="Y594" i="1"/>
  <c r="AA594" i="1" s="1"/>
  <c r="AD592" i="1"/>
  <c r="T589" i="1"/>
  <c r="S589" i="1"/>
  <c r="T588" i="1"/>
  <c r="S588" i="1"/>
  <c r="T587" i="1"/>
  <c r="S587" i="1"/>
  <c r="T586" i="1"/>
  <c r="S586" i="1"/>
  <c r="AE585" i="1"/>
  <c r="AF585" i="1" s="1"/>
  <c r="T585" i="1"/>
  <c r="S585" i="1"/>
  <c r="AE584" i="1"/>
  <c r="AF584" i="1" s="1"/>
  <c r="T584" i="1"/>
  <c r="S584" i="1"/>
  <c r="AC584" i="1" s="1"/>
  <c r="AE583" i="1"/>
  <c r="AF583" i="1" s="1"/>
  <c r="AC583" i="1"/>
  <c r="AE582" i="1"/>
  <c r="AF582" i="1" s="1"/>
  <c r="AC582" i="1"/>
  <c r="AE581" i="1"/>
  <c r="AF581" i="1" s="1"/>
  <c r="AC581" i="1"/>
  <c r="AE580" i="1"/>
  <c r="AF580" i="1" s="1"/>
  <c r="AC580" i="1"/>
  <c r="AE579" i="1"/>
  <c r="AF579" i="1" s="1"/>
  <c r="AC579" i="1"/>
  <c r="AC578" i="1"/>
  <c r="AD577" i="1"/>
  <c r="AG579" i="1" s="1"/>
  <c r="Z571" i="1"/>
  <c r="AE568" i="1"/>
  <c r="AE569" i="1" s="1"/>
  <c r="AD569" i="1"/>
  <c r="T567" i="1"/>
  <c r="S567" i="1"/>
  <c r="T566" i="1"/>
  <c r="S566" i="1"/>
  <c r="T565" i="1"/>
  <c r="S565" i="1"/>
  <c r="T564" i="1"/>
  <c r="S564" i="1"/>
  <c r="T563" i="1"/>
  <c r="S563" i="1"/>
  <c r="AE562" i="1"/>
  <c r="AF562" i="1" s="1"/>
  <c r="T562" i="1"/>
  <c r="S562" i="1"/>
  <c r="AE561" i="1"/>
  <c r="AF561" i="1" s="1"/>
  <c r="T561" i="1"/>
  <c r="S561" i="1"/>
  <c r="AC561" i="1" s="1"/>
  <c r="AE560" i="1"/>
  <c r="AF560" i="1" s="1"/>
  <c r="AC560" i="1"/>
  <c r="AE559" i="1"/>
  <c r="AF559" i="1" s="1"/>
  <c r="AC559" i="1"/>
  <c r="AE558" i="1"/>
  <c r="AF558" i="1" s="1"/>
  <c r="AC558" i="1"/>
  <c r="AE557" i="1"/>
  <c r="AF557" i="1" s="1"/>
  <c r="AC557" i="1"/>
  <c r="AE556" i="1"/>
  <c r="AF556" i="1" s="1"/>
  <c r="AC556" i="1"/>
  <c r="AC555" i="1"/>
  <c r="AD554" i="1"/>
  <c r="AG556" i="1" s="1"/>
  <c r="Z548" i="1"/>
  <c r="Y548" i="1"/>
  <c r="AE545" i="1" s="1"/>
  <c r="AE546" i="1" s="1"/>
  <c r="AD546" i="1"/>
  <c r="T542" i="1"/>
  <c r="S542" i="1"/>
  <c r="T541" i="1"/>
  <c r="S541" i="1"/>
  <c r="T540" i="1"/>
  <c r="S540" i="1"/>
  <c r="AE539" i="1"/>
  <c r="AF539" i="1" s="1"/>
  <c r="T539" i="1"/>
  <c r="S539" i="1"/>
  <c r="AE538" i="1"/>
  <c r="AF538" i="1" s="1"/>
  <c r="T538" i="1"/>
  <c r="S538" i="1"/>
  <c r="AC538" i="1" s="1"/>
  <c r="AE537" i="1"/>
  <c r="AF537" i="1" s="1"/>
  <c r="AC537" i="1"/>
  <c r="AE536" i="1"/>
  <c r="AF536" i="1" s="1"/>
  <c r="AC536" i="1"/>
  <c r="AE535" i="1"/>
  <c r="AF535" i="1" s="1"/>
  <c r="AC535" i="1"/>
  <c r="AE534" i="1"/>
  <c r="AF534" i="1" s="1"/>
  <c r="AC534" i="1"/>
  <c r="AE533" i="1"/>
  <c r="AF533" i="1" s="1"/>
  <c r="AC533" i="1"/>
  <c r="AC532" i="1"/>
  <c r="AD531" i="1"/>
  <c r="AG533" i="1" s="1"/>
  <c r="Z525" i="1"/>
  <c r="Y525" i="1"/>
  <c r="AI523" i="1" s="1"/>
  <c r="AI524" i="1" s="1"/>
  <c r="AH524" i="1"/>
  <c r="T524" i="1"/>
  <c r="S524" i="1"/>
  <c r="T523" i="1"/>
  <c r="S523" i="1"/>
  <c r="T522" i="1"/>
  <c r="S522" i="1"/>
  <c r="AE521" i="1"/>
  <c r="AF521" i="1" s="1"/>
  <c r="T521" i="1"/>
  <c r="S521" i="1"/>
  <c r="AE520" i="1"/>
  <c r="AF520" i="1" s="1"/>
  <c r="T520" i="1"/>
  <c r="S520" i="1"/>
  <c r="AE519" i="1"/>
  <c r="AF519" i="1" s="1"/>
  <c r="AC519" i="1"/>
  <c r="AE518" i="1"/>
  <c r="AF518" i="1" s="1"/>
  <c r="AC518" i="1"/>
  <c r="AE517" i="1"/>
  <c r="AF517" i="1" s="1"/>
  <c r="AC517" i="1"/>
  <c r="AE516" i="1"/>
  <c r="AF516" i="1" s="1"/>
  <c r="AC516" i="1"/>
  <c r="AE515" i="1"/>
  <c r="AF515" i="1" s="1"/>
  <c r="AC515" i="1"/>
  <c r="AC514" i="1"/>
  <c r="AD513" i="1"/>
  <c r="AE514" i="1" s="1"/>
  <c r="AF514" i="1" s="1"/>
  <c r="T508" i="1"/>
  <c r="S508" i="1"/>
  <c r="AH507" i="1"/>
  <c r="T507" i="1"/>
  <c r="S507" i="1"/>
  <c r="T506" i="1"/>
  <c r="S506" i="1"/>
  <c r="Y505" i="1"/>
  <c r="T505" i="1"/>
  <c r="S505" i="1"/>
  <c r="AE504" i="1"/>
  <c r="AF504" i="1" s="1"/>
  <c r="Y504" i="1"/>
  <c r="T504" i="1"/>
  <c r="S504" i="1"/>
  <c r="AE503" i="1"/>
  <c r="AF503" i="1" s="1"/>
  <c r="Y503" i="1"/>
  <c r="T503" i="1"/>
  <c r="S503" i="1"/>
  <c r="AC503" i="1" s="1"/>
  <c r="AE502" i="1"/>
  <c r="AF502" i="1" s="1"/>
  <c r="AC502" i="1"/>
  <c r="AE501" i="1"/>
  <c r="AF501" i="1" s="1"/>
  <c r="AC501" i="1"/>
  <c r="AE500" i="1"/>
  <c r="AF500" i="1" s="1"/>
  <c r="AC500" i="1"/>
  <c r="AE499" i="1"/>
  <c r="AF499" i="1" s="1"/>
  <c r="AC499" i="1"/>
  <c r="AE498" i="1"/>
  <c r="AF498" i="1" s="1"/>
  <c r="AC498" i="1"/>
  <c r="AC497" i="1"/>
  <c r="AD496" i="1"/>
  <c r="AE497" i="1" s="1"/>
  <c r="AF497" i="1" s="1"/>
  <c r="T491" i="1"/>
  <c r="S491" i="1"/>
  <c r="T490" i="1"/>
  <c r="S490" i="1"/>
  <c r="AH489" i="1"/>
  <c r="T489" i="1"/>
  <c r="S489" i="1"/>
  <c r="T488" i="1"/>
  <c r="S488" i="1"/>
  <c r="Y487" i="1"/>
  <c r="T487" i="1"/>
  <c r="S487" i="1"/>
  <c r="AE486" i="1"/>
  <c r="AF486" i="1" s="1"/>
  <c r="Y486" i="1"/>
  <c r="T486" i="1"/>
  <c r="S486" i="1"/>
  <c r="AE485" i="1"/>
  <c r="AF485" i="1" s="1"/>
  <c r="Y485" i="1"/>
  <c r="T485" i="1"/>
  <c r="S485" i="1"/>
  <c r="AC485" i="1" s="1"/>
  <c r="AE484" i="1"/>
  <c r="AF484" i="1" s="1"/>
  <c r="AC484" i="1"/>
  <c r="AE483" i="1"/>
  <c r="AF483" i="1" s="1"/>
  <c r="AC483" i="1"/>
  <c r="AE482" i="1"/>
  <c r="AF482" i="1" s="1"/>
  <c r="AC482" i="1"/>
  <c r="AE481" i="1"/>
  <c r="AF481" i="1" s="1"/>
  <c r="AC481" i="1"/>
  <c r="AE480" i="1"/>
  <c r="AF480" i="1" s="1"/>
  <c r="AC480" i="1"/>
  <c r="AC479" i="1"/>
  <c r="AD478" i="1"/>
  <c r="T473" i="1"/>
  <c r="S473" i="1"/>
  <c r="AH472" i="1"/>
  <c r="T472" i="1"/>
  <c r="S472" i="1"/>
  <c r="Y471" i="1"/>
  <c r="T471" i="1"/>
  <c r="S471" i="1"/>
  <c r="T470" i="1"/>
  <c r="S470" i="1"/>
  <c r="AE469" i="1"/>
  <c r="AF469" i="1" s="1"/>
  <c r="Y469" i="1"/>
  <c r="Z474" i="1" s="1"/>
  <c r="T469" i="1"/>
  <c r="S469" i="1"/>
  <c r="AE468" i="1"/>
  <c r="AF468" i="1" s="1"/>
  <c r="T468" i="1"/>
  <c r="S468" i="1"/>
  <c r="AC468" i="1" s="1"/>
  <c r="AE467" i="1"/>
  <c r="AF467" i="1" s="1"/>
  <c r="AC467" i="1"/>
  <c r="AE466" i="1"/>
  <c r="AF466" i="1" s="1"/>
  <c r="AC466" i="1"/>
  <c r="AE465" i="1"/>
  <c r="AF465" i="1" s="1"/>
  <c r="AC465" i="1"/>
  <c r="AE464" i="1"/>
  <c r="AF464" i="1" s="1"/>
  <c r="AC464" i="1"/>
  <c r="AE463" i="1"/>
  <c r="AF463" i="1" s="1"/>
  <c r="AC463" i="1"/>
  <c r="AC462" i="1"/>
  <c r="AD461" i="1"/>
  <c r="Y455" i="1"/>
  <c r="T455" i="1"/>
  <c r="S455" i="1"/>
  <c r="AH454" i="1"/>
  <c r="Y454" i="1"/>
  <c r="T454" i="1"/>
  <c r="S454" i="1"/>
  <c r="Y453" i="1"/>
  <c r="T453" i="1"/>
  <c r="S453" i="1"/>
  <c r="AE452" i="1"/>
  <c r="AF452" i="1" s="1"/>
  <c r="Y452" i="1"/>
  <c r="T452" i="1"/>
  <c r="S452" i="1"/>
  <c r="AE451" i="1"/>
  <c r="AF451" i="1" s="1"/>
  <c r="Y451" i="1"/>
  <c r="T451" i="1"/>
  <c r="S451" i="1"/>
  <c r="AE450" i="1"/>
  <c r="AF450" i="1" s="1"/>
  <c r="AC450" i="1"/>
  <c r="Y450" i="1"/>
  <c r="AE449" i="1"/>
  <c r="AF449" i="1" s="1"/>
  <c r="AC449" i="1"/>
  <c r="AE448" i="1"/>
  <c r="AF448" i="1" s="1"/>
  <c r="AC448" i="1"/>
  <c r="AE447" i="1"/>
  <c r="AF447" i="1" s="1"/>
  <c r="AC447" i="1"/>
  <c r="AE446" i="1"/>
  <c r="AF446" i="1" s="1"/>
  <c r="AC446" i="1"/>
  <c r="AC445" i="1"/>
  <c r="AD444" i="1"/>
  <c r="T439" i="1"/>
  <c r="S439" i="1"/>
  <c r="T438" i="1"/>
  <c r="S438" i="1"/>
  <c r="Y437" i="1"/>
  <c r="T437" i="1"/>
  <c r="S437" i="1"/>
  <c r="Y436" i="1"/>
  <c r="T436" i="1"/>
  <c r="S436" i="1"/>
  <c r="Y435" i="1"/>
  <c r="T435" i="1"/>
  <c r="S435" i="1"/>
  <c r="AE434" i="1"/>
  <c r="AF434" i="1" s="1"/>
  <c r="Y434" i="1"/>
  <c r="T434" i="1"/>
  <c r="S434" i="1"/>
  <c r="AE433" i="1"/>
  <c r="AF433" i="1" s="1"/>
  <c r="Y433" i="1"/>
  <c r="T433" i="1"/>
  <c r="S433" i="1"/>
  <c r="AC433" i="1" s="1"/>
  <c r="AE432" i="1"/>
  <c r="AF432" i="1" s="1"/>
  <c r="AC432" i="1"/>
  <c r="AE431" i="1"/>
  <c r="AF431" i="1" s="1"/>
  <c r="AC431" i="1"/>
  <c r="AE430" i="1"/>
  <c r="AF430" i="1" s="1"/>
  <c r="AC430" i="1"/>
  <c r="AE429" i="1"/>
  <c r="AF429" i="1" s="1"/>
  <c r="AC429" i="1"/>
  <c r="AE428" i="1"/>
  <c r="AF428" i="1" s="1"/>
  <c r="AC428" i="1"/>
  <c r="AC427" i="1"/>
  <c r="AD426" i="1"/>
  <c r="AE427" i="1" s="1"/>
  <c r="AF427" i="1" s="1"/>
  <c r="Y420" i="1"/>
  <c r="T420" i="1"/>
  <c r="S420" i="1"/>
  <c r="Y419" i="1"/>
  <c r="T419" i="1"/>
  <c r="S419" i="1"/>
  <c r="Y418" i="1"/>
  <c r="T418" i="1"/>
  <c r="S418" i="1"/>
  <c r="AE417" i="1"/>
  <c r="AF417" i="1" s="1"/>
  <c r="Y417" i="1"/>
  <c r="Z422" i="1" s="1"/>
  <c r="T417" i="1"/>
  <c r="S417" i="1"/>
  <c r="AE416" i="1"/>
  <c r="AF416" i="1" s="1"/>
  <c r="T416" i="1"/>
  <c r="S416" i="1"/>
  <c r="AC416" i="1" s="1"/>
  <c r="AE415" i="1"/>
  <c r="AF415" i="1" s="1"/>
  <c r="AC415" i="1"/>
  <c r="AE414" i="1"/>
  <c r="AF414" i="1" s="1"/>
  <c r="AC414" i="1"/>
  <c r="AE413" i="1"/>
  <c r="AF413" i="1" s="1"/>
  <c r="AC413" i="1"/>
  <c r="AE412" i="1"/>
  <c r="AF412" i="1" s="1"/>
  <c r="AC412" i="1"/>
  <c r="AE411" i="1"/>
  <c r="AF411" i="1" s="1"/>
  <c r="AC411" i="1"/>
  <c r="AC410" i="1"/>
  <c r="AD409" i="1"/>
  <c r="Y404" i="1"/>
  <c r="T404" i="1"/>
  <c r="S404" i="1"/>
  <c r="T403" i="1"/>
  <c r="S403" i="1"/>
  <c r="T402" i="1"/>
  <c r="S402" i="1"/>
  <c r="Y401" i="1"/>
  <c r="T401" i="1"/>
  <c r="S401" i="1"/>
  <c r="Y400" i="1"/>
  <c r="T400" i="1"/>
  <c r="S400" i="1"/>
  <c r="Y399" i="1"/>
  <c r="T399" i="1"/>
  <c r="S399" i="1"/>
  <c r="AE398" i="1"/>
  <c r="AF398" i="1" s="1"/>
  <c r="Y398" i="1"/>
  <c r="Z405" i="1" s="1"/>
  <c r="T398" i="1"/>
  <c r="AC398" i="1" s="1"/>
  <c r="S398" i="1"/>
  <c r="AE397" i="1"/>
  <c r="AF397" i="1" s="1"/>
  <c r="AC397" i="1"/>
  <c r="T397" i="1"/>
  <c r="AE396" i="1"/>
  <c r="AF396" i="1" s="1"/>
  <c r="AC396" i="1"/>
  <c r="AE395" i="1"/>
  <c r="AF395" i="1" s="1"/>
  <c r="AC395" i="1"/>
  <c r="AE394" i="1"/>
  <c r="AF394" i="1" s="1"/>
  <c r="AC394" i="1"/>
  <c r="AE393" i="1"/>
  <c r="AF393" i="1" s="1"/>
  <c r="AC393" i="1"/>
  <c r="AE392" i="1"/>
  <c r="AF392" i="1" s="1"/>
  <c r="AC392" i="1"/>
  <c r="AC391" i="1"/>
  <c r="AD390" i="1"/>
  <c r="AE391" i="1" s="1"/>
  <c r="AF391" i="1" s="1"/>
  <c r="Z386" i="1"/>
  <c r="Y384" i="1"/>
  <c r="T384" i="1"/>
  <c r="S384" i="1"/>
  <c r="T383" i="1"/>
  <c r="S383" i="1"/>
  <c r="Y382" i="1"/>
  <c r="T382" i="1"/>
  <c r="S382" i="1"/>
  <c r="T381" i="1"/>
  <c r="S381" i="1"/>
  <c r="T380" i="1"/>
  <c r="S380" i="1"/>
  <c r="AE379" i="1"/>
  <c r="AF379" i="1" s="1"/>
  <c r="T379" i="1"/>
  <c r="S379" i="1"/>
  <c r="AE378" i="1"/>
  <c r="AF378" i="1" s="1"/>
  <c r="T378" i="1"/>
  <c r="S378" i="1"/>
  <c r="AC378" i="1" s="1"/>
  <c r="AE377" i="1"/>
  <c r="AF377" i="1" s="1"/>
  <c r="AC377" i="1"/>
  <c r="AE376" i="1"/>
  <c r="AF376" i="1" s="1"/>
  <c r="AC376" i="1"/>
  <c r="AE375" i="1"/>
  <c r="AF375" i="1" s="1"/>
  <c r="AC375" i="1"/>
  <c r="AE374" i="1"/>
  <c r="AF374" i="1" s="1"/>
  <c r="AC374" i="1"/>
  <c r="AE373" i="1"/>
  <c r="AF373" i="1" s="1"/>
  <c r="AC373" i="1"/>
  <c r="AC372" i="1"/>
  <c r="AD371" i="1"/>
  <c r="AE372" i="1" s="1"/>
  <c r="AF372" i="1" s="1"/>
  <c r="T366" i="1"/>
  <c r="S366" i="1"/>
  <c r="T365" i="1"/>
  <c r="S365" i="1"/>
  <c r="Y364" i="1"/>
  <c r="T364" i="1"/>
  <c r="S364" i="1"/>
  <c r="T363" i="1"/>
  <c r="S363" i="1"/>
  <c r="Y362" i="1"/>
  <c r="T362" i="1"/>
  <c r="S362" i="1"/>
  <c r="AE361" i="1"/>
  <c r="AF361" i="1" s="1"/>
  <c r="Y361" i="1"/>
  <c r="Z367" i="1" s="1"/>
  <c r="T361" i="1"/>
  <c r="S361" i="1"/>
  <c r="AE360" i="1"/>
  <c r="AF360" i="1" s="1"/>
  <c r="T360" i="1"/>
  <c r="S360" i="1"/>
  <c r="AC360" i="1" s="1"/>
  <c r="AE359" i="1"/>
  <c r="AF359" i="1" s="1"/>
  <c r="AC359" i="1"/>
  <c r="AE358" i="1"/>
  <c r="AF358" i="1" s="1"/>
  <c r="AC358" i="1"/>
  <c r="AE357" i="1"/>
  <c r="AF357" i="1" s="1"/>
  <c r="AC357" i="1"/>
  <c r="AE356" i="1"/>
  <c r="AF356" i="1" s="1"/>
  <c r="AC356" i="1"/>
  <c r="AE355" i="1"/>
  <c r="AF355" i="1" s="1"/>
  <c r="AC355" i="1"/>
  <c r="AC354" i="1"/>
  <c r="AD353" i="1"/>
  <c r="AE354" i="1" s="1"/>
  <c r="AF354" i="1" s="1"/>
  <c r="T348" i="1"/>
  <c r="S348" i="1"/>
  <c r="T347" i="1"/>
  <c r="S347" i="1"/>
  <c r="T346" i="1"/>
  <c r="S346" i="1"/>
  <c r="Y345" i="1"/>
  <c r="T345" i="1"/>
  <c r="S345" i="1"/>
  <c r="Y344" i="1"/>
  <c r="T344" i="1"/>
  <c r="S344" i="1"/>
  <c r="AE343" i="1"/>
  <c r="AF343" i="1" s="1"/>
  <c r="Y343" i="1"/>
  <c r="Z349" i="1" s="1"/>
  <c r="T343" i="1"/>
  <c r="S343" i="1"/>
  <c r="AE342" i="1"/>
  <c r="AF342" i="1" s="1"/>
  <c r="T342" i="1"/>
  <c r="S342" i="1"/>
  <c r="AE341" i="1"/>
  <c r="AF341" i="1" s="1"/>
  <c r="AC341" i="1"/>
  <c r="AE340" i="1"/>
  <c r="AF340" i="1" s="1"/>
  <c r="AC340" i="1"/>
  <c r="AE339" i="1"/>
  <c r="AF339" i="1" s="1"/>
  <c r="AC339" i="1"/>
  <c r="AE338" i="1"/>
  <c r="AF338" i="1" s="1"/>
  <c r="AC338" i="1"/>
  <c r="AE337" i="1"/>
  <c r="AF337" i="1" s="1"/>
  <c r="AC337" i="1"/>
  <c r="AC336" i="1"/>
  <c r="BD6" i="1" s="1"/>
  <c r="AD335" i="1"/>
  <c r="AE336" i="1" s="1"/>
  <c r="Y329" i="1"/>
  <c r="T329" i="1"/>
  <c r="S329" i="1"/>
  <c r="Y328" i="1"/>
  <c r="T328" i="1"/>
  <c r="S328" i="1"/>
  <c r="Y327" i="1"/>
  <c r="T327" i="1"/>
  <c r="S327" i="1"/>
  <c r="Y326" i="1"/>
  <c r="T326" i="1"/>
  <c r="S326" i="1"/>
  <c r="AE325" i="1"/>
  <c r="AF325" i="1" s="1"/>
  <c r="Y325" i="1"/>
  <c r="Z331" i="1" s="1"/>
  <c r="T325" i="1"/>
  <c r="S325" i="1"/>
  <c r="AE324" i="1"/>
  <c r="AF324" i="1" s="1"/>
  <c r="T324" i="1"/>
  <c r="S324" i="1"/>
  <c r="AC324" i="1" s="1"/>
  <c r="AE323" i="1"/>
  <c r="AF323" i="1" s="1"/>
  <c r="AC323" i="1"/>
  <c r="AE322" i="1"/>
  <c r="AF322" i="1" s="1"/>
  <c r="AC322" i="1"/>
  <c r="AE321" i="1"/>
  <c r="AF321" i="1" s="1"/>
  <c r="AC321" i="1"/>
  <c r="AE320" i="1"/>
  <c r="AF320" i="1" s="1"/>
  <c r="AC320" i="1"/>
  <c r="AE319" i="1"/>
  <c r="AF319" i="1" s="1"/>
  <c r="BC59" i="1" s="1"/>
  <c r="AC319" i="1"/>
  <c r="BC7" i="1" s="1"/>
  <c r="AC318" i="1"/>
  <c r="BC6" i="1" s="1"/>
  <c r="AD317" i="1"/>
  <c r="AE318" i="1" s="1"/>
  <c r="AF318" i="1" s="1"/>
  <c r="BC58" i="1" s="1"/>
  <c r="Y312" i="1"/>
  <c r="T312" i="1"/>
  <c r="S312" i="1"/>
  <c r="Y311" i="1"/>
  <c r="T311" i="1"/>
  <c r="S311" i="1"/>
  <c r="T310" i="1"/>
  <c r="S310" i="1"/>
  <c r="Y309" i="1"/>
  <c r="T309" i="1"/>
  <c r="S309" i="1"/>
  <c r="Y308" i="1"/>
  <c r="T308" i="1"/>
  <c r="S308" i="1"/>
  <c r="AE307" i="1"/>
  <c r="AF307" i="1" s="1"/>
  <c r="Y307" i="1"/>
  <c r="T307" i="1"/>
  <c r="S307" i="1"/>
  <c r="AE306" i="1"/>
  <c r="AF306" i="1" s="1"/>
  <c r="Y306" i="1"/>
  <c r="T306" i="1"/>
  <c r="S306" i="1"/>
  <c r="AC306" i="1" s="1"/>
  <c r="AE305" i="1"/>
  <c r="AF305" i="1" s="1"/>
  <c r="AC305" i="1"/>
  <c r="Y305" i="1"/>
  <c r="AE304" i="1"/>
  <c r="AF304" i="1" s="1"/>
  <c r="AC304" i="1"/>
  <c r="AE303" i="1"/>
  <c r="AF303" i="1" s="1"/>
  <c r="AC303" i="1"/>
  <c r="AE302" i="1"/>
  <c r="AF302" i="1" s="1"/>
  <c r="BB60" i="1" s="1"/>
  <c r="AC302" i="1"/>
  <c r="BB8" i="1" s="1"/>
  <c r="AE301" i="1"/>
  <c r="AF301" i="1" s="1"/>
  <c r="BB59" i="1" s="1"/>
  <c r="AC301" i="1"/>
  <c r="BB7" i="1" s="1"/>
  <c r="AC300" i="1"/>
  <c r="BB6" i="1" s="1"/>
  <c r="AD299" i="1"/>
  <c r="AE300" i="1" s="1"/>
  <c r="T294" i="1"/>
  <c r="S294" i="1"/>
  <c r="T293" i="1"/>
  <c r="S293" i="1"/>
  <c r="Y292" i="1"/>
  <c r="T292" i="1"/>
  <c r="S292" i="1"/>
  <c r="Y291" i="1"/>
  <c r="T291" i="1"/>
  <c r="S291" i="1"/>
  <c r="Y290" i="1"/>
  <c r="T290" i="1"/>
  <c r="S290" i="1"/>
  <c r="Y289" i="1"/>
  <c r="T289" i="1"/>
  <c r="S289" i="1"/>
  <c r="Y288" i="1"/>
  <c r="T288" i="1"/>
  <c r="S288" i="1"/>
  <c r="AE287" i="1"/>
  <c r="AF287" i="1" s="1"/>
  <c r="Y287" i="1"/>
  <c r="T287" i="1"/>
  <c r="S287" i="1"/>
  <c r="AE286" i="1"/>
  <c r="AF286" i="1" s="1"/>
  <c r="Y286" i="1"/>
  <c r="T286" i="1"/>
  <c r="S286" i="1"/>
  <c r="AC286" i="1" s="1"/>
  <c r="AE285" i="1"/>
  <c r="AF285" i="1" s="1"/>
  <c r="AC285" i="1"/>
  <c r="AE284" i="1"/>
  <c r="AF284" i="1" s="1"/>
  <c r="AC284" i="1"/>
  <c r="AE283" i="1"/>
  <c r="BA34" i="1" s="1"/>
  <c r="AC283" i="1"/>
  <c r="BA9" i="1" s="1"/>
  <c r="AE282" i="1"/>
  <c r="AF282" i="1" s="1"/>
  <c r="AC282" i="1"/>
  <c r="BA8" i="1" s="1"/>
  <c r="AE281" i="1"/>
  <c r="AF281" i="1" s="1"/>
  <c r="AC281" i="1"/>
  <c r="BA7" i="1" s="1"/>
  <c r="AC280" i="1"/>
  <c r="BA6" i="1" s="1"/>
  <c r="AD279" i="1"/>
  <c r="AE280" i="1" s="1"/>
  <c r="T274" i="1"/>
  <c r="S274" i="1"/>
  <c r="T273" i="1"/>
  <c r="S273" i="1"/>
  <c r="T272" i="1"/>
  <c r="S272" i="1"/>
  <c r="T271" i="1"/>
  <c r="S271" i="1"/>
  <c r="Y270" i="1"/>
  <c r="T270" i="1"/>
  <c r="S270" i="1"/>
  <c r="Y269" i="1"/>
  <c r="T269" i="1"/>
  <c r="S269" i="1"/>
  <c r="Y268" i="1"/>
  <c r="T268" i="1"/>
  <c r="S268" i="1"/>
  <c r="Y267" i="1"/>
  <c r="T267" i="1"/>
  <c r="S267" i="1"/>
  <c r="AE266" i="1"/>
  <c r="AF266" i="1" s="1"/>
  <c r="Y266" i="1"/>
  <c r="Z275" i="1" s="1"/>
  <c r="AH18" i="1" s="1"/>
  <c r="T266" i="1"/>
  <c r="S266" i="1"/>
  <c r="AE265" i="1"/>
  <c r="AF265" i="1" s="1"/>
  <c r="T265" i="1"/>
  <c r="S265" i="1"/>
  <c r="AE264" i="1"/>
  <c r="AF264" i="1" s="1"/>
  <c r="AC264" i="1"/>
  <c r="AE263" i="1"/>
  <c r="AC263" i="1"/>
  <c r="AZ10" i="1" s="1"/>
  <c r="AE262" i="1"/>
  <c r="AF262" i="1" s="1"/>
  <c r="AZ61" i="1" s="1"/>
  <c r="AC262" i="1"/>
  <c r="AZ9" i="1" s="1"/>
  <c r="AE261" i="1"/>
  <c r="AF261" i="1" s="1"/>
  <c r="AC261" i="1"/>
  <c r="AZ8" i="1" s="1"/>
  <c r="AE260" i="1"/>
  <c r="AF260" i="1" s="1"/>
  <c r="AC260" i="1"/>
  <c r="AZ7" i="1" s="1"/>
  <c r="AC259" i="1"/>
  <c r="AD258" i="1"/>
  <c r="AE259" i="1" s="1"/>
  <c r="Z254" i="1"/>
  <c r="AH17" i="1" s="1"/>
  <c r="T253" i="1"/>
  <c r="S253" i="1"/>
  <c r="Y249" i="1"/>
  <c r="T249" i="1"/>
  <c r="S249" i="1"/>
  <c r="Y248" i="1"/>
  <c r="T248" i="1"/>
  <c r="S248" i="1"/>
  <c r="T247" i="1"/>
  <c r="S247" i="1"/>
  <c r="Y246" i="1"/>
  <c r="T246" i="1"/>
  <c r="S246" i="1"/>
  <c r="Y245" i="1"/>
  <c r="T245" i="1"/>
  <c r="S245" i="1"/>
  <c r="AE244" i="1"/>
  <c r="AF244" i="1" s="1"/>
  <c r="T244" i="1"/>
  <c r="S244" i="1"/>
  <c r="AE243" i="1"/>
  <c r="AF243" i="1" s="1"/>
  <c r="T243" i="1"/>
  <c r="S243" i="1"/>
  <c r="AC243" i="1" s="1"/>
  <c r="AE242" i="1"/>
  <c r="AF242" i="1" s="1"/>
  <c r="AY63" i="1" s="1"/>
  <c r="AC242" i="1"/>
  <c r="AY11" i="1" s="1"/>
  <c r="AE241" i="1"/>
  <c r="AC241" i="1"/>
  <c r="AY10" i="1" s="1"/>
  <c r="AE240" i="1"/>
  <c r="AF240" i="1" s="1"/>
  <c r="AY61" i="1" s="1"/>
  <c r="AC240" i="1"/>
  <c r="AY9" i="1" s="1"/>
  <c r="AE239" i="1"/>
  <c r="AF239" i="1" s="1"/>
  <c r="AY60" i="1" s="1"/>
  <c r="AC239" i="1"/>
  <c r="AY8" i="1" s="1"/>
  <c r="AE238" i="1"/>
  <c r="AF238" i="1" s="1"/>
  <c r="AY59" i="1" s="1"/>
  <c r="AC238" i="1"/>
  <c r="AY7" i="1" s="1"/>
  <c r="AC237" i="1"/>
  <c r="AD236" i="1"/>
  <c r="AE229" i="1"/>
  <c r="AF229" i="1" s="1"/>
  <c r="Y229" i="1"/>
  <c r="Z232" i="1" s="1"/>
  <c r="AH16" i="1" s="1"/>
  <c r="T229" i="1"/>
  <c r="S229" i="1"/>
  <c r="AE228" i="1"/>
  <c r="AF228" i="1" s="1"/>
  <c r="AX64" i="1" s="1"/>
  <c r="AC228" i="1"/>
  <c r="AX12" i="1" s="1"/>
  <c r="T228" i="1"/>
  <c r="S228" i="1"/>
  <c r="AC229" i="1" s="1"/>
  <c r="AE227" i="1"/>
  <c r="AF227" i="1" s="1"/>
  <c r="AX63" i="1" s="1"/>
  <c r="AC227" i="1"/>
  <c r="AX11" i="1" s="1"/>
  <c r="AE226" i="1"/>
  <c r="AF226" i="1" s="1"/>
  <c r="AX62" i="1" s="1"/>
  <c r="AC226" i="1"/>
  <c r="AX10" i="1" s="1"/>
  <c r="AE225" i="1"/>
  <c r="AF225" i="1" s="1"/>
  <c r="AX61" i="1" s="1"/>
  <c r="AC225" i="1"/>
  <c r="AX9" i="1" s="1"/>
  <c r="AE224" i="1"/>
  <c r="AF224" i="1" s="1"/>
  <c r="AX60" i="1" s="1"/>
  <c r="AC224" i="1"/>
  <c r="AX8" i="1" s="1"/>
  <c r="AE223" i="1"/>
  <c r="AF223" i="1" s="1"/>
  <c r="AX59" i="1" s="1"/>
  <c r="AC223" i="1"/>
  <c r="AX7" i="1" s="1"/>
  <c r="AC222" i="1"/>
  <c r="AX6" i="1" s="1"/>
  <c r="AD221" i="1"/>
  <c r="AE222" i="1" s="1"/>
  <c r="Y214" i="1"/>
  <c r="T214" i="1"/>
  <c r="S214" i="1"/>
  <c r="AE213" i="1"/>
  <c r="AF213" i="1" s="1"/>
  <c r="AW65" i="1" s="1"/>
  <c r="Y213" i="1"/>
  <c r="Z217" i="1" s="1"/>
  <c r="AH15" i="1" s="1"/>
  <c r="T213" i="1"/>
  <c r="S213" i="1"/>
  <c r="AE212" i="1"/>
  <c r="AF212" i="1" s="1"/>
  <c r="AW64" i="1" s="1"/>
  <c r="AC212" i="1"/>
  <c r="AW12" i="1" s="1"/>
  <c r="T212" i="1"/>
  <c r="S212" i="1"/>
  <c r="AC213" i="1" s="1"/>
  <c r="AE211" i="1"/>
  <c r="AF211" i="1" s="1"/>
  <c r="AW63" i="1" s="1"/>
  <c r="AC211" i="1"/>
  <c r="AW11" i="1" s="1"/>
  <c r="AE210" i="1"/>
  <c r="AC210" i="1"/>
  <c r="AW10" i="1" s="1"/>
  <c r="AE209" i="1"/>
  <c r="AC209" i="1"/>
  <c r="AW9" i="1" s="1"/>
  <c r="AE208" i="1"/>
  <c r="AC208" i="1"/>
  <c r="AW8" i="1" s="1"/>
  <c r="AE207" i="1"/>
  <c r="AF207" i="1" s="1"/>
  <c r="AW59" i="1" s="1"/>
  <c r="AC207" i="1"/>
  <c r="AW7" i="1" s="1"/>
  <c r="AC206" i="1"/>
  <c r="AW6" i="1" s="1"/>
  <c r="AD205" i="1"/>
  <c r="AE206" i="1" s="1"/>
  <c r="Z200" i="1"/>
  <c r="AH14" i="1" s="1"/>
  <c r="Y197" i="1"/>
  <c r="T197" i="1"/>
  <c r="S197" i="1"/>
  <c r="Y196" i="1"/>
  <c r="T196" i="1"/>
  <c r="S196" i="1"/>
  <c r="Y195" i="1"/>
  <c r="T195" i="1"/>
  <c r="S195" i="1"/>
  <c r="AE194" i="1"/>
  <c r="AF194" i="1" s="1"/>
  <c r="AV65" i="1" s="1"/>
  <c r="T194" i="1"/>
  <c r="S194" i="1"/>
  <c r="AE193" i="1"/>
  <c r="AF193" i="1" s="1"/>
  <c r="AV64" i="1" s="1"/>
  <c r="AC193" i="1"/>
  <c r="AV12" i="1" s="1"/>
  <c r="T193" i="1"/>
  <c r="S193" i="1"/>
  <c r="AC194" i="1" s="1"/>
  <c r="AE192" i="1"/>
  <c r="AF192" i="1" s="1"/>
  <c r="AV63" i="1" s="1"/>
  <c r="AC192" i="1"/>
  <c r="AV11" i="1" s="1"/>
  <c r="T192" i="1"/>
  <c r="S192" i="1"/>
  <c r="AE191" i="1"/>
  <c r="AF191" i="1" s="1"/>
  <c r="AV62" i="1" s="1"/>
  <c r="AC191" i="1"/>
  <c r="AV10" i="1" s="1"/>
  <c r="AE190" i="1"/>
  <c r="AF190" i="1" s="1"/>
  <c r="AV61" i="1" s="1"/>
  <c r="AC190" i="1"/>
  <c r="AV9" i="1" s="1"/>
  <c r="AE189" i="1"/>
  <c r="AF189" i="1" s="1"/>
  <c r="AV60" i="1" s="1"/>
  <c r="AC189" i="1"/>
  <c r="AV8" i="1" s="1"/>
  <c r="AE188" i="1"/>
  <c r="AC188" i="1"/>
  <c r="AV7" i="1" s="1"/>
  <c r="AC187" i="1"/>
  <c r="AV6" i="1" s="1"/>
  <c r="AD186" i="1"/>
  <c r="AV71" i="1" s="1"/>
  <c r="Z179" i="1"/>
  <c r="AH13" i="1" s="1"/>
  <c r="Y179" i="1"/>
  <c r="F180" i="1" s="1"/>
  <c r="T177" i="1"/>
  <c r="S177" i="1"/>
  <c r="T176" i="1"/>
  <c r="S176" i="1"/>
  <c r="T175" i="1"/>
  <c r="S175" i="1"/>
  <c r="AE174" i="1"/>
  <c r="AC174" i="1"/>
  <c r="AU12" i="1" s="1"/>
  <c r="T174" i="1"/>
  <c r="S174" i="1"/>
  <c r="AE173" i="1"/>
  <c r="AF173" i="1" s="1"/>
  <c r="AU63" i="1" s="1"/>
  <c r="AC173" i="1"/>
  <c r="AU11" i="1" s="1"/>
  <c r="AE172" i="1"/>
  <c r="AF172" i="1" s="1"/>
  <c r="AU62" i="1" s="1"/>
  <c r="AC172" i="1"/>
  <c r="AU10" i="1" s="1"/>
  <c r="AE171" i="1"/>
  <c r="AF171" i="1" s="1"/>
  <c r="AU61" i="1" s="1"/>
  <c r="AC171" i="1"/>
  <c r="AU9" i="1" s="1"/>
  <c r="AE170" i="1"/>
  <c r="AC170" i="1"/>
  <c r="AU8" i="1" s="1"/>
  <c r="AE169" i="1"/>
  <c r="AC169" i="1"/>
  <c r="AU7" i="1" s="1"/>
  <c r="AC168" i="1"/>
  <c r="AU6" i="1" s="1"/>
  <c r="AD167" i="1"/>
  <c r="Z155" i="1"/>
  <c r="AH12" i="1" s="1"/>
  <c r="Y153" i="1"/>
  <c r="T153" i="1"/>
  <c r="S153" i="1"/>
  <c r="Y152" i="1"/>
  <c r="T152" i="1"/>
  <c r="S152" i="1"/>
  <c r="Y151" i="1"/>
  <c r="T151" i="1"/>
  <c r="S151" i="1"/>
  <c r="Y150" i="1"/>
  <c r="F160" i="1" s="1"/>
  <c r="T150" i="1"/>
  <c r="S150" i="1"/>
  <c r="T149" i="1"/>
  <c r="S149" i="1"/>
  <c r="T148" i="1"/>
  <c r="S148" i="1"/>
  <c r="AE147" i="1"/>
  <c r="AF147" i="1" s="1"/>
  <c r="AT64" i="1" s="1"/>
  <c r="AC147" i="1"/>
  <c r="AT12" i="1" s="1"/>
  <c r="T147" i="1"/>
  <c r="S147" i="1"/>
  <c r="AE146" i="1"/>
  <c r="AF146" i="1" s="1"/>
  <c r="AT63" i="1" s="1"/>
  <c r="AC146" i="1"/>
  <c r="AE145" i="1"/>
  <c r="AF145" i="1" s="1"/>
  <c r="AT62" i="1" s="1"/>
  <c r="AC145" i="1"/>
  <c r="AT10" i="1" s="1"/>
  <c r="AE144" i="1"/>
  <c r="AF144" i="1" s="1"/>
  <c r="AT61" i="1" s="1"/>
  <c r="AC144" i="1"/>
  <c r="AT9" i="1" s="1"/>
  <c r="AE143" i="1"/>
  <c r="AF143" i="1" s="1"/>
  <c r="AT60" i="1" s="1"/>
  <c r="AC143" i="1"/>
  <c r="AT8" i="1" s="1"/>
  <c r="AE142" i="1"/>
  <c r="AC142" i="1"/>
  <c r="AT7" i="1" s="1"/>
  <c r="AC141" i="1"/>
  <c r="AT6" i="1" s="1"/>
  <c r="AD140" i="1"/>
  <c r="AE141" i="1" s="1"/>
  <c r="T126" i="1"/>
  <c r="S126" i="1"/>
  <c r="Y125" i="1"/>
  <c r="T125" i="1"/>
  <c r="S125" i="1"/>
  <c r="T124" i="1"/>
  <c r="S124" i="1"/>
  <c r="AE123" i="1"/>
  <c r="AF123" i="1" s="1"/>
  <c r="AS65" i="1" s="1"/>
  <c r="Y123" i="1"/>
  <c r="T123" i="1"/>
  <c r="S123" i="1"/>
  <c r="AE122" i="1"/>
  <c r="AC122" i="1"/>
  <c r="AS12" i="1" s="1"/>
  <c r="T122" i="1"/>
  <c r="S122" i="1"/>
  <c r="AC123" i="1" s="1"/>
  <c r="AE121" i="1"/>
  <c r="AF121" i="1" s="1"/>
  <c r="AS63" i="1" s="1"/>
  <c r="AC121" i="1"/>
  <c r="AS11" i="1" s="1"/>
  <c r="AE120" i="1"/>
  <c r="AF120" i="1" s="1"/>
  <c r="AS62" i="1" s="1"/>
  <c r="AC120" i="1"/>
  <c r="AS10" i="1" s="1"/>
  <c r="AE119" i="1"/>
  <c r="AF119" i="1" s="1"/>
  <c r="AS61" i="1" s="1"/>
  <c r="AC119" i="1"/>
  <c r="AS9" i="1" s="1"/>
  <c r="AE118" i="1"/>
  <c r="AC118" i="1"/>
  <c r="AS8" i="1" s="1"/>
  <c r="AE117" i="1"/>
  <c r="AF117" i="1" s="1"/>
  <c r="AS59" i="1" s="1"/>
  <c r="AC117" i="1"/>
  <c r="AS7" i="1" s="1"/>
  <c r="AC116" i="1"/>
  <c r="AS6" i="1" s="1"/>
  <c r="AD115" i="1"/>
  <c r="AE116" i="1" s="1"/>
  <c r="AF116" i="1" s="1"/>
  <c r="AS58" i="1" s="1"/>
  <c r="AE104" i="1"/>
  <c r="AF104" i="1" s="1"/>
  <c r="Z104" i="1"/>
  <c r="AH10" i="1" s="1"/>
  <c r="T101" i="1"/>
  <c r="S101" i="1"/>
  <c r="Y100" i="1"/>
  <c r="T100" i="1"/>
  <c r="S100" i="1"/>
  <c r="Y99" i="1"/>
  <c r="T99" i="1"/>
  <c r="S99" i="1"/>
  <c r="AE98" i="1"/>
  <c r="AF98" i="1" s="1"/>
  <c r="T98" i="1"/>
  <c r="S98" i="1"/>
  <c r="AE97" i="1"/>
  <c r="AF97" i="1" s="1"/>
  <c r="AR65" i="1" s="1"/>
  <c r="T97" i="1"/>
  <c r="S97" i="1"/>
  <c r="AE96" i="1"/>
  <c r="AF96" i="1" s="1"/>
  <c r="AR64" i="1" s="1"/>
  <c r="AC96" i="1"/>
  <c r="AR12" i="1" s="1"/>
  <c r="T96" i="1"/>
  <c r="S96" i="1"/>
  <c r="AC97" i="1" s="1"/>
  <c r="AE95" i="1"/>
  <c r="AF95" i="1" s="1"/>
  <c r="AR63" i="1" s="1"/>
  <c r="AC95" i="1"/>
  <c r="AR11" i="1" s="1"/>
  <c r="AE94" i="1"/>
  <c r="AF94" i="1" s="1"/>
  <c r="AR62" i="1" s="1"/>
  <c r="AC94" i="1"/>
  <c r="AR10" i="1" s="1"/>
  <c r="AE93" i="1"/>
  <c r="AF93" i="1" s="1"/>
  <c r="AR61" i="1" s="1"/>
  <c r="AC93" i="1"/>
  <c r="AR9" i="1" s="1"/>
  <c r="AE92" i="1"/>
  <c r="AF92" i="1" s="1"/>
  <c r="AR60" i="1" s="1"/>
  <c r="AC92" i="1"/>
  <c r="AR8" i="1" s="1"/>
  <c r="AE91" i="1"/>
  <c r="AF91" i="1" s="1"/>
  <c r="AR59" i="1" s="1"/>
  <c r="AC91" i="1"/>
  <c r="AR7" i="1" s="1"/>
  <c r="AC90" i="1"/>
  <c r="AR6" i="1" s="1"/>
  <c r="AD89" i="1"/>
  <c r="AE90" i="1" s="1"/>
  <c r="AF90" i="1" s="1"/>
  <c r="AR58" i="1" s="1"/>
  <c r="T78" i="1"/>
  <c r="S78" i="1"/>
  <c r="J78" i="1"/>
  <c r="T76" i="1"/>
  <c r="S76" i="1"/>
  <c r="T75" i="1"/>
  <c r="S75" i="1"/>
  <c r="T74" i="1"/>
  <c r="S74" i="1"/>
  <c r="T73" i="1"/>
  <c r="S73" i="1"/>
  <c r="T72" i="1"/>
  <c r="S72" i="1"/>
  <c r="BO71" i="1"/>
  <c r="BI71" i="1"/>
  <c r="BF71" i="1"/>
  <c r="AE71" i="1"/>
  <c r="AF71" i="1" s="1"/>
  <c r="T71" i="1"/>
  <c r="S71" i="1"/>
  <c r="AE70" i="1"/>
  <c r="AF70" i="1" s="1"/>
  <c r="AQ65" i="1" s="1"/>
  <c r="Y70" i="1"/>
  <c r="Z78" i="1" s="1"/>
  <c r="AH9" i="1" s="1"/>
  <c r="T70" i="1"/>
  <c r="S70" i="1"/>
  <c r="AE69" i="1"/>
  <c r="AF69" i="1" s="1"/>
  <c r="AQ64" i="1" s="1"/>
  <c r="AC69" i="1"/>
  <c r="T69" i="1"/>
  <c r="S69" i="1"/>
  <c r="AC70" i="1" s="1"/>
  <c r="AE68" i="1"/>
  <c r="AF68" i="1" s="1"/>
  <c r="AQ63" i="1" s="1"/>
  <c r="AC68" i="1"/>
  <c r="AQ11" i="1" s="1"/>
  <c r="AE67" i="1"/>
  <c r="AQ35" i="1" s="1"/>
  <c r="AC67" i="1"/>
  <c r="AQ10" i="1" s="1"/>
  <c r="AE66" i="1"/>
  <c r="AF66" i="1" s="1"/>
  <c r="AQ61" i="1" s="1"/>
  <c r="AC66" i="1"/>
  <c r="AQ9" i="1" s="1"/>
  <c r="BA65" i="1"/>
  <c r="AZ65" i="1"/>
  <c r="AY65" i="1"/>
  <c r="AX65" i="1"/>
  <c r="AU65" i="1"/>
  <c r="AT65" i="1"/>
  <c r="AE65" i="1"/>
  <c r="AF65" i="1" s="1"/>
  <c r="AQ60" i="1" s="1"/>
  <c r="AC65" i="1"/>
  <c r="AQ8" i="1" s="1"/>
  <c r="BA64" i="1"/>
  <c r="AZ64" i="1"/>
  <c r="AY64" i="1"/>
  <c r="AE64" i="1"/>
  <c r="AQ32" i="1" s="1"/>
  <c r="AC64" i="1"/>
  <c r="AQ7" i="1" s="1"/>
  <c r="BA63" i="1"/>
  <c r="AZ63" i="1"/>
  <c r="AC63" i="1"/>
  <c r="AQ6" i="1" s="1"/>
  <c r="AD62" i="1"/>
  <c r="AE63" i="1" s="1"/>
  <c r="Z49" i="1"/>
  <c r="AH8" i="1" s="1"/>
  <c r="J49" i="1"/>
  <c r="Y44" i="1"/>
  <c r="T44" i="1"/>
  <c r="S44" i="1"/>
  <c r="T43" i="1"/>
  <c r="S43" i="1"/>
  <c r="AE42" i="1"/>
  <c r="AF42" i="1" s="1"/>
  <c r="Y42" i="1"/>
  <c r="T42" i="1"/>
  <c r="S42" i="1"/>
  <c r="AE41" i="1"/>
  <c r="AF41" i="1" s="1"/>
  <c r="AP65" i="1" s="1"/>
  <c r="T41" i="1"/>
  <c r="S41" i="1"/>
  <c r="AE40" i="1"/>
  <c r="AF40" i="1" s="1"/>
  <c r="AP64" i="1" s="1"/>
  <c r="AC40" i="1"/>
  <c r="AP12" i="1" s="1"/>
  <c r="T40" i="1"/>
  <c r="S40" i="1"/>
  <c r="AC41" i="1" s="1"/>
  <c r="AE39" i="1"/>
  <c r="AF39" i="1" s="1"/>
  <c r="AP63" i="1" s="1"/>
  <c r="AC39" i="1"/>
  <c r="AP11" i="1" s="1"/>
  <c r="AE38" i="1"/>
  <c r="AP35" i="1" s="1"/>
  <c r="AC38" i="1"/>
  <c r="AP10" i="1" s="1"/>
  <c r="AE37" i="1"/>
  <c r="AP34" i="1" s="1"/>
  <c r="AC37" i="1"/>
  <c r="AP9" i="1" s="1"/>
  <c r="AE36" i="1"/>
  <c r="AF36" i="1" s="1"/>
  <c r="AP60" i="1" s="1"/>
  <c r="AC36" i="1"/>
  <c r="AE35" i="1"/>
  <c r="AP32" i="1" s="1"/>
  <c r="AC35" i="1"/>
  <c r="AP7" i="1" s="1"/>
  <c r="AU34" i="1"/>
  <c r="AC34" i="1"/>
  <c r="AP6" i="1" s="1"/>
  <c r="AD33" i="1"/>
  <c r="AP71" i="1" s="1"/>
  <c r="Z21" i="1"/>
  <c r="AH7" i="1" s="1"/>
  <c r="X21" i="1"/>
  <c r="W21" i="1"/>
  <c r="V21" i="1"/>
  <c r="U21" i="1"/>
  <c r="J21" i="1"/>
  <c r="T18" i="1"/>
  <c r="S18" i="1"/>
  <c r="T17" i="1"/>
  <c r="S17" i="1"/>
  <c r="T16" i="1"/>
  <c r="S16" i="1"/>
  <c r="Y15" i="1"/>
  <c r="T15" i="1"/>
  <c r="S15" i="1"/>
  <c r="AE14" i="1"/>
  <c r="AF14" i="1" s="1"/>
  <c r="Y14" i="1"/>
  <c r="T14" i="1"/>
  <c r="S14" i="1"/>
  <c r="AE13" i="1"/>
  <c r="AF13" i="1" s="1"/>
  <c r="AO65" i="1" s="1"/>
  <c r="T13" i="1"/>
  <c r="S13" i="1"/>
  <c r="AQ12" i="1"/>
  <c r="AE12" i="1"/>
  <c r="AO37" i="1" s="1"/>
  <c r="AC12" i="1"/>
  <c r="AO12" i="1" s="1"/>
  <c r="T12" i="1"/>
  <c r="S12" i="1"/>
  <c r="AC13" i="1" s="1"/>
  <c r="AT11" i="1"/>
  <c r="AE11" i="1"/>
  <c r="AO36" i="1" s="1"/>
  <c r="AC11" i="1"/>
  <c r="AO11" i="1" s="1"/>
  <c r="AE10" i="1"/>
  <c r="AF10" i="1" s="1"/>
  <c r="AO62" i="1" s="1"/>
  <c r="AC10" i="1"/>
  <c r="AO10" i="1" s="1"/>
  <c r="AE9" i="1"/>
  <c r="AO34" i="1" s="1"/>
  <c r="AC9" i="1"/>
  <c r="AO9" i="1" s="1"/>
  <c r="AP8" i="1"/>
  <c r="AE8" i="1"/>
  <c r="AF8" i="1" s="1"/>
  <c r="AO60" i="1" s="1"/>
  <c r="AC8" i="1"/>
  <c r="AO8" i="1" s="1"/>
  <c r="AE7" i="1"/>
  <c r="AF7" i="1" s="1"/>
  <c r="AO59" i="1" s="1"/>
  <c r="AC7" i="1"/>
  <c r="AO7" i="1" s="1"/>
  <c r="AZ6" i="1"/>
  <c r="AY6" i="1"/>
  <c r="AC6" i="1"/>
  <c r="AO6" i="1" s="1"/>
  <c r="AD5" i="1"/>
  <c r="AO71" i="1" s="1"/>
  <c r="M126" i="8" l="1"/>
  <c r="N279" i="8"/>
  <c r="M73" i="8"/>
  <c r="N73" i="8" s="1"/>
  <c r="Q737" i="8"/>
  <c r="R737" i="8" s="1"/>
  <c r="Q184" i="8"/>
  <c r="Q185" i="8" s="1"/>
  <c r="Q605" i="8"/>
  <c r="R605" i="8" s="1"/>
  <c r="M21" i="7"/>
  <c r="N21" i="7" s="1"/>
  <c r="S52" i="7"/>
  <c r="N353" i="5"/>
  <c r="N560" i="5"/>
  <c r="Q590" i="5"/>
  <c r="R590" i="5" s="1"/>
  <c r="N152" i="5"/>
  <c r="N293" i="5"/>
  <c r="R121" i="5"/>
  <c r="AA85" i="5" s="1"/>
  <c r="Q636" i="5"/>
  <c r="R636" i="5" s="1"/>
  <c r="N17" i="5"/>
  <c r="N207" i="5"/>
  <c r="Q350" i="5"/>
  <c r="Q351" i="5" s="1"/>
  <c r="AV69" i="4"/>
  <c r="AE31" i="4"/>
  <c r="AE30" i="4"/>
  <c r="O307" i="4"/>
  <c r="N678" i="4"/>
  <c r="AP69" i="4"/>
  <c r="O325" i="4"/>
  <c r="O382" i="4"/>
  <c r="AJ33" i="4"/>
  <c r="AH31" i="4"/>
  <c r="AC35" i="4"/>
  <c r="AK35" i="4"/>
  <c r="N951" i="4"/>
  <c r="N1105" i="4"/>
  <c r="AD34" i="4"/>
  <c r="AF33" i="4"/>
  <c r="AL33" i="4"/>
  <c r="G170" i="4"/>
  <c r="AM31" i="4"/>
  <c r="AD30" i="4"/>
  <c r="AF69" i="4"/>
  <c r="Q1068" i="4"/>
  <c r="R1068" i="4" s="1"/>
  <c r="AH32" i="4"/>
  <c r="AK34" i="4"/>
  <c r="S755" i="4"/>
  <c r="AL32" i="4"/>
  <c r="AL34" i="4"/>
  <c r="Q731" i="4"/>
  <c r="R731" i="4" s="1"/>
  <c r="Q958" i="4"/>
  <c r="R958" i="4" s="1"/>
  <c r="S915" i="4"/>
  <c r="AK30" i="4"/>
  <c r="AM32" i="4"/>
  <c r="AJ31" i="4"/>
  <c r="AM30" i="4"/>
  <c r="AW69" i="4"/>
  <c r="AP30" i="4"/>
  <c r="O266" i="4"/>
  <c r="S149" i="4"/>
  <c r="S255" i="4"/>
  <c r="AM60" i="4" s="1"/>
  <c r="N124" i="4"/>
  <c r="O124" i="4" s="1"/>
  <c r="U79" i="4" s="1"/>
  <c r="S201" i="4"/>
  <c r="AJ61" i="4" s="1"/>
  <c r="R487" i="4"/>
  <c r="S487" i="4" s="1"/>
  <c r="Q708" i="4"/>
  <c r="R708" i="4" s="1"/>
  <c r="Q767" i="4"/>
  <c r="Q768" i="4" s="1"/>
  <c r="AK31" i="4"/>
  <c r="AG33" i="4"/>
  <c r="AJ69" i="4"/>
  <c r="O345" i="4"/>
  <c r="M862" i="4"/>
  <c r="N862" i="4" s="1"/>
  <c r="Q892" i="4"/>
  <c r="R892" i="4" s="1"/>
  <c r="S117" i="4"/>
  <c r="AF61" i="4" s="1"/>
  <c r="AH30" i="4"/>
  <c r="AR69" i="4"/>
  <c r="S571" i="4"/>
  <c r="Q1090" i="4"/>
  <c r="R1090" i="4" s="1"/>
  <c r="AI30" i="4"/>
  <c r="AT69" i="4"/>
  <c r="AI32" i="4"/>
  <c r="S686" i="4"/>
  <c r="O416" i="4"/>
  <c r="S114" i="4"/>
  <c r="AF58" i="4" s="1"/>
  <c r="AN32" i="4"/>
  <c r="AH34" i="4"/>
  <c r="R271" i="4"/>
  <c r="S271" i="4" s="1"/>
  <c r="AN56" i="4" s="1"/>
  <c r="AT34" i="2"/>
  <c r="AJ36" i="2"/>
  <c r="Y139" i="2"/>
  <c r="AM60" i="2" s="1"/>
  <c r="X174" i="2"/>
  <c r="X638" i="2"/>
  <c r="X639" i="2" s="1"/>
  <c r="Y227" i="2"/>
  <c r="AR60" i="2" s="1"/>
  <c r="AS33" i="2"/>
  <c r="Z695" i="2"/>
  <c r="AT33" i="2"/>
  <c r="AO36" i="2"/>
  <c r="X556" i="2"/>
  <c r="Y556" i="2" s="1"/>
  <c r="X671" i="2"/>
  <c r="Y671" i="2" s="1"/>
  <c r="U733" i="2"/>
  <c r="Y192" i="2"/>
  <c r="AP56" i="2" s="1"/>
  <c r="AL35" i="2"/>
  <c r="AM68" i="2"/>
  <c r="R503" i="2"/>
  <c r="Z901" i="2"/>
  <c r="AM35" i="2"/>
  <c r="R235" i="2"/>
  <c r="T235" i="2" s="1"/>
  <c r="U235" i="2" s="1"/>
  <c r="AA81" i="2" s="1"/>
  <c r="Y11" i="2"/>
  <c r="AH60" i="2" s="1"/>
  <c r="Y36" i="2"/>
  <c r="AI55" i="2" s="1"/>
  <c r="R526" i="2"/>
  <c r="X523" i="2" s="1"/>
  <c r="X524" i="2" s="1"/>
  <c r="Z833" i="2"/>
  <c r="AS32" i="2"/>
  <c r="AH34" i="2"/>
  <c r="AR68" i="2"/>
  <c r="X569" i="2"/>
  <c r="X570" i="2" s="1"/>
  <c r="BG68" i="2"/>
  <c r="R451" i="2"/>
  <c r="AB450" i="2" s="1"/>
  <c r="AB451" i="2" s="1"/>
  <c r="AT32" i="2"/>
  <c r="AL34" i="2"/>
  <c r="AJ37" i="2"/>
  <c r="AZ68" i="2"/>
  <c r="R124" i="2"/>
  <c r="G128" i="2" s="1"/>
  <c r="S257" i="2"/>
  <c r="S485" i="2"/>
  <c r="X510" i="2"/>
  <c r="Y510" i="2" s="1"/>
  <c r="U687" i="2"/>
  <c r="X717" i="2"/>
  <c r="Y717" i="2" s="1"/>
  <c r="U825" i="2"/>
  <c r="AR33" i="1"/>
  <c r="AX36" i="1"/>
  <c r="AV33" i="1"/>
  <c r="AZ34" i="1"/>
  <c r="AV37" i="1"/>
  <c r="AW71" i="1"/>
  <c r="AT37" i="1"/>
  <c r="BA71" i="1"/>
  <c r="AQ34" i="1"/>
  <c r="BC31" i="1"/>
  <c r="AS35" i="1"/>
  <c r="AY32" i="1"/>
  <c r="AU35" i="1"/>
  <c r="AP37" i="1"/>
  <c r="AZ32" i="1"/>
  <c r="AQ37" i="1"/>
  <c r="AX71" i="1"/>
  <c r="AR37" i="1"/>
  <c r="BA32" i="1"/>
  <c r="BB71" i="1"/>
  <c r="BC71" i="1"/>
  <c r="AC325" i="1"/>
  <c r="AX33" i="1"/>
  <c r="AE187" i="1"/>
  <c r="AF187" i="1" s="1"/>
  <c r="AV58" i="1" s="1"/>
  <c r="AZ33" i="1"/>
  <c r="AW36" i="1"/>
  <c r="BA61" i="1"/>
  <c r="AS34" i="1"/>
  <c r="BM71" i="1"/>
  <c r="AT35" i="1"/>
  <c r="BN71" i="1"/>
  <c r="AF283" i="1"/>
  <c r="AR34" i="1"/>
  <c r="AX32" i="1"/>
  <c r="AT34" i="1"/>
  <c r="BB32" i="1"/>
  <c r="AQ36" i="1"/>
  <c r="AB870" i="1"/>
  <c r="AX37" i="1"/>
  <c r="BC32" i="1"/>
  <c r="AY34" i="1"/>
  <c r="AB915" i="1"/>
  <c r="AV35" i="1"/>
  <c r="BD71" i="1"/>
  <c r="AV32" i="3"/>
  <c r="Z729" i="3"/>
  <c r="BC65" i="3"/>
  <c r="AO34" i="3"/>
  <c r="AP32" i="3"/>
  <c r="AR34" i="3"/>
  <c r="AU33" i="3"/>
  <c r="AU65" i="3"/>
  <c r="AP31" i="3"/>
  <c r="AX65" i="3"/>
  <c r="AO29" i="3"/>
  <c r="AQ32" i="3"/>
  <c r="AT29" i="3"/>
  <c r="AA50" i="2"/>
  <c r="U41" i="4"/>
  <c r="U42" i="4"/>
  <c r="Y181" i="2"/>
  <c r="AO62" i="2" s="1"/>
  <c r="AO38" i="2"/>
  <c r="S235" i="4"/>
  <c r="AL58" i="4" s="1"/>
  <c r="AL31" i="4"/>
  <c r="Y135" i="2"/>
  <c r="AM56" i="2" s="1"/>
  <c r="Y223" i="2"/>
  <c r="AR56" i="2" s="1"/>
  <c r="R419" i="2"/>
  <c r="AB418" i="2" s="1"/>
  <c r="AB419" i="2" s="1"/>
  <c r="U44" i="4"/>
  <c r="O168" i="4"/>
  <c r="U81" i="4" s="1"/>
  <c r="S796" i="6"/>
  <c r="Q795" i="6"/>
  <c r="R795" i="6" s="1"/>
  <c r="AR31" i="1"/>
  <c r="AF122" i="1"/>
  <c r="AS64" i="1" s="1"/>
  <c r="AS37" i="1"/>
  <c r="AF169" i="1"/>
  <c r="AU59" i="1" s="1"/>
  <c r="AU32" i="1"/>
  <c r="AF174" i="1"/>
  <c r="AU64" i="1" s="1"/>
  <c r="AU37" i="1"/>
  <c r="AF209" i="1"/>
  <c r="AW61" i="1" s="1"/>
  <c r="AW34" i="1"/>
  <c r="AE237" i="1"/>
  <c r="AY31" i="1" s="1"/>
  <c r="AY71" i="1"/>
  <c r="BJ71" i="1"/>
  <c r="AE445" i="1"/>
  <c r="AF445" i="1" s="1"/>
  <c r="AE479" i="1"/>
  <c r="AF479" i="1" s="1"/>
  <c r="BL71" i="1"/>
  <c r="AK35" i="2"/>
  <c r="Y41" i="2"/>
  <c r="AI60" i="2" s="1"/>
  <c r="G105" i="2"/>
  <c r="Y111" i="2"/>
  <c r="AL55" i="2" s="1"/>
  <c r="Y117" i="2"/>
  <c r="AL61" i="2" s="1"/>
  <c r="AL37" i="2"/>
  <c r="R185" i="2"/>
  <c r="T185" i="2" s="1"/>
  <c r="Y195" i="2"/>
  <c r="AP59" i="2" s="1"/>
  <c r="AP35" i="2"/>
  <c r="U664" i="2"/>
  <c r="S7" i="4"/>
  <c r="AB57" i="4" s="1"/>
  <c r="AK69" i="4"/>
  <c r="R215" i="4"/>
  <c r="AK29" i="4" s="1"/>
  <c r="N724" i="4"/>
  <c r="R69" i="5"/>
  <c r="X95" i="5" s="1"/>
  <c r="X51" i="5"/>
  <c r="AF188" i="1"/>
  <c r="AV59" i="1" s="1"/>
  <c r="AV32" i="1"/>
  <c r="AK33" i="2"/>
  <c r="BA68" i="2"/>
  <c r="Y164" i="2"/>
  <c r="AN62" i="2" s="1"/>
  <c r="AN38" i="2"/>
  <c r="AN30" i="3"/>
  <c r="S847" i="4"/>
  <c r="Q846" i="4"/>
  <c r="R846" i="4" s="1"/>
  <c r="Q200" i="6"/>
  <c r="R200" i="6" s="1"/>
  <c r="AF73" i="6"/>
  <c r="S307" i="6"/>
  <c r="Q306" i="6"/>
  <c r="R306" i="6" s="1"/>
  <c r="Y211" i="2"/>
  <c r="AQ59" i="2" s="1"/>
  <c r="AQ35" i="2"/>
  <c r="AJ30" i="4"/>
  <c r="S197" i="4"/>
  <c r="AJ57" i="4" s="1"/>
  <c r="Y73" i="6"/>
  <c r="Q75" i="6"/>
  <c r="R75" i="6" s="1"/>
  <c r="AE33" i="4"/>
  <c r="X353" i="2"/>
  <c r="Y353" i="2" s="1"/>
  <c r="AY68" i="2"/>
  <c r="BB33" i="1"/>
  <c r="AF118" i="1"/>
  <c r="AS60" i="1" s="1"/>
  <c r="AS33" i="1"/>
  <c r="AF170" i="1"/>
  <c r="AU60" i="1" s="1"/>
  <c r="AU33" i="1"/>
  <c r="AF210" i="1"/>
  <c r="AW62" i="1" s="1"/>
  <c r="AW35" i="1"/>
  <c r="AF280" i="1"/>
  <c r="BA31" i="1"/>
  <c r="AL33" i="2"/>
  <c r="AK34" i="2"/>
  <c r="AQ36" i="2"/>
  <c r="AK38" i="2"/>
  <c r="Y177" i="2"/>
  <c r="AO58" i="2" s="1"/>
  <c r="AO34" i="2"/>
  <c r="Y191" i="2"/>
  <c r="AP55" i="2" s="1"/>
  <c r="AP31" i="2"/>
  <c r="R276" i="2"/>
  <c r="T276" i="2" s="1"/>
  <c r="U276" i="2" s="1"/>
  <c r="R403" i="2"/>
  <c r="T403" i="2" s="1"/>
  <c r="U403" i="2" s="1"/>
  <c r="Z534" i="2"/>
  <c r="X533" i="2"/>
  <c r="Y533" i="2" s="1"/>
  <c r="U641" i="2"/>
  <c r="AI69" i="4"/>
  <c r="R177" i="4"/>
  <c r="N18" i="6"/>
  <c r="AF208" i="1"/>
  <c r="AW60" i="1" s="1"/>
  <c r="AW33" i="1"/>
  <c r="R405" i="4"/>
  <c r="S405" i="4" s="1"/>
  <c r="AU69" i="4"/>
  <c r="Q299" i="5"/>
  <c r="R299" i="5" s="1"/>
  <c r="AK116" i="5"/>
  <c r="AW68" i="2"/>
  <c r="X316" i="2"/>
  <c r="Z626" i="2"/>
  <c r="X625" i="2"/>
  <c r="Y625" i="2" s="1"/>
  <c r="N75" i="4"/>
  <c r="U40" i="4" s="1"/>
  <c r="G80" i="4"/>
  <c r="S402" i="8"/>
  <c r="Q401" i="8"/>
  <c r="R401" i="8" s="1"/>
  <c r="BE71" i="1"/>
  <c r="Y8" i="2"/>
  <c r="AH57" i="2" s="1"/>
  <c r="AN32" i="2"/>
  <c r="AO33" i="2"/>
  <c r="R294" i="2"/>
  <c r="T294" i="2" s="1"/>
  <c r="U294" i="2" s="1"/>
  <c r="X299" i="2"/>
  <c r="AV68" i="2"/>
  <c r="R467" i="2"/>
  <c r="AB465" i="2" s="1"/>
  <c r="AB466" i="2" s="1"/>
  <c r="S467" i="2"/>
  <c r="X579" i="2"/>
  <c r="Y579" i="2" s="1"/>
  <c r="X602" i="2"/>
  <c r="Y602" i="2" s="1"/>
  <c r="Z603" i="2"/>
  <c r="AD206" i="3"/>
  <c r="AV53" i="3" s="1"/>
  <c r="AV34" i="3"/>
  <c r="AD273" i="3"/>
  <c r="AZ48" i="3" s="1"/>
  <c r="AZ29" i="3"/>
  <c r="R330" i="4"/>
  <c r="AQ69" i="4"/>
  <c r="S640" i="4"/>
  <c r="M276" i="5"/>
  <c r="N276" i="5" s="1"/>
  <c r="Y194" i="2"/>
  <c r="AP58" i="2" s="1"/>
  <c r="AP34" i="2"/>
  <c r="AB594" i="1"/>
  <c r="AO32" i="2"/>
  <c r="Y37" i="2"/>
  <c r="AI56" i="2" s="1"/>
  <c r="X281" i="2"/>
  <c r="AU68" i="2"/>
  <c r="S419" i="2"/>
  <c r="U485" i="2"/>
  <c r="T959" i="2"/>
  <c r="U959" i="2" s="1"/>
  <c r="X956" i="2"/>
  <c r="X957" i="2" s="1"/>
  <c r="AD154" i="3"/>
  <c r="AS53" i="3" s="1"/>
  <c r="AS34" i="3"/>
  <c r="AD185" i="3"/>
  <c r="AU49" i="3" s="1"/>
  <c r="AU30" i="3"/>
  <c r="AD221" i="3"/>
  <c r="AW51" i="3" s="1"/>
  <c r="AW32" i="3"/>
  <c r="AD235" i="3"/>
  <c r="AX49" i="3" s="1"/>
  <c r="AX30" i="3"/>
  <c r="S36" i="4"/>
  <c r="AC60" i="4" s="1"/>
  <c r="AC33" i="4"/>
  <c r="N171" i="5"/>
  <c r="U137" i="6"/>
  <c r="U138" i="6" s="1"/>
  <c r="M141" i="6"/>
  <c r="N141" i="6" s="1"/>
  <c r="N229" i="6"/>
  <c r="Q365" i="6"/>
  <c r="Q366" i="6" s="1"/>
  <c r="M368" i="6"/>
  <c r="N368" i="6" s="1"/>
  <c r="Y116" i="2"/>
  <c r="AL60" i="2" s="1"/>
  <c r="AL36" i="2"/>
  <c r="BG71" i="1"/>
  <c r="AE462" i="1"/>
  <c r="AF462" i="1" s="1"/>
  <c r="BK71" i="1"/>
  <c r="AS34" i="2"/>
  <c r="Y198" i="2"/>
  <c r="AP62" i="2" s="1"/>
  <c r="AP38" i="2"/>
  <c r="Y222" i="2"/>
  <c r="AR55" i="2" s="1"/>
  <c r="AR31" i="2"/>
  <c r="Y226" i="2"/>
  <c r="AR59" i="2" s="1"/>
  <c r="AR35" i="2"/>
  <c r="Z649" i="2"/>
  <c r="Z967" i="2"/>
  <c r="X966" i="2"/>
  <c r="Y966" i="2" s="1"/>
  <c r="AD62" i="3"/>
  <c r="AO51" i="3" s="1"/>
  <c r="AO32" i="3"/>
  <c r="AC83" i="3"/>
  <c r="AP65" i="3"/>
  <c r="AD149" i="3"/>
  <c r="AS48" i="3" s="1"/>
  <c r="AS29" i="3"/>
  <c r="V553" i="3"/>
  <c r="AC552" i="3"/>
  <c r="AD552" i="3" s="1"/>
  <c r="S65" i="4"/>
  <c r="AD60" i="4" s="1"/>
  <c r="AD33" i="4"/>
  <c r="S156" i="4"/>
  <c r="AH56" i="4" s="1"/>
  <c r="AH29" i="4"/>
  <c r="Q358" i="7"/>
  <c r="R358" i="7" s="1"/>
  <c r="S359" i="7"/>
  <c r="Y140" i="2"/>
  <c r="AM61" i="2" s="1"/>
  <c r="AM37" i="2"/>
  <c r="AF142" i="1"/>
  <c r="AT59" i="1" s="1"/>
  <c r="AT32" i="1"/>
  <c r="R470" i="4"/>
  <c r="S470" i="4" s="1"/>
  <c r="AY69" i="4"/>
  <c r="S683" i="5"/>
  <c r="Q682" i="5"/>
  <c r="R682" i="5" s="1"/>
  <c r="G106" i="4"/>
  <c r="H105" i="4"/>
  <c r="AF263" i="1"/>
  <c r="BA62" i="1" s="1"/>
  <c r="AZ35" i="1"/>
  <c r="Y162" i="2"/>
  <c r="AN60" i="2" s="1"/>
  <c r="AN36" i="2"/>
  <c r="Y180" i="2"/>
  <c r="AO61" i="2" s="1"/>
  <c r="AO37" i="2"/>
  <c r="Y193" i="2"/>
  <c r="AP57" i="2" s="1"/>
  <c r="AP33" i="2"/>
  <c r="Y210" i="2"/>
  <c r="AQ58" i="2" s="1"/>
  <c r="X855" i="2"/>
  <c r="Y855" i="2" s="1"/>
  <c r="X922" i="2"/>
  <c r="Y922" i="2" s="1"/>
  <c r="AD236" i="3"/>
  <c r="AX50" i="3" s="1"/>
  <c r="AX31" i="3"/>
  <c r="AE34" i="4"/>
  <c r="S37" i="4"/>
  <c r="AC61" i="4" s="1"/>
  <c r="AC34" i="4"/>
  <c r="S218" i="4"/>
  <c r="AK59" i="4" s="1"/>
  <c r="S234" i="4"/>
  <c r="AL57" i="4" s="1"/>
  <c r="AL30" i="4"/>
  <c r="S293" i="4"/>
  <c r="AO56" i="4" s="1"/>
  <c r="AO29" i="4"/>
  <c r="S937" i="4"/>
  <c r="Q936" i="4"/>
  <c r="R936" i="4" s="1"/>
  <c r="Y163" i="2"/>
  <c r="AN61" i="2" s="1"/>
  <c r="AN37" i="2"/>
  <c r="S219" i="4"/>
  <c r="AK60" i="4" s="1"/>
  <c r="AK33" i="4"/>
  <c r="AR36" i="1"/>
  <c r="AE168" i="1"/>
  <c r="AF168" i="1" s="1"/>
  <c r="AU58" i="1" s="1"/>
  <c r="AU71" i="1"/>
  <c r="AF241" i="1"/>
  <c r="AY62" i="1" s="1"/>
  <c r="AY35" i="1"/>
  <c r="AE410" i="1"/>
  <c r="AF410" i="1" s="1"/>
  <c r="BH71" i="1"/>
  <c r="AP68" i="2"/>
  <c r="Y240" i="2"/>
  <c r="AS55" i="2" s="1"/>
  <c r="AS31" i="2"/>
  <c r="X684" i="2"/>
  <c r="X685" i="2" s="1"/>
  <c r="AD63" i="3"/>
  <c r="AO52" i="3" s="1"/>
  <c r="AO33" i="3"/>
  <c r="BJ65" i="3"/>
  <c r="AS69" i="4"/>
  <c r="S162" i="4"/>
  <c r="AH62" i="4" s="1"/>
  <c r="AH35" i="4"/>
  <c r="S202" i="4"/>
  <c r="AJ62" i="4" s="1"/>
  <c r="AJ35" i="4"/>
  <c r="N586" i="4"/>
  <c r="N54" i="6"/>
  <c r="N302" i="8"/>
  <c r="H52" i="4"/>
  <c r="N49" i="4"/>
  <c r="R251" i="4"/>
  <c r="AM69" i="4"/>
  <c r="S617" i="4"/>
  <c r="Q616" i="4"/>
  <c r="R616" i="4" s="1"/>
  <c r="N701" i="4"/>
  <c r="N629" i="5"/>
  <c r="N36" i="6"/>
  <c r="Z73" i="6"/>
  <c r="Q92" i="6"/>
  <c r="R92" i="6" s="1"/>
  <c r="Q250" i="6"/>
  <c r="Q251" i="6" s="1"/>
  <c r="M253" i="6"/>
  <c r="N253" i="6" s="1"/>
  <c r="N299" i="6"/>
  <c r="N506" i="6"/>
  <c r="M1061" i="4"/>
  <c r="N1061" i="4" s="1"/>
  <c r="Q1058" i="4"/>
  <c r="Q1059" i="4" s="1"/>
  <c r="M620" i="8"/>
  <c r="N620" i="8" s="1"/>
  <c r="Q617" i="8"/>
  <c r="Q618" i="8" s="1"/>
  <c r="V73" i="6"/>
  <c r="Q23" i="6"/>
  <c r="AC562" i="1"/>
  <c r="R21" i="2"/>
  <c r="R618" i="2"/>
  <c r="T618" i="2" s="1"/>
  <c r="S294" i="4"/>
  <c r="AO57" i="4" s="1"/>
  <c r="AO30" i="4"/>
  <c r="R9" i="5"/>
  <c r="U87" i="5" s="1"/>
  <c r="N43" i="5"/>
  <c r="M896" i="5"/>
  <c r="Q893" i="5"/>
  <c r="Q894" i="5" s="1"/>
  <c r="X546" i="2"/>
  <c r="X547" i="2" s="1"/>
  <c r="R549" i="2"/>
  <c r="T549" i="2" s="1"/>
  <c r="S572" i="2"/>
  <c r="AY31" i="3"/>
  <c r="AQ33" i="3"/>
  <c r="G26" i="4"/>
  <c r="S663" i="4"/>
  <c r="Q662" i="4"/>
  <c r="R662" i="4" s="1"/>
  <c r="Q980" i="4"/>
  <c r="R980" i="4" s="1"/>
  <c r="S1025" i="4"/>
  <c r="Q1024" i="4"/>
  <c r="R1024" i="4" s="1"/>
  <c r="S491" i="6"/>
  <c r="Q490" i="6"/>
  <c r="R490" i="6" s="1"/>
  <c r="N126" i="8"/>
  <c r="Q151" i="8"/>
  <c r="R151" i="8" s="1"/>
  <c r="Z295" i="1"/>
  <c r="Z440" i="1"/>
  <c r="U756" i="2"/>
  <c r="AX29" i="3"/>
  <c r="AS33" i="3"/>
  <c r="S10" i="4"/>
  <c r="AB60" i="4" s="1"/>
  <c r="AJ32" i="4"/>
  <c r="O191" i="4"/>
  <c r="U82" i="4" s="1"/>
  <c r="U49" i="4"/>
  <c r="O228" i="4"/>
  <c r="U84" i="4" s="1"/>
  <c r="U51" i="4"/>
  <c r="S295" i="4"/>
  <c r="AO58" i="4" s="1"/>
  <c r="AO31" i="4"/>
  <c r="BA69" i="4"/>
  <c r="R503" i="4"/>
  <c r="S503" i="4" s="1"/>
  <c r="S801" i="4"/>
  <c r="Q800" i="4"/>
  <c r="R800" i="4" s="1"/>
  <c r="Y49" i="5"/>
  <c r="R85" i="5"/>
  <c r="Y86" i="5" s="1"/>
  <c r="N376" i="5"/>
  <c r="T476" i="5"/>
  <c r="Q475" i="5"/>
  <c r="R475" i="5" s="1"/>
  <c r="Q732" i="6"/>
  <c r="R732" i="6" s="1"/>
  <c r="S733" i="6"/>
  <c r="Q43" i="8"/>
  <c r="R43" i="8" s="1"/>
  <c r="N486" i="8"/>
  <c r="AD127" i="3"/>
  <c r="AR48" i="3" s="1"/>
  <c r="AR29" i="3"/>
  <c r="AI35" i="4"/>
  <c r="AH69" i="4"/>
  <c r="S312" i="4"/>
  <c r="AP56" i="4" s="1"/>
  <c r="R454" i="4"/>
  <c r="S454" i="4" s="1"/>
  <c r="AX69" i="4"/>
  <c r="M632" i="4"/>
  <c r="N632" i="4" s="1"/>
  <c r="Q317" i="5"/>
  <c r="R317" i="5" s="1"/>
  <c r="M852" i="5"/>
  <c r="S628" i="6"/>
  <c r="Q690" i="6"/>
  <c r="R690" i="6" s="1"/>
  <c r="S691" i="6"/>
  <c r="M182" i="7"/>
  <c r="N182" i="7" s="1"/>
  <c r="Q179" i="7"/>
  <c r="Q180" i="7" s="1"/>
  <c r="U58" i="8"/>
  <c r="Q24" i="8"/>
  <c r="R24" i="8" s="1"/>
  <c r="N463" i="8"/>
  <c r="T494" i="8"/>
  <c r="Q493" i="8"/>
  <c r="R493" i="8" s="1"/>
  <c r="AC700" i="1"/>
  <c r="Y13" i="2"/>
  <c r="AH62" i="2" s="1"/>
  <c r="R100" i="2"/>
  <c r="R202" i="2"/>
  <c r="S118" i="4"/>
  <c r="AF62" i="4" s="1"/>
  <c r="R233" i="4"/>
  <c r="AL29" i="4" s="1"/>
  <c r="AL69" i="4"/>
  <c r="R10" i="5"/>
  <c r="U95" i="5" s="1"/>
  <c r="N241" i="5"/>
  <c r="S445" i="6"/>
  <c r="Q444" i="6"/>
  <c r="R444" i="6" s="1"/>
  <c r="S333" i="8"/>
  <c r="Q332" i="8"/>
  <c r="R332" i="8" s="1"/>
  <c r="N483" i="6"/>
  <c r="N641" i="6"/>
  <c r="N136" i="7"/>
  <c r="N325" i="8"/>
  <c r="N371" i="8"/>
  <c r="AA66" i="3"/>
  <c r="O432" i="4"/>
  <c r="Q273" i="6"/>
  <c r="Q274" i="6" s="1"/>
  <c r="S33" i="4"/>
  <c r="AC57" i="4" s="1"/>
  <c r="S35" i="4"/>
  <c r="AC59" i="4" s="1"/>
  <c r="AC736" i="3"/>
  <c r="AD736" i="3" s="1"/>
  <c r="Q1046" i="4"/>
  <c r="R1046" i="4" s="1"/>
  <c r="U23" i="6"/>
  <c r="X73" i="6"/>
  <c r="X248" i="3"/>
  <c r="AF32" i="4"/>
  <c r="S34" i="4"/>
  <c r="AC58" i="4" s="1"/>
  <c r="M422" i="5"/>
  <c r="AD10" i="3"/>
  <c r="AM51" i="3" s="1"/>
  <c r="Q547" i="4"/>
  <c r="R547" i="4" s="1"/>
  <c r="N885" i="4"/>
  <c r="N399" i="5"/>
  <c r="M195" i="6"/>
  <c r="N195" i="6" s="1"/>
  <c r="Q260" i="6"/>
  <c r="R260" i="6" s="1"/>
  <c r="N437" i="6"/>
  <c r="Q536" i="6"/>
  <c r="R536" i="6" s="1"/>
  <c r="Q217" i="8"/>
  <c r="R217" i="8" s="1"/>
  <c r="Q649" i="8"/>
  <c r="R649" i="8" s="1"/>
  <c r="N995" i="4"/>
  <c r="Q827" i="5"/>
  <c r="Q828" i="5" s="1"/>
  <c r="M598" i="8"/>
  <c r="N598" i="8" s="1"/>
  <c r="Q595" i="8"/>
  <c r="Q596" i="8" s="1"/>
  <c r="Z706" i="3"/>
  <c r="Q1014" i="4"/>
  <c r="Q1015" i="4" s="1"/>
  <c r="T937" i="2"/>
  <c r="U937" i="2" s="1"/>
  <c r="X934" i="2"/>
  <c r="X935" i="2" s="1"/>
  <c r="Q805" i="5"/>
  <c r="Q806" i="5" s="1"/>
  <c r="M246" i="7"/>
  <c r="N246" i="7" s="1"/>
  <c r="Q573" i="8"/>
  <c r="Q574" i="8" s="1"/>
  <c r="M554" i="8"/>
  <c r="N554" i="8" s="1"/>
  <c r="Q551" i="8"/>
  <c r="Q552" i="8" s="1"/>
  <c r="T915" i="2"/>
  <c r="U915" i="2" s="1"/>
  <c r="X912" i="2"/>
  <c r="X913" i="2" s="1"/>
  <c r="BA60" i="1"/>
  <c r="AZ60" i="1"/>
  <c r="AY36" i="1"/>
  <c r="AB824" i="1"/>
  <c r="AW32" i="1"/>
  <c r="Y49" i="1"/>
  <c r="F57" i="1" s="1"/>
  <c r="Y386" i="1"/>
  <c r="AA386" i="1" s="1"/>
  <c r="AB386" i="1" s="1"/>
  <c r="AX34" i="1"/>
  <c r="AZ71" i="1"/>
  <c r="AE6" i="1"/>
  <c r="AF6" i="1" s="1"/>
  <c r="AO58" i="1" s="1"/>
  <c r="BA33" i="1"/>
  <c r="AT36" i="1"/>
  <c r="AF67" i="1"/>
  <c r="AQ62" i="1" s="1"/>
  <c r="AC486" i="1"/>
  <c r="AC677" i="1"/>
  <c r="AU36" i="1"/>
  <c r="AS32" i="1"/>
  <c r="AP33" i="1"/>
  <c r="AV36" i="1"/>
  <c r="AW37" i="1"/>
  <c r="AC361" i="1"/>
  <c r="AG1055" i="1"/>
  <c r="AR71" i="1"/>
  <c r="AC417" i="1"/>
  <c r="AS71" i="1"/>
  <c r="AT71" i="1"/>
  <c r="AC469" i="1"/>
  <c r="AB778" i="1"/>
  <c r="AS31" i="1"/>
  <c r="AG923" i="1"/>
  <c r="AB847" i="1"/>
  <c r="AC539" i="1"/>
  <c r="AE34" i="1"/>
  <c r="AF34" i="1" s="1"/>
  <c r="AP58" i="1" s="1"/>
  <c r="AS36" i="1"/>
  <c r="AC244" i="1"/>
  <c r="AC434" i="1"/>
  <c r="Z313" i="1"/>
  <c r="Y21" i="1"/>
  <c r="AA21" i="1" s="1"/>
  <c r="AB21" i="1" s="1"/>
  <c r="AH78" i="1" s="1"/>
  <c r="Y254" i="1"/>
  <c r="AA254" i="1" s="1"/>
  <c r="AB254" i="1" s="1"/>
  <c r="AH88" i="1" s="1"/>
  <c r="AG855" i="1"/>
  <c r="AF259" i="1"/>
  <c r="BA58" i="1" s="1"/>
  <c r="AZ31" i="1"/>
  <c r="AF141" i="1"/>
  <c r="AT58" i="1" s="1"/>
  <c r="AT31" i="1"/>
  <c r="AF11" i="1"/>
  <c r="AO63" i="1" s="1"/>
  <c r="AF12" i="1"/>
  <c r="AO64" i="1" s="1"/>
  <c r="AA525" i="1"/>
  <c r="AB525" i="1" s="1"/>
  <c r="AB663" i="1"/>
  <c r="AG717" i="1"/>
  <c r="AE1098" i="1"/>
  <c r="AF1098" i="1" s="1"/>
  <c r="Y422" i="1"/>
  <c r="AA422" i="1" s="1"/>
  <c r="AB422" i="1" s="1"/>
  <c r="Y509" i="1"/>
  <c r="AA509" i="1" s="1"/>
  <c r="Y129" i="1"/>
  <c r="H132" i="1" s="1"/>
  <c r="Y492" i="1"/>
  <c r="AI488" i="1" s="1"/>
  <c r="AI489" i="1" s="1"/>
  <c r="AE647" i="1"/>
  <c r="AF647" i="1" s="1"/>
  <c r="AC42" i="1"/>
  <c r="AA179" i="1"/>
  <c r="AH46" i="1" s="1"/>
  <c r="AC287" i="1"/>
  <c r="AB755" i="1"/>
  <c r="Y78" i="1"/>
  <c r="H82" i="1" s="1"/>
  <c r="AC379" i="1"/>
  <c r="AO35" i="1"/>
  <c r="G28" i="1"/>
  <c r="AB617" i="1"/>
  <c r="AB893" i="1"/>
  <c r="AF37" i="1"/>
  <c r="AP61" i="1" s="1"/>
  <c r="AE966" i="1"/>
  <c r="AF966" i="1" s="1"/>
  <c r="AC521" i="1"/>
  <c r="AE555" i="1"/>
  <c r="AF555" i="1" s="1"/>
  <c r="AO33" i="1"/>
  <c r="AA640" i="1"/>
  <c r="AB640" i="1" s="1"/>
  <c r="AF206" i="1"/>
  <c r="AW58" i="1" s="1"/>
  <c r="AW31" i="1"/>
  <c r="BB31" i="1"/>
  <c r="AF300" i="1"/>
  <c r="BB58" i="1" s="1"/>
  <c r="AF336" i="1"/>
  <c r="BD58" i="1" s="1"/>
  <c r="BD31" i="1"/>
  <c r="AF222" i="1"/>
  <c r="AX58" i="1" s="1"/>
  <c r="AX31" i="1"/>
  <c r="AZ59" i="1"/>
  <c r="BA59" i="1"/>
  <c r="AP36" i="1"/>
  <c r="Z457" i="1"/>
  <c r="AB686" i="1"/>
  <c r="AB709" i="1"/>
  <c r="AF9" i="1"/>
  <c r="AO61" i="1" s="1"/>
  <c r="AR35" i="1"/>
  <c r="Y104" i="1"/>
  <c r="F110" i="1" s="1"/>
  <c r="AC307" i="1"/>
  <c r="AC343" i="1"/>
  <c r="AE591" i="1"/>
  <c r="AE592" i="1" s="1"/>
  <c r="AB732" i="1"/>
  <c r="AG1011" i="1"/>
  <c r="AE624" i="1"/>
  <c r="AF624" i="1" s="1"/>
  <c r="AC14" i="1"/>
  <c r="Y275" i="1"/>
  <c r="AA275" i="1" s="1"/>
  <c r="AH51" i="1" s="1"/>
  <c r="AQ71" i="1"/>
  <c r="AC608" i="1"/>
  <c r="AC631" i="1"/>
  <c r="AC98" i="1"/>
  <c r="AE739" i="1"/>
  <c r="AF739" i="1" s="1"/>
  <c r="AE808" i="1"/>
  <c r="AF808" i="1" s="1"/>
  <c r="AE532" i="1"/>
  <c r="AF532" i="1" s="1"/>
  <c r="Y474" i="1"/>
  <c r="AI471" i="1" s="1"/>
  <c r="AI472" i="1" s="1"/>
  <c r="AC71" i="1"/>
  <c r="Y200" i="1"/>
  <c r="AA200" i="1" s="1"/>
  <c r="AH47" i="1" s="1"/>
  <c r="Y405" i="1"/>
  <c r="AA405" i="1" s="1"/>
  <c r="AB405" i="1" s="1"/>
  <c r="Y457" i="1"/>
  <c r="AI453" i="1" s="1"/>
  <c r="AI454" i="1" s="1"/>
  <c r="Z492" i="1"/>
  <c r="AC654" i="1"/>
  <c r="AC266" i="1"/>
  <c r="Y349" i="1"/>
  <c r="AA349" i="1" s="1"/>
  <c r="AB349" i="1" s="1"/>
  <c r="Y440" i="1"/>
  <c r="AA440" i="1" s="1"/>
  <c r="AE706" i="1"/>
  <c r="AE707" i="1" s="1"/>
  <c r="Y217" i="1"/>
  <c r="AA217" i="1" s="1"/>
  <c r="AB217" i="1" s="1"/>
  <c r="AH86" i="1" s="1"/>
  <c r="AE660" i="1"/>
  <c r="AE661" i="1" s="1"/>
  <c r="M532" i="8"/>
  <c r="N532" i="8" s="1"/>
  <c r="Q529" i="8"/>
  <c r="Q530" i="8" s="1"/>
  <c r="Y637" i="3"/>
  <c r="Z637" i="3" s="1"/>
  <c r="AC634" i="3"/>
  <c r="AC635" i="3" s="1"/>
  <c r="T893" i="2"/>
  <c r="U893" i="2" s="1"/>
  <c r="X890" i="2"/>
  <c r="X891" i="2" s="1"/>
  <c r="T871" i="2"/>
  <c r="U871" i="2" s="1"/>
  <c r="X868" i="2"/>
  <c r="X869" i="2" s="1"/>
  <c r="Q948" i="4"/>
  <c r="Q949" i="4" s="1"/>
  <c r="V50" i="5"/>
  <c r="N115" i="5"/>
  <c r="N537" i="5"/>
  <c r="M698" i="5"/>
  <c r="N698" i="5" s="1"/>
  <c r="U116" i="5"/>
  <c r="N422" i="5"/>
  <c r="Q264" i="5"/>
  <c r="R264" i="5" s="1"/>
  <c r="R31" i="5"/>
  <c r="V95" i="5" s="1"/>
  <c r="AA116" i="5"/>
  <c r="Q246" i="5"/>
  <c r="R246" i="5" s="1"/>
  <c r="M329" i="5"/>
  <c r="N329" i="5" s="1"/>
  <c r="M742" i="5"/>
  <c r="N742" i="5" s="1"/>
  <c r="Q783" i="5"/>
  <c r="Q784" i="5" s="1"/>
  <c r="N445" i="5"/>
  <c r="M764" i="5"/>
  <c r="N764" i="5" s="1"/>
  <c r="AB116" i="5"/>
  <c r="T499" i="5"/>
  <c r="Q544" i="5"/>
  <c r="R544" i="5" s="1"/>
  <c r="S660" i="5"/>
  <c r="N95" i="5"/>
  <c r="AC116" i="5"/>
  <c r="W49" i="5"/>
  <c r="R53" i="5"/>
  <c r="W95" i="5" s="1"/>
  <c r="R8" i="5"/>
  <c r="U86" i="5" s="1"/>
  <c r="X49" i="5"/>
  <c r="Q903" i="5"/>
  <c r="R903" i="5" s="1"/>
  <c r="Q396" i="5"/>
  <c r="Q397" i="5" s="1"/>
  <c r="Z49" i="5"/>
  <c r="N134" i="5"/>
  <c r="N259" i="5"/>
  <c r="S338" i="5"/>
  <c r="N652" i="5"/>
  <c r="Q882" i="4"/>
  <c r="Q883" i="4" s="1"/>
  <c r="T848" i="2"/>
  <c r="U848" i="2" s="1"/>
  <c r="X845" i="2"/>
  <c r="X846" i="2" s="1"/>
  <c r="Q28" i="7"/>
  <c r="R28" i="7" s="1"/>
  <c r="S233" i="7"/>
  <c r="Q379" i="7"/>
  <c r="R379" i="7" s="1"/>
  <c r="Q74" i="7"/>
  <c r="R74" i="7" s="1"/>
  <c r="Q120" i="7"/>
  <c r="R120" i="7" s="1"/>
  <c r="Q717" i="5"/>
  <c r="Q718" i="5" s="1"/>
  <c r="AD172" i="3"/>
  <c r="AT53" i="3" s="1"/>
  <c r="AR33" i="3"/>
  <c r="AV30" i="3"/>
  <c r="AY65" i="3"/>
  <c r="BA65" i="3"/>
  <c r="AD169" i="3"/>
  <c r="AT50" i="3" s="1"/>
  <c r="AZ30" i="3"/>
  <c r="AU34" i="3"/>
  <c r="AY30" i="3"/>
  <c r="AD39" i="3"/>
  <c r="AN53" i="3" s="1"/>
  <c r="AV65" i="3"/>
  <c r="AD84" i="3"/>
  <c r="AP48" i="3" s="1"/>
  <c r="AQ28" i="3"/>
  <c r="Z522" i="3"/>
  <c r="AD88" i="3"/>
  <c r="AP52" i="3" s="1"/>
  <c r="AO30" i="3"/>
  <c r="AR31" i="3"/>
  <c r="AZ65" i="3"/>
  <c r="AQ29" i="3"/>
  <c r="AP30" i="3"/>
  <c r="AC460" i="3"/>
  <c r="AD460" i="3" s="1"/>
  <c r="AD11" i="3"/>
  <c r="AM52" i="3" s="1"/>
  <c r="AU31" i="3"/>
  <c r="AE553" i="3"/>
  <c r="AR30" i="3"/>
  <c r="W228" i="3"/>
  <c r="Y228" i="3" s="1"/>
  <c r="Z228" i="3" s="1"/>
  <c r="AF78" i="3" s="1"/>
  <c r="AW31" i="3"/>
  <c r="AQ34" i="3"/>
  <c r="W46" i="3"/>
  <c r="Y46" i="3" s="1"/>
  <c r="BH65" i="3"/>
  <c r="Z568" i="3"/>
  <c r="AU29" i="3"/>
  <c r="AD272" i="3"/>
  <c r="AZ47" i="3" s="1"/>
  <c r="AZ28" i="3"/>
  <c r="AN32" i="3"/>
  <c r="AD151" i="3"/>
  <c r="AS50" i="3" s="1"/>
  <c r="W412" i="3"/>
  <c r="Y412" i="3" s="1"/>
  <c r="Z412" i="3" s="1"/>
  <c r="X499" i="3"/>
  <c r="Z499" i="3" s="1"/>
  <c r="AN31" i="3"/>
  <c r="W137" i="3"/>
  <c r="Y137" i="3" s="1"/>
  <c r="X137" i="3"/>
  <c r="AF12" i="3" s="1"/>
  <c r="W302" i="3"/>
  <c r="Y302" i="3" s="1"/>
  <c r="Z302" i="3" s="1"/>
  <c r="W380" i="3"/>
  <c r="Y380" i="3" s="1"/>
  <c r="Z380" i="3" s="1"/>
  <c r="AT33" i="3"/>
  <c r="W248" i="3"/>
  <c r="Y248" i="3" s="1"/>
  <c r="Z545" i="3"/>
  <c r="AV29" i="3"/>
  <c r="W95" i="3"/>
  <c r="Y95" i="3" s="1"/>
  <c r="AF40" i="3" s="1"/>
  <c r="W476" i="3"/>
  <c r="Y476" i="3" s="1"/>
  <c r="Z476" i="3" s="1"/>
  <c r="AX28" i="3"/>
  <c r="AP34" i="3"/>
  <c r="BF65" i="3"/>
  <c r="W212" i="3"/>
  <c r="Y212" i="3" s="1"/>
  <c r="AF46" i="3" s="1"/>
  <c r="AE576" i="3"/>
  <c r="AP28" i="3"/>
  <c r="AD83" i="3"/>
  <c r="AP47" i="3" s="1"/>
  <c r="AD183" i="3"/>
  <c r="AU47" i="3" s="1"/>
  <c r="AU28" i="3"/>
  <c r="AD253" i="3"/>
  <c r="AY47" i="3" s="1"/>
  <c r="AY28" i="3"/>
  <c r="AD200" i="3"/>
  <c r="AV47" i="3" s="1"/>
  <c r="AV28" i="3"/>
  <c r="BA28" i="3"/>
  <c r="AD290" i="3"/>
  <c r="BA47" i="3" s="1"/>
  <c r="AD108" i="3"/>
  <c r="AQ50" i="3" s="1"/>
  <c r="AD222" i="3"/>
  <c r="AW52" i="3" s="1"/>
  <c r="W285" i="3"/>
  <c r="Y285" i="3" s="1"/>
  <c r="Z285" i="3" s="1"/>
  <c r="AM34" i="3"/>
  <c r="AC306" i="3"/>
  <c r="W334" i="3"/>
  <c r="Y334" i="3" s="1"/>
  <c r="Z334" i="3" s="1"/>
  <c r="AC384" i="3"/>
  <c r="AD384" i="3" s="1"/>
  <c r="AA41" i="3"/>
  <c r="AC483" i="3"/>
  <c r="AD483" i="3" s="1"/>
  <c r="AC506" i="3"/>
  <c r="AD506" i="3" s="1"/>
  <c r="AC565" i="3"/>
  <c r="AC566" i="3" s="1"/>
  <c r="AA40" i="3"/>
  <c r="W317" i="3"/>
  <c r="Y317" i="3" s="1"/>
  <c r="Z317" i="3" s="1"/>
  <c r="W158" i="3"/>
  <c r="Y158" i="3" s="1"/>
  <c r="AF43" i="3" s="1"/>
  <c r="AC621" i="3"/>
  <c r="AD621" i="3" s="1"/>
  <c r="W451" i="3"/>
  <c r="AG448" i="3" s="1"/>
  <c r="AG449" i="3" s="1"/>
  <c r="AT32" i="3"/>
  <c r="AT65" i="3"/>
  <c r="W117" i="3"/>
  <c r="Y117" i="3" s="1"/>
  <c r="W176" i="3"/>
  <c r="Y176" i="3" s="1"/>
  <c r="Z176" i="3" s="1"/>
  <c r="AF75" i="3" s="1"/>
  <c r="X212" i="3"/>
  <c r="AF16" i="3" s="1"/>
  <c r="AC473" i="3"/>
  <c r="AC474" i="3" s="1"/>
  <c r="AA14" i="3"/>
  <c r="AD38" i="3"/>
  <c r="AN52" i="3" s="1"/>
  <c r="W366" i="3"/>
  <c r="Y366" i="3" s="1"/>
  <c r="Z366" i="3" s="1"/>
  <c r="V576" i="3"/>
  <c r="AE599" i="3"/>
  <c r="AH40" i="1"/>
  <c r="AF63" i="1"/>
  <c r="AQ58" i="1" s="1"/>
  <c r="AQ31" i="1"/>
  <c r="AG763" i="1"/>
  <c r="AE762" i="1"/>
  <c r="AF762" i="1" s="1"/>
  <c r="AG878" i="1"/>
  <c r="AE877" i="1"/>
  <c r="AF877" i="1" s="1"/>
  <c r="AQ33" i="1"/>
  <c r="AF38" i="1"/>
  <c r="AP62" i="1" s="1"/>
  <c r="AC452" i="1"/>
  <c r="AC451" i="1"/>
  <c r="AM30" i="3"/>
  <c r="AD8" i="3"/>
  <c r="AM49" i="3" s="1"/>
  <c r="AF116" i="5"/>
  <c r="Q212" i="5"/>
  <c r="R212" i="5" s="1"/>
  <c r="Y197" i="2"/>
  <c r="AP61" i="2" s="1"/>
  <c r="AP37" i="2"/>
  <c r="AT33" i="1"/>
  <c r="Y231" i="1"/>
  <c r="AA232" i="1" s="1"/>
  <c r="Y295" i="1"/>
  <c r="AA295" i="1" s="1"/>
  <c r="Q970" i="4"/>
  <c r="Q971" i="4" s="1"/>
  <c r="AF64" i="1"/>
  <c r="AQ59" i="1" s="1"/>
  <c r="AX35" i="1"/>
  <c r="AC265" i="1"/>
  <c r="AI506" i="1"/>
  <c r="AI507" i="1" s="1"/>
  <c r="Z509" i="1"/>
  <c r="Y35" i="2"/>
  <c r="AI31" i="2"/>
  <c r="AN68" i="2"/>
  <c r="X157" i="2"/>
  <c r="AC585" i="1"/>
  <c r="Y63" i="2"/>
  <c r="AJ56" i="2" s="1"/>
  <c r="AJ33" i="2"/>
  <c r="AO31" i="3"/>
  <c r="AD61" i="3"/>
  <c r="AO50" i="3" s="1"/>
  <c r="X799" i="2"/>
  <c r="X800" i="2" s="1"/>
  <c r="T802" i="2"/>
  <c r="U802" i="2" s="1"/>
  <c r="AO32" i="1"/>
  <c r="AF35" i="1"/>
  <c r="AP59" i="1" s="1"/>
  <c r="Y331" i="1"/>
  <c r="AA331" i="1" s="1"/>
  <c r="AB331" i="1" s="1"/>
  <c r="AA47" i="5"/>
  <c r="R120" i="5"/>
  <c r="AA84" i="5" s="1"/>
  <c r="AZ58" i="1"/>
  <c r="AC504" i="1"/>
  <c r="AA571" i="1"/>
  <c r="AB571" i="1" s="1"/>
  <c r="AB801" i="1"/>
  <c r="AY33" i="1"/>
  <c r="AH35" i="2"/>
  <c r="Y10" i="2"/>
  <c r="AH59" i="2" s="1"/>
  <c r="U185" i="2"/>
  <c r="AA78" i="2" s="1"/>
  <c r="AA47" i="2"/>
  <c r="AR32" i="1"/>
  <c r="Y313" i="1"/>
  <c r="AA313" i="1" s="1"/>
  <c r="AB313" i="1" s="1"/>
  <c r="R49" i="2"/>
  <c r="G55" i="2" s="1"/>
  <c r="S311" i="2"/>
  <c r="R311" i="2"/>
  <c r="T311" i="2" s="1"/>
  <c r="AE32" i="4"/>
  <c r="S90" i="4"/>
  <c r="AE59" i="4" s="1"/>
  <c r="AV34" i="1"/>
  <c r="AC342" i="1"/>
  <c r="AC520" i="1"/>
  <c r="AC630" i="1"/>
  <c r="AE670" i="1"/>
  <c r="AF670" i="1" s="1"/>
  <c r="AE785" i="1"/>
  <c r="AF785" i="1" s="1"/>
  <c r="AE900" i="1"/>
  <c r="AF900" i="1" s="1"/>
  <c r="AE944" i="1"/>
  <c r="AF944" i="1" s="1"/>
  <c r="AE988" i="1"/>
  <c r="AF988" i="1" s="1"/>
  <c r="AE1032" i="1"/>
  <c r="AF1032" i="1" s="1"/>
  <c r="AE1076" i="1"/>
  <c r="AF1076" i="1" s="1"/>
  <c r="X6" i="2"/>
  <c r="G28" i="2"/>
  <c r="AI34" i="2"/>
  <c r="H103" i="2"/>
  <c r="T100" i="2"/>
  <c r="S329" i="2"/>
  <c r="AB500" i="2"/>
  <c r="AB501" i="2" s="1"/>
  <c r="T503" i="2"/>
  <c r="U503" i="2" s="1"/>
  <c r="AA548" i="1"/>
  <c r="AB548" i="1" s="1"/>
  <c r="AG694" i="1"/>
  <c r="AG832" i="1"/>
  <c r="AJ68" i="2"/>
  <c r="X61" i="2"/>
  <c r="T526" i="2"/>
  <c r="U526" i="2" s="1"/>
  <c r="S595" i="2"/>
  <c r="R595" i="2"/>
  <c r="T595" i="2" s="1"/>
  <c r="X763" i="2"/>
  <c r="Y763" i="2" s="1"/>
  <c r="AN65" i="3"/>
  <c r="Y155" i="1"/>
  <c r="X408" i="2"/>
  <c r="Y408" i="2" s="1"/>
  <c r="BB68" i="2"/>
  <c r="AI35" i="2"/>
  <c r="R147" i="2"/>
  <c r="G151" i="2" s="1"/>
  <c r="W19" i="3"/>
  <c r="G25" i="3" s="1"/>
  <c r="AD33" i="3"/>
  <c r="AN47" i="3" s="1"/>
  <c r="AN28" i="3"/>
  <c r="AE578" i="1"/>
  <c r="AF578" i="1" s="1"/>
  <c r="AC699" i="1"/>
  <c r="AH32" i="2"/>
  <c r="Z989" i="2"/>
  <c r="X988" i="2"/>
  <c r="Y988" i="2" s="1"/>
  <c r="Z129" i="1"/>
  <c r="AH11" i="1" s="1"/>
  <c r="X615" i="2"/>
  <c r="X616" i="2" s="1"/>
  <c r="S618" i="2"/>
  <c r="Z1033" i="2"/>
  <c r="X1032" i="2"/>
  <c r="Y1032" i="2" s="1"/>
  <c r="AD150" i="3"/>
  <c r="AS49" i="3" s="1"/>
  <c r="AS30" i="3"/>
  <c r="AF44" i="3"/>
  <c r="AK68" i="2"/>
  <c r="X86" i="2"/>
  <c r="X707" i="2"/>
  <c r="X708" i="2" s="1"/>
  <c r="T710" i="2"/>
  <c r="U710" i="2" s="1"/>
  <c r="Y367" i="1"/>
  <c r="AA367" i="1" s="1"/>
  <c r="AB367" i="1" s="1"/>
  <c r="AH37" i="2"/>
  <c r="X207" i="2"/>
  <c r="AQ68" i="2"/>
  <c r="R385" i="2"/>
  <c r="T385" i="2" s="1"/>
  <c r="U385" i="2" s="1"/>
  <c r="AB483" i="2"/>
  <c r="AB484" i="2" s="1"/>
  <c r="AL32" i="2"/>
  <c r="AN35" i="2"/>
  <c r="AT68" i="2"/>
  <c r="X262" i="2"/>
  <c r="S366" i="2"/>
  <c r="R366" i="2"/>
  <c r="T366" i="2" s="1"/>
  <c r="U366" i="2" s="1"/>
  <c r="AD166" i="3"/>
  <c r="AT47" i="3" s="1"/>
  <c r="AT28" i="3"/>
  <c r="R32" i="4"/>
  <c r="AC69" i="4"/>
  <c r="AF42" i="3"/>
  <c r="W267" i="3"/>
  <c r="Y267" i="3" s="1"/>
  <c r="X267" i="3"/>
  <c r="R75" i="2"/>
  <c r="G80" i="2" s="1"/>
  <c r="S434" i="2"/>
  <c r="U434" i="2" s="1"/>
  <c r="AM31" i="3"/>
  <c r="AC588" i="3"/>
  <c r="AC589" i="3" s="1"/>
  <c r="Y591" i="3"/>
  <c r="Z591" i="3" s="1"/>
  <c r="Y614" i="3"/>
  <c r="Z614" i="3" s="1"/>
  <c r="AE714" i="3"/>
  <c r="AC713" i="3"/>
  <c r="AD713" i="3" s="1"/>
  <c r="U50" i="4"/>
  <c r="O210" i="4"/>
  <c r="U83" i="4" s="1"/>
  <c r="S124" i="2"/>
  <c r="AA11" i="2" s="1"/>
  <c r="R348" i="2"/>
  <c r="T348" i="2" s="1"/>
  <c r="U348" i="2" s="1"/>
  <c r="S549" i="2"/>
  <c r="U549" i="2" s="1"/>
  <c r="R572" i="2"/>
  <c r="T572" i="2" s="1"/>
  <c r="Z1011" i="2"/>
  <c r="Z1055" i="2"/>
  <c r="AV33" i="3"/>
  <c r="AG406" i="3"/>
  <c r="AG407" i="3" s="1"/>
  <c r="O246" i="4"/>
  <c r="U85" i="4" s="1"/>
  <c r="U52" i="4"/>
  <c r="S100" i="2"/>
  <c r="AA10" i="2" s="1"/>
  <c r="S147" i="2"/>
  <c r="AA12" i="2" s="1"/>
  <c r="R217" i="2"/>
  <c r="T217" i="2" s="1"/>
  <c r="AO65" i="3"/>
  <c r="AC58" i="3"/>
  <c r="X393" i="3"/>
  <c r="W393" i="3"/>
  <c r="Y393" i="3" s="1"/>
  <c r="AB32" i="4"/>
  <c r="S9" i="4"/>
  <c r="AB59" i="4" s="1"/>
  <c r="N498" i="4"/>
  <c r="O498" i="4" s="1"/>
  <c r="V496" i="4"/>
  <c r="V497" i="4" s="1"/>
  <c r="X661" i="2"/>
  <c r="X662" i="2" s="1"/>
  <c r="X753" i="2"/>
  <c r="X754" i="2" s="1"/>
  <c r="AE645" i="3"/>
  <c r="AC644" i="3"/>
  <c r="AD644" i="3" s="1"/>
  <c r="R169" i="2"/>
  <c r="T169" i="2" s="1"/>
  <c r="R329" i="2"/>
  <c r="T329" i="2" s="1"/>
  <c r="AD7" i="3"/>
  <c r="AM48" i="3" s="1"/>
  <c r="AG392" i="3"/>
  <c r="AG393" i="3" s="1"/>
  <c r="AE691" i="3"/>
  <c r="AC690" i="3"/>
  <c r="AD690" i="3" s="1"/>
  <c r="AB35" i="4"/>
  <c r="S12" i="4"/>
  <c r="AB62" i="4" s="1"/>
  <c r="AD34" i="3"/>
  <c r="AN48" i="3" s="1"/>
  <c r="AI31" i="4"/>
  <c r="S179" i="4"/>
  <c r="AI58" i="4" s="1"/>
  <c r="M793" i="4"/>
  <c r="N793" i="4" s="1"/>
  <c r="Q790" i="4"/>
  <c r="Q791" i="4" s="1"/>
  <c r="AC126" i="3"/>
  <c r="AC217" i="3"/>
  <c r="AB29" i="4"/>
  <c r="S6" i="4"/>
  <c r="AB56" i="4" s="1"/>
  <c r="G150" i="4"/>
  <c r="N146" i="4"/>
  <c r="V480" i="4"/>
  <c r="V481" i="4" s="1"/>
  <c r="N482" i="4"/>
  <c r="O482" i="4" s="1"/>
  <c r="U150" i="2"/>
  <c r="V150" i="2" s="1"/>
  <c r="X46" i="3"/>
  <c r="AF8" i="3" s="1"/>
  <c r="X72" i="3"/>
  <c r="AF9" i="3" s="1"/>
  <c r="S196" i="4"/>
  <c r="AJ56" i="4" s="1"/>
  <c r="AJ29" i="4"/>
  <c r="R257" i="2"/>
  <c r="T257" i="2" s="1"/>
  <c r="AC6" i="3"/>
  <c r="W72" i="3"/>
  <c r="G76" i="3" s="1"/>
  <c r="X195" i="3"/>
  <c r="AF15" i="3" s="1"/>
  <c r="W195" i="3"/>
  <c r="Y195" i="3" s="1"/>
  <c r="AF29" i="4"/>
  <c r="S112" i="4"/>
  <c r="AF56" i="4" s="1"/>
  <c r="S137" i="4"/>
  <c r="AG59" i="4" s="1"/>
  <c r="AG32" i="4"/>
  <c r="Z95" i="3"/>
  <c r="AF71" i="3" s="1"/>
  <c r="BE65" i="3"/>
  <c r="AC356" i="3"/>
  <c r="AD356" i="3" s="1"/>
  <c r="X434" i="3"/>
  <c r="W434" i="3"/>
  <c r="AE668" i="3"/>
  <c r="AC667" i="3"/>
  <c r="AD667" i="3" s="1"/>
  <c r="AB69" i="4"/>
  <c r="S778" i="4"/>
  <c r="Q777" i="4"/>
  <c r="R777" i="4" s="1"/>
  <c r="G99" i="3"/>
  <c r="Q813" i="4"/>
  <c r="Q814" i="4" s="1"/>
  <c r="M816" i="4"/>
  <c r="N816" i="4" s="1"/>
  <c r="Q992" i="4"/>
  <c r="Q993" i="4" s="1"/>
  <c r="R139" i="5"/>
  <c r="AB84" i="5" s="1"/>
  <c r="AB47" i="5"/>
  <c r="AC529" i="3"/>
  <c r="AD529" i="3" s="1"/>
  <c r="AC542" i="3"/>
  <c r="AC543" i="3" s="1"/>
  <c r="N20" i="4"/>
  <c r="AB31" i="4"/>
  <c r="AB34" i="4"/>
  <c r="R61" i="4"/>
  <c r="H78" i="4"/>
  <c r="R87" i="4"/>
  <c r="R134" i="4"/>
  <c r="Q1036" i="4"/>
  <c r="Q1037" i="4" s="1"/>
  <c r="U47" i="5"/>
  <c r="R6" i="5"/>
  <c r="U84" i="5" s="1"/>
  <c r="H140" i="3"/>
  <c r="AG30" i="4"/>
  <c r="AD31" i="4"/>
  <c r="O364" i="4"/>
  <c r="Q537" i="4"/>
  <c r="Q538" i="4" s="1"/>
  <c r="AC519" i="3"/>
  <c r="AC520" i="3" s="1"/>
  <c r="Q606" i="4"/>
  <c r="Q607" i="4" s="1"/>
  <c r="M609" i="4"/>
  <c r="N609" i="4" s="1"/>
  <c r="AI33" i="4"/>
  <c r="AD35" i="4"/>
  <c r="S139" i="4"/>
  <c r="AG61" i="4" s="1"/>
  <c r="N655" i="4"/>
  <c r="V53" i="5"/>
  <c r="R33" i="5"/>
  <c r="V97" i="5" s="1"/>
  <c r="AC148" i="3"/>
  <c r="X158" i="3"/>
  <c r="AF13" i="3" s="1"/>
  <c r="AC496" i="3"/>
  <c r="AC497" i="3" s="1"/>
  <c r="AC598" i="3"/>
  <c r="AD598" i="3" s="1"/>
  <c r="AG31" i="4"/>
  <c r="AE35" i="4"/>
  <c r="V447" i="4"/>
  <c r="V448" i="4" s="1"/>
  <c r="N449" i="4"/>
  <c r="O449" i="4" s="1"/>
  <c r="M563" i="4"/>
  <c r="N563" i="4" s="1"/>
  <c r="Q869" i="4"/>
  <c r="R869" i="4" s="1"/>
  <c r="Q1080" i="4"/>
  <c r="Q1081" i="4" s="1"/>
  <c r="Z116" i="5"/>
  <c r="Q100" i="5"/>
  <c r="Q613" i="5"/>
  <c r="R613" i="5" s="1"/>
  <c r="S614" i="5"/>
  <c r="W350" i="3"/>
  <c r="Y350" i="3" s="1"/>
  <c r="Z350" i="3" s="1"/>
  <c r="AD32" i="4"/>
  <c r="AI34" i="4"/>
  <c r="AG35" i="4"/>
  <c r="O102" i="4"/>
  <c r="U78" i="4" s="1"/>
  <c r="N517" i="4"/>
  <c r="O517" i="4" s="1"/>
  <c r="V49" i="5"/>
  <c r="R29" i="5"/>
  <c r="V86" i="5" s="1"/>
  <c r="AN30" i="4"/>
  <c r="S525" i="4"/>
  <c r="Q524" i="4"/>
  <c r="R524" i="4" s="1"/>
  <c r="Q926" i="4"/>
  <c r="Q927" i="4" s="1"/>
  <c r="R84" i="5"/>
  <c r="Y85" i="5" s="1"/>
  <c r="Y48" i="5"/>
  <c r="Q593" i="4"/>
  <c r="R593" i="4" s="1"/>
  <c r="Q652" i="4"/>
  <c r="Q653" i="4" s="1"/>
  <c r="M747" i="4"/>
  <c r="N747" i="4" s="1"/>
  <c r="S824" i="4"/>
  <c r="M839" i="4"/>
  <c r="N839" i="4" s="1"/>
  <c r="M907" i="4"/>
  <c r="N907" i="4" s="1"/>
  <c r="U53" i="5"/>
  <c r="Q383" i="5"/>
  <c r="R383" i="5" s="1"/>
  <c r="N675" i="5"/>
  <c r="Z48" i="5"/>
  <c r="W51" i="5"/>
  <c r="U255" i="5"/>
  <c r="U256" i="5" s="1"/>
  <c r="U308" i="5"/>
  <c r="U309" i="5" s="1"/>
  <c r="T58" i="8"/>
  <c r="Q5" i="8"/>
  <c r="R5" i="8" s="1"/>
  <c r="Q1102" i="4"/>
  <c r="Q1103" i="4" s="1"/>
  <c r="AE116" i="5"/>
  <c r="S407" i="5"/>
  <c r="V463" i="4"/>
  <c r="V464" i="4" s="1"/>
  <c r="Q583" i="4"/>
  <c r="Q584" i="4" s="1"/>
  <c r="Q65" i="5"/>
  <c r="Q360" i="5"/>
  <c r="R360" i="5" s="1"/>
  <c r="Q373" i="5"/>
  <c r="Q374" i="5" s="1"/>
  <c r="Q452" i="5"/>
  <c r="R452" i="5" s="1"/>
  <c r="Q465" i="5"/>
  <c r="Q466" i="5" s="1"/>
  <c r="Q521" i="5"/>
  <c r="R521" i="5" s="1"/>
  <c r="Q749" i="5"/>
  <c r="R749" i="5" s="1"/>
  <c r="S750" i="5"/>
  <c r="Q1002" i="4"/>
  <c r="R1002" i="4" s="1"/>
  <c r="Q27" i="5"/>
  <c r="R49" i="5"/>
  <c r="W84" i="5" s="1"/>
  <c r="W50" i="5"/>
  <c r="U54" i="5"/>
  <c r="S670" i="6"/>
  <c r="Q669" i="6"/>
  <c r="R669" i="6" s="1"/>
  <c r="Q48" i="5"/>
  <c r="Q281" i="5"/>
  <c r="R281" i="5" s="1"/>
  <c r="T568" i="5"/>
  <c r="Q705" i="5"/>
  <c r="R705" i="5" s="1"/>
  <c r="S706" i="5"/>
  <c r="S468" i="6"/>
  <c r="Q467" i="6"/>
  <c r="R467" i="6" s="1"/>
  <c r="V52" i="5"/>
  <c r="Q83" i="5"/>
  <c r="R28" i="5"/>
  <c r="V85" i="5" s="1"/>
  <c r="S514" i="6"/>
  <c r="Q513" i="6"/>
  <c r="R513" i="6" s="1"/>
  <c r="S794" i="5"/>
  <c r="S838" i="5"/>
  <c r="S882" i="5"/>
  <c r="Q7" i="6"/>
  <c r="S284" i="6"/>
  <c r="S376" i="6"/>
  <c r="S448" i="8"/>
  <c r="Q447" i="8"/>
  <c r="R447" i="8" s="1"/>
  <c r="N509" i="8"/>
  <c r="Q727" i="5"/>
  <c r="R727" i="5" s="1"/>
  <c r="Q771" i="5"/>
  <c r="R771" i="5" s="1"/>
  <c r="Q815" i="5"/>
  <c r="R815" i="5" s="1"/>
  <c r="Q859" i="5"/>
  <c r="R859" i="5" s="1"/>
  <c r="AA73" i="6"/>
  <c r="Q128" i="6"/>
  <c r="R128" i="6" s="1"/>
  <c r="M159" i="6"/>
  <c r="N159" i="6" s="1"/>
  <c r="M212" i="6"/>
  <c r="N212" i="6" s="1"/>
  <c r="Q237" i="6"/>
  <c r="R237" i="6" s="1"/>
  <c r="Q329" i="6"/>
  <c r="R329" i="6" s="1"/>
  <c r="Q559" i="6"/>
  <c r="R559" i="6" s="1"/>
  <c r="Q605" i="6"/>
  <c r="R605" i="6" s="1"/>
  <c r="S649" i="6"/>
  <c r="Q753" i="6"/>
  <c r="R753" i="6" s="1"/>
  <c r="Q222" i="7"/>
  <c r="Q223" i="7" s="1"/>
  <c r="M225" i="7"/>
  <c r="N225" i="7" s="1"/>
  <c r="Q264" i="7"/>
  <c r="Q265" i="7" s="1"/>
  <c r="M267" i="7"/>
  <c r="N267" i="7" s="1"/>
  <c r="Q337" i="7"/>
  <c r="R337" i="7" s="1"/>
  <c r="W58" i="8"/>
  <c r="S471" i="8"/>
  <c r="Q470" i="8"/>
  <c r="R470" i="8" s="1"/>
  <c r="S628" i="8"/>
  <c r="Q627" i="8"/>
  <c r="R627" i="8" s="1"/>
  <c r="S317" i="7"/>
  <c r="U142" i="8"/>
  <c r="U143" i="8" s="1"/>
  <c r="U160" i="8"/>
  <c r="U161" i="8" s="1"/>
  <c r="M164" i="8"/>
  <c r="N164" i="8" s="1"/>
  <c r="U105" i="8"/>
  <c r="U106" i="8" s="1"/>
  <c r="M109" i="8"/>
  <c r="N109" i="8" s="1"/>
  <c r="Q253" i="8"/>
  <c r="Q254" i="8" s="1"/>
  <c r="M256" i="8"/>
  <c r="N256" i="8" s="1"/>
  <c r="S584" i="8"/>
  <c r="Q583" i="8"/>
  <c r="R583" i="8" s="1"/>
  <c r="S172" i="8"/>
  <c r="Q171" i="8"/>
  <c r="R171" i="8" s="1"/>
  <c r="S672" i="8"/>
  <c r="Q671" i="8"/>
  <c r="R671" i="8" s="1"/>
  <c r="Q211" i="7"/>
  <c r="R211" i="7" s="1"/>
  <c r="Q253" i="7"/>
  <c r="R253" i="7" s="1"/>
  <c r="S195" i="8"/>
  <c r="Q194" i="8"/>
  <c r="R194" i="8" s="1"/>
  <c r="S264" i="8"/>
  <c r="Q263" i="8"/>
  <c r="R263" i="8" s="1"/>
  <c r="Q345" i="8"/>
  <c r="Q346" i="8" s="1"/>
  <c r="M348" i="8"/>
  <c r="N348" i="8" s="1"/>
  <c r="S540" i="8"/>
  <c r="Q539" i="8"/>
  <c r="R539" i="8" s="1"/>
  <c r="Q561" i="8"/>
  <c r="R561" i="8" s="1"/>
  <c r="S694" i="8"/>
  <c r="Q693" i="8"/>
  <c r="R693" i="8" s="1"/>
  <c r="R42" i="6"/>
  <c r="W45" i="6" s="1"/>
  <c r="X58" i="8"/>
  <c r="Q78" i="8"/>
  <c r="R78" i="8" s="1"/>
  <c r="S287" i="8"/>
  <c r="Q286" i="8"/>
  <c r="R286" i="8" s="1"/>
  <c r="Q295" i="7"/>
  <c r="R295" i="7" s="1"/>
  <c r="Q133" i="8"/>
  <c r="R133" i="8" s="1"/>
  <c r="AA58" i="8"/>
  <c r="Q309" i="8"/>
  <c r="R309" i="8" s="1"/>
  <c r="S356" i="8"/>
  <c r="Q355" i="8"/>
  <c r="R355" i="8" s="1"/>
  <c r="N417" i="8"/>
  <c r="S379" i="8"/>
  <c r="Q378" i="8"/>
  <c r="R378" i="8" s="1"/>
  <c r="S716" i="8"/>
  <c r="Q715" i="8"/>
  <c r="R715" i="8" s="1"/>
  <c r="S167" i="7"/>
  <c r="S233" i="4" l="1"/>
  <c r="AL56" i="4" s="1"/>
  <c r="AN29" i="4"/>
  <c r="T124" i="2"/>
  <c r="H127" i="2"/>
  <c r="Y174" i="2"/>
  <c r="AO55" i="2" s="1"/>
  <c r="AO31" i="2"/>
  <c r="U618" i="2"/>
  <c r="U572" i="2"/>
  <c r="T451" i="2"/>
  <c r="U451" i="2" s="1"/>
  <c r="T467" i="2"/>
  <c r="U467" i="2" s="1"/>
  <c r="U257" i="2"/>
  <c r="AB295" i="1"/>
  <c r="AF237" i="1"/>
  <c r="AY58" i="1" s="1"/>
  <c r="F134" i="1"/>
  <c r="AV31" i="1"/>
  <c r="AA492" i="1"/>
  <c r="AB492" i="1" s="1"/>
  <c r="H53" i="1"/>
  <c r="AH50" i="1"/>
  <c r="H25" i="1"/>
  <c r="G160" i="3"/>
  <c r="O75" i="4"/>
  <c r="U77" i="4" s="1"/>
  <c r="U311" i="2"/>
  <c r="AP31" i="1"/>
  <c r="AZ62" i="1"/>
  <c r="AF47" i="3"/>
  <c r="S251" i="4"/>
  <c r="AM56" i="4" s="1"/>
  <c r="AM29" i="4"/>
  <c r="S177" i="4"/>
  <c r="AI56" i="4" s="1"/>
  <c r="AI29" i="4"/>
  <c r="O49" i="4"/>
  <c r="U39" i="4"/>
  <c r="T21" i="2"/>
  <c r="H24" i="2"/>
  <c r="U329" i="2"/>
  <c r="AB200" i="1"/>
  <c r="AH85" i="1" s="1"/>
  <c r="AO31" i="1"/>
  <c r="S202" i="2"/>
  <c r="AA15" i="2" s="1"/>
  <c r="T202" i="2"/>
  <c r="Z248" i="3"/>
  <c r="AU31" i="2"/>
  <c r="Y281" i="2"/>
  <c r="AU55" i="2" s="1"/>
  <c r="Y299" i="2"/>
  <c r="AV55" i="2" s="1"/>
  <c r="AV31" i="2"/>
  <c r="Y316" i="2"/>
  <c r="AW55" i="2" s="1"/>
  <c r="AW31" i="2"/>
  <c r="S215" i="4"/>
  <c r="AK56" i="4" s="1"/>
  <c r="AU31" i="1"/>
  <c r="R23" i="6"/>
  <c r="V45" i="6" s="1"/>
  <c r="V22" i="6"/>
  <c r="AA78" i="1"/>
  <c r="AH42" i="1" s="1"/>
  <c r="AA49" i="1"/>
  <c r="AB49" i="1" s="1"/>
  <c r="AH79" i="1" s="1"/>
  <c r="S330" i="4"/>
  <c r="AQ56" i="4" s="1"/>
  <c r="AQ29" i="4"/>
  <c r="AB440" i="1"/>
  <c r="AB179" i="1"/>
  <c r="AH84" i="1" s="1"/>
  <c r="AB275" i="1"/>
  <c r="AH89" i="1" s="1"/>
  <c r="F84" i="1"/>
  <c r="AA129" i="1"/>
  <c r="AB129" i="1" s="1"/>
  <c r="AH82" i="1" s="1"/>
  <c r="AH48" i="1"/>
  <c r="AA474" i="1"/>
  <c r="AB474" i="1" s="1"/>
  <c r="AB509" i="1"/>
  <c r="H108" i="1"/>
  <c r="AA104" i="1"/>
  <c r="AB104" i="1" s="1"/>
  <c r="AH81" i="1" s="1"/>
  <c r="AA457" i="1"/>
  <c r="AB457" i="1" s="1"/>
  <c r="G51" i="3"/>
  <c r="H49" i="3"/>
  <c r="G120" i="3"/>
  <c r="G141" i="3"/>
  <c r="Z137" i="3"/>
  <c r="AF73" i="3" s="1"/>
  <c r="H98" i="3"/>
  <c r="Y451" i="3"/>
  <c r="Z451" i="3" s="1"/>
  <c r="Z117" i="3"/>
  <c r="AF72" i="3" s="1"/>
  <c r="AF41" i="3"/>
  <c r="Z267" i="3"/>
  <c r="Z212" i="3"/>
  <c r="AF77" i="3" s="1"/>
  <c r="AD306" i="3"/>
  <c r="BB47" i="3" s="1"/>
  <c r="BB28" i="3"/>
  <c r="AE29" i="4"/>
  <c r="S87" i="4"/>
  <c r="AE56" i="4" s="1"/>
  <c r="H22" i="3"/>
  <c r="Y19" i="3"/>
  <c r="R83" i="5"/>
  <c r="Y84" i="5" s="1"/>
  <c r="Y47" i="5"/>
  <c r="AD29" i="4"/>
  <c r="S61" i="4"/>
  <c r="AD56" i="4" s="1"/>
  <c r="AD126" i="3"/>
  <c r="AR47" i="3" s="1"/>
  <c r="AR28" i="3"/>
  <c r="Y61" i="2"/>
  <c r="AJ31" i="2"/>
  <c r="Y157" i="2"/>
  <c r="AN55" i="2" s="1"/>
  <c r="AN31" i="2"/>
  <c r="R100" i="5"/>
  <c r="Z84" i="5" s="1"/>
  <c r="Z47" i="5"/>
  <c r="AC29" i="4"/>
  <c r="S32" i="4"/>
  <c r="AC56" i="4" s="1"/>
  <c r="U124" i="2"/>
  <c r="AA75" i="2" s="1"/>
  <c r="AA44" i="2"/>
  <c r="V47" i="5"/>
  <c r="R27" i="5"/>
  <c r="V84" i="5" s="1"/>
  <c r="AS28" i="3"/>
  <c r="AD148" i="3"/>
  <c r="AS47" i="3" s="1"/>
  <c r="U169" i="2"/>
  <c r="AA77" i="2" s="1"/>
  <c r="AA46" i="2"/>
  <c r="Z393" i="3"/>
  <c r="Y207" i="2"/>
  <c r="AQ55" i="2" s="1"/>
  <c r="AQ31" i="2"/>
  <c r="U100" i="2"/>
  <c r="AA74" i="2" s="1"/>
  <c r="AA43" i="2"/>
  <c r="O20" i="4"/>
  <c r="U75" i="4" s="1"/>
  <c r="U38" i="4"/>
  <c r="Y6" i="2"/>
  <c r="AH55" i="2" s="1"/>
  <c r="AH31" i="2"/>
  <c r="AD58" i="3"/>
  <c r="AO47" i="3" s="1"/>
  <c r="AO28" i="3"/>
  <c r="AA155" i="1"/>
  <c r="H158" i="1"/>
  <c r="AB232" i="1"/>
  <c r="AH87" i="1" s="1"/>
  <c r="AH49" i="1"/>
  <c r="Y86" i="2"/>
  <c r="AK55" i="2" s="1"/>
  <c r="AK31" i="2"/>
  <c r="R65" i="5"/>
  <c r="X84" i="5" s="1"/>
  <c r="X47" i="5"/>
  <c r="H53" i="2"/>
  <c r="T49" i="2"/>
  <c r="U22" i="6"/>
  <c r="R7" i="6"/>
  <c r="U45" i="6" s="1"/>
  <c r="Z195" i="3"/>
  <c r="AF76" i="3" s="1"/>
  <c r="AF45" i="3"/>
  <c r="Z158" i="3"/>
  <c r="AF74" i="3" s="1"/>
  <c r="S134" i="4"/>
  <c r="AG56" i="4" s="1"/>
  <c r="AG29" i="4"/>
  <c r="U217" i="2"/>
  <c r="AA80" i="2" s="1"/>
  <c r="AA49" i="2"/>
  <c r="H78" i="2"/>
  <c r="T75" i="2"/>
  <c r="Y262" i="2"/>
  <c r="AT55" i="2" s="1"/>
  <c r="AT31" i="2"/>
  <c r="H75" i="3"/>
  <c r="Y72" i="3"/>
  <c r="O146" i="4"/>
  <c r="U80" i="4" s="1"/>
  <c r="U43" i="4"/>
  <c r="Z46" i="3"/>
  <c r="AF69" i="3" s="1"/>
  <c r="AF38" i="3"/>
  <c r="AD217" i="3"/>
  <c r="AW47" i="3" s="1"/>
  <c r="AW28" i="3"/>
  <c r="H150" i="2"/>
  <c r="T147" i="2"/>
  <c r="R48" i="5"/>
  <c r="W47" i="5"/>
  <c r="Y434" i="3"/>
  <c r="Z434" i="3" s="1"/>
  <c r="AG433" i="3"/>
  <c r="AG434" i="3" s="1"/>
  <c r="AD6" i="3"/>
  <c r="AM47" i="3" s="1"/>
  <c r="AM28" i="3"/>
  <c r="U595" i="2"/>
  <c r="U76" i="4" l="1"/>
  <c r="AH44" i="1"/>
  <c r="AB78" i="1"/>
  <c r="AH80" i="1" s="1"/>
  <c r="AH41" i="1"/>
  <c r="U202" i="2"/>
  <c r="AA79" i="2" s="1"/>
  <c r="AA48" i="2"/>
  <c r="U21" i="2"/>
  <c r="AA71" i="2" s="1"/>
  <c r="AA40" i="2"/>
  <c r="AH43" i="1"/>
  <c r="AF39" i="3"/>
  <c r="Z72" i="3"/>
  <c r="AF70" i="3" s="1"/>
  <c r="AB155" i="1"/>
  <c r="AH83" i="1" s="1"/>
  <c r="AH45" i="1"/>
  <c r="AF37" i="3"/>
  <c r="Z19" i="3"/>
  <c r="AF68" i="3" s="1"/>
  <c r="U75" i="2"/>
  <c r="AA73" i="2" s="1"/>
  <c r="AA42" i="2"/>
  <c r="U49" i="2"/>
  <c r="AA72" i="2" s="1"/>
  <c r="AA41" i="2"/>
  <c r="U147" i="2"/>
  <c r="AA76" i="2" s="1"/>
  <c r="AA45" i="2"/>
  <c r="AF1013" i="1"/>
</calcChain>
</file>

<file path=xl/sharedStrings.xml><?xml version="1.0" encoding="utf-8"?>
<sst xmlns="http://schemas.openxmlformats.org/spreadsheetml/2006/main" count="10905" uniqueCount="166">
  <si>
    <t>Generación 9701</t>
  </si>
  <si>
    <t>Ingresos</t>
  </si>
  <si>
    <t>Egresos</t>
  </si>
  <si>
    <t>Semestres</t>
  </si>
  <si>
    <t>Finanzas/Admón Turistica</t>
  </si>
  <si>
    <t>Calidad Total</t>
  </si>
  <si>
    <t>Mercadotecnia</t>
  </si>
  <si>
    <t>Personal</t>
  </si>
  <si>
    <t>Total AE</t>
  </si>
  <si>
    <t>Admón Turistica</t>
  </si>
  <si>
    <t>Total</t>
  </si>
  <si>
    <t>Eficiencia Terminal</t>
  </si>
  <si>
    <t>Eficiencia de Egreso</t>
  </si>
  <si>
    <t>Rezago Educativo</t>
  </si>
  <si>
    <t>Tasa de Promoción</t>
  </si>
  <si>
    <t>Población</t>
  </si>
  <si>
    <t>Índice de retención</t>
  </si>
  <si>
    <t>Índice de deserción</t>
  </si>
  <si>
    <t>Ciclo</t>
  </si>
  <si>
    <t>Egresados</t>
  </si>
  <si>
    <t>Generación</t>
  </si>
  <si>
    <t>Ciclos</t>
  </si>
  <si>
    <t>0001</t>
  </si>
  <si>
    <t>0002</t>
  </si>
  <si>
    <t>0101</t>
  </si>
  <si>
    <t>0102</t>
  </si>
  <si>
    <t>0201</t>
  </si>
  <si>
    <t>0202</t>
  </si>
  <si>
    <t>0301</t>
  </si>
  <si>
    <t>0302</t>
  </si>
  <si>
    <t>0401</t>
  </si>
  <si>
    <t>0402</t>
  </si>
  <si>
    <t>1 a 2</t>
  </si>
  <si>
    <t>2 a 3</t>
  </si>
  <si>
    <t>3 a 4</t>
  </si>
  <si>
    <t>4 a 5</t>
  </si>
  <si>
    <t>5 a 6</t>
  </si>
  <si>
    <t xml:space="preserve"> </t>
  </si>
  <si>
    <t>6 a 7</t>
  </si>
  <si>
    <t>7 a 8</t>
  </si>
  <si>
    <t>8 a 9</t>
  </si>
  <si>
    <t>Total de titulados</t>
  </si>
  <si>
    <t>2003</t>
  </si>
  <si>
    <t>Indice de titulación al 2003</t>
  </si>
  <si>
    <t>Tiempos Medios de egreso</t>
  </si>
  <si>
    <t>Índice de Retención</t>
  </si>
  <si>
    <t>Generación 9702</t>
  </si>
  <si>
    <t>Índice de Deserción</t>
  </si>
  <si>
    <t>Generación 9801</t>
  </si>
  <si>
    <t>Índice de retencion del 1º al 2º Ciclo (Año)</t>
  </si>
  <si>
    <t>0501</t>
  </si>
  <si>
    <t>0502</t>
  </si>
  <si>
    <t>0601</t>
  </si>
  <si>
    <t>0602</t>
  </si>
  <si>
    <t>0701</t>
  </si>
  <si>
    <t>0702</t>
  </si>
  <si>
    <t>0801</t>
  </si>
  <si>
    <t>0802</t>
  </si>
  <si>
    <t>0901</t>
  </si>
  <si>
    <t>0902</t>
  </si>
  <si>
    <t>Generación 9802</t>
  </si>
  <si>
    <t>Generación 9901</t>
  </si>
  <si>
    <t>Generación 9902</t>
  </si>
  <si>
    <t>Generación 0001</t>
  </si>
  <si>
    <t>Generación 0002</t>
  </si>
  <si>
    <t>Generación 0101</t>
  </si>
  <si>
    <t>Generación 0102</t>
  </si>
  <si>
    <t>Generación 0201</t>
  </si>
  <si>
    <t>Calidad</t>
  </si>
  <si>
    <t>Finanzas</t>
  </si>
  <si>
    <t>1001</t>
  </si>
  <si>
    <t>1002</t>
  </si>
  <si>
    <t>Generación 0202</t>
  </si>
  <si>
    <t>8º</t>
  </si>
  <si>
    <t>9º</t>
  </si>
  <si>
    <t>Generación 0301</t>
  </si>
  <si>
    <t>Generación 0302</t>
  </si>
  <si>
    <t>Generación 0401</t>
  </si>
  <si>
    <t>Generación 0402</t>
  </si>
  <si>
    <t>1101</t>
  </si>
  <si>
    <t>Generación 0501</t>
  </si>
  <si>
    <t>Generación 0502</t>
  </si>
  <si>
    <t>1102</t>
  </si>
  <si>
    <t>1201</t>
  </si>
  <si>
    <t>Generación 0601</t>
  </si>
  <si>
    <t>1202</t>
  </si>
  <si>
    <t>1301</t>
  </si>
  <si>
    <t>Generación 0602</t>
  </si>
  <si>
    <t>Generación 0701</t>
  </si>
  <si>
    <t>1302</t>
  </si>
  <si>
    <t>Generación 0702</t>
  </si>
  <si>
    <t>Titulados</t>
  </si>
  <si>
    <t>Tit. Terminal</t>
  </si>
  <si>
    <t>Tit. Egreso</t>
  </si>
  <si>
    <t>Generación 0801</t>
  </si>
  <si>
    <t>1401</t>
  </si>
  <si>
    <t>Generación 0802</t>
  </si>
  <si>
    <t>1402</t>
  </si>
  <si>
    <t>1501</t>
  </si>
  <si>
    <t>Generación 0901</t>
  </si>
  <si>
    <t>Generación 0902</t>
  </si>
  <si>
    <t>Cohorte Generacional:</t>
  </si>
  <si>
    <t>Semestre</t>
  </si>
  <si>
    <t>Índice de abandono</t>
  </si>
  <si>
    <t>1º</t>
  </si>
  <si>
    <t>2º</t>
  </si>
  <si>
    <t>3º</t>
  </si>
  <si>
    <t>4º</t>
  </si>
  <si>
    <t>5º</t>
  </si>
  <si>
    <t>6º</t>
  </si>
  <si>
    <t>7º</t>
  </si>
  <si>
    <t>Total de Egresados</t>
  </si>
  <si>
    <t>1502</t>
  </si>
  <si>
    <t>1601</t>
  </si>
  <si>
    <t>1602</t>
  </si>
  <si>
    <t>1701</t>
  </si>
  <si>
    <t>1702</t>
  </si>
  <si>
    <t>1801</t>
  </si>
  <si>
    <t>1802</t>
  </si>
  <si>
    <t>1901</t>
  </si>
  <si>
    <t>1902</t>
  </si>
  <si>
    <t>2001</t>
  </si>
  <si>
    <t>2002</t>
  </si>
  <si>
    <t>2101</t>
  </si>
  <si>
    <t>2201</t>
  </si>
  <si>
    <t>AUDITORIA</t>
  </si>
  <si>
    <t>FINANZAS</t>
  </si>
  <si>
    <t>IMPUESTOS</t>
  </si>
  <si>
    <t>Totales</t>
  </si>
  <si>
    <t>2102</t>
  </si>
  <si>
    <t>2202</t>
  </si>
  <si>
    <t>Producción</t>
  </si>
  <si>
    <t>Financiera</t>
  </si>
  <si>
    <t>Docencia/Inv</t>
  </si>
  <si>
    <t>Docencia e Inv.</t>
  </si>
  <si>
    <t>Desarrollo de teorias y modelos</t>
  </si>
  <si>
    <t>Economía y desarrollo Tec.</t>
  </si>
  <si>
    <t>Planeacion y econ regional</t>
  </si>
  <si>
    <t>ECONOMIA (PLAN 2001)</t>
  </si>
  <si>
    <t>NO HUBO INGRESOS</t>
  </si>
  <si>
    <t>Generación 1001</t>
  </si>
  <si>
    <t>10º</t>
  </si>
  <si>
    <t>10°</t>
  </si>
  <si>
    <t xml:space="preserve">Total: </t>
  </si>
  <si>
    <t>A PARTIR DE ESTA GENERACION EL PE SE COMPONE DE 8 SEMESTRES</t>
  </si>
  <si>
    <t>Plan nuevo y los alumnos cursan materias del nuevo plan en el semestre que le corresponda</t>
  </si>
  <si>
    <t xml:space="preserve">   </t>
  </si>
  <si>
    <t>Propedeutico</t>
  </si>
  <si>
    <t>Graduados</t>
  </si>
  <si>
    <t>41</t>
  </si>
  <si>
    <t>25</t>
  </si>
  <si>
    <t>12</t>
  </si>
  <si>
    <t>17</t>
  </si>
  <si>
    <t>2301</t>
  </si>
  <si>
    <t xml:space="preserve">      </t>
  </si>
  <si>
    <t>2302</t>
  </si>
  <si>
    <t>2401</t>
  </si>
  <si>
    <t>2402</t>
  </si>
  <si>
    <t>2501</t>
  </si>
  <si>
    <t>Alumnos no inscritos en JD 2024</t>
  </si>
  <si>
    <t>Hernandez Tello Valeria</t>
  </si>
  <si>
    <t>Romero Bustamante Paola Montserrat</t>
  </si>
  <si>
    <t>Sanchez Peralta Noe Roberto</t>
  </si>
  <si>
    <t>Coca Garcia Zayden</t>
  </si>
  <si>
    <t>Lozada Macias Samantha</t>
  </si>
  <si>
    <t>Si cursaron JD 2024, pero no aparecen en BD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</si>
</sst>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%"/>
  </numFmts>
  <fonts count="28" x14ac:knownFonts="1">
    <font>
      <sz val="10"/>
      <color rgb="FF000000"/>
      <name val="Arial"/>
      <scheme val="minor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10"/>
      <name val="Arial"/>
      <family val="2"/>
    </font>
    <font>
      <b/>
      <sz val="8"/>
      <color theme="1"/>
      <name val="Arial"/>
      <family val="2"/>
    </font>
    <font>
      <b/>
      <sz val="9"/>
      <color theme="1"/>
      <name val="Arial"/>
      <family val="2"/>
    </font>
    <font>
      <sz val="10"/>
      <color rgb="FFFF0000"/>
      <name val="Arial"/>
      <family val="2"/>
    </font>
    <font>
      <sz val="11"/>
      <color rgb="FF008000"/>
      <name val="Calibri"/>
      <family val="2"/>
    </font>
    <font>
      <sz val="11"/>
      <color theme="1"/>
      <name val="Arial"/>
      <family val="2"/>
    </font>
    <font>
      <b/>
      <sz val="10"/>
      <color rgb="FF0000FF"/>
      <name val="Arial"/>
      <family val="2"/>
    </font>
    <font>
      <b/>
      <sz val="10"/>
      <color rgb="FFFF0000"/>
      <name val="Arial"/>
      <family val="2"/>
    </font>
    <font>
      <b/>
      <sz val="10"/>
      <color theme="1"/>
      <name val="Open Sans"/>
      <family val="2"/>
    </font>
    <font>
      <b/>
      <sz val="10"/>
      <color rgb="FFFF0000"/>
      <name val="Open Sans"/>
      <family val="2"/>
    </font>
    <font>
      <b/>
      <sz val="12"/>
      <color theme="1"/>
      <name val="Arial"/>
      <family val="2"/>
    </font>
    <font>
      <b/>
      <sz val="20"/>
      <color theme="1"/>
      <name val="Arial"/>
      <family val="2"/>
    </font>
    <font>
      <b/>
      <sz val="16"/>
      <color theme="1"/>
      <name val="Arial"/>
      <family val="2"/>
    </font>
    <font>
      <b/>
      <sz val="14"/>
      <color theme="1"/>
      <name val="Arial"/>
      <family val="2"/>
    </font>
    <font>
      <b/>
      <sz val="11"/>
      <color theme="1"/>
      <name val="Arial"/>
      <family val="2"/>
    </font>
    <font>
      <i/>
      <sz val="10"/>
      <color theme="1"/>
      <name val="Arial"/>
      <family val="2"/>
    </font>
    <font>
      <u/>
      <sz val="10"/>
      <color theme="1"/>
      <name val="Arial"/>
      <family val="2"/>
    </font>
    <font>
      <sz val="10"/>
      <color theme="0"/>
      <name val="Arial"/>
      <family val="2"/>
    </font>
    <font>
      <i/>
      <sz val="11"/>
      <color theme="1"/>
      <name val="Arial"/>
      <family val="2"/>
    </font>
    <font>
      <b/>
      <sz val="8"/>
      <color rgb="FFFF0000"/>
      <name val="Arial"/>
      <family val="2"/>
    </font>
    <font>
      <sz val="11"/>
      <color rgb="FFFF0000"/>
      <name val="Arial"/>
      <family val="2"/>
    </font>
    <font>
      <sz val="11"/>
      <name val="Arial"/>
      <family val="2"/>
    </font>
    <font>
      <sz val="11"/>
      <color rgb="FF000000"/>
      <name val="Arial"/>
      <family val="2"/>
      <scheme val="minor"/>
    </font>
    <font>
      <sz val="8"/>
      <name val="Arial"/>
      <family val="2"/>
      <scheme val="minor"/>
    </font>
    <font>
      <sz val="14"/>
      <name val="Arial"/>
      <family val="2"/>
    </font>
  </fonts>
  <fills count="15">
    <fill>
      <patternFill patternType="none"/>
    </fill>
    <fill>
      <patternFill patternType="gray125"/>
    </fill>
    <fill>
      <patternFill patternType="solid">
        <fgColor rgb="FFFFFF00"/>
        <bgColor rgb="FFFFFF00"/>
      </patternFill>
    </fill>
    <fill>
      <patternFill patternType="solid">
        <fgColor rgb="FFC0C0C0"/>
        <bgColor rgb="FFC0C0C0"/>
      </patternFill>
    </fill>
    <fill>
      <patternFill patternType="solid">
        <fgColor rgb="FFCCFFCC"/>
        <bgColor rgb="FFCCFFCC"/>
      </patternFill>
    </fill>
    <fill>
      <patternFill patternType="solid">
        <fgColor rgb="FF00FFFF"/>
        <bgColor rgb="FF00FFFF"/>
      </patternFill>
    </fill>
    <fill>
      <patternFill patternType="solid">
        <fgColor rgb="FFBFBFBF"/>
        <bgColor rgb="FFBFBFBF"/>
      </patternFill>
    </fill>
    <fill>
      <patternFill patternType="solid">
        <fgColor theme="0"/>
        <bgColor theme="0"/>
      </patternFill>
    </fill>
    <fill>
      <patternFill patternType="solid">
        <fgColor rgb="FFDAEEF3"/>
        <bgColor rgb="FFDAEEF3"/>
      </patternFill>
    </fill>
    <fill>
      <patternFill patternType="solid">
        <fgColor theme="6" tint="0.59999389629810485"/>
        <bgColor rgb="FFCCFFCC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59999389629810485"/>
        <bgColor rgb="FFFFFF00"/>
      </patternFill>
    </fill>
    <fill>
      <patternFill patternType="solid">
        <fgColor theme="6" tint="0.59999389629810485"/>
        <bgColor rgb="FFB6DDE8"/>
      </patternFill>
    </fill>
    <fill>
      <patternFill patternType="solid">
        <fgColor rgb="FFFFFF00"/>
        <bgColor indexed="64"/>
      </patternFill>
    </fill>
    <fill>
      <patternFill patternType="solid">
        <fgColor theme="4" tint="-0.499984740745262"/>
        <bgColor indexed="64"/>
      </patternFill>
    </fill>
  </fills>
  <borders count="44"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hair">
        <color rgb="FF000000"/>
      </left>
      <right style="hair">
        <color rgb="FF000000"/>
      </right>
      <top style="hair">
        <color rgb="FF000000"/>
      </top>
      <bottom/>
      <diagonal/>
    </border>
    <border>
      <left style="hair">
        <color rgb="FF000000"/>
      </left>
      <right style="hair">
        <color rgb="FF000000"/>
      </right>
      <top style="hair">
        <color rgb="FF000000"/>
      </top>
      <bottom/>
      <diagonal/>
    </border>
    <border>
      <left style="hair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hair">
        <color rgb="FF000000"/>
      </left>
      <right style="hair">
        <color rgb="FF000000"/>
      </right>
      <top/>
      <bottom style="hair">
        <color rgb="FF000000"/>
      </bottom>
      <diagonal/>
    </border>
    <border>
      <left style="hair">
        <color rgb="FF000000"/>
      </left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hair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hair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hair">
        <color rgb="FF000000"/>
      </left>
      <right style="hair">
        <color rgb="FF000000"/>
      </right>
      <top/>
      <bottom style="hair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hair">
        <color rgb="FF000000"/>
      </bottom>
      <diagonal/>
    </border>
    <border>
      <left style="hair">
        <color rgb="FF000000"/>
      </left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rgb="FF000000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rgb="FF000000"/>
      </bottom>
      <diagonal/>
    </border>
  </borders>
  <cellStyleXfs count="1">
    <xf numFmtId="0" fontId="0" fillId="0" borderId="0"/>
  </cellStyleXfs>
  <cellXfs count="345">
    <xf numFmtId="0" fontId="0" fillId="0" borderId="0" xfId="0"/>
    <xf numFmtId="10" fontId="1" fillId="0" borderId="0" xfId="0" applyNumberFormat="1" applyFont="1"/>
    <xf numFmtId="0" fontId="1" fillId="0" borderId="0" xfId="0" applyFont="1"/>
    <xf numFmtId="0" fontId="2" fillId="0" borderId="0" xfId="0" applyFont="1"/>
    <xf numFmtId="0" fontId="2" fillId="0" borderId="0" xfId="0" applyFont="1" applyAlignment="1">
      <alignment horizontal="center"/>
    </xf>
    <xf numFmtId="0" fontId="2" fillId="2" borderId="4" xfId="0" applyFont="1" applyFill="1" applyBorder="1" applyAlignment="1">
      <alignment horizontal="center"/>
    </xf>
    <xf numFmtId="0" fontId="2" fillId="0" borderId="5" xfId="0" applyFont="1" applyBorder="1" applyAlignment="1">
      <alignment horizontal="center"/>
    </xf>
    <xf numFmtId="0" fontId="4" fillId="2" borderId="4" xfId="0" applyFont="1" applyFill="1" applyBorder="1" applyAlignment="1">
      <alignment textRotation="255" wrapText="1"/>
    </xf>
    <xf numFmtId="0" fontId="5" fillId="2" borderId="4" xfId="0" applyFont="1" applyFill="1" applyBorder="1" applyAlignment="1">
      <alignment textRotation="255" wrapText="1"/>
    </xf>
    <xf numFmtId="0" fontId="4" fillId="2" borderId="4" xfId="0" applyFont="1" applyFill="1" applyBorder="1" applyAlignment="1">
      <alignment textRotation="255"/>
    </xf>
    <xf numFmtId="10" fontId="2" fillId="0" borderId="6" xfId="0" applyNumberFormat="1" applyFont="1" applyBorder="1" applyAlignment="1">
      <alignment wrapText="1"/>
    </xf>
    <xf numFmtId="0" fontId="2" fillId="0" borderId="6" xfId="0" applyFont="1" applyBorder="1" applyAlignment="1">
      <alignment wrapText="1"/>
    </xf>
    <xf numFmtId="1" fontId="2" fillId="0" borderId="0" xfId="0" applyNumberFormat="1" applyFont="1" applyAlignment="1">
      <alignment wrapText="1"/>
    </xf>
    <xf numFmtId="10" fontId="2" fillId="0" borderId="0" xfId="0" applyNumberFormat="1" applyFont="1" applyAlignment="1">
      <alignment wrapText="1"/>
    </xf>
    <xf numFmtId="9" fontId="2" fillId="0" borderId="0" xfId="0" applyNumberFormat="1" applyFont="1"/>
    <xf numFmtId="0" fontId="2" fillId="0" borderId="7" xfId="0" applyFont="1" applyBorder="1"/>
    <xf numFmtId="0" fontId="1" fillId="0" borderId="7" xfId="0" applyFont="1" applyBorder="1"/>
    <xf numFmtId="0" fontId="2" fillId="2" borderId="8" xfId="0" applyFont="1" applyFill="1" applyBorder="1"/>
    <xf numFmtId="0" fontId="2" fillId="2" borderId="9" xfId="0" applyFont="1" applyFill="1" applyBorder="1"/>
    <xf numFmtId="0" fontId="2" fillId="2" borderId="10" xfId="0" applyFont="1" applyFill="1" applyBorder="1"/>
    <xf numFmtId="0" fontId="2" fillId="2" borderId="4" xfId="0" applyFont="1" applyFill="1" applyBorder="1"/>
    <xf numFmtId="10" fontId="1" fillId="0" borderId="11" xfId="0" applyNumberFormat="1" applyFont="1" applyBorder="1"/>
    <xf numFmtId="0" fontId="1" fillId="0" borderId="11" xfId="0" applyFont="1" applyBorder="1"/>
    <xf numFmtId="10" fontId="1" fillId="0" borderId="12" xfId="0" applyNumberFormat="1" applyFont="1" applyBorder="1"/>
    <xf numFmtId="1" fontId="1" fillId="0" borderId="0" xfId="0" applyNumberFormat="1" applyFont="1"/>
    <xf numFmtId="0" fontId="1" fillId="0" borderId="6" xfId="0" applyFont="1" applyBorder="1"/>
    <xf numFmtId="0" fontId="1" fillId="2" borderId="6" xfId="0" applyFont="1" applyFill="1" applyBorder="1"/>
    <xf numFmtId="0" fontId="1" fillId="0" borderId="14" xfId="0" applyFont="1" applyBorder="1"/>
    <xf numFmtId="0" fontId="1" fillId="2" borderId="15" xfId="0" applyFont="1" applyFill="1" applyBorder="1"/>
    <xf numFmtId="1" fontId="2" fillId="3" borderId="4" xfId="0" applyNumberFormat="1" applyFont="1" applyFill="1" applyBorder="1"/>
    <xf numFmtId="0" fontId="6" fillId="0" borderId="0" xfId="0" applyFont="1"/>
    <xf numFmtId="0" fontId="2" fillId="0" borderId="6" xfId="0" applyFont="1" applyBorder="1" applyAlignment="1">
      <alignment horizontal="center"/>
    </xf>
    <xf numFmtId="1" fontId="2" fillId="0" borderId="0" xfId="0" applyNumberFormat="1" applyFont="1" applyAlignment="1">
      <alignment horizontal="center"/>
    </xf>
    <xf numFmtId="49" fontId="2" fillId="0" borderId="0" xfId="0" applyNumberFormat="1" applyFont="1" applyAlignment="1">
      <alignment horizontal="center"/>
    </xf>
    <xf numFmtId="0" fontId="1" fillId="2" borderId="16" xfId="0" applyFont="1" applyFill="1" applyBorder="1"/>
    <xf numFmtId="0" fontId="1" fillId="3" borderId="4" xfId="0" applyFont="1" applyFill="1" applyBorder="1"/>
    <xf numFmtId="164" fontId="1" fillId="0" borderId="0" xfId="0" applyNumberFormat="1" applyFont="1"/>
    <xf numFmtId="0" fontId="1" fillId="0" borderId="6" xfId="0" applyFont="1" applyBorder="1" applyAlignment="1">
      <alignment horizontal="right"/>
    </xf>
    <xf numFmtId="164" fontId="1" fillId="0" borderId="0" xfId="0" applyNumberFormat="1" applyFont="1" applyAlignment="1">
      <alignment horizontal="right"/>
    </xf>
    <xf numFmtId="0" fontId="1" fillId="0" borderId="6" xfId="0" applyFont="1" applyBorder="1" applyAlignment="1">
      <alignment horizontal="center"/>
    </xf>
    <xf numFmtId="49" fontId="1" fillId="0" borderId="6" xfId="0" applyNumberFormat="1" applyFont="1" applyBorder="1" applyAlignment="1">
      <alignment horizontal="right"/>
    </xf>
    <xf numFmtId="0" fontId="1" fillId="0" borderId="0" xfId="0" applyFont="1" applyAlignment="1">
      <alignment horizontal="center"/>
    </xf>
    <xf numFmtId="0" fontId="7" fillId="4" borderId="6" xfId="0" applyFont="1" applyFill="1" applyBorder="1"/>
    <xf numFmtId="0" fontId="8" fillId="0" borderId="6" xfId="0" applyFont="1" applyBorder="1"/>
    <xf numFmtId="49" fontId="1" fillId="0" borderId="0" xfId="0" applyNumberFormat="1" applyFont="1" applyAlignment="1">
      <alignment horizontal="center"/>
    </xf>
    <xf numFmtId="0" fontId="1" fillId="2" borderId="4" xfId="0" applyFont="1" applyFill="1" applyBorder="1"/>
    <xf numFmtId="49" fontId="1" fillId="0" borderId="0" xfId="0" applyNumberFormat="1" applyFont="1" applyAlignment="1">
      <alignment horizontal="right"/>
    </xf>
    <xf numFmtId="0" fontId="7" fillId="4" borderId="4" xfId="0" applyFont="1" applyFill="1" applyBorder="1"/>
    <xf numFmtId="9" fontId="1" fillId="0" borderId="0" xfId="0" applyNumberFormat="1" applyFont="1"/>
    <xf numFmtId="0" fontId="1" fillId="2" borderId="17" xfId="0" applyFont="1" applyFill="1" applyBorder="1"/>
    <xf numFmtId="1" fontId="2" fillId="0" borderId="0" xfId="0" applyNumberFormat="1" applyFont="1"/>
    <xf numFmtId="49" fontId="9" fillId="0" borderId="0" xfId="0" applyNumberFormat="1" applyFont="1" applyAlignment="1">
      <alignment horizontal="center"/>
    </xf>
    <xf numFmtId="10" fontId="9" fillId="0" borderId="0" xfId="0" applyNumberFormat="1" applyFont="1"/>
    <xf numFmtId="49" fontId="2" fillId="5" borderId="4" xfId="0" applyNumberFormat="1" applyFont="1" applyFill="1" applyBorder="1"/>
    <xf numFmtId="0" fontId="1" fillId="5" borderId="4" xfId="0" applyFont="1" applyFill="1" applyBorder="1"/>
    <xf numFmtId="2" fontId="1" fillId="0" borderId="0" xfId="0" applyNumberFormat="1" applyFont="1"/>
    <xf numFmtId="0" fontId="4" fillId="0" borderId="0" xfId="0" applyFont="1" applyAlignment="1">
      <alignment horizontal="center" textRotation="255"/>
    </xf>
    <xf numFmtId="0" fontId="1" fillId="0" borderId="19" xfId="0" applyFont="1" applyBorder="1"/>
    <xf numFmtId="49" fontId="1" fillId="0" borderId="0" xfId="0" applyNumberFormat="1" applyFont="1"/>
    <xf numFmtId="0" fontId="1" fillId="0" borderId="20" xfId="0" applyFont="1" applyBorder="1"/>
    <xf numFmtId="0" fontId="10" fillId="0" borderId="0" xfId="0" applyFont="1"/>
    <xf numFmtId="0" fontId="11" fillId="0" borderId="0" xfId="0" applyFont="1"/>
    <xf numFmtId="0" fontId="4" fillId="0" borderId="0" xfId="0" applyFont="1" applyAlignment="1">
      <alignment textRotation="255" wrapText="1"/>
    </xf>
    <xf numFmtId="0" fontId="4" fillId="0" borderId="0" xfId="0" applyFont="1" applyAlignment="1">
      <alignment textRotation="255"/>
    </xf>
    <xf numFmtId="49" fontId="1" fillId="0" borderId="21" xfId="0" applyNumberFormat="1" applyFont="1" applyBorder="1" applyAlignment="1">
      <alignment horizontal="right"/>
    </xf>
    <xf numFmtId="9" fontId="1" fillId="0" borderId="0" xfId="0" applyNumberFormat="1" applyFont="1" applyAlignment="1">
      <alignment horizontal="right"/>
    </xf>
    <xf numFmtId="0" fontId="10" fillId="0" borderId="6" xfId="0" applyFont="1" applyBorder="1" applyAlignment="1">
      <alignment horizontal="center"/>
    </xf>
    <xf numFmtId="0" fontId="10" fillId="0" borderId="0" xfId="0" applyFont="1" applyAlignment="1">
      <alignment horizontal="center"/>
    </xf>
    <xf numFmtId="1" fontId="10" fillId="0" borderId="0" xfId="0" applyNumberFormat="1" applyFont="1" applyAlignment="1">
      <alignment horizontal="center"/>
    </xf>
    <xf numFmtId="49" fontId="10" fillId="0" borderId="0" xfId="0" applyNumberFormat="1" applyFont="1" applyAlignment="1">
      <alignment horizontal="center"/>
    </xf>
    <xf numFmtId="0" fontId="12" fillId="0" borderId="0" xfId="0" applyFont="1"/>
    <xf numFmtId="9" fontId="12" fillId="0" borderId="0" xfId="0" applyNumberFormat="1" applyFont="1"/>
    <xf numFmtId="0" fontId="2" fillId="0" borderId="6" xfId="0" applyFont="1" applyBorder="1"/>
    <xf numFmtId="0" fontId="2" fillId="0" borderId="11" xfId="0" applyFont="1" applyBorder="1"/>
    <xf numFmtId="0" fontId="2" fillId="0" borderId="22" xfId="0" applyFont="1" applyBorder="1"/>
    <xf numFmtId="0" fontId="2" fillId="0" borderId="23" xfId="0" applyFont="1" applyBorder="1"/>
    <xf numFmtId="0" fontId="1" fillId="5" borderId="6" xfId="0" applyFont="1" applyFill="1" applyBorder="1"/>
    <xf numFmtId="0" fontId="4" fillId="2" borderId="24" xfId="0" applyFont="1" applyFill="1" applyBorder="1" applyAlignment="1">
      <alignment textRotation="255" wrapText="1"/>
    </xf>
    <xf numFmtId="0" fontId="4" fillId="2" borderId="6" xfId="0" applyFont="1" applyFill="1" applyBorder="1" applyAlignment="1">
      <alignment textRotation="255" wrapText="1"/>
    </xf>
    <xf numFmtId="0" fontId="4" fillId="2" borderId="6" xfId="0" applyFont="1" applyFill="1" applyBorder="1" applyAlignment="1">
      <alignment textRotation="255"/>
    </xf>
    <xf numFmtId="0" fontId="2" fillId="2" borderId="25" xfId="0" applyFont="1" applyFill="1" applyBorder="1"/>
    <xf numFmtId="0" fontId="2" fillId="2" borderId="6" xfId="0" applyFont="1" applyFill="1" applyBorder="1"/>
    <xf numFmtId="0" fontId="1" fillId="5" borderId="16" xfId="0" applyFont="1" applyFill="1" applyBorder="1"/>
    <xf numFmtId="0" fontId="1" fillId="2" borderId="26" xfId="0" applyFont="1" applyFill="1" applyBorder="1"/>
    <xf numFmtId="0" fontId="13" fillId="0" borderId="6" xfId="0" applyFont="1" applyBorder="1" applyAlignment="1">
      <alignment horizontal="center"/>
    </xf>
    <xf numFmtId="0" fontId="13" fillId="2" borderId="6" xfId="0" applyFont="1" applyFill="1" applyBorder="1" applyAlignment="1">
      <alignment horizontal="center"/>
    </xf>
    <xf numFmtId="0" fontId="2" fillId="0" borderId="23" xfId="0" applyFont="1" applyBorder="1" applyAlignment="1">
      <alignment horizontal="center"/>
    </xf>
    <xf numFmtId="0" fontId="8" fillId="0" borderId="6" xfId="0" applyFont="1" applyBorder="1" applyAlignment="1">
      <alignment horizontal="center" vertical="center"/>
    </xf>
    <xf numFmtId="0" fontId="8" fillId="0" borderId="0" xfId="0" applyFont="1"/>
    <xf numFmtId="10" fontId="1" fillId="0" borderId="20" xfId="0" applyNumberFormat="1" applyFont="1" applyBorder="1"/>
    <xf numFmtId="10" fontId="1" fillId="0" borderId="14" xfId="0" applyNumberFormat="1" applyFont="1" applyBorder="1"/>
    <xf numFmtId="10" fontId="8" fillId="0" borderId="12" xfId="0" applyNumberFormat="1" applyFont="1" applyBorder="1" applyAlignment="1">
      <alignment horizontal="center"/>
    </xf>
    <xf numFmtId="1" fontId="17" fillId="6" borderId="16" xfId="0" applyNumberFormat="1" applyFont="1" applyFill="1" applyBorder="1" applyAlignment="1">
      <alignment horizontal="center" vertical="center"/>
    </xf>
    <xf numFmtId="1" fontId="8" fillId="0" borderId="19" xfId="0" applyNumberFormat="1" applyFont="1" applyBorder="1" applyAlignment="1">
      <alignment horizontal="center"/>
    </xf>
    <xf numFmtId="10" fontId="1" fillId="0" borderId="13" xfId="0" applyNumberFormat="1" applyFont="1" applyBorder="1"/>
    <xf numFmtId="0" fontId="1" fillId="0" borderId="28" xfId="0" applyFont="1" applyBorder="1"/>
    <xf numFmtId="10" fontId="8" fillId="0" borderId="29" xfId="0" applyNumberFormat="1" applyFont="1" applyBorder="1" applyAlignment="1">
      <alignment horizontal="center" vertical="center"/>
    </xf>
    <xf numFmtId="0" fontId="8" fillId="6" borderId="6" xfId="0" applyFont="1" applyFill="1" applyBorder="1" applyAlignment="1">
      <alignment horizontal="center" vertical="center"/>
    </xf>
    <xf numFmtId="10" fontId="8" fillId="0" borderId="27" xfId="0" applyNumberFormat="1" applyFont="1" applyBorder="1" applyAlignment="1">
      <alignment horizontal="center"/>
    </xf>
    <xf numFmtId="0" fontId="7" fillId="4" borderId="6" xfId="0" applyFont="1" applyFill="1" applyBorder="1" applyAlignment="1">
      <alignment horizontal="center" vertical="center"/>
    </xf>
    <xf numFmtId="10" fontId="8" fillId="0" borderId="6" xfId="0" applyNumberFormat="1" applyFont="1" applyBorder="1" applyAlignment="1">
      <alignment horizontal="center"/>
    </xf>
    <xf numFmtId="10" fontId="8" fillId="0" borderId="0" xfId="0" applyNumberFormat="1" applyFont="1" applyAlignment="1">
      <alignment horizontal="center" vertical="center"/>
    </xf>
    <xf numFmtId="10" fontId="8" fillId="0" borderId="0" xfId="0" applyNumberFormat="1" applyFont="1" applyAlignment="1">
      <alignment horizontal="center"/>
    </xf>
    <xf numFmtId="10" fontId="8" fillId="0" borderId="30" xfId="0" applyNumberFormat="1" applyFont="1" applyBorder="1" applyAlignment="1">
      <alignment horizontal="center"/>
    </xf>
    <xf numFmtId="0" fontId="1" fillId="0" borderId="6" xfId="0" applyFont="1" applyBorder="1" applyAlignment="1">
      <alignment horizontal="center" vertical="center"/>
    </xf>
    <xf numFmtId="10" fontId="8" fillId="0" borderId="28" xfId="0" applyNumberFormat="1" applyFont="1" applyBorder="1"/>
    <xf numFmtId="0" fontId="8" fillId="6" borderId="16" xfId="0" applyFont="1" applyFill="1" applyBorder="1" applyAlignment="1">
      <alignment horizontal="center" vertical="center"/>
    </xf>
    <xf numFmtId="164" fontId="8" fillId="0" borderId="13" xfId="0" applyNumberFormat="1" applyFont="1" applyBorder="1"/>
    <xf numFmtId="10" fontId="8" fillId="0" borderId="0" xfId="0" applyNumberFormat="1" applyFont="1"/>
    <xf numFmtId="0" fontId="8" fillId="7" borderId="4" xfId="0" applyFont="1" applyFill="1" applyBorder="1"/>
    <xf numFmtId="164" fontId="8" fillId="0" borderId="0" xfId="0" applyNumberFormat="1" applyFont="1"/>
    <xf numFmtId="10" fontId="2" fillId="0" borderId="20" xfId="0" applyNumberFormat="1" applyFont="1" applyBorder="1" applyAlignment="1">
      <alignment horizontal="center"/>
    </xf>
    <xf numFmtId="0" fontId="8" fillId="0" borderId="14" xfId="0" applyFont="1" applyBorder="1" applyAlignment="1">
      <alignment horizontal="center"/>
    </xf>
    <xf numFmtId="0" fontId="8" fillId="0" borderId="20" xfId="0" applyFont="1" applyBorder="1" applyAlignment="1">
      <alignment horizontal="center"/>
    </xf>
    <xf numFmtId="10" fontId="2" fillId="0" borderId="30" xfId="0" applyNumberFormat="1" applyFont="1" applyBorder="1" applyAlignment="1">
      <alignment horizontal="center"/>
    </xf>
    <xf numFmtId="10" fontId="2" fillId="0" borderId="31" xfId="0" applyNumberFormat="1" applyFont="1" applyBorder="1" applyAlignment="1">
      <alignment horizontal="center"/>
    </xf>
    <xf numFmtId="164" fontId="8" fillId="0" borderId="23" xfId="0" applyNumberFormat="1" applyFont="1" applyBorder="1" applyAlignment="1">
      <alignment horizontal="center" vertical="center"/>
    </xf>
    <xf numFmtId="164" fontId="8" fillId="0" borderId="31" xfId="0" applyNumberFormat="1" applyFont="1" applyBorder="1" applyAlignment="1">
      <alignment horizontal="center"/>
    </xf>
    <xf numFmtId="10" fontId="2" fillId="0" borderId="29" xfId="0" applyNumberFormat="1" applyFont="1" applyBorder="1" applyAlignment="1">
      <alignment horizontal="center"/>
    </xf>
    <xf numFmtId="10" fontId="1" fillId="0" borderId="31" xfId="0" applyNumberFormat="1" applyFont="1" applyBorder="1"/>
    <xf numFmtId="10" fontId="1" fillId="0" borderId="23" xfId="0" applyNumberFormat="1" applyFont="1" applyBorder="1"/>
    <xf numFmtId="0" fontId="1" fillId="0" borderId="23" xfId="0" applyFont="1" applyBorder="1"/>
    <xf numFmtId="0" fontId="1" fillId="0" borderId="29" xfId="0" applyFont="1" applyBorder="1"/>
    <xf numFmtId="0" fontId="16" fillId="0" borderId="6" xfId="0" applyFont="1" applyBorder="1" applyAlignment="1">
      <alignment horizontal="center" vertical="center"/>
    </xf>
    <xf numFmtId="10" fontId="16" fillId="0" borderId="6" xfId="0" applyNumberFormat="1" applyFont="1" applyBorder="1" applyAlignment="1">
      <alignment horizontal="center"/>
    </xf>
    <xf numFmtId="164" fontId="16" fillId="0" borderId="6" xfId="0" applyNumberFormat="1" applyFont="1" applyBorder="1" applyAlignment="1">
      <alignment horizontal="center"/>
    </xf>
    <xf numFmtId="10" fontId="8" fillId="0" borderId="6" xfId="0" applyNumberFormat="1" applyFont="1" applyBorder="1" applyAlignment="1">
      <alignment horizontal="center" vertical="center"/>
    </xf>
    <xf numFmtId="0" fontId="2" fillId="2" borderId="6" xfId="0" applyFont="1" applyFill="1" applyBorder="1" applyAlignment="1">
      <alignment horizontal="center" vertical="center"/>
    </xf>
    <xf numFmtId="9" fontId="17" fillId="0" borderId="0" xfId="0" applyNumberFormat="1" applyFont="1"/>
    <xf numFmtId="0" fontId="17" fillId="2" borderId="6" xfId="0" applyFont="1" applyFill="1" applyBorder="1" applyAlignment="1">
      <alignment horizontal="center" vertical="center"/>
    </xf>
    <xf numFmtId="0" fontId="16" fillId="0" borderId="0" xfId="0" applyFont="1" applyAlignment="1">
      <alignment horizontal="center" wrapText="1"/>
    </xf>
    <xf numFmtId="0" fontId="16" fillId="0" borderId="0" xfId="0" applyFont="1" applyAlignment="1">
      <alignment horizontal="center" vertical="center"/>
    </xf>
    <xf numFmtId="10" fontId="16" fillId="0" borderId="0" xfId="0" applyNumberFormat="1" applyFont="1" applyAlignment="1">
      <alignment horizontal="center"/>
    </xf>
    <xf numFmtId="0" fontId="1" fillId="0" borderId="35" xfId="0" applyFont="1" applyBorder="1"/>
    <xf numFmtId="0" fontId="2" fillId="0" borderId="36" xfId="0" applyFont="1" applyBorder="1"/>
    <xf numFmtId="2" fontId="2" fillId="0" borderId="0" xfId="0" applyNumberFormat="1" applyFont="1"/>
    <xf numFmtId="0" fontId="2" fillId="2" borderId="16" xfId="0" applyFont="1" applyFill="1" applyBorder="1" applyAlignment="1">
      <alignment horizontal="center" vertical="center"/>
    </xf>
    <xf numFmtId="0" fontId="1" fillId="2" borderId="37" xfId="0" applyFont="1" applyFill="1" applyBorder="1"/>
    <xf numFmtId="0" fontId="2" fillId="2" borderId="4" xfId="0" applyFont="1" applyFill="1" applyBorder="1" applyAlignment="1">
      <alignment horizontal="center" vertical="center"/>
    </xf>
    <xf numFmtId="9" fontId="2" fillId="0" borderId="0" xfId="0" applyNumberFormat="1" applyFont="1" applyAlignment="1">
      <alignment horizontal="center"/>
    </xf>
    <xf numFmtId="0" fontId="2" fillId="3" borderId="4" xfId="0" applyFont="1" applyFill="1" applyBorder="1"/>
    <xf numFmtId="2" fontId="1" fillId="5" borderId="4" xfId="0" applyNumberFormat="1" applyFont="1" applyFill="1" applyBorder="1"/>
    <xf numFmtId="10" fontId="1" fillId="5" borderId="4" xfId="0" applyNumberFormat="1" applyFont="1" applyFill="1" applyBorder="1"/>
    <xf numFmtId="0" fontId="2" fillId="0" borderId="0" xfId="0" applyFont="1" applyAlignment="1">
      <alignment wrapText="1"/>
    </xf>
    <xf numFmtId="10" fontId="18" fillId="0" borderId="0" xfId="0" applyNumberFormat="1" applyFont="1" applyAlignment="1">
      <alignment horizontal="center" vertical="center"/>
    </xf>
    <xf numFmtId="0" fontId="1" fillId="6" borderId="6" xfId="0" applyFont="1" applyFill="1" applyBorder="1" applyAlignment="1">
      <alignment horizontal="center" vertical="center"/>
    </xf>
    <xf numFmtId="10" fontId="18" fillId="0" borderId="0" xfId="0" applyNumberFormat="1" applyFont="1" applyAlignment="1">
      <alignment horizontal="center"/>
    </xf>
    <xf numFmtId="10" fontId="18" fillId="0" borderId="30" xfId="0" applyNumberFormat="1" applyFont="1" applyBorder="1" applyAlignment="1">
      <alignment horizontal="center"/>
    </xf>
    <xf numFmtId="10" fontId="1" fillId="0" borderId="28" xfId="0" applyNumberFormat="1" applyFont="1" applyBorder="1"/>
    <xf numFmtId="0" fontId="1" fillId="6" borderId="16" xfId="0" applyFont="1" applyFill="1" applyBorder="1" applyAlignment="1">
      <alignment horizontal="center" vertical="center"/>
    </xf>
    <xf numFmtId="164" fontId="1" fillId="0" borderId="13" xfId="0" applyNumberFormat="1" applyFont="1" applyBorder="1"/>
    <xf numFmtId="10" fontId="1" fillId="0" borderId="0" xfId="0" applyNumberFormat="1" applyFont="1" applyAlignment="1">
      <alignment horizontal="center" vertical="center"/>
    </xf>
    <xf numFmtId="9" fontId="13" fillId="0" borderId="0" xfId="0" applyNumberFormat="1" applyFont="1"/>
    <xf numFmtId="0" fontId="19" fillId="0" borderId="6" xfId="0" applyFont="1" applyBorder="1"/>
    <xf numFmtId="0" fontId="20" fillId="0" borderId="0" xfId="0" applyFont="1"/>
    <xf numFmtId="0" fontId="1" fillId="0" borderId="0" xfId="0" applyFont="1" applyAlignment="1">
      <alignment horizontal="left"/>
    </xf>
    <xf numFmtId="10" fontId="8" fillId="0" borderId="20" xfId="0" applyNumberFormat="1" applyFont="1" applyBorder="1"/>
    <xf numFmtId="10" fontId="8" fillId="0" borderId="14" xfId="0" applyNumberFormat="1" applyFont="1" applyBorder="1"/>
    <xf numFmtId="0" fontId="8" fillId="0" borderId="14" xfId="0" applyFont="1" applyBorder="1"/>
    <xf numFmtId="10" fontId="8" fillId="0" borderId="13" xfId="0" applyNumberFormat="1" applyFont="1" applyBorder="1"/>
    <xf numFmtId="0" fontId="8" fillId="0" borderId="28" xfId="0" applyFont="1" applyBorder="1"/>
    <xf numFmtId="10" fontId="8" fillId="0" borderId="31" xfId="0" applyNumberFormat="1" applyFont="1" applyBorder="1"/>
    <xf numFmtId="10" fontId="8" fillId="0" borderId="23" xfId="0" applyNumberFormat="1" applyFont="1" applyBorder="1"/>
    <xf numFmtId="0" fontId="8" fillId="0" borderId="23" xfId="0" applyFont="1" applyBorder="1"/>
    <xf numFmtId="0" fontId="8" fillId="0" borderId="30" xfId="0" applyFont="1" applyBorder="1" applyAlignment="1">
      <alignment horizontal="center"/>
    </xf>
    <xf numFmtId="164" fontId="8" fillId="0" borderId="29" xfId="0" applyNumberFormat="1" applyFont="1" applyBorder="1" applyAlignment="1">
      <alignment horizontal="center" vertical="center"/>
    </xf>
    <xf numFmtId="164" fontId="8" fillId="0" borderId="23" xfId="0" applyNumberFormat="1" applyFont="1" applyBorder="1" applyAlignment="1">
      <alignment horizontal="center"/>
    </xf>
    <xf numFmtId="9" fontId="1" fillId="5" borderId="4" xfId="0" applyNumberFormat="1" applyFont="1" applyFill="1" applyBorder="1"/>
    <xf numFmtId="0" fontId="2" fillId="0" borderId="39" xfId="0" applyFont="1" applyBorder="1"/>
    <xf numFmtId="0" fontId="1" fillId="0" borderId="39" xfId="0" applyFont="1" applyBorder="1"/>
    <xf numFmtId="0" fontId="2" fillId="2" borderId="39" xfId="0" applyFont="1" applyFill="1" applyBorder="1"/>
    <xf numFmtId="0" fontId="13" fillId="0" borderId="27" xfId="0" applyFont="1" applyBorder="1" applyAlignment="1">
      <alignment horizontal="center"/>
    </xf>
    <xf numFmtId="0" fontId="13" fillId="0" borderId="35" xfId="0" applyFont="1" applyBorder="1" applyAlignment="1">
      <alignment horizontal="center"/>
    </xf>
    <xf numFmtId="10" fontId="21" fillId="0" borderId="0" xfId="0" applyNumberFormat="1" applyFont="1" applyAlignment="1">
      <alignment horizontal="center"/>
    </xf>
    <xf numFmtId="9" fontId="2" fillId="0" borderId="13" xfId="0" applyNumberFormat="1" applyFont="1" applyBorder="1"/>
    <xf numFmtId="10" fontId="21" fillId="0" borderId="0" xfId="0" applyNumberFormat="1" applyFont="1" applyAlignment="1">
      <alignment horizontal="center" vertical="center"/>
    </xf>
    <xf numFmtId="10" fontId="21" fillId="0" borderId="30" xfId="0" applyNumberFormat="1" applyFont="1" applyBorder="1" applyAlignment="1">
      <alignment horizontal="center"/>
    </xf>
    <xf numFmtId="49" fontId="2" fillId="0" borderId="0" xfId="0" applyNumberFormat="1" applyFont="1" applyAlignment="1">
      <alignment horizontal="right"/>
    </xf>
    <xf numFmtId="49" fontId="2" fillId="0" borderId="6" xfId="0" applyNumberFormat="1" applyFont="1" applyBorder="1" applyAlignment="1">
      <alignment horizontal="right"/>
    </xf>
    <xf numFmtId="49" fontId="1" fillId="2" borderId="4" xfId="0" applyNumberFormat="1" applyFont="1" applyFill="1" applyBorder="1" applyAlignment="1">
      <alignment horizontal="right"/>
    </xf>
    <xf numFmtId="10" fontId="1" fillId="2" borderId="4" xfId="0" applyNumberFormat="1" applyFont="1" applyFill="1" applyBorder="1"/>
    <xf numFmtId="164" fontId="1" fillId="2" borderId="4" xfId="0" applyNumberFormat="1" applyFont="1" applyFill="1" applyBorder="1"/>
    <xf numFmtId="1" fontId="17" fillId="0" borderId="11" xfId="0" applyNumberFormat="1" applyFont="1" applyBorder="1" applyAlignment="1">
      <alignment horizontal="center" vertical="center"/>
    </xf>
    <xf numFmtId="10" fontId="8" fillId="7" borderId="4" xfId="0" applyNumberFormat="1" applyFont="1" applyFill="1" applyBorder="1"/>
    <xf numFmtId="164" fontId="8" fillId="7" borderId="4" xfId="0" applyNumberFormat="1" applyFont="1" applyFill="1" applyBorder="1"/>
    <xf numFmtId="10" fontId="8" fillId="7" borderId="26" xfId="0" applyNumberFormat="1" applyFont="1" applyFill="1" applyBorder="1"/>
    <xf numFmtId="10" fontId="6" fillId="0" borderId="0" xfId="0" applyNumberFormat="1" applyFont="1"/>
    <xf numFmtId="49" fontId="2" fillId="8" borderId="4" xfId="0" applyNumberFormat="1" applyFont="1" applyFill="1" applyBorder="1" applyAlignment="1">
      <alignment horizontal="right"/>
    </xf>
    <xf numFmtId="10" fontId="22" fillId="0" borderId="0" xfId="0" applyNumberFormat="1" applyFont="1"/>
    <xf numFmtId="0" fontId="23" fillId="0" borderId="20" xfId="0" applyFont="1" applyBorder="1" applyAlignment="1">
      <alignment horizontal="center"/>
    </xf>
    <xf numFmtId="164" fontId="23" fillId="0" borderId="31" xfId="0" applyNumberFormat="1" applyFont="1" applyBorder="1" applyAlignment="1">
      <alignment horizontal="center"/>
    </xf>
    <xf numFmtId="0" fontId="24" fillId="0" borderId="20" xfId="0" applyFont="1" applyBorder="1" applyAlignment="1">
      <alignment horizontal="center"/>
    </xf>
    <xf numFmtId="164" fontId="24" fillId="0" borderId="31" xfId="0" applyNumberFormat="1" applyFont="1" applyBorder="1" applyAlignment="1">
      <alignment horizontal="center"/>
    </xf>
    <xf numFmtId="0" fontId="7" fillId="9" borderId="6" xfId="0" applyFont="1" applyFill="1" applyBorder="1" applyAlignment="1">
      <alignment horizontal="center" vertical="center"/>
    </xf>
    <xf numFmtId="0" fontId="8" fillId="10" borderId="0" xfId="0" applyFont="1" applyFill="1"/>
    <xf numFmtId="0" fontId="8" fillId="12" borderId="6" xfId="0" applyFont="1" applyFill="1" applyBorder="1" applyAlignment="1">
      <alignment horizontal="center" vertical="center"/>
    </xf>
    <xf numFmtId="0" fontId="8" fillId="10" borderId="6" xfId="0" applyFont="1" applyFill="1" applyBorder="1" applyAlignment="1">
      <alignment horizontal="center" vertical="center"/>
    </xf>
    <xf numFmtId="0" fontId="8" fillId="13" borderId="6" xfId="0" applyFont="1" applyFill="1" applyBorder="1" applyAlignment="1">
      <alignment horizontal="center" vertical="center"/>
    </xf>
    <xf numFmtId="10" fontId="8" fillId="13" borderId="29" xfId="0" applyNumberFormat="1" applyFont="1" applyFill="1" applyBorder="1" applyAlignment="1">
      <alignment horizontal="center" vertical="center"/>
    </xf>
    <xf numFmtId="10" fontId="8" fillId="13" borderId="27" xfId="0" applyNumberFormat="1" applyFont="1" applyFill="1" applyBorder="1" applyAlignment="1">
      <alignment horizontal="center"/>
    </xf>
    <xf numFmtId="0" fontId="13" fillId="0" borderId="21" xfId="0" applyFont="1" applyBorder="1" applyAlignment="1">
      <alignment horizontal="center"/>
    </xf>
    <xf numFmtId="0" fontId="13" fillId="0" borderId="40" xfId="0" applyFont="1" applyBorder="1" applyAlignment="1">
      <alignment horizontal="center"/>
    </xf>
    <xf numFmtId="0" fontId="0" fillId="0" borderId="4" xfId="0" applyBorder="1"/>
    <xf numFmtId="49" fontId="1" fillId="0" borderId="4" xfId="0" applyNumberFormat="1" applyFont="1" applyBorder="1" applyAlignment="1">
      <alignment horizontal="right"/>
    </xf>
    <xf numFmtId="0" fontId="8" fillId="6" borderId="24" xfId="0" applyFont="1" applyFill="1" applyBorder="1" applyAlignment="1">
      <alignment horizontal="center" vertical="center"/>
    </xf>
    <xf numFmtId="10" fontId="8" fillId="0" borderId="28" xfId="0" applyNumberFormat="1" applyFont="1" applyBorder="1" applyAlignment="1">
      <alignment horizontal="center" vertical="center"/>
    </xf>
    <xf numFmtId="10" fontId="8" fillId="0" borderId="40" xfId="0" applyNumberFormat="1" applyFont="1" applyBorder="1" applyAlignment="1">
      <alignment horizontal="center" vertical="center"/>
    </xf>
    <xf numFmtId="10" fontId="8" fillId="13" borderId="6" xfId="0" applyNumberFormat="1" applyFont="1" applyFill="1" applyBorder="1" applyAlignment="1">
      <alignment horizontal="center" vertical="center"/>
    </xf>
    <xf numFmtId="49" fontId="14" fillId="0" borderId="23" xfId="0" applyNumberFormat="1" applyFont="1" applyBorder="1" applyAlignment="1">
      <alignment horizontal="center" vertical="center"/>
    </xf>
    <xf numFmtId="0" fontId="16" fillId="0" borderId="24" xfId="0" applyFont="1" applyBorder="1" applyAlignment="1">
      <alignment horizontal="center" vertical="center"/>
    </xf>
    <xf numFmtId="0" fontId="13" fillId="2" borderId="27" xfId="0" applyFont="1" applyFill="1" applyBorder="1" applyAlignment="1">
      <alignment horizontal="center"/>
    </xf>
    <xf numFmtId="0" fontId="25" fillId="0" borderId="0" xfId="0" applyFont="1"/>
    <xf numFmtId="0" fontId="0" fillId="0" borderId="0" xfId="0" applyAlignment="1">
      <alignment horizontal="center" vertical="center"/>
    </xf>
    <xf numFmtId="0" fontId="4" fillId="2" borderId="4" xfId="0" applyFont="1" applyFill="1" applyBorder="1" applyAlignment="1">
      <alignment horizontal="center" vertical="center" textRotation="255"/>
    </xf>
    <xf numFmtId="0" fontId="1" fillId="2" borderId="15" xfId="0" applyFont="1" applyFill="1" applyBorder="1" applyAlignment="1">
      <alignment horizontal="center" vertical="center"/>
    </xf>
    <xf numFmtId="0" fontId="1" fillId="2" borderId="16" xfId="0" applyFont="1" applyFill="1" applyBorder="1" applyAlignment="1">
      <alignment horizontal="center" vertical="center"/>
    </xf>
    <xf numFmtId="1" fontId="2" fillId="2" borderId="16" xfId="0" applyNumberFormat="1" applyFont="1" applyFill="1" applyBorder="1" applyAlignment="1">
      <alignment horizontal="center" vertical="center"/>
    </xf>
    <xf numFmtId="1" fontId="2" fillId="2" borderId="4" xfId="0" applyNumberFormat="1" applyFont="1" applyFill="1" applyBorder="1" applyAlignment="1">
      <alignment horizontal="center" vertical="center"/>
    </xf>
    <xf numFmtId="1" fontId="2" fillId="0" borderId="0" xfId="0" applyNumberFormat="1" applyFont="1" applyAlignment="1">
      <alignment horizontal="center" vertical="center"/>
    </xf>
    <xf numFmtId="0" fontId="2" fillId="2" borderId="15" xfId="0" applyFont="1" applyFill="1" applyBorder="1" applyAlignment="1">
      <alignment horizontal="center" vertical="center"/>
    </xf>
    <xf numFmtId="1" fontId="2" fillId="2" borderId="15" xfId="0" applyNumberFormat="1" applyFont="1" applyFill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4" fillId="2" borderId="6" xfId="0" applyFont="1" applyFill="1" applyBorder="1" applyAlignment="1">
      <alignment horizontal="center" vertical="center" textRotation="255"/>
    </xf>
    <xf numFmtId="0" fontId="1" fillId="2" borderId="6" xfId="0" applyFont="1" applyFill="1" applyBorder="1" applyAlignment="1">
      <alignment horizontal="center" vertical="center"/>
    </xf>
    <xf numFmtId="0" fontId="1" fillId="2" borderId="4" xfId="0" applyFont="1" applyFill="1" applyBorder="1" applyAlignment="1">
      <alignment horizontal="center" vertical="center"/>
    </xf>
    <xf numFmtId="0" fontId="2" fillId="0" borderId="6" xfId="0" applyFont="1" applyBorder="1" applyAlignment="1">
      <alignment horizontal="center" vertical="center"/>
    </xf>
    <xf numFmtId="0" fontId="8" fillId="0" borderId="21" xfId="0" applyFont="1" applyBorder="1" applyAlignment="1">
      <alignment horizontal="center" vertical="center"/>
    </xf>
    <xf numFmtId="0" fontId="8" fillId="6" borderId="15" xfId="0" applyFont="1" applyFill="1" applyBorder="1" applyAlignment="1">
      <alignment horizontal="center" vertical="center"/>
    </xf>
    <xf numFmtId="0" fontId="8" fillId="0" borderId="4" xfId="0" applyFont="1" applyBorder="1" applyAlignment="1">
      <alignment horizontal="center"/>
    </xf>
    <xf numFmtId="0" fontId="8" fillId="6" borderId="40" xfId="0" applyFont="1" applyFill="1" applyBorder="1" applyAlignment="1">
      <alignment horizontal="center" vertical="center"/>
    </xf>
    <xf numFmtId="0" fontId="13" fillId="11" borderId="27" xfId="0" applyFont="1" applyFill="1" applyBorder="1" applyAlignment="1">
      <alignment horizontal="center"/>
    </xf>
    <xf numFmtId="0" fontId="8" fillId="0" borderId="0" xfId="0" applyFont="1" applyAlignment="1">
      <alignment horizontal="center" vertical="center"/>
    </xf>
    <xf numFmtId="0" fontId="25" fillId="0" borderId="0" xfId="0" applyFont="1" applyAlignment="1">
      <alignment horizontal="center" vertical="center"/>
    </xf>
    <xf numFmtId="0" fontId="25" fillId="0" borderId="4" xfId="0" applyFont="1" applyBorder="1" applyAlignment="1">
      <alignment horizontal="center" vertical="center"/>
    </xf>
    <xf numFmtId="0" fontId="8" fillId="10" borderId="0" xfId="0" applyFont="1" applyFill="1" applyAlignment="1">
      <alignment horizontal="center" vertical="center"/>
    </xf>
    <xf numFmtId="0" fontId="8" fillId="0" borderId="0" xfId="0" applyFont="1" applyAlignment="1">
      <alignment vertical="center"/>
    </xf>
    <xf numFmtId="10" fontId="8" fillId="0" borderId="0" xfId="0" applyNumberFormat="1" applyFont="1" applyAlignment="1">
      <alignment vertical="center"/>
    </xf>
    <xf numFmtId="10" fontId="8" fillId="0" borderId="20" xfId="0" applyNumberFormat="1" applyFont="1" applyBorder="1" applyAlignment="1">
      <alignment horizontal="center" vertical="center"/>
    </xf>
    <xf numFmtId="10" fontId="8" fillId="0" borderId="14" xfId="0" applyNumberFormat="1" applyFont="1" applyBorder="1" applyAlignment="1">
      <alignment horizontal="center" vertical="center"/>
    </xf>
    <xf numFmtId="0" fontId="8" fillId="0" borderId="14" xfId="0" applyFont="1" applyBorder="1" applyAlignment="1">
      <alignment horizontal="center" vertical="center"/>
    </xf>
    <xf numFmtId="10" fontId="8" fillId="0" borderId="13" xfId="0" applyNumberFormat="1" applyFont="1" applyBorder="1" applyAlignment="1">
      <alignment horizontal="center" vertical="center"/>
    </xf>
    <xf numFmtId="0" fontId="8" fillId="0" borderId="28" xfId="0" applyFont="1" applyBorder="1" applyAlignment="1">
      <alignment horizontal="center" vertical="center"/>
    </xf>
    <xf numFmtId="10" fontId="8" fillId="0" borderId="31" xfId="0" applyNumberFormat="1" applyFont="1" applyBorder="1" applyAlignment="1">
      <alignment horizontal="center" vertical="center"/>
    </xf>
    <xf numFmtId="10" fontId="8" fillId="0" borderId="23" xfId="0" applyNumberFormat="1" applyFont="1" applyBorder="1" applyAlignment="1">
      <alignment horizontal="center" vertical="center"/>
    </xf>
    <xf numFmtId="0" fontId="8" fillId="0" borderId="23" xfId="0" applyFont="1" applyBorder="1" applyAlignment="1">
      <alignment horizontal="center" vertical="center"/>
    </xf>
    <xf numFmtId="10" fontId="8" fillId="0" borderId="4" xfId="0" applyNumberFormat="1" applyFont="1" applyBorder="1"/>
    <xf numFmtId="164" fontId="8" fillId="0" borderId="4" xfId="0" applyNumberFormat="1" applyFont="1" applyBorder="1"/>
    <xf numFmtId="0" fontId="3" fillId="0" borderId="23" xfId="0" applyFont="1" applyBorder="1"/>
    <xf numFmtId="0" fontId="14" fillId="0" borderId="34" xfId="0" applyFont="1" applyBorder="1" applyAlignment="1">
      <alignment horizontal="center" vertical="center"/>
    </xf>
    <xf numFmtId="0" fontId="8" fillId="0" borderId="30" xfId="0" applyFont="1" applyBorder="1" applyAlignment="1">
      <alignment horizontal="center" vertical="center"/>
    </xf>
    <xf numFmtId="0" fontId="8" fillId="0" borderId="40" xfId="0" applyFont="1" applyBorder="1" applyAlignment="1">
      <alignment horizontal="center" vertical="center"/>
    </xf>
    <xf numFmtId="1" fontId="2" fillId="2" borderId="10" xfId="0" applyNumberFormat="1" applyFont="1" applyFill="1" applyBorder="1" applyAlignment="1">
      <alignment horizontal="center" vertical="center"/>
    </xf>
    <xf numFmtId="1" fontId="2" fillId="0" borderId="11" xfId="0" applyNumberFormat="1" applyFont="1" applyBorder="1" applyAlignment="1">
      <alignment horizontal="center" vertical="center"/>
    </xf>
    <xf numFmtId="10" fontId="8" fillId="0" borderId="12" xfId="0" applyNumberFormat="1" applyFont="1" applyBorder="1" applyAlignment="1">
      <alignment horizontal="center" vertical="center"/>
    </xf>
    <xf numFmtId="1" fontId="8" fillId="0" borderId="19" xfId="0" applyNumberFormat="1" applyFont="1" applyBorder="1" applyAlignment="1">
      <alignment horizontal="center" vertical="center"/>
    </xf>
    <xf numFmtId="10" fontId="8" fillId="0" borderId="27" xfId="0" applyNumberFormat="1" applyFont="1" applyBorder="1" applyAlignment="1">
      <alignment horizontal="center" vertical="center"/>
    </xf>
    <xf numFmtId="10" fontId="21" fillId="0" borderId="30" xfId="0" applyNumberFormat="1" applyFont="1" applyBorder="1" applyAlignment="1">
      <alignment horizontal="center" vertical="center"/>
    </xf>
    <xf numFmtId="10" fontId="8" fillId="0" borderId="28" xfId="0" applyNumberFormat="1" applyFont="1" applyBorder="1" applyAlignment="1">
      <alignment vertical="center"/>
    </xf>
    <xf numFmtId="164" fontId="8" fillId="0" borderId="13" xfId="0" applyNumberFormat="1" applyFont="1" applyBorder="1" applyAlignment="1">
      <alignment vertical="center"/>
    </xf>
    <xf numFmtId="164" fontId="8" fillId="0" borderId="0" xfId="0" applyNumberFormat="1" applyFont="1" applyAlignment="1">
      <alignment vertical="center"/>
    </xf>
    <xf numFmtId="164" fontId="8" fillId="0" borderId="13" xfId="0" applyNumberFormat="1" applyFont="1" applyBorder="1" applyAlignment="1">
      <alignment horizontal="center" vertical="center"/>
    </xf>
    <xf numFmtId="164" fontId="8" fillId="0" borderId="0" xfId="0" applyNumberFormat="1" applyFont="1" applyAlignment="1">
      <alignment horizontal="center" vertical="center"/>
    </xf>
    <xf numFmtId="10" fontId="8" fillId="0" borderId="30" xfId="0" applyNumberFormat="1" applyFont="1" applyBorder="1" applyAlignment="1">
      <alignment horizontal="center" vertical="center"/>
    </xf>
    <xf numFmtId="10" fontId="1" fillId="0" borderId="30" xfId="0" applyNumberFormat="1" applyFont="1" applyBorder="1" applyAlignment="1">
      <alignment horizontal="center" vertical="center"/>
    </xf>
    <xf numFmtId="10" fontId="1" fillId="0" borderId="28" xfId="0" applyNumberFormat="1" applyFont="1" applyBorder="1" applyAlignment="1">
      <alignment horizontal="center" vertical="center"/>
    </xf>
    <xf numFmtId="164" fontId="1" fillId="0" borderId="13" xfId="0" applyNumberFormat="1" applyFont="1" applyBorder="1" applyAlignment="1">
      <alignment horizontal="center" vertical="center"/>
    </xf>
    <xf numFmtId="10" fontId="1" fillId="0" borderId="4" xfId="0" applyNumberFormat="1" applyFont="1" applyBorder="1" applyAlignment="1">
      <alignment horizontal="center" vertical="center"/>
    </xf>
    <xf numFmtId="10" fontId="8" fillId="0" borderId="4" xfId="0" applyNumberFormat="1" applyFont="1" applyBorder="1" applyAlignment="1">
      <alignment horizontal="center" vertical="center"/>
    </xf>
    <xf numFmtId="164" fontId="1" fillId="0" borderId="4" xfId="0" applyNumberFormat="1" applyFont="1" applyBorder="1" applyAlignment="1">
      <alignment horizontal="center" vertical="center"/>
    </xf>
    <xf numFmtId="164" fontId="8" fillId="0" borderId="4" xfId="0" applyNumberFormat="1" applyFont="1" applyBorder="1" applyAlignment="1">
      <alignment horizontal="center" vertical="center"/>
    </xf>
    <xf numFmtId="0" fontId="1" fillId="6" borderId="15" xfId="0" applyFont="1" applyFill="1" applyBorder="1" applyAlignment="1">
      <alignment horizontal="center" vertical="center"/>
    </xf>
    <xf numFmtId="0" fontId="1" fillId="6" borderId="40" xfId="0" applyFont="1" applyFill="1" applyBorder="1" applyAlignment="1">
      <alignment horizontal="center" vertical="center"/>
    </xf>
    <xf numFmtId="10" fontId="8" fillId="13" borderId="27" xfId="0" applyNumberFormat="1" applyFont="1" applyFill="1" applyBorder="1" applyAlignment="1">
      <alignment horizontal="center" vertical="center"/>
    </xf>
    <xf numFmtId="0" fontId="8" fillId="0" borderId="4" xfId="0" applyFont="1" applyBorder="1" applyAlignment="1">
      <alignment horizontal="center" vertical="center"/>
    </xf>
    <xf numFmtId="0" fontId="1" fillId="0" borderId="11" xfId="0" applyFont="1" applyBorder="1" applyAlignment="1">
      <alignment horizontal="center" vertical="center"/>
    </xf>
    <xf numFmtId="10" fontId="1" fillId="0" borderId="12" xfId="0" applyNumberFormat="1" applyFont="1" applyBorder="1" applyAlignment="1">
      <alignment horizontal="center" vertical="center"/>
    </xf>
    <xf numFmtId="0" fontId="8" fillId="14" borderId="6" xfId="0" applyFont="1" applyFill="1" applyBorder="1" applyAlignment="1">
      <alignment horizontal="center" vertical="center"/>
    </xf>
    <xf numFmtId="0" fontId="8" fillId="0" borderId="28" xfId="0" applyFont="1" applyBorder="1" applyAlignment="1">
      <alignment horizontal="center"/>
    </xf>
    <xf numFmtId="0" fontId="1" fillId="0" borderId="7" xfId="0" applyFont="1" applyBorder="1" applyAlignment="1">
      <alignment horizontal="center" vertical="center"/>
    </xf>
    <xf numFmtId="0" fontId="2" fillId="0" borderId="36" xfId="0" applyFont="1" applyBorder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8" fillId="14" borderId="21" xfId="0" applyFont="1" applyFill="1" applyBorder="1" applyAlignment="1">
      <alignment horizontal="center" vertical="center"/>
    </xf>
    <xf numFmtId="10" fontId="21" fillId="0" borderId="28" xfId="0" applyNumberFormat="1" applyFont="1" applyBorder="1" applyAlignment="1">
      <alignment horizontal="center" vertical="center"/>
    </xf>
    <xf numFmtId="0" fontId="25" fillId="0" borderId="41" xfId="0" applyFont="1" applyBorder="1" applyAlignment="1">
      <alignment horizontal="center" vertical="center"/>
    </xf>
    <xf numFmtId="0" fontId="25" fillId="0" borderId="42" xfId="0" applyFont="1" applyBorder="1" applyAlignment="1">
      <alignment horizontal="center" vertical="center"/>
    </xf>
    <xf numFmtId="0" fontId="25" fillId="0" borderId="43" xfId="0" applyFont="1" applyBorder="1" applyAlignment="1">
      <alignment horizontal="center" vertical="center"/>
    </xf>
    <xf numFmtId="0" fontId="8" fillId="6" borderId="21" xfId="0" applyFont="1" applyFill="1" applyBorder="1" applyAlignment="1">
      <alignment horizontal="center" vertical="center"/>
    </xf>
    <xf numFmtId="0" fontId="2" fillId="2" borderId="8" xfId="0" applyFont="1" applyFill="1" applyBorder="1" applyAlignment="1">
      <alignment horizontal="center" vertical="center"/>
    </xf>
    <xf numFmtId="0" fontId="2" fillId="2" borderId="39" xfId="0" applyFont="1" applyFill="1" applyBorder="1" applyAlignment="1">
      <alignment horizontal="center" vertical="center"/>
    </xf>
    <xf numFmtId="10" fontId="8" fillId="7" borderId="4" xfId="0" applyNumberFormat="1" applyFont="1" applyFill="1" applyBorder="1" applyAlignment="1">
      <alignment horizontal="center" vertical="center"/>
    </xf>
    <xf numFmtId="0" fontId="8" fillId="7" borderId="4" xfId="0" applyFont="1" applyFill="1" applyBorder="1" applyAlignment="1">
      <alignment horizontal="center" vertical="center"/>
    </xf>
    <xf numFmtId="164" fontId="8" fillId="7" borderId="4" xfId="0" applyNumberFormat="1" applyFont="1" applyFill="1" applyBorder="1" applyAlignment="1">
      <alignment horizontal="center" vertical="center"/>
    </xf>
    <xf numFmtId="10" fontId="8" fillId="7" borderId="26" xfId="0" applyNumberFormat="1" applyFont="1" applyFill="1" applyBorder="1" applyAlignment="1">
      <alignment horizontal="center" vertical="center"/>
    </xf>
    <xf numFmtId="49" fontId="14" fillId="0" borderId="4" xfId="0" applyNumberFormat="1" applyFont="1" applyBorder="1" applyAlignment="1">
      <alignment horizontal="center" vertical="center"/>
    </xf>
    <xf numFmtId="1" fontId="8" fillId="0" borderId="6" xfId="0" applyNumberFormat="1" applyFont="1" applyBorder="1" applyAlignment="1">
      <alignment horizontal="center" vertical="center"/>
    </xf>
    <xf numFmtId="0" fontId="16" fillId="0" borderId="40" xfId="0" applyFont="1" applyBorder="1" applyAlignment="1">
      <alignment horizontal="center" wrapText="1"/>
    </xf>
    <xf numFmtId="0" fontId="14" fillId="0" borderId="4" xfId="0" applyFont="1" applyBorder="1" applyAlignment="1">
      <alignment horizontal="center"/>
    </xf>
    <xf numFmtId="0" fontId="0" fillId="0" borderId="40" xfId="0" applyBorder="1" applyAlignment="1">
      <alignment horizontal="center"/>
    </xf>
    <xf numFmtId="0" fontId="2" fillId="0" borderId="0" xfId="0" applyFont="1" applyAlignment="1">
      <alignment horizontal="center" textRotation="255" wrapText="1"/>
    </xf>
    <xf numFmtId="0" fontId="0" fillId="0" borderId="0" xfId="0"/>
    <xf numFmtId="9" fontId="2" fillId="0" borderId="13" xfId="0" applyNumberFormat="1" applyFont="1" applyBorder="1" applyAlignment="1">
      <alignment horizontal="center"/>
    </xf>
    <xf numFmtId="0" fontId="2" fillId="0" borderId="0" xfId="0" applyFont="1" applyAlignment="1">
      <alignment horizontal="center"/>
    </xf>
    <xf numFmtId="0" fontId="2" fillId="2" borderId="1" xfId="0" applyFont="1" applyFill="1" applyBorder="1" applyAlignment="1">
      <alignment horizontal="center"/>
    </xf>
    <xf numFmtId="0" fontId="3" fillId="0" borderId="2" xfId="0" applyFont="1" applyBorder="1"/>
    <xf numFmtId="0" fontId="3" fillId="0" borderId="3" xfId="0" applyFont="1" applyBorder="1"/>
    <xf numFmtId="0" fontId="2" fillId="0" borderId="5" xfId="0" applyFont="1" applyBorder="1" applyAlignment="1">
      <alignment horizontal="center"/>
    </xf>
    <xf numFmtId="0" fontId="3" fillId="0" borderId="5" xfId="0" applyFont="1" applyBorder="1"/>
    <xf numFmtId="0" fontId="4" fillId="0" borderId="0" xfId="0" applyFont="1" applyAlignment="1">
      <alignment horizontal="center" textRotation="255"/>
    </xf>
    <xf numFmtId="10" fontId="2" fillId="0" borderId="13" xfId="0" applyNumberFormat="1" applyFont="1" applyBorder="1" applyAlignment="1">
      <alignment horizontal="center" wrapText="1"/>
    </xf>
    <xf numFmtId="49" fontId="1" fillId="0" borderId="0" xfId="0" applyNumberFormat="1" applyFont="1" applyAlignment="1">
      <alignment horizontal="center"/>
    </xf>
    <xf numFmtId="49" fontId="9" fillId="0" borderId="0" xfId="0" applyNumberFormat="1" applyFont="1" applyAlignment="1">
      <alignment horizontal="center"/>
    </xf>
    <xf numFmtId="0" fontId="4" fillId="0" borderId="18" xfId="0" applyFont="1" applyBorder="1" applyAlignment="1">
      <alignment horizontal="center" textRotation="255" wrapText="1"/>
    </xf>
    <xf numFmtId="0" fontId="4" fillId="0" borderId="0" xfId="0" applyFont="1" applyAlignment="1">
      <alignment horizontal="center" textRotation="255" wrapText="1"/>
    </xf>
    <xf numFmtId="0" fontId="2" fillId="0" borderId="22" xfId="0" applyFont="1" applyBorder="1" applyAlignment="1">
      <alignment horizontal="center"/>
    </xf>
    <xf numFmtId="0" fontId="3" fillId="0" borderId="23" xfId="0" applyFont="1" applyBorder="1"/>
    <xf numFmtId="0" fontId="15" fillId="0" borderId="21" xfId="0" applyFont="1" applyBorder="1" applyAlignment="1">
      <alignment horizontal="center" vertical="center"/>
    </xf>
    <xf numFmtId="0" fontId="3" fillId="0" borderId="27" xfId="0" applyFont="1" applyBorder="1"/>
    <xf numFmtId="0" fontId="15" fillId="0" borderId="19" xfId="0" applyFont="1" applyBorder="1" applyAlignment="1">
      <alignment horizontal="center" vertical="center"/>
    </xf>
    <xf numFmtId="0" fontId="3" fillId="0" borderId="11" xfId="0" applyFont="1" applyBorder="1"/>
    <xf numFmtId="0" fontId="3" fillId="0" borderId="16" xfId="0" applyFont="1" applyBorder="1"/>
    <xf numFmtId="0" fontId="16" fillId="2" borderId="30" xfId="0" applyFont="1" applyFill="1" applyBorder="1" applyAlignment="1">
      <alignment horizontal="center" vertical="center" wrapText="1"/>
    </xf>
    <xf numFmtId="0" fontId="3" fillId="0" borderId="27" xfId="0" applyFont="1" applyBorder="1" applyAlignment="1">
      <alignment horizontal="center" vertical="center"/>
    </xf>
    <xf numFmtId="10" fontId="2" fillId="0" borderId="21" xfId="0" applyNumberFormat="1" applyFont="1" applyBorder="1" applyAlignment="1">
      <alignment horizontal="center" vertical="center" wrapText="1"/>
    </xf>
    <xf numFmtId="1" fontId="2" fillId="0" borderId="21" xfId="0" applyNumberFormat="1" applyFont="1" applyBorder="1" applyAlignment="1">
      <alignment horizontal="center" vertical="center" wrapText="1"/>
    </xf>
    <xf numFmtId="0" fontId="2" fillId="0" borderId="21" xfId="0" applyFont="1" applyBorder="1" applyAlignment="1">
      <alignment horizontal="center" vertical="center" wrapText="1"/>
    </xf>
    <xf numFmtId="0" fontId="1" fillId="0" borderId="40" xfId="0" applyFont="1" applyBorder="1" applyAlignment="1">
      <alignment horizontal="center"/>
    </xf>
    <xf numFmtId="0" fontId="16" fillId="2" borderId="21" xfId="0" applyFont="1" applyFill="1" applyBorder="1" applyAlignment="1">
      <alignment horizontal="center" vertical="center" wrapText="1"/>
    </xf>
    <xf numFmtId="10" fontId="2" fillId="0" borderId="27" xfId="0" applyNumberFormat="1" applyFont="1" applyBorder="1" applyAlignment="1">
      <alignment horizontal="center" vertical="center" wrapText="1"/>
    </xf>
    <xf numFmtId="0" fontId="16" fillId="2" borderId="27" xfId="0" applyFont="1" applyFill="1" applyBorder="1" applyAlignment="1">
      <alignment horizontal="center" vertical="center" wrapText="1"/>
    </xf>
    <xf numFmtId="0" fontId="2" fillId="0" borderId="27" xfId="0" applyFont="1" applyBorder="1" applyAlignment="1">
      <alignment horizontal="center" vertical="center" wrapText="1"/>
    </xf>
    <xf numFmtId="0" fontId="2" fillId="2" borderId="32" xfId="0" applyFont="1" applyFill="1" applyBorder="1" applyAlignment="1">
      <alignment horizontal="center"/>
    </xf>
    <xf numFmtId="0" fontId="3" fillId="0" borderId="33" xfId="0" applyFont="1" applyBorder="1"/>
    <xf numFmtId="0" fontId="3" fillId="0" borderId="34" xfId="0" applyFont="1" applyBorder="1"/>
    <xf numFmtId="0" fontId="15" fillId="0" borderId="21" xfId="0" applyFont="1" applyBorder="1" applyAlignment="1">
      <alignment horizontal="center" vertical="center" wrapText="1"/>
    </xf>
    <xf numFmtId="0" fontId="3" fillId="0" borderId="12" xfId="0" applyFont="1" applyBorder="1"/>
    <xf numFmtId="0" fontId="3" fillId="0" borderId="38" xfId="0" applyFont="1" applyBorder="1"/>
    <xf numFmtId="0" fontId="15" fillId="0" borderId="37" xfId="0" applyFont="1" applyBorder="1" applyAlignment="1">
      <alignment horizontal="center" vertical="center"/>
    </xf>
    <xf numFmtId="0" fontId="15" fillId="0" borderId="16" xfId="0" applyFont="1" applyBorder="1" applyAlignment="1">
      <alignment horizontal="center" vertical="center"/>
    </xf>
    <xf numFmtId="0" fontId="15" fillId="0" borderId="24" xfId="0" applyFont="1" applyBorder="1" applyAlignment="1">
      <alignment horizontal="center" vertical="center"/>
    </xf>
    <xf numFmtId="0" fontId="14" fillId="0" borderId="23" xfId="0" applyFont="1" applyBorder="1" applyAlignment="1">
      <alignment horizontal="center"/>
    </xf>
    <xf numFmtId="10" fontId="16" fillId="2" borderId="21" xfId="0" applyNumberFormat="1" applyFont="1" applyFill="1" applyBorder="1" applyAlignment="1">
      <alignment horizontal="center" vertical="center" wrapText="1"/>
    </xf>
    <xf numFmtId="0" fontId="14" fillId="0" borderId="34" xfId="0" applyFont="1" applyBorder="1" applyAlignment="1">
      <alignment horizontal="center"/>
    </xf>
    <xf numFmtId="0" fontId="3" fillId="0" borderId="4" xfId="0" applyFont="1" applyBorder="1"/>
    <xf numFmtId="0" fontId="27" fillId="0" borderId="27" xfId="0" applyFont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customschemas.google.com/relationships/workbookmetadata" Target="metadata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1600" b="1" i="0">
                <a:solidFill>
                  <a:srgbClr val="000000"/>
                </a:solidFill>
                <a:latin typeface="+mn-lt"/>
              </a:defRPr>
            </a:pPr>
            <a:r>
              <a:rPr lang="es-MX" sz="1600" b="1" i="0">
                <a:solidFill>
                  <a:srgbClr val="000000"/>
                </a:solidFill>
                <a:latin typeface="+mn-lt"/>
              </a:rPr>
              <a:t>Eficiencia Terminal  Administración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9525" cmpd="sng">
              <a:solidFill>
                <a:srgbClr val="FFFFFF">
                  <a:alpha val="100000"/>
                </a:srgbClr>
              </a:solidFill>
            </a:ln>
          </c:spPr>
          <c:marker>
            <c:symbol val="none"/>
          </c:marker>
          <c:cat>
            <c:strRef>
              <c:f>Administración!$AG$7:$AG$18</c:f>
              <c:strCache>
                <c:ptCount val="12"/>
                <c:pt idx="0">
                  <c:v>9701</c:v>
                </c:pt>
                <c:pt idx="1">
                  <c:v>9702</c:v>
                </c:pt>
                <c:pt idx="2">
                  <c:v>9801</c:v>
                </c:pt>
                <c:pt idx="3">
                  <c:v>9802</c:v>
                </c:pt>
                <c:pt idx="4">
                  <c:v>9901</c:v>
                </c:pt>
                <c:pt idx="5">
                  <c:v>9902</c:v>
                </c:pt>
                <c:pt idx="6">
                  <c:v>0001</c:v>
                </c:pt>
                <c:pt idx="7">
                  <c:v>0002</c:v>
                </c:pt>
                <c:pt idx="8">
                  <c:v>0101</c:v>
                </c:pt>
                <c:pt idx="9">
                  <c:v>0102</c:v>
                </c:pt>
                <c:pt idx="10">
                  <c:v>0201</c:v>
                </c:pt>
                <c:pt idx="11">
                  <c:v>0202</c:v>
                </c:pt>
              </c:strCache>
            </c:strRef>
          </c:cat>
          <c:val>
            <c:numRef>
              <c:f>Administración!$AH$7:$AH$18</c:f>
              <c:numCache>
                <c:formatCode>0.00%</c:formatCode>
                <c:ptCount val="12"/>
                <c:pt idx="0">
                  <c:v>0.80769230769230771</c:v>
                </c:pt>
                <c:pt idx="1">
                  <c:v>0.6</c:v>
                </c:pt>
                <c:pt idx="2">
                  <c:v>0.4</c:v>
                </c:pt>
                <c:pt idx="3">
                  <c:v>0.54878048780487809</c:v>
                </c:pt>
                <c:pt idx="4">
                  <c:v>0.48863636363636365</c:v>
                </c:pt>
                <c:pt idx="5">
                  <c:v>0.65662650602409633</c:v>
                </c:pt>
                <c:pt idx="6">
                  <c:v>0.54929577464788737</c:v>
                </c:pt>
                <c:pt idx="7">
                  <c:v>0.625</c:v>
                </c:pt>
                <c:pt idx="8">
                  <c:v>0.48</c:v>
                </c:pt>
                <c:pt idx="9">
                  <c:v>0.67721518987341767</c:v>
                </c:pt>
                <c:pt idx="10" formatCode="0%">
                  <c:v>0.65957446808510634</c:v>
                </c:pt>
                <c:pt idx="11">
                  <c:v>0.74534161490683226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CB01-4A90-89F4-EBC10F6BCF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74565565"/>
        <c:axId val="1710384925"/>
      </c:lineChart>
      <c:catAx>
        <c:axId val="1974565565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sz="1200" b="1" i="0">
                    <a:solidFill>
                      <a:srgbClr val="000000"/>
                    </a:solidFill>
                    <a:latin typeface="+mn-lt"/>
                  </a:defRPr>
                </a:pPr>
                <a:r>
                  <a:rPr lang="es-MX" sz="1200" b="1" i="0">
                    <a:solidFill>
                      <a:srgbClr val="000000"/>
                    </a:solidFill>
                    <a:latin typeface="+mn-lt"/>
                  </a:rPr>
                  <a:t>Generaciones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MX"/>
          </a:p>
        </c:txPr>
        <c:crossAx val="1710384925"/>
        <c:crosses val="autoZero"/>
        <c:auto val="1"/>
        <c:lblAlgn val="ctr"/>
        <c:lblOffset val="100"/>
        <c:noMultiLvlLbl val="1"/>
      </c:catAx>
      <c:valAx>
        <c:axId val="1710384925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MX"/>
              </a:p>
            </c:rich>
          </c:tx>
          <c:overlay val="0"/>
        </c:title>
        <c:numFmt formatCode="0.00%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MX"/>
          </a:p>
        </c:txPr>
        <c:crossAx val="1974565565"/>
        <c:crosses val="autoZero"/>
        <c:crossBetween val="between"/>
      </c:valAx>
    </c:plotArea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1200" b="1" i="0">
                <a:solidFill>
                  <a:srgbClr val="000000"/>
                </a:solidFill>
                <a:latin typeface="+mn-lt"/>
              </a:defRPr>
            </a:pPr>
            <a:r>
              <a:rPr lang="es-MX" sz="1200" b="1" i="0">
                <a:solidFill>
                  <a:srgbClr val="000000"/>
                </a:solidFill>
                <a:latin typeface="+mn-lt"/>
              </a:rPr>
              <a:t>Eficiencia Terminal  Comercio Exterior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1"/>
        <c:ser>
          <c:idx val="0"/>
          <c:order val="0"/>
          <c:spPr>
            <a:solidFill>
              <a:srgbClr val="9999FF"/>
            </a:solidFill>
            <a:ln cmpd="sng">
              <a:solidFill>
                <a:srgbClr val="000000"/>
              </a:solidFill>
            </a:ln>
          </c:spPr>
          <c:invertIfNegative val="1"/>
          <c:cat>
            <c:strRef>
              <c:f>'Com. Exterior'!$T$7:$T$17</c:f>
              <c:strCache>
                <c:ptCount val="11"/>
                <c:pt idx="0">
                  <c:v>9701</c:v>
                </c:pt>
                <c:pt idx="1">
                  <c:v>9702</c:v>
                </c:pt>
                <c:pt idx="2">
                  <c:v>9801</c:v>
                </c:pt>
                <c:pt idx="3">
                  <c:v>9802</c:v>
                </c:pt>
                <c:pt idx="4">
                  <c:v>9901</c:v>
                </c:pt>
                <c:pt idx="5">
                  <c:v>9902</c:v>
                </c:pt>
                <c:pt idx="6">
                  <c:v>0001</c:v>
                </c:pt>
                <c:pt idx="7">
                  <c:v>0002</c:v>
                </c:pt>
                <c:pt idx="8">
                  <c:v>0101</c:v>
                </c:pt>
                <c:pt idx="9">
                  <c:v>0102</c:v>
                </c:pt>
                <c:pt idx="10">
                  <c:v>0201</c:v>
                </c:pt>
              </c:strCache>
            </c:strRef>
          </c:cat>
          <c:val>
            <c:numRef>
              <c:f>'Com. Exterior'!$U$7:$U$17</c:f>
              <c:numCache>
                <c:formatCode>0.00%</c:formatCode>
                <c:ptCount val="11"/>
                <c:pt idx="0">
                  <c:v>0.55319148936170215</c:v>
                </c:pt>
                <c:pt idx="1">
                  <c:v>0.49382716049382713</c:v>
                </c:pt>
                <c:pt idx="2">
                  <c:v>0.28000000000000003</c:v>
                </c:pt>
                <c:pt idx="3">
                  <c:v>0.38181818181818183</c:v>
                </c:pt>
                <c:pt idx="4">
                  <c:v>0.48421052631578948</c:v>
                </c:pt>
                <c:pt idx="5">
                  <c:v>0.47580645161290325</c:v>
                </c:pt>
                <c:pt idx="6">
                  <c:v>0.2857142857142857</c:v>
                </c:pt>
                <c:pt idx="7">
                  <c:v>0.44642857142857145</c:v>
                </c:pt>
                <c:pt idx="8">
                  <c:v>0.53703703703703709</c:v>
                </c:pt>
                <c:pt idx="9">
                  <c:v>0.55140186915887845</c:v>
                </c:pt>
                <c:pt idx="10">
                  <c:v>0.30612244897959184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95EE-4FC2-8CF3-77EC81BD9A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449306425"/>
        <c:axId val="749908702"/>
      </c:barChart>
      <c:catAx>
        <c:axId val="1449306425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sz="1000" b="1" i="0">
                    <a:solidFill>
                      <a:srgbClr val="000000"/>
                    </a:solidFill>
                    <a:latin typeface="+mn-lt"/>
                  </a:defRPr>
                </a:pPr>
                <a:r>
                  <a:rPr lang="es-MX" sz="1000" b="1" i="0">
                    <a:solidFill>
                      <a:srgbClr val="000000"/>
                    </a:solidFill>
                    <a:latin typeface="+mn-lt"/>
                  </a:rPr>
                  <a:t>Generaciones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MX"/>
          </a:p>
        </c:txPr>
        <c:crossAx val="749908702"/>
        <c:crosses val="autoZero"/>
        <c:auto val="1"/>
        <c:lblAlgn val="ctr"/>
        <c:lblOffset val="100"/>
        <c:noMultiLvlLbl val="1"/>
      </c:catAx>
      <c:valAx>
        <c:axId val="749908702"/>
        <c:scaling>
          <c:orientation val="minMax"/>
          <c:max val="0.5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MX"/>
              </a:p>
            </c:rich>
          </c:tx>
          <c:overlay val="0"/>
        </c:title>
        <c:numFmt formatCode="0.00%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MX"/>
          </a:p>
        </c:txPr>
        <c:crossAx val="1449306425"/>
        <c:crosses val="autoZero"/>
        <c:crossBetween val="between"/>
      </c:valAx>
    </c:plotArea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1200" b="1" i="0">
                <a:solidFill>
                  <a:srgbClr val="000000"/>
                </a:solidFill>
                <a:latin typeface="+mn-lt"/>
              </a:defRPr>
            </a:pPr>
            <a:r>
              <a:rPr lang="es-MX" sz="1200" b="1" i="0">
                <a:solidFill>
                  <a:srgbClr val="000000"/>
                </a:solidFill>
                <a:latin typeface="+mn-lt"/>
              </a:rPr>
              <a:t>Eficiencia de Egreso  Comercio Exterior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1"/>
        <c:ser>
          <c:idx val="0"/>
          <c:order val="0"/>
          <c:spPr>
            <a:solidFill>
              <a:srgbClr val="9999FF"/>
            </a:solidFill>
            <a:ln cmpd="sng">
              <a:solidFill>
                <a:srgbClr val="000000"/>
              </a:solidFill>
            </a:ln>
          </c:spPr>
          <c:invertIfNegative val="1"/>
          <c:cat>
            <c:strRef>
              <c:f>'Com. Exterior'!$T$38:$T$52</c:f>
              <c:strCache>
                <c:ptCount val="15"/>
                <c:pt idx="0">
                  <c:v>9701</c:v>
                </c:pt>
                <c:pt idx="1">
                  <c:v>9702</c:v>
                </c:pt>
                <c:pt idx="2">
                  <c:v>9801</c:v>
                </c:pt>
                <c:pt idx="3">
                  <c:v>9802</c:v>
                </c:pt>
                <c:pt idx="4">
                  <c:v>9901</c:v>
                </c:pt>
                <c:pt idx="5">
                  <c:v>9902</c:v>
                </c:pt>
                <c:pt idx="6">
                  <c:v>0001</c:v>
                </c:pt>
                <c:pt idx="11">
                  <c:v>0002</c:v>
                </c:pt>
                <c:pt idx="12">
                  <c:v>0101</c:v>
                </c:pt>
                <c:pt idx="13">
                  <c:v>0102</c:v>
                </c:pt>
                <c:pt idx="14">
                  <c:v>0201</c:v>
                </c:pt>
              </c:strCache>
            </c:strRef>
          </c:cat>
          <c:val>
            <c:numRef>
              <c:f>'Com. Exterior'!$U$38:$U$52</c:f>
              <c:numCache>
                <c:formatCode>0%</c:formatCode>
                <c:ptCount val="15"/>
                <c:pt idx="0">
                  <c:v>0.72340425531914898</c:v>
                </c:pt>
                <c:pt idx="1">
                  <c:v>0.60493827160493829</c:v>
                </c:pt>
                <c:pt idx="2">
                  <c:v>0.38</c:v>
                </c:pt>
                <c:pt idx="3">
                  <c:v>0.60909090909090913</c:v>
                </c:pt>
                <c:pt idx="4">
                  <c:v>0.60909090909090913</c:v>
                </c:pt>
                <c:pt idx="5" formatCode="0.00%">
                  <c:v>0.61290322580645162</c:v>
                </c:pt>
                <c:pt idx="6" formatCode="0.00%">
                  <c:v>0.50793650793650791</c:v>
                </c:pt>
                <c:pt idx="11" formatCode="0.00%">
                  <c:v>0.5714285714285714</c:v>
                </c:pt>
                <c:pt idx="12" formatCode="0.00%">
                  <c:v>0.64814814814814814</c:v>
                </c:pt>
                <c:pt idx="13" formatCode="0.00%">
                  <c:v>0.63551401869158874</c:v>
                </c:pt>
                <c:pt idx="14" formatCode="0.00%">
                  <c:v>0.60204081632653061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0F49-4B7C-AF64-910287C664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85249269"/>
        <c:axId val="1855030661"/>
      </c:barChart>
      <c:catAx>
        <c:axId val="785249269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sz="1000" b="1" i="0">
                    <a:solidFill>
                      <a:srgbClr val="000000"/>
                    </a:solidFill>
                    <a:latin typeface="+mn-lt"/>
                  </a:defRPr>
                </a:pPr>
                <a:r>
                  <a:rPr lang="es-MX" sz="1000" b="1" i="0">
                    <a:solidFill>
                      <a:srgbClr val="000000"/>
                    </a:solidFill>
                    <a:latin typeface="+mn-lt"/>
                  </a:rPr>
                  <a:t>Generaciones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MX"/>
          </a:p>
        </c:txPr>
        <c:crossAx val="1855030661"/>
        <c:crosses val="autoZero"/>
        <c:auto val="1"/>
        <c:lblAlgn val="ctr"/>
        <c:lblOffset val="100"/>
        <c:noMultiLvlLbl val="1"/>
      </c:catAx>
      <c:valAx>
        <c:axId val="1855030661"/>
        <c:scaling>
          <c:orientation val="minMax"/>
          <c:max val="0.7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MX"/>
              </a:p>
            </c:rich>
          </c:tx>
          <c:overlay val="0"/>
        </c:title>
        <c:numFmt formatCode="0%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MX"/>
          </a:p>
        </c:txPr>
        <c:crossAx val="785249269"/>
        <c:crosses val="autoZero"/>
        <c:crossBetween val="between"/>
      </c:valAx>
    </c:plotArea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1200" b="1" i="0">
                <a:solidFill>
                  <a:srgbClr val="000000"/>
                </a:solidFill>
                <a:latin typeface="+mn-lt"/>
              </a:defRPr>
            </a:pPr>
            <a:r>
              <a:rPr lang="es-MX" sz="1200" b="1" i="0">
                <a:solidFill>
                  <a:srgbClr val="000000"/>
                </a:solidFill>
                <a:latin typeface="+mn-lt"/>
              </a:rPr>
              <a:t>Rezago Educativo COMERCIO EXTERIOR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1"/>
        <c:ser>
          <c:idx val="0"/>
          <c:order val="0"/>
          <c:spPr>
            <a:solidFill>
              <a:srgbClr val="9999FF"/>
            </a:solidFill>
            <a:ln cmpd="sng">
              <a:solidFill>
                <a:srgbClr val="000000"/>
              </a:solidFill>
            </a:ln>
          </c:spPr>
          <c:invertIfNegative val="1"/>
          <c:cat>
            <c:strRef>
              <c:f>'Com. Exterior'!$T$75:$T$85</c:f>
              <c:strCache>
                <c:ptCount val="11"/>
                <c:pt idx="0">
                  <c:v>9701</c:v>
                </c:pt>
                <c:pt idx="1">
                  <c:v>9702</c:v>
                </c:pt>
                <c:pt idx="2">
                  <c:v>9801</c:v>
                </c:pt>
                <c:pt idx="3">
                  <c:v>9802</c:v>
                </c:pt>
                <c:pt idx="4">
                  <c:v>9901</c:v>
                </c:pt>
                <c:pt idx="5">
                  <c:v>9902</c:v>
                </c:pt>
                <c:pt idx="6">
                  <c:v>0001</c:v>
                </c:pt>
                <c:pt idx="7">
                  <c:v>0002</c:v>
                </c:pt>
                <c:pt idx="8">
                  <c:v>0101</c:v>
                </c:pt>
                <c:pt idx="9">
                  <c:v>0102</c:v>
                </c:pt>
                <c:pt idx="10">
                  <c:v>0201</c:v>
                </c:pt>
              </c:strCache>
            </c:strRef>
          </c:cat>
          <c:val>
            <c:numRef>
              <c:f>'Com. Exterior'!$U$75:$U$85</c:f>
              <c:numCache>
                <c:formatCode>0.00%</c:formatCode>
                <c:ptCount val="11"/>
                <c:pt idx="0">
                  <c:v>0.17021276595744683</c:v>
                </c:pt>
                <c:pt idx="1">
                  <c:v>9.9999999999999978E-2</c:v>
                </c:pt>
                <c:pt idx="2">
                  <c:v>9.9999999999999978E-2</c:v>
                </c:pt>
                <c:pt idx="3">
                  <c:v>0.22727272727272729</c:v>
                </c:pt>
                <c:pt idx="4">
                  <c:v>4.2105263157894701E-2</c:v>
                </c:pt>
                <c:pt idx="5">
                  <c:v>0.13709677419354838</c:v>
                </c:pt>
                <c:pt idx="6">
                  <c:v>0.22222222222222221</c:v>
                </c:pt>
                <c:pt idx="7">
                  <c:v>0.12499999999999994</c:v>
                </c:pt>
                <c:pt idx="8">
                  <c:v>0.11111111111111105</c:v>
                </c:pt>
                <c:pt idx="9">
                  <c:v>8.411214953271029E-2</c:v>
                </c:pt>
                <c:pt idx="10">
                  <c:v>0.29591836734693877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7804-4365-8949-C5DAF07065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53383714"/>
        <c:axId val="630297090"/>
      </c:barChart>
      <c:catAx>
        <c:axId val="35338371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sz="1000" b="1" i="0">
                    <a:solidFill>
                      <a:srgbClr val="000000"/>
                    </a:solidFill>
                    <a:latin typeface="+mn-lt"/>
                  </a:defRPr>
                </a:pPr>
                <a:r>
                  <a:rPr lang="es-MX" sz="1000" b="1" i="0">
                    <a:solidFill>
                      <a:srgbClr val="000000"/>
                    </a:solidFill>
                    <a:latin typeface="+mn-lt"/>
                  </a:rPr>
                  <a:t>Generaciones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MX"/>
          </a:p>
        </c:txPr>
        <c:crossAx val="630297090"/>
        <c:crosses val="autoZero"/>
        <c:auto val="1"/>
        <c:lblAlgn val="ctr"/>
        <c:lblOffset val="100"/>
        <c:noMultiLvlLbl val="1"/>
      </c:catAx>
      <c:valAx>
        <c:axId val="630297090"/>
        <c:scaling>
          <c:orientation val="minMax"/>
          <c:max val="0.5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MX"/>
              </a:p>
            </c:rich>
          </c:tx>
          <c:overlay val="0"/>
        </c:title>
        <c:numFmt formatCode="0.00%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MX"/>
          </a:p>
        </c:txPr>
        <c:crossAx val="353383714"/>
        <c:crosses val="autoZero"/>
        <c:crossBetween val="between"/>
      </c:valAx>
    </c:plotArea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1500" b="1" i="0">
                <a:solidFill>
                  <a:srgbClr val="000000"/>
                </a:solidFill>
                <a:latin typeface="+mn-lt"/>
              </a:defRPr>
            </a:pPr>
            <a:r>
              <a:rPr lang="es-MX" sz="1500" b="1" i="0">
                <a:solidFill>
                  <a:srgbClr val="000000"/>
                </a:solidFill>
                <a:latin typeface="+mn-lt"/>
              </a:rPr>
              <a:t>Eficiencia de Egreso  Administración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1"/>
        <c:ser>
          <c:idx val="0"/>
          <c:order val="0"/>
          <c:spPr>
            <a:solidFill>
              <a:srgbClr val="9999FF"/>
            </a:solidFill>
            <a:ln cmpd="sng">
              <a:solidFill>
                <a:srgbClr val="000000"/>
              </a:solidFill>
            </a:ln>
          </c:spPr>
          <c:invertIfNegative val="1"/>
          <c:cat>
            <c:strRef>
              <c:f>Administración!$AG$40:$AG$51</c:f>
              <c:strCache>
                <c:ptCount val="12"/>
                <c:pt idx="0">
                  <c:v>9701</c:v>
                </c:pt>
                <c:pt idx="1">
                  <c:v>9702</c:v>
                </c:pt>
                <c:pt idx="2">
                  <c:v>9801</c:v>
                </c:pt>
                <c:pt idx="3">
                  <c:v>9802</c:v>
                </c:pt>
                <c:pt idx="4">
                  <c:v>9901</c:v>
                </c:pt>
                <c:pt idx="5">
                  <c:v>9902</c:v>
                </c:pt>
                <c:pt idx="6">
                  <c:v>0001</c:v>
                </c:pt>
                <c:pt idx="7">
                  <c:v>0002</c:v>
                </c:pt>
                <c:pt idx="8">
                  <c:v>0101</c:v>
                </c:pt>
                <c:pt idx="9">
                  <c:v>0102</c:v>
                </c:pt>
                <c:pt idx="10">
                  <c:v>0201</c:v>
                </c:pt>
                <c:pt idx="11">
                  <c:v>0202</c:v>
                </c:pt>
              </c:strCache>
            </c:strRef>
          </c:cat>
          <c:val>
            <c:numRef>
              <c:f>Administración!$AH$40:$AH$51</c:f>
              <c:numCache>
                <c:formatCode>0%</c:formatCode>
                <c:ptCount val="12"/>
                <c:pt idx="0">
                  <c:v>0.98076923076923073</c:v>
                </c:pt>
                <c:pt idx="1">
                  <c:v>1.2866666666666666</c:v>
                </c:pt>
                <c:pt idx="2">
                  <c:v>0.98</c:v>
                </c:pt>
                <c:pt idx="3">
                  <c:v>1.2317073170731707</c:v>
                </c:pt>
                <c:pt idx="4">
                  <c:v>0.59090909090909094</c:v>
                </c:pt>
                <c:pt idx="5" formatCode="0.00%">
                  <c:v>0.8493975903614458</c:v>
                </c:pt>
                <c:pt idx="6" formatCode="0.00%">
                  <c:v>0.76056338028169013</c:v>
                </c:pt>
                <c:pt idx="7" formatCode="0.00%">
                  <c:v>0.73809523809523814</c:v>
                </c:pt>
                <c:pt idx="8" formatCode="0.00%">
                  <c:v>0.57999999999999996</c:v>
                </c:pt>
                <c:pt idx="9" formatCode="0.00%">
                  <c:v>0.67721518987341767</c:v>
                </c:pt>
                <c:pt idx="10" formatCode="0.00%">
                  <c:v>0.80851063829787229</c:v>
                </c:pt>
                <c:pt idx="11" formatCode="0.00%">
                  <c:v>0.83850931677018636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93C7-4FEE-8227-D8BEBBAD9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0830106"/>
        <c:axId val="1165917314"/>
      </c:barChart>
      <c:catAx>
        <c:axId val="1083010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sz="1200" b="1" i="0">
                    <a:solidFill>
                      <a:srgbClr val="000000"/>
                    </a:solidFill>
                    <a:latin typeface="+mn-lt"/>
                  </a:defRPr>
                </a:pPr>
                <a:r>
                  <a:rPr lang="es-MX" sz="1200" b="1" i="0">
                    <a:solidFill>
                      <a:srgbClr val="000000"/>
                    </a:solidFill>
                    <a:latin typeface="+mn-lt"/>
                  </a:rPr>
                  <a:t>Generaciones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MX"/>
          </a:p>
        </c:txPr>
        <c:crossAx val="1165917314"/>
        <c:crosses val="autoZero"/>
        <c:auto val="1"/>
        <c:lblAlgn val="ctr"/>
        <c:lblOffset val="100"/>
        <c:noMultiLvlLbl val="1"/>
      </c:catAx>
      <c:valAx>
        <c:axId val="1165917314"/>
        <c:scaling>
          <c:orientation val="minMax"/>
          <c:max val="0.7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MX"/>
              </a:p>
            </c:rich>
          </c:tx>
          <c:overlay val="0"/>
        </c:title>
        <c:numFmt formatCode="0%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MX"/>
          </a:p>
        </c:txPr>
        <c:crossAx val="10830106"/>
        <c:crosses val="autoZero"/>
        <c:crossBetween val="between"/>
      </c:valAx>
    </c:plotArea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1500" b="1" i="0">
                <a:solidFill>
                  <a:srgbClr val="000000"/>
                </a:solidFill>
                <a:latin typeface="+mn-lt"/>
              </a:defRPr>
            </a:pPr>
            <a:r>
              <a:rPr lang="es-MX" sz="1500" b="1" i="0">
                <a:solidFill>
                  <a:srgbClr val="000000"/>
                </a:solidFill>
                <a:latin typeface="+mn-lt"/>
              </a:rPr>
              <a:t>Rezago Educativo Administración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1"/>
        <c:ser>
          <c:idx val="0"/>
          <c:order val="0"/>
          <c:spPr>
            <a:solidFill>
              <a:srgbClr val="9999FF"/>
            </a:solidFill>
            <a:ln cmpd="sng">
              <a:solidFill>
                <a:srgbClr val="000000"/>
              </a:solidFill>
            </a:ln>
          </c:spPr>
          <c:invertIfNegative val="1"/>
          <c:cat>
            <c:strRef>
              <c:f>Administración!$AG$78:$AG$89</c:f>
              <c:strCache>
                <c:ptCount val="12"/>
                <c:pt idx="0">
                  <c:v>9701</c:v>
                </c:pt>
                <c:pt idx="1">
                  <c:v>9702</c:v>
                </c:pt>
                <c:pt idx="2">
                  <c:v>9801</c:v>
                </c:pt>
                <c:pt idx="3">
                  <c:v>9802</c:v>
                </c:pt>
                <c:pt idx="4">
                  <c:v>9901</c:v>
                </c:pt>
                <c:pt idx="5">
                  <c:v>9902</c:v>
                </c:pt>
                <c:pt idx="6">
                  <c:v>0001</c:v>
                </c:pt>
                <c:pt idx="7">
                  <c:v>0002</c:v>
                </c:pt>
                <c:pt idx="8">
                  <c:v>0101</c:v>
                </c:pt>
                <c:pt idx="9">
                  <c:v>0102</c:v>
                </c:pt>
                <c:pt idx="10">
                  <c:v>0201</c:v>
                </c:pt>
                <c:pt idx="11">
                  <c:v>0202</c:v>
                </c:pt>
              </c:strCache>
            </c:strRef>
          </c:cat>
          <c:val>
            <c:numRef>
              <c:f>Administración!$AH$78:$AH$89</c:f>
              <c:numCache>
                <c:formatCode>0.00%</c:formatCode>
                <c:ptCount val="12"/>
                <c:pt idx="0">
                  <c:v>0.17307692307692302</c:v>
                </c:pt>
                <c:pt idx="1">
                  <c:v>0.68666666666666665</c:v>
                </c:pt>
                <c:pt idx="2">
                  <c:v>0.57999999999999996</c:v>
                </c:pt>
                <c:pt idx="3">
                  <c:v>0.68292682926829262</c:v>
                </c:pt>
                <c:pt idx="4">
                  <c:v>0.10227272727272729</c:v>
                </c:pt>
                <c:pt idx="5">
                  <c:v>0.19277108433734946</c:v>
                </c:pt>
                <c:pt idx="6">
                  <c:v>0.21126760563380276</c:v>
                </c:pt>
                <c:pt idx="7">
                  <c:v>0.11309523809523814</c:v>
                </c:pt>
                <c:pt idx="8">
                  <c:v>9.9999999999999978E-2</c:v>
                </c:pt>
                <c:pt idx="9">
                  <c:v>0</c:v>
                </c:pt>
                <c:pt idx="10">
                  <c:v>0.14893617021276595</c:v>
                </c:pt>
                <c:pt idx="11">
                  <c:v>9.3167701863354102E-2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3398-4165-8078-302FBA547C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821946260"/>
        <c:axId val="1663397425"/>
      </c:barChart>
      <c:catAx>
        <c:axId val="18219462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sz="1200" b="1" i="0">
                    <a:solidFill>
                      <a:srgbClr val="000000"/>
                    </a:solidFill>
                    <a:latin typeface="+mn-lt"/>
                  </a:defRPr>
                </a:pPr>
                <a:r>
                  <a:rPr lang="es-MX" sz="1200" b="1" i="0">
                    <a:solidFill>
                      <a:srgbClr val="000000"/>
                    </a:solidFill>
                    <a:latin typeface="+mn-lt"/>
                  </a:rPr>
                  <a:t>Generaciones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MX"/>
          </a:p>
        </c:txPr>
        <c:crossAx val="1663397425"/>
        <c:crosses val="autoZero"/>
        <c:auto val="1"/>
        <c:lblAlgn val="ctr"/>
        <c:lblOffset val="100"/>
        <c:noMultiLvlLbl val="1"/>
      </c:catAx>
      <c:valAx>
        <c:axId val="1663397425"/>
        <c:scaling>
          <c:orientation val="minMax"/>
          <c:max val="0.5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MX"/>
              </a:p>
            </c:rich>
          </c:tx>
          <c:overlay val="0"/>
        </c:title>
        <c:numFmt formatCode="0.00%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MX"/>
          </a:p>
        </c:txPr>
        <c:crossAx val="1821946260"/>
        <c:crosses val="autoZero"/>
        <c:crossBetween val="between"/>
      </c:valAx>
    </c:plotArea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1200" b="1" i="0">
                <a:solidFill>
                  <a:srgbClr val="000000"/>
                </a:solidFill>
                <a:latin typeface="+mn-lt"/>
              </a:defRPr>
            </a:pPr>
            <a:r>
              <a:rPr lang="es-MX" sz="1200" b="1" i="0">
                <a:solidFill>
                  <a:srgbClr val="000000"/>
                </a:solidFill>
                <a:latin typeface="+mn-lt"/>
              </a:rPr>
              <a:t>Eficiencia Terminal  Contabilidad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mpd="sng">
              <a:solidFill>
                <a:srgbClr val="FFFFFF">
                  <a:alpha val="100000"/>
                </a:srgbClr>
              </a:solidFill>
            </a:ln>
          </c:spPr>
          <c:marker>
            <c:symbol val="none"/>
          </c:marker>
          <c:cat>
            <c:strRef>
              <c:f>Contaduría!$Z$7:$Z$17</c:f>
              <c:strCache>
                <c:ptCount val="11"/>
                <c:pt idx="0">
                  <c:v>9701</c:v>
                </c:pt>
                <c:pt idx="1">
                  <c:v>9702</c:v>
                </c:pt>
                <c:pt idx="2">
                  <c:v>9801</c:v>
                </c:pt>
                <c:pt idx="3">
                  <c:v>9802</c:v>
                </c:pt>
                <c:pt idx="4">
                  <c:v>9901</c:v>
                </c:pt>
                <c:pt idx="5">
                  <c:v>9902</c:v>
                </c:pt>
                <c:pt idx="6">
                  <c:v>0001</c:v>
                </c:pt>
                <c:pt idx="7">
                  <c:v>0002</c:v>
                </c:pt>
                <c:pt idx="8">
                  <c:v>0101</c:v>
                </c:pt>
                <c:pt idx="9">
                  <c:v>0102</c:v>
                </c:pt>
                <c:pt idx="10">
                  <c:v>0201</c:v>
                </c:pt>
              </c:strCache>
            </c:strRef>
          </c:cat>
          <c:val>
            <c:numRef>
              <c:f>Contaduría!$AA$7:$AA$17</c:f>
              <c:numCache>
                <c:formatCode>0.00%</c:formatCode>
                <c:ptCount val="11"/>
                <c:pt idx="0">
                  <c:v>0.58823529411764708</c:v>
                </c:pt>
                <c:pt idx="1">
                  <c:v>0.73619631901840488</c:v>
                </c:pt>
                <c:pt idx="2">
                  <c:v>0.63</c:v>
                </c:pt>
                <c:pt idx="3">
                  <c:v>0.55135135135135138</c:v>
                </c:pt>
                <c:pt idx="4">
                  <c:v>0.65</c:v>
                </c:pt>
                <c:pt idx="5">
                  <c:v>0.62264150943396224</c:v>
                </c:pt>
                <c:pt idx="6">
                  <c:v>0.60162601626016265</c:v>
                </c:pt>
                <c:pt idx="7">
                  <c:v>0.68072289156626509</c:v>
                </c:pt>
                <c:pt idx="8">
                  <c:v>0.6470588235294118</c:v>
                </c:pt>
                <c:pt idx="9">
                  <c:v>0.78881987577639756</c:v>
                </c:pt>
                <c:pt idx="10">
                  <c:v>0.64383561643835618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3ECC-4D3E-829F-AB2309BD84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21424170"/>
        <c:axId val="1690204698"/>
      </c:lineChart>
      <c:catAx>
        <c:axId val="152142417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sz="1100" b="1" i="0">
                    <a:solidFill>
                      <a:srgbClr val="000000"/>
                    </a:solidFill>
                    <a:latin typeface="+mn-lt"/>
                  </a:defRPr>
                </a:pPr>
                <a:r>
                  <a:rPr lang="es-MX" sz="1100" b="1" i="0">
                    <a:solidFill>
                      <a:srgbClr val="000000"/>
                    </a:solidFill>
                    <a:latin typeface="+mn-lt"/>
                  </a:rPr>
                  <a:t>Generaciones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MX"/>
          </a:p>
        </c:txPr>
        <c:crossAx val="1690204698"/>
        <c:crosses val="autoZero"/>
        <c:auto val="1"/>
        <c:lblAlgn val="ctr"/>
        <c:lblOffset val="100"/>
        <c:noMultiLvlLbl val="1"/>
      </c:catAx>
      <c:valAx>
        <c:axId val="1690204698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MX"/>
              </a:p>
            </c:rich>
          </c:tx>
          <c:overlay val="0"/>
        </c:title>
        <c:numFmt formatCode="0.00%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MX"/>
          </a:p>
        </c:txPr>
        <c:crossAx val="1521424170"/>
        <c:crosses val="autoZero"/>
        <c:crossBetween val="between"/>
      </c:valAx>
    </c:plotArea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1200" b="1" i="0">
                <a:solidFill>
                  <a:srgbClr val="000000"/>
                </a:solidFill>
                <a:latin typeface="+mn-lt"/>
              </a:defRPr>
            </a:pPr>
            <a:r>
              <a:rPr lang="es-MX" sz="1200" b="1" i="0">
                <a:solidFill>
                  <a:srgbClr val="000000"/>
                </a:solidFill>
                <a:latin typeface="+mn-lt"/>
              </a:rPr>
              <a:t>Eficiencia de Egreso  Contabilidad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1"/>
        <c:ser>
          <c:idx val="0"/>
          <c:order val="0"/>
          <c:spPr>
            <a:solidFill>
              <a:srgbClr val="9999FF"/>
            </a:solidFill>
            <a:ln cmpd="sng">
              <a:solidFill>
                <a:srgbClr val="000000"/>
              </a:solidFill>
            </a:ln>
          </c:spPr>
          <c:invertIfNegative val="1"/>
          <c:cat>
            <c:strRef>
              <c:f>Contaduría!$Z$40:$Z$50</c:f>
              <c:strCache>
                <c:ptCount val="11"/>
                <c:pt idx="0">
                  <c:v>9701</c:v>
                </c:pt>
                <c:pt idx="1">
                  <c:v>9702</c:v>
                </c:pt>
                <c:pt idx="2">
                  <c:v>9801</c:v>
                </c:pt>
                <c:pt idx="3">
                  <c:v>9802</c:v>
                </c:pt>
                <c:pt idx="4">
                  <c:v>9901</c:v>
                </c:pt>
                <c:pt idx="5">
                  <c:v>9902</c:v>
                </c:pt>
                <c:pt idx="6">
                  <c:v>0001</c:v>
                </c:pt>
                <c:pt idx="7">
                  <c:v>0002</c:v>
                </c:pt>
                <c:pt idx="8">
                  <c:v>0101</c:v>
                </c:pt>
                <c:pt idx="9">
                  <c:v>0102</c:v>
                </c:pt>
                <c:pt idx="10">
                  <c:v>0201</c:v>
                </c:pt>
              </c:strCache>
            </c:strRef>
          </c:cat>
          <c:val>
            <c:numRef>
              <c:f>Contaduría!$AA$40:$AA$50</c:f>
              <c:numCache>
                <c:formatCode>0%</c:formatCode>
                <c:ptCount val="11"/>
                <c:pt idx="0">
                  <c:v>0.73529411764705888</c:v>
                </c:pt>
                <c:pt idx="1">
                  <c:v>0.80368098159509205</c:v>
                </c:pt>
                <c:pt idx="2">
                  <c:v>0.75</c:v>
                </c:pt>
                <c:pt idx="3">
                  <c:v>0.7567567567567568</c:v>
                </c:pt>
                <c:pt idx="4">
                  <c:v>0.77</c:v>
                </c:pt>
                <c:pt idx="5">
                  <c:v>0.77987421383647804</c:v>
                </c:pt>
                <c:pt idx="6" formatCode="0.00%">
                  <c:v>0.70731707317073167</c:v>
                </c:pt>
                <c:pt idx="7" formatCode="0.00%">
                  <c:v>0.76506024096385539</c:v>
                </c:pt>
                <c:pt idx="8" formatCode="0.00%">
                  <c:v>0.6470588235294118</c:v>
                </c:pt>
                <c:pt idx="9" formatCode="0.00%">
                  <c:v>0.78881987577639756</c:v>
                </c:pt>
                <c:pt idx="10" formatCode="0.00%">
                  <c:v>0.77397260273972601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E294-45B4-AC73-ACC112DD44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445022565"/>
        <c:axId val="326353398"/>
      </c:barChart>
      <c:catAx>
        <c:axId val="1445022565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sz="1000" b="1" i="0">
                    <a:solidFill>
                      <a:srgbClr val="000000"/>
                    </a:solidFill>
                    <a:latin typeface="+mn-lt"/>
                  </a:defRPr>
                </a:pPr>
                <a:r>
                  <a:rPr lang="es-MX" sz="1000" b="1" i="0">
                    <a:solidFill>
                      <a:srgbClr val="000000"/>
                    </a:solidFill>
                    <a:latin typeface="+mn-lt"/>
                  </a:rPr>
                  <a:t>Generaciones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MX"/>
          </a:p>
        </c:txPr>
        <c:crossAx val="326353398"/>
        <c:crosses val="autoZero"/>
        <c:auto val="1"/>
        <c:lblAlgn val="ctr"/>
        <c:lblOffset val="100"/>
        <c:noMultiLvlLbl val="1"/>
      </c:catAx>
      <c:valAx>
        <c:axId val="326353398"/>
        <c:scaling>
          <c:orientation val="minMax"/>
          <c:max val="0.7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MX"/>
              </a:p>
            </c:rich>
          </c:tx>
          <c:overlay val="0"/>
        </c:title>
        <c:numFmt formatCode="0%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MX"/>
          </a:p>
        </c:txPr>
        <c:crossAx val="1445022565"/>
        <c:crosses val="autoZero"/>
        <c:crossBetween val="between"/>
      </c:valAx>
    </c:plotArea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1200" b="1" i="0">
                <a:solidFill>
                  <a:srgbClr val="000000"/>
                </a:solidFill>
                <a:latin typeface="+mn-lt"/>
              </a:defRPr>
            </a:pPr>
            <a:r>
              <a:rPr lang="es-MX" sz="1200" b="1" i="0">
                <a:solidFill>
                  <a:srgbClr val="000000"/>
                </a:solidFill>
                <a:latin typeface="+mn-lt"/>
              </a:rPr>
              <a:t>Rezago Educativo Contabilidad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1"/>
        <c:ser>
          <c:idx val="0"/>
          <c:order val="0"/>
          <c:spPr>
            <a:solidFill>
              <a:srgbClr val="9999FF"/>
            </a:solidFill>
            <a:ln cmpd="sng">
              <a:solidFill>
                <a:srgbClr val="000000"/>
              </a:solidFill>
            </a:ln>
          </c:spPr>
          <c:invertIfNegative val="1"/>
          <c:cat>
            <c:strRef>
              <c:f>Contaduría!$Z$71:$Z$81</c:f>
              <c:strCache>
                <c:ptCount val="11"/>
                <c:pt idx="0">
                  <c:v>9701</c:v>
                </c:pt>
                <c:pt idx="1">
                  <c:v>9702</c:v>
                </c:pt>
                <c:pt idx="2">
                  <c:v>9801</c:v>
                </c:pt>
                <c:pt idx="3">
                  <c:v>9802</c:v>
                </c:pt>
                <c:pt idx="4">
                  <c:v>9901</c:v>
                </c:pt>
                <c:pt idx="5">
                  <c:v>9902</c:v>
                </c:pt>
                <c:pt idx="6">
                  <c:v>0001</c:v>
                </c:pt>
                <c:pt idx="7">
                  <c:v>0002</c:v>
                </c:pt>
                <c:pt idx="8">
                  <c:v>0101</c:v>
                </c:pt>
                <c:pt idx="9">
                  <c:v>0102</c:v>
                </c:pt>
                <c:pt idx="10">
                  <c:v>0201</c:v>
                </c:pt>
              </c:strCache>
            </c:strRef>
          </c:cat>
          <c:val>
            <c:numRef>
              <c:f>Contaduría!$AA$71:$AA$81</c:f>
              <c:numCache>
                <c:formatCode>0.00%</c:formatCode>
                <c:ptCount val="11"/>
                <c:pt idx="0">
                  <c:v>0.1470588235294118</c:v>
                </c:pt>
                <c:pt idx="1">
                  <c:v>6.7484662576687171E-2</c:v>
                </c:pt>
                <c:pt idx="2">
                  <c:v>0.12</c:v>
                </c:pt>
                <c:pt idx="3">
                  <c:v>0.20540540540540542</c:v>
                </c:pt>
                <c:pt idx="4">
                  <c:v>0.12</c:v>
                </c:pt>
                <c:pt idx="5">
                  <c:v>0.1572327044025158</c:v>
                </c:pt>
                <c:pt idx="6">
                  <c:v>0.10569105691056901</c:v>
                </c:pt>
                <c:pt idx="7">
                  <c:v>8.43373493975903E-2</c:v>
                </c:pt>
                <c:pt idx="8">
                  <c:v>0</c:v>
                </c:pt>
                <c:pt idx="9">
                  <c:v>0</c:v>
                </c:pt>
                <c:pt idx="10">
                  <c:v>0.13013698630136983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3417-42C5-A04C-D75AAFE300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78396356"/>
        <c:axId val="565928365"/>
      </c:barChart>
      <c:catAx>
        <c:axId val="4783963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sz="1000" b="1" i="0">
                    <a:solidFill>
                      <a:srgbClr val="000000"/>
                    </a:solidFill>
                    <a:latin typeface="+mn-lt"/>
                  </a:defRPr>
                </a:pPr>
                <a:r>
                  <a:rPr lang="es-MX" sz="1000" b="1" i="0">
                    <a:solidFill>
                      <a:srgbClr val="000000"/>
                    </a:solidFill>
                    <a:latin typeface="+mn-lt"/>
                  </a:rPr>
                  <a:t>Generaciones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MX"/>
          </a:p>
        </c:txPr>
        <c:crossAx val="565928365"/>
        <c:crosses val="autoZero"/>
        <c:auto val="1"/>
        <c:lblAlgn val="ctr"/>
        <c:lblOffset val="100"/>
        <c:noMultiLvlLbl val="1"/>
      </c:catAx>
      <c:valAx>
        <c:axId val="565928365"/>
        <c:scaling>
          <c:orientation val="minMax"/>
          <c:max val="0.5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MX"/>
              </a:p>
            </c:rich>
          </c:tx>
          <c:overlay val="0"/>
        </c:title>
        <c:numFmt formatCode="0.00%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MX"/>
          </a:p>
        </c:txPr>
        <c:crossAx val="478396356"/>
        <c:crosses val="autoZero"/>
        <c:crossBetween val="between"/>
      </c:valAx>
    </c:plotArea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1200" b="1" i="0">
                <a:solidFill>
                  <a:srgbClr val="000000"/>
                </a:solidFill>
                <a:latin typeface="+mn-lt"/>
              </a:defRPr>
            </a:pPr>
            <a:r>
              <a:rPr lang="es-MX" sz="1200" b="1" i="0">
                <a:solidFill>
                  <a:srgbClr val="000000"/>
                </a:solidFill>
                <a:latin typeface="+mn-lt"/>
              </a:rPr>
              <a:t>Eficiencia Terminal  Economía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1"/>
        <c:ser>
          <c:idx val="0"/>
          <c:order val="0"/>
          <c:spPr>
            <a:solidFill>
              <a:srgbClr val="9999FF"/>
            </a:solidFill>
            <a:ln cmpd="sng">
              <a:solidFill>
                <a:srgbClr val="000000"/>
              </a:solidFill>
            </a:ln>
          </c:spPr>
          <c:invertIfNegative val="1"/>
          <c:cat>
            <c:strRef>
              <c:f>Economia!$AE$7:$AE$17</c:f>
              <c:strCache>
                <c:ptCount val="11"/>
                <c:pt idx="0">
                  <c:v>9701</c:v>
                </c:pt>
                <c:pt idx="1">
                  <c:v>9702</c:v>
                </c:pt>
                <c:pt idx="2">
                  <c:v>9801</c:v>
                </c:pt>
                <c:pt idx="3">
                  <c:v>9802</c:v>
                </c:pt>
                <c:pt idx="4">
                  <c:v>9901</c:v>
                </c:pt>
                <c:pt idx="5">
                  <c:v>9902</c:v>
                </c:pt>
                <c:pt idx="6">
                  <c:v>0001</c:v>
                </c:pt>
                <c:pt idx="7">
                  <c:v>0002</c:v>
                </c:pt>
                <c:pt idx="8">
                  <c:v>0101</c:v>
                </c:pt>
                <c:pt idx="9">
                  <c:v>0102</c:v>
                </c:pt>
                <c:pt idx="10">
                  <c:v>0201</c:v>
                </c:pt>
              </c:strCache>
            </c:strRef>
          </c:cat>
          <c:val>
            <c:numRef>
              <c:f>Economia!$AF$7:$AF$17</c:f>
              <c:numCache>
                <c:formatCode>0.00%</c:formatCode>
                <c:ptCount val="11"/>
                <c:pt idx="0">
                  <c:v>0.375</c:v>
                </c:pt>
                <c:pt idx="1">
                  <c:v>0.5</c:v>
                </c:pt>
                <c:pt idx="2">
                  <c:v>0.22222222222222221</c:v>
                </c:pt>
                <c:pt idx="3">
                  <c:v>0.39130434782608697</c:v>
                </c:pt>
                <c:pt idx="4">
                  <c:v>0</c:v>
                </c:pt>
                <c:pt idx="5">
                  <c:v>7.2727272727272724E-2</c:v>
                </c:pt>
                <c:pt idx="6">
                  <c:v>0.43902439024390244</c:v>
                </c:pt>
                <c:pt idx="7">
                  <c:v>0.47169811320754718</c:v>
                </c:pt>
                <c:pt idx="8">
                  <c:v>0.76595744680851063</c:v>
                </c:pt>
                <c:pt idx="9">
                  <c:v>0.62745098039215685</c:v>
                </c:pt>
                <c:pt idx="10">
                  <c:v>0.22727272727272727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C3B2-4EC1-AE7C-75A4643B1B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53882559"/>
        <c:axId val="807324428"/>
      </c:barChart>
      <c:catAx>
        <c:axId val="1953882559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sz="1000" b="1" i="0">
                    <a:solidFill>
                      <a:srgbClr val="000000"/>
                    </a:solidFill>
                    <a:latin typeface="+mn-lt"/>
                  </a:defRPr>
                </a:pPr>
                <a:r>
                  <a:rPr lang="es-MX" sz="1000" b="1" i="0">
                    <a:solidFill>
                      <a:srgbClr val="000000"/>
                    </a:solidFill>
                    <a:latin typeface="+mn-lt"/>
                  </a:rPr>
                  <a:t>Generaciones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MX"/>
          </a:p>
        </c:txPr>
        <c:crossAx val="807324428"/>
        <c:crosses val="autoZero"/>
        <c:auto val="1"/>
        <c:lblAlgn val="ctr"/>
        <c:lblOffset val="100"/>
        <c:noMultiLvlLbl val="1"/>
      </c:catAx>
      <c:valAx>
        <c:axId val="807324428"/>
        <c:scaling>
          <c:orientation val="minMax"/>
          <c:max val="0.5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MX"/>
              </a:p>
            </c:rich>
          </c:tx>
          <c:overlay val="0"/>
        </c:title>
        <c:numFmt formatCode="0.00%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MX"/>
          </a:p>
        </c:txPr>
        <c:crossAx val="1953882559"/>
        <c:crosses val="autoZero"/>
        <c:crossBetween val="between"/>
      </c:valAx>
    </c:plotArea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1200" b="1" i="0">
                <a:solidFill>
                  <a:srgbClr val="000000"/>
                </a:solidFill>
                <a:latin typeface="+mn-lt"/>
              </a:defRPr>
            </a:pPr>
            <a:r>
              <a:rPr lang="es-MX" sz="1200" b="1" i="0">
                <a:solidFill>
                  <a:srgbClr val="000000"/>
                </a:solidFill>
                <a:latin typeface="+mn-lt"/>
              </a:rPr>
              <a:t>Eficiencia de Egreso  Economía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1"/>
        <c:ser>
          <c:idx val="0"/>
          <c:order val="0"/>
          <c:spPr>
            <a:solidFill>
              <a:srgbClr val="9999FF"/>
            </a:solidFill>
            <a:ln cmpd="sng">
              <a:solidFill>
                <a:srgbClr val="000000"/>
              </a:solidFill>
            </a:ln>
          </c:spPr>
          <c:invertIfNegative val="1"/>
          <c:cat>
            <c:strRef>
              <c:f>Economia!$AE$37:$AE$47</c:f>
              <c:strCache>
                <c:ptCount val="11"/>
                <c:pt idx="0">
                  <c:v>9701</c:v>
                </c:pt>
                <c:pt idx="1">
                  <c:v>9702</c:v>
                </c:pt>
                <c:pt idx="2">
                  <c:v>9801</c:v>
                </c:pt>
                <c:pt idx="3">
                  <c:v>9802</c:v>
                </c:pt>
                <c:pt idx="4">
                  <c:v>9901</c:v>
                </c:pt>
                <c:pt idx="5">
                  <c:v>9902</c:v>
                </c:pt>
                <c:pt idx="6">
                  <c:v>0001</c:v>
                </c:pt>
                <c:pt idx="7">
                  <c:v>0002</c:v>
                </c:pt>
                <c:pt idx="8">
                  <c:v>0101</c:v>
                </c:pt>
                <c:pt idx="9">
                  <c:v>0102</c:v>
                </c:pt>
                <c:pt idx="10">
                  <c:v>0201</c:v>
                </c:pt>
              </c:strCache>
            </c:strRef>
          </c:cat>
          <c:val>
            <c:numRef>
              <c:f>Economia!$AF$37:$AF$47</c:f>
              <c:numCache>
                <c:formatCode>0%</c:formatCode>
                <c:ptCount val="11"/>
                <c:pt idx="0">
                  <c:v>0.875</c:v>
                </c:pt>
                <c:pt idx="1">
                  <c:v>1</c:v>
                </c:pt>
                <c:pt idx="2">
                  <c:v>0.44444444444444442</c:v>
                </c:pt>
                <c:pt idx="3">
                  <c:v>0.56521739130434778</c:v>
                </c:pt>
                <c:pt idx="4">
                  <c:v>0.19047619047619047</c:v>
                </c:pt>
                <c:pt idx="5" formatCode="0.00%">
                  <c:v>0.61818181818181817</c:v>
                </c:pt>
                <c:pt idx="6" formatCode="0.00%">
                  <c:v>0.56097560975609762</c:v>
                </c:pt>
                <c:pt idx="7" formatCode="0.00%">
                  <c:v>0.49056603773584906</c:v>
                </c:pt>
                <c:pt idx="8" formatCode="0.00%">
                  <c:v>0.82978723404255317</c:v>
                </c:pt>
                <c:pt idx="9" formatCode="0.00%">
                  <c:v>0.92156862745098034</c:v>
                </c:pt>
                <c:pt idx="10" formatCode="0.00%">
                  <c:v>0.25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45BE-458C-83CA-EEA9DAE853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803509609"/>
        <c:axId val="1330452584"/>
      </c:barChart>
      <c:catAx>
        <c:axId val="803509609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sz="1000" b="1" i="0">
                    <a:solidFill>
                      <a:srgbClr val="000000"/>
                    </a:solidFill>
                    <a:latin typeface="+mn-lt"/>
                  </a:defRPr>
                </a:pPr>
                <a:r>
                  <a:rPr lang="es-MX" sz="1000" b="1" i="0">
                    <a:solidFill>
                      <a:srgbClr val="000000"/>
                    </a:solidFill>
                    <a:latin typeface="+mn-lt"/>
                  </a:rPr>
                  <a:t>Generaciones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MX"/>
          </a:p>
        </c:txPr>
        <c:crossAx val="1330452584"/>
        <c:crosses val="autoZero"/>
        <c:auto val="1"/>
        <c:lblAlgn val="ctr"/>
        <c:lblOffset val="100"/>
        <c:noMultiLvlLbl val="1"/>
      </c:catAx>
      <c:valAx>
        <c:axId val="1330452584"/>
        <c:scaling>
          <c:orientation val="minMax"/>
          <c:max val="0.7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MX"/>
              </a:p>
            </c:rich>
          </c:tx>
          <c:overlay val="0"/>
        </c:title>
        <c:numFmt formatCode="0%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MX"/>
          </a:p>
        </c:txPr>
        <c:crossAx val="803509609"/>
        <c:crosses val="autoZero"/>
        <c:crossBetween val="between"/>
      </c:valAx>
    </c:plotArea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1200" b="1" i="0">
                <a:solidFill>
                  <a:srgbClr val="000000"/>
                </a:solidFill>
                <a:latin typeface="+mn-lt"/>
              </a:defRPr>
            </a:pPr>
            <a:r>
              <a:rPr lang="es-MX" sz="1200" b="1" i="0">
                <a:solidFill>
                  <a:srgbClr val="000000"/>
                </a:solidFill>
                <a:latin typeface="+mn-lt"/>
              </a:rPr>
              <a:t>Rezago Educativo Economía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1"/>
        <c:ser>
          <c:idx val="0"/>
          <c:order val="0"/>
          <c:spPr>
            <a:solidFill>
              <a:srgbClr val="9999FF"/>
            </a:solidFill>
            <a:ln cmpd="sng">
              <a:solidFill>
                <a:srgbClr val="000000"/>
              </a:solidFill>
            </a:ln>
          </c:spPr>
          <c:invertIfNegative val="1"/>
          <c:cat>
            <c:strRef>
              <c:f>Economia!$AE$68:$AE$78</c:f>
              <c:strCache>
                <c:ptCount val="11"/>
                <c:pt idx="0">
                  <c:v>9701</c:v>
                </c:pt>
                <c:pt idx="1">
                  <c:v>9702</c:v>
                </c:pt>
                <c:pt idx="2">
                  <c:v>9801</c:v>
                </c:pt>
                <c:pt idx="3">
                  <c:v>9802</c:v>
                </c:pt>
                <c:pt idx="4">
                  <c:v>9901</c:v>
                </c:pt>
                <c:pt idx="5">
                  <c:v>9902</c:v>
                </c:pt>
                <c:pt idx="6">
                  <c:v>0001</c:v>
                </c:pt>
                <c:pt idx="7">
                  <c:v>0002</c:v>
                </c:pt>
                <c:pt idx="8">
                  <c:v>0101</c:v>
                </c:pt>
                <c:pt idx="9">
                  <c:v>0102</c:v>
                </c:pt>
                <c:pt idx="10">
                  <c:v>0201</c:v>
                </c:pt>
              </c:strCache>
            </c:strRef>
          </c:cat>
          <c:val>
            <c:numRef>
              <c:f>Economia!$AF$68:$AF$78</c:f>
              <c:numCache>
                <c:formatCode>0.00%</c:formatCode>
                <c:ptCount val="11"/>
                <c:pt idx="0">
                  <c:v>0.5</c:v>
                </c:pt>
                <c:pt idx="1">
                  <c:v>0.5</c:v>
                </c:pt>
                <c:pt idx="2">
                  <c:v>0.22222222222222221</c:v>
                </c:pt>
                <c:pt idx="3">
                  <c:v>0.17391304347826081</c:v>
                </c:pt>
                <c:pt idx="4">
                  <c:v>0.19047619047619047</c:v>
                </c:pt>
                <c:pt idx="5">
                  <c:v>0.54545454545454541</c:v>
                </c:pt>
                <c:pt idx="6">
                  <c:v>0.12195121951219517</c:v>
                </c:pt>
                <c:pt idx="7">
                  <c:v>1.8867924528301883E-2</c:v>
                </c:pt>
                <c:pt idx="8">
                  <c:v>6.3829787234042534E-2</c:v>
                </c:pt>
                <c:pt idx="9">
                  <c:v>0.29411764705882348</c:v>
                </c:pt>
                <c:pt idx="10">
                  <c:v>2.2727272727272735E-2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AFC2-4DC4-B663-AED5BEF26C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63859055"/>
        <c:axId val="406766484"/>
      </c:barChart>
      <c:catAx>
        <c:axId val="1263859055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sz="1000" b="1" i="0">
                    <a:solidFill>
                      <a:srgbClr val="000000"/>
                    </a:solidFill>
                    <a:latin typeface="+mn-lt"/>
                  </a:defRPr>
                </a:pPr>
                <a:r>
                  <a:rPr lang="es-MX" sz="1000" b="1" i="0">
                    <a:solidFill>
                      <a:srgbClr val="000000"/>
                    </a:solidFill>
                    <a:latin typeface="+mn-lt"/>
                  </a:rPr>
                  <a:t>Generaciones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MX"/>
          </a:p>
        </c:txPr>
        <c:crossAx val="406766484"/>
        <c:crosses val="autoZero"/>
        <c:auto val="1"/>
        <c:lblAlgn val="ctr"/>
        <c:lblOffset val="100"/>
        <c:noMultiLvlLbl val="1"/>
      </c:catAx>
      <c:valAx>
        <c:axId val="406766484"/>
        <c:scaling>
          <c:orientation val="minMax"/>
          <c:max val="0.5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MX"/>
              </a:p>
            </c:rich>
          </c:tx>
          <c:overlay val="0"/>
        </c:title>
        <c:numFmt formatCode="0.00%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MX"/>
          </a:p>
        </c:txPr>
        <c:crossAx val="1263859055"/>
        <c:crosses val="autoZero"/>
        <c:crossBetween val="between"/>
      </c:valAx>
    </c:plotArea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chart" Target="../charts/chart11.xml"/><Relationship Id="rId1" Type="http://schemas.openxmlformats.org/officeDocument/2006/relationships/chart" Target="../charts/chart10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35</xdr:col>
      <xdr:colOff>304800</xdr:colOff>
      <xdr:row>14</xdr:row>
      <xdr:rowOff>19050</xdr:rowOff>
    </xdr:from>
    <xdr:ext cx="6286500" cy="4267200"/>
    <xdr:graphicFrame macro="">
      <xdr:nvGraphicFramePr>
        <xdr:cNvPr id="1485293142" name="Chart 1" descr="Chart 0">
          <a:extLst>
            <a:ext uri="{FF2B5EF4-FFF2-40B4-BE49-F238E27FC236}">
              <a16:creationId xmlns:a16="http://schemas.microsoft.com/office/drawing/2014/main" id="{00000000-0008-0000-0000-000056C6875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34</xdr:col>
      <xdr:colOff>276225</xdr:colOff>
      <xdr:row>42</xdr:row>
      <xdr:rowOff>76200</xdr:rowOff>
    </xdr:from>
    <xdr:ext cx="6010275" cy="4581525"/>
    <xdr:graphicFrame macro="">
      <xdr:nvGraphicFramePr>
        <xdr:cNvPr id="1975504637" name="Chart 2" descr="Chart 1">
          <a:extLst>
            <a:ext uri="{FF2B5EF4-FFF2-40B4-BE49-F238E27FC236}">
              <a16:creationId xmlns:a16="http://schemas.microsoft.com/office/drawing/2014/main" id="{00000000-0008-0000-0000-0000FDCEBF7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35</xdr:col>
      <xdr:colOff>47625</xdr:colOff>
      <xdr:row>77</xdr:row>
      <xdr:rowOff>38100</xdr:rowOff>
    </xdr:from>
    <xdr:ext cx="5829300" cy="4638675"/>
    <xdr:graphicFrame macro="">
      <xdr:nvGraphicFramePr>
        <xdr:cNvPr id="43852293" name="Chart 3" descr="Chart 2">
          <a:extLst>
            <a:ext uri="{FF2B5EF4-FFF2-40B4-BE49-F238E27FC236}">
              <a16:creationId xmlns:a16="http://schemas.microsoft.com/office/drawing/2014/main" id="{00000000-0008-0000-0000-000005229D0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27</xdr:col>
      <xdr:colOff>304800</xdr:colOff>
      <xdr:row>5</xdr:row>
      <xdr:rowOff>95250</xdr:rowOff>
    </xdr:from>
    <xdr:ext cx="5143500" cy="4562475"/>
    <xdr:graphicFrame macro="">
      <xdr:nvGraphicFramePr>
        <xdr:cNvPr id="762862224" name="Chart 4" descr="Chart 0">
          <a:extLst>
            <a:ext uri="{FF2B5EF4-FFF2-40B4-BE49-F238E27FC236}">
              <a16:creationId xmlns:a16="http://schemas.microsoft.com/office/drawing/2014/main" id="{00000000-0008-0000-0100-0000905A782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27</xdr:col>
      <xdr:colOff>409575</xdr:colOff>
      <xdr:row>42</xdr:row>
      <xdr:rowOff>38100</xdr:rowOff>
    </xdr:from>
    <xdr:ext cx="4686300" cy="4543425"/>
    <xdr:graphicFrame macro="">
      <xdr:nvGraphicFramePr>
        <xdr:cNvPr id="892209080" name="Chart 5" descr="Chart 1">
          <a:extLst>
            <a:ext uri="{FF2B5EF4-FFF2-40B4-BE49-F238E27FC236}">
              <a16:creationId xmlns:a16="http://schemas.microsoft.com/office/drawing/2014/main" id="{00000000-0008-0000-0100-0000B8072E3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26</xdr:col>
      <xdr:colOff>104775</xdr:colOff>
      <xdr:row>81</xdr:row>
      <xdr:rowOff>180975</xdr:rowOff>
    </xdr:from>
    <xdr:ext cx="4514850" cy="4886325"/>
    <xdr:graphicFrame macro="">
      <xdr:nvGraphicFramePr>
        <xdr:cNvPr id="773930763" name="Chart 6" descr="Chart 2">
          <a:extLst>
            <a:ext uri="{FF2B5EF4-FFF2-40B4-BE49-F238E27FC236}">
              <a16:creationId xmlns:a16="http://schemas.microsoft.com/office/drawing/2014/main" id="{00000000-0008-0000-0100-00000B3F212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32</xdr:col>
      <xdr:colOff>171450</xdr:colOff>
      <xdr:row>14</xdr:row>
      <xdr:rowOff>123825</xdr:rowOff>
    </xdr:from>
    <xdr:ext cx="4676775" cy="4686300"/>
    <xdr:graphicFrame macro="">
      <xdr:nvGraphicFramePr>
        <xdr:cNvPr id="2092026167" name="Chart 7" descr="Chart 0">
          <a:extLst>
            <a:ext uri="{FF2B5EF4-FFF2-40B4-BE49-F238E27FC236}">
              <a16:creationId xmlns:a16="http://schemas.microsoft.com/office/drawing/2014/main" id="{00000000-0008-0000-0200-000037C9B17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32</xdr:col>
      <xdr:colOff>28575</xdr:colOff>
      <xdr:row>41</xdr:row>
      <xdr:rowOff>57150</xdr:rowOff>
    </xdr:from>
    <xdr:ext cx="4686300" cy="4686300"/>
    <xdr:graphicFrame macro="">
      <xdr:nvGraphicFramePr>
        <xdr:cNvPr id="1231483023" name="Chart 8" descr="Chart 1">
          <a:extLst>
            <a:ext uri="{FF2B5EF4-FFF2-40B4-BE49-F238E27FC236}">
              <a16:creationId xmlns:a16="http://schemas.microsoft.com/office/drawing/2014/main" id="{00000000-0008-0000-0200-00008FF0664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31</xdr:col>
      <xdr:colOff>95250</xdr:colOff>
      <xdr:row>78</xdr:row>
      <xdr:rowOff>180975</xdr:rowOff>
    </xdr:from>
    <xdr:ext cx="4686300" cy="4876800"/>
    <xdr:graphicFrame macro="">
      <xdr:nvGraphicFramePr>
        <xdr:cNvPr id="321959603" name="Chart 9" descr="Chart 2">
          <a:extLst>
            <a:ext uri="{FF2B5EF4-FFF2-40B4-BE49-F238E27FC236}">
              <a16:creationId xmlns:a16="http://schemas.microsoft.com/office/drawing/2014/main" id="{00000000-0008-0000-0200-0000B3B6301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19</xdr:col>
      <xdr:colOff>352425</xdr:colOff>
      <xdr:row>17</xdr:row>
      <xdr:rowOff>47625</xdr:rowOff>
    </xdr:from>
    <xdr:ext cx="4429125" cy="3562350"/>
    <xdr:graphicFrame macro="">
      <xdr:nvGraphicFramePr>
        <xdr:cNvPr id="1694947342" name="Chart 10" descr="Chart 0">
          <a:extLst>
            <a:ext uri="{FF2B5EF4-FFF2-40B4-BE49-F238E27FC236}">
              <a16:creationId xmlns:a16="http://schemas.microsoft.com/office/drawing/2014/main" id="{00000000-0008-0000-0300-00000ED8066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21</xdr:col>
      <xdr:colOff>57150</xdr:colOff>
      <xdr:row>42</xdr:row>
      <xdr:rowOff>142875</xdr:rowOff>
    </xdr:from>
    <xdr:ext cx="4676775" cy="4210050"/>
    <xdr:graphicFrame macro="">
      <xdr:nvGraphicFramePr>
        <xdr:cNvPr id="1992726683" name="Chart 11" descr="Chart 1">
          <a:extLst>
            <a:ext uri="{FF2B5EF4-FFF2-40B4-BE49-F238E27FC236}">
              <a16:creationId xmlns:a16="http://schemas.microsoft.com/office/drawing/2014/main" id="{00000000-0008-0000-0300-00009B98C67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21</xdr:col>
      <xdr:colOff>238125</xdr:colOff>
      <xdr:row>83</xdr:row>
      <xdr:rowOff>142875</xdr:rowOff>
    </xdr:from>
    <xdr:ext cx="4686300" cy="4076700"/>
    <xdr:graphicFrame macro="">
      <xdr:nvGraphicFramePr>
        <xdr:cNvPr id="1037572353" name="Chart 12" descr="Chart 2">
          <a:extLst>
            <a:ext uri="{FF2B5EF4-FFF2-40B4-BE49-F238E27FC236}">
              <a16:creationId xmlns:a16="http://schemas.microsoft.com/office/drawing/2014/main" id="{00000000-0008-0000-0300-00000119D83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8080"/>
  </sheetPr>
  <dimension ref="A1:BO20571"/>
  <sheetViews>
    <sheetView tabSelected="1" topLeftCell="A1171" zoomScaleNormal="100" workbookViewId="0">
      <selection activeCell="AG1193" sqref="AG1193"/>
    </sheetView>
  </sheetViews>
  <sheetFormatPr baseColWidth="10" defaultColWidth="12.5703125" defaultRowHeight="15" customHeight="1" x14ac:dyDescent="0.2"/>
  <cols>
    <col min="1" max="1" width="8.5703125" customWidth="1"/>
    <col min="2" max="10" width="7.140625" customWidth="1"/>
    <col min="11" max="24" width="3" customWidth="1"/>
    <col min="25" max="25" width="15.7109375" style="212" customWidth="1"/>
    <col min="26" max="32" width="12.85546875" customWidth="1"/>
    <col min="33" max="33" width="11.28515625" customWidth="1"/>
    <col min="34" max="34" width="8" customWidth="1"/>
    <col min="35" max="35" width="8.7109375" customWidth="1"/>
    <col min="36" max="67" width="10" customWidth="1"/>
  </cols>
  <sheetData>
    <row r="1" spans="1:56" ht="13.5" customHeight="1" x14ac:dyDescent="0.2">
      <c r="Z1" s="1"/>
      <c r="AA1" s="1"/>
      <c r="AC1" s="1"/>
      <c r="AG1" s="2"/>
      <c r="AH1" s="2"/>
      <c r="AI1" s="2"/>
      <c r="AJ1" s="2"/>
    </row>
    <row r="2" spans="1:56" ht="13.5" customHeight="1" x14ac:dyDescent="0.2">
      <c r="A2" s="3" t="s">
        <v>0</v>
      </c>
      <c r="K2" s="302" t="s">
        <v>1</v>
      </c>
      <c r="L2" s="300"/>
      <c r="M2" s="300"/>
      <c r="N2" s="300"/>
      <c r="O2" s="300"/>
      <c r="P2" s="300"/>
      <c r="Q2" s="300"/>
      <c r="R2" s="4"/>
      <c r="S2" s="4"/>
      <c r="T2" s="4"/>
      <c r="U2" s="303" t="s">
        <v>2</v>
      </c>
      <c r="V2" s="304"/>
      <c r="W2" s="304"/>
      <c r="X2" s="305"/>
      <c r="Y2" s="138"/>
      <c r="Z2" s="1"/>
      <c r="AA2" s="1"/>
      <c r="AC2" s="1"/>
      <c r="AG2" s="2"/>
      <c r="AH2" s="2"/>
      <c r="AI2" s="2"/>
      <c r="AJ2" s="2"/>
    </row>
    <row r="3" spans="1:56" ht="99" customHeight="1" x14ac:dyDescent="0.2">
      <c r="B3" s="306" t="s">
        <v>3</v>
      </c>
      <c r="C3" s="307"/>
      <c r="D3" s="307"/>
      <c r="E3" s="307"/>
      <c r="F3" s="307"/>
      <c r="G3" s="307"/>
      <c r="H3" s="307"/>
      <c r="I3" s="307"/>
      <c r="K3" s="299" t="s">
        <v>4</v>
      </c>
      <c r="L3" s="300"/>
      <c r="M3" s="299" t="s">
        <v>5</v>
      </c>
      <c r="N3" s="300"/>
      <c r="O3" s="299" t="s">
        <v>6</v>
      </c>
      <c r="P3" s="300"/>
      <c r="Q3" s="299" t="s">
        <v>7</v>
      </c>
      <c r="R3" s="300"/>
      <c r="S3" s="299" t="s">
        <v>8</v>
      </c>
      <c r="T3" s="300"/>
      <c r="U3" s="7" t="s">
        <v>9</v>
      </c>
      <c r="V3" s="8" t="s">
        <v>5</v>
      </c>
      <c r="W3" s="7" t="s">
        <v>6</v>
      </c>
      <c r="X3" s="9" t="s">
        <v>7</v>
      </c>
      <c r="Y3" s="213" t="s">
        <v>10</v>
      </c>
      <c r="Z3" s="10" t="s">
        <v>11</v>
      </c>
      <c r="AA3" s="10" t="s">
        <v>12</v>
      </c>
      <c r="AB3" s="11" t="s">
        <v>13</v>
      </c>
      <c r="AC3" s="10" t="s">
        <v>14</v>
      </c>
      <c r="AD3" s="12" t="s">
        <v>15</v>
      </c>
      <c r="AE3" s="12" t="s">
        <v>16</v>
      </c>
      <c r="AF3" s="13" t="s">
        <v>17</v>
      </c>
      <c r="AG3" s="2"/>
      <c r="AH3" s="2"/>
      <c r="AI3" s="2"/>
      <c r="AJ3" s="2"/>
      <c r="AO3" s="14" t="s">
        <v>14</v>
      </c>
      <c r="AP3" s="14"/>
      <c r="AQ3" s="14"/>
      <c r="AR3" s="14"/>
      <c r="AS3" s="14"/>
      <c r="AT3" s="14"/>
      <c r="AU3" s="14"/>
      <c r="AV3" s="14"/>
      <c r="AW3" s="14"/>
      <c r="AX3" s="14"/>
    </row>
    <row r="4" spans="1:56" ht="13.5" customHeight="1" x14ac:dyDescent="0.2">
      <c r="A4" s="15" t="s">
        <v>18</v>
      </c>
      <c r="B4" s="16">
        <v>1</v>
      </c>
      <c r="C4" s="16">
        <v>2</v>
      </c>
      <c r="D4" s="16">
        <v>3</v>
      </c>
      <c r="E4" s="16">
        <v>4</v>
      </c>
      <c r="F4" s="16">
        <v>5</v>
      </c>
      <c r="G4" s="16">
        <v>6</v>
      </c>
      <c r="H4" s="16">
        <v>7</v>
      </c>
      <c r="I4" s="16">
        <v>8</v>
      </c>
      <c r="J4" s="17" t="s">
        <v>19</v>
      </c>
      <c r="K4" s="18">
        <v>9</v>
      </c>
      <c r="L4" s="19">
        <v>10</v>
      </c>
      <c r="M4" s="19">
        <v>9</v>
      </c>
      <c r="N4" s="19">
        <v>10</v>
      </c>
      <c r="O4" s="19">
        <v>9</v>
      </c>
      <c r="P4" s="19">
        <v>10</v>
      </c>
      <c r="Q4" s="19">
        <v>9</v>
      </c>
      <c r="R4" s="20">
        <v>10</v>
      </c>
      <c r="S4" s="19">
        <v>9</v>
      </c>
      <c r="T4" s="20">
        <v>10</v>
      </c>
      <c r="U4" s="18"/>
      <c r="V4" s="19"/>
      <c r="W4" s="19"/>
      <c r="X4" s="19"/>
      <c r="Y4" s="138">
        <v>10</v>
      </c>
      <c r="Z4" s="21"/>
      <c r="AA4" s="21"/>
      <c r="AB4" s="22"/>
      <c r="AC4" s="23"/>
      <c r="AD4" s="24"/>
      <c r="AE4" s="24"/>
      <c r="AF4" s="1"/>
      <c r="AG4" s="2"/>
      <c r="AH4" s="2"/>
      <c r="AI4" s="2"/>
      <c r="AJ4" s="2"/>
      <c r="AO4" s="301" t="s">
        <v>20</v>
      </c>
      <c r="AP4" s="300"/>
      <c r="AQ4" s="300"/>
      <c r="AR4" s="300"/>
      <c r="AS4" s="300"/>
      <c r="AT4" s="300"/>
      <c r="AU4" s="300"/>
      <c r="AV4" s="300"/>
      <c r="AW4" s="300"/>
      <c r="AX4" s="300"/>
    </row>
    <row r="5" spans="1:56" ht="13.5" customHeight="1" x14ac:dyDescent="0.2">
      <c r="A5" s="25">
        <v>9701</v>
      </c>
      <c r="B5" s="25">
        <v>52</v>
      </c>
      <c r="C5" s="25"/>
      <c r="D5" s="25"/>
      <c r="E5" s="25"/>
      <c r="F5" s="25"/>
      <c r="G5" s="25"/>
      <c r="H5" s="25"/>
      <c r="I5" s="25"/>
      <c r="J5" s="26"/>
      <c r="K5" s="22"/>
      <c r="L5" s="22"/>
      <c r="M5" s="22"/>
      <c r="N5" s="27"/>
      <c r="O5" s="27"/>
      <c r="P5" s="27"/>
      <c r="Q5" s="27"/>
      <c r="R5" s="27"/>
      <c r="S5" s="27"/>
      <c r="T5" s="27"/>
      <c r="U5" s="28"/>
      <c r="V5" s="28"/>
      <c r="W5" s="28"/>
      <c r="X5" s="28"/>
      <c r="Y5" s="214"/>
      <c r="Z5" s="21"/>
      <c r="AA5" s="21"/>
      <c r="AB5" s="22"/>
      <c r="AC5" s="23"/>
      <c r="AD5" s="29">
        <f>B5</f>
        <v>52</v>
      </c>
      <c r="AE5" s="24"/>
      <c r="AF5" s="1"/>
      <c r="AG5" s="2"/>
      <c r="AH5" s="2"/>
      <c r="AI5" s="2"/>
      <c r="AJ5" s="30"/>
      <c r="AN5" s="31" t="s">
        <v>21</v>
      </c>
      <c r="AO5" s="4">
        <v>9701</v>
      </c>
      <c r="AP5" s="32">
        <v>9702</v>
      </c>
      <c r="AQ5" s="32">
        <v>9801</v>
      </c>
      <c r="AR5" s="32">
        <v>9802</v>
      </c>
      <c r="AS5" s="32">
        <v>9901</v>
      </c>
      <c r="AT5" s="32">
        <v>9902</v>
      </c>
      <c r="AU5" s="33" t="s">
        <v>22</v>
      </c>
      <c r="AV5" s="33" t="s">
        <v>23</v>
      </c>
      <c r="AW5" s="33" t="s">
        <v>24</v>
      </c>
      <c r="AX5" s="33" t="s">
        <v>25</v>
      </c>
      <c r="AY5" s="33" t="s">
        <v>26</v>
      </c>
      <c r="AZ5" s="33" t="s">
        <v>27</v>
      </c>
      <c r="BA5" s="33" t="s">
        <v>28</v>
      </c>
      <c r="BB5" s="33" t="s">
        <v>29</v>
      </c>
      <c r="BC5" s="33" t="s">
        <v>30</v>
      </c>
      <c r="BD5" s="33" t="s">
        <v>31</v>
      </c>
    </row>
    <row r="6" spans="1:56" ht="13.5" customHeight="1" x14ac:dyDescent="0.2">
      <c r="A6" s="25">
        <v>9702</v>
      </c>
      <c r="B6" s="25">
        <v>3</v>
      </c>
      <c r="C6" s="25">
        <v>43</v>
      </c>
      <c r="D6" s="25"/>
      <c r="E6" s="25"/>
      <c r="F6" s="25"/>
      <c r="G6" s="25"/>
      <c r="H6" s="25"/>
      <c r="I6" s="25"/>
      <c r="J6" s="26"/>
      <c r="K6" s="22"/>
      <c r="L6" s="22"/>
      <c r="M6" s="22"/>
      <c r="N6" s="22"/>
      <c r="O6" s="22"/>
      <c r="P6" s="22"/>
      <c r="Q6" s="22"/>
      <c r="R6" s="22"/>
      <c r="S6" s="22"/>
      <c r="T6" s="22"/>
      <c r="U6" s="34"/>
      <c r="V6" s="34"/>
      <c r="W6" s="34"/>
      <c r="X6" s="34"/>
      <c r="Y6" s="215"/>
      <c r="Z6" s="21"/>
      <c r="AA6" s="21"/>
      <c r="AB6" s="22"/>
      <c r="AC6" s="23">
        <f>C6/B5</f>
        <v>0.82692307692307687</v>
      </c>
      <c r="AD6" s="35">
        <v>48</v>
      </c>
      <c r="AE6" s="36">
        <f t="shared" ref="AE6:AE14" si="0">AD6/AD5</f>
        <v>0.92307692307692313</v>
      </c>
      <c r="AF6" s="1">
        <f t="shared" ref="AF6:AF14" si="1">100%-AE6</f>
        <v>7.6923076923076872E-2</v>
      </c>
      <c r="AG6" s="3" t="s">
        <v>11</v>
      </c>
      <c r="AH6" s="2"/>
      <c r="AI6" s="2"/>
      <c r="AJ6" s="30"/>
      <c r="AN6" s="37" t="s">
        <v>32</v>
      </c>
      <c r="AO6" s="36">
        <f t="shared" ref="AO6:AO12" si="2">AC6</f>
        <v>0.82692307692307687</v>
      </c>
      <c r="AP6" s="36">
        <f t="shared" ref="AP6:AP12" si="3">AC34</f>
        <v>0.8666666666666667</v>
      </c>
      <c r="AQ6" s="36">
        <f t="shared" ref="AQ6:AQ12" si="4">AC63</f>
        <v>0.66</v>
      </c>
      <c r="AR6" s="36">
        <f t="shared" ref="AR6:AR12" si="5">AC90</f>
        <v>0.88414634146341464</v>
      </c>
      <c r="AS6" s="36">
        <f t="shared" ref="AS6:AS12" si="6">AC116</f>
        <v>0.76136363636363635</v>
      </c>
      <c r="AT6" s="38">
        <f t="shared" ref="AT6:AT12" si="7">AC141</f>
        <v>0.83734939759036142</v>
      </c>
      <c r="AU6" s="38">
        <f t="shared" ref="AU6:AU12" si="8">AC168</f>
        <v>0.81690140845070425</v>
      </c>
      <c r="AV6" s="38">
        <f t="shared" ref="AV6:AV12" si="9">AC187</f>
        <v>0.90476190476190477</v>
      </c>
      <c r="AW6" s="38">
        <f t="shared" ref="AW6:AW12" si="10">AC206</f>
        <v>0.86</v>
      </c>
      <c r="AX6" s="38">
        <f t="shared" ref="AX6:AX12" si="11">AC222</f>
        <v>0.82278481012658233</v>
      </c>
      <c r="AY6" s="1">
        <f t="shared" ref="AY6:AY11" si="12">AC237</f>
        <v>0.86170212765957444</v>
      </c>
      <c r="AZ6" s="1">
        <f t="shared" ref="AZ6:AZ10" si="13">AC259</f>
        <v>0.90062111801242239</v>
      </c>
      <c r="BA6" s="1">
        <f t="shared" ref="BA6:BA9" si="14">AC280</f>
        <v>0.86538461538461542</v>
      </c>
      <c r="BB6" s="1">
        <f t="shared" ref="BB6:BB8" si="15">AC300</f>
        <v>0.92</v>
      </c>
      <c r="BC6" s="1">
        <f t="shared" ref="BC6:BC7" si="16">AC318</f>
        <v>0.89898989898989901</v>
      </c>
      <c r="BD6" s="1">
        <f>AC336</f>
        <v>0.90909090909090906</v>
      </c>
    </row>
    <row r="7" spans="1:56" ht="13.5" customHeight="1" x14ac:dyDescent="0.2">
      <c r="A7" s="25">
        <v>9801</v>
      </c>
      <c r="B7" s="25"/>
      <c r="C7" s="25"/>
      <c r="D7" s="25">
        <v>40</v>
      </c>
      <c r="E7" s="25"/>
      <c r="F7" s="25"/>
      <c r="G7" s="25"/>
      <c r="H7" s="25"/>
      <c r="I7" s="25"/>
      <c r="J7" s="26"/>
      <c r="K7" s="22"/>
      <c r="L7" s="22"/>
      <c r="M7" s="22"/>
      <c r="N7" s="22"/>
      <c r="O7" s="22"/>
      <c r="P7" s="22"/>
      <c r="Q7" s="22"/>
      <c r="R7" s="22"/>
      <c r="S7" s="22"/>
      <c r="T7" s="22"/>
      <c r="U7" s="34"/>
      <c r="V7" s="34"/>
      <c r="W7" s="34"/>
      <c r="X7" s="34"/>
      <c r="Y7" s="215"/>
      <c r="Z7" s="21"/>
      <c r="AA7" s="21"/>
      <c r="AB7" s="22"/>
      <c r="AC7" s="23">
        <f>D7/C6</f>
        <v>0.93023255813953487</v>
      </c>
      <c r="AD7" s="35">
        <v>46</v>
      </c>
      <c r="AE7" s="36">
        <f t="shared" si="0"/>
        <v>0.95833333333333337</v>
      </c>
      <c r="AF7" s="1">
        <f t="shared" si="1"/>
        <v>4.166666666666663E-2</v>
      </c>
      <c r="AG7" s="39">
        <v>9701</v>
      </c>
      <c r="AH7" s="1">
        <f>Z21</f>
        <v>0.80769230769230771</v>
      </c>
      <c r="AI7" s="2"/>
      <c r="AJ7" s="30"/>
      <c r="AN7" s="37" t="s">
        <v>33</v>
      </c>
      <c r="AO7" s="36">
        <f t="shared" si="2"/>
        <v>0.93023255813953487</v>
      </c>
      <c r="AP7" s="36">
        <f t="shared" si="3"/>
        <v>0.83846153846153848</v>
      </c>
      <c r="AQ7" s="36">
        <f t="shared" si="4"/>
        <v>0.69696969696969702</v>
      </c>
      <c r="AR7" s="36">
        <f t="shared" si="5"/>
        <v>0.83448275862068966</v>
      </c>
      <c r="AS7" s="36">
        <f t="shared" si="6"/>
        <v>0.82089552238805974</v>
      </c>
      <c r="AT7" s="38">
        <f t="shared" si="7"/>
        <v>0.85611510791366907</v>
      </c>
      <c r="AU7" s="38">
        <f t="shared" si="8"/>
        <v>0.62068965517241381</v>
      </c>
      <c r="AV7" s="38">
        <f t="shared" si="9"/>
        <v>0.83552631578947367</v>
      </c>
      <c r="AW7" s="38">
        <f t="shared" si="10"/>
        <v>0.67441860465116277</v>
      </c>
      <c r="AX7" s="38">
        <f t="shared" si="11"/>
        <v>0.88461538461538458</v>
      </c>
      <c r="AY7" s="1">
        <f t="shared" si="12"/>
        <v>0.85185185185185186</v>
      </c>
      <c r="AZ7" s="1">
        <f t="shared" si="13"/>
        <v>0.94482758620689655</v>
      </c>
      <c r="BA7" s="1">
        <f t="shared" si="14"/>
        <v>0.82222222222222219</v>
      </c>
      <c r="BB7" s="1">
        <f t="shared" si="15"/>
        <v>0.95652173913043481</v>
      </c>
      <c r="BC7" s="1">
        <f t="shared" si="16"/>
        <v>0.9662921348314607</v>
      </c>
    </row>
    <row r="8" spans="1:56" ht="13.5" customHeight="1" x14ac:dyDescent="0.2">
      <c r="A8" s="25">
        <v>9802</v>
      </c>
      <c r="B8" s="25"/>
      <c r="C8" s="25"/>
      <c r="D8" s="25"/>
      <c r="E8" s="25">
        <v>36</v>
      </c>
      <c r="F8" s="25"/>
      <c r="G8" s="25"/>
      <c r="H8" s="25"/>
      <c r="I8" s="25"/>
      <c r="J8" s="26"/>
      <c r="K8" s="22"/>
      <c r="L8" s="22"/>
      <c r="M8" s="22"/>
      <c r="N8" s="22"/>
      <c r="O8" s="22"/>
      <c r="P8" s="22"/>
      <c r="Q8" s="22"/>
      <c r="R8" s="22"/>
      <c r="S8" s="22"/>
      <c r="T8" s="22"/>
      <c r="U8" s="34"/>
      <c r="V8" s="34"/>
      <c r="W8" s="34"/>
      <c r="X8" s="34"/>
      <c r="Y8" s="215"/>
      <c r="Z8" s="21"/>
      <c r="AA8" s="21"/>
      <c r="AB8" s="22"/>
      <c r="AC8" s="23">
        <f>E8/D7</f>
        <v>0.9</v>
      </c>
      <c r="AD8" s="35">
        <v>44</v>
      </c>
      <c r="AE8" s="36">
        <f t="shared" si="0"/>
        <v>0.95652173913043481</v>
      </c>
      <c r="AF8" s="1">
        <f t="shared" si="1"/>
        <v>4.3478260869565188E-2</v>
      </c>
      <c r="AG8" s="39">
        <v>9702</v>
      </c>
      <c r="AH8" s="1">
        <f>Z49</f>
        <v>0.6</v>
      </c>
      <c r="AI8" s="2"/>
      <c r="AJ8" s="30"/>
      <c r="AN8" s="37" t="s">
        <v>34</v>
      </c>
      <c r="AO8" s="36">
        <f t="shared" si="2"/>
        <v>0.9</v>
      </c>
      <c r="AP8" s="36">
        <f t="shared" si="3"/>
        <v>0.94495412844036697</v>
      </c>
      <c r="AQ8" s="36">
        <f t="shared" si="4"/>
        <v>0.95652173913043481</v>
      </c>
      <c r="AR8" s="36">
        <f t="shared" si="5"/>
        <v>0.87603305785123964</v>
      </c>
      <c r="AS8" s="36">
        <f t="shared" si="6"/>
        <v>0.87272727272727268</v>
      </c>
      <c r="AT8" s="38">
        <f t="shared" si="7"/>
        <v>0.89075630252100846</v>
      </c>
      <c r="AU8" s="38">
        <f t="shared" si="8"/>
        <v>0.66666666666666663</v>
      </c>
      <c r="AV8" s="38">
        <f t="shared" si="9"/>
        <v>0.96062992125984248</v>
      </c>
      <c r="AW8" s="38">
        <f t="shared" si="10"/>
        <v>0.86206896551724133</v>
      </c>
      <c r="AX8" s="38">
        <f t="shared" si="11"/>
        <v>0.95652173913043481</v>
      </c>
      <c r="AY8" s="1">
        <f t="shared" si="12"/>
        <v>0.97101449275362317</v>
      </c>
      <c r="AZ8" s="1">
        <f t="shared" si="13"/>
        <v>0.95620437956204385</v>
      </c>
      <c r="BA8" s="1">
        <f t="shared" si="14"/>
        <v>1</v>
      </c>
      <c r="BB8" s="1">
        <f t="shared" si="15"/>
        <v>0.93181818181818177</v>
      </c>
    </row>
    <row r="9" spans="1:56" ht="13.5" customHeight="1" x14ac:dyDescent="0.2">
      <c r="A9" s="25">
        <v>9901</v>
      </c>
      <c r="B9" s="25"/>
      <c r="C9" s="25"/>
      <c r="D9" s="25"/>
      <c r="E9" s="25"/>
      <c r="F9" s="25">
        <v>35</v>
      </c>
      <c r="G9" s="25"/>
      <c r="H9" s="25"/>
      <c r="I9" s="25"/>
      <c r="J9" s="26"/>
      <c r="K9" s="22"/>
      <c r="L9" s="22"/>
      <c r="M9" s="22"/>
      <c r="N9" s="22"/>
      <c r="O9" s="22"/>
      <c r="P9" s="22"/>
      <c r="Q9" s="22"/>
      <c r="R9" s="22"/>
      <c r="S9" s="22"/>
      <c r="T9" s="22"/>
      <c r="U9" s="34"/>
      <c r="V9" s="34"/>
      <c r="W9" s="34"/>
      <c r="X9" s="34"/>
      <c r="Y9" s="215"/>
      <c r="Z9" s="21"/>
      <c r="AA9" s="21"/>
      <c r="AB9" s="22"/>
      <c r="AC9" s="23">
        <f>F9/E8</f>
        <v>0.97222222222222221</v>
      </c>
      <c r="AD9" s="35">
        <v>41</v>
      </c>
      <c r="AE9" s="36">
        <f t="shared" si="0"/>
        <v>0.93181818181818177</v>
      </c>
      <c r="AF9" s="1">
        <f t="shared" si="1"/>
        <v>6.8181818181818232E-2</v>
      </c>
      <c r="AG9" s="39">
        <v>9801</v>
      </c>
      <c r="AH9" s="1">
        <f>Z78</f>
        <v>0.4</v>
      </c>
      <c r="AI9" s="2"/>
      <c r="AJ9" s="30"/>
      <c r="AN9" s="37" t="s">
        <v>35</v>
      </c>
      <c r="AO9" s="36">
        <f t="shared" si="2"/>
        <v>0.97222222222222221</v>
      </c>
      <c r="AP9" s="36">
        <f t="shared" si="3"/>
        <v>0.95145631067961167</v>
      </c>
      <c r="AQ9" s="36">
        <f t="shared" si="4"/>
        <v>1</v>
      </c>
      <c r="AR9" s="36">
        <f t="shared" si="5"/>
        <v>1</v>
      </c>
      <c r="AS9" s="36">
        <f t="shared" si="6"/>
        <v>0.95833333333333337</v>
      </c>
      <c r="AT9" s="38">
        <f t="shared" si="7"/>
        <v>0.89622641509433965</v>
      </c>
      <c r="AU9" s="38">
        <f t="shared" si="8"/>
        <v>1</v>
      </c>
      <c r="AV9" s="38">
        <f t="shared" si="9"/>
        <v>0.92622950819672134</v>
      </c>
      <c r="AW9" s="38">
        <f t="shared" si="10"/>
        <v>1</v>
      </c>
      <c r="AX9" s="38">
        <f t="shared" si="11"/>
        <v>1.009090909090909</v>
      </c>
      <c r="AY9" s="1">
        <f t="shared" si="12"/>
        <v>0.9850746268656716</v>
      </c>
      <c r="AZ9" s="1">
        <f t="shared" si="13"/>
        <v>1</v>
      </c>
      <c r="BA9" s="1">
        <f t="shared" si="14"/>
        <v>0.95945945945945943</v>
      </c>
    </row>
    <row r="10" spans="1:56" ht="13.5" customHeight="1" x14ac:dyDescent="0.2">
      <c r="A10" s="25">
        <v>9902</v>
      </c>
      <c r="B10" s="25"/>
      <c r="C10" s="25"/>
      <c r="D10" s="25"/>
      <c r="E10" s="25"/>
      <c r="F10" s="25"/>
      <c r="G10" s="25">
        <v>30</v>
      </c>
      <c r="H10" s="25"/>
      <c r="I10" s="25"/>
      <c r="J10" s="26"/>
      <c r="K10" s="22"/>
      <c r="L10" s="22"/>
      <c r="M10" s="22"/>
      <c r="N10" s="22"/>
      <c r="O10" s="22"/>
      <c r="P10" s="22"/>
      <c r="Q10" s="22"/>
      <c r="R10" s="22"/>
      <c r="S10" s="22"/>
      <c r="T10" s="22"/>
      <c r="U10" s="34"/>
      <c r="V10" s="34"/>
      <c r="W10" s="34"/>
      <c r="X10" s="34"/>
      <c r="Y10" s="215"/>
      <c r="Z10" s="21"/>
      <c r="AA10" s="21"/>
      <c r="AB10" s="22"/>
      <c r="AC10" s="23">
        <f>G10/F9</f>
        <v>0.8571428571428571</v>
      </c>
      <c r="AD10" s="35">
        <v>41</v>
      </c>
      <c r="AE10" s="36">
        <f t="shared" si="0"/>
        <v>1</v>
      </c>
      <c r="AF10" s="1">
        <f t="shared" si="1"/>
        <v>0</v>
      </c>
      <c r="AG10" s="39">
        <v>9802</v>
      </c>
      <c r="AH10" s="1">
        <f>Z104</f>
        <v>0.54878048780487809</v>
      </c>
      <c r="AI10" s="2"/>
      <c r="AJ10" s="30"/>
      <c r="AN10" s="37" t="s">
        <v>36</v>
      </c>
      <c r="AO10" s="36">
        <f t="shared" si="2"/>
        <v>0.8571428571428571</v>
      </c>
      <c r="AP10" s="36">
        <f t="shared" si="3"/>
        <v>0.98979591836734693</v>
      </c>
      <c r="AQ10" s="36">
        <f t="shared" si="4"/>
        <v>1</v>
      </c>
      <c r="AR10" s="36">
        <f t="shared" si="5"/>
        <v>0.90566037735849059</v>
      </c>
      <c r="AS10" s="36">
        <f t="shared" si="6"/>
        <v>0.95652173913043481</v>
      </c>
      <c r="AT10" s="38">
        <f t="shared" si="7"/>
        <v>0.97894736842105268</v>
      </c>
      <c r="AU10" s="38">
        <f t="shared" si="8"/>
        <v>1</v>
      </c>
      <c r="AV10" s="38">
        <f t="shared" si="9"/>
        <v>1</v>
      </c>
      <c r="AW10" s="38">
        <f t="shared" si="10"/>
        <v>1</v>
      </c>
      <c r="AX10" s="38">
        <f t="shared" si="11"/>
        <v>0.95495495495495497</v>
      </c>
      <c r="AY10" s="1">
        <f t="shared" si="12"/>
        <v>1</v>
      </c>
      <c r="AZ10" s="1">
        <f t="shared" si="13"/>
        <v>0.98473282442748089</v>
      </c>
      <c r="BA10" s="1" t="s">
        <v>37</v>
      </c>
    </row>
    <row r="11" spans="1:56" ht="13.5" customHeight="1" x14ac:dyDescent="0.2">
      <c r="A11" s="40" t="s">
        <v>22</v>
      </c>
      <c r="B11" s="25"/>
      <c r="C11" s="25"/>
      <c r="D11" s="25"/>
      <c r="E11" s="25"/>
      <c r="F11" s="25"/>
      <c r="G11" s="25"/>
      <c r="H11" s="25">
        <v>29</v>
      </c>
      <c r="I11" s="25"/>
      <c r="J11" s="26"/>
      <c r="K11" s="22"/>
      <c r="L11" s="22"/>
      <c r="M11" s="22"/>
      <c r="N11" s="22"/>
      <c r="O11" s="22"/>
      <c r="P11" s="22"/>
      <c r="Q11" s="22"/>
      <c r="R11" s="22"/>
      <c r="S11" s="22"/>
      <c r="T11" s="22"/>
      <c r="U11" s="34"/>
      <c r="V11" s="34"/>
      <c r="W11" s="34"/>
      <c r="X11" s="34"/>
      <c r="Y11" s="215"/>
      <c r="Z11" s="21"/>
      <c r="AA11" s="21"/>
      <c r="AB11" s="22"/>
      <c r="AC11" s="23">
        <f>H11/G10</f>
        <v>0.96666666666666667</v>
      </c>
      <c r="AD11" s="35">
        <v>41</v>
      </c>
      <c r="AE11" s="36">
        <f t="shared" si="0"/>
        <v>1</v>
      </c>
      <c r="AF11" s="1">
        <f t="shared" si="1"/>
        <v>0</v>
      </c>
      <c r="AG11" s="41">
        <v>9901</v>
      </c>
      <c r="AH11" s="1">
        <f>Z129</f>
        <v>0.48863636363636365</v>
      </c>
      <c r="AI11" s="2"/>
      <c r="AJ11" s="2"/>
      <c r="AN11" s="40" t="s">
        <v>38</v>
      </c>
      <c r="AO11" s="36">
        <f t="shared" si="2"/>
        <v>0.96666666666666667</v>
      </c>
      <c r="AP11" s="36">
        <f t="shared" si="3"/>
        <v>0.94845360824742264</v>
      </c>
      <c r="AQ11" s="36">
        <f t="shared" si="4"/>
        <v>0.95454545454545459</v>
      </c>
      <c r="AR11" s="36">
        <f t="shared" si="5"/>
        <v>0.97916666666666663</v>
      </c>
      <c r="AS11" s="36">
        <f t="shared" si="6"/>
        <v>1</v>
      </c>
      <c r="AT11" s="38">
        <f t="shared" si="7"/>
        <v>0.978494623655914</v>
      </c>
      <c r="AU11" s="38">
        <f t="shared" si="8"/>
        <v>1</v>
      </c>
      <c r="AV11" s="38">
        <f t="shared" si="9"/>
        <v>0.93805309734513276</v>
      </c>
      <c r="AW11" s="38">
        <f t="shared" si="10"/>
        <v>1</v>
      </c>
      <c r="AX11" s="38">
        <f t="shared" si="11"/>
        <v>1</v>
      </c>
      <c r="AY11" s="1">
        <f t="shared" si="12"/>
        <v>1</v>
      </c>
      <c r="AZ11" s="1" t="s">
        <v>37</v>
      </c>
      <c r="BA11" s="1" t="s">
        <v>37</v>
      </c>
    </row>
    <row r="12" spans="1:56" ht="15" customHeight="1" x14ac:dyDescent="0.25">
      <c r="A12" s="40" t="s">
        <v>23</v>
      </c>
      <c r="B12" s="25"/>
      <c r="C12" s="25"/>
      <c r="D12" s="25"/>
      <c r="E12" s="25"/>
      <c r="F12" s="25"/>
      <c r="G12" s="25"/>
      <c r="H12" s="25"/>
      <c r="I12" s="42"/>
      <c r="J12" s="26"/>
      <c r="K12" s="22">
        <v>14</v>
      </c>
      <c r="L12" s="22"/>
      <c r="M12" s="22"/>
      <c r="N12" s="22"/>
      <c r="O12" s="22">
        <v>8</v>
      </c>
      <c r="P12" s="22"/>
      <c r="Q12" s="22">
        <v>7</v>
      </c>
      <c r="R12" s="22"/>
      <c r="S12" s="43">
        <f t="shared" ref="S12:T12" si="17">K12+M12+O12+Q12</f>
        <v>29</v>
      </c>
      <c r="T12" s="43">
        <f t="shared" si="17"/>
        <v>0</v>
      </c>
      <c r="U12" s="34"/>
      <c r="V12" s="34"/>
      <c r="W12" s="34"/>
      <c r="X12" s="34"/>
      <c r="Y12" s="215">
        <v>11</v>
      </c>
      <c r="Z12" s="21"/>
      <c r="AA12" s="21"/>
      <c r="AB12" s="22"/>
      <c r="AC12" s="23">
        <f>I12/H11</f>
        <v>0</v>
      </c>
      <c r="AD12" s="35">
        <v>39</v>
      </c>
      <c r="AE12" s="36">
        <f t="shared" si="0"/>
        <v>0.95121951219512191</v>
      </c>
      <c r="AF12" s="1">
        <f t="shared" si="1"/>
        <v>4.8780487804878092E-2</v>
      </c>
      <c r="AG12" s="41">
        <v>9902</v>
      </c>
      <c r="AH12" s="1">
        <f>Z155</f>
        <v>0.65662650602409633</v>
      </c>
      <c r="AI12" s="2"/>
      <c r="AJ12" s="2"/>
      <c r="AN12" s="40" t="s">
        <v>39</v>
      </c>
      <c r="AO12" s="36">
        <f t="shared" si="2"/>
        <v>0</v>
      </c>
      <c r="AP12" s="36">
        <f t="shared" si="3"/>
        <v>0</v>
      </c>
      <c r="AQ12" s="36">
        <f t="shared" si="4"/>
        <v>0</v>
      </c>
      <c r="AR12" s="36">
        <f t="shared" si="5"/>
        <v>0</v>
      </c>
      <c r="AS12" s="36">
        <f t="shared" si="6"/>
        <v>0</v>
      </c>
      <c r="AT12" s="38">
        <f t="shared" si="7"/>
        <v>0</v>
      </c>
      <c r="AU12" s="38">
        <f t="shared" si="8"/>
        <v>0</v>
      </c>
      <c r="AV12" s="38">
        <f t="shared" si="9"/>
        <v>0</v>
      </c>
      <c r="AW12" s="38">
        <f t="shared" si="10"/>
        <v>0</v>
      </c>
      <c r="AX12" s="38">
        <f t="shared" si="11"/>
        <v>0</v>
      </c>
      <c r="AY12" s="1" t="s">
        <v>37</v>
      </c>
      <c r="AZ12" s="1" t="s">
        <v>37</v>
      </c>
    </row>
    <row r="13" spans="1:56" ht="15" customHeight="1" x14ac:dyDescent="0.25">
      <c r="A13" s="40" t="s">
        <v>24</v>
      </c>
      <c r="B13" s="25"/>
      <c r="C13" s="25"/>
      <c r="D13" s="25"/>
      <c r="E13" s="25"/>
      <c r="F13" s="25"/>
      <c r="G13" s="25"/>
      <c r="H13" s="25"/>
      <c r="I13" s="25"/>
      <c r="J13" s="42"/>
      <c r="K13" s="22">
        <v>1</v>
      </c>
      <c r="L13" s="22">
        <v>14</v>
      </c>
      <c r="M13" s="22">
        <v>1</v>
      </c>
      <c r="N13" s="22"/>
      <c r="O13" s="22">
        <v>4</v>
      </c>
      <c r="P13" s="22">
        <v>8</v>
      </c>
      <c r="Q13" s="22">
        <v>1</v>
      </c>
      <c r="R13" s="22">
        <v>7</v>
      </c>
      <c r="S13" s="43">
        <f t="shared" ref="S13:T13" si="18">K13+M13+O13+Q13</f>
        <v>7</v>
      </c>
      <c r="T13" s="43">
        <f t="shared" si="18"/>
        <v>29</v>
      </c>
      <c r="U13" s="34">
        <v>14</v>
      </c>
      <c r="V13" s="34"/>
      <c r="W13" s="34">
        <v>8</v>
      </c>
      <c r="X13" s="34">
        <v>7</v>
      </c>
      <c r="Y13" s="216">
        <v>31</v>
      </c>
      <c r="Z13" s="21"/>
      <c r="AA13" s="21"/>
      <c r="AB13" s="22"/>
      <c r="AC13" s="23" t="e">
        <f>S12/I12</f>
        <v>#DIV/0!</v>
      </c>
      <c r="AD13" s="35">
        <v>39</v>
      </c>
      <c r="AE13" s="36">
        <f t="shared" si="0"/>
        <v>1</v>
      </c>
      <c r="AF13" s="1">
        <f t="shared" si="1"/>
        <v>0</v>
      </c>
      <c r="AG13" s="44" t="s">
        <v>22</v>
      </c>
      <c r="AH13" s="1">
        <f>Z179</f>
        <v>0.54929577464788737</v>
      </c>
      <c r="AI13" s="2"/>
      <c r="AJ13" s="2"/>
      <c r="AN13" s="40" t="s">
        <v>40</v>
      </c>
      <c r="AO13" s="36"/>
      <c r="AP13" s="36"/>
      <c r="AQ13" s="36"/>
      <c r="AR13" s="36"/>
      <c r="AS13" s="36" t="s">
        <v>37</v>
      </c>
      <c r="AT13" s="38" t="s">
        <v>37</v>
      </c>
      <c r="AU13" s="38" t="s">
        <v>37</v>
      </c>
      <c r="AV13" s="38"/>
      <c r="AW13" s="38"/>
      <c r="AX13" s="38"/>
    </row>
    <row r="14" spans="1:56" ht="15" customHeight="1" x14ac:dyDescent="0.25">
      <c r="A14" s="40" t="s">
        <v>25</v>
      </c>
      <c r="B14" s="25"/>
      <c r="C14" s="25"/>
      <c r="D14" s="25"/>
      <c r="E14" s="25"/>
      <c r="F14" s="25"/>
      <c r="G14" s="25"/>
      <c r="H14" s="25"/>
      <c r="I14" s="25"/>
      <c r="J14" s="42"/>
      <c r="K14" s="22"/>
      <c r="L14" s="22">
        <v>1</v>
      </c>
      <c r="M14" s="22">
        <v>1</v>
      </c>
      <c r="N14" s="22"/>
      <c r="O14" s="22">
        <v>2</v>
      </c>
      <c r="P14" s="22">
        <v>4</v>
      </c>
      <c r="Q14" s="22"/>
      <c r="R14" s="22">
        <v>1</v>
      </c>
      <c r="S14" s="43">
        <f t="shared" ref="S14:T14" si="19">K14+M14+O14+Q14</f>
        <v>3</v>
      </c>
      <c r="T14" s="43">
        <f t="shared" si="19"/>
        <v>6</v>
      </c>
      <c r="U14" s="34">
        <v>1</v>
      </c>
      <c r="V14" s="34">
        <v>1</v>
      </c>
      <c r="W14" s="34">
        <v>4</v>
      </c>
      <c r="X14" s="34">
        <v>1</v>
      </c>
      <c r="Y14" s="216">
        <f t="shared" ref="Y14:Y15" si="20">SUM(U14:X14)</f>
        <v>7</v>
      </c>
      <c r="Z14" s="21"/>
      <c r="AA14" s="21"/>
      <c r="AB14" s="22"/>
      <c r="AC14" s="23">
        <f>T13/S12</f>
        <v>1</v>
      </c>
      <c r="AD14" s="35">
        <v>39</v>
      </c>
      <c r="AE14" s="36">
        <f t="shared" si="0"/>
        <v>1</v>
      </c>
      <c r="AF14" s="1">
        <f t="shared" si="1"/>
        <v>0</v>
      </c>
      <c r="AG14" s="44" t="s">
        <v>23</v>
      </c>
      <c r="AH14" s="1">
        <f>Z200</f>
        <v>0.625</v>
      </c>
      <c r="AI14" s="2"/>
      <c r="AJ14" s="2"/>
    </row>
    <row r="15" spans="1:56" ht="15" customHeight="1" x14ac:dyDescent="0.25">
      <c r="A15" s="40" t="s">
        <v>26</v>
      </c>
      <c r="B15" s="25"/>
      <c r="C15" s="25"/>
      <c r="D15" s="25"/>
      <c r="E15" s="25"/>
      <c r="F15" s="25"/>
      <c r="G15" s="25"/>
      <c r="H15" s="25"/>
      <c r="I15" s="25"/>
      <c r="J15" s="42"/>
      <c r="K15" s="22"/>
      <c r="L15" s="22"/>
      <c r="M15" s="22"/>
      <c r="N15" s="22"/>
      <c r="O15" s="22"/>
      <c r="P15" s="22">
        <v>1</v>
      </c>
      <c r="Q15" s="22"/>
      <c r="R15" s="22"/>
      <c r="S15" s="43">
        <f t="shared" ref="S15:T15" si="21">K15+M15+O15+Q15</f>
        <v>0</v>
      </c>
      <c r="T15" s="43">
        <f t="shared" si="21"/>
        <v>1</v>
      </c>
      <c r="U15" s="34"/>
      <c r="V15" s="34"/>
      <c r="W15" s="34">
        <v>1</v>
      </c>
      <c r="X15" s="34"/>
      <c r="Y15" s="216">
        <f t="shared" si="20"/>
        <v>1</v>
      </c>
      <c r="Z15" s="21"/>
      <c r="AA15" s="21"/>
      <c r="AB15" s="22"/>
      <c r="AC15" s="23"/>
      <c r="AD15" s="35">
        <v>9</v>
      </c>
      <c r="AE15" s="36"/>
      <c r="AF15" s="1"/>
      <c r="AG15" s="44" t="s">
        <v>24</v>
      </c>
      <c r="AH15" s="1">
        <f>Z217</f>
        <v>0.48</v>
      </c>
      <c r="AI15" s="2"/>
      <c r="AJ15" s="2"/>
    </row>
    <row r="16" spans="1:56" ht="15" customHeight="1" x14ac:dyDescent="0.25">
      <c r="A16" s="40" t="s">
        <v>27</v>
      </c>
      <c r="B16" s="25"/>
      <c r="C16" s="25"/>
      <c r="D16" s="25"/>
      <c r="E16" s="25"/>
      <c r="F16" s="25"/>
      <c r="G16" s="25"/>
      <c r="H16" s="25"/>
      <c r="I16" s="25"/>
      <c r="J16" s="42"/>
      <c r="K16" s="2"/>
      <c r="L16" s="2"/>
      <c r="M16" s="2"/>
      <c r="N16" s="2"/>
      <c r="O16" s="2"/>
      <c r="P16" s="2">
        <v>1</v>
      </c>
      <c r="Q16" s="2"/>
      <c r="R16" s="2"/>
      <c r="S16" s="43">
        <f t="shared" ref="S16:T16" si="22">K16+M16+O16+Q16</f>
        <v>0</v>
      </c>
      <c r="T16" s="43">
        <f t="shared" si="22"/>
        <v>1</v>
      </c>
      <c r="U16" s="45"/>
      <c r="V16" s="45"/>
      <c r="W16" s="45">
        <v>1</v>
      </c>
      <c r="X16" s="45"/>
      <c r="Y16" s="217"/>
      <c r="Z16" s="21"/>
      <c r="AA16" s="21"/>
      <c r="AB16" s="22"/>
      <c r="AC16" s="23"/>
      <c r="AD16" s="35">
        <v>1</v>
      </c>
      <c r="AE16" s="36"/>
      <c r="AF16" s="1"/>
      <c r="AG16" s="40" t="s">
        <v>25</v>
      </c>
      <c r="AH16" s="1">
        <f>Z232</f>
        <v>0.67721518987341767</v>
      </c>
      <c r="AI16" s="2"/>
      <c r="AJ16" s="2"/>
    </row>
    <row r="17" spans="1:56" ht="15" customHeight="1" x14ac:dyDescent="0.25">
      <c r="A17" s="46" t="s">
        <v>28</v>
      </c>
      <c r="B17" s="2"/>
      <c r="C17" s="2"/>
      <c r="D17" s="2"/>
      <c r="E17" s="2"/>
      <c r="F17" s="2"/>
      <c r="G17" s="2"/>
      <c r="H17" s="2"/>
      <c r="I17" s="2"/>
      <c r="J17" s="47"/>
      <c r="K17" s="2">
        <v>1</v>
      </c>
      <c r="L17" s="2"/>
      <c r="M17" s="2"/>
      <c r="N17" s="2"/>
      <c r="O17" s="2"/>
      <c r="P17" s="2"/>
      <c r="Q17" s="2"/>
      <c r="R17" s="2"/>
      <c r="S17" s="43">
        <f t="shared" ref="S17:T17" si="23">K17+M17+O17+Q17</f>
        <v>1</v>
      </c>
      <c r="T17" s="43">
        <f t="shared" si="23"/>
        <v>0</v>
      </c>
      <c r="U17" s="45"/>
      <c r="V17" s="45"/>
      <c r="W17" s="45"/>
      <c r="X17" s="45"/>
      <c r="Y17" s="217"/>
      <c r="Z17" s="1"/>
      <c r="AA17" s="1"/>
      <c r="AB17" s="2"/>
      <c r="AC17" s="1"/>
      <c r="AD17" s="35">
        <v>1</v>
      </c>
      <c r="AG17" s="40" t="s">
        <v>26</v>
      </c>
      <c r="AH17" s="48">
        <f>Z254</f>
        <v>0.65957446808510634</v>
      </c>
      <c r="AI17" s="2"/>
      <c r="AJ17" s="2"/>
    </row>
    <row r="18" spans="1:56" ht="15" customHeight="1" x14ac:dyDescent="0.25">
      <c r="A18" s="46" t="s">
        <v>29</v>
      </c>
      <c r="B18" s="2"/>
      <c r="C18" s="2"/>
      <c r="D18" s="2"/>
      <c r="E18" s="2"/>
      <c r="F18" s="2"/>
      <c r="G18" s="2"/>
      <c r="H18" s="2"/>
      <c r="I18" s="2"/>
      <c r="J18" s="47"/>
      <c r="K18" s="2"/>
      <c r="L18" s="2">
        <v>1</v>
      </c>
      <c r="M18" s="2"/>
      <c r="N18" s="2"/>
      <c r="O18" s="2"/>
      <c r="P18" s="2"/>
      <c r="Q18" s="2"/>
      <c r="R18" s="2"/>
      <c r="S18" s="43">
        <f t="shared" ref="S18:T18" si="24">K18+M18+O18+Q18</f>
        <v>0</v>
      </c>
      <c r="T18" s="43">
        <f t="shared" si="24"/>
        <v>1</v>
      </c>
      <c r="U18" s="45">
        <v>1</v>
      </c>
      <c r="V18" s="45"/>
      <c r="W18" s="45"/>
      <c r="X18" s="45"/>
      <c r="Y18" s="217">
        <v>1</v>
      </c>
      <c r="Z18" s="1"/>
      <c r="AA18" s="1"/>
      <c r="AB18" s="2"/>
      <c r="AC18" s="1"/>
      <c r="AD18" s="35">
        <v>1</v>
      </c>
      <c r="AG18" s="40" t="s">
        <v>27</v>
      </c>
      <c r="AH18" s="1">
        <f>Z275</f>
        <v>0.74534161490683226</v>
      </c>
      <c r="AI18" s="2"/>
      <c r="AJ18" s="2"/>
    </row>
    <row r="19" spans="1:56" ht="15" customHeight="1" x14ac:dyDescent="0.25">
      <c r="A19" s="46" t="s">
        <v>30</v>
      </c>
      <c r="B19" s="2"/>
      <c r="C19" s="2"/>
      <c r="D19" s="2"/>
      <c r="E19" s="2"/>
      <c r="F19" s="2"/>
      <c r="G19" s="2"/>
      <c r="H19" s="2"/>
      <c r="I19" s="2"/>
      <c r="J19" s="47"/>
      <c r="K19" s="2"/>
      <c r="L19" s="2"/>
      <c r="M19" s="2"/>
      <c r="N19" s="2"/>
      <c r="O19" s="2"/>
      <c r="P19" s="2"/>
      <c r="Q19" s="2"/>
      <c r="R19" s="2"/>
      <c r="S19" s="2"/>
      <c r="T19" s="2"/>
      <c r="U19" s="45"/>
      <c r="V19" s="45"/>
      <c r="W19" s="45"/>
      <c r="X19" s="45"/>
      <c r="Y19" s="217"/>
      <c r="Z19" s="1"/>
      <c r="AA19" s="1"/>
      <c r="AB19" s="2"/>
      <c r="AC19" s="1"/>
      <c r="AD19" s="35"/>
      <c r="AG19" s="2"/>
      <c r="AH19" s="2"/>
      <c r="AI19" s="2"/>
      <c r="AJ19" s="2"/>
    </row>
    <row r="20" spans="1:56" ht="13.5" customHeight="1" x14ac:dyDescent="0.2">
      <c r="A20" s="46"/>
      <c r="B20" s="2"/>
      <c r="C20" s="2"/>
      <c r="D20" s="2"/>
      <c r="E20" s="2"/>
      <c r="F20" s="2"/>
      <c r="G20" s="2"/>
      <c r="H20" s="2"/>
      <c r="I20" s="2"/>
      <c r="J20" s="45"/>
      <c r="Z20" s="1"/>
      <c r="AA20" s="1"/>
      <c r="AB20" s="2"/>
      <c r="AC20" s="1"/>
      <c r="AD20" s="35"/>
      <c r="AG20" s="2"/>
      <c r="AH20" s="2"/>
      <c r="AI20" s="2"/>
      <c r="AJ20" s="2"/>
    </row>
    <row r="21" spans="1:56" ht="13.5" customHeight="1" x14ac:dyDescent="0.2">
      <c r="A21" s="46"/>
      <c r="J21" s="49">
        <f>SUM(J12:J19)</f>
        <v>0</v>
      </c>
      <c r="K21" s="2"/>
      <c r="L21" s="2"/>
      <c r="M21" s="2"/>
      <c r="N21" s="2"/>
      <c r="O21" s="2"/>
      <c r="P21" s="2"/>
      <c r="Q21" s="2"/>
      <c r="R21" s="2"/>
      <c r="S21" s="2"/>
      <c r="T21" s="2"/>
      <c r="U21" s="2">
        <f>SUM(U13:U18)</f>
        <v>16</v>
      </c>
      <c r="V21" s="2">
        <f>SUM(V13:V15)</f>
        <v>1</v>
      </c>
      <c r="W21" s="2">
        <f>SUM(W13:W16)</f>
        <v>14</v>
      </c>
      <c r="X21" s="2">
        <f>SUM(X13:X15)</f>
        <v>8</v>
      </c>
      <c r="Y21" s="218">
        <f>SUM(Y12:Y18)</f>
        <v>51</v>
      </c>
      <c r="Z21" s="1">
        <f>SUM(Y12:Y13)/B5</f>
        <v>0.80769230769230771</v>
      </c>
      <c r="AA21" s="48">
        <f>Y21/B5</f>
        <v>0.98076923076923073</v>
      </c>
      <c r="AB21" s="1">
        <f>AA21-Z21</f>
        <v>0.17307692307692302</v>
      </c>
      <c r="AC21" s="1"/>
      <c r="AG21" s="2"/>
      <c r="AH21" s="2"/>
      <c r="AI21" s="2"/>
      <c r="AJ21" s="2"/>
    </row>
    <row r="22" spans="1:56" ht="13.5" customHeight="1" x14ac:dyDescent="0.2">
      <c r="A22" s="46"/>
      <c r="J22" s="45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18"/>
      <c r="Z22" s="1"/>
      <c r="AA22" s="48"/>
      <c r="AB22" s="1"/>
      <c r="AC22" s="1"/>
      <c r="AG22" s="2"/>
      <c r="AH22" s="2"/>
      <c r="AI22" s="2"/>
      <c r="AJ22" s="2"/>
    </row>
    <row r="23" spans="1:56" ht="13.5" customHeight="1" x14ac:dyDescent="0.2">
      <c r="A23" s="310" t="s">
        <v>41</v>
      </c>
      <c r="B23" s="300"/>
      <c r="C23" s="300"/>
      <c r="D23" s="300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18"/>
      <c r="Z23" s="1"/>
      <c r="AA23" s="48"/>
      <c r="AB23" s="1"/>
      <c r="AC23" s="1"/>
      <c r="AG23" s="2"/>
      <c r="AH23" s="2"/>
      <c r="AI23" s="2"/>
      <c r="AJ23" s="2"/>
    </row>
    <row r="24" spans="1:56" ht="13.5" customHeight="1" x14ac:dyDescent="0.2">
      <c r="A24" s="46" t="s">
        <v>42</v>
      </c>
      <c r="B24" s="2">
        <v>16</v>
      </c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18"/>
      <c r="Z24" s="1"/>
      <c r="AA24" s="48"/>
      <c r="AB24" s="1"/>
      <c r="AC24" s="1"/>
      <c r="AG24" s="2"/>
      <c r="AH24" s="2"/>
      <c r="AI24" s="2"/>
      <c r="AJ24" s="2"/>
    </row>
    <row r="25" spans="1:56" ht="13.5" customHeight="1" x14ac:dyDescent="0.2">
      <c r="A25" s="311" t="s">
        <v>43</v>
      </c>
      <c r="B25" s="300"/>
      <c r="C25" s="300"/>
      <c r="D25" s="300"/>
      <c r="E25" s="300"/>
      <c r="F25" s="300"/>
      <c r="G25" s="300"/>
      <c r="H25" s="52">
        <f>(B24/Y21)*100%</f>
        <v>0.31372549019607843</v>
      </c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18"/>
      <c r="Z25" s="1"/>
      <c r="AA25" s="48"/>
      <c r="AB25" s="1"/>
      <c r="AC25" s="1"/>
      <c r="AG25" s="2"/>
      <c r="AH25" s="2"/>
      <c r="AI25" s="2"/>
      <c r="AJ25" s="2"/>
    </row>
    <row r="26" spans="1:56" ht="13.5" customHeight="1" x14ac:dyDescent="0.2">
      <c r="A26" s="46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18"/>
      <c r="Z26" s="1"/>
      <c r="AA26" s="48"/>
      <c r="AB26" s="1"/>
      <c r="AC26" s="1"/>
      <c r="AG26" s="2"/>
      <c r="AH26" s="2"/>
      <c r="AI26" s="2"/>
      <c r="AJ26" s="2"/>
    </row>
    <row r="27" spans="1:56" ht="13.5" customHeight="1" x14ac:dyDescent="0.2">
      <c r="Z27" s="1"/>
      <c r="AA27" s="1"/>
      <c r="AC27" s="1"/>
      <c r="AG27" s="2"/>
      <c r="AH27" s="2"/>
      <c r="AI27" s="2"/>
      <c r="AJ27" s="2"/>
    </row>
    <row r="28" spans="1:56" ht="13.5" customHeight="1" x14ac:dyDescent="0.2">
      <c r="A28" s="53" t="s">
        <v>44</v>
      </c>
      <c r="B28" s="53"/>
      <c r="C28" s="53"/>
      <c r="D28" s="54"/>
      <c r="E28" s="54"/>
      <c r="G28" s="2">
        <f>((Y13)*10+(Y14*11)+(+Y15*12)+(Y16*13)+(Y17*14)+(Y18*15))/Y21</f>
        <v>8.117647058823529</v>
      </c>
      <c r="H28" s="50"/>
      <c r="Z28" s="1"/>
      <c r="AA28" s="1"/>
      <c r="AC28" s="1"/>
      <c r="AD28" s="55"/>
      <c r="AG28" s="2"/>
      <c r="AH28" s="2"/>
      <c r="AI28" s="2"/>
      <c r="AJ28" s="2"/>
      <c r="AN28" s="3"/>
      <c r="AO28" s="14" t="s">
        <v>45</v>
      </c>
      <c r="AP28" s="14"/>
      <c r="AQ28" s="14"/>
      <c r="AR28" s="14"/>
      <c r="AS28" s="14"/>
      <c r="AT28" s="14"/>
      <c r="AU28" s="14"/>
      <c r="AV28" s="14"/>
      <c r="AW28" s="14"/>
      <c r="AX28" s="14"/>
    </row>
    <row r="29" spans="1:56" ht="13.5" customHeight="1" x14ac:dyDescent="0.2">
      <c r="Z29" s="1"/>
      <c r="AA29" s="1"/>
      <c r="AC29" s="1"/>
      <c r="AG29" s="2"/>
      <c r="AH29" s="2"/>
      <c r="AI29" s="2"/>
      <c r="AJ29" s="2"/>
      <c r="AO29" s="301" t="s">
        <v>20</v>
      </c>
      <c r="AP29" s="300"/>
      <c r="AQ29" s="300"/>
      <c r="AR29" s="300"/>
      <c r="AS29" s="300"/>
      <c r="AT29" s="300"/>
      <c r="AU29" s="300"/>
      <c r="AV29" s="300"/>
      <c r="AW29" s="300"/>
      <c r="AX29" s="300"/>
    </row>
    <row r="30" spans="1:56" ht="13.5" customHeight="1" x14ac:dyDescent="0.2">
      <c r="A30" s="3" t="s">
        <v>46</v>
      </c>
      <c r="Z30" s="1"/>
      <c r="AA30" s="1"/>
      <c r="AC30" s="1"/>
      <c r="AG30" s="2"/>
      <c r="AH30" s="2"/>
      <c r="AI30" s="2"/>
      <c r="AJ30" s="2"/>
      <c r="AN30" s="31" t="s">
        <v>21</v>
      </c>
      <c r="AO30" s="4">
        <v>9701</v>
      </c>
      <c r="AP30" s="32">
        <v>9702</v>
      </c>
      <c r="AQ30" s="32">
        <v>9801</v>
      </c>
      <c r="AR30" s="32">
        <v>9802</v>
      </c>
      <c r="AS30" s="32">
        <v>9901</v>
      </c>
      <c r="AT30" s="32">
        <v>9902</v>
      </c>
      <c r="AU30" s="33" t="s">
        <v>22</v>
      </c>
      <c r="AV30" s="33" t="s">
        <v>23</v>
      </c>
      <c r="AW30" s="33" t="s">
        <v>24</v>
      </c>
      <c r="AX30" s="33" t="s">
        <v>25</v>
      </c>
      <c r="AY30" s="33" t="s">
        <v>26</v>
      </c>
      <c r="AZ30" s="33" t="s">
        <v>27</v>
      </c>
      <c r="BA30" s="33" t="s">
        <v>28</v>
      </c>
      <c r="BB30" s="33" t="s">
        <v>29</v>
      </c>
      <c r="BC30" s="33" t="s">
        <v>30</v>
      </c>
      <c r="BD30" s="33" t="s">
        <v>31</v>
      </c>
    </row>
    <row r="31" spans="1:56" ht="25.5" customHeight="1" x14ac:dyDescent="0.2">
      <c r="B31" s="306" t="s">
        <v>3</v>
      </c>
      <c r="C31" s="307"/>
      <c r="D31" s="307"/>
      <c r="E31" s="307"/>
      <c r="F31" s="307"/>
      <c r="G31" s="307"/>
      <c r="H31" s="307"/>
      <c r="I31" s="307"/>
      <c r="K31" s="302" t="s">
        <v>1</v>
      </c>
      <c r="L31" s="300"/>
      <c r="M31" s="300"/>
      <c r="N31" s="300"/>
      <c r="O31" s="300"/>
      <c r="P31" s="300"/>
      <c r="Q31" s="300"/>
      <c r="R31" s="4"/>
      <c r="S31" s="4"/>
      <c r="T31" s="4"/>
      <c r="U31" s="303" t="s">
        <v>2</v>
      </c>
      <c r="V31" s="304"/>
      <c r="W31" s="304"/>
      <c r="X31" s="305"/>
      <c r="Y31" s="138"/>
      <c r="Z31" s="10" t="s">
        <v>11</v>
      </c>
      <c r="AA31" s="10" t="s">
        <v>12</v>
      </c>
      <c r="AB31" s="11" t="s">
        <v>13</v>
      </c>
      <c r="AC31" s="10" t="s">
        <v>14</v>
      </c>
      <c r="AD31" s="12" t="s">
        <v>15</v>
      </c>
      <c r="AE31" s="12" t="s">
        <v>16</v>
      </c>
      <c r="AF31" s="13" t="s">
        <v>17</v>
      </c>
      <c r="AG31" s="2"/>
      <c r="AH31" s="2"/>
      <c r="AI31" s="2"/>
      <c r="AJ31" s="2"/>
      <c r="AN31" s="37" t="s">
        <v>32</v>
      </c>
      <c r="AO31" s="36">
        <f t="shared" ref="AO31:AO37" si="25">AE6</f>
        <v>0.92307692307692313</v>
      </c>
      <c r="AP31" s="36">
        <f t="shared" ref="AP31:AP37" si="26">AE34</f>
        <v>0.88666666666666671</v>
      </c>
      <c r="AQ31" s="36">
        <f t="shared" ref="AQ31:AQ37" si="27">AE63</f>
        <v>0.7</v>
      </c>
      <c r="AR31" s="36">
        <f t="shared" ref="AR31:AR37" si="28">AE90</f>
        <v>0.92682926829268297</v>
      </c>
      <c r="AS31" s="36">
        <f t="shared" ref="AS31:AS37" si="29">AE116</f>
        <v>0.78409090909090906</v>
      </c>
      <c r="AT31" s="36">
        <f t="shared" ref="AT31:AT37" si="30">AE141</f>
        <v>0.85542168674698793</v>
      </c>
      <c r="AU31" s="36">
        <f t="shared" ref="AU31:AU37" si="31">AE168</f>
        <v>0.87323943661971826</v>
      </c>
      <c r="AV31" s="36">
        <f t="shared" ref="AV31:AV37" si="32">AE187</f>
        <v>0.91666666666666663</v>
      </c>
      <c r="AW31" s="36">
        <f t="shared" ref="AW31:AW37" si="33">AE206</f>
        <v>0.92</v>
      </c>
      <c r="AX31" s="36">
        <f t="shared" ref="AX31:AX37" si="34">AE222</f>
        <v>0.82911392405063289</v>
      </c>
      <c r="AY31" s="36">
        <f t="shared" ref="AY31:AY36" si="35">AE237</f>
        <v>0.91489361702127658</v>
      </c>
      <c r="AZ31" s="36">
        <f t="shared" ref="AZ31:AZ35" si="36">AE259</f>
        <v>0.91304347826086951</v>
      </c>
      <c r="BA31" s="36">
        <f t="shared" ref="BA31:BA34" si="37">AE280</f>
        <v>0.89423076923076927</v>
      </c>
      <c r="BB31" s="36">
        <f t="shared" ref="BB31:BB33" si="38">AE300</f>
        <v>0.94</v>
      </c>
      <c r="BC31" s="36">
        <f t="shared" ref="BC31:BC32" si="39">AE318</f>
        <v>0.9494949494949495</v>
      </c>
      <c r="BD31" s="36">
        <f>AE336</f>
        <v>0.94405594405594406</v>
      </c>
    </row>
    <row r="32" spans="1:56" ht="33" customHeight="1" x14ac:dyDescent="0.2">
      <c r="A32" s="15" t="s">
        <v>18</v>
      </c>
      <c r="B32" s="16">
        <v>1</v>
      </c>
      <c r="C32" s="16">
        <v>2</v>
      </c>
      <c r="D32" s="16">
        <v>3</v>
      </c>
      <c r="E32" s="16">
        <v>4</v>
      </c>
      <c r="F32" s="16">
        <v>5</v>
      </c>
      <c r="G32" s="16">
        <v>6</v>
      </c>
      <c r="H32" s="16">
        <v>7</v>
      </c>
      <c r="I32" s="16"/>
      <c r="J32" s="17"/>
      <c r="K32" s="312" t="s">
        <v>9</v>
      </c>
      <c r="L32" s="300"/>
      <c r="M32" s="313" t="s">
        <v>5</v>
      </c>
      <c r="N32" s="300"/>
      <c r="O32" s="313" t="s">
        <v>6</v>
      </c>
      <c r="P32" s="300"/>
      <c r="Q32" s="308" t="s">
        <v>7</v>
      </c>
      <c r="R32" s="300"/>
      <c r="S32" s="308" t="s">
        <v>8</v>
      </c>
      <c r="T32" s="300"/>
      <c r="U32" s="7" t="s">
        <v>9</v>
      </c>
      <c r="V32" s="7" t="s">
        <v>5</v>
      </c>
      <c r="W32" s="7" t="s">
        <v>6</v>
      </c>
      <c r="X32" s="9" t="s">
        <v>7</v>
      </c>
      <c r="Y32" s="213" t="s">
        <v>10</v>
      </c>
      <c r="Z32" s="21"/>
      <c r="AA32" s="21"/>
      <c r="AB32" s="22"/>
      <c r="AC32" s="23"/>
      <c r="AD32" s="24"/>
      <c r="AE32" s="24"/>
      <c r="AF32" s="1"/>
      <c r="AG32" s="2"/>
      <c r="AH32" s="2"/>
      <c r="AI32" s="2"/>
      <c r="AJ32" s="2"/>
      <c r="AN32" s="37" t="s">
        <v>33</v>
      </c>
      <c r="AO32" s="36">
        <f t="shared" si="25"/>
        <v>0.95833333333333337</v>
      </c>
      <c r="AP32" s="36">
        <f t="shared" si="26"/>
        <v>0.91729323308270672</v>
      </c>
      <c r="AQ32" s="36">
        <f t="shared" si="27"/>
        <v>0.88571428571428568</v>
      </c>
      <c r="AR32" s="36">
        <f t="shared" si="28"/>
        <v>0.92105263157894735</v>
      </c>
      <c r="AS32" s="36">
        <f t="shared" si="29"/>
        <v>0.91304347826086951</v>
      </c>
      <c r="AT32" s="36">
        <f t="shared" si="30"/>
        <v>0.95070422535211263</v>
      </c>
      <c r="AU32" s="36">
        <f t="shared" si="31"/>
        <v>0.88709677419354838</v>
      </c>
      <c r="AV32" s="36">
        <f t="shared" si="32"/>
        <v>0.95454545454545459</v>
      </c>
      <c r="AW32" s="36">
        <f t="shared" si="33"/>
        <v>0.78260869565217395</v>
      </c>
      <c r="AX32" s="36">
        <f t="shared" si="34"/>
        <v>0.86259541984732824</v>
      </c>
      <c r="AY32" s="36">
        <f t="shared" si="35"/>
        <v>0.94186046511627908</v>
      </c>
      <c r="AZ32" s="36">
        <f t="shared" si="36"/>
        <v>0.95238095238095233</v>
      </c>
      <c r="BA32" s="36">
        <f t="shared" si="37"/>
        <v>1</v>
      </c>
      <c r="BB32" s="36">
        <f t="shared" si="38"/>
        <v>0.97872340425531912</v>
      </c>
      <c r="BC32" s="36">
        <f t="shared" si="39"/>
        <v>0.96808510638297873</v>
      </c>
    </row>
    <row r="33" spans="1:55" ht="13.5" customHeight="1" x14ac:dyDescent="0.2">
      <c r="A33" s="25">
        <v>9702</v>
      </c>
      <c r="B33" s="25">
        <v>150</v>
      </c>
      <c r="C33" s="25"/>
      <c r="D33" s="25"/>
      <c r="E33" s="25"/>
      <c r="F33" s="25"/>
      <c r="G33" s="25"/>
      <c r="H33" s="25"/>
      <c r="I33" s="25"/>
      <c r="J33" s="26"/>
      <c r="K33" s="18">
        <v>9</v>
      </c>
      <c r="L33" s="19">
        <v>10</v>
      </c>
      <c r="M33" s="19">
        <v>9</v>
      </c>
      <c r="N33" s="19">
        <v>10</v>
      </c>
      <c r="O33" s="19">
        <v>9</v>
      </c>
      <c r="P33" s="19">
        <v>10</v>
      </c>
      <c r="Q33" s="19">
        <v>9</v>
      </c>
      <c r="R33" s="20">
        <v>10</v>
      </c>
      <c r="S33" s="19">
        <v>9</v>
      </c>
      <c r="T33" s="20">
        <v>10</v>
      </c>
      <c r="U33" s="18">
        <v>9</v>
      </c>
      <c r="V33" s="19">
        <v>9</v>
      </c>
      <c r="W33" s="19">
        <v>9</v>
      </c>
      <c r="X33" s="19">
        <v>9</v>
      </c>
      <c r="Y33" s="138">
        <v>10</v>
      </c>
      <c r="Z33" s="21"/>
      <c r="AA33" s="21"/>
      <c r="AB33" s="22"/>
      <c r="AC33" s="23"/>
      <c r="AD33" s="29">
        <f>B33</f>
        <v>150</v>
      </c>
      <c r="AE33" s="24"/>
      <c r="AF33" s="1"/>
      <c r="AG33" s="2"/>
      <c r="AH33" s="2"/>
      <c r="AI33" s="2"/>
      <c r="AJ33" s="2"/>
      <c r="AN33" s="37" t="s">
        <v>34</v>
      </c>
      <c r="AO33" s="36">
        <f t="shared" si="25"/>
        <v>0.95652173913043481</v>
      </c>
      <c r="AP33" s="36">
        <f t="shared" si="26"/>
        <v>0.94262295081967218</v>
      </c>
      <c r="AQ33" s="36">
        <f t="shared" si="27"/>
        <v>0.87096774193548387</v>
      </c>
      <c r="AR33" s="36">
        <f t="shared" si="28"/>
        <v>0.93571428571428572</v>
      </c>
      <c r="AS33" s="36">
        <f t="shared" si="29"/>
        <v>0.95238095238095233</v>
      </c>
      <c r="AT33" s="36">
        <f t="shared" si="30"/>
        <v>0.9555555555555556</v>
      </c>
      <c r="AU33" s="36">
        <f t="shared" si="31"/>
        <v>0.81818181818181823</v>
      </c>
      <c r="AV33" s="36">
        <f t="shared" si="32"/>
        <v>0.94557823129251706</v>
      </c>
      <c r="AW33" s="36">
        <f t="shared" si="33"/>
        <v>0.77777777777777779</v>
      </c>
      <c r="AX33" s="36">
        <f t="shared" si="34"/>
        <v>0.98230088495575218</v>
      </c>
      <c r="AY33" s="36">
        <f t="shared" si="35"/>
        <v>1</v>
      </c>
      <c r="AZ33" s="36">
        <f t="shared" si="36"/>
        <v>0.97857142857142854</v>
      </c>
      <c r="BA33" s="36">
        <f t="shared" si="37"/>
        <v>0.967741935483871</v>
      </c>
      <c r="BB33" s="36">
        <f t="shared" si="38"/>
        <v>1</v>
      </c>
      <c r="BC33" s="36" t="s">
        <v>37</v>
      </c>
    </row>
    <row r="34" spans="1:55" ht="13.5" customHeight="1" x14ac:dyDescent="0.2">
      <c r="A34" s="25">
        <v>9801</v>
      </c>
      <c r="B34" s="25">
        <v>3</v>
      </c>
      <c r="C34" s="25">
        <v>130</v>
      </c>
      <c r="D34" s="25"/>
      <c r="E34" s="25"/>
      <c r="F34" s="25"/>
      <c r="G34" s="25"/>
      <c r="H34" s="25"/>
      <c r="I34" s="25"/>
      <c r="J34" s="26"/>
      <c r="K34" s="57"/>
      <c r="L34" s="22"/>
      <c r="M34" s="22"/>
      <c r="N34" s="22"/>
      <c r="O34" s="22"/>
      <c r="P34" s="22"/>
      <c r="Q34" s="22"/>
      <c r="R34" s="22"/>
      <c r="S34" s="22"/>
      <c r="T34" s="22"/>
      <c r="U34" s="34"/>
      <c r="V34" s="34"/>
      <c r="W34" s="34"/>
      <c r="X34" s="34"/>
      <c r="Y34" s="215"/>
      <c r="Z34" s="21"/>
      <c r="AA34" s="21"/>
      <c r="AB34" s="22"/>
      <c r="AC34" s="23">
        <f>C34/B33</f>
        <v>0.8666666666666667</v>
      </c>
      <c r="AD34" s="35">
        <v>133</v>
      </c>
      <c r="AE34" s="36">
        <f t="shared" ref="AE34:AE42" si="40">AD34/AD33</f>
        <v>0.88666666666666671</v>
      </c>
      <c r="AF34" s="1">
        <f t="shared" ref="AF34:AF42" si="41">100%-AE34</f>
        <v>0.11333333333333329</v>
      </c>
      <c r="AG34" s="2"/>
      <c r="AH34" s="2"/>
      <c r="AI34" s="2"/>
      <c r="AJ34" s="2"/>
      <c r="AN34" s="37" t="s">
        <v>35</v>
      </c>
      <c r="AO34" s="36">
        <f t="shared" si="25"/>
        <v>0.93181818181818177</v>
      </c>
      <c r="AP34" s="36">
        <f t="shared" si="26"/>
        <v>0.94782608695652171</v>
      </c>
      <c r="AQ34" s="36">
        <f t="shared" si="27"/>
        <v>0.96296296296296291</v>
      </c>
      <c r="AR34" s="36">
        <f t="shared" si="28"/>
        <v>0.92366412213740456</v>
      </c>
      <c r="AS34" s="36">
        <f t="shared" si="29"/>
        <v>0.96666666666666667</v>
      </c>
      <c r="AT34" s="36">
        <f t="shared" si="30"/>
        <v>0.95348837209302328</v>
      </c>
      <c r="AU34" s="36">
        <f t="shared" si="31"/>
        <v>0.93333333333333335</v>
      </c>
      <c r="AV34" s="36">
        <f t="shared" si="32"/>
        <v>0.91366906474820142</v>
      </c>
      <c r="AW34" s="36">
        <f t="shared" si="33"/>
        <v>1</v>
      </c>
      <c r="AX34" s="36">
        <f t="shared" si="34"/>
        <v>1</v>
      </c>
      <c r="AY34" s="36">
        <f t="shared" si="35"/>
        <v>0.98765432098765427</v>
      </c>
      <c r="AZ34" s="36">
        <f t="shared" si="36"/>
        <v>1</v>
      </c>
      <c r="BA34" s="36">
        <f t="shared" si="37"/>
        <v>0.9555555555555556</v>
      </c>
      <c r="BB34" s="36" t="s">
        <v>37</v>
      </c>
    </row>
    <row r="35" spans="1:55" ht="13.5" customHeight="1" x14ac:dyDescent="0.2">
      <c r="A35" s="25">
        <v>9802</v>
      </c>
      <c r="B35" s="25"/>
      <c r="C35" s="25"/>
      <c r="D35" s="25">
        <v>109</v>
      </c>
      <c r="E35" s="25"/>
      <c r="F35" s="25"/>
      <c r="G35" s="25"/>
      <c r="H35" s="25"/>
      <c r="I35" s="25"/>
      <c r="J35" s="26"/>
      <c r="K35" s="57"/>
      <c r="L35" s="22"/>
      <c r="M35" s="22"/>
      <c r="N35" s="22"/>
      <c r="O35" s="22"/>
      <c r="P35" s="22"/>
      <c r="Q35" s="22"/>
      <c r="R35" s="22"/>
      <c r="S35" s="22"/>
      <c r="T35" s="22"/>
      <c r="U35" s="34"/>
      <c r="V35" s="34"/>
      <c r="W35" s="34"/>
      <c r="X35" s="34"/>
      <c r="Y35" s="215"/>
      <c r="Z35" s="21"/>
      <c r="AA35" s="21"/>
      <c r="AB35" s="22"/>
      <c r="AC35" s="23">
        <f>D35/C34</f>
        <v>0.83846153846153848</v>
      </c>
      <c r="AD35" s="35">
        <v>122</v>
      </c>
      <c r="AE35" s="36">
        <f t="shared" si="40"/>
        <v>0.91729323308270672</v>
      </c>
      <c r="AF35" s="1">
        <f t="shared" si="41"/>
        <v>8.2706766917293284E-2</v>
      </c>
      <c r="AG35" s="2"/>
      <c r="AH35" s="2"/>
      <c r="AI35" s="2"/>
      <c r="AJ35" s="2"/>
      <c r="AN35" s="37" t="s">
        <v>36</v>
      </c>
      <c r="AO35" s="36">
        <f t="shared" si="25"/>
        <v>1</v>
      </c>
      <c r="AP35" s="36">
        <f t="shared" si="26"/>
        <v>0.97247706422018354</v>
      </c>
      <c r="AQ35" s="36">
        <f t="shared" si="27"/>
        <v>0.96153846153846156</v>
      </c>
      <c r="AR35" s="36">
        <f t="shared" si="28"/>
        <v>0.98347107438016534</v>
      </c>
      <c r="AS35" s="36">
        <f t="shared" si="29"/>
        <v>0.93103448275862066</v>
      </c>
      <c r="AT35" s="36">
        <f t="shared" si="30"/>
        <v>0.97560975609756095</v>
      </c>
      <c r="AU35" s="36">
        <f t="shared" si="31"/>
        <v>0.9285714285714286</v>
      </c>
      <c r="AV35" s="36">
        <f t="shared" si="32"/>
        <v>1</v>
      </c>
      <c r="AW35" s="36">
        <f t="shared" si="33"/>
        <v>1</v>
      </c>
      <c r="AX35" s="36">
        <f t="shared" si="34"/>
        <v>0.95495495495495497</v>
      </c>
      <c r="AY35" s="36">
        <f t="shared" si="35"/>
        <v>0.95</v>
      </c>
      <c r="AZ35" s="36">
        <f t="shared" si="36"/>
        <v>1</v>
      </c>
      <c r="BA35" s="36" t="s">
        <v>37</v>
      </c>
    </row>
    <row r="36" spans="1:55" ht="13.5" customHeight="1" x14ac:dyDescent="0.2">
      <c r="A36" s="25">
        <v>9901</v>
      </c>
      <c r="B36" s="25"/>
      <c r="C36" s="25"/>
      <c r="D36" s="25"/>
      <c r="E36" s="25">
        <v>103</v>
      </c>
      <c r="F36" s="25"/>
      <c r="G36" s="25"/>
      <c r="H36" s="25"/>
      <c r="I36" s="25"/>
      <c r="J36" s="26"/>
      <c r="K36" s="57"/>
      <c r="L36" s="22"/>
      <c r="M36" s="22"/>
      <c r="N36" s="22"/>
      <c r="O36" s="22"/>
      <c r="P36" s="22"/>
      <c r="Q36" s="22"/>
      <c r="R36" s="22"/>
      <c r="S36" s="22"/>
      <c r="T36" s="22"/>
      <c r="U36" s="34"/>
      <c r="V36" s="34"/>
      <c r="W36" s="34"/>
      <c r="X36" s="34"/>
      <c r="Y36" s="215"/>
      <c r="Z36" s="21"/>
      <c r="AA36" s="21"/>
      <c r="AB36" s="22"/>
      <c r="AC36" s="23">
        <f>E36/D35</f>
        <v>0.94495412844036697</v>
      </c>
      <c r="AD36" s="35">
        <v>115</v>
      </c>
      <c r="AE36" s="36">
        <f t="shared" si="40"/>
        <v>0.94262295081967218</v>
      </c>
      <c r="AF36" s="1">
        <f t="shared" si="41"/>
        <v>5.7377049180327822E-2</v>
      </c>
      <c r="AG36" s="2"/>
      <c r="AH36" s="2"/>
      <c r="AI36" s="2"/>
      <c r="AJ36" s="2"/>
      <c r="AN36" s="40" t="s">
        <v>38</v>
      </c>
      <c r="AO36" s="36">
        <f t="shared" si="25"/>
        <v>1</v>
      </c>
      <c r="AP36" s="36">
        <f t="shared" si="26"/>
        <v>0.97169811320754718</v>
      </c>
      <c r="AQ36" s="36">
        <f t="shared" si="27"/>
        <v>1</v>
      </c>
      <c r="AR36" s="36">
        <f t="shared" si="28"/>
        <v>1</v>
      </c>
      <c r="AS36" s="36">
        <f t="shared" si="29"/>
        <v>1</v>
      </c>
      <c r="AT36" s="36">
        <f t="shared" si="30"/>
        <v>1</v>
      </c>
      <c r="AU36" s="36">
        <f t="shared" si="31"/>
        <v>0.97435897435897434</v>
      </c>
      <c r="AV36" s="36">
        <f t="shared" si="32"/>
        <v>0.96062992125984248</v>
      </c>
      <c r="AW36" s="36">
        <f t="shared" si="33"/>
        <v>1</v>
      </c>
      <c r="AX36" s="36">
        <f t="shared" si="34"/>
        <v>1</v>
      </c>
      <c r="AY36" s="36">
        <f t="shared" si="35"/>
        <v>1</v>
      </c>
      <c r="AZ36" s="36" t="s">
        <v>37</v>
      </c>
      <c r="BA36" s="36" t="s">
        <v>37</v>
      </c>
    </row>
    <row r="37" spans="1:55" ht="13.5" customHeight="1" x14ac:dyDescent="0.2">
      <c r="A37" s="25">
        <v>9902</v>
      </c>
      <c r="B37" s="25"/>
      <c r="C37" s="25"/>
      <c r="D37" s="25"/>
      <c r="E37" s="25"/>
      <c r="F37" s="25">
        <v>98</v>
      </c>
      <c r="G37" s="25"/>
      <c r="H37" s="25"/>
      <c r="I37" s="25"/>
      <c r="J37" s="26"/>
      <c r="K37" s="57"/>
      <c r="L37" s="22"/>
      <c r="M37" s="22"/>
      <c r="N37" s="22"/>
      <c r="O37" s="22"/>
      <c r="P37" s="22"/>
      <c r="Q37" s="22"/>
      <c r="R37" s="22"/>
      <c r="S37" s="22"/>
      <c r="T37" s="22"/>
      <c r="U37" s="34"/>
      <c r="V37" s="34"/>
      <c r="W37" s="34"/>
      <c r="X37" s="34"/>
      <c r="Y37" s="215"/>
      <c r="Z37" s="21"/>
      <c r="AA37" s="21"/>
      <c r="AB37" s="22"/>
      <c r="AC37" s="23">
        <f>F37/E36</f>
        <v>0.95145631067961167</v>
      </c>
      <c r="AD37" s="35">
        <v>109</v>
      </c>
      <c r="AE37" s="36">
        <f t="shared" si="40"/>
        <v>0.94782608695652171</v>
      </c>
      <c r="AF37" s="1">
        <f t="shared" si="41"/>
        <v>5.2173913043478293E-2</v>
      </c>
      <c r="AG37" s="2"/>
      <c r="AH37" s="2"/>
      <c r="AI37" s="2"/>
      <c r="AJ37" s="2"/>
      <c r="AN37" s="40" t="s">
        <v>39</v>
      </c>
      <c r="AO37" s="36">
        <f t="shared" si="25"/>
        <v>0.95121951219512191</v>
      </c>
      <c r="AP37" s="36">
        <f t="shared" si="26"/>
        <v>0.99029126213592233</v>
      </c>
      <c r="AQ37" s="36">
        <f t="shared" si="27"/>
        <v>1</v>
      </c>
      <c r="AR37" s="36">
        <f t="shared" si="28"/>
        <v>0.96638655462184875</v>
      </c>
      <c r="AS37" s="36">
        <f t="shared" si="29"/>
        <v>0.96296296296296291</v>
      </c>
      <c r="AT37" s="36">
        <f t="shared" si="30"/>
        <v>0.98333333333333328</v>
      </c>
      <c r="AU37" s="36">
        <f t="shared" si="31"/>
        <v>0.94736842105263153</v>
      </c>
      <c r="AV37" s="36">
        <f t="shared" si="32"/>
        <v>1</v>
      </c>
      <c r="AW37" s="36">
        <f t="shared" si="33"/>
        <v>1</v>
      </c>
      <c r="AX37" s="36">
        <f t="shared" si="34"/>
        <v>1</v>
      </c>
      <c r="AY37" s="36" t="s">
        <v>37</v>
      </c>
      <c r="AZ37" s="36" t="s">
        <v>37</v>
      </c>
    </row>
    <row r="38" spans="1:55" ht="13.5" customHeight="1" x14ac:dyDescent="0.2">
      <c r="A38" s="40" t="s">
        <v>22</v>
      </c>
      <c r="B38" s="25"/>
      <c r="C38" s="25"/>
      <c r="D38" s="25"/>
      <c r="E38" s="25"/>
      <c r="F38" s="25"/>
      <c r="G38" s="25">
        <v>97</v>
      </c>
      <c r="H38" s="25"/>
      <c r="I38" s="25"/>
      <c r="J38" s="26"/>
      <c r="K38" s="57"/>
      <c r="L38" s="22"/>
      <c r="M38" s="22"/>
      <c r="N38" s="22"/>
      <c r="O38" s="22"/>
      <c r="P38" s="22"/>
      <c r="Q38" s="22"/>
      <c r="R38" s="22"/>
      <c r="S38" s="22"/>
      <c r="T38" s="22"/>
      <c r="U38" s="34"/>
      <c r="V38" s="34"/>
      <c r="W38" s="34"/>
      <c r="X38" s="34"/>
      <c r="Y38" s="215"/>
      <c r="Z38" s="21"/>
      <c r="AA38" s="21"/>
      <c r="AB38" s="22"/>
      <c r="AC38" s="23">
        <f>G38/F37</f>
        <v>0.98979591836734693</v>
      </c>
      <c r="AD38" s="35">
        <v>106</v>
      </c>
      <c r="AE38" s="36">
        <f t="shared" si="40"/>
        <v>0.97247706422018354</v>
      </c>
      <c r="AF38" s="1">
        <f t="shared" si="41"/>
        <v>2.752293577981646E-2</v>
      </c>
      <c r="AG38" s="2"/>
      <c r="AH38" s="2"/>
      <c r="AI38" s="2"/>
      <c r="AJ38" s="2"/>
      <c r="AN38" s="40" t="s">
        <v>40</v>
      </c>
      <c r="AO38" s="36"/>
      <c r="AP38" s="36"/>
      <c r="AQ38" s="36"/>
      <c r="AR38" s="36"/>
    </row>
    <row r="39" spans="1:55" ht="13.5" customHeight="1" x14ac:dyDescent="0.2">
      <c r="A39" s="40" t="s">
        <v>23</v>
      </c>
      <c r="B39" s="25"/>
      <c r="C39" s="25"/>
      <c r="D39" s="25"/>
      <c r="E39" s="25"/>
      <c r="F39" s="25"/>
      <c r="G39" s="25"/>
      <c r="H39" s="25">
        <v>92</v>
      </c>
      <c r="I39" s="25"/>
      <c r="J39" s="26"/>
      <c r="K39" s="57"/>
      <c r="L39" s="22"/>
      <c r="M39" s="22"/>
      <c r="N39" s="22"/>
      <c r="O39" s="22"/>
      <c r="P39" s="22"/>
      <c r="Q39" s="22"/>
      <c r="R39" s="22"/>
      <c r="S39" s="22"/>
      <c r="T39" s="22"/>
      <c r="U39" s="34"/>
      <c r="V39" s="34"/>
      <c r="W39" s="34"/>
      <c r="X39" s="34"/>
      <c r="Y39" s="215">
        <v>84</v>
      </c>
      <c r="Z39" s="21"/>
      <c r="AA39" s="21"/>
      <c r="AB39" s="22"/>
      <c r="AC39" s="23">
        <f>H39/G38</f>
        <v>0.94845360824742264</v>
      </c>
      <c r="AD39" s="35">
        <v>103</v>
      </c>
      <c r="AE39" s="36">
        <f t="shared" si="40"/>
        <v>0.97169811320754718</v>
      </c>
      <c r="AF39" s="1">
        <f t="shared" si="41"/>
        <v>2.8301886792452824E-2</v>
      </c>
      <c r="AG39" s="3" t="s">
        <v>12</v>
      </c>
      <c r="AH39" s="2"/>
      <c r="AI39" s="2"/>
      <c r="AJ39" s="2"/>
    </row>
    <row r="40" spans="1:55" ht="15" customHeight="1" x14ac:dyDescent="0.25">
      <c r="A40" s="40" t="s">
        <v>24</v>
      </c>
      <c r="B40" s="25"/>
      <c r="C40" s="25"/>
      <c r="D40" s="25"/>
      <c r="E40" s="25"/>
      <c r="F40" s="25"/>
      <c r="G40" s="25"/>
      <c r="H40" s="25"/>
      <c r="I40" s="42"/>
      <c r="J40" s="26"/>
      <c r="K40" s="57">
        <v>8</v>
      </c>
      <c r="L40" s="22"/>
      <c r="M40" s="22">
        <v>19</v>
      </c>
      <c r="N40" s="22"/>
      <c r="O40" s="22">
        <v>36</v>
      </c>
      <c r="P40" s="22"/>
      <c r="Q40" s="22">
        <v>27</v>
      </c>
      <c r="R40" s="22"/>
      <c r="S40" s="43">
        <f t="shared" ref="S40:T40" si="42">K40+M40+O40+Q40</f>
        <v>90</v>
      </c>
      <c r="T40" s="43">
        <f t="shared" si="42"/>
        <v>0</v>
      </c>
      <c r="U40" s="34"/>
      <c r="V40" s="34"/>
      <c r="W40" s="34"/>
      <c r="X40" s="34"/>
      <c r="Y40" s="215">
        <v>8</v>
      </c>
      <c r="Z40" s="21"/>
      <c r="AA40" s="21"/>
      <c r="AB40" s="22"/>
      <c r="AC40" s="23">
        <f>I40/H39</f>
        <v>0</v>
      </c>
      <c r="AD40" s="35">
        <v>102</v>
      </c>
      <c r="AE40" s="36">
        <f t="shared" si="40"/>
        <v>0.99029126213592233</v>
      </c>
      <c r="AF40" s="1">
        <f t="shared" si="41"/>
        <v>9.7087378640776656E-3</v>
      </c>
      <c r="AG40" s="25">
        <v>9701</v>
      </c>
      <c r="AH40" s="48">
        <f>AA21</f>
        <v>0.98076923076923073</v>
      </c>
      <c r="AI40" s="2"/>
      <c r="AJ40" s="2"/>
    </row>
    <row r="41" spans="1:55" ht="15" customHeight="1" x14ac:dyDescent="0.25">
      <c r="A41" s="40" t="s">
        <v>25</v>
      </c>
      <c r="B41" s="25"/>
      <c r="C41" s="25"/>
      <c r="D41" s="25"/>
      <c r="E41" s="25"/>
      <c r="F41" s="25"/>
      <c r="G41" s="25"/>
      <c r="H41" s="25"/>
      <c r="I41" s="25"/>
      <c r="J41" s="42"/>
      <c r="K41" s="57">
        <v>2</v>
      </c>
      <c r="L41" s="22">
        <v>8</v>
      </c>
      <c r="M41" s="22">
        <v>5</v>
      </c>
      <c r="N41" s="22">
        <v>18</v>
      </c>
      <c r="O41" s="22">
        <v>1</v>
      </c>
      <c r="P41" s="22">
        <v>34</v>
      </c>
      <c r="Q41" s="22"/>
      <c r="R41" s="22">
        <v>27</v>
      </c>
      <c r="S41" s="43">
        <f t="shared" ref="S41:T41" si="43">K41+M41+O41+Q41</f>
        <v>8</v>
      </c>
      <c r="T41" s="43">
        <f t="shared" si="43"/>
        <v>87</v>
      </c>
      <c r="U41" s="34">
        <v>8</v>
      </c>
      <c r="V41" s="34">
        <v>18</v>
      </c>
      <c r="W41" s="34">
        <v>34</v>
      </c>
      <c r="X41" s="34">
        <v>27</v>
      </c>
      <c r="Y41" s="136">
        <v>90</v>
      </c>
      <c r="Z41" s="21"/>
      <c r="AA41" s="21"/>
      <c r="AB41" s="22"/>
      <c r="AC41" s="23" t="e">
        <f>S40/I40</f>
        <v>#DIV/0!</v>
      </c>
      <c r="AD41" s="35">
        <v>102</v>
      </c>
      <c r="AE41" s="36">
        <f t="shared" si="40"/>
        <v>1</v>
      </c>
      <c r="AF41" s="1">
        <f t="shared" si="41"/>
        <v>0</v>
      </c>
      <c r="AG41" s="25">
        <v>9702</v>
      </c>
      <c r="AH41" s="48">
        <f>AA49</f>
        <v>1.2866666666666666</v>
      </c>
      <c r="AI41" s="2"/>
      <c r="AJ41" s="2"/>
    </row>
    <row r="42" spans="1:55" ht="15" customHeight="1" x14ac:dyDescent="0.25">
      <c r="A42" s="40" t="s">
        <v>26</v>
      </c>
      <c r="B42" s="25"/>
      <c r="C42" s="25"/>
      <c r="D42" s="25"/>
      <c r="E42" s="25"/>
      <c r="F42" s="25"/>
      <c r="G42" s="25"/>
      <c r="H42" s="25"/>
      <c r="I42" s="25"/>
      <c r="J42" s="42"/>
      <c r="K42" s="57"/>
      <c r="L42" s="22">
        <v>2</v>
      </c>
      <c r="M42" s="22"/>
      <c r="N42" s="22">
        <v>3</v>
      </c>
      <c r="O42" s="22">
        <v>1</v>
      </c>
      <c r="P42" s="22">
        <v>3</v>
      </c>
      <c r="Q42" s="22"/>
      <c r="R42" s="22"/>
      <c r="S42" s="43">
        <f t="shared" ref="S42:T42" si="44">K42+M42+O42+Q42</f>
        <v>1</v>
      </c>
      <c r="T42" s="43">
        <f t="shared" si="44"/>
        <v>8</v>
      </c>
      <c r="U42" s="34">
        <v>2</v>
      </c>
      <c r="V42" s="34">
        <v>3</v>
      </c>
      <c r="W42" s="34">
        <v>3</v>
      </c>
      <c r="X42" s="34"/>
      <c r="Y42" s="136">
        <f>SUM(U42:X42)</f>
        <v>8</v>
      </c>
      <c r="Z42" s="21"/>
      <c r="AA42" s="21"/>
      <c r="AB42" s="22"/>
      <c r="AC42" s="23">
        <f>T41/S40</f>
        <v>0.96666666666666667</v>
      </c>
      <c r="AD42" s="35">
        <v>100</v>
      </c>
      <c r="AE42" s="36">
        <f t="shared" si="40"/>
        <v>0.98039215686274506</v>
      </c>
      <c r="AF42" s="1">
        <f t="shared" si="41"/>
        <v>1.9607843137254943E-2</v>
      </c>
      <c r="AG42" s="25">
        <v>9801</v>
      </c>
      <c r="AH42" s="48">
        <f>AA78</f>
        <v>0.98</v>
      </c>
      <c r="AI42" s="2"/>
      <c r="AJ42" s="2"/>
    </row>
    <row r="43" spans="1:55" ht="15" customHeight="1" x14ac:dyDescent="0.25">
      <c r="A43" s="40" t="s">
        <v>27</v>
      </c>
      <c r="B43" s="25"/>
      <c r="C43" s="25"/>
      <c r="D43" s="25"/>
      <c r="E43" s="25"/>
      <c r="F43" s="25"/>
      <c r="G43" s="25"/>
      <c r="H43" s="25"/>
      <c r="I43" s="25"/>
      <c r="J43" s="42"/>
      <c r="K43" s="57">
        <v>1</v>
      </c>
      <c r="L43" s="22"/>
      <c r="N43" s="22">
        <v>1</v>
      </c>
      <c r="O43" s="2">
        <v>1</v>
      </c>
      <c r="P43" s="22">
        <v>1</v>
      </c>
      <c r="Q43" s="22"/>
      <c r="R43" s="22"/>
      <c r="S43" s="43">
        <f t="shared" ref="S43:T43" si="45">K43+M43+O43+Q43</f>
        <v>2</v>
      </c>
      <c r="T43" s="43">
        <f t="shared" si="45"/>
        <v>2</v>
      </c>
      <c r="U43" s="34"/>
      <c r="V43" s="34"/>
      <c r="W43" s="34"/>
      <c r="X43" s="34"/>
      <c r="Y43" s="136"/>
      <c r="Z43" s="21"/>
      <c r="AA43" s="21"/>
      <c r="AB43" s="22"/>
      <c r="AC43" s="23"/>
      <c r="AD43" s="35">
        <v>13</v>
      </c>
      <c r="AE43" s="36"/>
      <c r="AF43" s="1"/>
      <c r="AG43" s="25">
        <v>9802</v>
      </c>
      <c r="AH43" s="48">
        <f>AA104</f>
        <v>1.2317073170731707</v>
      </c>
      <c r="AI43" s="2"/>
      <c r="AJ43" s="2"/>
    </row>
    <row r="44" spans="1:55" ht="15" customHeight="1" x14ac:dyDescent="0.25">
      <c r="A44" s="46" t="s">
        <v>28</v>
      </c>
      <c r="B44" s="2"/>
      <c r="C44" s="2"/>
      <c r="D44" s="2"/>
      <c r="E44" s="2"/>
      <c r="F44" s="2"/>
      <c r="G44" s="2"/>
      <c r="H44" s="2"/>
      <c r="I44" s="2">
        <v>1</v>
      </c>
      <c r="J44" s="47"/>
      <c r="L44" s="57">
        <v>1</v>
      </c>
      <c r="M44" s="22"/>
      <c r="N44" s="57">
        <v>1</v>
      </c>
      <c r="O44" s="22"/>
      <c r="P44" s="57">
        <v>1</v>
      </c>
      <c r="Q44" s="22"/>
      <c r="R44" s="22"/>
      <c r="S44" s="43">
        <f t="shared" ref="S44:T44" si="46">K44+M44+O44+Q44</f>
        <v>0</v>
      </c>
      <c r="T44" s="43">
        <f t="shared" si="46"/>
        <v>3</v>
      </c>
      <c r="U44" s="34">
        <v>1</v>
      </c>
      <c r="V44" s="34"/>
      <c r="W44" s="34">
        <v>2</v>
      </c>
      <c r="X44" s="34"/>
      <c r="Y44" s="136">
        <f>SUM(U44:X44)</f>
        <v>3</v>
      </c>
      <c r="Z44" s="1"/>
      <c r="AA44" s="1"/>
      <c r="AB44" s="2"/>
      <c r="AC44" s="1"/>
      <c r="AD44" s="35">
        <v>4</v>
      </c>
      <c r="AE44" s="36"/>
      <c r="AF44" s="1"/>
      <c r="AG44" s="2">
        <v>9901</v>
      </c>
      <c r="AH44" s="48">
        <f>AA129</f>
        <v>0.59090909090909094</v>
      </c>
      <c r="AI44" s="2"/>
      <c r="AJ44" s="2"/>
    </row>
    <row r="45" spans="1:55" ht="15" customHeight="1" x14ac:dyDescent="0.25">
      <c r="A45" s="46" t="s">
        <v>29</v>
      </c>
      <c r="B45" s="2"/>
      <c r="C45" s="2"/>
      <c r="D45" s="2"/>
      <c r="E45" s="2"/>
      <c r="F45" s="2"/>
      <c r="G45" s="2"/>
      <c r="H45" s="2"/>
      <c r="I45" s="2"/>
      <c r="J45" s="47"/>
      <c r="L45" s="27"/>
      <c r="M45" s="27"/>
      <c r="N45" s="27"/>
      <c r="O45" s="27"/>
      <c r="P45" s="27"/>
      <c r="Q45" s="27"/>
      <c r="R45" s="27"/>
      <c r="S45" s="27"/>
      <c r="T45" s="27"/>
      <c r="U45" s="28"/>
      <c r="V45" s="28"/>
      <c r="W45" s="28"/>
      <c r="X45" s="28"/>
      <c r="Y45" s="219"/>
      <c r="Z45" s="1"/>
      <c r="AA45" s="1"/>
      <c r="AB45" s="2"/>
      <c r="AC45" s="1"/>
      <c r="AD45" s="35">
        <v>3</v>
      </c>
      <c r="AG45" s="2">
        <v>9902</v>
      </c>
      <c r="AH45" s="1">
        <f>AA155</f>
        <v>0.8493975903614458</v>
      </c>
      <c r="AI45" s="2"/>
      <c r="AJ45" s="2"/>
    </row>
    <row r="46" spans="1:55" ht="13.5" customHeight="1" x14ac:dyDescent="0.2">
      <c r="A46" s="46" t="s">
        <v>30</v>
      </c>
      <c r="B46" s="2"/>
      <c r="C46" s="2"/>
      <c r="D46" s="2"/>
      <c r="E46" s="2"/>
      <c r="F46" s="2"/>
      <c r="G46" s="2"/>
      <c r="H46" s="2"/>
      <c r="I46" s="2"/>
      <c r="J46" s="45"/>
      <c r="L46" s="27"/>
      <c r="M46" s="27"/>
      <c r="N46" s="27"/>
      <c r="O46" s="27"/>
      <c r="P46" s="27"/>
      <c r="Q46" s="27"/>
      <c r="R46" s="27"/>
      <c r="S46" s="27"/>
      <c r="T46" s="27"/>
      <c r="U46" s="28"/>
      <c r="V46" s="28"/>
      <c r="W46" s="28"/>
      <c r="X46" s="28"/>
      <c r="Y46" s="219"/>
      <c r="Z46" s="1"/>
      <c r="AA46" s="1"/>
      <c r="AB46" s="2"/>
      <c r="AC46" s="1"/>
      <c r="AD46" s="35">
        <v>1</v>
      </c>
      <c r="AG46" s="58" t="s">
        <v>22</v>
      </c>
      <c r="AH46" s="1">
        <f>AA179</f>
        <v>0.76056338028169013</v>
      </c>
      <c r="AI46" s="2"/>
      <c r="AJ46" s="2"/>
    </row>
    <row r="47" spans="1:55" ht="13.5" customHeight="1" x14ac:dyDescent="0.2">
      <c r="A47" s="46" t="s">
        <v>31</v>
      </c>
      <c r="B47" s="2"/>
      <c r="C47" s="2"/>
      <c r="D47" s="2"/>
      <c r="E47" s="2"/>
      <c r="F47" s="2"/>
      <c r="G47" s="2"/>
      <c r="H47" s="2"/>
      <c r="I47" s="2">
        <v>1</v>
      </c>
      <c r="J47" s="45"/>
      <c r="L47" s="27"/>
      <c r="M47" s="27"/>
      <c r="N47" s="27"/>
      <c r="O47" s="27"/>
      <c r="P47" s="27"/>
      <c r="Q47" s="27"/>
      <c r="R47" s="27"/>
      <c r="S47" s="27"/>
      <c r="T47" s="27"/>
      <c r="U47" s="28"/>
      <c r="V47" s="28"/>
      <c r="W47" s="28"/>
      <c r="X47" s="28"/>
      <c r="Y47" s="219"/>
      <c r="Z47" s="1"/>
      <c r="AA47" s="1"/>
      <c r="AB47" s="2"/>
      <c r="AC47" s="1"/>
      <c r="AD47" s="35"/>
      <c r="AG47" s="58" t="s">
        <v>23</v>
      </c>
      <c r="AH47" s="1">
        <f>AA200</f>
        <v>0.73809523809523814</v>
      </c>
      <c r="AI47" s="2"/>
      <c r="AJ47" s="2"/>
    </row>
    <row r="48" spans="1:55" ht="13.5" customHeight="1" x14ac:dyDescent="0.2">
      <c r="A48" s="46"/>
      <c r="B48" s="2"/>
      <c r="C48" s="2"/>
      <c r="D48" s="2"/>
      <c r="E48" s="2"/>
      <c r="F48" s="2"/>
      <c r="G48" s="2"/>
      <c r="H48" s="2"/>
      <c r="I48" s="2"/>
      <c r="J48" s="45"/>
      <c r="Z48" s="1"/>
      <c r="AA48" s="1"/>
      <c r="AB48" s="2"/>
      <c r="AC48" s="1"/>
      <c r="AD48" s="35"/>
      <c r="AG48" s="44" t="s">
        <v>24</v>
      </c>
      <c r="AH48" s="1">
        <f>AA217</f>
        <v>0.57999999999999996</v>
      </c>
      <c r="AI48" s="2"/>
      <c r="AJ48" s="2"/>
    </row>
    <row r="49" spans="1:56" ht="13.5" customHeight="1" x14ac:dyDescent="0.2">
      <c r="J49" s="45">
        <f>SUM(J41:J43)</f>
        <v>0</v>
      </c>
      <c r="K49" s="59"/>
      <c r="L49" s="27"/>
      <c r="M49" s="27"/>
      <c r="N49" s="27"/>
      <c r="O49" s="27"/>
      <c r="P49" s="27"/>
      <c r="Q49" s="27"/>
      <c r="R49" s="27"/>
      <c r="S49" s="27"/>
      <c r="T49" s="27"/>
      <c r="U49" s="28"/>
      <c r="V49" s="28"/>
      <c r="W49" s="28"/>
      <c r="X49" s="28"/>
      <c r="Y49" s="220">
        <f>SUM(Y39:Y44)</f>
        <v>193</v>
      </c>
      <c r="Z49" s="1">
        <f>Y41/B33</f>
        <v>0.6</v>
      </c>
      <c r="AA49" s="1">
        <f>Y49/B33</f>
        <v>1.2866666666666666</v>
      </c>
      <c r="AB49" s="1">
        <f>AA49-Z49</f>
        <v>0.68666666666666665</v>
      </c>
      <c r="AC49" s="1"/>
      <c r="AG49" s="40" t="s">
        <v>25</v>
      </c>
      <c r="AH49" s="1">
        <f>AA232</f>
        <v>0.67721518987341767</v>
      </c>
      <c r="AI49" s="2"/>
      <c r="AJ49" s="2"/>
      <c r="AN49" s="3"/>
      <c r="AO49" s="14" t="s">
        <v>47</v>
      </c>
      <c r="AP49" s="14"/>
      <c r="AQ49" s="14"/>
      <c r="AR49" s="14"/>
      <c r="AS49" s="14"/>
      <c r="AT49" s="14"/>
      <c r="AU49" s="14"/>
      <c r="AV49" s="14"/>
      <c r="AW49" s="14"/>
      <c r="AX49" s="14"/>
    </row>
    <row r="50" spans="1:56" ht="13.5" customHeight="1" x14ac:dyDescent="0.2">
      <c r="A50" s="46"/>
      <c r="J50" s="45"/>
      <c r="K50" s="2"/>
      <c r="L50" s="2"/>
      <c r="M50" s="2"/>
      <c r="N50" s="2"/>
      <c r="O50" s="2"/>
      <c r="P50" s="2"/>
      <c r="Q50" s="2"/>
      <c r="R50" s="2"/>
      <c r="S50" s="2"/>
      <c r="T50" s="2"/>
      <c r="U50" s="45"/>
      <c r="V50" s="45"/>
      <c r="W50" s="45"/>
      <c r="X50" s="45"/>
      <c r="Y50" s="217"/>
      <c r="Z50" s="1"/>
      <c r="AA50" s="1"/>
      <c r="AB50" s="1"/>
      <c r="AC50" s="1"/>
      <c r="AG50" s="40" t="s">
        <v>26</v>
      </c>
      <c r="AH50" s="1">
        <f>AA254</f>
        <v>0.80851063829787229</v>
      </c>
      <c r="AI50" s="2"/>
      <c r="AJ50" s="2"/>
      <c r="AN50" s="3"/>
      <c r="AO50" s="14"/>
      <c r="AP50" s="14"/>
      <c r="AQ50" s="14"/>
      <c r="AR50" s="14"/>
      <c r="AS50" s="14"/>
      <c r="AT50" s="14"/>
      <c r="AU50" s="14"/>
      <c r="AV50" s="14"/>
      <c r="AW50" s="14"/>
      <c r="AX50" s="14"/>
    </row>
    <row r="51" spans="1:56" ht="13.5" customHeight="1" x14ac:dyDescent="0.2">
      <c r="A51" s="310" t="s">
        <v>41</v>
      </c>
      <c r="B51" s="300"/>
      <c r="C51" s="300"/>
      <c r="D51" s="300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18"/>
      <c r="Z51" s="1"/>
      <c r="AA51" s="1"/>
      <c r="AB51" s="1"/>
      <c r="AC51" s="1"/>
      <c r="AG51" s="40" t="s">
        <v>27</v>
      </c>
      <c r="AH51" s="1">
        <f>AA275</f>
        <v>0.83850931677018636</v>
      </c>
      <c r="AI51" s="2"/>
      <c r="AJ51" s="2"/>
      <c r="AN51" s="3"/>
      <c r="AO51" s="14"/>
      <c r="AP51" s="14"/>
      <c r="AQ51" s="14"/>
      <c r="AR51" s="14"/>
      <c r="AS51" s="14"/>
      <c r="AT51" s="14"/>
      <c r="AU51" s="14"/>
      <c r="AV51" s="14"/>
      <c r="AW51" s="14"/>
      <c r="AX51" s="14"/>
    </row>
    <row r="52" spans="1:56" ht="13.5" customHeight="1" x14ac:dyDescent="0.2">
      <c r="A52" s="46" t="s">
        <v>42</v>
      </c>
      <c r="B52" s="2">
        <v>36</v>
      </c>
      <c r="J52" s="60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18"/>
      <c r="Z52" s="1"/>
      <c r="AA52" s="1"/>
      <c r="AB52" s="1"/>
      <c r="AC52" s="1"/>
      <c r="AG52" s="2"/>
      <c r="AH52" s="2"/>
      <c r="AI52" s="2"/>
      <c r="AJ52" s="2"/>
      <c r="AN52" s="3"/>
      <c r="AO52" s="14"/>
      <c r="AP52" s="14"/>
      <c r="AQ52" s="14"/>
      <c r="AR52" s="14"/>
      <c r="AS52" s="14"/>
      <c r="AT52" s="14"/>
      <c r="AU52" s="14"/>
      <c r="AV52" s="14"/>
      <c r="AW52" s="14"/>
      <c r="AX52" s="14"/>
    </row>
    <row r="53" spans="1:56" ht="13.5" customHeight="1" x14ac:dyDescent="0.2">
      <c r="A53" s="311" t="s">
        <v>43</v>
      </c>
      <c r="B53" s="300"/>
      <c r="C53" s="300"/>
      <c r="D53" s="300"/>
      <c r="E53" s="300"/>
      <c r="F53" s="300"/>
      <c r="G53" s="300"/>
      <c r="H53" s="52">
        <f>(B52/Y49)*100%</f>
        <v>0.18652849740932642</v>
      </c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18"/>
      <c r="Z53" s="1"/>
      <c r="AA53" s="1"/>
      <c r="AB53" s="1"/>
      <c r="AC53" s="1"/>
      <c r="AG53" s="2"/>
      <c r="AH53" s="2"/>
      <c r="AI53" s="2"/>
      <c r="AJ53" s="2"/>
      <c r="AN53" s="3"/>
      <c r="AO53" s="14"/>
      <c r="AP53" s="14"/>
      <c r="AQ53" s="14"/>
      <c r="AR53" s="14"/>
      <c r="AS53" s="14"/>
      <c r="AT53" s="14"/>
      <c r="AU53" s="14"/>
      <c r="AV53" s="14"/>
      <c r="AW53" s="14"/>
      <c r="AX53" s="14"/>
    </row>
    <row r="54" spans="1:56" ht="13.5" customHeight="1" x14ac:dyDescent="0.2"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18"/>
      <c r="Z54" s="1"/>
      <c r="AA54" s="1"/>
      <c r="AB54" s="1"/>
      <c r="AC54" s="1"/>
      <c r="AG54" s="2"/>
      <c r="AH54" s="2"/>
      <c r="AI54" s="2"/>
      <c r="AJ54" s="2"/>
      <c r="AN54" s="3"/>
      <c r="AO54" s="14"/>
      <c r="AP54" s="14"/>
      <c r="AQ54" s="14"/>
      <c r="AR54" s="14"/>
      <c r="AS54" s="14"/>
      <c r="AT54" s="14"/>
      <c r="AU54" s="14"/>
      <c r="AV54" s="14"/>
      <c r="AW54" s="14"/>
      <c r="AX54" s="14"/>
    </row>
    <row r="55" spans="1:56" ht="13.5" customHeight="1" x14ac:dyDescent="0.2"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18"/>
      <c r="Z55" s="1"/>
      <c r="AA55" s="1"/>
      <c r="AB55" s="1"/>
      <c r="AC55" s="1"/>
      <c r="AG55" s="2"/>
      <c r="AH55" s="2"/>
      <c r="AI55" s="2"/>
      <c r="AJ55" s="2"/>
      <c r="AN55" s="3"/>
      <c r="AO55" s="14"/>
      <c r="AP55" s="14"/>
      <c r="AQ55" s="14"/>
      <c r="AR55" s="14"/>
      <c r="AS55" s="14"/>
      <c r="AT55" s="14"/>
      <c r="AU55" s="14"/>
      <c r="AV55" s="14"/>
      <c r="AW55" s="14"/>
      <c r="AX55" s="14"/>
    </row>
    <row r="56" spans="1:56" ht="13.5" customHeight="1" x14ac:dyDescent="0.2"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18"/>
      <c r="Z56" s="1"/>
      <c r="AA56" s="1"/>
      <c r="AC56" s="1"/>
      <c r="AG56" s="2"/>
      <c r="AH56" s="2"/>
      <c r="AI56" s="2"/>
      <c r="AJ56" s="2"/>
      <c r="AO56" s="301" t="s">
        <v>20</v>
      </c>
      <c r="AP56" s="300"/>
      <c r="AQ56" s="300"/>
      <c r="AR56" s="300"/>
      <c r="AS56" s="300"/>
      <c r="AT56" s="300"/>
      <c r="AU56" s="300"/>
      <c r="AV56" s="300"/>
      <c r="AW56" s="300"/>
      <c r="AX56" s="300"/>
    </row>
    <row r="57" spans="1:56" ht="13.5" customHeight="1" x14ac:dyDescent="0.2">
      <c r="A57" s="53" t="s">
        <v>44</v>
      </c>
      <c r="F57" s="55">
        <f>((Y41*10)+(Y42*11)+(Y43*12)+(Y44*13))/Y49</f>
        <v>5.3212435233160624</v>
      </c>
      <c r="Z57" s="1"/>
      <c r="AA57" s="1"/>
      <c r="AC57" s="1"/>
      <c r="AG57" s="2"/>
      <c r="AH57" s="2"/>
      <c r="AI57" s="2"/>
      <c r="AJ57" s="2"/>
      <c r="AN57" s="31" t="s">
        <v>21</v>
      </c>
      <c r="AO57" s="4">
        <v>9701</v>
      </c>
      <c r="AP57" s="32">
        <v>9702</v>
      </c>
      <c r="AQ57" s="32">
        <v>9801</v>
      </c>
      <c r="AR57" s="32">
        <v>9802</v>
      </c>
      <c r="AS57" s="32">
        <v>9901</v>
      </c>
      <c r="AT57" s="32">
        <v>9902</v>
      </c>
      <c r="AU57" s="33" t="s">
        <v>22</v>
      </c>
      <c r="AV57" s="33" t="s">
        <v>23</v>
      </c>
      <c r="AW57" s="33" t="s">
        <v>24</v>
      </c>
      <c r="AX57" s="33" t="s">
        <v>25</v>
      </c>
      <c r="AY57" s="33" t="s">
        <v>26</v>
      </c>
      <c r="AZ57" s="33" t="s">
        <v>27</v>
      </c>
      <c r="BA57" s="33" t="s">
        <v>28</v>
      </c>
      <c r="BB57" s="33" t="s">
        <v>29</v>
      </c>
      <c r="BC57" s="33" t="s">
        <v>30</v>
      </c>
      <c r="BD57" s="33" t="s">
        <v>31</v>
      </c>
    </row>
    <row r="58" spans="1:56" ht="13.5" customHeight="1" x14ac:dyDescent="0.2">
      <c r="Z58" s="1"/>
      <c r="AA58" s="1"/>
      <c r="AC58" s="1"/>
      <c r="AG58" s="2"/>
      <c r="AH58" s="2"/>
      <c r="AI58" s="2"/>
      <c r="AJ58" s="2"/>
      <c r="AN58" s="37" t="s">
        <v>32</v>
      </c>
      <c r="AO58" s="36">
        <f t="shared" ref="AO58:AO65" si="47">AF6</f>
        <v>7.6923076923076872E-2</v>
      </c>
      <c r="AP58" s="36">
        <f t="shared" ref="AP58:AP65" si="48">AF34</f>
        <v>0.11333333333333329</v>
      </c>
      <c r="AQ58" s="36">
        <f t="shared" ref="AQ58:AQ65" si="49">AF63</f>
        <v>0.30000000000000004</v>
      </c>
      <c r="AR58" s="36">
        <f t="shared" ref="AR58:AR65" si="50">AF90</f>
        <v>7.3170731707317027E-2</v>
      </c>
      <c r="AS58" s="36">
        <f t="shared" ref="AS58:AS65" si="51">AF116</f>
        <v>0.21590909090909094</v>
      </c>
      <c r="AT58" s="36">
        <f t="shared" ref="AT58:AT65" si="52">AF141</f>
        <v>0.14457831325301207</v>
      </c>
      <c r="AU58" s="36">
        <f t="shared" ref="AU58:AU65" si="53">AF168</f>
        <v>0.12676056338028174</v>
      </c>
      <c r="AV58" s="36">
        <f t="shared" ref="AV58:AV65" si="54">AF187</f>
        <v>8.333333333333337E-2</v>
      </c>
      <c r="AW58" s="36">
        <f t="shared" ref="AW58:AW65" si="55">AF206</f>
        <v>7.999999999999996E-2</v>
      </c>
      <c r="AX58" s="36">
        <f t="shared" ref="AX58:AX64" si="56">AF222</f>
        <v>0.17088607594936711</v>
      </c>
      <c r="AY58" s="1">
        <f t="shared" ref="AY58:AY63" si="57">AF237</f>
        <v>8.5106382978723416E-2</v>
      </c>
      <c r="AZ58" s="1">
        <f t="shared" ref="AZ58:AZ62" si="58">AF259</f>
        <v>8.6956521739130488E-2</v>
      </c>
      <c r="BA58" s="1">
        <f t="shared" ref="BA58:BA62" si="59">AF259</f>
        <v>8.6956521739130488E-2</v>
      </c>
      <c r="BB58" s="1">
        <f t="shared" ref="BB58:BB60" si="60">AF300</f>
        <v>6.0000000000000053E-2</v>
      </c>
      <c r="BC58" s="1">
        <f t="shared" ref="BC58:BC59" si="61">AF318</f>
        <v>5.0505050505050497E-2</v>
      </c>
      <c r="BD58" s="1">
        <f>AF336</f>
        <v>5.5944055944055937E-2</v>
      </c>
    </row>
    <row r="59" spans="1:56" ht="13.5" customHeight="1" x14ac:dyDescent="0.3">
      <c r="A59" s="61" t="s">
        <v>48</v>
      </c>
      <c r="Z59" s="1"/>
      <c r="AA59" s="1"/>
      <c r="AC59" s="1"/>
      <c r="AG59" s="2"/>
      <c r="AH59" s="2"/>
      <c r="AI59" s="2"/>
      <c r="AJ59" s="2"/>
      <c r="AN59" s="37" t="s">
        <v>33</v>
      </c>
      <c r="AO59" s="36">
        <f t="shared" si="47"/>
        <v>4.166666666666663E-2</v>
      </c>
      <c r="AP59" s="36">
        <f t="shared" si="48"/>
        <v>8.2706766917293284E-2</v>
      </c>
      <c r="AQ59" s="36">
        <f t="shared" si="49"/>
        <v>0.11428571428571432</v>
      </c>
      <c r="AR59" s="36">
        <f t="shared" si="50"/>
        <v>7.8947368421052655E-2</v>
      </c>
      <c r="AS59" s="36">
        <f t="shared" si="51"/>
        <v>8.6956521739130488E-2</v>
      </c>
      <c r="AT59" s="36">
        <f t="shared" si="52"/>
        <v>4.9295774647887369E-2</v>
      </c>
      <c r="AU59" s="36">
        <f t="shared" si="53"/>
        <v>0.11290322580645162</v>
      </c>
      <c r="AV59" s="36">
        <f t="shared" si="54"/>
        <v>4.5454545454545414E-2</v>
      </c>
      <c r="AW59" s="36">
        <f t="shared" si="55"/>
        <v>0.21739130434782605</v>
      </c>
      <c r="AX59" s="36">
        <f t="shared" si="56"/>
        <v>0.13740458015267176</v>
      </c>
      <c r="AY59" s="1">
        <f t="shared" si="57"/>
        <v>5.8139534883720922E-2</v>
      </c>
      <c r="AZ59" s="1">
        <f t="shared" si="58"/>
        <v>4.7619047619047672E-2</v>
      </c>
      <c r="BA59" s="1">
        <f t="shared" si="59"/>
        <v>4.7619047619047672E-2</v>
      </c>
      <c r="BB59" s="1">
        <f t="shared" si="60"/>
        <v>2.1276595744680882E-2</v>
      </c>
      <c r="BC59" s="1">
        <f t="shared" si="61"/>
        <v>3.1914893617021267E-2</v>
      </c>
    </row>
    <row r="60" spans="1:56" ht="25.5" customHeight="1" x14ac:dyDescent="0.2">
      <c r="B60" s="306" t="s">
        <v>3</v>
      </c>
      <c r="C60" s="307"/>
      <c r="D60" s="307"/>
      <c r="E60" s="307"/>
      <c r="F60" s="307"/>
      <c r="G60" s="307"/>
      <c r="H60" s="307"/>
      <c r="I60" s="307"/>
      <c r="K60" s="302" t="s">
        <v>1</v>
      </c>
      <c r="L60" s="300"/>
      <c r="M60" s="300"/>
      <c r="N60" s="300"/>
      <c r="O60" s="300"/>
      <c r="P60" s="300"/>
      <c r="Q60" s="300"/>
      <c r="R60" s="4"/>
      <c r="S60" s="4"/>
      <c r="T60" s="4"/>
      <c r="U60" s="303" t="s">
        <v>2</v>
      </c>
      <c r="V60" s="304"/>
      <c r="W60" s="304"/>
      <c r="X60" s="305"/>
      <c r="Y60" s="138"/>
      <c r="Z60" s="10" t="s">
        <v>11</v>
      </c>
      <c r="AA60" s="10" t="s">
        <v>12</v>
      </c>
      <c r="AB60" s="11" t="s">
        <v>13</v>
      </c>
      <c r="AC60" s="10" t="s">
        <v>14</v>
      </c>
      <c r="AD60" s="12" t="s">
        <v>15</v>
      </c>
      <c r="AE60" s="12" t="s">
        <v>16</v>
      </c>
      <c r="AF60" s="13" t="s">
        <v>17</v>
      </c>
      <c r="AG60" s="2"/>
      <c r="AH60" s="2"/>
      <c r="AI60" s="2"/>
      <c r="AJ60" s="2"/>
      <c r="AN60" s="37" t="s">
        <v>34</v>
      </c>
      <c r="AO60" s="36">
        <f t="shared" si="47"/>
        <v>4.3478260869565188E-2</v>
      </c>
      <c r="AP60" s="36">
        <f t="shared" si="48"/>
        <v>5.7377049180327822E-2</v>
      </c>
      <c r="AQ60" s="36">
        <f t="shared" si="49"/>
        <v>0.12903225806451613</v>
      </c>
      <c r="AR60" s="36">
        <f t="shared" si="50"/>
        <v>6.4285714285714279E-2</v>
      </c>
      <c r="AS60" s="36">
        <f t="shared" si="51"/>
        <v>4.7619047619047672E-2</v>
      </c>
      <c r="AT60" s="36">
        <f t="shared" si="52"/>
        <v>4.4444444444444398E-2</v>
      </c>
      <c r="AU60" s="36">
        <f t="shared" si="53"/>
        <v>0.18181818181818177</v>
      </c>
      <c r="AV60" s="36">
        <f t="shared" si="54"/>
        <v>5.4421768707482943E-2</v>
      </c>
      <c r="AW60" s="36">
        <f t="shared" si="55"/>
        <v>0.22222222222222221</v>
      </c>
      <c r="AX60" s="36">
        <f t="shared" si="56"/>
        <v>1.7699115044247815E-2</v>
      </c>
      <c r="AY60" s="1">
        <f t="shared" si="57"/>
        <v>0</v>
      </c>
      <c r="AZ60" s="1">
        <f t="shared" si="58"/>
        <v>2.1428571428571463E-2</v>
      </c>
      <c r="BA60" s="1">
        <f t="shared" si="59"/>
        <v>2.1428571428571463E-2</v>
      </c>
      <c r="BB60" s="1">
        <f t="shared" si="60"/>
        <v>0</v>
      </c>
      <c r="BC60" s="1" t="s">
        <v>37</v>
      </c>
    </row>
    <row r="61" spans="1:56" ht="33" customHeight="1" x14ac:dyDescent="0.2">
      <c r="A61" s="15" t="s">
        <v>18</v>
      </c>
      <c r="B61" s="16">
        <v>1</v>
      </c>
      <c r="C61" s="16">
        <v>2</v>
      </c>
      <c r="D61" s="16">
        <v>3</v>
      </c>
      <c r="E61" s="16">
        <v>4</v>
      </c>
      <c r="F61" s="16">
        <v>5</v>
      </c>
      <c r="G61" s="16">
        <v>6</v>
      </c>
      <c r="H61" s="16">
        <v>7</v>
      </c>
      <c r="I61" s="16"/>
      <c r="J61" s="17"/>
      <c r="K61" s="62" t="s">
        <v>9</v>
      </c>
      <c r="L61" s="62"/>
      <c r="M61" s="62" t="s">
        <v>5</v>
      </c>
      <c r="N61" s="62"/>
      <c r="O61" s="62" t="s">
        <v>6</v>
      </c>
      <c r="P61" s="62"/>
      <c r="Q61" s="63" t="s">
        <v>7</v>
      </c>
      <c r="R61" s="63"/>
      <c r="S61" s="308" t="s">
        <v>8</v>
      </c>
      <c r="T61" s="300"/>
      <c r="U61" s="7" t="s">
        <v>9</v>
      </c>
      <c r="V61" s="7" t="s">
        <v>5</v>
      </c>
      <c r="W61" s="7" t="s">
        <v>6</v>
      </c>
      <c r="X61" s="9" t="s">
        <v>7</v>
      </c>
      <c r="Y61" s="213" t="s">
        <v>10</v>
      </c>
      <c r="Z61" s="21"/>
      <c r="AA61" s="21"/>
      <c r="AB61" s="22"/>
      <c r="AC61" s="23"/>
      <c r="AD61" s="24"/>
      <c r="AE61" s="24"/>
      <c r="AF61" s="1"/>
      <c r="AG61" s="2"/>
      <c r="AH61" s="2"/>
      <c r="AI61" s="2"/>
      <c r="AJ61" s="2"/>
      <c r="AN61" s="37" t="s">
        <v>35</v>
      </c>
      <c r="AO61" s="36">
        <f t="shared" si="47"/>
        <v>6.8181818181818232E-2</v>
      </c>
      <c r="AP61" s="36">
        <f t="shared" si="48"/>
        <v>5.2173913043478293E-2</v>
      </c>
      <c r="AQ61" s="36">
        <f t="shared" si="49"/>
        <v>3.703703703703709E-2</v>
      </c>
      <c r="AR61" s="36">
        <f t="shared" si="50"/>
        <v>7.6335877862595436E-2</v>
      </c>
      <c r="AS61" s="36">
        <f t="shared" si="51"/>
        <v>3.3333333333333326E-2</v>
      </c>
      <c r="AT61" s="36">
        <f t="shared" si="52"/>
        <v>4.6511627906976716E-2</v>
      </c>
      <c r="AU61" s="36">
        <f t="shared" si="53"/>
        <v>6.6666666666666652E-2</v>
      </c>
      <c r="AV61" s="36">
        <f t="shared" si="54"/>
        <v>8.633093525179858E-2</v>
      </c>
      <c r="AW61" s="36">
        <f t="shared" si="55"/>
        <v>0</v>
      </c>
      <c r="AX61" s="36">
        <f t="shared" si="56"/>
        <v>0</v>
      </c>
      <c r="AY61" s="1">
        <f t="shared" si="57"/>
        <v>1.2345679012345734E-2</v>
      </c>
      <c r="AZ61" s="1">
        <f t="shared" si="58"/>
        <v>0</v>
      </c>
      <c r="BA61" s="1">
        <f t="shared" si="59"/>
        <v>0</v>
      </c>
      <c r="BB61" s="1" t="s">
        <v>37</v>
      </c>
    </row>
    <row r="62" spans="1:56" ht="13.5" customHeight="1" x14ac:dyDescent="0.2">
      <c r="A62" s="25">
        <v>9801</v>
      </c>
      <c r="B62" s="25">
        <v>50</v>
      </c>
      <c r="C62" s="25"/>
      <c r="D62" s="25"/>
      <c r="E62" s="25"/>
      <c r="F62" s="25"/>
      <c r="G62" s="25"/>
      <c r="H62" s="25"/>
      <c r="I62" s="25"/>
      <c r="J62" s="26"/>
      <c r="K62" s="18">
        <v>9</v>
      </c>
      <c r="L62" s="19">
        <v>10</v>
      </c>
      <c r="M62" s="19">
        <v>9</v>
      </c>
      <c r="N62" s="19">
        <v>10</v>
      </c>
      <c r="O62" s="19">
        <v>9</v>
      </c>
      <c r="P62" s="19">
        <v>10</v>
      </c>
      <c r="Q62" s="19">
        <v>9</v>
      </c>
      <c r="R62" s="20">
        <v>10</v>
      </c>
      <c r="S62" s="19">
        <v>9</v>
      </c>
      <c r="T62" s="20">
        <v>10</v>
      </c>
      <c r="U62" s="18">
        <v>9</v>
      </c>
      <c r="V62" s="19">
        <v>9</v>
      </c>
      <c r="W62" s="19">
        <v>9</v>
      </c>
      <c r="X62" s="19">
        <v>9</v>
      </c>
      <c r="Y62" s="138">
        <v>10</v>
      </c>
      <c r="Z62" s="21"/>
      <c r="AA62" s="21"/>
      <c r="AB62" s="22"/>
      <c r="AC62" s="23"/>
      <c r="AD62" s="29">
        <f>B62</f>
        <v>50</v>
      </c>
      <c r="AE62" s="24"/>
      <c r="AF62" s="1"/>
      <c r="AG62" s="2"/>
      <c r="AH62" s="2"/>
      <c r="AI62" s="2"/>
      <c r="AJ62" s="2"/>
      <c r="AN62" s="37" t="s">
        <v>36</v>
      </c>
      <c r="AO62" s="36">
        <f t="shared" si="47"/>
        <v>0</v>
      </c>
      <c r="AP62" s="36">
        <f t="shared" si="48"/>
        <v>2.752293577981646E-2</v>
      </c>
      <c r="AQ62" s="36">
        <f t="shared" si="49"/>
        <v>3.8461538461538436E-2</v>
      </c>
      <c r="AR62" s="36">
        <f t="shared" si="50"/>
        <v>1.6528925619834656E-2</v>
      </c>
      <c r="AS62" s="36">
        <f t="shared" si="51"/>
        <v>6.8965517241379337E-2</v>
      </c>
      <c r="AT62" s="36">
        <f t="shared" si="52"/>
        <v>2.4390243902439046E-2</v>
      </c>
      <c r="AU62" s="36">
        <f t="shared" si="53"/>
        <v>7.1428571428571397E-2</v>
      </c>
      <c r="AV62" s="36">
        <f t="shared" si="54"/>
        <v>0</v>
      </c>
      <c r="AW62" s="36">
        <f t="shared" si="55"/>
        <v>0</v>
      </c>
      <c r="AX62" s="36">
        <f t="shared" si="56"/>
        <v>4.5045045045045029E-2</v>
      </c>
      <c r="AY62" s="1">
        <f t="shared" si="57"/>
        <v>5.0000000000000044E-2</v>
      </c>
      <c r="AZ62" s="1">
        <f t="shared" si="58"/>
        <v>0</v>
      </c>
      <c r="BA62" s="1">
        <f t="shared" si="59"/>
        <v>0</v>
      </c>
    </row>
    <row r="63" spans="1:56" ht="13.5" customHeight="1" x14ac:dyDescent="0.2">
      <c r="A63" s="25">
        <v>9802</v>
      </c>
      <c r="B63" s="25">
        <v>2</v>
      </c>
      <c r="C63" s="25">
        <v>33</v>
      </c>
      <c r="D63" s="25"/>
      <c r="E63" s="25"/>
      <c r="F63" s="25"/>
      <c r="G63" s="25"/>
      <c r="H63" s="25"/>
      <c r="I63" s="25"/>
      <c r="J63" s="26"/>
      <c r="K63" s="25"/>
      <c r="L63" s="25"/>
      <c r="M63" s="25"/>
      <c r="N63" s="25"/>
      <c r="O63" s="25"/>
      <c r="P63" s="25"/>
      <c r="Q63" s="25"/>
      <c r="R63" s="25"/>
      <c r="S63" s="25"/>
      <c r="T63" s="25"/>
      <c r="U63" s="34"/>
      <c r="V63" s="34"/>
      <c r="W63" s="34"/>
      <c r="X63" s="34"/>
      <c r="Y63" s="215"/>
      <c r="Z63" s="21"/>
      <c r="AA63" s="21"/>
      <c r="AB63" s="22"/>
      <c r="AC63" s="23">
        <f>C63/B62</f>
        <v>0.66</v>
      </c>
      <c r="AD63" s="35">
        <v>35</v>
      </c>
      <c r="AE63" s="36">
        <f t="shared" ref="AE63:AE71" si="62">AD63/AD62</f>
        <v>0.7</v>
      </c>
      <c r="AF63" s="1">
        <f t="shared" ref="AF63:AF71" si="63">100%-AE63</f>
        <v>0.30000000000000004</v>
      </c>
      <c r="AG63" s="2"/>
      <c r="AH63" s="2"/>
      <c r="AI63" s="2"/>
      <c r="AJ63" s="2"/>
      <c r="AN63" s="40" t="s">
        <v>38</v>
      </c>
      <c r="AO63" s="36">
        <f t="shared" si="47"/>
        <v>0</v>
      </c>
      <c r="AP63" s="36">
        <f t="shared" si="48"/>
        <v>2.8301886792452824E-2</v>
      </c>
      <c r="AQ63" s="36">
        <f t="shared" si="49"/>
        <v>0</v>
      </c>
      <c r="AR63" s="36">
        <f t="shared" si="50"/>
        <v>0</v>
      </c>
      <c r="AS63" s="36">
        <f t="shared" si="51"/>
        <v>0</v>
      </c>
      <c r="AT63" s="36">
        <f t="shared" si="52"/>
        <v>0</v>
      </c>
      <c r="AU63" s="36">
        <f t="shared" si="53"/>
        <v>2.5641025641025661E-2</v>
      </c>
      <c r="AV63" s="36">
        <f t="shared" si="54"/>
        <v>3.9370078740157521E-2</v>
      </c>
      <c r="AW63" s="36">
        <f t="shared" si="55"/>
        <v>0</v>
      </c>
      <c r="AX63" s="36">
        <f t="shared" si="56"/>
        <v>0</v>
      </c>
      <c r="AY63" s="1">
        <f t="shared" si="57"/>
        <v>0</v>
      </c>
      <c r="AZ63" s="1">
        <f t="shared" ref="AZ63:AZ65" si="64">AF275</f>
        <v>0</v>
      </c>
      <c r="BA63" s="1">
        <f t="shared" ref="BA63:BA65" si="65">AF275</f>
        <v>0</v>
      </c>
    </row>
    <row r="64" spans="1:56" ht="13.5" customHeight="1" x14ac:dyDescent="0.2">
      <c r="A64" s="25">
        <v>9901</v>
      </c>
      <c r="B64" s="25"/>
      <c r="C64" s="25"/>
      <c r="D64" s="25">
        <v>23</v>
      </c>
      <c r="E64" s="25"/>
      <c r="F64" s="25"/>
      <c r="G64" s="25"/>
      <c r="H64" s="25"/>
      <c r="I64" s="25"/>
      <c r="J64" s="26"/>
      <c r="K64" s="25"/>
      <c r="L64" s="25"/>
      <c r="M64" s="25"/>
      <c r="N64" s="25"/>
      <c r="O64" s="25"/>
      <c r="P64" s="25"/>
      <c r="Q64" s="25"/>
      <c r="R64" s="25"/>
      <c r="S64" s="25"/>
      <c r="T64" s="25"/>
      <c r="U64" s="34"/>
      <c r="V64" s="34"/>
      <c r="W64" s="34"/>
      <c r="X64" s="34"/>
      <c r="Y64" s="215"/>
      <c r="Z64" s="21"/>
      <c r="AA64" s="21"/>
      <c r="AB64" s="22"/>
      <c r="AC64" s="23">
        <f>D64/C63</f>
        <v>0.69696969696969702</v>
      </c>
      <c r="AD64" s="35">
        <v>31</v>
      </c>
      <c r="AE64" s="36">
        <f t="shared" si="62"/>
        <v>0.88571428571428568</v>
      </c>
      <c r="AF64" s="1">
        <f t="shared" si="63"/>
        <v>0.11428571428571432</v>
      </c>
      <c r="AG64" s="2"/>
      <c r="AH64" s="2"/>
      <c r="AI64" s="2"/>
      <c r="AJ64" s="2"/>
      <c r="AN64" s="40" t="s">
        <v>39</v>
      </c>
      <c r="AO64" s="36">
        <f t="shared" si="47"/>
        <v>4.8780487804878092E-2</v>
      </c>
      <c r="AP64" s="36">
        <f t="shared" si="48"/>
        <v>9.7087378640776656E-3</v>
      </c>
      <c r="AQ64" s="36">
        <f t="shared" si="49"/>
        <v>0</v>
      </c>
      <c r="AR64" s="36">
        <f t="shared" si="50"/>
        <v>3.3613445378151252E-2</v>
      </c>
      <c r="AS64" s="36">
        <f t="shared" si="51"/>
        <v>3.703703703703709E-2</v>
      </c>
      <c r="AT64" s="36">
        <f t="shared" si="52"/>
        <v>1.6666666666666718E-2</v>
      </c>
      <c r="AU64" s="36">
        <f t="shared" si="53"/>
        <v>5.2631578947368474E-2</v>
      </c>
      <c r="AV64" s="36">
        <f t="shared" si="54"/>
        <v>0</v>
      </c>
      <c r="AW64" s="36">
        <f t="shared" si="55"/>
        <v>0</v>
      </c>
      <c r="AX64" s="36">
        <f t="shared" si="56"/>
        <v>0</v>
      </c>
      <c r="AY64" s="1">
        <f t="shared" ref="AY64:AY65" si="66">AF254</f>
        <v>0</v>
      </c>
      <c r="AZ64" s="1">
        <f t="shared" si="64"/>
        <v>0</v>
      </c>
      <c r="BA64" s="1">
        <f t="shared" si="65"/>
        <v>0</v>
      </c>
    </row>
    <row r="65" spans="1:67" ht="13.5" customHeight="1" x14ac:dyDescent="0.2">
      <c r="A65" s="25">
        <v>9902</v>
      </c>
      <c r="B65" s="25"/>
      <c r="C65" s="25"/>
      <c r="D65" s="25"/>
      <c r="E65" s="25">
        <v>22</v>
      </c>
      <c r="F65" s="25"/>
      <c r="G65" s="25"/>
      <c r="H65" s="25"/>
      <c r="I65" s="25"/>
      <c r="J65" s="26"/>
      <c r="K65" s="25"/>
      <c r="L65" s="25"/>
      <c r="M65" s="25"/>
      <c r="N65" s="25"/>
      <c r="O65" s="25"/>
      <c r="P65" s="25"/>
      <c r="Q65" s="25"/>
      <c r="R65" s="25"/>
      <c r="S65" s="25"/>
      <c r="T65" s="25"/>
      <c r="U65" s="34"/>
      <c r="V65" s="34"/>
      <c r="W65" s="34"/>
      <c r="X65" s="34"/>
      <c r="Y65" s="215"/>
      <c r="Z65" s="21"/>
      <c r="AA65" s="21"/>
      <c r="AB65" s="22"/>
      <c r="AC65" s="23">
        <f>E65/D64</f>
        <v>0.95652173913043481</v>
      </c>
      <c r="AD65" s="35">
        <v>27</v>
      </c>
      <c r="AE65" s="36">
        <f t="shared" si="62"/>
        <v>0.87096774193548387</v>
      </c>
      <c r="AF65" s="1">
        <f t="shared" si="63"/>
        <v>0.12903225806451613</v>
      </c>
      <c r="AG65" s="2"/>
      <c r="AH65" s="2"/>
      <c r="AI65" s="2"/>
      <c r="AJ65" s="2"/>
      <c r="AN65" s="40" t="s">
        <v>40</v>
      </c>
      <c r="AO65" s="36">
        <f t="shared" si="47"/>
        <v>0</v>
      </c>
      <c r="AP65" s="36">
        <f t="shared" si="48"/>
        <v>0</v>
      </c>
      <c r="AQ65" s="36">
        <f t="shared" si="49"/>
        <v>0</v>
      </c>
      <c r="AR65" s="36">
        <f t="shared" si="50"/>
        <v>8.6956521739129933E-3</v>
      </c>
      <c r="AS65" s="36">
        <f t="shared" si="51"/>
        <v>0</v>
      </c>
      <c r="AT65" s="36">
        <f t="shared" si="52"/>
        <v>0</v>
      </c>
      <c r="AU65" s="36">
        <f t="shared" si="53"/>
        <v>0</v>
      </c>
      <c r="AV65" s="36">
        <f t="shared" si="54"/>
        <v>0</v>
      </c>
      <c r="AW65" s="36">
        <f t="shared" si="55"/>
        <v>0</v>
      </c>
      <c r="AX65" s="36">
        <f>AF232</f>
        <v>0</v>
      </c>
      <c r="AY65" s="1">
        <f t="shared" si="66"/>
        <v>0</v>
      </c>
      <c r="AZ65" s="1">
        <f t="shared" si="64"/>
        <v>0</v>
      </c>
      <c r="BA65" s="1">
        <f t="shared" si="65"/>
        <v>0</v>
      </c>
    </row>
    <row r="66" spans="1:67" ht="13.5" customHeight="1" x14ac:dyDescent="0.2">
      <c r="A66" s="40" t="s">
        <v>22</v>
      </c>
      <c r="B66" s="25"/>
      <c r="C66" s="25"/>
      <c r="D66" s="25"/>
      <c r="E66" s="25"/>
      <c r="F66" s="25">
        <v>22</v>
      </c>
      <c r="G66" s="25"/>
      <c r="H66" s="25"/>
      <c r="I66" s="25"/>
      <c r="J66" s="26"/>
      <c r="K66" s="25"/>
      <c r="L66" s="25"/>
      <c r="M66" s="25"/>
      <c r="N66" s="25"/>
      <c r="O66" s="25"/>
      <c r="P66" s="25"/>
      <c r="Q66" s="25"/>
      <c r="R66" s="25"/>
      <c r="S66" s="25"/>
      <c r="T66" s="25"/>
      <c r="U66" s="34"/>
      <c r="V66" s="34"/>
      <c r="W66" s="34"/>
      <c r="X66" s="34"/>
      <c r="Y66" s="215"/>
      <c r="Z66" s="21"/>
      <c r="AA66" s="21"/>
      <c r="AB66" s="22"/>
      <c r="AC66" s="23">
        <f>F66/E65</f>
        <v>1</v>
      </c>
      <c r="AD66" s="35">
        <v>26</v>
      </c>
      <c r="AE66" s="36">
        <f t="shared" si="62"/>
        <v>0.96296296296296291</v>
      </c>
      <c r="AF66" s="1">
        <f t="shared" si="63"/>
        <v>3.703703703703709E-2</v>
      </c>
      <c r="AG66" s="2"/>
      <c r="AH66" s="2"/>
      <c r="AI66" s="2"/>
      <c r="AJ66" s="2"/>
      <c r="AN66" s="64"/>
      <c r="AO66" s="48"/>
      <c r="AP66" s="48"/>
      <c r="AQ66" s="48"/>
      <c r="AR66" s="65"/>
      <c r="AS66" s="65"/>
      <c r="AT66" s="65"/>
      <c r="AU66" s="65"/>
      <c r="AV66" s="65"/>
      <c r="AW66" s="65"/>
      <c r="AX66" s="65"/>
    </row>
    <row r="67" spans="1:67" ht="13.5" customHeight="1" x14ac:dyDescent="0.2">
      <c r="A67" s="40" t="s">
        <v>23</v>
      </c>
      <c r="B67" s="25"/>
      <c r="C67" s="25"/>
      <c r="D67" s="25"/>
      <c r="E67" s="25"/>
      <c r="F67" s="25"/>
      <c r="G67" s="25">
        <v>22</v>
      </c>
      <c r="H67" s="25"/>
      <c r="I67" s="25"/>
      <c r="J67" s="26"/>
      <c r="K67" s="25"/>
      <c r="L67" s="25"/>
      <c r="M67" s="25"/>
      <c r="N67" s="25"/>
      <c r="O67" s="25"/>
      <c r="P67" s="25"/>
      <c r="Q67" s="25"/>
      <c r="R67" s="25"/>
      <c r="S67" s="25"/>
      <c r="T67" s="25"/>
      <c r="U67" s="34"/>
      <c r="V67" s="34"/>
      <c r="W67" s="34"/>
      <c r="X67" s="34"/>
      <c r="Y67" s="215"/>
      <c r="Z67" s="21"/>
      <c r="AA67" s="21"/>
      <c r="AB67" s="22"/>
      <c r="AC67" s="23">
        <f>G67/F66</f>
        <v>1</v>
      </c>
      <c r="AD67" s="35">
        <v>25</v>
      </c>
      <c r="AE67" s="36">
        <f t="shared" si="62"/>
        <v>0.96153846153846156</v>
      </c>
      <c r="AF67" s="1">
        <f t="shared" si="63"/>
        <v>3.8461538461538436E-2</v>
      </c>
      <c r="AG67" s="2"/>
      <c r="AH67" s="2"/>
      <c r="AI67" s="2"/>
      <c r="AJ67" s="2"/>
      <c r="AN67" s="46"/>
      <c r="AO67" s="48"/>
      <c r="AP67" s="48"/>
      <c r="AQ67" s="65"/>
      <c r="AR67" s="65"/>
      <c r="AS67" s="65"/>
      <c r="AT67" s="65"/>
      <c r="AU67" s="65"/>
      <c r="AV67" s="65"/>
      <c r="AW67" s="65"/>
      <c r="AX67" s="65"/>
    </row>
    <row r="68" spans="1:67" ht="13.5" customHeight="1" x14ac:dyDescent="0.2">
      <c r="A68" s="40" t="s">
        <v>24</v>
      </c>
      <c r="B68" s="25"/>
      <c r="C68" s="25"/>
      <c r="D68" s="25"/>
      <c r="E68" s="25"/>
      <c r="F68" s="25"/>
      <c r="G68" s="25"/>
      <c r="H68" s="25">
        <v>21</v>
      </c>
      <c r="I68" s="25"/>
      <c r="J68" s="26"/>
      <c r="K68" s="25"/>
      <c r="L68" s="25"/>
      <c r="M68" s="25"/>
      <c r="N68" s="25"/>
      <c r="O68" s="25"/>
      <c r="P68" s="25"/>
      <c r="Q68" s="25"/>
      <c r="R68" s="25"/>
      <c r="S68" s="25"/>
      <c r="T68" s="25"/>
      <c r="U68" s="34"/>
      <c r="V68" s="34"/>
      <c r="W68" s="34"/>
      <c r="X68" s="34"/>
      <c r="Y68" s="215">
        <v>16</v>
      </c>
      <c r="Z68" s="21"/>
      <c r="AA68" s="21"/>
      <c r="AB68" s="22"/>
      <c r="AC68" s="23">
        <f>H68/G67</f>
        <v>0.95454545454545459</v>
      </c>
      <c r="AD68" s="35">
        <v>25</v>
      </c>
      <c r="AE68" s="36">
        <f t="shared" si="62"/>
        <v>1</v>
      </c>
      <c r="AF68" s="1">
        <f t="shared" si="63"/>
        <v>0</v>
      </c>
      <c r="AG68" s="2"/>
      <c r="AH68" s="2"/>
      <c r="AI68" s="2"/>
      <c r="AJ68" s="2"/>
      <c r="AN68" s="46"/>
      <c r="AO68" s="48"/>
      <c r="AP68" s="65"/>
      <c r="AQ68" s="65"/>
      <c r="AR68" s="65"/>
      <c r="AS68" s="65"/>
      <c r="AT68" s="65"/>
      <c r="AU68" s="65"/>
      <c r="AV68" s="65"/>
      <c r="AW68" s="65"/>
      <c r="AX68" s="65"/>
    </row>
    <row r="69" spans="1:67" ht="15" customHeight="1" x14ac:dyDescent="0.25">
      <c r="A69" s="40" t="s">
        <v>25</v>
      </c>
      <c r="B69" s="25"/>
      <c r="C69" s="25"/>
      <c r="D69" s="25"/>
      <c r="E69" s="25"/>
      <c r="F69" s="25"/>
      <c r="G69" s="25"/>
      <c r="H69" s="25"/>
      <c r="I69" s="42"/>
      <c r="J69" s="26"/>
      <c r="K69" s="25">
        <v>8</v>
      </c>
      <c r="L69" s="25"/>
      <c r="M69" s="25">
        <v>3</v>
      </c>
      <c r="N69" s="25"/>
      <c r="O69" s="25">
        <v>3</v>
      </c>
      <c r="P69" s="25"/>
      <c r="Q69" s="25">
        <v>7</v>
      </c>
      <c r="R69" s="25"/>
      <c r="S69" s="43">
        <f t="shared" ref="S69:T69" si="67">K69+M69+O69+Q69</f>
        <v>21</v>
      </c>
      <c r="T69" s="43">
        <f t="shared" si="67"/>
        <v>0</v>
      </c>
      <c r="U69" s="34"/>
      <c r="V69" s="34"/>
      <c r="W69" s="34"/>
      <c r="X69" s="34"/>
      <c r="Y69" s="215">
        <v>4</v>
      </c>
      <c r="Z69" s="21"/>
      <c r="AA69" s="21"/>
      <c r="AB69" s="22"/>
      <c r="AC69" s="23">
        <f>I69/H68</f>
        <v>0</v>
      </c>
      <c r="AD69" s="35">
        <v>25</v>
      </c>
      <c r="AE69" s="36">
        <f t="shared" si="62"/>
        <v>1</v>
      </c>
      <c r="AF69" s="1">
        <f t="shared" si="63"/>
        <v>0</v>
      </c>
      <c r="AG69" s="2"/>
      <c r="AH69" s="2"/>
      <c r="AI69" s="2"/>
      <c r="AJ69" s="2"/>
      <c r="AN69" s="2"/>
      <c r="AO69" s="14" t="s">
        <v>49</v>
      </c>
      <c r="AP69" s="48"/>
      <c r="AQ69" s="48"/>
      <c r="AR69" s="48"/>
      <c r="AS69" s="48"/>
      <c r="AT69" s="48"/>
      <c r="AU69" s="48"/>
      <c r="AV69" s="48"/>
      <c r="AW69" s="48"/>
      <c r="AX69" s="48"/>
    </row>
    <row r="70" spans="1:67" ht="15" customHeight="1" x14ac:dyDescent="0.25">
      <c r="A70" s="40" t="s">
        <v>26</v>
      </c>
      <c r="B70" s="25"/>
      <c r="C70" s="25"/>
      <c r="D70" s="25"/>
      <c r="E70" s="25"/>
      <c r="F70" s="25"/>
      <c r="G70" s="25"/>
      <c r="H70" s="25"/>
      <c r="I70" s="25"/>
      <c r="J70" s="42"/>
      <c r="K70" s="25">
        <v>1</v>
      </c>
      <c r="L70" s="25">
        <v>8</v>
      </c>
      <c r="M70" s="25">
        <v>1</v>
      </c>
      <c r="N70" s="25">
        <v>3</v>
      </c>
      <c r="O70" s="25"/>
      <c r="P70" s="25">
        <v>3</v>
      </c>
      <c r="Q70" s="25">
        <v>1</v>
      </c>
      <c r="R70" s="25">
        <v>7</v>
      </c>
      <c r="S70" s="43">
        <f t="shared" ref="S70:T70" si="68">K70+M70+O70+Q70</f>
        <v>3</v>
      </c>
      <c r="T70" s="43">
        <f t="shared" si="68"/>
        <v>21</v>
      </c>
      <c r="U70" s="34">
        <v>7</v>
      </c>
      <c r="V70" s="34">
        <v>3</v>
      </c>
      <c r="W70" s="34">
        <v>3</v>
      </c>
      <c r="X70" s="34">
        <v>7</v>
      </c>
      <c r="Y70" s="215">
        <f>SUM(U70:X70)</f>
        <v>20</v>
      </c>
      <c r="Z70" s="21"/>
      <c r="AA70" s="21"/>
      <c r="AB70" s="22"/>
      <c r="AC70" s="23" t="e">
        <f>S69/I69</f>
        <v>#DIV/0!</v>
      </c>
      <c r="AD70" s="35">
        <v>25</v>
      </c>
      <c r="AE70" s="36">
        <f t="shared" si="62"/>
        <v>1</v>
      </c>
      <c r="AF70" s="1">
        <f t="shared" si="63"/>
        <v>0</v>
      </c>
      <c r="AG70" s="2"/>
      <c r="AH70" s="2"/>
      <c r="AI70" s="2"/>
      <c r="AJ70" s="2"/>
      <c r="AN70" s="66" t="s">
        <v>21</v>
      </c>
      <c r="AO70" s="67">
        <v>9701</v>
      </c>
      <c r="AP70" s="68">
        <v>9702</v>
      </c>
      <c r="AQ70" s="68">
        <v>9801</v>
      </c>
      <c r="AR70" s="68">
        <v>9802</v>
      </c>
      <c r="AS70" s="68">
        <v>9901</v>
      </c>
      <c r="AT70" s="68">
        <v>9902</v>
      </c>
      <c r="AU70" s="69" t="s">
        <v>22</v>
      </c>
      <c r="AV70" s="69" t="s">
        <v>23</v>
      </c>
      <c r="AW70" s="69" t="s">
        <v>24</v>
      </c>
      <c r="AX70" s="69" t="s">
        <v>25</v>
      </c>
      <c r="AY70" s="69" t="s">
        <v>26</v>
      </c>
      <c r="AZ70" s="69" t="s">
        <v>27</v>
      </c>
      <c r="BA70" s="69" t="s">
        <v>28</v>
      </c>
      <c r="BB70" s="69" t="s">
        <v>29</v>
      </c>
      <c r="BC70" s="69" t="s">
        <v>30</v>
      </c>
      <c r="BD70" s="69" t="s">
        <v>31</v>
      </c>
      <c r="BE70" s="69" t="s">
        <v>50</v>
      </c>
      <c r="BF70" s="69" t="s">
        <v>51</v>
      </c>
      <c r="BG70" s="69" t="s">
        <v>52</v>
      </c>
      <c r="BH70" s="69" t="s">
        <v>53</v>
      </c>
      <c r="BI70" s="69" t="s">
        <v>54</v>
      </c>
      <c r="BJ70" s="69" t="s">
        <v>55</v>
      </c>
      <c r="BK70" s="69" t="s">
        <v>56</v>
      </c>
      <c r="BL70" s="69" t="s">
        <v>57</v>
      </c>
      <c r="BM70" s="69" t="s">
        <v>57</v>
      </c>
      <c r="BN70" s="69" t="s">
        <v>58</v>
      </c>
      <c r="BO70" s="69" t="s">
        <v>59</v>
      </c>
    </row>
    <row r="71" spans="1:67" ht="15" customHeight="1" x14ac:dyDescent="0.3">
      <c r="A71" s="40" t="s">
        <v>27</v>
      </c>
      <c r="B71" s="25"/>
      <c r="C71" s="25"/>
      <c r="D71" s="25"/>
      <c r="E71" s="25"/>
      <c r="F71" s="25"/>
      <c r="G71" s="25"/>
      <c r="H71" s="25"/>
      <c r="I71" s="25"/>
      <c r="J71" s="42"/>
      <c r="K71" s="25"/>
      <c r="L71" s="25">
        <v>2</v>
      </c>
      <c r="M71" s="25"/>
      <c r="N71" s="25">
        <v>1</v>
      </c>
      <c r="O71" s="25">
        <v>1</v>
      </c>
      <c r="P71" s="25"/>
      <c r="Q71" s="25"/>
      <c r="R71" s="25">
        <v>1</v>
      </c>
      <c r="S71" s="43">
        <f t="shared" ref="S71:T71" si="69">K71+M71+O71+Q71</f>
        <v>1</v>
      </c>
      <c r="T71" s="43">
        <f t="shared" si="69"/>
        <v>4</v>
      </c>
      <c r="U71" s="34">
        <v>2</v>
      </c>
      <c r="V71" s="34">
        <v>1</v>
      </c>
      <c r="W71" s="34"/>
      <c r="X71" s="34">
        <v>1</v>
      </c>
      <c r="Y71" s="215">
        <v>8</v>
      </c>
      <c r="Z71" s="21"/>
      <c r="AA71" s="21"/>
      <c r="AB71" s="22"/>
      <c r="AC71" s="23">
        <f>T70/S69</f>
        <v>1</v>
      </c>
      <c r="AD71" s="35">
        <v>25</v>
      </c>
      <c r="AE71" s="36">
        <f t="shared" si="62"/>
        <v>1</v>
      </c>
      <c r="AF71" s="1">
        <f t="shared" si="63"/>
        <v>0</v>
      </c>
      <c r="AG71" s="2"/>
      <c r="AH71" s="2"/>
      <c r="AI71" s="2"/>
      <c r="AJ71" s="2"/>
      <c r="AN71" s="70" t="s">
        <v>32</v>
      </c>
      <c r="AO71" s="71">
        <f>AD7/AD5</f>
        <v>0.88461538461538458</v>
      </c>
      <c r="AP71" s="71">
        <f>AD35/AD33</f>
        <v>0.81333333333333335</v>
      </c>
      <c r="AQ71" s="71">
        <f>AD64/AD62</f>
        <v>0.62</v>
      </c>
      <c r="AR71" s="71">
        <f>AD91/AD89</f>
        <v>0.85365853658536583</v>
      </c>
      <c r="AS71" s="71">
        <f>AD117/AD115</f>
        <v>0.71590909090909094</v>
      </c>
      <c r="AT71" s="71">
        <f>AD142/AD140</f>
        <v>0.81325301204819278</v>
      </c>
      <c r="AU71" s="71">
        <f>AD169/AD167</f>
        <v>0.77464788732394363</v>
      </c>
      <c r="AV71" s="71">
        <f>AD188/AD186</f>
        <v>0.875</v>
      </c>
      <c r="AW71" s="71">
        <f>AD207/AD205</f>
        <v>0.72</v>
      </c>
      <c r="AX71" s="71">
        <f>AD223/AD221</f>
        <v>0.71518987341772156</v>
      </c>
      <c r="AY71" s="71">
        <f>AD238/AD236</f>
        <v>0.86170212765957444</v>
      </c>
      <c r="AZ71" s="71">
        <f>AD260/AD258</f>
        <v>0.86956521739130432</v>
      </c>
      <c r="BA71" s="71">
        <f>AD281/AD279</f>
        <v>0.89423076923076927</v>
      </c>
      <c r="BB71" s="71">
        <f>AD301/AD299</f>
        <v>0.92</v>
      </c>
      <c r="BC71" s="71">
        <f>AD319/AD317</f>
        <v>0.91919191919191923</v>
      </c>
      <c r="BD71" s="71">
        <f>AD337/AD335</f>
        <v>0.88111888111888115</v>
      </c>
      <c r="BE71" s="71">
        <f>AD355/AD353</f>
        <v>0.65048543689320393</v>
      </c>
      <c r="BF71" s="71">
        <f>AD373/AD371</f>
        <v>0.94488188976377951</v>
      </c>
      <c r="BG71" s="71">
        <f>AD392/AD390</f>
        <v>0.93421052631578949</v>
      </c>
      <c r="BH71" s="71">
        <f>AD411/AD409</f>
        <v>0.93506493506493504</v>
      </c>
      <c r="BI71" s="71">
        <f>AD428/AD426</f>
        <v>0.9358974358974359</v>
      </c>
      <c r="BJ71" s="71">
        <f>AD446/AD444</f>
        <v>0.91025641025641024</v>
      </c>
      <c r="BK71" s="71">
        <f>AD463/AD461</f>
        <v>0.84337349397590367</v>
      </c>
      <c r="BL71" s="71">
        <f>AD480/AD478</f>
        <v>0.87179487179487181</v>
      </c>
      <c r="BM71" s="71">
        <f>AD498/AD496</f>
        <v>0.88749999999999996</v>
      </c>
      <c r="BN71" s="71">
        <f>AD498/AD496</f>
        <v>0.88749999999999996</v>
      </c>
      <c r="BO71" s="71">
        <f>AD515/AD513</f>
        <v>1</v>
      </c>
    </row>
    <row r="72" spans="1:67" ht="15" customHeight="1" x14ac:dyDescent="0.25">
      <c r="A72" s="46" t="s">
        <v>28</v>
      </c>
      <c r="B72" s="2"/>
      <c r="C72" s="2"/>
      <c r="D72" s="2"/>
      <c r="E72" s="2"/>
      <c r="F72" s="2"/>
      <c r="G72" s="2"/>
      <c r="H72" s="2"/>
      <c r="I72" s="2"/>
      <c r="J72" s="47"/>
      <c r="K72" s="25"/>
      <c r="L72" s="25"/>
      <c r="M72" s="25"/>
      <c r="N72" s="25"/>
      <c r="O72" s="25"/>
      <c r="P72" s="25">
        <v>1</v>
      </c>
      <c r="Q72" s="25"/>
      <c r="R72" s="25"/>
      <c r="S72" s="43">
        <f t="shared" ref="S72:T72" si="70">K72+M72+O72+Q72</f>
        <v>0</v>
      </c>
      <c r="T72" s="43">
        <f t="shared" si="70"/>
        <v>1</v>
      </c>
      <c r="U72" s="34"/>
      <c r="V72" s="34"/>
      <c r="W72" s="34">
        <v>1</v>
      </c>
      <c r="X72" s="34"/>
      <c r="Y72" s="215">
        <v>1</v>
      </c>
      <c r="Z72" s="1"/>
      <c r="AA72" s="1"/>
      <c r="AB72" s="2"/>
      <c r="AC72" s="1"/>
      <c r="AD72" s="35">
        <v>5</v>
      </c>
      <c r="AE72" s="36"/>
      <c r="AF72" s="1"/>
      <c r="AG72" s="309" t="s">
        <v>13</v>
      </c>
      <c r="AH72" s="300"/>
      <c r="AI72" s="2"/>
      <c r="AJ72" s="2"/>
      <c r="AN72" s="3"/>
      <c r="AO72" s="14"/>
      <c r="AP72" s="48"/>
      <c r="AQ72" s="48"/>
      <c r="AR72" s="48"/>
      <c r="AS72" s="48"/>
      <c r="AT72" s="48"/>
      <c r="AU72" s="48"/>
      <c r="AV72" s="48"/>
      <c r="AW72" s="48"/>
      <c r="AX72" s="48"/>
    </row>
    <row r="73" spans="1:67" ht="15" customHeight="1" x14ac:dyDescent="0.25">
      <c r="A73" s="46" t="s">
        <v>29</v>
      </c>
      <c r="B73" s="2"/>
      <c r="C73" s="2"/>
      <c r="D73" s="2"/>
      <c r="E73" s="2"/>
      <c r="F73" s="2"/>
      <c r="G73" s="2"/>
      <c r="H73" s="2"/>
      <c r="I73" s="2"/>
      <c r="J73" s="47"/>
      <c r="K73" s="25"/>
      <c r="L73" s="25"/>
      <c r="M73" s="25"/>
      <c r="N73" s="25"/>
      <c r="O73" s="25"/>
      <c r="P73" s="25"/>
      <c r="Q73" s="25"/>
      <c r="R73" s="25"/>
      <c r="S73" s="43">
        <f t="shared" ref="S73:T73" si="71">K73+M73+O73+Q73</f>
        <v>0</v>
      </c>
      <c r="T73" s="43">
        <f t="shared" si="71"/>
        <v>0</v>
      </c>
      <c r="U73" s="34"/>
      <c r="V73" s="34"/>
      <c r="W73" s="34"/>
      <c r="X73" s="34"/>
      <c r="Y73" s="215"/>
      <c r="Z73" s="1"/>
      <c r="AA73" s="1"/>
      <c r="AB73" s="2"/>
      <c r="AC73" s="1"/>
      <c r="AD73" s="35">
        <v>1</v>
      </c>
      <c r="AE73" s="36"/>
      <c r="AF73" s="1"/>
      <c r="AG73" s="2"/>
      <c r="AH73" s="2"/>
      <c r="AI73" s="2"/>
      <c r="AJ73" s="2"/>
    </row>
    <row r="74" spans="1:67" ht="14.25" customHeight="1" x14ac:dyDescent="0.2">
      <c r="A74" s="46" t="s">
        <v>30</v>
      </c>
      <c r="B74" s="2"/>
      <c r="C74" s="2"/>
      <c r="D74" s="2"/>
      <c r="E74" s="2"/>
      <c r="F74" s="2"/>
      <c r="G74" s="2"/>
      <c r="H74" s="2"/>
      <c r="I74" s="2"/>
      <c r="J74" s="45"/>
      <c r="K74" s="25"/>
      <c r="L74" s="25"/>
      <c r="M74" s="25"/>
      <c r="N74" s="25"/>
      <c r="O74" s="25"/>
      <c r="P74" s="25"/>
      <c r="Q74" s="25"/>
      <c r="R74" s="25"/>
      <c r="S74" s="43">
        <f t="shared" ref="S74:T74" si="72">K74+M74+O74+Q74</f>
        <v>0</v>
      </c>
      <c r="T74" s="43">
        <f t="shared" si="72"/>
        <v>0</v>
      </c>
      <c r="U74" s="34"/>
      <c r="V74" s="34"/>
      <c r="W74" s="34"/>
      <c r="X74" s="34"/>
      <c r="Y74" s="215"/>
      <c r="Z74" s="1"/>
      <c r="AA74" s="1"/>
      <c r="AB74" s="2"/>
      <c r="AC74" s="1"/>
      <c r="AD74" s="35"/>
      <c r="AE74" s="36"/>
      <c r="AF74" s="1"/>
      <c r="AG74" s="2"/>
      <c r="AH74" s="2"/>
      <c r="AI74" s="2"/>
      <c r="AJ74" s="2"/>
    </row>
    <row r="75" spans="1:67" ht="14.25" customHeight="1" x14ac:dyDescent="0.2">
      <c r="A75" s="46" t="s">
        <v>31</v>
      </c>
      <c r="B75" s="2"/>
      <c r="C75" s="2"/>
      <c r="D75" s="2"/>
      <c r="E75" s="2"/>
      <c r="F75" s="2"/>
      <c r="G75" s="2"/>
      <c r="H75" s="2"/>
      <c r="I75" s="2"/>
      <c r="J75" s="45"/>
      <c r="K75" s="25"/>
      <c r="L75" s="25"/>
      <c r="M75" s="25"/>
      <c r="N75" s="25"/>
      <c r="O75" s="25"/>
      <c r="P75" s="25"/>
      <c r="Q75" s="25">
        <v>2</v>
      </c>
      <c r="R75" s="25"/>
      <c r="S75" s="43">
        <f t="shared" ref="S75:T75" si="73">K75+M75+O75+Q75</f>
        <v>2</v>
      </c>
      <c r="T75" s="43">
        <f t="shared" si="73"/>
        <v>0</v>
      </c>
      <c r="U75" s="34"/>
      <c r="V75" s="34"/>
      <c r="W75" s="34"/>
      <c r="X75" s="34"/>
      <c r="Y75" s="215"/>
      <c r="Z75" s="1"/>
      <c r="AA75" s="1"/>
      <c r="AB75" s="2"/>
      <c r="AC75" s="1"/>
      <c r="AD75" s="35"/>
      <c r="AE75" s="36"/>
      <c r="AF75" s="1"/>
      <c r="AG75" s="2"/>
      <c r="AH75" s="2"/>
      <c r="AI75" s="2"/>
      <c r="AJ75" s="2"/>
    </row>
    <row r="76" spans="1:67" ht="15" customHeight="1" x14ac:dyDescent="0.25">
      <c r="A76" s="46" t="s">
        <v>50</v>
      </c>
      <c r="B76" s="2"/>
      <c r="C76" s="2"/>
      <c r="D76" s="2"/>
      <c r="E76" s="2"/>
      <c r="F76" s="2"/>
      <c r="G76" s="2"/>
      <c r="H76" s="2"/>
      <c r="I76" s="2"/>
      <c r="J76" s="47"/>
      <c r="K76" s="25"/>
      <c r="L76" s="25"/>
      <c r="M76" s="25"/>
      <c r="N76" s="25"/>
      <c r="O76" s="25"/>
      <c r="P76" s="25"/>
      <c r="Q76" s="25"/>
      <c r="R76" s="25">
        <v>2</v>
      </c>
      <c r="S76" s="43">
        <f t="shared" ref="S76:T76" si="74">K76+M76+O76+Q76</f>
        <v>0</v>
      </c>
      <c r="T76" s="43">
        <f t="shared" si="74"/>
        <v>2</v>
      </c>
      <c r="U76" s="34"/>
      <c r="V76" s="34"/>
      <c r="W76" s="34"/>
      <c r="X76" s="34"/>
      <c r="Y76" s="215"/>
      <c r="Z76" s="1"/>
      <c r="AA76" s="1"/>
      <c r="AB76" s="2"/>
      <c r="AC76" s="1"/>
      <c r="AD76" s="35" t="s">
        <v>37</v>
      </c>
      <c r="AE76" s="36"/>
      <c r="AF76" s="1"/>
      <c r="AG76" s="2"/>
      <c r="AH76" s="2"/>
      <c r="AI76" s="2"/>
      <c r="AJ76" s="2"/>
    </row>
    <row r="77" spans="1:67" ht="15" customHeight="1" x14ac:dyDescent="0.25">
      <c r="A77" s="46" t="s">
        <v>51</v>
      </c>
      <c r="B77" s="2"/>
      <c r="C77" s="2"/>
      <c r="D77" s="2"/>
      <c r="E77" s="2"/>
      <c r="F77" s="2"/>
      <c r="G77" s="2"/>
      <c r="H77" s="2"/>
      <c r="I77" s="2"/>
      <c r="J77" s="47"/>
      <c r="Z77" s="1"/>
      <c r="AA77" s="1"/>
      <c r="AB77" s="2"/>
      <c r="AC77" s="1"/>
      <c r="AD77" s="35"/>
      <c r="AE77" s="36"/>
      <c r="AF77" s="1"/>
      <c r="AG77" s="2"/>
      <c r="AH77" s="2"/>
      <c r="AI77" s="2"/>
      <c r="AJ77" s="2"/>
    </row>
    <row r="78" spans="1:67" ht="13.5" customHeight="1" x14ac:dyDescent="0.2">
      <c r="J78" s="20">
        <f>J71+J70</f>
        <v>0</v>
      </c>
      <c r="K78" s="25"/>
      <c r="L78" s="25"/>
      <c r="M78" s="25"/>
      <c r="N78" s="25"/>
      <c r="O78" s="25"/>
      <c r="P78" s="25"/>
      <c r="Q78" s="25"/>
      <c r="R78" s="25"/>
      <c r="S78" s="72">
        <f>O78</f>
        <v>0</v>
      </c>
      <c r="T78" s="72">
        <f>R78+N78+L78</f>
        <v>0</v>
      </c>
      <c r="U78" s="34">
        <v>11</v>
      </c>
      <c r="V78" s="34">
        <v>25</v>
      </c>
      <c r="W78" s="34"/>
      <c r="X78" s="34">
        <v>27</v>
      </c>
      <c r="Y78" s="215">
        <f>SUM(Y68:Y72)</f>
        <v>49</v>
      </c>
      <c r="Z78" s="1">
        <f>Y70/B62</f>
        <v>0.4</v>
      </c>
      <c r="AA78" s="1">
        <f>Y78/B62</f>
        <v>0.98</v>
      </c>
      <c r="AB78" s="1">
        <f>AA78-Z78</f>
        <v>0.57999999999999996</v>
      </c>
      <c r="AC78" s="1"/>
      <c r="AG78" s="25">
        <v>9701</v>
      </c>
      <c r="AH78" s="1">
        <f>AB21</f>
        <v>0.17307692307692302</v>
      </c>
      <c r="AI78" s="2"/>
      <c r="AJ78" s="2"/>
    </row>
    <row r="79" spans="1:67" ht="13.5" customHeight="1" x14ac:dyDescent="0.2">
      <c r="J79" s="3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21"/>
      <c r="Z79" s="1"/>
      <c r="AA79" s="1"/>
      <c r="AB79" s="1"/>
      <c r="AC79" s="1"/>
      <c r="AG79" s="25">
        <v>9702</v>
      </c>
      <c r="AH79" s="1">
        <f>AB49</f>
        <v>0.68666666666666665</v>
      </c>
      <c r="AI79" s="2"/>
      <c r="AJ79" s="2"/>
    </row>
    <row r="80" spans="1:67" ht="13.5" customHeight="1" x14ac:dyDescent="0.2">
      <c r="A80" s="310" t="s">
        <v>41</v>
      </c>
      <c r="B80" s="300"/>
      <c r="C80" s="300"/>
      <c r="D80" s="300"/>
      <c r="J80" s="60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21"/>
      <c r="Z80" s="1"/>
      <c r="AA80" s="1"/>
      <c r="AB80" s="1"/>
      <c r="AC80" s="1"/>
      <c r="AG80" s="25">
        <v>9801</v>
      </c>
      <c r="AH80" s="1">
        <f>AB78</f>
        <v>0.57999999999999996</v>
      </c>
      <c r="AI80" s="2"/>
      <c r="AJ80" s="2"/>
    </row>
    <row r="81" spans="1:36" ht="13.5" customHeight="1" x14ac:dyDescent="0.2">
      <c r="A81" s="46" t="s">
        <v>42</v>
      </c>
      <c r="B81" s="2">
        <v>5</v>
      </c>
      <c r="J81" s="3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21"/>
      <c r="Z81" s="1"/>
      <c r="AA81" s="1"/>
      <c r="AB81" s="1"/>
      <c r="AC81" s="1"/>
      <c r="AG81" s="25">
        <v>9802</v>
      </c>
      <c r="AH81" s="1">
        <f>AB104</f>
        <v>0.68292682926829262</v>
      </c>
      <c r="AI81" s="2"/>
      <c r="AJ81" s="2"/>
    </row>
    <row r="82" spans="1:36" ht="13.5" customHeight="1" x14ac:dyDescent="0.2">
      <c r="A82" s="311" t="s">
        <v>43</v>
      </c>
      <c r="B82" s="300"/>
      <c r="C82" s="300"/>
      <c r="D82" s="300"/>
      <c r="E82" s="300"/>
      <c r="F82" s="300"/>
      <c r="G82" s="300"/>
      <c r="H82" s="52">
        <f>(B81/Y78)*100%</f>
        <v>0.10204081632653061</v>
      </c>
      <c r="J82" s="3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21"/>
      <c r="Z82" s="1"/>
      <c r="AA82" s="1"/>
      <c r="AB82" s="1"/>
      <c r="AC82" s="1"/>
      <c r="AG82" s="2">
        <v>9901</v>
      </c>
      <c r="AH82" s="1">
        <f>AB129</f>
        <v>0.10227272727272729</v>
      </c>
      <c r="AI82" s="2"/>
      <c r="AJ82" s="2"/>
    </row>
    <row r="83" spans="1:36" ht="13.5" customHeight="1" x14ac:dyDescent="0.2">
      <c r="J83" s="3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21"/>
      <c r="Z83" s="1"/>
      <c r="AA83" s="1"/>
      <c r="AB83" s="1"/>
      <c r="AC83" s="1"/>
      <c r="AG83" s="2">
        <v>9902</v>
      </c>
      <c r="AH83" s="1">
        <f>AB155</f>
        <v>0.19277108433734946</v>
      </c>
      <c r="AI83" s="2"/>
      <c r="AJ83" s="2"/>
    </row>
    <row r="84" spans="1:36" ht="13.5" customHeight="1" x14ac:dyDescent="0.2">
      <c r="A84" s="53" t="s">
        <v>44</v>
      </c>
      <c r="F84" s="2">
        <f>((Y70*10)+(Y71*11)+(Y72*12))/Y78</f>
        <v>6.1224489795918364</v>
      </c>
      <c r="J84" s="2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222"/>
      <c r="Z84" s="1"/>
      <c r="AA84" s="1"/>
      <c r="AC84" s="1"/>
      <c r="AG84" s="58" t="s">
        <v>22</v>
      </c>
      <c r="AH84" s="1">
        <f>AB179</f>
        <v>0.21126760563380276</v>
      </c>
      <c r="AI84" s="2"/>
      <c r="AJ84" s="2"/>
    </row>
    <row r="85" spans="1:36" ht="13.5" customHeight="1" x14ac:dyDescent="0.2">
      <c r="Z85" s="1"/>
      <c r="AA85" s="1"/>
      <c r="AC85" s="1"/>
      <c r="AG85" s="58" t="s">
        <v>23</v>
      </c>
      <c r="AH85" s="1">
        <f>AB200</f>
        <v>0.11309523809523814</v>
      </c>
      <c r="AI85" s="2"/>
      <c r="AJ85" s="2"/>
    </row>
    <row r="86" spans="1:36" ht="13.5" customHeight="1" x14ac:dyDescent="0.3">
      <c r="A86" s="61" t="s">
        <v>60</v>
      </c>
      <c r="Z86" s="1"/>
      <c r="AA86" s="1"/>
      <c r="AC86" s="1"/>
      <c r="AG86" s="44" t="s">
        <v>24</v>
      </c>
      <c r="AH86" s="1">
        <f>AB217</f>
        <v>9.9999999999999978E-2</v>
      </c>
      <c r="AI86" s="2"/>
      <c r="AJ86" s="2"/>
    </row>
    <row r="87" spans="1:36" ht="25.5" customHeight="1" x14ac:dyDescent="0.2">
      <c r="B87" s="306" t="s">
        <v>3</v>
      </c>
      <c r="C87" s="307"/>
      <c r="D87" s="307"/>
      <c r="E87" s="307"/>
      <c r="F87" s="307"/>
      <c r="G87" s="307"/>
      <c r="H87" s="307"/>
      <c r="I87" s="307"/>
      <c r="Z87" s="10" t="s">
        <v>11</v>
      </c>
      <c r="AA87" s="10" t="s">
        <v>12</v>
      </c>
      <c r="AB87" s="11" t="s">
        <v>13</v>
      </c>
      <c r="AC87" s="10" t="s">
        <v>14</v>
      </c>
      <c r="AD87" s="12" t="s">
        <v>15</v>
      </c>
      <c r="AE87" s="12" t="s">
        <v>16</v>
      </c>
      <c r="AF87" s="13" t="s">
        <v>17</v>
      </c>
      <c r="AG87" s="40" t="s">
        <v>25</v>
      </c>
      <c r="AH87" s="1">
        <f>AB232</f>
        <v>0</v>
      </c>
      <c r="AI87" s="2"/>
      <c r="AJ87" s="2"/>
    </row>
    <row r="88" spans="1:36" ht="33" customHeight="1" x14ac:dyDescent="0.2">
      <c r="A88" s="15" t="s">
        <v>18</v>
      </c>
      <c r="B88" s="16">
        <v>1</v>
      </c>
      <c r="C88" s="16">
        <v>2</v>
      </c>
      <c r="D88" s="16">
        <v>3</v>
      </c>
      <c r="E88" s="16">
        <v>4</v>
      </c>
      <c r="F88" s="16">
        <v>5</v>
      </c>
      <c r="G88" s="16">
        <v>6</v>
      </c>
      <c r="H88" s="16">
        <v>7</v>
      </c>
      <c r="I88" s="16"/>
      <c r="J88" s="17" t="s">
        <v>19</v>
      </c>
      <c r="K88" s="62" t="s">
        <v>9</v>
      </c>
      <c r="L88" s="62"/>
      <c r="M88" s="62" t="s">
        <v>5</v>
      </c>
      <c r="N88" s="62"/>
      <c r="O88" s="62" t="s">
        <v>6</v>
      </c>
      <c r="P88" s="62"/>
      <c r="Q88" s="63" t="s">
        <v>7</v>
      </c>
      <c r="R88" s="63"/>
      <c r="S88" s="308" t="s">
        <v>8</v>
      </c>
      <c r="T88" s="300"/>
      <c r="U88" s="7" t="s">
        <v>9</v>
      </c>
      <c r="V88" s="7" t="s">
        <v>5</v>
      </c>
      <c r="W88" s="7" t="s">
        <v>6</v>
      </c>
      <c r="X88" s="9" t="s">
        <v>7</v>
      </c>
      <c r="Y88" s="213" t="s">
        <v>10</v>
      </c>
      <c r="Z88" s="21"/>
      <c r="AA88" s="21"/>
      <c r="AB88" s="22"/>
      <c r="AC88" s="23"/>
      <c r="AD88" s="24"/>
      <c r="AE88" s="24"/>
      <c r="AF88" s="1"/>
      <c r="AG88" s="40" t="s">
        <v>26</v>
      </c>
      <c r="AH88" s="1">
        <f>AB254</f>
        <v>0.14893617021276595</v>
      </c>
      <c r="AI88" s="2"/>
      <c r="AJ88" s="2"/>
    </row>
    <row r="89" spans="1:36" ht="13.5" customHeight="1" x14ac:dyDescent="0.2">
      <c r="A89" s="25">
        <v>9802</v>
      </c>
      <c r="B89" s="25">
        <v>164</v>
      </c>
      <c r="C89" s="25"/>
      <c r="D89" s="25"/>
      <c r="E89" s="25"/>
      <c r="F89" s="25"/>
      <c r="G89" s="25"/>
      <c r="H89" s="25"/>
      <c r="I89" s="25"/>
      <c r="J89" s="26"/>
      <c r="K89" s="18">
        <v>9</v>
      </c>
      <c r="L89" s="19">
        <v>10</v>
      </c>
      <c r="M89" s="19">
        <v>9</v>
      </c>
      <c r="N89" s="19">
        <v>10</v>
      </c>
      <c r="O89" s="19">
        <v>9</v>
      </c>
      <c r="P89" s="19">
        <v>10</v>
      </c>
      <c r="Q89" s="19">
        <v>9</v>
      </c>
      <c r="R89" s="20">
        <v>10</v>
      </c>
      <c r="S89" s="19">
        <v>9</v>
      </c>
      <c r="T89" s="20">
        <v>10</v>
      </c>
      <c r="U89" s="18">
        <v>9</v>
      </c>
      <c r="V89" s="19">
        <v>9</v>
      </c>
      <c r="W89" s="19">
        <v>9</v>
      </c>
      <c r="X89" s="19">
        <v>9</v>
      </c>
      <c r="Y89" s="138">
        <v>10</v>
      </c>
      <c r="Z89" s="21"/>
      <c r="AA89" s="21"/>
      <c r="AB89" s="22"/>
      <c r="AC89" s="23"/>
      <c r="AD89" s="29">
        <f>B89</f>
        <v>164</v>
      </c>
      <c r="AE89" s="24"/>
      <c r="AF89" s="1"/>
      <c r="AG89" s="40" t="s">
        <v>27</v>
      </c>
      <c r="AH89" s="1">
        <f>AB275</f>
        <v>9.3167701863354102E-2</v>
      </c>
      <c r="AI89" s="2"/>
      <c r="AJ89" s="2"/>
    </row>
    <row r="90" spans="1:36" ht="13.5" customHeight="1" x14ac:dyDescent="0.2">
      <c r="A90" s="25">
        <v>9901</v>
      </c>
      <c r="B90" s="25"/>
      <c r="C90" s="25">
        <v>145</v>
      </c>
      <c r="D90" s="25"/>
      <c r="E90" s="25"/>
      <c r="F90" s="25"/>
      <c r="G90" s="25"/>
      <c r="H90" s="25"/>
      <c r="I90" s="25"/>
      <c r="J90" s="26"/>
      <c r="K90" s="57"/>
      <c r="L90" s="22"/>
      <c r="M90" s="22"/>
      <c r="N90" s="22"/>
      <c r="O90" s="22"/>
      <c r="P90" s="22"/>
      <c r="Q90" s="22"/>
      <c r="R90" s="22"/>
      <c r="S90" s="22"/>
      <c r="T90" s="22"/>
      <c r="U90" s="34"/>
      <c r="V90" s="34"/>
      <c r="W90" s="34"/>
      <c r="X90" s="34"/>
      <c r="Y90" s="215"/>
      <c r="Z90" s="21"/>
      <c r="AA90" s="21"/>
      <c r="AB90" s="22"/>
      <c r="AC90" s="23">
        <f>C90/B89</f>
        <v>0.88414634146341464</v>
      </c>
      <c r="AD90" s="35">
        <v>152</v>
      </c>
      <c r="AE90" s="36">
        <f t="shared" ref="AE90:AE98" si="75">AD90/AD89</f>
        <v>0.92682926829268297</v>
      </c>
      <c r="AF90" s="1">
        <f t="shared" ref="AF90:AF98" si="76">100%-AE90</f>
        <v>7.3170731707317027E-2</v>
      </c>
      <c r="AG90" s="2"/>
      <c r="AH90" s="2"/>
      <c r="AI90" s="2"/>
      <c r="AJ90" s="2"/>
    </row>
    <row r="91" spans="1:36" ht="13.5" customHeight="1" x14ac:dyDescent="0.2">
      <c r="A91" s="25">
        <v>9902</v>
      </c>
      <c r="B91" s="25"/>
      <c r="C91" s="25"/>
      <c r="D91" s="25">
        <v>121</v>
      </c>
      <c r="E91" s="25"/>
      <c r="F91" s="25"/>
      <c r="G91" s="25"/>
      <c r="H91" s="25"/>
      <c r="I91" s="25"/>
      <c r="J91" s="26"/>
      <c r="K91" s="57"/>
      <c r="L91" s="22"/>
      <c r="M91" s="22"/>
      <c r="N91" s="22"/>
      <c r="O91" s="22"/>
      <c r="P91" s="22"/>
      <c r="Q91" s="22"/>
      <c r="R91" s="22"/>
      <c r="S91" s="22"/>
      <c r="T91" s="22"/>
      <c r="U91" s="34"/>
      <c r="V91" s="34"/>
      <c r="W91" s="34"/>
      <c r="X91" s="34"/>
      <c r="Y91" s="215"/>
      <c r="Z91" s="21"/>
      <c r="AA91" s="21"/>
      <c r="AB91" s="22"/>
      <c r="AC91" s="23">
        <f>D91/C90</f>
        <v>0.83448275862068966</v>
      </c>
      <c r="AD91" s="35">
        <v>140</v>
      </c>
      <c r="AE91" s="36">
        <f t="shared" si="75"/>
        <v>0.92105263157894735</v>
      </c>
      <c r="AF91" s="1">
        <f t="shared" si="76"/>
        <v>7.8947368421052655E-2</v>
      </c>
      <c r="AG91" s="2"/>
      <c r="AH91" s="2"/>
      <c r="AI91" s="2"/>
      <c r="AJ91" s="2"/>
    </row>
    <row r="92" spans="1:36" ht="13.5" customHeight="1" x14ac:dyDescent="0.2">
      <c r="A92" s="40" t="s">
        <v>22</v>
      </c>
      <c r="B92" s="25"/>
      <c r="C92" s="25"/>
      <c r="D92" s="25"/>
      <c r="E92" s="25">
        <v>106</v>
      </c>
      <c r="F92" s="25"/>
      <c r="G92" s="25"/>
      <c r="H92" s="25"/>
      <c r="I92" s="25"/>
      <c r="J92" s="26"/>
      <c r="K92" s="57"/>
      <c r="L92" s="22"/>
      <c r="M92" s="22"/>
      <c r="N92" s="22"/>
      <c r="O92" s="22"/>
      <c r="P92" s="22"/>
      <c r="Q92" s="22"/>
      <c r="R92" s="22"/>
      <c r="S92" s="22"/>
      <c r="T92" s="22"/>
      <c r="U92" s="34"/>
      <c r="V92" s="34"/>
      <c r="W92" s="34"/>
      <c r="X92" s="34"/>
      <c r="Y92" s="215"/>
      <c r="Z92" s="21"/>
      <c r="AA92" s="21"/>
      <c r="AB92" s="22"/>
      <c r="AC92" s="23">
        <f>E92/D91</f>
        <v>0.87603305785123964</v>
      </c>
      <c r="AD92" s="35">
        <v>131</v>
      </c>
      <c r="AE92" s="36">
        <f t="shared" si="75"/>
        <v>0.93571428571428572</v>
      </c>
      <c r="AF92" s="1">
        <f t="shared" si="76"/>
        <v>6.4285714285714279E-2</v>
      </c>
      <c r="AG92" s="2"/>
      <c r="AH92" s="2"/>
      <c r="AI92" s="2"/>
      <c r="AJ92" s="2"/>
    </row>
    <row r="93" spans="1:36" ht="13.5" customHeight="1" x14ac:dyDescent="0.2">
      <c r="A93" s="40" t="s">
        <v>23</v>
      </c>
      <c r="B93" s="25"/>
      <c r="C93" s="25"/>
      <c r="D93" s="25"/>
      <c r="E93" s="25"/>
      <c r="F93" s="25">
        <v>106</v>
      </c>
      <c r="G93" s="25"/>
      <c r="H93" s="25"/>
      <c r="I93" s="25"/>
      <c r="J93" s="26"/>
      <c r="K93" s="57"/>
      <c r="L93" s="22"/>
      <c r="M93" s="22"/>
      <c r="N93" s="22"/>
      <c r="O93" s="22"/>
      <c r="P93" s="22"/>
      <c r="Q93" s="22"/>
      <c r="R93" s="22"/>
      <c r="S93" s="22"/>
      <c r="T93" s="22"/>
      <c r="U93" s="34"/>
      <c r="V93" s="34"/>
      <c r="W93" s="34"/>
      <c r="X93" s="34"/>
      <c r="Y93" s="215"/>
      <c r="Z93" s="21"/>
      <c r="AA93" s="21"/>
      <c r="AB93" s="22"/>
      <c r="AC93" s="23">
        <f>F93/E92</f>
        <v>1</v>
      </c>
      <c r="AD93" s="35">
        <v>121</v>
      </c>
      <c r="AE93" s="36">
        <f t="shared" si="75"/>
        <v>0.92366412213740456</v>
      </c>
      <c r="AF93" s="1">
        <f t="shared" si="76"/>
        <v>7.6335877862595436E-2</v>
      </c>
      <c r="AG93" s="2"/>
      <c r="AH93" s="2"/>
      <c r="AI93" s="2"/>
      <c r="AJ93" s="2"/>
    </row>
    <row r="94" spans="1:36" ht="13.5" customHeight="1" x14ac:dyDescent="0.2">
      <c r="A94" s="40" t="s">
        <v>24</v>
      </c>
      <c r="B94" s="25"/>
      <c r="C94" s="25"/>
      <c r="D94" s="25"/>
      <c r="E94" s="25"/>
      <c r="F94" s="25"/>
      <c r="G94" s="25">
        <v>96</v>
      </c>
      <c r="H94" s="25"/>
      <c r="I94" s="25"/>
      <c r="J94" s="26"/>
      <c r="K94" s="57"/>
      <c r="L94" s="22"/>
      <c r="M94" s="22"/>
      <c r="N94" s="22"/>
      <c r="O94" s="22"/>
      <c r="P94" s="22"/>
      <c r="Q94" s="22"/>
      <c r="R94" s="22"/>
      <c r="S94" s="22"/>
      <c r="T94" s="22"/>
      <c r="U94" s="34"/>
      <c r="V94" s="34"/>
      <c r="W94" s="34"/>
      <c r="X94" s="34"/>
      <c r="Y94" s="215"/>
      <c r="Z94" s="21"/>
      <c r="AA94" s="21"/>
      <c r="AB94" s="22"/>
      <c r="AC94" s="23">
        <f>G94/F93</f>
        <v>0.90566037735849059</v>
      </c>
      <c r="AD94" s="35">
        <v>119</v>
      </c>
      <c r="AE94" s="36">
        <f t="shared" si="75"/>
        <v>0.98347107438016534</v>
      </c>
      <c r="AF94" s="1">
        <f t="shared" si="76"/>
        <v>1.6528925619834656E-2</v>
      </c>
      <c r="AG94" s="2"/>
      <c r="AH94" s="2"/>
      <c r="AI94" s="2"/>
      <c r="AJ94" s="2"/>
    </row>
    <row r="95" spans="1:36" ht="13.5" customHeight="1" x14ac:dyDescent="0.2">
      <c r="A95" s="40" t="s">
        <v>25</v>
      </c>
      <c r="B95" s="25"/>
      <c r="C95" s="25"/>
      <c r="D95" s="25"/>
      <c r="E95" s="25"/>
      <c r="F95" s="25"/>
      <c r="G95" s="25"/>
      <c r="H95" s="25">
        <v>94</v>
      </c>
      <c r="I95" s="25"/>
      <c r="J95" s="26"/>
      <c r="K95" s="57"/>
      <c r="L95" s="22"/>
      <c r="M95" s="22"/>
      <c r="N95" s="22"/>
      <c r="O95" s="22"/>
      <c r="P95" s="22"/>
      <c r="Q95" s="22"/>
      <c r="R95" s="22"/>
      <c r="S95" s="22"/>
      <c r="T95" s="22"/>
      <c r="U95" s="34"/>
      <c r="V95" s="34"/>
      <c r="W95" s="34"/>
      <c r="X95" s="34"/>
      <c r="Y95" s="215"/>
      <c r="Z95" s="21"/>
      <c r="AA95" s="21"/>
      <c r="AB95" s="22"/>
      <c r="AC95" s="23">
        <f>H95/G94</f>
        <v>0.97916666666666663</v>
      </c>
      <c r="AD95" s="35">
        <v>119</v>
      </c>
      <c r="AE95" s="36">
        <f t="shared" si="75"/>
        <v>1</v>
      </c>
      <c r="AF95" s="1">
        <f t="shared" si="76"/>
        <v>0</v>
      </c>
      <c r="AG95" s="2"/>
      <c r="AH95" s="2"/>
      <c r="AI95" s="2"/>
      <c r="AJ95" s="2"/>
    </row>
    <row r="96" spans="1:36" ht="15" customHeight="1" x14ac:dyDescent="0.25">
      <c r="A96" s="40" t="s">
        <v>26</v>
      </c>
      <c r="B96" s="25"/>
      <c r="C96" s="25"/>
      <c r="D96" s="25"/>
      <c r="E96" s="25"/>
      <c r="F96" s="25"/>
      <c r="G96" s="25"/>
      <c r="H96" s="25"/>
      <c r="I96" s="25"/>
      <c r="J96" s="42"/>
      <c r="K96" s="57">
        <v>16</v>
      </c>
      <c r="L96" s="22"/>
      <c r="M96" s="22">
        <v>24</v>
      </c>
      <c r="N96" s="22"/>
      <c r="O96" s="22">
        <v>37</v>
      </c>
      <c r="P96" s="22"/>
      <c r="Q96" s="22">
        <v>17</v>
      </c>
      <c r="R96" s="22"/>
      <c r="S96" s="43">
        <f t="shared" ref="S96:T96" si="77">K96+M96+O96+Q96</f>
        <v>94</v>
      </c>
      <c r="T96" s="43">
        <f t="shared" si="77"/>
        <v>0</v>
      </c>
      <c r="U96" s="34"/>
      <c r="V96" s="34"/>
      <c r="W96" s="34"/>
      <c r="X96" s="34"/>
      <c r="Y96" s="215">
        <v>92</v>
      </c>
      <c r="Z96" s="21"/>
      <c r="AA96" s="21"/>
      <c r="AB96" s="22"/>
      <c r="AC96" s="23">
        <f>I96/H95</f>
        <v>0</v>
      </c>
      <c r="AD96" s="35">
        <v>115</v>
      </c>
      <c r="AE96" s="36">
        <f t="shared" si="75"/>
        <v>0.96638655462184875</v>
      </c>
      <c r="AF96" s="1">
        <f t="shared" si="76"/>
        <v>3.3613445378151252E-2</v>
      </c>
      <c r="AG96" s="2"/>
      <c r="AH96" s="2"/>
      <c r="AI96" s="2"/>
      <c r="AJ96" s="2"/>
    </row>
    <row r="97" spans="1:36" ht="15" customHeight="1" x14ac:dyDescent="0.25">
      <c r="A97" s="40" t="s">
        <v>27</v>
      </c>
      <c r="B97" s="25"/>
      <c r="C97" s="25"/>
      <c r="D97" s="25"/>
      <c r="E97" s="25"/>
      <c r="F97" s="25"/>
      <c r="G97" s="25"/>
      <c r="H97" s="25"/>
      <c r="I97" s="25"/>
      <c r="J97" s="47"/>
      <c r="K97" s="57"/>
      <c r="L97" s="22">
        <v>16</v>
      </c>
      <c r="M97" s="22"/>
      <c r="N97" s="22">
        <v>24</v>
      </c>
      <c r="O97" s="22">
        <v>6</v>
      </c>
      <c r="P97" s="22">
        <v>37</v>
      </c>
      <c r="Q97" s="22">
        <v>7</v>
      </c>
      <c r="R97" s="22">
        <v>17</v>
      </c>
      <c r="S97" s="43">
        <f t="shared" ref="S97:T97" si="78">K97+M97+O97+Q97</f>
        <v>13</v>
      </c>
      <c r="T97" s="43">
        <f t="shared" si="78"/>
        <v>94</v>
      </c>
      <c r="U97" s="34">
        <v>16</v>
      </c>
      <c r="V97" s="34">
        <v>22</v>
      </c>
      <c r="W97" s="34">
        <v>36</v>
      </c>
      <c r="X97" s="34">
        <v>16</v>
      </c>
      <c r="Y97" s="215">
        <v>90</v>
      </c>
      <c r="Z97" s="21"/>
      <c r="AA97" s="21"/>
      <c r="AB97" s="22"/>
      <c r="AC97" s="23" t="e">
        <f>S96/I96</f>
        <v>#DIV/0!</v>
      </c>
      <c r="AD97" s="35">
        <v>114</v>
      </c>
      <c r="AE97" s="36">
        <f t="shared" si="75"/>
        <v>0.99130434782608701</v>
      </c>
      <c r="AF97" s="1">
        <f t="shared" si="76"/>
        <v>8.6956521739129933E-3</v>
      </c>
      <c r="AG97" s="2"/>
      <c r="AH97" s="2"/>
      <c r="AI97" s="2"/>
      <c r="AJ97" s="2"/>
    </row>
    <row r="98" spans="1:36" ht="15" customHeight="1" x14ac:dyDescent="0.25">
      <c r="A98" s="46" t="s">
        <v>28</v>
      </c>
      <c r="B98" s="2"/>
      <c r="C98" s="2"/>
      <c r="D98" s="2"/>
      <c r="E98" s="2"/>
      <c r="F98" s="2"/>
      <c r="G98" s="2"/>
      <c r="H98" s="2"/>
      <c r="I98" s="2">
        <v>2</v>
      </c>
      <c r="J98" s="47"/>
      <c r="K98" s="57">
        <v>1</v>
      </c>
      <c r="L98" s="22">
        <v>1</v>
      </c>
      <c r="M98" s="22"/>
      <c r="N98" s="22">
        <v>2</v>
      </c>
      <c r="O98" s="22">
        <v>1</v>
      </c>
      <c r="P98" s="22">
        <v>7</v>
      </c>
      <c r="Q98" s="22"/>
      <c r="R98" s="22">
        <v>7</v>
      </c>
      <c r="S98" s="43">
        <f t="shared" ref="S98:T98" si="79">K98+M98+O98+Q98</f>
        <v>2</v>
      </c>
      <c r="T98" s="43">
        <f t="shared" si="79"/>
        <v>17</v>
      </c>
      <c r="U98" s="34"/>
      <c r="V98" s="34"/>
      <c r="W98" s="34">
        <v>6</v>
      </c>
      <c r="X98" s="34">
        <v>7</v>
      </c>
      <c r="Y98" s="215">
        <v>16</v>
      </c>
      <c r="Z98" s="1"/>
      <c r="AA98" s="1"/>
      <c r="AB98" s="2"/>
      <c r="AC98" s="1">
        <f>T97/S96</f>
        <v>1</v>
      </c>
      <c r="AD98" s="35">
        <v>113</v>
      </c>
      <c r="AE98" s="36">
        <f t="shared" si="75"/>
        <v>0.99122807017543857</v>
      </c>
      <c r="AF98" s="1">
        <f t="shared" si="76"/>
        <v>8.7719298245614308E-3</v>
      </c>
      <c r="AG98" s="2"/>
      <c r="AH98" s="2"/>
      <c r="AI98" s="2"/>
      <c r="AJ98" s="2"/>
    </row>
    <row r="99" spans="1:36" ht="15" customHeight="1" x14ac:dyDescent="0.25">
      <c r="A99" s="46" t="s">
        <v>29</v>
      </c>
      <c r="B99" s="2"/>
      <c r="C99" s="2"/>
      <c r="D99" s="2"/>
      <c r="E99" s="2"/>
      <c r="F99" s="2"/>
      <c r="G99" s="2"/>
      <c r="H99" s="2"/>
      <c r="I99" s="2">
        <v>2</v>
      </c>
      <c r="J99" s="47"/>
      <c r="K99" s="57">
        <v>1</v>
      </c>
      <c r="L99" s="22">
        <v>1</v>
      </c>
      <c r="M99" s="22"/>
      <c r="N99" s="22"/>
      <c r="O99" s="22">
        <v>1</v>
      </c>
      <c r="P99" s="22">
        <v>1</v>
      </c>
      <c r="Q99" s="22"/>
      <c r="R99" s="22"/>
      <c r="S99" s="43">
        <f t="shared" ref="S99:T99" si="80">K99+M99+O99+Q99</f>
        <v>2</v>
      </c>
      <c r="T99" s="43">
        <f t="shared" si="80"/>
        <v>2</v>
      </c>
      <c r="U99" s="34">
        <v>1</v>
      </c>
      <c r="V99" s="34"/>
      <c r="W99" s="34">
        <v>1</v>
      </c>
      <c r="X99" s="34"/>
      <c r="Y99" s="215">
        <f t="shared" ref="Y99:Y100" si="81">SUM(U99:X99)</f>
        <v>2</v>
      </c>
      <c r="Z99" s="1"/>
      <c r="AA99" s="1"/>
      <c r="AB99" s="2"/>
      <c r="AC99" s="1"/>
      <c r="AD99" s="35">
        <v>19</v>
      </c>
      <c r="AE99" s="36"/>
      <c r="AF99" s="1"/>
      <c r="AG99" s="2"/>
      <c r="AH99" s="2"/>
      <c r="AI99" s="2"/>
      <c r="AJ99" s="2"/>
    </row>
    <row r="100" spans="1:36" ht="15" customHeight="1" x14ac:dyDescent="0.25">
      <c r="A100" s="46" t="s">
        <v>30</v>
      </c>
      <c r="B100" s="2"/>
      <c r="C100" s="2"/>
      <c r="D100" s="2"/>
      <c r="E100" s="2"/>
      <c r="F100" s="2"/>
      <c r="G100" s="2"/>
      <c r="H100" s="2"/>
      <c r="I100" s="2"/>
      <c r="J100" s="47"/>
      <c r="K100" s="57"/>
      <c r="L100" s="22">
        <v>1</v>
      </c>
      <c r="M100" s="22"/>
      <c r="N100" s="22"/>
      <c r="O100" s="22"/>
      <c r="P100" s="22">
        <v>1</v>
      </c>
      <c r="Q100" s="22"/>
      <c r="R100" s="22"/>
      <c r="S100" s="43">
        <f t="shared" ref="S100:T100" si="82">K100+M100+O100+Q100</f>
        <v>0</v>
      </c>
      <c r="T100" s="43">
        <f t="shared" si="82"/>
        <v>2</v>
      </c>
      <c r="U100" s="34">
        <v>1</v>
      </c>
      <c r="V100" s="34"/>
      <c r="W100" s="34">
        <v>1</v>
      </c>
      <c r="X100" s="34"/>
      <c r="Y100" s="215">
        <f t="shared" si="81"/>
        <v>2</v>
      </c>
      <c r="Z100" s="1"/>
      <c r="AA100" s="1"/>
      <c r="AB100" s="2"/>
      <c r="AC100" s="1"/>
      <c r="AD100" s="35">
        <v>2</v>
      </c>
      <c r="AE100" s="36"/>
      <c r="AF100" s="1"/>
      <c r="AG100" s="2"/>
      <c r="AH100" s="2"/>
      <c r="AI100" s="2"/>
      <c r="AJ100" s="2"/>
    </row>
    <row r="101" spans="1:36" ht="15" customHeight="1" x14ac:dyDescent="0.25">
      <c r="A101" s="46" t="s">
        <v>31</v>
      </c>
      <c r="B101" s="2"/>
      <c r="C101" s="2"/>
      <c r="D101" s="2"/>
      <c r="E101" s="2"/>
      <c r="F101" s="2"/>
      <c r="G101" s="2"/>
      <c r="H101" s="2"/>
      <c r="I101" s="2"/>
      <c r="J101" s="47"/>
      <c r="K101" s="57"/>
      <c r="L101" s="22"/>
      <c r="M101" s="22"/>
      <c r="N101" s="22"/>
      <c r="O101" s="22"/>
      <c r="P101" s="22"/>
      <c r="Q101" s="22"/>
      <c r="R101" s="22"/>
      <c r="S101" s="43">
        <f t="shared" ref="S101:T101" si="83">K101+M101+O101+Q101</f>
        <v>0</v>
      </c>
      <c r="T101" s="43">
        <f t="shared" si="83"/>
        <v>0</v>
      </c>
      <c r="U101" s="34"/>
      <c r="V101" s="34"/>
      <c r="W101" s="34"/>
      <c r="X101" s="34"/>
      <c r="Y101" s="215"/>
      <c r="Z101" s="1"/>
      <c r="AA101" s="1"/>
      <c r="AB101" s="2"/>
      <c r="AC101" s="1"/>
      <c r="AD101" s="35">
        <v>2</v>
      </c>
      <c r="AE101" s="36"/>
      <c r="AF101" s="1"/>
      <c r="AG101" s="2"/>
      <c r="AH101" s="2"/>
      <c r="AI101" s="2"/>
      <c r="AJ101" s="2"/>
    </row>
    <row r="102" spans="1:36" ht="13.5" customHeight="1" x14ac:dyDescent="0.2">
      <c r="A102" s="46" t="s">
        <v>50</v>
      </c>
      <c r="B102" s="2"/>
      <c r="C102" s="2"/>
      <c r="D102" s="2"/>
      <c r="E102" s="2"/>
      <c r="F102" s="2"/>
      <c r="G102" s="2"/>
      <c r="H102" s="2"/>
      <c r="I102" s="2"/>
      <c r="J102" s="45"/>
      <c r="K102" s="57"/>
      <c r="L102" s="22"/>
      <c r="M102" s="22"/>
      <c r="N102" s="22"/>
      <c r="O102" s="22"/>
      <c r="P102" s="22"/>
      <c r="Q102" s="22"/>
      <c r="R102" s="22"/>
      <c r="S102" s="73"/>
      <c r="T102" s="73"/>
      <c r="U102" s="34"/>
      <c r="V102" s="34"/>
      <c r="W102" s="34"/>
      <c r="X102" s="34"/>
      <c r="Y102" s="215"/>
      <c r="Z102" s="1"/>
      <c r="AA102" s="1"/>
      <c r="AB102" s="2"/>
      <c r="AC102" s="1"/>
      <c r="AD102" s="35"/>
      <c r="AE102" s="36"/>
      <c r="AF102" s="1"/>
      <c r="AG102" s="2"/>
      <c r="AH102" s="2"/>
      <c r="AI102" s="2"/>
      <c r="AJ102" s="2"/>
    </row>
    <row r="103" spans="1:36" ht="13.5" customHeight="1" x14ac:dyDescent="0.2">
      <c r="A103" s="46"/>
      <c r="B103" s="2"/>
      <c r="C103" s="2"/>
      <c r="D103" s="2"/>
      <c r="E103" s="2"/>
      <c r="F103" s="2"/>
      <c r="G103" s="2"/>
      <c r="H103" s="2"/>
      <c r="I103" s="2"/>
      <c r="Z103" s="1"/>
      <c r="AA103" s="1"/>
      <c r="AB103" s="2"/>
      <c r="AC103" s="1"/>
      <c r="AD103" s="35"/>
      <c r="AE103" s="36"/>
      <c r="AF103" s="1"/>
      <c r="AG103" s="2"/>
      <c r="AH103" s="2"/>
      <c r="AI103" s="2"/>
      <c r="AJ103" s="2"/>
    </row>
    <row r="104" spans="1:36" ht="13.5" customHeight="1" x14ac:dyDescent="0.2">
      <c r="J104" s="45"/>
      <c r="K104" s="57"/>
      <c r="L104" s="22"/>
      <c r="M104" s="22"/>
      <c r="N104" s="22"/>
      <c r="O104" s="22"/>
      <c r="P104" s="22"/>
      <c r="Q104" s="22"/>
      <c r="R104" s="22"/>
      <c r="S104" s="22"/>
      <c r="T104" s="22"/>
      <c r="U104" s="34"/>
      <c r="V104" s="34"/>
      <c r="W104" s="34"/>
      <c r="X104" s="34"/>
      <c r="Y104" s="215">
        <f>SUM(Y96:Y102)</f>
        <v>202</v>
      </c>
      <c r="Z104" s="1">
        <f>Y97/B89</f>
        <v>0.54878048780487809</v>
      </c>
      <c r="AA104" s="1">
        <f>Y104/B89</f>
        <v>1.2317073170731707</v>
      </c>
      <c r="AB104" s="1">
        <f>AA104-Z104</f>
        <v>0.68292682926829262</v>
      </c>
      <c r="AC104" s="1"/>
      <c r="AD104" s="35"/>
      <c r="AE104" s="36">
        <f>AD104/AD99</f>
        <v>0</v>
      </c>
      <c r="AF104" s="1">
        <f>100%-AE104</f>
        <v>1</v>
      </c>
      <c r="AG104" s="2"/>
      <c r="AH104" s="2"/>
      <c r="AI104" s="2"/>
      <c r="AJ104" s="2"/>
    </row>
    <row r="105" spans="1:36" ht="13.5" customHeight="1" x14ac:dyDescent="0.2"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21"/>
      <c r="Z105" s="1"/>
      <c r="AA105" s="1"/>
      <c r="AB105" s="1"/>
      <c r="AC105" s="1"/>
      <c r="AD105" s="35"/>
      <c r="AE105" s="36"/>
      <c r="AF105" s="1"/>
      <c r="AG105" s="2"/>
      <c r="AH105" s="2"/>
      <c r="AI105" s="2"/>
      <c r="AJ105" s="2"/>
    </row>
    <row r="106" spans="1:36" ht="13.5" customHeight="1" x14ac:dyDescent="0.2">
      <c r="A106" s="310" t="s">
        <v>41</v>
      </c>
      <c r="B106" s="300"/>
      <c r="C106" s="300"/>
      <c r="D106" s="300"/>
      <c r="J106" s="60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21"/>
      <c r="Z106" s="1"/>
      <c r="AA106" s="1"/>
      <c r="AB106" s="1"/>
      <c r="AC106" s="1"/>
      <c r="AD106" s="35"/>
      <c r="AE106" s="36"/>
      <c r="AF106" s="1"/>
      <c r="AG106" s="2"/>
      <c r="AH106" s="2"/>
      <c r="AI106" s="2"/>
      <c r="AJ106" s="2"/>
    </row>
    <row r="107" spans="1:36" ht="13.5" customHeight="1" x14ac:dyDescent="0.2">
      <c r="A107" s="46" t="s">
        <v>42</v>
      </c>
      <c r="B107" s="2">
        <v>21</v>
      </c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21"/>
      <c r="Z107" s="1"/>
      <c r="AA107" s="1"/>
      <c r="AB107" s="1"/>
      <c r="AC107" s="1"/>
      <c r="AD107" s="35"/>
      <c r="AE107" s="36"/>
      <c r="AF107" s="1"/>
      <c r="AG107" s="2"/>
      <c r="AH107" s="2"/>
      <c r="AI107" s="2"/>
      <c r="AJ107" s="2"/>
    </row>
    <row r="108" spans="1:36" ht="13.5" customHeight="1" x14ac:dyDescent="0.2">
      <c r="A108" s="311" t="s">
        <v>43</v>
      </c>
      <c r="B108" s="300"/>
      <c r="C108" s="300"/>
      <c r="D108" s="300"/>
      <c r="E108" s="300"/>
      <c r="F108" s="300"/>
      <c r="G108" s="300"/>
      <c r="H108" s="52">
        <f>(B107/Y104)*100%</f>
        <v>0.10396039603960396</v>
      </c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21"/>
      <c r="Z108" s="1"/>
      <c r="AA108" s="1"/>
      <c r="AB108" s="1"/>
      <c r="AC108" s="1"/>
      <c r="AD108" s="35"/>
      <c r="AE108" s="36"/>
      <c r="AF108" s="1"/>
      <c r="AG108" s="2"/>
      <c r="AH108" s="2"/>
      <c r="AI108" s="2"/>
      <c r="AJ108" s="2"/>
    </row>
    <row r="109" spans="1:36" ht="13.5" customHeight="1" x14ac:dyDescent="0.2"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21"/>
      <c r="Z109" s="1"/>
      <c r="AA109" s="1"/>
      <c r="AB109" s="1"/>
      <c r="AC109" s="1"/>
      <c r="AD109" s="35"/>
      <c r="AE109" s="36"/>
      <c r="AF109" s="1"/>
      <c r="AG109" s="2"/>
      <c r="AH109" s="2"/>
      <c r="AI109" s="2"/>
      <c r="AJ109" s="2"/>
    </row>
    <row r="110" spans="1:36" ht="13.5" customHeight="1" x14ac:dyDescent="0.2">
      <c r="A110" s="53" t="s">
        <v>44</v>
      </c>
      <c r="F110" s="2">
        <f>((Y97*10)+(Y98*11)+(Y99*12)+(Y100*13))/Y104</f>
        <v>5.5742574257425739</v>
      </c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21"/>
      <c r="Z110" s="1"/>
      <c r="AA110" s="1"/>
      <c r="AC110" s="1"/>
      <c r="AG110" s="2"/>
      <c r="AH110" s="2"/>
      <c r="AI110" s="2"/>
      <c r="AJ110" s="2"/>
    </row>
    <row r="111" spans="1:36" ht="13.5" customHeight="1" x14ac:dyDescent="0.2">
      <c r="Z111" s="1"/>
      <c r="AA111" s="1"/>
      <c r="AC111" s="1"/>
      <c r="AG111" s="2"/>
      <c r="AH111" s="2"/>
      <c r="AI111" s="2"/>
      <c r="AJ111" s="2"/>
    </row>
    <row r="112" spans="1:36" ht="13.5" customHeight="1" x14ac:dyDescent="0.3">
      <c r="A112" s="61" t="s">
        <v>61</v>
      </c>
      <c r="Z112" s="1"/>
      <c r="AA112" s="1"/>
      <c r="AC112" s="1"/>
      <c r="AG112" s="2"/>
      <c r="AH112" s="2"/>
      <c r="AI112" s="2"/>
      <c r="AJ112" s="2"/>
    </row>
    <row r="113" spans="1:36" ht="33" customHeight="1" x14ac:dyDescent="0.2">
      <c r="B113" s="306" t="s">
        <v>3</v>
      </c>
      <c r="C113" s="307"/>
      <c r="D113" s="307"/>
      <c r="E113" s="307"/>
      <c r="F113" s="307"/>
      <c r="G113" s="307"/>
      <c r="H113" s="307"/>
      <c r="I113" s="307"/>
      <c r="K113" s="62" t="s">
        <v>9</v>
      </c>
      <c r="L113" s="62"/>
      <c r="M113" s="62" t="s">
        <v>5</v>
      </c>
      <c r="N113" s="62"/>
      <c r="O113" s="62" t="s">
        <v>6</v>
      </c>
      <c r="P113" s="62"/>
      <c r="Q113" s="63" t="s">
        <v>7</v>
      </c>
      <c r="R113" s="63"/>
      <c r="S113" s="308" t="s">
        <v>8</v>
      </c>
      <c r="T113" s="300"/>
      <c r="U113" s="7" t="s">
        <v>9</v>
      </c>
      <c r="V113" s="7" t="s">
        <v>5</v>
      </c>
      <c r="W113" s="7" t="s">
        <v>6</v>
      </c>
      <c r="X113" s="9" t="s">
        <v>7</v>
      </c>
      <c r="Y113" s="213" t="s">
        <v>10</v>
      </c>
      <c r="Z113" s="10" t="s">
        <v>11</v>
      </c>
      <c r="AA113" s="10" t="s">
        <v>12</v>
      </c>
      <c r="AB113" s="11" t="s">
        <v>13</v>
      </c>
      <c r="AC113" s="10" t="s">
        <v>14</v>
      </c>
      <c r="AD113" s="12" t="s">
        <v>15</v>
      </c>
      <c r="AE113" s="12" t="s">
        <v>16</v>
      </c>
      <c r="AF113" s="13" t="s">
        <v>17</v>
      </c>
      <c r="AG113" s="2"/>
      <c r="AH113" s="2"/>
      <c r="AI113" s="2"/>
      <c r="AJ113" s="2"/>
    </row>
    <row r="114" spans="1:36" ht="13.5" customHeight="1" x14ac:dyDescent="0.2">
      <c r="A114" s="15" t="s">
        <v>18</v>
      </c>
      <c r="B114" s="16">
        <v>1</v>
      </c>
      <c r="C114" s="16">
        <v>2</v>
      </c>
      <c r="D114" s="16">
        <v>3</v>
      </c>
      <c r="E114" s="16">
        <v>4</v>
      </c>
      <c r="F114" s="16">
        <v>5</v>
      </c>
      <c r="G114" s="16">
        <v>6</v>
      </c>
      <c r="H114" s="16">
        <v>7</v>
      </c>
      <c r="I114" s="16"/>
      <c r="J114" s="17" t="s">
        <v>19</v>
      </c>
      <c r="K114" s="74">
        <v>9</v>
      </c>
      <c r="L114" s="75">
        <v>10</v>
      </c>
      <c r="M114" s="75">
        <v>9</v>
      </c>
      <c r="N114" s="75">
        <v>10</v>
      </c>
      <c r="O114" s="75">
        <v>9</v>
      </c>
      <c r="P114" s="75">
        <v>10</v>
      </c>
      <c r="Q114" s="75">
        <v>9</v>
      </c>
      <c r="R114" s="3">
        <v>10</v>
      </c>
      <c r="S114" s="75">
        <v>9</v>
      </c>
      <c r="T114" s="3">
        <v>10</v>
      </c>
      <c r="U114" s="18">
        <v>9</v>
      </c>
      <c r="V114" s="19">
        <v>9</v>
      </c>
      <c r="W114" s="19">
        <v>9</v>
      </c>
      <c r="X114" s="19">
        <v>9</v>
      </c>
      <c r="Y114" s="138">
        <v>10</v>
      </c>
      <c r="Z114" s="21"/>
      <c r="AA114" s="21"/>
      <c r="AB114" s="22"/>
      <c r="AC114" s="23"/>
      <c r="AD114" s="24"/>
      <c r="AE114" s="24"/>
      <c r="AF114" s="1"/>
      <c r="AG114" s="2"/>
      <c r="AH114" s="3"/>
      <c r="AI114" s="2"/>
      <c r="AJ114" s="2"/>
    </row>
    <row r="115" spans="1:36" ht="13.5" customHeight="1" x14ac:dyDescent="0.2">
      <c r="A115" s="25">
        <v>9901</v>
      </c>
      <c r="B115" s="25">
        <v>88</v>
      </c>
      <c r="C115" s="25"/>
      <c r="D115" s="25"/>
      <c r="E115" s="25"/>
      <c r="F115" s="25"/>
      <c r="G115" s="25"/>
      <c r="H115" s="25"/>
      <c r="I115" s="25"/>
      <c r="J115" s="26"/>
      <c r="K115" s="314"/>
      <c r="L115" s="315"/>
      <c r="M115" s="315"/>
      <c r="N115" s="315"/>
      <c r="O115" s="315"/>
      <c r="P115" s="315"/>
      <c r="Q115" s="315"/>
      <c r="R115" s="4"/>
      <c r="S115" s="4"/>
      <c r="T115" s="4"/>
      <c r="U115" s="20"/>
      <c r="V115" s="20"/>
      <c r="W115" s="20"/>
      <c r="X115" s="20"/>
      <c r="Y115" s="138"/>
      <c r="Z115" s="21"/>
      <c r="AA115" s="21"/>
      <c r="AB115" s="22"/>
      <c r="AC115" s="23"/>
      <c r="AD115" s="29">
        <f>B115</f>
        <v>88</v>
      </c>
      <c r="AE115" s="24"/>
      <c r="AF115" s="1"/>
      <c r="AG115" s="2"/>
      <c r="AH115" s="25"/>
      <c r="AI115" s="2"/>
      <c r="AJ115" s="2"/>
    </row>
    <row r="116" spans="1:36" ht="13.5" customHeight="1" x14ac:dyDescent="0.2">
      <c r="A116" s="25">
        <v>9902</v>
      </c>
      <c r="B116" s="25"/>
      <c r="C116" s="25">
        <v>67</v>
      </c>
      <c r="D116" s="25"/>
      <c r="E116" s="25"/>
      <c r="F116" s="25"/>
      <c r="G116" s="25"/>
      <c r="H116" s="25"/>
      <c r="I116" s="25"/>
      <c r="J116" s="26"/>
      <c r="K116" s="25"/>
      <c r="L116" s="25"/>
      <c r="M116" s="25"/>
      <c r="N116" s="25"/>
      <c r="O116" s="25"/>
      <c r="P116" s="25"/>
      <c r="Q116" s="25"/>
      <c r="R116" s="25"/>
      <c r="S116" s="25"/>
      <c r="T116" s="25"/>
      <c r="U116" s="34"/>
      <c r="V116" s="34"/>
      <c r="W116" s="34"/>
      <c r="X116" s="34"/>
      <c r="Y116" s="215"/>
      <c r="Z116" s="21"/>
      <c r="AA116" s="21"/>
      <c r="AB116" s="22"/>
      <c r="AC116" s="23">
        <f>C116/B115</f>
        <v>0.76136363636363635</v>
      </c>
      <c r="AD116" s="35">
        <v>69</v>
      </c>
      <c r="AE116" s="36">
        <f t="shared" ref="AE116:AE123" si="84">AD116/AD115</f>
        <v>0.78409090909090906</v>
      </c>
      <c r="AF116" s="1">
        <f t="shared" ref="AF116:AF123" si="85">100%-AE116</f>
        <v>0.21590909090909094</v>
      </c>
      <c r="AG116" s="2"/>
      <c r="AH116" s="25"/>
      <c r="AI116" s="2"/>
      <c r="AJ116" s="2"/>
    </row>
    <row r="117" spans="1:36" ht="13.5" customHeight="1" x14ac:dyDescent="0.2">
      <c r="A117" s="40" t="s">
        <v>22</v>
      </c>
      <c r="B117" s="25"/>
      <c r="C117" s="25"/>
      <c r="D117" s="25">
        <v>55</v>
      </c>
      <c r="E117" s="25"/>
      <c r="F117" s="25"/>
      <c r="G117" s="25"/>
      <c r="H117" s="25"/>
      <c r="I117" s="25"/>
      <c r="J117" s="26"/>
      <c r="K117" s="25"/>
      <c r="L117" s="25"/>
      <c r="M117" s="25"/>
      <c r="N117" s="25"/>
      <c r="O117" s="25"/>
      <c r="P117" s="25"/>
      <c r="Q117" s="25"/>
      <c r="R117" s="25"/>
      <c r="S117" s="25"/>
      <c r="T117" s="25"/>
      <c r="U117" s="34"/>
      <c r="V117" s="34"/>
      <c r="W117" s="34"/>
      <c r="X117" s="34"/>
      <c r="Y117" s="215"/>
      <c r="Z117" s="21"/>
      <c r="AA117" s="21"/>
      <c r="AB117" s="22"/>
      <c r="AC117" s="23">
        <f>D117/C116</f>
        <v>0.82089552238805974</v>
      </c>
      <c r="AD117" s="35">
        <v>63</v>
      </c>
      <c r="AE117" s="36">
        <f t="shared" si="84"/>
        <v>0.91304347826086951</v>
      </c>
      <c r="AF117" s="1">
        <f t="shared" si="85"/>
        <v>8.6956521739130488E-2</v>
      </c>
      <c r="AG117" s="2"/>
      <c r="AH117" s="25"/>
      <c r="AI117" s="2"/>
      <c r="AJ117" s="2"/>
    </row>
    <row r="118" spans="1:36" ht="13.5" customHeight="1" x14ac:dyDescent="0.2">
      <c r="A118" s="40" t="s">
        <v>23</v>
      </c>
      <c r="B118" s="25"/>
      <c r="C118" s="25"/>
      <c r="D118" s="25"/>
      <c r="E118" s="25">
        <v>48</v>
      </c>
      <c r="F118" s="25"/>
      <c r="G118" s="25"/>
      <c r="H118" s="25"/>
      <c r="I118" s="25"/>
      <c r="J118" s="26"/>
      <c r="K118" s="25"/>
      <c r="L118" s="25"/>
      <c r="M118" s="25"/>
      <c r="N118" s="25"/>
      <c r="O118" s="25"/>
      <c r="P118" s="25"/>
      <c r="Q118" s="25"/>
      <c r="R118" s="25"/>
      <c r="S118" s="25"/>
      <c r="T118" s="25"/>
      <c r="U118" s="34"/>
      <c r="V118" s="34"/>
      <c r="W118" s="34"/>
      <c r="X118" s="34"/>
      <c r="Y118" s="215"/>
      <c r="Z118" s="21"/>
      <c r="AA118" s="21"/>
      <c r="AB118" s="22"/>
      <c r="AC118" s="23">
        <f>E118/D117</f>
        <v>0.87272727272727268</v>
      </c>
      <c r="AD118" s="35">
        <v>60</v>
      </c>
      <c r="AE118" s="36">
        <f t="shared" si="84"/>
        <v>0.95238095238095233</v>
      </c>
      <c r="AF118" s="1">
        <f t="shared" si="85"/>
        <v>4.7619047619047672E-2</v>
      </c>
      <c r="AG118" s="2"/>
      <c r="AH118" s="25"/>
      <c r="AI118" s="2"/>
      <c r="AJ118" s="2"/>
    </row>
    <row r="119" spans="1:36" ht="13.5" customHeight="1" x14ac:dyDescent="0.2">
      <c r="A119" s="40" t="s">
        <v>24</v>
      </c>
      <c r="B119" s="25"/>
      <c r="C119" s="25"/>
      <c r="D119" s="25"/>
      <c r="E119" s="25"/>
      <c r="F119" s="25">
        <v>46</v>
      </c>
      <c r="G119" s="25"/>
      <c r="H119" s="25"/>
      <c r="I119" s="25"/>
      <c r="J119" s="26"/>
      <c r="K119" s="25"/>
      <c r="L119" s="25"/>
      <c r="M119" s="25"/>
      <c r="N119" s="25"/>
      <c r="O119" s="25"/>
      <c r="P119" s="25"/>
      <c r="Q119" s="25"/>
      <c r="R119" s="25"/>
      <c r="S119" s="25"/>
      <c r="T119" s="25"/>
      <c r="U119" s="34"/>
      <c r="V119" s="34"/>
      <c r="W119" s="34"/>
      <c r="X119" s="34"/>
      <c r="Y119" s="215"/>
      <c r="Z119" s="21"/>
      <c r="AA119" s="21"/>
      <c r="AB119" s="22"/>
      <c r="AC119" s="23">
        <f>F119/E118</f>
        <v>0.95833333333333337</v>
      </c>
      <c r="AD119" s="35">
        <v>58</v>
      </c>
      <c r="AE119" s="36">
        <f t="shared" si="84"/>
        <v>0.96666666666666667</v>
      </c>
      <c r="AF119" s="1">
        <f t="shared" si="85"/>
        <v>3.3333333333333326E-2</v>
      </c>
      <c r="AG119" s="2"/>
      <c r="AH119" s="2"/>
      <c r="AI119" s="2"/>
      <c r="AJ119" s="2"/>
    </row>
    <row r="120" spans="1:36" ht="13.5" customHeight="1" x14ac:dyDescent="0.2">
      <c r="A120" s="40" t="s">
        <v>25</v>
      </c>
      <c r="B120" s="25"/>
      <c r="C120" s="25"/>
      <c r="D120" s="25"/>
      <c r="E120" s="25"/>
      <c r="F120" s="25"/>
      <c r="G120" s="25">
        <v>44</v>
      </c>
      <c r="H120" s="25"/>
      <c r="I120" s="25"/>
      <c r="J120" s="26"/>
      <c r="K120" s="25"/>
      <c r="L120" s="25"/>
      <c r="M120" s="25"/>
      <c r="N120" s="25"/>
      <c r="O120" s="25"/>
      <c r="P120" s="25"/>
      <c r="Q120" s="25"/>
      <c r="R120" s="25"/>
      <c r="S120" s="25"/>
      <c r="T120" s="25"/>
      <c r="U120" s="34"/>
      <c r="V120" s="34"/>
      <c r="W120" s="34"/>
      <c r="X120" s="34"/>
      <c r="Y120" s="215"/>
      <c r="Z120" s="21"/>
      <c r="AA120" s="21"/>
      <c r="AB120" s="22"/>
      <c r="AC120" s="23">
        <f>G120/F119</f>
        <v>0.95652173913043481</v>
      </c>
      <c r="AD120" s="35">
        <v>54</v>
      </c>
      <c r="AE120" s="36">
        <f t="shared" si="84"/>
        <v>0.93103448275862066</v>
      </c>
      <c r="AF120" s="1">
        <f t="shared" si="85"/>
        <v>6.8965517241379337E-2</v>
      </c>
      <c r="AG120" s="2"/>
      <c r="AH120" s="2"/>
      <c r="AI120" s="2"/>
      <c r="AJ120" s="2"/>
    </row>
    <row r="121" spans="1:36" ht="13.5" customHeight="1" x14ac:dyDescent="0.2">
      <c r="A121" s="40" t="s">
        <v>26</v>
      </c>
      <c r="B121" s="25"/>
      <c r="C121" s="25"/>
      <c r="D121" s="25"/>
      <c r="E121" s="25"/>
      <c r="F121" s="25"/>
      <c r="G121" s="25"/>
      <c r="H121" s="25">
        <v>44</v>
      </c>
      <c r="I121" s="25"/>
      <c r="J121" s="26"/>
      <c r="K121" s="25"/>
      <c r="L121" s="25"/>
      <c r="M121" s="25"/>
      <c r="N121" s="25"/>
      <c r="O121" s="25"/>
      <c r="P121" s="25"/>
      <c r="Q121" s="25"/>
      <c r="R121" s="25"/>
      <c r="S121" s="25"/>
      <c r="T121" s="25"/>
      <c r="U121" s="34"/>
      <c r="V121" s="34"/>
      <c r="W121" s="34"/>
      <c r="X121" s="34"/>
      <c r="Y121" s="215"/>
      <c r="Z121" s="21"/>
      <c r="AA121" s="21"/>
      <c r="AB121" s="22"/>
      <c r="AC121" s="23">
        <f>H121/G120</f>
        <v>1</v>
      </c>
      <c r="AD121" s="35">
        <v>54</v>
      </c>
      <c r="AE121" s="36">
        <f t="shared" si="84"/>
        <v>1</v>
      </c>
      <c r="AF121" s="1">
        <f t="shared" si="85"/>
        <v>0</v>
      </c>
      <c r="AG121" s="2"/>
      <c r="AH121" s="2"/>
      <c r="AI121" s="2"/>
      <c r="AJ121" s="2"/>
    </row>
    <row r="122" spans="1:36" ht="15" customHeight="1" x14ac:dyDescent="0.25">
      <c r="A122" s="40" t="s">
        <v>27</v>
      </c>
      <c r="B122" s="25"/>
      <c r="C122" s="25"/>
      <c r="D122" s="25"/>
      <c r="E122" s="25"/>
      <c r="F122" s="25"/>
      <c r="G122" s="25"/>
      <c r="H122" s="25"/>
      <c r="I122" s="42"/>
      <c r="J122" s="26"/>
      <c r="K122" s="25">
        <v>6</v>
      </c>
      <c r="L122" s="25"/>
      <c r="M122" s="25"/>
      <c r="N122" s="25"/>
      <c r="O122" s="25">
        <v>10</v>
      </c>
      <c r="P122" s="25"/>
      <c r="Q122" s="25">
        <v>27</v>
      </c>
      <c r="R122" s="25"/>
      <c r="S122" s="43">
        <f t="shared" ref="S122:T122" si="86">K122+M122+O122+Q122</f>
        <v>43</v>
      </c>
      <c r="T122" s="43">
        <f t="shared" si="86"/>
        <v>0</v>
      </c>
      <c r="U122" s="34"/>
      <c r="V122" s="34"/>
      <c r="W122" s="34"/>
      <c r="X122" s="34"/>
      <c r="Y122" s="215"/>
      <c r="Z122" s="21"/>
      <c r="AA122" s="21"/>
      <c r="AB122" s="22"/>
      <c r="AC122" s="23">
        <f>I122/H121</f>
        <v>0</v>
      </c>
      <c r="AD122" s="35">
        <v>52</v>
      </c>
      <c r="AE122" s="36">
        <f t="shared" si="84"/>
        <v>0.96296296296296291</v>
      </c>
      <c r="AF122" s="1">
        <f t="shared" si="85"/>
        <v>3.703703703703709E-2</v>
      </c>
      <c r="AG122" s="2"/>
      <c r="AH122" s="2"/>
      <c r="AI122" s="2"/>
      <c r="AJ122" s="2"/>
    </row>
    <row r="123" spans="1:36" ht="15" customHeight="1" x14ac:dyDescent="0.25">
      <c r="A123" s="46" t="s">
        <v>28</v>
      </c>
      <c r="B123" s="2"/>
      <c r="C123" s="2"/>
      <c r="D123" s="2"/>
      <c r="E123" s="2"/>
      <c r="F123" s="2"/>
      <c r="G123" s="2"/>
      <c r="H123" s="2"/>
      <c r="I123" s="2">
        <v>7</v>
      </c>
      <c r="J123" s="47"/>
      <c r="K123" s="25">
        <v>1</v>
      </c>
      <c r="L123" s="25">
        <v>6</v>
      </c>
      <c r="M123" s="25"/>
      <c r="N123" s="25"/>
      <c r="O123" s="25">
        <v>1</v>
      </c>
      <c r="P123" s="25">
        <v>10</v>
      </c>
      <c r="Q123" s="25">
        <v>3</v>
      </c>
      <c r="R123" s="25">
        <v>27</v>
      </c>
      <c r="S123" s="43">
        <f t="shared" ref="S123:T123" si="87">K123+M123+O123+Q123</f>
        <v>5</v>
      </c>
      <c r="T123" s="43">
        <f t="shared" si="87"/>
        <v>43</v>
      </c>
      <c r="U123" s="34">
        <v>6</v>
      </c>
      <c r="V123" s="34"/>
      <c r="W123" s="34">
        <v>10</v>
      </c>
      <c r="X123" s="34">
        <v>27</v>
      </c>
      <c r="Y123" s="215">
        <f>SUM(U123:X123)</f>
        <v>43</v>
      </c>
      <c r="Z123" s="1"/>
      <c r="AA123" s="1"/>
      <c r="AB123" s="2"/>
      <c r="AC123" s="1" t="e">
        <f>S122/I122</f>
        <v>#DIV/0!</v>
      </c>
      <c r="AD123" s="35">
        <v>52</v>
      </c>
      <c r="AE123" s="36">
        <f t="shared" si="84"/>
        <v>1</v>
      </c>
      <c r="AF123" s="1">
        <f t="shared" si="85"/>
        <v>0</v>
      </c>
      <c r="AG123" s="2"/>
      <c r="AH123" s="2"/>
      <c r="AI123" s="2"/>
      <c r="AJ123" s="2"/>
    </row>
    <row r="124" spans="1:36" ht="15" customHeight="1" x14ac:dyDescent="0.25">
      <c r="A124" s="46" t="s">
        <v>29</v>
      </c>
      <c r="B124" s="2"/>
      <c r="C124" s="2"/>
      <c r="D124" s="2"/>
      <c r="E124" s="2"/>
      <c r="F124" s="2"/>
      <c r="G124" s="2"/>
      <c r="H124" s="2"/>
      <c r="I124" s="2">
        <v>3</v>
      </c>
      <c r="J124" s="47"/>
      <c r="K124" s="25"/>
      <c r="L124" s="25">
        <v>1</v>
      </c>
      <c r="M124" s="25">
        <v>1</v>
      </c>
      <c r="N124" s="25"/>
      <c r="O124" s="25">
        <v>1</v>
      </c>
      <c r="P124" s="25">
        <v>1</v>
      </c>
      <c r="Q124" s="25">
        <v>1</v>
      </c>
      <c r="R124" s="25">
        <v>4</v>
      </c>
      <c r="S124" s="43">
        <f t="shared" ref="S124:T124" si="88">K124+M124+O124+Q124</f>
        <v>3</v>
      </c>
      <c r="T124" s="43">
        <f t="shared" si="88"/>
        <v>6</v>
      </c>
      <c r="U124" s="34">
        <v>1</v>
      </c>
      <c r="V124" s="34"/>
      <c r="W124" s="34">
        <v>1</v>
      </c>
      <c r="X124" s="34">
        <v>2</v>
      </c>
      <c r="Y124" s="215">
        <v>4</v>
      </c>
      <c r="Z124" s="1"/>
      <c r="AA124" s="1"/>
      <c r="AB124" s="2"/>
      <c r="AC124" s="1"/>
      <c r="AD124" s="35">
        <v>43</v>
      </c>
      <c r="AE124" s="36"/>
      <c r="AF124" s="1"/>
      <c r="AG124" s="2"/>
      <c r="AH124" s="2"/>
      <c r="AI124" s="2"/>
      <c r="AJ124" s="2"/>
    </row>
    <row r="125" spans="1:36" ht="15" customHeight="1" x14ac:dyDescent="0.25">
      <c r="A125" s="46" t="s">
        <v>30</v>
      </c>
      <c r="B125" s="2"/>
      <c r="C125" s="2"/>
      <c r="D125" s="2"/>
      <c r="E125" s="2"/>
      <c r="F125" s="2"/>
      <c r="G125" s="2"/>
      <c r="H125" s="2"/>
      <c r="I125" s="2"/>
      <c r="J125" s="47"/>
      <c r="K125" s="25"/>
      <c r="L125" s="25"/>
      <c r="M125" s="25"/>
      <c r="N125" s="25">
        <v>1</v>
      </c>
      <c r="O125" s="25"/>
      <c r="P125" s="25">
        <v>1</v>
      </c>
      <c r="Q125" s="25">
        <v>1</v>
      </c>
      <c r="R125" s="25">
        <v>1</v>
      </c>
      <c r="S125" s="43">
        <f t="shared" ref="S125:T125" si="89">K125+M125+O125+Q125</f>
        <v>1</v>
      </c>
      <c r="T125" s="43">
        <f t="shared" si="89"/>
        <v>3</v>
      </c>
      <c r="U125" s="34"/>
      <c r="V125" s="34">
        <v>1</v>
      </c>
      <c r="W125" s="34">
        <v>1</v>
      </c>
      <c r="X125" s="34">
        <v>1</v>
      </c>
      <c r="Y125" s="215">
        <f>SUM(U125:X125)</f>
        <v>3</v>
      </c>
      <c r="Z125" s="1"/>
      <c r="AA125" s="1"/>
      <c r="AB125" s="2"/>
      <c r="AC125" s="1"/>
      <c r="AD125" s="35">
        <v>6</v>
      </c>
      <c r="AE125" s="36"/>
      <c r="AF125" s="1"/>
      <c r="AG125" s="2"/>
      <c r="AH125" s="2"/>
      <c r="AI125" s="2"/>
      <c r="AJ125" s="2"/>
    </row>
    <row r="126" spans="1:36" ht="15" customHeight="1" x14ac:dyDescent="0.25">
      <c r="A126" s="46" t="s">
        <v>31</v>
      </c>
      <c r="B126" s="2"/>
      <c r="C126" s="2"/>
      <c r="D126" s="2"/>
      <c r="E126" s="2"/>
      <c r="F126" s="2"/>
      <c r="G126" s="2"/>
      <c r="H126" s="2"/>
      <c r="I126" s="2">
        <v>1</v>
      </c>
      <c r="J126" s="47"/>
      <c r="K126" s="25"/>
      <c r="L126" s="25"/>
      <c r="M126" s="25"/>
      <c r="N126" s="25"/>
      <c r="O126" s="25"/>
      <c r="P126" s="25"/>
      <c r="Q126" s="25"/>
      <c r="R126" s="25">
        <v>2</v>
      </c>
      <c r="S126" s="43">
        <f t="shared" ref="S126:T126" si="90">K126+M126+O126+Q126</f>
        <v>0</v>
      </c>
      <c r="T126" s="43">
        <f t="shared" si="90"/>
        <v>2</v>
      </c>
      <c r="U126" s="34"/>
      <c r="V126" s="34"/>
      <c r="W126" s="34"/>
      <c r="X126" s="34"/>
      <c r="Y126" s="215">
        <v>2</v>
      </c>
      <c r="Z126" s="1"/>
      <c r="AA126" s="1"/>
      <c r="AB126" s="2"/>
      <c r="AC126" s="1"/>
      <c r="AD126" s="35">
        <v>3</v>
      </c>
      <c r="AE126" s="36"/>
      <c r="AF126" s="1"/>
      <c r="AG126" s="2"/>
      <c r="AH126" s="2"/>
      <c r="AI126" s="2"/>
      <c r="AJ126" s="2"/>
    </row>
    <row r="127" spans="1:36" ht="15" customHeight="1" x14ac:dyDescent="0.25">
      <c r="A127" s="46" t="s">
        <v>50</v>
      </c>
      <c r="B127" s="2"/>
      <c r="C127" s="2"/>
      <c r="D127" s="2"/>
      <c r="E127" s="2"/>
      <c r="F127" s="2"/>
      <c r="G127" s="2"/>
      <c r="H127" s="2"/>
      <c r="I127" s="2"/>
      <c r="J127" s="47"/>
      <c r="K127" s="25"/>
      <c r="L127" s="25"/>
      <c r="M127" s="25"/>
      <c r="N127" s="25"/>
      <c r="O127" s="25"/>
      <c r="P127" s="25"/>
      <c r="Q127" s="25"/>
      <c r="R127" s="25"/>
      <c r="S127" s="72"/>
      <c r="T127" s="72"/>
      <c r="U127" s="34"/>
      <c r="V127" s="34"/>
      <c r="W127" s="34"/>
      <c r="X127" s="34"/>
      <c r="Y127" s="215"/>
      <c r="Z127" s="1"/>
      <c r="AA127" s="1"/>
      <c r="AB127" s="2"/>
      <c r="AC127" s="1"/>
      <c r="AD127" s="35">
        <v>2</v>
      </c>
      <c r="AE127" s="36"/>
      <c r="AF127" s="1"/>
      <c r="AG127" s="2"/>
      <c r="AH127" s="2"/>
      <c r="AI127" s="2"/>
      <c r="AJ127" s="2"/>
    </row>
    <row r="128" spans="1:36" ht="13.5" customHeight="1" x14ac:dyDescent="0.2">
      <c r="A128" s="46"/>
      <c r="B128" s="2"/>
      <c r="C128" s="2"/>
      <c r="D128" s="2"/>
      <c r="E128" s="2"/>
      <c r="F128" s="2"/>
      <c r="G128" s="2"/>
      <c r="H128" s="2"/>
      <c r="I128" s="2"/>
      <c r="J128" s="45"/>
      <c r="Z128" s="1"/>
      <c r="AA128" s="1"/>
      <c r="AB128" s="2"/>
      <c r="AC128" s="1"/>
      <c r="AD128" s="35"/>
      <c r="AE128" s="36"/>
      <c r="AF128" s="1"/>
      <c r="AG128" s="2"/>
      <c r="AH128" s="2"/>
      <c r="AI128" s="2"/>
      <c r="AJ128" s="2"/>
    </row>
    <row r="129" spans="1:36" ht="13.5" customHeight="1" x14ac:dyDescent="0.2">
      <c r="J129" s="2"/>
      <c r="K129" s="25"/>
      <c r="L129" s="25"/>
      <c r="M129" s="25"/>
      <c r="N129" s="25"/>
      <c r="O129" s="25"/>
      <c r="P129" s="25"/>
      <c r="Q129" s="25"/>
      <c r="R129" s="25"/>
      <c r="S129" s="72"/>
      <c r="T129" s="72"/>
      <c r="U129" s="34"/>
      <c r="V129" s="34"/>
      <c r="W129" s="34"/>
      <c r="X129" s="34"/>
      <c r="Y129" s="215">
        <f>SUM(Y123:Y127)</f>
        <v>52</v>
      </c>
      <c r="Z129" s="1">
        <f>Y123/B115</f>
        <v>0.48863636363636365</v>
      </c>
      <c r="AA129" s="1">
        <f>Y129/B115</f>
        <v>0.59090909090909094</v>
      </c>
      <c r="AB129" s="1">
        <f>AA129-Z129</f>
        <v>0.10227272727272729</v>
      </c>
      <c r="AC129" s="1"/>
      <c r="AD129" s="35"/>
      <c r="AE129" s="36"/>
      <c r="AF129" s="1"/>
      <c r="AG129" s="2"/>
      <c r="AH129" s="2"/>
      <c r="AI129" s="2"/>
      <c r="AJ129" s="2"/>
    </row>
    <row r="130" spans="1:36" ht="13.5" customHeight="1" x14ac:dyDescent="0.2">
      <c r="A130" s="310" t="s">
        <v>41</v>
      </c>
      <c r="B130" s="300"/>
      <c r="C130" s="300"/>
      <c r="D130" s="300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21"/>
      <c r="Z130" s="1"/>
      <c r="AA130" s="1"/>
      <c r="AC130" s="1"/>
      <c r="AD130" s="35"/>
      <c r="AE130" s="36"/>
      <c r="AF130" s="1"/>
      <c r="AG130" s="2"/>
      <c r="AH130" s="2"/>
      <c r="AI130" s="2"/>
      <c r="AJ130" s="2"/>
    </row>
    <row r="131" spans="1:36" ht="13.5" customHeight="1" x14ac:dyDescent="0.2">
      <c r="A131" s="46" t="s">
        <v>42</v>
      </c>
      <c r="B131" s="2">
        <v>4</v>
      </c>
      <c r="J131" s="30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21"/>
      <c r="Z131" s="1"/>
      <c r="AA131" s="1"/>
      <c r="AC131" s="1"/>
      <c r="AD131" s="35"/>
      <c r="AE131" s="36"/>
      <c r="AF131" s="1"/>
      <c r="AG131" s="2"/>
      <c r="AH131" s="2"/>
      <c r="AI131" s="2"/>
      <c r="AJ131" s="2"/>
    </row>
    <row r="132" spans="1:36" ht="13.5" customHeight="1" x14ac:dyDescent="0.2">
      <c r="A132" s="311" t="s">
        <v>43</v>
      </c>
      <c r="B132" s="300"/>
      <c r="C132" s="300"/>
      <c r="D132" s="300"/>
      <c r="E132" s="300"/>
      <c r="F132" s="300"/>
      <c r="G132" s="300"/>
      <c r="H132" s="52">
        <f>(B131/Y129)*100%</f>
        <v>7.6923076923076927E-2</v>
      </c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21"/>
      <c r="Z132" s="1"/>
      <c r="AA132" s="1"/>
      <c r="AC132" s="1"/>
      <c r="AD132" s="35"/>
      <c r="AE132" s="36"/>
      <c r="AF132" s="1"/>
      <c r="AG132" s="2"/>
      <c r="AH132" s="2"/>
      <c r="AI132" s="2"/>
      <c r="AJ132" s="2"/>
    </row>
    <row r="133" spans="1:36" ht="13.5" customHeight="1" x14ac:dyDescent="0.2"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21"/>
      <c r="Z133" s="1"/>
      <c r="AA133" s="1"/>
      <c r="AC133" s="1"/>
      <c r="AD133" s="35"/>
      <c r="AE133" s="36"/>
      <c r="AF133" s="1"/>
      <c r="AG133" s="2"/>
      <c r="AH133" s="2"/>
      <c r="AI133" s="2"/>
      <c r="AJ133" s="2"/>
    </row>
    <row r="134" spans="1:36" ht="13.5" customHeight="1" x14ac:dyDescent="0.2">
      <c r="A134" s="53" t="s">
        <v>44</v>
      </c>
      <c r="F134" s="2">
        <f>((Y123*10)+(Y124*11)+(Y125*12))/Y129</f>
        <v>9.8076923076923084</v>
      </c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21"/>
      <c r="Z134" s="1"/>
      <c r="AA134" s="1"/>
      <c r="AC134" s="1"/>
      <c r="AD134" s="35"/>
      <c r="AE134" s="36"/>
      <c r="AF134" s="1"/>
      <c r="AG134" s="2"/>
      <c r="AH134" s="2"/>
      <c r="AI134" s="2"/>
      <c r="AJ134" s="2"/>
    </row>
    <row r="135" spans="1:36" ht="13.5" customHeight="1" x14ac:dyDescent="0.2"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21"/>
      <c r="Z135" s="1"/>
      <c r="AA135" s="1"/>
      <c r="AC135" s="1"/>
      <c r="AG135" s="2"/>
      <c r="AH135" s="2"/>
      <c r="AI135" s="2"/>
      <c r="AJ135" s="2"/>
    </row>
    <row r="136" spans="1:36" ht="13.5" customHeight="1" x14ac:dyDescent="0.3">
      <c r="A136" s="61" t="s">
        <v>62</v>
      </c>
      <c r="Z136" s="1"/>
      <c r="AA136" s="1"/>
      <c r="AC136" s="1"/>
      <c r="AG136" s="2"/>
      <c r="AH136" s="2"/>
      <c r="AI136" s="2"/>
      <c r="AJ136" s="2"/>
    </row>
    <row r="137" spans="1:36" ht="13.5" customHeight="1" x14ac:dyDescent="0.3">
      <c r="A137" s="61"/>
      <c r="Z137" s="1"/>
      <c r="AA137" s="1"/>
      <c r="AC137" s="1"/>
      <c r="AG137" s="2"/>
      <c r="AH137" s="2"/>
      <c r="AI137" s="2"/>
      <c r="AJ137" s="2"/>
    </row>
    <row r="138" spans="1:36" ht="43.5" customHeight="1" x14ac:dyDescent="0.2">
      <c r="B138" s="306" t="s">
        <v>3</v>
      </c>
      <c r="C138" s="307"/>
      <c r="D138" s="307"/>
      <c r="E138" s="307"/>
      <c r="F138" s="307"/>
      <c r="G138" s="307"/>
      <c r="H138" s="307"/>
      <c r="I138" s="307"/>
      <c r="K138" s="62" t="s">
        <v>9</v>
      </c>
      <c r="L138" s="62"/>
      <c r="M138" s="62" t="s">
        <v>5</v>
      </c>
      <c r="N138" s="62"/>
      <c r="O138" s="62" t="s">
        <v>6</v>
      </c>
      <c r="P138" s="62"/>
      <c r="Q138" s="63" t="s">
        <v>7</v>
      </c>
      <c r="R138" s="63"/>
      <c r="S138" s="308" t="s">
        <v>8</v>
      </c>
      <c r="T138" s="300"/>
      <c r="U138" s="7" t="s">
        <v>9</v>
      </c>
      <c r="V138" s="7" t="s">
        <v>5</v>
      </c>
      <c r="W138" s="7" t="s">
        <v>6</v>
      </c>
      <c r="X138" s="9" t="s">
        <v>7</v>
      </c>
      <c r="Y138" s="213" t="s">
        <v>10</v>
      </c>
      <c r="Z138" s="10" t="s">
        <v>11</v>
      </c>
      <c r="AA138" s="10" t="s">
        <v>12</v>
      </c>
      <c r="AB138" s="11" t="s">
        <v>13</v>
      </c>
      <c r="AC138" s="10" t="s">
        <v>14</v>
      </c>
      <c r="AD138" s="12" t="s">
        <v>15</v>
      </c>
      <c r="AE138" s="12" t="s">
        <v>16</v>
      </c>
      <c r="AF138" s="13" t="s">
        <v>17</v>
      </c>
      <c r="AG138" s="2"/>
      <c r="AH138" s="2"/>
      <c r="AI138" s="2"/>
      <c r="AJ138" s="2"/>
    </row>
    <row r="139" spans="1:36" ht="13.5" customHeight="1" x14ac:dyDescent="0.2">
      <c r="A139" s="15" t="s">
        <v>18</v>
      </c>
      <c r="B139" s="16">
        <v>1</v>
      </c>
      <c r="C139" s="16">
        <v>2</v>
      </c>
      <c r="D139" s="16">
        <v>3</v>
      </c>
      <c r="E139" s="16">
        <v>4</v>
      </c>
      <c r="F139" s="16">
        <v>5</v>
      </c>
      <c r="G139" s="16">
        <v>6</v>
      </c>
      <c r="H139" s="16">
        <v>7</v>
      </c>
      <c r="I139" s="16"/>
      <c r="J139" s="17" t="s">
        <v>19</v>
      </c>
      <c r="K139" s="74">
        <v>9</v>
      </c>
      <c r="L139" s="75">
        <v>10</v>
      </c>
      <c r="M139" s="75">
        <v>9</v>
      </c>
      <c r="N139" s="75">
        <v>10</v>
      </c>
      <c r="O139" s="75">
        <v>9</v>
      </c>
      <c r="P139" s="75">
        <v>10</v>
      </c>
      <c r="Q139" s="75">
        <v>9</v>
      </c>
      <c r="R139" s="3">
        <v>10</v>
      </c>
      <c r="S139" s="75">
        <v>9</v>
      </c>
      <c r="T139" s="3">
        <v>10</v>
      </c>
      <c r="U139" s="74">
        <v>9</v>
      </c>
      <c r="V139" s="19">
        <v>9</v>
      </c>
      <c r="W139" s="19">
        <v>9</v>
      </c>
      <c r="X139" s="19">
        <v>9</v>
      </c>
      <c r="Y139" s="138">
        <v>10</v>
      </c>
      <c r="Z139" s="21"/>
      <c r="AA139" s="21"/>
      <c r="AB139" s="22"/>
      <c r="AC139" s="23"/>
      <c r="AD139" s="24"/>
      <c r="AE139" s="24"/>
      <c r="AF139" s="1"/>
      <c r="AG139" s="2"/>
      <c r="AH139" s="2"/>
      <c r="AI139" s="2"/>
      <c r="AJ139" s="2"/>
    </row>
    <row r="140" spans="1:36" ht="13.5" customHeight="1" x14ac:dyDescent="0.2">
      <c r="A140" s="25">
        <v>9902</v>
      </c>
      <c r="B140" s="25">
        <v>166</v>
      </c>
      <c r="C140" s="25"/>
      <c r="D140" s="25"/>
      <c r="E140" s="25"/>
      <c r="F140" s="25"/>
      <c r="G140" s="25"/>
      <c r="H140" s="25"/>
      <c r="I140" s="25"/>
      <c r="J140" s="26"/>
      <c r="K140" s="314"/>
      <c r="L140" s="315"/>
      <c r="M140" s="315"/>
      <c r="N140" s="315"/>
      <c r="O140" s="315"/>
      <c r="P140" s="315"/>
      <c r="Q140" s="315"/>
      <c r="R140" s="4"/>
      <c r="S140" s="4"/>
      <c r="T140" s="4"/>
      <c r="U140" s="3"/>
      <c r="V140" s="20"/>
      <c r="W140" s="20"/>
      <c r="X140" s="20"/>
      <c r="Y140" s="138"/>
      <c r="Z140" s="21"/>
      <c r="AA140" s="21"/>
      <c r="AB140" s="22"/>
      <c r="AC140" s="23"/>
      <c r="AD140" s="29">
        <f>B140</f>
        <v>166</v>
      </c>
      <c r="AE140" s="24"/>
      <c r="AF140" s="1"/>
      <c r="AG140" s="2"/>
      <c r="AH140" s="3"/>
      <c r="AI140" s="2"/>
      <c r="AJ140" s="2"/>
    </row>
    <row r="141" spans="1:36" ht="13.5" customHeight="1" x14ac:dyDescent="0.2">
      <c r="A141" s="40" t="s">
        <v>22</v>
      </c>
      <c r="B141" s="25"/>
      <c r="C141" s="25">
        <v>139</v>
      </c>
      <c r="D141" s="25"/>
      <c r="E141" s="25"/>
      <c r="F141" s="25"/>
      <c r="G141" s="25"/>
      <c r="H141" s="25"/>
      <c r="I141" s="25"/>
      <c r="J141" s="26"/>
      <c r="K141" s="25"/>
      <c r="L141" s="25"/>
      <c r="M141" s="25"/>
      <c r="N141" s="25"/>
      <c r="O141" s="25"/>
      <c r="P141" s="25"/>
      <c r="Q141" s="25"/>
      <c r="R141" s="25"/>
      <c r="S141" s="25"/>
      <c r="T141" s="25"/>
      <c r="U141" s="22"/>
      <c r="V141" s="34"/>
      <c r="W141" s="34"/>
      <c r="X141" s="34"/>
      <c r="Y141" s="215"/>
      <c r="Z141" s="21"/>
      <c r="AA141" s="21"/>
      <c r="AB141" s="22"/>
      <c r="AC141" s="23">
        <f>C141/B140</f>
        <v>0.83734939759036142</v>
      </c>
      <c r="AD141" s="35">
        <v>142</v>
      </c>
      <c r="AE141" s="36">
        <f t="shared" ref="AE141:AE147" si="91">AD141/AD140</f>
        <v>0.85542168674698793</v>
      </c>
      <c r="AF141" s="1">
        <f t="shared" ref="AF141:AF147" si="92">100%-AE141</f>
        <v>0.14457831325301207</v>
      </c>
      <c r="AG141" s="2"/>
      <c r="AH141" s="25"/>
      <c r="AI141" s="2"/>
      <c r="AJ141" s="2"/>
    </row>
    <row r="142" spans="1:36" ht="13.5" customHeight="1" x14ac:dyDescent="0.2">
      <c r="A142" s="40" t="s">
        <v>23</v>
      </c>
      <c r="B142" s="25"/>
      <c r="C142" s="25"/>
      <c r="D142" s="25">
        <v>119</v>
      </c>
      <c r="E142" s="25"/>
      <c r="F142" s="25"/>
      <c r="G142" s="25"/>
      <c r="H142" s="25"/>
      <c r="I142" s="25"/>
      <c r="J142" s="26"/>
      <c r="K142" s="25"/>
      <c r="L142" s="25"/>
      <c r="M142" s="25"/>
      <c r="N142" s="25"/>
      <c r="O142" s="25"/>
      <c r="P142" s="25"/>
      <c r="Q142" s="25"/>
      <c r="R142" s="25"/>
      <c r="S142" s="25"/>
      <c r="T142" s="25"/>
      <c r="U142" s="22"/>
      <c r="V142" s="34"/>
      <c r="W142" s="34"/>
      <c r="X142" s="34"/>
      <c r="Y142" s="215"/>
      <c r="Z142" s="21"/>
      <c r="AA142" s="21"/>
      <c r="AB142" s="22"/>
      <c r="AC142" s="23">
        <f>D142/C141</f>
        <v>0.85611510791366907</v>
      </c>
      <c r="AD142" s="35">
        <v>135</v>
      </c>
      <c r="AE142" s="36">
        <f t="shared" si="91"/>
        <v>0.95070422535211263</v>
      </c>
      <c r="AF142" s="1">
        <f t="shared" si="92"/>
        <v>4.9295774647887369E-2</v>
      </c>
      <c r="AG142" s="2"/>
      <c r="AH142" s="25"/>
      <c r="AI142" s="2"/>
      <c r="AJ142" s="2"/>
    </row>
    <row r="143" spans="1:36" ht="13.5" customHeight="1" x14ac:dyDescent="0.2">
      <c r="A143" s="40" t="s">
        <v>24</v>
      </c>
      <c r="B143" s="25"/>
      <c r="C143" s="25"/>
      <c r="D143" s="25"/>
      <c r="E143" s="25">
        <v>106</v>
      </c>
      <c r="F143" s="25"/>
      <c r="G143" s="25"/>
      <c r="H143" s="25"/>
      <c r="I143" s="25"/>
      <c r="J143" s="26"/>
      <c r="K143" s="25"/>
      <c r="L143" s="25"/>
      <c r="M143" s="25"/>
      <c r="N143" s="25"/>
      <c r="O143" s="25"/>
      <c r="P143" s="25"/>
      <c r="Q143" s="25"/>
      <c r="R143" s="25"/>
      <c r="S143" s="25"/>
      <c r="T143" s="25"/>
      <c r="U143" s="22"/>
      <c r="V143" s="34"/>
      <c r="W143" s="34"/>
      <c r="X143" s="34"/>
      <c r="Y143" s="215"/>
      <c r="Z143" s="21"/>
      <c r="AA143" s="21"/>
      <c r="AB143" s="22"/>
      <c r="AC143" s="23">
        <f>E143/D142</f>
        <v>0.89075630252100846</v>
      </c>
      <c r="AD143" s="35">
        <v>129</v>
      </c>
      <c r="AE143" s="36">
        <f t="shared" si="91"/>
        <v>0.9555555555555556</v>
      </c>
      <c r="AF143" s="1">
        <f t="shared" si="92"/>
        <v>4.4444444444444398E-2</v>
      </c>
      <c r="AG143" s="2"/>
      <c r="AH143" s="25"/>
      <c r="AI143" s="2"/>
      <c r="AJ143" s="2"/>
    </row>
    <row r="144" spans="1:36" ht="13.5" customHeight="1" x14ac:dyDescent="0.2">
      <c r="A144" s="40" t="s">
        <v>25</v>
      </c>
      <c r="B144" s="25"/>
      <c r="C144" s="25"/>
      <c r="D144" s="25"/>
      <c r="E144" s="25"/>
      <c r="F144" s="25">
        <v>95</v>
      </c>
      <c r="G144" s="25"/>
      <c r="H144" s="25"/>
      <c r="I144" s="25"/>
      <c r="J144" s="26"/>
      <c r="K144" s="25"/>
      <c r="L144" s="25"/>
      <c r="M144" s="25"/>
      <c r="N144" s="25"/>
      <c r="O144" s="25"/>
      <c r="P144" s="25"/>
      <c r="Q144" s="25"/>
      <c r="R144" s="25"/>
      <c r="S144" s="25"/>
      <c r="T144" s="25"/>
      <c r="U144" s="22"/>
      <c r="V144" s="34"/>
      <c r="W144" s="34"/>
      <c r="X144" s="34"/>
      <c r="Y144" s="215"/>
      <c r="Z144" s="21"/>
      <c r="AA144" s="21"/>
      <c r="AB144" s="22"/>
      <c r="AC144" s="23">
        <f>F144/E143</f>
        <v>0.89622641509433965</v>
      </c>
      <c r="AD144" s="35">
        <v>123</v>
      </c>
      <c r="AE144" s="36">
        <f t="shared" si="91"/>
        <v>0.95348837209302328</v>
      </c>
      <c r="AF144" s="1">
        <f t="shared" si="92"/>
        <v>4.6511627906976716E-2</v>
      </c>
      <c r="AG144" s="2"/>
      <c r="AH144" s="25"/>
      <c r="AI144" s="2"/>
      <c r="AJ144" s="2"/>
    </row>
    <row r="145" spans="1:36" ht="13.5" customHeight="1" x14ac:dyDescent="0.2">
      <c r="A145" s="40" t="s">
        <v>26</v>
      </c>
      <c r="B145" s="25"/>
      <c r="C145" s="25"/>
      <c r="D145" s="25"/>
      <c r="E145" s="25"/>
      <c r="F145" s="25"/>
      <c r="G145" s="25">
        <v>93</v>
      </c>
      <c r="H145" s="25"/>
      <c r="I145" s="25"/>
      <c r="J145" s="26"/>
      <c r="K145" s="25"/>
      <c r="L145" s="25"/>
      <c r="M145" s="25"/>
      <c r="N145" s="25"/>
      <c r="O145" s="25"/>
      <c r="P145" s="25"/>
      <c r="Q145" s="25"/>
      <c r="R145" s="25"/>
      <c r="S145" s="25"/>
      <c r="T145" s="25"/>
      <c r="U145" s="22"/>
      <c r="V145" s="34"/>
      <c r="W145" s="34"/>
      <c r="X145" s="34"/>
      <c r="Y145" s="215"/>
      <c r="Z145" s="21"/>
      <c r="AA145" s="21"/>
      <c r="AB145" s="22"/>
      <c r="AC145" s="23">
        <f>G145/F144</f>
        <v>0.97894736842105268</v>
      </c>
      <c r="AD145" s="35">
        <v>120</v>
      </c>
      <c r="AE145" s="36">
        <f t="shared" si="91"/>
        <v>0.97560975609756095</v>
      </c>
      <c r="AF145" s="1">
        <f t="shared" si="92"/>
        <v>2.4390243902439046E-2</v>
      </c>
      <c r="AG145" s="2"/>
      <c r="AH145" s="2"/>
      <c r="AI145" s="2"/>
      <c r="AJ145" s="2"/>
    </row>
    <row r="146" spans="1:36" ht="13.5" customHeight="1" x14ac:dyDescent="0.2">
      <c r="A146" s="40" t="s">
        <v>27</v>
      </c>
      <c r="B146" s="25"/>
      <c r="C146" s="25"/>
      <c r="D146" s="25"/>
      <c r="E146" s="25"/>
      <c r="F146" s="25"/>
      <c r="G146" s="25"/>
      <c r="H146" s="25">
        <v>91</v>
      </c>
      <c r="I146" s="25"/>
      <c r="J146" s="26"/>
      <c r="K146" s="25"/>
      <c r="L146" s="25"/>
      <c r="M146" s="25"/>
      <c r="N146" s="25"/>
      <c r="O146" s="25"/>
      <c r="P146" s="25"/>
      <c r="Q146" s="25"/>
      <c r="R146" s="25"/>
      <c r="S146" s="25"/>
      <c r="T146" s="25"/>
      <c r="U146" s="22"/>
      <c r="V146" s="34"/>
      <c r="W146" s="34"/>
      <c r="X146" s="34"/>
      <c r="Y146" s="215"/>
      <c r="Z146" s="21"/>
      <c r="AA146" s="21"/>
      <c r="AB146" s="22"/>
      <c r="AC146" s="23">
        <f>H146/G145</f>
        <v>0.978494623655914</v>
      </c>
      <c r="AD146" s="35">
        <v>120</v>
      </c>
      <c r="AE146" s="36">
        <f t="shared" si="91"/>
        <v>1</v>
      </c>
      <c r="AF146" s="1">
        <f t="shared" si="92"/>
        <v>0</v>
      </c>
      <c r="AG146" s="2"/>
      <c r="AH146" s="2"/>
      <c r="AI146" s="2"/>
      <c r="AJ146" s="2"/>
    </row>
    <row r="147" spans="1:36" ht="15" customHeight="1" x14ac:dyDescent="0.25">
      <c r="A147" s="46" t="s">
        <v>28</v>
      </c>
      <c r="B147" s="2"/>
      <c r="C147" s="2"/>
      <c r="D147" s="2"/>
      <c r="E147" s="2"/>
      <c r="F147" s="2"/>
      <c r="G147" s="2"/>
      <c r="H147" s="2"/>
      <c r="I147" s="47"/>
      <c r="J147" s="45"/>
      <c r="K147" s="25">
        <v>25</v>
      </c>
      <c r="L147" s="25"/>
      <c r="M147" s="25">
        <v>4</v>
      </c>
      <c r="N147" s="25"/>
      <c r="O147" s="25">
        <v>23</v>
      </c>
      <c r="P147" s="25"/>
      <c r="Q147" s="25">
        <v>48</v>
      </c>
      <c r="R147" s="25"/>
      <c r="S147" s="43">
        <f t="shared" ref="S147:T147" si="93">K147+M147+O147+Q147</f>
        <v>100</v>
      </c>
      <c r="T147" s="43">
        <f t="shared" si="93"/>
        <v>0</v>
      </c>
      <c r="U147" s="22"/>
      <c r="V147" s="34"/>
      <c r="W147" s="34"/>
      <c r="X147" s="34"/>
      <c r="Y147" s="215"/>
      <c r="Z147" s="1"/>
      <c r="AA147" s="1"/>
      <c r="AB147" s="2"/>
      <c r="AC147" s="1">
        <f>I147/H146</f>
        <v>0</v>
      </c>
      <c r="AD147" s="35">
        <v>118</v>
      </c>
      <c r="AE147" s="36">
        <f t="shared" si="91"/>
        <v>0.98333333333333328</v>
      </c>
      <c r="AF147" s="1">
        <f t="shared" si="92"/>
        <v>1.6666666666666718E-2</v>
      </c>
      <c r="AG147" s="2"/>
      <c r="AH147" s="2"/>
      <c r="AI147" s="2"/>
      <c r="AJ147" s="2"/>
    </row>
    <row r="148" spans="1:36" ht="15" customHeight="1" x14ac:dyDescent="0.25">
      <c r="A148" s="46" t="s">
        <v>29</v>
      </c>
      <c r="B148" s="2"/>
      <c r="C148" s="2"/>
      <c r="D148" s="2"/>
      <c r="E148" s="2"/>
      <c r="F148" s="2"/>
      <c r="G148" s="2"/>
      <c r="H148" s="2"/>
      <c r="I148" s="2">
        <v>15</v>
      </c>
      <c r="J148" s="47"/>
      <c r="K148" s="25"/>
      <c r="L148" s="25">
        <v>25</v>
      </c>
      <c r="M148" s="25">
        <v>3</v>
      </c>
      <c r="N148" s="25">
        <v>6</v>
      </c>
      <c r="O148" s="25">
        <v>4</v>
      </c>
      <c r="P148" s="25">
        <v>23</v>
      </c>
      <c r="Q148" s="25">
        <v>4</v>
      </c>
      <c r="R148" s="25">
        <v>50</v>
      </c>
      <c r="S148" s="43">
        <f t="shared" ref="S148:T148" si="94">K148+M148+O148+Q148</f>
        <v>11</v>
      </c>
      <c r="T148" s="43">
        <f t="shared" si="94"/>
        <v>104</v>
      </c>
      <c r="U148" s="22">
        <v>25</v>
      </c>
      <c r="V148" s="34">
        <v>4</v>
      </c>
      <c r="W148" s="34">
        <v>22</v>
      </c>
      <c r="X148" s="34">
        <v>47</v>
      </c>
      <c r="Y148" s="215">
        <v>109</v>
      </c>
      <c r="Z148" s="1"/>
      <c r="AA148" s="1"/>
      <c r="AB148" s="2"/>
      <c r="AC148" s="1"/>
      <c r="AD148" s="35">
        <v>118</v>
      </c>
      <c r="AG148" s="2"/>
      <c r="AH148" s="2"/>
      <c r="AI148" s="2"/>
      <c r="AJ148" s="2"/>
    </row>
    <row r="149" spans="1:36" ht="15" customHeight="1" x14ac:dyDescent="0.25">
      <c r="A149" s="46" t="s">
        <v>30</v>
      </c>
      <c r="B149" s="2"/>
      <c r="C149" s="2"/>
      <c r="D149" s="2"/>
      <c r="E149" s="2"/>
      <c r="F149" s="2"/>
      <c r="G149" s="2"/>
      <c r="H149" s="2"/>
      <c r="I149" s="2">
        <v>14</v>
      </c>
      <c r="J149" s="47"/>
      <c r="K149" s="25"/>
      <c r="L149" s="25"/>
      <c r="M149" s="25">
        <v>2</v>
      </c>
      <c r="N149" s="25">
        <v>5</v>
      </c>
      <c r="O149" s="25">
        <v>7</v>
      </c>
      <c r="P149" s="25">
        <v>6</v>
      </c>
      <c r="Q149" s="25">
        <v>4</v>
      </c>
      <c r="R149" s="25">
        <v>5</v>
      </c>
      <c r="S149" s="43">
        <f t="shared" ref="S149:T149" si="95">K149+M149+O149+Q149</f>
        <v>13</v>
      </c>
      <c r="T149" s="43">
        <f t="shared" si="95"/>
        <v>16</v>
      </c>
      <c r="U149" s="22"/>
      <c r="V149" s="34">
        <v>3</v>
      </c>
      <c r="W149" s="34">
        <v>4</v>
      </c>
      <c r="X149" s="34">
        <v>3</v>
      </c>
      <c r="Y149" s="215">
        <v>11</v>
      </c>
      <c r="Z149" s="1"/>
      <c r="AA149" s="1"/>
      <c r="AB149" s="2"/>
      <c r="AC149" s="1"/>
      <c r="AD149" s="35">
        <v>111</v>
      </c>
      <c r="AG149" s="2"/>
      <c r="AH149" s="2"/>
      <c r="AI149" s="2"/>
      <c r="AJ149" s="2"/>
    </row>
    <row r="150" spans="1:36" ht="15" customHeight="1" x14ac:dyDescent="0.25">
      <c r="A150" s="46" t="s">
        <v>31</v>
      </c>
      <c r="B150" s="2"/>
      <c r="C150" s="2"/>
      <c r="D150" s="2"/>
      <c r="E150" s="2"/>
      <c r="F150" s="2"/>
      <c r="G150" s="2"/>
      <c r="H150" s="2"/>
      <c r="I150" s="2">
        <v>8</v>
      </c>
      <c r="J150" s="47"/>
      <c r="K150" s="76"/>
      <c r="L150" s="26"/>
      <c r="M150" s="76"/>
      <c r="N150" s="26">
        <v>2</v>
      </c>
      <c r="O150" s="76">
        <v>3</v>
      </c>
      <c r="P150" s="26">
        <v>7</v>
      </c>
      <c r="Q150" s="76">
        <v>3</v>
      </c>
      <c r="R150" s="26">
        <v>5</v>
      </c>
      <c r="S150" s="43">
        <f t="shared" ref="S150:T150" si="96">K150+M150+O150+Q150</f>
        <v>6</v>
      </c>
      <c r="T150" s="43">
        <f t="shared" si="96"/>
        <v>14</v>
      </c>
      <c r="U150" s="22"/>
      <c r="V150" s="34">
        <v>2</v>
      </c>
      <c r="W150" s="34">
        <v>7</v>
      </c>
      <c r="X150" s="34">
        <v>4</v>
      </c>
      <c r="Y150" s="215">
        <f t="shared" ref="Y150:Y153" si="97">SUM(U150:X150)</f>
        <v>13</v>
      </c>
      <c r="Z150" s="1"/>
      <c r="AA150" s="1"/>
      <c r="AB150" s="2"/>
      <c r="AC150" s="1"/>
      <c r="AD150" s="35">
        <v>16</v>
      </c>
      <c r="AG150" s="2"/>
      <c r="AH150" s="2"/>
      <c r="AI150" s="2"/>
      <c r="AJ150" s="2"/>
    </row>
    <row r="151" spans="1:36" ht="15" customHeight="1" x14ac:dyDescent="0.25">
      <c r="A151" s="46" t="s">
        <v>50</v>
      </c>
      <c r="B151" s="2"/>
      <c r="C151" s="2"/>
      <c r="D151" s="2"/>
      <c r="E151" s="2"/>
      <c r="F151" s="2"/>
      <c r="G151" s="2"/>
      <c r="H151" s="2"/>
      <c r="I151" s="2"/>
      <c r="J151" s="47"/>
      <c r="K151" s="76"/>
      <c r="L151" s="26"/>
      <c r="M151" s="76"/>
      <c r="N151" s="26"/>
      <c r="O151" s="76">
        <v>3</v>
      </c>
      <c r="P151" s="26">
        <v>1</v>
      </c>
      <c r="Q151" s="76">
        <v>1</v>
      </c>
      <c r="R151" s="26">
        <v>4</v>
      </c>
      <c r="S151" s="43">
        <f t="shared" ref="S151:T151" si="98">K151+M151+O151+Q151</f>
        <v>4</v>
      </c>
      <c r="T151" s="43">
        <f t="shared" si="98"/>
        <v>5</v>
      </c>
      <c r="U151" s="22"/>
      <c r="V151" s="34"/>
      <c r="W151" s="34">
        <v>1</v>
      </c>
      <c r="X151" s="34">
        <v>4</v>
      </c>
      <c r="Y151" s="215">
        <f t="shared" si="97"/>
        <v>5</v>
      </c>
      <c r="Z151" s="1"/>
      <c r="AA151" s="1"/>
      <c r="AC151" s="1"/>
      <c r="AD151" s="2">
        <v>19</v>
      </c>
      <c r="AG151" s="2"/>
      <c r="AH151" s="2"/>
      <c r="AI151" s="2"/>
      <c r="AJ151" s="2"/>
    </row>
    <row r="152" spans="1:36" ht="15" customHeight="1" x14ac:dyDescent="0.25">
      <c r="A152" s="46" t="s">
        <v>51</v>
      </c>
      <c r="B152" s="2"/>
      <c r="C152" s="2"/>
      <c r="D152" s="2"/>
      <c r="E152" s="2"/>
      <c r="F152" s="2"/>
      <c r="G152" s="2"/>
      <c r="H152" s="2"/>
      <c r="I152" s="2"/>
      <c r="J152" s="47"/>
      <c r="K152" s="76"/>
      <c r="L152" s="26"/>
      <c r="M152" s="76"/>
      <c r="N152" s="26"/>
      <c r="O152" s="76"/>
      <c r="P152" s="26">
        <v>3</v>
      </c>
      <c r="Q152" s="76"/>
      <c r="R152" s="26">
        <v>1</v>
      </c>
      <c r="S152" s="43">
        <f t="shared" ref="S152:T152" si="99">K152+M152+O152+Q152</f>
        <v>0</v>
      </c>
      <c r="T152" s="43">
        <f t="shared" si="99"/>
        <v>4</v>
      </c>
      <c r="U152" s="22"/>
      <c r="V152" s="34"/>
      <c r="W152" s="34"/>
      <c r="X152" s="34">
        <v>1</v>
      </c>
      <c r="Y152" s="215">
        <f t="shared" si="97"/>
        <v>1</v>
      </c>
      <c r="Z152" s="1"/>
      <c r="AA152" s="1"/>
      <c r="AB152" s="1"/>
      <c r="AC152" s="1"/>
      <c r="AD152" s="2">
        <v>9</v>
      </c>
      <c r="AG152" s="2"/>
      <c r="AH152" s="2"/>
      <c r="AI152" s="2"/>
      <c r="AJ152" s="2"/>
    </row>
    <row r="153" spans="1:36" ht="15" customHeight="1" x14ac:dyDescent="0.25">
      <c r="A153" s="46" t="s">
        <v>52</v>
      </c>
      <c r="B153" s="2"/>
      <c r="C153" s="2"/>
      <c r="D153" s="2"/>
      <c r="E153" s="2"/>
      <c r="F153" s="2"/>
      <c r="G153" s="2"/>
      <c r="H153" s="2"/>
      <c r="I153" s="2"/>
      <c r="J153" s="47"/>
      <c r="K153" s="76"/>
      <c r="L153" s="26"/>
      <c r="M153" s="76"/>
      <c r="N153" s="26"/>
      <c r="O153" s="76"/>
      <c r="P153" s="26">
        <v>2</v>
      </c>
      <c r="Q153" s="76"/>
      <c r="R153" s="26"/>
      <c r="S153" s="43">
        <f t="shared" ref="S153:T153" si="100">K153+M153+O153+Q153</f>
        <v>0</v>
      </c>
      <c r="T153" s="43">
        <f t="shared" si="100"/>
        <v>2</v>
      </c>
      <c r="U153" s="22"/>
      <c r="V153" s="34"/>
      <c r="W153" s="34">
        <v>2</v>
      </c>
      <c r="X153" s="34"/>
      <c r="Y153" s="215">
        <f t="shared" si="97"/>
        <v>2</v>
      </c>
      <c r="Z153" s="1"/>
      <c r="AA153" s="1"/>
      <c r="AB153" s="1"/>
      <c r="AC153" s="1"/>
      <c r="AD153" s="2">
        <v>4</v>
      </c>
      <c r="AG153" s="2"/>
      <c r="AH153" s="2"/>
      <c r="AI153" s="2"/>
      <c r="AJ153" s="2"/>
    </row>
    <row r="154" spans="1:36" ht="15" customHeight="1" x14ac:dyDescent="0.25">
      <c r="A154" s="46" t="s">
        <v>53</v>
      </c>
      <c r="B154" s="2"/>
      <c r="C154" s="2"/>
      <c r="D154" s="2"/>
      <c r="E154" s="2"/>
      <c r="F154" s="2"/>
      <c r="G154" s="2"/>
      <c r="H154" s="2"/>
      <c r="I154" s="2"/>
      <c r="J154" s="47"/>
      <c r="Z154" s="1"/>
      <c r="AA154" s="1"/>
      <c r="AB154" s="1"/>
      <c r="AC154" s="1"/>
      <c r="AG154" s="2"/>
      <c r="AH154" s="2"/>
      <c r="AI154" s="2"/>
      <c r="AJ154" s="2"/>
    </row>
    <row r="155" spans="1:36" ht="13.5" customHeight="1" x14ac:dyDescent="0.2">
      <c r="J155" s="2"/>
      <c r="K155" s="25"/>
      <c r="L155" s="25"/>
      <c r="M155" s="25"/>
      <c r="N155" s="25"/>
      <c r="O155" s="25"/>
      <c r="P155" s="25"/>
      <c r="Q155" s="25"/>
      <c r="R155" s="25"/>
      <c r="S155" s="25"/>
      <c r="T155" s="25"/>
      <c r="U155" s="22"/>
      <c r="V155" s="34"/>
      <c r="W155" s="34"/>
      <c r="X155" s="34"/>
      <c r="Y155" s="215">
        <f>SUM(Y148:Y153)</f>
        <v>141</v>
      </c>
      <c r="Z155" s="1">
        <f>Y148/B140</f>
        <v>0.65662650602409633</v>
      </c>
      <c r="AA155" s="1">
        <f>Y155/B140</f>
        <v>0.8493975903614458</v>
      </c>
      <c r="AB155" s="1">
        <f>AA155-Z155</f>
        <v>0.19277108433734946</v>
      </c>
      <c r="AC155" s="1"/>
      <c r="AG155" s="2"/>
      <c r="AH155" s="2"/>
      <c r="AI155" s="2"/>
      <c r="AJ155" s="2"/>
    </row>
    <row r="156" spans="1:36" ht="13.5" customHeight="1" x14ac:dyDescent="0.2">
      <c r="A156" s="58" t="s">
        <v>41</v>
      </c>
      <c r="B156" s="58"/>
      <c r="C156" s="58"/>
      <c r="D156" s="58"/>
      <c r="E156" s="58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21"/>
      <c r="Z156" s="1"/>
      <c r="AA156" s="1"/>
      <c r="AC156" s="1"/>
      <c r="AG156" s="2"/>
      <c r="AH156" s="2"/>
      <c r="AI156" s="2"/>
      <c r="AJ156" s="2"/>
    </row>
    <row r="157" spans="1:36" ht="13.5" customHeight="1" x14ac:dyDescent="0.2">
      <c r="A157" s="46" t="s">
        <v>42</v>
      </c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21"/>
      <c r="Z157" s="1"/>
      <c r="AA157" s="1"/>
      <c r="AC157" s="1"/>
      <c r="AG157" s="2"/>
      <c r="AH157" s="2"/>
      <c r="AI157" s="2"/>
      <c r="AJ157" s="2"/>
    </row>
    <row r="158" spans="1:36" ht="13.5" customHeight="1" x14ac:dyDescent="0.2">
      <c r="A158" s="311" t="s">
        <v>43</v>
      </c>
      <c r="B158" s="300"/>
      <c r="C158" s="300"/>
      <c r="D158" s="300"/>
      <c r="E158" s="300"/>
      <c r="F158" s="300"/>
      <c r="G158" s="300"/>
      <c r="H158" s="52">
        <f>(B157/Y155)*100%</f>
        <v>0</v>
      </c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21"/>
      <c r="Z158" s="1"/>
      <c r="AA158" s="1"/>
      <c r="AC158" s="1"/>
      <c r="AG158" s="2"/>
      <c r="AH158" s="2"/>
      <c r="AI158" s="2"/>
      <c r="AJ158" s="2"/>
    </row>
    <row r="159" spans="1:36" ht="13.5" customHeight="1" x14ac:dyDescent="0.2">
      <c r="A159" s="51"/>
      <c r="B159" s="51"/>
      <c r="C159" s="51"/>
      <c r="D159" s="51"/>
      <c r="E159" s="51"/>
      <c r="F159" s="51"/>
      <c r="G159" s="51"/>
      <c r="H159" s="5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21"/>
      <c r="Z159" s="1"/>
      <c r="AA159" s="1"/>
      <c r="AC159" s="1"/>
      <c r="AG159" s="2"/>
      <c r="AH159" s="2"/>
      <c r="AI159" s="2"/>
      <c r="AJ159" s="2"/>
    </row>
    <row r="160" spans="1:36" ht="13.5" customHeight="1" x14ac:dyDescent="0.2">
      <c r="A160" s="53" t="s">
        <v>44</v>
      </c>
      <c r="F160" s="2">
        <f>((Y148*10)+(Y149*11))/Y150</f>
        <v>93.15384615384616</v>
      </c>
      <c r="G160" s="51"/>
      <c r="H160" s="5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21"/>
      <c r="Z160" s="1"/>
      <c r="AA160" s="1"/>
      <c r="AC160" s="1"/>
      <c r="AG160" s="2"/>
      <c r="AH160" s="2"/>
      <c r="AI160" s="2"/>
      <c r="AJ160" s="2"/>
    </row>
    <row r="161" spans="1:36" ht="13.5" customHeight="1" x14ac:dyDescent="0.2"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21"/>
      <c r="Z161" s="1"/>
      <c r="AA161" s="1"/>
      <c r="AC161" s="1"/>
      <c r="AG161" s="2"/>
      <c r="AH161" s="2"/>
      <c r="AI161" s="2"/>
      <c r="AJ161" s="2"/>
    </row>
    <row r="162" spans="1:36" ht="13.5" customHeight="1" x14ac:dyDescent="0.2"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21"/>
      <c r="Z162" s="1"/>
      <c r="AA162" s="1"/>
      <c r="AC162" s="1"/>
      <c r="AG162" s="2"/>
      <c r="AH162" s="2"/>
      <c r="AI162" s="2"/>
      <c r="AJ162" s="2"/>
    </row>
    <row r="163" spans="1:36" ht="13.5" customHeight="1" x14ac:dyDescent="0.3">
      <c r="A163" s="61" t="s">
        <v>63</v>
      </c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21"/>
      <c r="Z163" s="1"/>
      <c r="AA163" s="1"/>
      <c r="AC163" s="1"/>
      <c r="AG163" s="2"/>
      <c r="AH163" s="2"/>
      <c r="AI163" s="2"/>
      <c r="AJ163" s="2"/>
    </row>
    <row r="164" spans="1:36" ht="12" customHeight="1" x14ac:dyDescent="0.3">
      <c r="A164" s="61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21"/>
      <c r="Z164" s="1"/>
      <c r="AA164" s="1"/>
      <c r="AC164" s="1"/>
      <c r="AG164" s="2"/>
      <c r="AH164" s="2"/>
      <c r="AI164" s="2"/>
      <c r="AJ164" s="2"/>
    </row>
    <row r="165" spans="1:36" ht="54.75" customHeight="1" x14ac:dyDescent="0.2">
      <c r="B165" s="306" t="s">
        <v>3</v>
      </c>
      <c r="C165" s="307"/>
      <c r="D165" s="307"/>
      <c r="E165" s="307"/>
      <c r="F165" s="307"/>
      <c r="G165" s="307"/>
      <c r="H165" s="307"/>
      <c r="I165" s="307"/>
      <c r="K165" s="62" t="s">
        <v>9</v>
      </c>
      <c r="L165" s="62"/>
      <c r="M165" s="62" t="s">
        <v>5</v>
      </c>
      <c r="N165" s="62"/>
      <c r="O165" s="62" t="s">
        <v>6</v>
      </c>
      <c r="P165" s="62"/>
      <c r="Q165" s="63" t="s">
        <v>7</v>
      </c>
      <c r="R165" s="63"/>
      <c r="S165" s="308" t="s">
        <v>8</v>
      </c>
      <c r="T165" s="300"/>
      <c r="U165" s="77" t="s">
        <v>9</v>
      </c>
      <c r="V165" s="78" t="s">
        <v>5</v>
      </c>
      <c r="W165" s="78" t="s">
        <v>6</v>
      </c>
      <c r="X165" s="79" t="s">
        <v>7</v>
      </c>
      <c r="Y165" s="223" t="s">
        <v>10</v>
      </c>
      <c r="Z165" s="10" t="s">
        <v>11</v>
      </c>
      <c r="AA165" s="10" t="s">
        <v>12</v>
      </c>
      <c r="AB165" s="11" t="s">
        <v>13</v>
      </c>
      <c r="AC165" s="10" t="s">
        <v>14</v>
      </c>
      <c r="AD165" s="12" t="s">
        <v>15</v>
      </c>
      <c r="AE165" s="12" t="s">
        <v>16</v>
      </c>
      <c r="AF165" s="13" t="s">
        <v>17</v>
      </c>
      <c r="AG165" s="2"/>
      <c r="AH165" s="2"/>
      <c r="AI165" s="2"/>
      <c r="AJ165" s="2"/>
    </row>
    <row r="166" spans="1:36" ht="13.5" customHeight="1" x14ac:dyDescent="0.2">
      <c r="A166" s="15" t="s">
        <v>18</v>
      </c>
      <c r="B166" s="16">
        <v>1</v>
      </c>
      <c r="C166" s="16">
        <v>2</v>
      </c>
      <c r="D166" s="16">
        <v>3</v>
      </c>
      <c r="E166" s="16">
        <v>4</v>
      </c>
      <c r="F166" s="16">
        <v>5</v>
      </c>
      <c r="G166" s="16">
        <v>6</v>
      </c>
      <c r="H166" s="16">
        <v>7</v>
      </c>
      <c r="I166" s="16"/>
      <c r="J166" s="17" t="s">
        <v>19</v>
      </c>
      <c r="K166" s="74">
        <v>9</v>
      </c>
      <c r="L166" s="75">
        <v>10</v>
      </c>
      <c r="M166" s="75">
        <v>9</v>
      </c>
      <c r="N166" s="75">
        <v>10</v>
      </c>
      <c r="O166" s="75">
        <v>9</v>
      </c>
      <c r="P166" s="75">
        <v>10</v>
      </c>
      <c r="Q166" s="75">
        <v>9</v>
      </c>
      <c r="R166" s="3">
        <v>10</v>
      </c>
      <c r="S166" s="75">
        <v>9</v>
      </c>
      <c r="T166" s="3">
        <v>10</v>
      </c>
      <c r="U166" s="80">
        <v>9</v>
      </c>
      <c r="V166" s="81">
        <v>9</v>
      </c>
      <c r="W166" s="81">
        <v>9</v>
      </c>
      <c r="X166" s="81">
        <v>9</v>
      </c>
      <c r="Y166" s="127">
        <v>10</v>
      </c>
      <c r="Z166" s="21"/>
      <c r="AA166" s="21"/>
      <c r="AB166" s="22"/>
      <c r="AC166" s="23"/>
      <c r="AD166" s="24"/>
      <c r="AE166" s="24"/>
      <c r="AF166" s="1"/>
      <c r="AG166" s="2"/>
      <c r="AH166" s="2"/>
      <c r="AI166" s="2"/>
      <c r="AJ166" s="2"/>
    </row>
    <row r="167" spans="1:36" ht="13.5" customHeight="1" x14ac:dyDescent="0.2">
      <c r="A167" s="40" t="s">
        <v>22</v>
      </c>
      <c r="B167" s="25">
        <v>71</v>
      </c>
      <c r="C167" s="25"/>
      <c r="D167" s="25"/>
      <c r="E167" s="25"/>
      <c r="F167" s="25"/>
      <c r="G167" s="25"/>
      <c r="H167" s="25"/>
      <c r="I167" s="25"/>
      <c r="J167" s="26"/>
      <c r="K167" s="314"/>
      <c r="L167" s="315"/>
      <c r="M167" s="315"/>
      <c r="N167" s="315"/>
      <c r="O167" s="315"/>
      <c r="P167" s="315"/>
      <c r="Q167" s="315"/>
      <c r="R167" s="4"/>
      <c r="S167" s="4"/>
      <c r="T167" s="4"/>
      <c r="U167" s="81"/>
      <c r="V167" s="81"/>
      <c r="W167" s="81"/>
      <c r="X167" s="81"/>
      <c r="Y167" s="127"/>
      <c r="Z167" s="21"/>
      <c r="AA167" s="21"/>
      <c r="AB167" s="22"/>
      <c r="AC167" s="23"/>
      <c r="AD167" s="29">
        <f>B167</f>
        <v>71</v>
      </c>
      <c r="AE167" s="24"/>
      <c r="AF167" s="1"/>
      <c r="AG167" s="2"/>
      <c r="AH167" s="2"/>
      <c r="AI167" s="2"/>
      <c r="AJ167" s="2"/>
    </row>
    <row r="168" spans="1:36" ht="13.5" customHeight="1" x14ac:dyDescent="0.2">
      <c r="A168" s="40" t="s">
        <v>23</v>
      </c>
      <c r="B168" s="25"/>
      <c r="C168" s="25">
        <v>58</v>
      </c>
      <c r="D168" s="25"/>
      <c r="E168" s="25"/>
      <c r="F168" s="25"/>
      <c r="G168" s="25"/>
      <c r="H168" s="25"/>
      <c r="I168" s="25"/>
      <c r="J168" s="26"/>
      <c r="K168" s="25"/>
      <c r="L168" s="22"/>
      <c r="M168" s="22"/>
      <c r="N168" s="22"/>
      <c r="O168" s="22"/>
      <c r="P168" s="22"/>
      <c r="Q168" s="22"/>
      <c r="R168" s="22"/>
      <c r="S168" s="22"/>
      <c r="T168" s="22"/>
      <c r="U168" s="81"/>
      <c r="V168" s="26"/>
      <c r="W168" s="26"/>
      <c r="X168" s="26"/>
      <c r="Y168" s="224"/>
      <c r="Z168" s="21"/>
      <c r="AA168" s="21"/>
      <c r="AB168" s="22"/>
      <c r="AC168" s="23">
        <f>C168/B167</f>
        <v>0.81690140845070425</v>
      </c>
      <c r="AD168" s="35">
        <v>62</v>
      </c>
      <c r="AE168" s="36">
        <f t="shared" ref="AE168:AE174" si="101">AD168/AD167</f>
        <v>0.87323943661971826</v>
      </c>
      <c r="AF168" s="1">
        <f t="shared" ref="AF168:AF174" si="102">100%-AE168</f>
        <v>0.12676056338028174</v>
      </c>
      <c r="AG168" s="2"/>
      <c r="AH168" s="2"/>
      <c r="AI168" s="2"/>
      <c r="AJ168" s="2"/>
    </row>
    <row r="169" spans="1:36" ht="13.5" customHeight="1" x14ac:dyDescent="0.2">
      <c r="A169" s="40" t="s">
        <v>24</v>
      </c>
      <c r="B169" s="25"/>
      <c r="C169" s="25"/>
      <c r="D169" s="25">
        <v>36</v>
      </c>
      <c r="E169" s="25"/>
      <c r="F169" s="25"/>
      <c r="G169" s="25"/>
      <c r="H169" s="25"/>
      <c r="I169" s="25"/>
      <c r="J169" s="26"/>
      <c r="K169" s="25"/>
      <c r="L169" s="22"/>
      <c r="M169" s="22"/>
      <c r="N169" s="22"/>
      <c r="O169" s="22"/>
      <c r="P169" s="22"/>
      <c r="Q169" s="22"/>
      <c r="R169" s="22"/>
      <c r="S169" s="22"/>
      <c r="T169" s="22"/>
      <c r="U169" s="81"/>
      <c r="V169" s="26"/>
      <c r="W169" s="26"/>
      <c r="X169" s="26"/>
      <c r="Y169" s="224"/>
      <c r="Z169" s="21"/>
      <c r="AA169" s="21"/>
      <c r="AB169" s="22"/>
      <c r="AC169" s="23">
        <f>D169/C168</f>
        <v>0.62068965517241381</v>
      </c>
      <c r="AD169" s="35">
        <v>55</v>
      </c>
      <c r="AE169" s="36">
        <f t="shared" si="101"/>
        <v>0.88709677419354838</v>
      </c>
      <c r="AF169" s="1">
        <f t="shared" si="102"/>
        <v>0.11290322580645162</v>
      </c>
      <c r="AG169" s="2"/>
      <c r="AH169" s="2"/>
      <c r="AI169" s="2"/>
      <c r="AJ169" s="2"/>
    </row>
    <row r="170" spans="1:36" ht="13.5" customHeight="1" x14ac:dyDescent="0.2">
      <c r="A170" s="40" t="s">
        <v>25</v>
      </c>
      <c r="B170" s="25"/>
      <c r="C170" s="25"/>
      <c r="D170" s="25"/>
      <c r="E170" s="25">
        <v>24</v>
      </c>
      <c r="F170" s="25"/>
      <c r="G170" s="25"/>
      <c r="H170" s="25"/>
      <c r="I170" s="25"/>
      <c r="J170" s="26"/>
      <c r="K170" s="25"/>
      <c r="L170" s="22"/>
      <c r="M170" s="22"/>
      <c r="N170" s="22"/>
      <c r="O170" s="22"/>
      <c r="P170" s="22"/>
      <c r="Q170" s="22"/>
      <c r="R170" s="22"/>
      <c r="S170" s="22"/>
      <c r="T170" s="22"/>
      <c r="U170" s="81"/>
      <c r="V170" s="26"/>
      <c r="W170" s="26"/>
      <c r="X170" s="26"/>
      <c r="Y170" s="224"/>
      <c r="Z170" s="21"/>
      <c r="AA170" s="21"/>
      <c r="AB170" s="22"/>
      <c r="AC170" s="23">
        <f>E170/D169</f>
        <v>0.66666666666666663</v>
      </c>
      <c r="AD170" s="35">
        <v>45</v>
      </c>
      <c r="AE170" s="36">
        <f t="shared" si="101"/>
        <v>0.81818181818181823</v>
      </c>
      <c r="AF170" s="1">
        <f t="shared" si="102"/>
        <v>0.18181818181818177</v>
      </c>
      <c r="AG170" s="2"/>
      <c r="AH170" s="2"/>
      <c r="AI170" s="2"/>
      <c r="AJ170" s="2"/>
    </row>
    <row r="171" spans="1:36" ht="13.5" customHeight="1" x14ac:dyDescent="0.2">
      <c r="A171" s="40" t="s">
        <v>26</v>
      </c>
      <c r="B171" s="25"/>
      <c r="C171" s="25"/>
      <c r="D171" s="25"/>
      <c r="E171" s="25"/>
      <c r="F171" s="25">
        <v>24</v>
      </c>
      <c r="G171" s="25"/>
      <c r="H171" s="25"/>
      <c r="I171" s="25"/>
      <c r="J171" s="26"/>
      <c r="K171" s="25"/>
      <c r="L171" s="22"/>
      <c r="M171" s="22"/>
      <c r="N171" s="22"/>
      <c r="O171" s="22"/>
      <c r="P171" s="22"/>
      <c r="Q171" s="22"/>
      <c r="R171" s="22"/>
      <c r="S171" s="22"/>
      <c r="T171" s="22"/>
      <c r="U171" s="81"/>
      <c r="V171" s="26"/>
      <c r="W171" s="26"/>
      <c r="X171" s="26"/>
      <c r="Y171" s="224"/>
      <c r="Z171" s="21"/>
      <c r="AA171" s="21"/>
      <c r="AB171" s="22"/>
      <c r="AC171" s="23">
        <f>F171/E170</f>
        <v>1</v>
      </c>
      <c r="AD171" s="35">
        <v>42</v>
      </c>
      <c r="AE171" s="36">
        <f t="shared" si="101"/>
        <v>0.93333333333333335</v>
      </c>
      <c r="AF171" s="1">
        <f t="shared" si="102"/>
        <v>6.6666666666666652E-2</v>
      </c>
      <c r="AG171" s="2"/>
      <c r="AH171" s="2"/>
      <c r="AI171" s="2"/>
      <c r="AJ171" s="2"/>
    </row>
    <row r="172" spans="1:36" ht="13.5" customHeight="1" x14ac:dyDescent="0.2">
      <c r="A172" s="40" t="s">
        <v>27</v>
      </c>
      <c r="B172" s="25"/>
      <c r="C172" s="25"/>
      <c r="D172" s="25"/>
      <c r="E172" s="25"/>
      <c r="F172" s="25"/>
      <c r="G172" s="25">
        <v>24</v>
      </c>
      <c r="H172" s="25"/>
      <c r="I172" s="25"/>
      <c r="J172" s="26"/>
      <c r="K172" s="25"/>
      <c r="L172" s="22"/>
      <c r="M172" s="22"/>
      <c r="N172" s="22"/>
      <c r="O172" s="22"/>
      <c r="P172" s="22"/>
      <c r="Q172" s="22"/>
      <c r="R172" s="22"/>
      <c r="S172" s="22"/>
      <c r="T172" s="22"/>
      <c r="U172" s="81"/>
      <c r="V172" s="26"/>
      <c r="W172" s="26"/>
      <c r="X172" s="26"/>
      <c r="Y172" s="224"/>
      <c r="Z172" s="21"/>
      <c r="AA172" s="21"/>
      <c r="AB172" s="22"/>
      <c r="AC172" s="23">
        <f>G172/F171</f>
        <v>1</v>
      </c>
      <c r="AD172" s="35">
        <v>39</v>
      </c>
      <c r="AE172" s="36">
        <f t="shared" si="101"/>
        <v>0.9285714285714286</v>
      </c>
      <c r="AF172" s="1">
        <f t="shared" si="102"/>
        <v>7.1428571428571397E-2</v>
      </c>
      <c r="AG172" s="2"/>
      <c r="AH172" s="2"/>
      <c r="AI172" s="2"/>
      <c r="AJ172" s="2"/>
    </row>
    <row r="173" spans="1:36" ht="13.5" customHeight="1" x14ac:dyDescent="0.2">
      <c r="A173" s="46" t="s">
        <v>28</v>
      </c>
      <c r="B173" s="2"/>
      <c r="C173" s="2"/>
      <c r="D173" s="2"/>
      <c r="E173" s="2"/>
      <c r="F173" s="2"/>
      <c r="G173" s="2"/>
      <c r="H173" s="2">
        <v>24</v>
      </c>
      <c r="I173" s="2"/>
      <c r="J173" s="45"/>
      <c r="K173" s="25"/>
      <c r="L173" s="22"/>
      <c r="M173" s="22"/>
      <c r="N173" s="22"/>
      <c r="O173" s="22"/>
      <c r="P173" s="22"/>
      <c r="Q173" s="22"/>
      <c r="R173" s="22"/>
      <c r="S173" s="22"/>
      <c r="T173" s="22"/>
      <c r="U173" s="81"/>
      <c r="V173" s="26"/>
      <c r="W173" s="26"/>
      <c r="X173" s="26"/>
      <c r="Y173" s="224">
        <v>1</v>
      </c>
      <c r="Z173" s="1"/>
      <c r="AA173" s="1"/>
      <c r="AB173" s="2"/>
      <c r="AC173" s="1">
        <f>H173/G172</f>
        <v>1</v>
      </c>
      <c r="AD173" s="35">
        <v>38</v>
      </c>
      <c r="AE173" s="36">
        <f t="shared" si="101"/>
        <v>0.97435897435897434</v>
      </c>
      <c r="AF173" s="1">
        <f t="shared" si="102"/>
        <v>2.5641025641025661E-2</v>
      </c>
      <c r="AG173" s="2"/>
      <c r="AH173" s="2"/>
      <c r="AI173" s="2"/>
      <c r="AJ173" s="2"/>
    </row>
    <row r="174" spans="1:36" ht="15" customHeight="1" x14ac:dyDescent="0.25">
      <c r="A174" s="46" t="s">
        <v>29</v>
      </c>
      <c r="B174" s="2"/>
      <c r="C174" s="2"/>
      <c r="D174" s="2"/>
      <c r="E174" s="2"/>
      <c r="F174" s="2"/>
      <c r="G174" s="2"/>
      <c r="H174" s="2"/>
      <c r="I174" s="47"/>
      <c r="J174" s="45"/>
      <c r="K174" s="25">
        <v>4</v>
      </c>
      <c r="L174" s="22"/>
      <c r="M174" s="22">
        <v>3</v>
      </c>
      <c r="N174" s="22">
        <v>1</v>
      </c>
      <c r="O174" s="22">
        <v>15</v>
      </c>
      <c r="P174" s="22">
        <v>1</v>
      </c>
      <c r="Q174" s="22">
        <v>8</v>
      </c>
      <c r="R174" s="22">
        <v>5</v>
      </c>
      <c r="S174" s="43">
        <f t="shared" ref="S174:T174" si="103">K174+M174+O174+Q174</f>
        <v>30</v>
      </c>
      <c r="T174" s="43">
        <f t="shared" si="103"/>
        <v>7</v>
      </c>
      <c r="U174" s="81"/>
      <c r="V174" s="26">
        <v>1</v>
      </c>
      <c r="W174" s="26">
        <v>1</v>
      </c>
      <c r="X174" s="26">
        <v>1</v>
      </c>
      <c r="Y174" s="224">
        <v>10</v>
      </c>
      <c r="Z174" s="1"/>
      <c r="AA174" s="1"/>
      <c r="AB174" s="2"/>
      <c r="AC174" s="1">
        <f>I174/H173</f>
        <v>0</v>
      </c>
      <c r="AD174" s="35">
        <v>36</v>
      </c>
      <c r="AE174" s="36">
        <f t="shared" si="101"/>
        <v>0.94736842105263153</v>
      </c>
      <c r="AF174" s="1">
        <f t="shared" si="102"/>
        <v>5.2631578947368474E-2</v>
      </c>
      <c r="AG174" s="2"/>
      <c r="AH174" s="2"/>
      <c r="AI174" s="2"/>
      <c r="AJ174" s="2"/>
    </row>
    <row r="175" spans="1:36" ht="15" customHeight="1" x14ac:dyDescent="0.25">
      <c r="A175" s="46" t="s">
        <v>30</v>
      </c>
      <c r="B175" s="2"/>
      <c r="C175" s="2"/>
      <c r="D175" s="2"/>
      <c r="E175" s="2"/>
      <c r="F175" s="2"/>
      <c r="G175" s="2"/>
      <c r="H175" s="2"/>
      <c r="I175" s="2">
        <v>14</v>
      </c>
      <c r="J175" s="47"/>
      <c r="K175" s="25"/>
      <c r="L175" s="22">
        <v>4</v>
      </c>
      <c r="M175" s="22">
        <v>8</v>
      </c>
      <c r="N175" s="22">
        <v>3</v>
      </c>
      <c r="O175" s="22">
        <v>2</v>
      </c>
      <c r="P175" s="22">
        <v>14</v>
      </c>
      <c r="Q175" s="22"/>
      <c r="R175" s="22">
        <v>8</v>
      </c>
      <c r="S175" s="43">
        <f t="shared" ref="S175:T175" si="104">K175+M175+O175+Q175</f>
        <v>10</v>
      </c>
      <c r="T175" s="43">
        <f t="shared" si="104"/>
        <v>29</v>
      </c>
      <c r="U175" s="26">
        <v>4</v>
      </c>
      <c r="V175" s="26">
        <v>3</v>
      </c>
      <c r="W175" s="26">
        <v>14</v>
      </c>
      <c r="X175" s="26">
        <v>6</v>
      </c>
      <c r="Y175" s="224">
        <v>28</v>
      </c>
      <c r="Z175" s="1"/>
      <c r="AA175" s="1"/>
      <c r="AB175" s="2"/>
      <c r="AC175" s="1"/>
      <c r="AD175" s="35">
        <v>36</v>
      </c>
      <c r="AE175" s="36"/>
      <c r="AF175" s="1"/>
      <c r="AG175" s="2"/>
      <c r="AH175" s="2"/>
      <c r="AI175" s="2"/>
      <c r="AJ175" s="2"/>
    </row>
    <row r="176" spans="1:36" ht="15" customHeight="1" x14ac:dyDescent="0.25">
      <c r="A176" s="46" t="s">
        <v>31</v>
      </c>
      <c r="B176" s="2"/>
      <c r="C176" s="2"/>
      <c r="D176" s="2"/>
      <c r="E176" s="2"/>
      <c r="F176" s="2"/>
      <c r="G176" s="2"/>
      <c r="H176" s="2"/>
      <c r="I176" s="2">
        <v>7</v>
      </c>
      <c r="J176" s="47"/>
      <c r="K176" s="76"/>
      <c r="L176" s="26"/>
      <c r="M176" s="76"/>
      <c r="N176" s="26">
        <v>8</v>
      </c>
      <c r="O176" s="76">
        <v>1</v>
      </c>
      <c r="P176" s="26">
        <v>1</v>
      </c>
      <c r="Q176" s="76">
        <v>2</v>
      </c>
      <c r="R176" s="26">
        <v>1</v>
      </c>
      <c r="S176" s="43">
        <f t="shared" ref="S176:T176" si="105">K176+M176+O176+Q176</f>
        <v>3</v>
      </c>
      <c r="T176" s="43">
        <f t="shared" si="105"/>
        <v>10</v>
      </c>
      <c r="U176" s="81"/>
      <c r="V176" s="26">
        <v>8</v>
      </c>
      <c r="W176" s="26"/>
      <c r="X176" s="26"/>
      <c r="Y176" s="224">
        <v>10</v>
      </c>
      <c r="Z176" s="1"/>
      <c r="AA176" s="1"/>
      <c r="AB176" s="2"/>
      <c r="AC176" s="1"/>
      <c r="AD176" s="35">
        <v>30</v>
      </c>
      <c r="AG176" s="2"/>
      <c r="AH176" s="2"/>
      <c r="AI176" s="2"/>
      <c r="AJ176" s="2"/>
    </row>
    <row r="177" spans="1:36" ht="15" customHeight="1" x14ac:dyDescent="0.25">
      <c r="A177" s="46" t="s">
        <v>50</v>
      </c>
      <c r="B177" s="2"/>
      <c r="C177" s="2"/>
      <c r="D177" s="2"/>
      <c r="E177" s="2"/>
      <c r="F177" s="2"/>
      <c r="G177" s="2"/>
      <c r="H177" s="2"/>
      <c r="I177" s="2"/>
      <c r="J177" s="47"/>
      <c r="K177" s="54"/>
      <c r="L177" s="45"/>
      <c r="M177" s="54"/>
      <c r="N177" s="45"/>
      <c r="O177" s="54"/>
      <c r="P177" s="45">
        <v>2</v>
      </c>
      <c r="Q177" s="54"/>
      <c r="R177" s="45">
        <v>2</v>
      </c>
      <c r="S177" s="43">
        <f t="shared" ref="S177:T177" si="106">K177+M177+O177+Q177</f>
        <v>0</v>
      </c>
      <c r="T177" s="43">
        <f t="shared" si="106"/>
        <v>4</v>
      </c>
      <c r="U177" s="20"/>
      <c r="V177" s="45"/>
      <c r="W177" s="45">
        <v>1</v>
      </c>
      <c r="X177" s="45">
        <v>2</v>
      </c>
      <c r="Y177" s="224">
        <v>5</v>
      </c>
      <c r="Z177" s="1"/>
      <c r="AA177" s="1"/>
      <c r="AC177" s="1"/>
      <c r="AD177" s="35">
        <v>10</v>
      </c>
      <c r="AG177" s="2"/>
      <c r="AH177" s="2"/>
      <c r="AI177" s="2"/>
      <c r="AJ177" s="2"/>
    </row>
    <row r="178" spans="1:36" ht="15" customHeight="1" x14ac:dyDescent="0.25">
      <c r="A178" s="46" t="s">
        <v>51</v>
      </c>
      <c r="B178" s="2"/>
      <c r="C178" s="2"/>
      <c r="D178" s="2"/>
      <c r="E178" s="2"/>
      <c r="F178" s="2"/>
      <c r="G178" s="2"/>
      <c r="H178" s="2"/>
      <c r="I178" s="2"/>
      <c r="J178" s="47"/>
      <c r="Z178" s="1"/>
      <c r="AA178" s="1"/>
      <c r="AC178" s="1"/>
      <c r="AD178" s="35">
        <v>4</v>
      </c>
      <c r="AG178" s="2"/>
      <c r="AH178" s="2"/>
      <c r="AI178" s="2"/>
      <c r="AJ178" s="2"/>
    </row>
    <row r="179" spans="1:36" ht="13.5" customHeight="1" x14ac:dyDescent="0.2"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24">
        <f>SUM(Y173:Y177)</f>
        <v>54</v>
      </c>
      <c r="Z179" s="1">
        <f>SUM(Y173:Y175)/B167</f>
        <v>0.54929577464788737</v>
      </c>
      <c r="AA179" s="1">
        <f>Y179/B167</f>
        <v>0.76056338028169013</v>
      </c>
      <c r="AB179" s="1">
        <f>AA179-Z179</f>
        <v>0.21126760563380276</v>
      </c>
      <c r="AC179" s="1"/>
      <c r="AG179" s="2"/>
      <c r="AH179" s="2"/>
      <c r="AI179" s="2"/>
      <c r="AJ179" s="2"/>
    </row>
    <row r="180" spans="1:36" ht="13.5" customHeight="1" x14ac:dyDescent="0.2">
      <c r="A180" s="53" t="s">
        <v>44</v>
      </c>
      <c r="F180" s="2">
        <f>((Y174*9)+(Y175*10)+(Y176*11))/Y179</f>
        <v>8.8888888888888893</v>
      </c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21"/>
      <c r="Z180" s="1"/>
      <c r="AA180" s="1"/>
      <c r="AC180" s="1"/>
      <c r="AG180" s="2"/>
      <c r="AH180" s="2"/>
      <c r="AI180" s="2"/>
      <c r="AJ180" s="2"/>
    </row>
    <row r="181" spans="1:36" ht="13.5" customHeight="1" x14ac:dyDescent="0.2"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21"/>
      <c r="Z181" s="1"/>
      <c r="AA181" s="1"/>
      <c r="AC181" s="1"/>
      <c r="AG181" s="2"/>
      <c r="AH181" s="2"/>
      <c r="AI181" s="2"/>
      <c r="AJ181" s="2"/>
    </row>
    <row r="182" spans="1:36" ht="13.5" customHeight="1" x14ac:dyDescent="0.3">
      <c r="A182" s="61" t="s">
        <v>64</v>
      </c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21"/>
      <c r="Z182" s="1"/>
      <c r="AA182" s="1"/>
      <c r="AC182" s="1"/>
      <c r="AG182" s="2"/>
      <c r="AH182" s="2"/>
      <c r="AI182" s="2"/>
      <c r="AJ182" s="2"/>
    </row>
    <row r="183" spans="1:36" ht="13.5" customHeight="1" x14ac:dyDescent="0.3">
      <c r="A183" s="61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21"/>
      <c r="Z183" s="1"/>
      <c r="AA183" s="1"/>
      <c r="AC183" s="1"/>
      <c r="AG183" s="2"/>
      <c r="AH183" s="2"/>
      <c r="AI183" s="2"/>
      <c r="AJ183" s="2"/>
    </row>
    <row r="184" spans="1:36" ht="33" customHeight="1" x14ac:dyDescent="0.2">
      <c r="B184" s="306" t="s">
        <v>3</v>
      </c>
      <c r="C184" s="307"/>
      <c r="D184" s="307"/>
      <c r="E184" s="307"/>
      <c r="F184" s="307"/>
      <c r="G184" s="307"/>
      <c r="H184" s="307"/>
      <c r="I184" s="307"/>
      <c r="K184" s="62" t="s">
        <v>9</v>
      </c>
      <c r="L184" s="62"/>
      <c r="M184" s="62" t="s">
        <v>5</v>
      </c>
      <c r="N184" s="62"/>
      <c r="O184" s="62" t="s">
        <v>6</v>
      </c>
      <c r="P184" s="62"/>
      <c r="Q184" s="63" t="s">
        <v>7</v>
      </c>
      <c r="R184" s="63"/>
      <c r="S184" s="308" t="s">
        <v>8</v>
      </c>
      <c r="T184" s="300"/>
      <c r="U184" s="7" t="s">
        <v>9</v>
      </c>
      <c r="V184" s="7" t="s">
        <v>5</v>
      </c>
      <c r="W184" s="7" t="s">
        <v>6</v>
      </c>
      <c r="X184" s="9" t="s">
        <v>7</v>
      </c>
      <c r="Y184" s="213" t="s">
        <v>10</v>
      </c>
      <c r="Z184" s="10" t="s">
        <v>11</v>
      </c>
      <c r="AA184" s="10" t="s">
        <v>12</v>
      </c>
      <c r="AB184" s="11" t="s">
        <v>13</v>
      </c>
      <c r="AC184" s="10" t="s">
        <v>14</v>
      </c>
      <c r="AD184" s="12" t="s">
        <v>15</v>
      </c>
      <c r="AE184" s="12" t="s">
        <v>16</v>
      </c>
      <c r="AF184" s="13" t="s">
        <v>17</v>
      </c>
      <c r="AG184" s="2"/>
      <c r="AH184" s="2"/>
      <c r="AI184" s="2"/>
      <c r="AJ184" s="2"/>
    </row>
    <row r="185" spans="1:36" ht="13.5" customHeight="1" x14ac:dyDescent="0.2">
      <c r="A185" s="15" t="s">
        <v>18</v>
      </c>
      <c r="B185" s="16">
        <v>1</v>
      </c>
      <c r="C185" s="16">
        <v>2</v>
      </c>
      <c r="D185" s="16">
        <v>3</v>
      </c>
      <c r="E185" s="16">
        <v>4</v>
      </c>
      <c r="F185" s="16">
        <v>5</v>
      </c>
      <c r="G185" s="16">
        <v>6</v>
      </c>
      <c r="H185" s="16">
        <v>7</v>
      </c>
      <c r="I185" s="16"/>
      <c r="J185" s="17" t="s">
        <v>19</v>
      </c>
      <c r="K185" s="74">
        <v>9</v>
      </c>
      <c r="L185" s="75">
        <v>10</v>
      </c>
      <c r="M185" s="75">
        <v>9</v>
      </c>
      <c r="N185" s="75">
        <v>10</v>
      </c>
      <c r="O185" s="75">
        <v>9</v>
      </c>
      <c r="P185" s="75">
        <v>10</v>
      </c>
      <c r="Q185" s="75">
        <v>9</v>
      </c>
      <c r="R185" s="3">
        <v>10</v>
      </c>
      <c r="S185" s="75">
        <v>9</v>
      </c>
      <c r="T185" s="3">
        <v>10</v>
      </c>
      <c r="U185" s="74">
        <v>9</v>
      </c>
      <c r="V185" s="19">
        <v>9</v>
      </c>
      <c r="W185" s="19">
        <v>9</v>
      </c>
      <c r="X185" s="19">
        <v>9</v>
      </c>
      <c r="Y185" s="138">
        <v>10</v>
      </c>
      <c r="Z185" s="21"/>
      <c r="AA185" s="21"/>
      <c r="AB185" s="22"/>
      <c r="AC185" s="23"/>
      <c r="AD185" s="24"/>
      <c r="AE185" s="24"/>
      <c r="AF185" s="1"/>
      <c r="AG185" s="2"/>
      <c r="AH185" s="2"/>
      <c r="AI185" s="2"/>
      <c r="AJ185" s="2"/>
    </row>
    <row r="186" spans="1:36" ht="13.5" customHeight="1" x14ac:dyDescent="0.2">
      <c r="A186" s="40" t="s">
        <v>23</v>
      </c>
      <c r="B186" s="25">
        <v>168</v>
      </c>
      <c r="C186" s="25"/>
      <c r="D186" s="25"/>
      <c r="E186" s="25"/>
      <c r="F186" s="25"/>
      <c r="G186" s="25"/>
      <c r="H186" s="25"/>
      <c r="I186" s="25"/>
      <c r="J186" s="26"/>
      <c r="K186" s="314">
        <v>10</v>
      </c>
      <c r="L186" s="315"/>
      <c r="M186" s="315"/>
      <c r="N186" s="315"/>
      <c r="O186" s="315"/>
      <c r="P186" s="315"/>
      <c r="Q186" s="315"/>
      <c r="R186" s="4"/>
      <c r="S186" s="4"/>
      <c r="T186" s="4"/>
      <c r="U186" s="3"/>
      <c r="V186" s="20"/>
      <c r="W186" s="20"/>
      <c r="X186" s="20"/>
      <c r="Y186" s="138"/>
      <c r="Z186" s="21"/>
      <c r="AA186" s="21"/>
      <c r="AB186" s="22"/>
      <c r="AC186" s="23"/>
      <c r="AD186" s="29">
        <f>B186</f>
        <v>168</v>
      </c>
      <c r="AE186" s="24"/>
      <c r="AF186" s="1"/>
      <c r="AG186" s="2"/>
      <c r="AH186" s="2"/>
      <c r="AI186" s="2"/>
      <c r="AJ186" s="2"/>
    </row>
    <row r="187" spans="1:36" ht="13.5" customHeight="1" x14ac:dyDescent="0.2">
      <c r="A187" s="40" t="s">
        <v>24</v>
      </c>
      <c r="B187" s="25"/>
      <c r="C187" s="25">
        <v>152</v>
      </c>
      <c r="D187" s="25"/>
      <c r="E187" s="25"/>
      <c r="F187" s="25"/>
      <c r="G187" s="25"/>
      <c r="H187" s="25"/>
      <c r="I187" s="25"/>
      <c r="J187" s="26"/>
      <c r="K187" s="25"/>
      <c r="L187" s="22"/>
      <c r="M187" s="22"/>
      <c r="N187" s="22"/>
      <c r="O187" s="22"/>
      <c r="P187" s="22"/>
      <c r="Q187" s="22"/>
      <c r="R187" s="22"/>
      <c r="S187" s="22"/>
      <c r="T187" s="22"/>
      <c r="U187" s="22"/>
      <c r="V187" s="34"/>
      <c r="W187" s="34"/>
      <c r="X187" s="34"/>
      <c r="Y187" s="215"/>
      <c r="Z187" s="21"/>
      <c r="AA187" s="21"/>
      <c r="AB187" s="22"/>
      <c r="AC187" s="23">
        <f>C187/B186</f>
        <v>0.90476190476190477</v>
      </c>
      <c r="AD187" s="35">
        <v>154</v>
      </c>
      <c r="AE187" s="36">
        <f t="shared" ref="AE187:AE193" si="107">AD187/AD186</f>
        <v>0.91666666666666663</v>
      </c>
      <c r="AF187" s="1">
        <f t="shared" ref="AF187:AF193" si="108">100%-AE187</f>
        <v>8.333333333333337E-2</v>
      </c>
      <c r="AG187" s="2"/>
      <c r="AH187" s="2"/>
      <c r="AI187" s="2"/>
      <c r="AJ187" s="2"/>
    </row>
    <row r="188" spans="1:36" ht="13.5" customHeight="1" x14ac:dyDescent="0.2">
      <c r="A188" s="40" t="s">
        <v>25</v>
      </c>
      <c r="B188" s="25"/>
      <c r="C188" s="25"/>
      <c r="D188" s="25">
        <v>127</v>
      </c>
      <c r="E188" s="25"/>
      <c r="F188" s="25"/>
      <c r="G188" s="25"/>
      <c r="H188" s="25"/>
      <c r="I188" s="25"/>
      <c r="J188" s="26"/>
      <c r="K188" s="25"/>
      <c r="L188" s="22"/>
      <c r="M188" s="22"/>
      <c r="N188" s="22"/>
      <c r="O188" s="22"/>
      <c r="P188" s="22"/>
      <c r="Q188" s="22"/>
      <c r="R188" s="22"/>
      <c r="S188" s="22"/>
      <c r="T188" s="22"/>
      <c r="U188" s="22"/>
      <c r="V188" s="34"/>
      <c r="W188" s="34"/>
      <c r="X188" s="34"/>
      <c r="Y188" s="215"/>
      <c r="Z188" s="21"/>
      <c r="AA188" s="21"/>
      <c r="AB188" s="22"/>
      <c r="AC188" s="23">
        <f>D188/C187</f>
        <v>0.83552631578947367</v>
      </c>
      <c r="AD188" s="35">
        <v>147</v>
      </c>
      <c r="AE188" s="36">
        <f t="shared" si="107"/>
        <v>0.95454545454545459</v>
      </c>
      <c r="AF188" s="1">
        <f t="shared" si="108"/>
        <v>4.5454545454545414E-2</v>
      </c>
      <c r="AG188" s="2"/>
      <c r="AH188" s="2"/>
      <c r="AI188" s="2"/>
      <c r="AJ188" s="2"/>
    </row>
    <row r="189" spans="1:36" ht="13.5" customHeight="1" x14ac:dyDescent="0.2">
      <c r="A189" s="40" t="s">
        <v>26</v>
      </c>
      <c r="B189" s="25"/>
      <c r="C189" s="25"/>
      <c r="D189" s="25"/>
      <c r="E189" s="25">
        <v>122</v>
      </c>
      <c r="F189" s="25"/>
      <c r="G189" s="25"/>
      <c r="H189" s="25"/>
      <c r="I189" s="25"/>
      <c r="J189" s="26"/>
      <c r="K189" s="25"/>
      <c r="L189" s="22"/>
      <c r="M189" s="22"/>
      <c r="N189" s="22"/>
      <c r="O189" s="22"/>
      <c r="P189" s="22"/>
      <c r="Q189" s="22"/>
      <c r="R189" s="22"/>
      <c r="S189" s="22"/>
      <c r="T189" s="22"/>
      <c r="U189" s="22"/>
      <c r="V189" s="34"/>
      <c r="W189" s="34"/>
      <c r="X189" s="34"/>
      <c r="Y189" s="215"/>
      <c r="Z189" s="21"/>
      <c r="AA189" s="21"/>
      <c r="AB189" s="22"/>
      <c r="AC189" s="23">
        <f>E189/D188</f>
        <v>0.96062992125984248</v>
      </c>
      <c r="AD189" s="35">
        <v>139</v>
      </c>
      <c r="AE189" s="36">
        <f t="shared" si="107"/>
        <v>0.94557823129251706</v>
      </c>
      <c r="AF189" s="1">
        <f t="shared" si="108"/>
        <v>5.4421768707482943E-2</v>
      </c>
      <c r="AG189" s="2"/>
      <c r="AH189" s="2"/>
      <c r="AI189" s="2"/>
      <c r="AJ189" s="2"/>
    </row>
    <row r="190" spans="1:36" ht="13.5" customHeight="1" x14ac:dyDescent="0.2">
      <c r="A190" s="40" t="s">
        <v>27</v>
      </c>
      <c r="B190" s="25"/>
      <c r="C190" s="25"/>
      <c r="D190" s="25"/>
      <c r="E190" s="25"/>
      <c r="F190" s="25">
        <v>113</v>
      </c>
      <c r="G190" s="25"/>
      <c r="H190" s="25"/>
      <c r="I190" s="25"/>
      <c r="J190" s="26"/>
      <c r="K190" s="25"/>
      <c r="L190" s="22"/>
      <c r="M190" s="22"/>
      <c r="N190" s="22"/>
      <c r="O190" s="22"/>
      <c r="P190" s="22"/>
      <c r="Q190" s="22"/>
      <c r="R190" s="22"/>
      <c r="S190" s="22"/>
      <c r="T190" s="22"/>
      <c r="U190" s="22"/>
      <c r="V190" s="34"/>
      <c r="W190" s="34"/>
      <c r="X190" s="34"/>
      <c r="Y190" s="215"/>
      <c r="Z190" s="21"/>
      <c r="AA190" s="21"/>
      <c r="AB190" s="22"/>
      <c r="AC190" s="23">
        <f>F190/E189</f>
        <v>0.92622950819672134</v>
      </c>
      <c r="AD190" s="35">
        <v>127</v>
      </c>
      <c r="AE190" s="36">
        <f t="shared" si="107"/>
        <v>0.91366906474820142</v>
      </c>
      <c r="AF190" s="1">
        <f t="shared" si="108"/>
        <v>8.633093525179858E-2</v>
      </c>
      <c r="AG190" s="2"/>
      <c r="AH190" s="2"/>
      <c r="AI190" s="2"/>
      <c r="AJ190" s="2"/>
    </row>
    <row r="191" spans="1:36" ht="13.5" customHeight="1" x14ac:dyDescent="0.2">
      <c r="A191" s="46" t="s">
        <v>28</v>
      </c>
      <c r="B191" s="2"/>
      <c r="C191" s="2"/>
      <c r="D191" s="2"/>
      <c r="E191" s="2"/>
      <c r="F191" s="2"/>
      <c r="G191" s="2">
        <v>113</v>
      </c>
      <c r="H191" s="2"/>
      <c r="I191" s="2"/>
      <c r="J191" s="45"/>
      <c r="Z191" s="1"/>
      <c r="AA191" s="1"/>
      <c r="AB191" s="2"/>
      <c r="AC191" s="1">
        <f>G191/F190</f>
        <v>1</v>
      </c>
      <c r="AD191" s="35">
        <v>127</v>
      </c>
      <c r="AE191" s="36">
        <f t="shared" si="107"/>
        <v>1</v>
      </c>
      <c r="AF191" s="1">
        <f t="shared" si="108"/>
        <v>0</v>
      </c>
      <c r="AG191" s="2"/>
      <c r="AH191" s="2"/>
      <c r="AI191" s="2"/>
      <c r="AJ191" s="2"/>
    </row>
    <row r="192" spans="1:36" ht="13.5" customHeight="1" x14ac:dyDescent="0.2">
      <c r="A192" s="46" t="s">
        <v>29</v>
      </c>
      <c r="B192" s="2"/>
      <c r="C192" s="2"/>
      <c r="D192" s="2"/>
      <c r="E192" s="2"/>
      <c r="F192" s="2"/>
      <c r="G192" s="2"/>
      <c r="H192" s="2">
        <v>106</v>
      </c>
      <c r="I192" s="2"/>
      <c r="J192" s="45"/>
      <c r="K192" s="25"/>
      <c r="L192" s="22"/>
      <c r="M192" s="22">
        <v>1</v>
      </c>
      <c r="N192" s="22"/>
      <c r="O192" s="22"/>
      <c r="P192" s="22"/>
      <c r="Q192" s="22">
        <v>9</v>
      </c>
      <c r="R192" s="22"/>
      <c r="S192" s="22">
        <f>M192+Q192</f>
        <v>10</v>
      </c>
      <c r="T192" s="22">
        <f>(L192+N192+P192+R192)</f>
        <v>0</v>
      </c>
      <c r="U192" s="22"/>
      <c r="V192" s="34"/>
      <c r="W192" s="34"/>
      <c r="X192" s="34"/>
      <c r="Y192" s="215">
        <v>100</v>
      </c>
      <c r="Z192" s="1"/>
      <c r="AA192" s="1"/>
      <c r="AB192" s="2"/>
      <c r="AC192" s="1">
        <f>H192/G191</f>
        <v>0.93805309734513276</v>
      </c>
      <c r="AD192" s="35">
        <v>122</v>
      </c>
      <c r="AE192" s="36">
        <f t="shared" si="107"/>
        <v>0.96062992125984248</v>
      </c>
      <c r="AF192" s="1">
        <f t="shared" si="108"/>
        <v>3.9370078740157521E-2</v>
      </c>
      <c r="AG192" s="2"/>
      <c r="AH192" s="2"/>
      <c r="AI192" s="2"/>
      <c r="AJ192" s="2"/>
    </row>
    <row r="193" spans="1:36" ht="15" customHeight="1" x14ac:dyDescent="0.25">
      <c r="A193" s="46" t="s">
        <v>30</v>
      </c>
      <c r="B193" s="2"/>
      <c r="C193" s="2"/>
      <c r="D193" s="2"/>
      <c r="E193" s="2"/>
      <c r="F193" s="2"/>
      <c r="G193" s="2"/>
      <c r="H193" s="2"/>
      <c r="I193" s="47"/>
      <c r="J193" s="45"/>
      <c r="K193" s="25"/>
      <c r="L193" s="22"/>
      <c r="M193" s="22">
        <v>30</v>
      </c>
      <c r="N193" s="22">
        <v>12</v>
      </c>
      <c r="O193" s="22">
        <v>27</v>
      </c>
      <c r="P193" s="22">
        <v>3</v>
      </c>
      <c r="Q193" s="22">
        <v>48</v>
      </c>
      <c r="R193" s="22">
        <v>23</v>
      </c>
      <c r="S193" s="43">
        <f t="shared" ref="S193:T193" si="109">K193+M193+O193+Q193</f>
        <v>105</v>
      </c>
      <c r="T193" s="43">
        <f t="shared" si="109"/>
        <v>38</v>
      </c>
      <c r="U193" s="22"/>
      <c r="V193" s="34"/>
      <c r="W193" s="34"/>
      <c r="X193" s="34"/>
      <c r="Y193" s="215">
        <v>3</v>
      </c>
      <c r="Z193" s="1"/>
      <c r="AA193" s="1"/>
      <c r="AB193" s="2"/>
      <c r="AC193" s="1">
        <f>I193/H192</f>
        <v>0</v>
      </c>
      <c r="AD193" s="35">
        <v>122</v>
      </c>
      <c r="AE193" s="36">
        <f t="shared" si="107"/>
        <v>1</v>
      </c>
      <c r="AF193" s="1">
        <f t="shared" si="108"/>
        <v>0</v>
      </c>
      <c r="AG193" s="2"/>
      <c r="AH193" s="2"/>
      <c r="AI193" s="2"/>
      <c r="AJ193" s="2"/>
    </row>
    <row r="194" spans="1:36" ht="15" customHeight="1" x14ac:dyDescent="0.25">
      <c r="A194" s="46" t="s">
        <v>31</v>
      </c>
      <c r="B194" s="2"/>
      <c r="C194" s="2"/>
      <c r="D194" s="2"/>
      <c r="E194" s="2"/>
      <c r="F194" s="2"/>
      <c r="G194" s="2"/>
      <c r="H194" s="2"/>
      <c r="I194" s="2">
        <v>21</v>
      </c>
      <c r="J194" s="47"/>
      <c r="K194" s="76"/>
      <c r="L194" s="26"/>
      <c r="M194" s="76"/>
      <c r="N194" s="26">
        <v>30</v>
      </c>
      <c r="O194" s="76">
        <v>13</v>
      </c>
      <c r="P194" s="26">
        <v>29</v>
      </c>
      <c r="Q194" s="76">
        <v>3</v>
      </c>
      <c r="R194" s="26">
        <v>49</v>
      </c>
      <c r="S194" s="43">
        <f t="shared" ref="S194:T194" si="110">K194+M194+O194+Q194</f>
        <v>16</v>
      </c>
      <c r="T194" s="43">
        <f t="shared" si="110"/>
        <v>108</v>
      </c>
      <c r="U194" s="22"/>
      <c r="V194" s="34">
        <v>29</v>
      </c>
      <c r="W194" s="34">
        <v>26</v>
      </c>
      <c r="X194" s="34">
        <v>48</v>
      </c>
      <c r="Y194" s="215">
        <v>105</v>
      </c>
      <c r="Z194" s="1"/>
      <c r="AA194" s="1"/>
      <c r="AB194" s="2"/>
      <c r="AC194" s="1" t="e">
        <f>IF(S193=0,"",S193/I193)</f>
        <v>#DIV/0!</v>
      </c>
      <c r="AD194" s="35">
        <v>122</v>
      </c>
      <c r="AE194" s="36">
        <f>IF(AD194=0,"",AD194/AD193)</f>
        <v>1</v>
      </c>
      <c r="AF194" s="1">
        <f>IF(AD194=0,"",100%-AE194)</f>
        <v>0</v>
      </c>
      <c r="AG194" s="2"/>
      <c r="AH194" s="2"/>
      <c r="AI194" s="2"/>
      <c r="AJ194" s="2"/>
    </row>
    <row r="195" spans="1:36" ht="15" customHeight="1" x14ac:dyDescent="0.25">
      <c r="A195" s="46" t="s">
        <v>50</v>
      </c>
      <c r="B195" s="2"/>
      <c r="C195" s="2"/>
      <c r="D195" s="2"/>
      <c r="E195" s="2"/>
      <c r="F195" s="2"/>
      <c r="G195" s="2"/>
      <c r="H195" s="2"/>
      <c r="I195" s="2">
        <v>8</v>
      </c>
      <c r="J195" s="47"/>
      <c r="K195" s="76"/>
      <c r="L195" s="34"/>
      <c r="M195" s="82">
        <v>1</v>
      </c>
      <c r="N195" s="34"/>
      <c r="O195" s="82">
        <v>2</v>
      </c>
      <c r="P195" s="34">
        <v>11</v>
      </c>
      <c r="Q195" s="82">
        <v>1</v>
      </c>
      <c r="R195" s="34">
        <v>3</v>
      </c>
      <c r="S195" s="43">
        <f t="shared" ref="S195:T195" si="111">K195+M195+O195+Q195</f>
        <v>4</v>
      </c>
      <c r="T195" s="43">
        <f t="shared" si="111"/>
        <v>14</v>
      </c>
      <c r="U195" s="22"/>
      <c r="V195" s="34"/>
      <c r="W195" s="34">
        <v>11</v>
      </c>
      <c r="X195" s="34">
        <v>2</v>
      </c>
      <c r="Y195" s="215">
        <f t="shared" ref="Y195:Y197" si="112">SUM(V195:X195)</f>
        <v>13</v>
      </c>
      <c r="Z195" s="1"/>
      <c r="AA195" s="1"/>
      <c r="AB195" s="2"/>
      <c r="AC195" s="1"/>
      <c r="AD195" s="35">
        <v>18</v>
      </c>
      <c r="AG195" s="2"/>
      <c r="AH195" s="2"/>
      <c r="AI195" s="2"/>
      <c r="AJ195" s="2"/>
    </row>
    <row r="196" spans="1:36" ht="15" customHeight="1" x14ac:dyDescent="0.25">
      <c r="A196" s="46" t="s">
        <v>51</v>
      </c>
      <c r="B196" s="2"/>
      <c r="C196" s="2"/>
      <c r="D196" s="2"/>
      <c r="E196" s="2"/>
      <c r="F196" s="2"/>
      <c r="G196" s="2"/>
      <c r="H196" s="2"/>
      <c r="I196" s="2"/>
      <c r="J196" s="47"/>
      <c r="K196" s="76"/>
      <c r="L196" s="34"/>
      <c r="M196" s="82"/>
      <c r="N196" s="34">
        <v>2</v>
      </c>
      <c r="O196" s="82"/>
      <c r="P196" s="34">
        <v>2</v>
      </c>
      <c r="Q196" s="82">
        <v>1</v>
      </c>
      <c r="R196" s="34">
        <v>1</v>
      </c>
      <c r="S196" s="43">
        <f t="shared" ref="S196:T196" si="113">K196+M196+O196+Q196</f>
        <v>1</v>
      </c>
      <c r="T196" s="43">
        <f t="shared" si="113"/>
        <v>5</v>
      </c>
      <c r="U196" s="22"/>
      <c r="V196" s="34">
        <v>1</v>
      </c>
      <c r="W196" s="34">
        <v>2</v>
      </c>
      <c r="X196" s="34">
        <v>1</v>
      </c>
      <c r="Y196" s="215">
        <f t="shared" si="112"/>
        <v>4</v>
      </c>
      <c r="Z196" s="1"/>
      <c r="AA196" s="1"/>
      <c r="AB196" s="2"/>
      <c r="AC196" s="1"/>
      <c r="AD196" s="35">
        <v>17</v>
      </c>
      <c r="AG196" s="2"/>
      <c r="AH196" s="2"/>
      <c r="AI196" s="2"/>
      <c r="AJ196" s="2"/>
    </row>
    <row r="197" spans="1:36" ht="15" customHeight="1" x14ac:dyDescent="0.25">
      <c r="A197" s="46" t="s">
        <v>52</v>
      </c>
      <c r="B197" s="2"/>
      <c r="C197" s="2"/>
      <c r="D197" s="2"/>
      <c r="E197" s="2"/>
      <c r="F197" s="2"/>
      <c r="G197" s="2"/>
      <c r="H197" s="2"/>
      <c r="I197" s="2"/>
      <c r="J197" s="47"/>
      <c r="K197" s="76"/>
      <c r="L197" s="34"/>
      <c r="M197" s="82"/>
      <c r="N197" s="34">
        <v>1</v>
      </c>
      <c r="O197" s="82"/>
      <c r="P197" s="34"/>
      <c r="Q197" s="82">
        <v>1</v>
      </c>
      <c r="R197" s="34"/>
      <c r="S197" s="43">
        <f t="shared" ref="S197:T197" si="114">K197+M197+O197+Q197</f>
        <v>1</v>
      </c>
      <c r="T197" s="43">
        <f t="shared" si="114"/>
        <v>1</v>
      </c>
      <c r="U197" s="22"/>
      <c r="V197" s="34">
        <v>1</v>
      </c>
      <c r="W197" s="34"/>
      <c r="X197" s="34">
        <v>1</v>
      </c>
      <c r="Y197" s="215">
        <f t="shared" si="112"/>
        <v>2</v>
      </c>
      <c r="Z197" s="1"/>
      <c r="AA197" s="1"/>
      <c r="AB197" s="2"/>
      <c r="AC197" s="1"/>
      <c r="AD197" s="35">
        <v>5</v>
      </c>
      <c r="AG197" s="2"/>
      <c r="AH197" s="2"/>
      <c r="AI197" s="2"/>
      <c r="AJ197" s="2"/>
    </row>
    <row r="198" spans="1:36" ht="15" customHeight="1" x14ac:dyDescent="0.25">
      <c r="A198" s="46" t="s">
        <v>53</v>
      </c>
      <c r="B198" s="2"/>
      <c r="C198" s="2"/>
      <c r="D198" s="2"/>
      <c r="E198" s="2"/>
      <c r="F198" s="2"/>
      <c r="G198" s="2"/>
      <c r="H198" s="2"/>
      <c r="I198" s="47"/>
      <c r="J198" s="45"/>
      <c r="K198" s="76"/>
      <c r="L198" s="34"/>
      <c r="M198" s="82"/>
      <c r="N198" s="34"/>
      <c r="O198" s="82"/>
      <c r="P198" s="34"/>
      <c r="Q198" s="82"/>
      <c r="R198" s="34"/>
      <c r="S198" s="73"/>
      <c r="T198" s="73"/>
      <c r="U198" s="22"/>
      <c r="V198" s="34"/>
      <c r="W198" s="34"/>
      <c r="X198" s="34"/>
      <c r="Y198" s="215"/>
      <c r="Z198" s="1"/>
      <c r="AA198" s="1"/>
      <c r="AB198" s="2"/>
      <c r="AC198" s="1"/>
      <c r="AD198" s="35"/>
      <c r="AG198" s="2"/>
      <c r="AH198" s="2"/>
      <c r="AI198" s="2"/>
      <c r="AJ198" s="2"/>
    </row>
    <row r="199" spans="1:36" ht="13.5" customHeight="1" x14ac:dyDescent="0.2">
      <c r="A199" s="46" t="s">
        <v>54</v>
      </c>
      <c r="B199" s="2"/>
      <c r="C199" s="2"/>
      <c r="D199" s="2"/>
      <c r="E199" s="2"/>
      <c r="F199" s="2"/>
      <c r="G199" s="2"/>
      <c r="H199" s="2"/>
      <c r="I199" s="2"/>
      <c r="J199" s="45"/>
      <c r="Z199" s="1"/>
      <c r="AA199" s="1"/>
      <c r="AB199" s="2"/>
      <c r="AC199" s="1"/>
      <c r="AD199" s="35"/>
      <c r="AG199" s="2"/>
      <c r="AH199" s="2"/>
      <c r="AI199" s="2"/>
      <c r="AJ199" s="2"/>
    </row>
    <row r="200" spans="1:36" ht="13.5" customHeight="1" x14ac:dyDescent="0.2">
      <c r="J200" s="2"/>
      <c r="K200" s="25"/>
      <c r="L200" s="22"/>
      <c r="M200" s="22"/>
      <c r="N200" s="22"/>
      <c r="O200" s="22"/>
      <c r="P200" s="22"/>
      <c r="Q200" s="22"/>
      <c r="R200" s="22"/>
      <c r="S200" s="22"/>
      <c r="T200" s="22"/>
      <c r="U200" s="22"/>
      <c r="V200" s="34"/>
      <c r="W200" s="34"/>
      <c r="X200" s="34"/>
      <c r="Y200" s="224">
        <f>SUM(Y194:Y197)</f>
        <v>124</v>
      </c>
      <c r="Z200" s="1">
        <f>Y194/B186</f>
        <v>0.625</v>
      </c>
      <c r="AA200" s="1">
        <f>Y200/B186</f>
        <v>0.73809523809523814</v>
      </c>
      <c r="AB200" s="1">
        <f>AA200-Z200</f>
        <v>0.11309523809523814</v>
      </c>
      <c r="AC200" s="1"/>
      <c r="AG200" s="2"/>
      <c r="AH200" s="2"/>
      <c r="AI200" s="2"/>
      <c r="AJ200" s="2"/>
    </row>
    <row r="201" spans="1:36" ht="13.5" customHeight="1" x14ac:dyDescent="0.2"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45"/>
      <c r="W201" s="45"/>
      <c r="X201" s="45"/>
      <c r="Y201" s="225"/>
      <c r="Z201" s="1"/>
      <c r="AA201" s="1"/>
      <c r="AB201" s="1"/>
      <c r="AC201" s="1"/>
      <c r="AG201" s="2"/>
      <c r="AH201" s="2"/>
      <c r="AI201" s="2"/>
      <c r="AJ201" s="2"/>
    </row>
    <row r="202" spans="1:36" ht="13.5" customHeight="1" x14ac:dyDescent="0.3">
      <c r="A202" s="61" t="s">
        <v>65</v>
      </c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21"/>
      <c r="Z202" s="1"/>
      <c r="AA202" s="1"/>
      <c r="AC202" s="1"/>
      <c r="AG202" s="2"/>
      <c r="AH202" s="2"/>
      <c r="AI202" s="2"/>
      <c r="AJ202" s="2"/>
    </row>
    <row r="203" spans="1:36" ht="33" customHeight="1" x14ac:dyDescent="0.2">
      <c r="B203" s="306" t="s">
        <v>3</v>
      </c>
      <c r="C203" s="307"/>
      <c r="D203" s="307"/>
      <c r="E203" s="307"/>
      <c r="F203" s="307"/>
      <c r="G203" s="307"/>
      <c r="H203" s="307"/>
      <c r="I203" s="307"/>
      <c r="K203" s="62" t="s">
        <v>9</v>
      </c>
      <c r="L203" s="62"/>
      <c r="M203" s="62" t="s">
        <v>5</v>
      </c>
      <c r="N203" s="62"/>
      <c r="O203" s="62" t="s">
        <v>6</v>
      </c>
      <c r="P203" s="62"/>
      <c r="Q203" s="63" t="s">
        <v>7</v>
      </c>
      <c r="R203" s="63"/>
      <c r="S203" s="308" t="s">
        <v>8</v>
      </c>
      <c r="T203" s="300"/>
      <c r="U203" s="7" t="s">
        <v>9</v>
      </c>
      <c r="V203" s="7" t="s">
        <v>5</v>
      </c>
      <c r="W203" s="7" t="s">
        <v>6</v>
      </c>
      <c r="X203" s="9" t="s">
        <v>7</v>
      </c>
      <c r="Y203" s="213" t="s">
        <v>10</v>
      </c>
      <c r="Z203" s="10" t="s">
        <v>11</v>
      </c>
      <c r="AA203" s="10" t="s">
        <v>12</v>
      </c>
      <c r="AB203" s="11" t="s">
        <v>13</v>
      </c>
      <c r="AC203" s="10" t="s">
        <v>14</v>
      </c>
      <c r="AD203" s="12" t="s">
        <v>15</v>
      </c>
      <c r="AE203" s="12" t="s">
        <v>16</v>
      </c>
      <c r="AF203" s="13" t="s">
        <v>17</v>
      </c>
      <c r="AG203" s="2"/>
      <c r="AH203" s="2"/>
      <c r="AI203" s="2"/>
      <c r="AJ203" s="2"/>
    </row>
    <row r="204" spans="1:36" ht="13.5" customHeight="1" x14ac:dyDescent="0.2">
      <c r="A204" s="15" t="s">
        <v>18</v>
      </c>
      <c r="B204" s="16">
        <v>1</v>
      </c>
      <c r="C204" s="16">
        <v>2</v>
      </c>
      <c r="D204" s="16">
        <v>3</v>
      </c>
      <c r="E204" s="16">
        <v>4</v>
      </c>
      <c r="F204" s="16">
        <v>5</v>
      </c>
      <c r="G204" s="16">
        <v>6</v>
      </c>
      <c r="H204" s="16">
        <v>7</v>
      </c>
      <c r="I204" s="16"/>
      <c r="J204" s="17" t="s">
        <v>19</v>
      </c>
      <c r="K204" s="74">
        <v>9</v>
      </c>
      <c r="L204" s="75">
        <v>10</v>
      </c>
      <c r="M204" s="75">
        <v>9</v>
      </c>
      <c r="N204" s="75">
        <v>10</v>
      </c>
      <c r="O204" s="75">
        <v>9</v>
      </c>
      <c r="P204" s="75">
        <v>10</v>
      </c>
      <c r="Q204" s="75">
        <v>9</v>
      </c>
      <c r="R204" s="3">
        <v>10</v>
      </c>
      <c r="S204" s="75">
        <v>9</v>
      </c>
      <c r="T204" s="3">
        <v>10</v>
      </c>
      <c r="U204" s="74">
        <v>9</v>
      </c>
      <c r="V204" s="19">
        <v>9</v>
      </c>
      <c r="W204" s="19">
        <v>9</v>
      </c>
      <c r="X204" s="19">
        <v>9</v>
      </c>
      <c r="Y204" s="138">
        <v>10</v>
      </c>
      <c r="Z204" s="21"/>
      <c r="AA204" s="21"/>
      <c r="AB204" s="22"/>
      <c r="AC204" s="23"/>
      <c r="AD204" s="24"/>
      <c r="AE204" s="24"/>
      <c r="AF204" s="1"/>
      <c r="AG204" s="2"/>
      <c r="AH204" s="2"/>
      <c r="AI204" s="2"/>
      <c r="AJ204" s="2"/>
    </row>
    <row r="205" spans="1:36" ht="13.5" customHeight="1" x14ac:dyDescent="0.2">
      <c r="A205" s="40" t="s">
        <v>24</v>
      </c>
      <c r="B205" s="25">
        <v>50</v>
      </c>
      <c r="C205" s="25"/>
      <c r="D205" s="25"/>
      <c r="E205" s="25"/>
      <c r="F205" s="25"/>
      <c r="G205" s="25"/>
      <c r="H205" s="25"/>
      <c r="I205" s="25"/>
      <c r="J205" s="26"/>
      <c r="K205" s="314"/>
      <c r="L205" s="315"/>
      <c r="M205" s="315"/>
      <c r="N205" s="315"/>
      <c r="O205" s="315"/>
      <c r="P205" s="315"/>
      <c r="Q205" s="315"/>
      <c r="R205" s="4"/>
      <c r="S205" s="4"/>
      <c r="T205" s="4"/>
      <c r="U205" s="3"/>
      <c r="V205" s="20"/>
      <c r="W205" s="20"/>
      <c r="X205" s="20"/>
      <c r="Y205" s="138"/>
      <c r="Z205" s="21"/>
      <c r="AA205" s="21"/>
      <c r="AB205" s="22"/>
      <c r="AC205" s="23"/>
      <c r="AD205" s="29">
        <f>B205</f>
        <v>50</v>
      </c>
      <c r="AE205" s="24"/>
      <c r="AF205" s="1"/>
      <c r="AG205" s="2"/>
      <c r="AH205" s="2"/>
      <c r="AI205" s="2"/>
      <c r="AJ205" s="2"/>
    </row>
    <row r="206" spans="1:36" ht="13.5" customHeight="1" x14ac:dyDescent="0.2">
      <c r="A206" s="40" t="s">
        <v>25</v>
      </c>
      <c r="B206" s="25"/>
      <c r="C206" s="25">
        <v>43</v>
      </c>
      <c r="D206" s="25"/>
      <c r="E206" s="25"/>
      <c r="F206" s="25"/>
      <c r="G206" s="25"/>
      <c r="H206" s="25"/>
      <c r="I206" s="25"/>
      <c r="J206" s="26"/>
      <c r="K206" s="25"/>
      <c r="L206" s="22"/>
      <c r="M206" s="22"/>
      <c r="N206" s="22"/>
      <c r="O206" s="22"/>
      <c r="P206" s="22"/>
      <c r="Q206" s="22"/>
      <c r="R206" s="22"/>
      <c r="S206" s="22"/>
      <c r="T206" s="22"/>
      <c r="U206" s="22"/>
      <c r="V206" s="34"/>
      <c r="W206" s="34"/>
      <c r="X206" s="34"/>
      <c r="Y206" s="215"/>
      <c r="Z206" s="21"/>
      <c r="AA206" s="21"/>
      <c r="AB206" s="22"/>
      <c r="AC206" s="23">
        <f>C206/B205</f>
        <v>0.86</v>
      </c>
      <c r="AD206" s="35">
        <v>46</v>
      </c>
      <c r="AE206" s="36">
        <f t="shared" ref="AE206:AE212" si="115">AD206/AD205</f>
        <v>0.92</v>
      </c>
      <c r="AF206" s="1">
        <f t="shared" ref="AF206:AF212" si="116">100%-AE206</f>
        <v>7.999999999999996E-2</v>
      </c>
      <c r="AG206" s="2"/>
      <c r="AH206" s="2"/>
      <c r="AI206" s="2"/>
      <c r="AJ206" s="2"/>
    </row>
    <row r="207" spans="1:36" ht="13.5" customHeight="1" x14ac:dyDescent="0.2">
      <c r="A207" s="40" t="s">
        <v>26</v>
      </c>
      <c r="B207" s="25"/>
      <c r="C207" s="25"/>
      <c r="D207" s="25">
        <v>29</v>
      </c>
      <c r="E207" s="25"/>
      <c r="F207" s="25"/>
      <c r="G207" s="25"/>
      <c r="H207" s="25"/>
      <c r="I207" s="25"/>
      <c r="J207" s="26"/>
      <c r="K207" s="25"/>
      <c r="L207" s="22"/>
      <c r="M207" s="22"/>
      <c r="N207" s="22"/>
      <c r="O207" s="22"/>
      <c r="P207" s="22"/>
      <c r="Q207" s="22"/>
      <c r="R207" s="22"/>
      <c r="S207" s="22"/>
      <c r="T207" s="22"/>
      <c r="U207" s="22"/>
      <c r="V207" s="34"/>
      <c r="W207" s="34"/>
      <c r="X207" s="34"/>
      <c r="Y207" s="215"/>
      <c r="Z207" s="21"/>
      <c r="AA207" s="21"/>
      <c r="AB207" s="22"/>
      <c r="AC207" s="23">
        <f>D207/C206</f>
        <v>0.67441860465116277</v>
      </c>
      <c r="AD207" s="35">
        <v>36</v>
      </c>
      <c r="AE207" s="36">
        <f t="shared" si="115"/>
        <v>0.78260869565217395</v>
      </c>
      <c r="AF207" s="1">
        <f t="shared" si="116"/>
        <v>0.21739130434782605</v>
      </c>
      <c r="AG207" s="2"/>
      <c r="AH207" s="2"/>
      <c r="AI207" s="2"/>
      <c r="AJ207" s="2"/>
    </row>
    <row r="208" spans="1:36" ht="13.5" customHeight="1" x14ac:dyDescent="0.2">
      <c r="A208" s="40" t="s">
        <v>27</v>
      </c>
      <c r="B208" s="25"/>
      <c r="C208" s="25"/>
      <c r="D208" s="25"/>
      <c r="E208" s="25">
        <v>25</v>
      </c>
      <c r="F208" s="25"/>
      <c r="G208" s="25"/>
      <c r="H208" s="25"/>
      <c r="I208" s="25"/>
      <c r="J208" s="26"/>
      <c r="K208" s="25"/>
      <c r="L208" s="22"/>
      <c r="M208" s="22"/>
      <c r="N208" s="22"/>
      <c r="O208" s="22"/>
      <c r="P208" s="22"/>
      <c r="Q208" s="22"/>
      <c r="R208" s="22"/>
      <c r="S208" s="22"/>
      <c r="T208" s="22"/>
      <c r="U208" s="22"/>
      <c r="V208" s="34"/>
      <c r="W208" s="34"/>
      <c r="X208" s="34"/>
      <c r="Y208" s="215"/>
      <c r="Z208" s="21"/>
      <c r="AA208" s="21"/>
      <c r="AB208" s="22"/>
      <c r="AC208" s="23">
        <f>E208/D207</f>
        <v>0.86206896551724133</v>
      </c>
      <c r="AD208" s="35">
        <v>28</v>
      </c>
      <c r="AE208" s="36">
        <f t="shared" si="115"/>
        <v>0.77777777777777779</v>
      </c>
      <c r="AF208" s="1">
        <f t="shared" si="116"/>
        <v>0.22222222222222221</v>
      </c>
      <c r="AG208" s="2"/>
      <c r="AH208" s="2"/>
      <c r="AI208" s="2"/>
      <c r="AJ208" s="2"/>
    </row>
    <row r="209" spans="1:36" ht="13.5" customHeight="1" x14ac:dyDescent="0.2">
      <c r="A209" s="46" t="s">
        <v>28</v>
      </c>
      <c r="B209" s="2"/>
      <c r="C209" s="2"/>
      <c r="D209" s="2"/>
      <c r="E209" s="2"/>
      <c r="F209" s="2">
        <v>25</v>
      </c>
      <c r="G209" s="2"/>
      <c r="H209" s="2"/>
      <c r="I209" s="2"/>
      <c r="J209" s="45"/>
      <c r="K209" s="25"/>
      <c r="L209" s="22"/>
      <c r="M209" s="22"/>
      <c r="N209" s="22"/>
      <c r="O209" s="22"/>
      <c r="P209" s="22"/>
      <c r="Q209" s="22"/>
      <c r="R209" s="22"/>
      <c r="S209" s="22"/>
      <c r="T209" s="22"/>
      <c r="U209" s="22"/>
      <c r="V209" s="34"/>
      <c r="W209" s="34"/>
      <c r="X209" s="34"/>
      <c r="Y209" s="215"/>
      <c r="Z209" s="1"/>
      <c r="AA209" s="1"/>
      <c r="AB209" s="2"/>
      <c r="AC209" s="1">
        <f>F209/E208</f>
        <v>1</v>
      </c>
      <c r="AD209" s="35">
        <v>28</v>
      </c>
      <c r="AE209" s="36">
        <f t="shared" si="115"/>
        <v>1</v>
      </c>
      <c r="AF209" s="1">
        <f t="shared" si="116"/>
        <v>0</v>
      </c>
      <c r="AG209" s="2"/>
      <c r="AH209" s="2"/>
      <c r="AI209" s="2"/>
      <c r="AJ209" s="2"/>
    </row>
    <row r="210" spans="1:36" ht="13.5" customHeight="1" x14ac:dyDescent="0.2">
      <c r="A210" s="46" t="s">
        <v>29</v>
      </c>
      <c r="B210" s="2"/>
      <c r="C210" s="2"/>
      <c r="D210" s="2"/>
      <c r="E210" s="2"/>
      <c r="F210" s="2"/>
      <c r="G210" s="2">
        <v>25</v>
      </c>
      <c r="H210" s="2"/>
      <c r="I210" s="2"/>
      <c r="J210" s="45"/>
      <c r="K210" s="25"/>
      <c r="L210" s="22"/>
      <c r="M210" s="22"/>
      <c r="N210" s="22"/>
      <c r="O210" s="22"/>
      <c r="P210" s="22"/>
      <c r="Q210" s="22"/>
      <c r="R210" s="22"/>
      <c r="S210" s="22"/>
      <c r="T210" s="22"/>
      <c r="U210" s="22"/>
      <c r="V210" s="34"/>
      <c r="W210" s="34"/>
      <c r="X210" s="34"/>
      <c r="Y210" s="215"/>
      <c r="Z210" s="1"/>
      <c r="AA210" s="1"/>
      <c r="AB210" s="2"/>
      <c r="AC210" s="1">
        <f>G210/F209</f>
        <v>1</v>
      </c>
      <c r="AD210" s="35">
        <v>28</v>
      </c>
      <c r="AE210" s="36">
        <f t="shared" si="115"/>
        <v>1</v>
      </c>
      <c r="AF210" s="1">
        <f t="shared" si="116"/>
        <v>0</v>
      </c>
      <c r="AG210" s="2"/>
      <c r="AH210" s="2"/>
      <c r="AI210" s="2"/>
      <c r="AJ210" s="2"/>
    </row>
    <row r="211" spans="1:36" ht="13.5" customHeight="1" x14ac:dyDescent="0.2">
      <c r="A211" s="46" t="s">
        <v>30</v>
      </c>
      <c r="B211" s="2"/>
      <c r="C211" s="2"/>
      <c r="D211" s="2"/>
      <c r="E211" s="2"/>
      <c r="F211" s="2"/>
      <c r="G211" s="2"/>
      <c r="H211" s="2">
        <v>25</v>
      </c>
      <c r="I211" s="2"/>
      <c r="J211" s="45"/>
      <c r="K211" s="25"/>
      <c r="L211" s="22"/>
      <c r="M211" s="22"/>
      <c r="N211" s="22"/>
      <c r="O211" s="22"/>
      <c r="P211" s="22"/>
      <c r="Q211" s="22"/>
      <c r="R211" s="22"/>
      <c r="S211" s="22"/>
      <c r="T211" s="22"/>
      <c r="U211" s="22"/>
      <c r="V211" s="34"/>
      <c r="W211" s="34"/>
      <c r="X211" s="34"/>
      <c r="Y211" s="215"/>
      <c r="Z211" s="1"/>
      <c r="AA211" s="1"/>
      <c r="AB211" s="2"/>
      <c r="AC211" s="1">
        <f>H211/G210</f>
        <v>1</v>
      </c>
      <c r="AD211" s="35">
        <v>28</v>
      </c>
      <c r="AE211" s="36">
        <f t="shared" si="115"/>
        <v>1</v>
      </c>
      <c r="AF211" s="1">
        <f t="shared" si="116"/>
        <v>0</v>
      </c>
      <c r="AG211" s="2"/>
      <c r="AH211" s="2"/>
      <c r="AI211" s="2"/>
      <c r="AJ211" s="2"/>
    </row>
    <row r="212" spans="1:36" ht="15" customHeight="1" x14ac:dyDescent="0.25">
      <c r="A212" s="46" t="s">
        <v>31</v>
      </c>
      <c r="B212" s="2"/>
      <c r="C212" s="2"/>
      <c r="D212" s="2"/>
      <c r="E212" s="2"/>
      <c r="F212" s="2"/>
      <c r="G212" s="2"/>
      <c r="H212" s="2"/>
      <c r="I212" s="47"/>
      <c r="J212" s="45"/>
      <c r="K212" s="76"/>
      <c r="L212" s="26"/>
      <c r="M212" s="76"/>
      <c r="N212" s="26"/>
      <c r="O212" s="76">
        <v>12</v>
      </c>
      <c r="P212" s="26">
        <v>1</v>
      </c>
      <c r="Q212" s="76">
        <v>12</v>
      </c>
      <c r="R212" s="26">
        <v>5</v>
      </c>
      <c r="S212" s="43">
        <f t="shared" ref="S212:T212" si="117">K212+M212+O212+Q212</f>
        <v>24</v>
      </c>
      <c r="T212" s="43">
        <f t="shared" si="117"/>
        <v>6</v>
      </c>
      <c r="U212" s="22"/>
      <c r="V212" s="34"/>
      <c r="W212" s="34"/>
      <c r="X212" s="34"/>
      <c r="Y212" s="215"/>
      <c r="Z212" s="1"/>
      <c r="AA212" s="1"/>
      <c r="AB212" s="2"/>
      <c r="AC212" s="1">
        <f>I212/H211</f>
        <v>0</v>
      </c>
      <c r="AD212" s="35">
        <v>28</v>
      </c>
      <c r="AE212" s="36">
        <f t="shared" si="115"/>
        <v>1</v>
      </c>
      <c r="AF212" s="1">
        <f t="shared" si="116"/>
        <v>0</v>
      </c>
      <c r="AG212" s="2"/>
      <c r="AH212" s="2"/>
      <c r="AI212" s="2"/>
      <c r="AJ212" s="2"/>
    </row>
    <row r="213" spans="1:36" ht="15" customHeight="1" x14ac:dyDescent="0.25">
      <c r="A213" s="46" t="s">
        <v>50</v>
      </c>
      <c r="B213" s="2"/>
      <c r="C213" s="2"/>
      <c r="D213" s="2"/>
      <c r="E213" s="2"/>
      <c r="F213" s="2"/>
      <c r="G213" s="2"/>
      <c r="H213" s="2"/>
      <c r="I213" s="2">
        <v>7</v>
      </c>
      <c r="J213" s="47"/>
      <c r="K213" s="76"/>
      <c r="L213" s="34"/>
      <c r="M213" s="82">
        <v>2</v>
      </c>
      <c r="N213" s="34"/>
      <c r="O213" s="82">
        <v>2</v>
      </c>
      <c r="P213" s="34">
        <v>12</v>
      </c>
      <c r="Q213" s="82">
        <v>1</v>
      </c>
      <c r="R213" s="34">
        <v>12</v>
      </c>
      <c r="S213" s="43">
        <f t="shared" ref="S213:T213" si="118">K213+M213+O213+Q213</f>
        <v>5</v>
      </c>
      <c r="T213" s="43">
        <f t="shared" si="118"/>
        <v>24</v>
      </c>
      <c r="U213" s="22"/>
      <c r="V213" s="34"/>
      <c r="W213" s="34">
        <v>12</v>
      </c>
      <c r="X213" s="34">
        <v>12</v>
      </c>
      <c r="Y213" s="215">
        <f t="shared" ref="Y213:Y214" si="119">SUM(V213:X213)</f>
        <v>24</v>
      </c>
      <c r="Z213" s="1"/>
      <c r="AA213" s="1"/>
      <c r="AB213" s="2"/>
      <c r="AC213" s="1" t="e">
        <f>IF(S212=0,"",S212/I212)</f>
        <v>#DIV/0!</v>
      </c>
      <c r="AD213" s="35">
        <v>28</v>
      </c>
      <c r="AE213" s="36">
        <f>IF(AD213=0,"",AD213/AD212)</f>
        <v>1</v>
      </c>
      <c r="AF213" s="1">
        <f>IF(AD213=0,"",100%-AE213)</f>
        <v>0</v>
      </c>
      <c r="AG213" s="2"/>
      <c r="AH213" s="2"/>
      <c r="AI213" s="2"/>
      <c r="AJ213" s="2"/>
    </row>
    <row r="214" spans="1:36" ht="15" customHeight="1" x14ac:dyDescent="0.25">
      <c r="A214" s="46" t="s">
        <v>51</v>
      </c>
      <c r="B214" s="2"/>
      <c r="C214" s="2"/>
      <c r="D214" s="2"/>
      <c r="E214" s="2"/>
      <c r="F214" s="2"/>
      <c r="G214" s="2"/>
      <c r="H214" s="2"/>
      <c r="I214" s="2"/>
      <c r="J214" s="47"/>
      <c r="K214" s="54"/>
      <c r="L214" s="45"/>
      <c r="M214" s="54"/>
      <c r="N214" s="45">
        <v>2</v>
      </c>
      <c r="O214" s="54"/>
      <c r="P214" s="45">
        <v>2</v>
      </c>
      <c r="Q214" s="54"/>
      <c r="R214" s="45">
        <v>1</v>
      </c>
      <c r="S214" s="43">
        <f t="shared" ref="S214:T214" si="120">K214+M214+O214+Q214</f>
        <v>0</v>
      </c>
      <c r="T214" s="43">
        <f t="shared" si="120"/>
        <v>5</v>
      </c>
      <c r="U214" s="2"/>
      <c r="V214" s="45">
        <v>2</v>
      </c>
      <c r="W214" s="45">
        <v>2</v>
      </c>
      <c r="X214" s="45">
        <v>1</v>
      </c>
      <c r="Y214" s="215">
        <f t="shared" si="119"/>
        <v>5</v>
      </c>
      <c r="Z214" s="1"/>
      <c r="AA214" s="1"/>
      <c r="AB214" s="2"/>
      <c r="AC214" s="1"/>
      <c r="AD214" s="35">
        <v>29</v>
      </c>
      <c r="AG214" s="2"/>
      <c r="AH214" s="2"/>
      <c r="AI214" s="2"/>
      <c r="AJ214" s="2"/>
    </row>
    <row r="215" spans="1:36" ht="15" customHeight="1" x14ac:dyDescent="0.25">
      <c r="A215" s="46" t="s">
        <v>52</v>
      </c>
      <c r="B215" s="2"/>
      <c r="C215" s="2"/>
      <c r="D215" s="2"/>
      <c r="E215" s="2"/>
      <c r="F215" s="2"/>
      <c r="G215" s="2"/>
      <c r="H215" s="2"/>
      <c r="I215" s="2"/>
      <c r="J215" s="47"/>
      <c r="K215" s="54"/>
      <c r="L215" s="45"/>
      <c r="M215" s="54"/>
      <c r="N215" s="45"/>
      <c r="O215" s="54"/>
      <c r="P215" s="45"/>
      <c r="Q215" s="54"/>
      <c r="R215" s="45"/>
      <c r="S215" s="3"/>
      <c r="T215" s="3"/>
      <c r="U215" s="2"/>
      <c r="V215" s="45"/>
      <c r="W215" s="45"/>
      <c r="X215" s="45"/>
      <c r="Y215" s="215"/>
      <c r="Z215" s="1"/>
      <c r="AA215" s="1"/>
      <c r="AB215" s="2"/>
      <c r="AC215" s="1"/>
      <c r="AD215" s="35">
        <v>5</v>
      </c>
      <c r="AG215" s="2"/>
      <c r="AH215" s="2"/>
      <c r="AI215" s="2"/>
      <c r="AJ215" s="2"/>
    </row>
    <row r="216" spans="1:36" ht="13.5" customHeight="1" x14ac:dyDescent="0.2">
      <c r="A216" s="46" t="s">
        <v>54</v>
      </c>
      <c r="B216" s="2"/>
      <c r="C216" s="2"/>
      <c r="D216" s="2"/>
      <c r="E216" s="2"/>
      <c r="F216" s="2"/>
      <c r="G216" s="2"/>
      <c r="H216" s="2"/>
      <c r="I216" s="2"/>
      <c r="J216" s="45"/>
      <c r="Z216" s="1"/>
      <c r="AA216" s="1"/>
      <c r="AB216" s="2"/>
      <c r="AC216" s="1"/>
      <c r="AD216" s="35"/>
      <c r="AG216" s="2"/>
      <c r="AH216" s="2"/>
      <c r="AI216" s="2"/>
      <c r="AJ216" s="2"/>
    </row>
    <row r="217" spans="1:36" ht="13.5" customHeight="1" x14ac:dyDescent="0.2">
      <c r="J217" s="2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226">
        <f>SUM(Y213:Y214)</f>
        <v>29</v>
      </c>
      <c r="Z217" s="1">
        <f>Y213/B205</f>
        <v>0.48</v>
      </c>
      <c r="AA217" s="1">
        <f>Y217/B205</f>
        <v>0.57999999999999996</v>
      </c>
      <c r="AB217" s="1">
        <f>AA217-Z217</f>
        <v>9.9999999999999978E-2</v>
      </c>
      <c r="AC217" s="1"/>
      <c r="AG217" s="2"/>
      <c r="AH217" s="2"/>
      <c r="AI217" s="2"/>
      <c r="AJ217" s="2"/>
    </row>
    <row r="218" spans="1:36" ht="13.5" customHeight="1" x14ac:dyDescent="0.3">
      <c r="A218" s="61" t="s">
        <v>66</v>
      </c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21"/>
      <c r="Z218" s="1"/>
      <c r="AA218" s="1"/>
      <c r="AC218" s="1"/>
      <c r="AG218" s="2"/>
      <c r="AH218" s="2"/>
      <c r="AI218" s="2"/>
      <c r="AJ218" s="2"/>
    </row>
    <row r="219" spans="1:36" ht="33.75" customHeight="1" x14ac:dyDescent="0.2">
      <c r="B219" s="306" t="s">
        <v>3</v>
      </c>
      <c r="C219" s="307"/>
      <c r="D219" s="307"/>
      <c r="E219" s="307"/>
      <c r="F219" s="307"/>
      <c r="G219" s="307"/>
      <c r="H219" s="307"/>
      <c r="I219" s="307"/>
      <c r="K219" s="62" t="s">
        <v>9</v>
      </c>
      <c r="L219" s="62"/>
      <c r="M219" s="62" t="s">
        <v>5</v>
      </c>
      <c r="N219" s="62"/>
      <c r="O219" s="62" t="s">
        <v>6</v>
      </c>
      <c r="P219" s="62"/>
      <c r="Q219" s="63" t="s">
        <v>7</v>
      </c>
      <c r="R219" s="63"/>
      <c r="S219" s="308" t="s">
        <v>8</v>
      </c>
      <c r="T219" s="300"/>
      <c r="U219" s="7" t="s">
        <v>9</v>
      </c>
      <c r="V219" s="7" t="s">
        <v>5</v>
      </c>
      <c r="W219" s="7" t="s">
        <v>6</v>
      </c>
      <c r="X219" s="9" t="s">
        <v>7</v>
      </c>
      <c r="Y219" s="213" t="s">
        <v>10</v>
      </c>
      <c r="Z219" s="10" t="s">
        <v>11</v>
      </c>
      <c r="AA219" s="10" t="s">
        <v>12</v>
      </c>
      <c r="AB219" s="11" t="s">
        <v>13</v>
      </c>
      <c r="AC219" s="10" t="s">
        <v>14</v>
      </c>
      <c r="AD219" s="12" t="s">
        <v>15</v>
      </c>
      <c r="AE219" s="12" t="s">
        <v>16</v>
      </c>
      <c r="AF219" s="13" t="s">
        <v>17</v>
      </c>
      <c r="AG219" s="2"/>
      <c r="AH219" s="2"/>
      <c r="AI219" s="2"/>
      <c r="AJ219" s="2"/>
    </row>
    <row r="220" spans="1:36" ht="13.5" customHeight="1" x14ac:dyDescent="0.2">
      <c r="A220" s="15" t="s">
        <v>18</v>
      </c>
      <c r="B220" s="16">
        <v>1</v>
      </c>
      <c r="C220" s="16">
        <v>2</v>
      </c>
      <c r="D220" s="16">
        <v>3</v>
      </c>
      <c r="E220" s="16">
        <v>4</v>
      </c>
      <c r="F220" s="16">
        <v>5</v>
      </c>
      <c r="G220" s="16">
        <v>6</v>
      </c>
      <c r="H220" s="16">
        <v>7</v>
      </c>
      <c r="I220" s="16"/>
      <c r="J220" s="17" t="s">
        <v>19</v>
      </c>
      <c r="K220" s="74">
        <v>9</v>
      </c>
      <c r="L220" s="75">
        <v>10</v>
      </c>
      <c r="M220" s="75">
        <v>9</v>
      </c>
      <c r="N220" s="75">
        <v>10</v>
      </c>
      <c r="O220" s="75">
        <v>9</v>
      </c>
      <c r="P220" s="75">
        <v>10</v>
      </c>
      <c r="Q220" s="75">
        <v>9</v>
      </c>
      <c r="R220" s="3">
        <v>10</v>
      </c>
      <c r="S220" s="75">
        <v>9</v>
      </c>
      <c r="T220" s="3">
        <v>10</v>
      </c>
      <c r="U220" s="74">
        <v>9</v>
      </c>
      <c r="V220" s="19">
        <v>9</v>
      </c>
      <c r="W220" s="19">
        <v>9</v>
      </c>
      <c r="X220" s="19">
        <v>9</v>
      </c>
      <c r="Y220" s="138">
        <v>10</v>
      </c>
      <c r="Z220" s="21"/>
      <c r="AA220" s="21"/>
      <c r="AB220" s="22"/>
      <c r="AC220" s="23"/>
      <c r="AD220" s="24"/>
      <c r="AE220" s="24"/>
      <c r="AF220" s="1"/>
      <c r="AG220" s="2"/>
      <c r="AH220" s="2"/>
      <c r="AI220" s="2"/>
      <c r="AJ220" s="2"/>
    </row>
    <row r="221" spans="1:36" ht="13.5" customHeight="1" x14ac:dyDescent="0.2">
      <c r="A221" s="40" t="s">
        <v>25</v>
      </c>
      <c r="B221" s="25">
        <v>158</v>
      </c>
      <c r="C221" s="25"/>
      <c r="D221" s="25"/>
      <c r="E221" s="25"/>
      <c r="F221" s="25"/>
      <c r="G221" s="25"/>
      <c r="H221" s="25"/>
      <c r="I221" s="25"/>
      <c r="J221" s="26"/>
      <c r="K221" s="314"/>
      <c r="L221" s="315"/>
      <c r="M221" s="315"/>
      <c r="N221" s="315"/>
      <c r="O221" s="315"/>
      <c r="P221" s="315"/>
      <c r="Q221" s="315"/>
      <c r="R221" s="4"/>
      <c r="S221" s="4"/>
      <c r="T221" s="4"/>
      <c r="U221" s="3"/>
      <c r="V221" s="20"/>
      <c r="W221" s="20"/>
      <c r="X221" s="20"/>
      <c r="Y221" s="138"/>
      <c r="Z221" s="21"/>
      <c r="AA221" s="21"/>
      <c r="AB221" s="22"/>
      <c r="AC221" s="23"/>
      <c r="AD221" s="29">
        <f>B221</f>
        <v>158</v>
      </c>
      <c r="AE221" s="24"/>
      <c r="AF221" s="1"/>
      <c r="AG221" s="2"/>
      <c r="AH221" s="2"/>
      <c r="AI221" s="2"/>
      <c r="AJ221" s="2"/>
    </row>
    <row r="222" spans="1:36" ht="13.5" customHeight="1" x14ac:dyDescent="0.2">
      <c r="A222" s="40" t="s">
        <v>26</v>
      </c>
      <c r="B222" s="25"/>
      <c r="C222" s="25">
        <v>130</v>
      </c>
      <c r="D222" s="25"/>
      <c r="E222" s="25"/>
      <c r="F222" s="25"/>
      <c r="G222" s="25"/>
      <c r="H222" s="25"/>
      <c r="I222" s="25"/>
      <c r="J222" s="26"/>
      <c r="K222" s="57"/>
      <c r="L222" s="22"/>
      <c r="M222" s="22"/>
      <c r="N222" s="22"/>
      <c r="O222" s="22"/>
      <c r="P222" s="22"/>
      <c r="Q222" s="22"/>
      <c r="R222" s="22"/>
      <c r="S222" s="22"/>
      <c r="T222" s="22"/>
      <c r="U222" s="22"/>
      <c r="V222" s="34"/>
      <c r="W222" s="34"/>
      <c r="X222" s="34"/>
      <c r="Y222" s="215"/>
      <c r="Z222" s="21"/>
      <c r="AA222" s="21"/>
      <c r="AB222" s="22"/>
      <c r="AC222" s="23">
        <f>C222/B221</f>
        <v>0.82278481012658233</v>
      </c>
      <c r="AD222" s="35">
        <v>131</v>
      </c>
      <c r="AE222" s="36">
        <f t="shared" ref="AE222:AE228" si="121">AD222/AD221</f>
        <v>0.82911392405063289</v>
      </c>
      <c r="AF222" s="1">
        <f t="shared" ref="AF222:AF228" si="122">100%-AE222</f>
        <v>0.17088607594936711</v>
      </c>
      <c r="AG222" s="2"/>
      <c r="AH222" s="2"/>
      <c r="AI222" s="2"/>
      <c r="AJ222" s="2"/>
    </row>
    <row r="223" spans="1:36" ht="13.5" customHeight="1" x14ac:dyDescent="0.2">
      <c r="A223" s="40" t="s">
        <v>27</v>
      </c>
      <c r="B223" s="25"/>
      <c r="C223" s="25"/>
      <c r="D223" s="25">
        <v>115</v>
      </c>
      <c r="E223" s="25"/>
      <c r="F223" s="25"/>
      <c r="G223" s="25"/>
      <c r="H223" s="25"/>
      <c r="I223" s="25"/>
      <c r="J223" s="26"/>
      <c r="K223" s="57"/>
      <c r="L223" s="22"/>
      <c r="M223" s="22"/>
      <c r="N223" s="22"/>
      <c r="O223" s="22"/>
      <c r="P223" s="22"/>
      <c r="Q223" s="22"/>
      <c r="R223" s="22"/>
      <c r="S223" s="22"/>
      <c r="T223" s="22"/>
      <c r="U223" s="22"/>
      <c r="V223" s="34"/>
      <c r="W223" s="34"/>
      <c r="X223" s="34"/>
      <c r="Y223" s="215"/>
      <c r="Z223" s="21"/>
      <c r="AA223" s="21"/>
      <c r="AB223" s="22"/>
      <c r="AC223" s="23">
        <f>D223/C222</f>
        <v>0.88461538461538458</v>
      </c>
      <c r="AD223" s="35">
        <v>113</v>
      </c>
      <c r="AE223" s="36">
        <f t="shared" si="121"/>
        <v>0.86259541984732824</v>
      </c>
      <c r="AF223" s="1">
        <f t="shared" si="122"/>
        <v>0.13740458015267176</v>
      </c>
      <c r="AG223" s="2"/>
      <c r="AH223" s="2"/>
      <c r="AI223" s="2"/>
      <c r="AJ223" s="2"/>
    </row>
    <row r="224" spans="1:36" ht="13.5" customHeight="1" x14ac:dyDescent="0.2">
      <c r="A224" s="46" t="s">
        <v>28</v>
      </c>
      <c r="B224" s="2"/>
      <c r="C224" s="2"/>
      <c r="D224" s="2"/>
      <c r="E224" s="2">
        <v>110</v>
      </c>
      <c r="F224" s="2"/>
      <c r="G224" s="2"/>
      <c r="H224" s="2"/>
      <c r="I224" s="2"/>
      <c r="J224" s="45"/>
      <c r="K224" s="57"/>
      <c r="L224" s="22"/>
      <c r="M224" s="22"/>
      <c r="N224" s="22"/>
      <c r="O224" s="22"/>
      <c r="P224" s="22"/>
      <c r="Q224" s="22"/>
      <c r="R224" s="22"/>
      <c r="S224" s="22"/>
      <c r="T224" s="22"/>
      <c r="U224" s="22"/>
      <c r="V224" s="34"/>
      <c r="W224" s="34"/>
      <c r="X224" s="34"/>
      <c r="Y224" s="215"/>
      <c r="Z224" s="1"/>
      <c r="AA224" s="1"/>
      <c r="AB224" s="2"/>
      <c r="AC224" s="1">
        <f>E224/D223</f>
        <v>0.95652173913043481</v>
      </c>
      <c r="AD224" s="35">
        <v>111</v>
      </c>
      <c r="AE224" s="36">
        <f t="shared" si="121"/>
        <v>0.98230088495575218</v>
      </c>
      <c r="AF224" s="1">
        <f t="shared" si="122"/>
        <v>1.7699115044247815E-2</v>
      </c>
      <c r="AG224" s="2"/>
      <c r="AH224" s="2"/>
      <c r="AI224" s="2"/>
      <c r="AJ224" s="2"/>
    </row>
    <row r="225" spans="1:36" ht="13.5" customHeight="1" x14ac:dyDescent="0.2">
      <c r="A225" s="46" t="s">
        <v>29</v>
      </c>
      <c r="B225" s="2"/>
      <c r="C225" s="2"/>
      <c r="D225" s="2"/>
      <c r="E225" s="2"/>
      <c r="F225" s="2">
        <v>111</v>
      </c>
      <c r="G225" s="2"/>
      <c r="H225" s="2"/>
      <c r="I225" s="2"/>
      <c r="J225" s="45"/>
      <c r="K225" s="57"/>
      <c r="L225" s="22"/>
      <c r="M225" s="22"/>
      <c r="N225" s="22"/>
      <c r="O225" s="22"/>
      <c r="P225" s="22"/>
      <c r="Q225" s="22"/>
      <c r="R225" s="22"/>
      <c r="S225" s="22"/>
      <c r="T225" s="22"/>
      <c r="U225" s="22"/>
      <c r="V225" s="34"/>
      <c r="W225" s="34"/>
      <c r="X225" s="34"/>
      <c r="Y225" s="215"/>
      <c r="Z225" s="1"/>
      <c r="AA225" s="1"/>
      <c r="AB225" s="2"/>
      <c r="AC225" s="1">
        <f>F225/E224</f>
        <v>1.009090909090909</v>
      </c>
      <c r="AD225" s="35">
        <v>111</v>
      </c>
      <c r="AE225" s="36">
        <f t="shared" si="121"/>
        <v>1</v>
      </c>
      <c r="AF225" s="1">
        <f t="shared" si="122"/>
        <v>0</v>
      </c>
      <c r="AG225" s="2"/>
      <c r="AH225" s="2"/>
      <c r="AI225" s="2"/>
      <c r="AJ225" s="2"/>
    </row>
    <row r="226" spans="1:36" ht="13.5" customHeight="1" x14ac:dyDescent="0.2">
      <c r="A226" s="46" t="s">
        <v>30</v>
      </c>
      <c r="B226" s="2"/>
      <c r="C226" s="2"/>
      <c r="D226" s="2"/>
      <c r="E226" s="2"/>
      <c r="F226" s="2"/>
      <c r="G226" s="2">
        <v>106</v>
      </c>
      <c r="H226" s="2"/>
      <c r="I226" s="2"/>
      <c r="J226" s="83"/>
      <c r="K226" s="57"/>
      <c r="L226" s="22"/>
      <c r="M226" s="22"/>
      <c r="N226" s="22"/>
      <c r="O226" s="22"/>
      <c r="P226" s="22"/>
      <c r="Q226" s="22"/>
      <c r="R226" s="22"/>
      <c r="S226" s="22"/>
      <c r="T226" s="22"/>
      <c r="U226" s="22"/>
      <c r="V226" s="34"/>
      <c r="W226" s="34"/>
      <c r="X226" s="34"/>
      <c r="Y226" s="215"/>
      <c r="Z226" s="1"/>
      <c r="AA226" s="1"/>
      <c r="AB226" s="2"/>
      <c r="AC226" s="1">
        <f>G226/F225</f>
        <v>0.95495495495495497</v>
      </c>
      <c r="AD226" s="35">
        <v>106</v>
      </c>
      <c r="AE226" s="36">
        <f t="shared" si="121"/>
        <v>0.95495495495495497</v>
      </c>
      <c r="AF226" s="1">
        <f t="shared" si="122"/>
        <v>4.5045045045045029E-2</v>
      </c>
      <c r="AG226" s="2"/>
      <c r="AH226" s="2"/>
      <c r="AI226" s="2"/>
      <c r="AJ226" s="2"/>
    </row>
    <row r="227" spans="1:36" ht="13.5" customHeight="1" x14ac:dyDescent="0.2">
      <c r="A227" s="46" t="s">
        <v>31</v>
      </c>
      <c r="B227" s="2"/>
      <c r="C227" s="2"/>
      <c r="D227" s="2"/>
      <c r="E227" s="2"/>
      <c r="F227" s="2"/>
      <c r="G227" s="2"/>
      <c r="H227" s="2">
        <v>106</v>
      </c>
      <c r="I227" s="2"/>
      <c r="J227" s="45"/>
      <c r="K227" s="57"/>
      <c r="L227" s="22"/>
      <c r="M227" s="22"/>
      <c r="N227" s="22"/>
      <c r="O227" s="22"/>
      <c r="P227" s="22"/>
      <c r="Q227" s="22"/>
      <c r="R227" s="22"/>
      <c r="S227" s="22"/>
      <c r="T227" s="22"/>
      <c r="U227" s="22"/>
      <c r="V227" s="34"/>
      <c r="W227" s="34"/>
      <c r="X227" s="34"/>
      <c r="Y227" s="215"/>
      <c r="Z227" s="1"/>
      <c r="AA227" s="1"/>
      <c r="AB227" s="2"/>
      <c r="AC227" s="1">
        <f>H227/G226</f>
        <v>1</v>
      </c>
      <c r="AD227" s="35">
        <v>106</v>
      </c>
      <c r="AE227" s="36">
        <f t="shared" si="121"/>
        <v>1</v>
      </c>
      <c r="AF227" s="1">
        <f t="shared" si="122"/>
        <v>0</v>
      </c>
      <c r="AG227" s="2"/>
      <c r="AH227" s="2"/>
      <c r="AI227" s="2"/>
      <c r="AJ227" s="2"/>
    </row>
    <row r="228" spans="1:36" ht="15" customHeight="1" x14ac:dyDescent="0.25">
      <c r="A228" s="46" t="s">
        <v>50</v>
      </c>
      <c r="B228" s="2"/>
      <c r="C228" s="2"/>
      <c r="D228" s="2"/>
      <c r="E228" s="2"/>
      <c r="F228" s="2"/>
      <c r="G228" s="2"/>
      <c r="H228" s="2"/>
      <c r="I228" s="47"/>
      <c r="J228" s="45"/>
      <c r="K228" s="57"/>
      <c r="M228" s="22">
        <v>38</v>
      </c>
      <c r="N228" s="22"/>
      <c r="O228" s="22">
        <v>37</v>
      </c>
      <c r="P228" s="22">
        <v>15</v>
      </c>
      <c r="Q228" s="22">
        <v>31</v>
      </c>
      <c r="R228" s="22">
        <v>11</v>
      </c>
      <c r="S228" s="43">
        <f t="shared" ref="S228:T228" si="123">K228+M228+O228+Q228</f>
        <v>106</v>
      </c>
      <c r="T228" s="43">
        <f t="shared" si="123"/>
        <v>26</v>
      </c>
      <c r="U228" s="22"/>
      <c r="V228" s="34"/>
      <c r="W228" s="34"/>
      <c r="X228" s="34"/>
      <c r="Y228" s="215"/>
      <c r="Z228" s="1"/>
      <c r="AA228" s="1"/>
      <c r="AB228" s="2"/>
      <c r="AC228" s="1">
        <f>I228/H227</f>
        <v>0</v>
      </c>
      <c r="AD228" s="35">
        <v>106</v>
      </c>
      <c r="AE228" s="36">
        <f t="shared" si="121"/>
        <v>1</v>
      </c>
      <c r="AF228" s="1">
        <f t="shared" si="122"/>
        <v>0</v>
      </c>
      <c r="AG228" s="2"/>
      <c r="AH228" s="2"/>
      <c r="AI228" s="2"/>
      <c r="AJ228" s="2"/>
    </row>
    <row r="229" spans="1:36" ht="15" customHeight="1" x14ac:dyDescent="0.25">
      <c r="A229" s="46" t="s">
        <v>51</v>
      </c>
      <c r="B229" s="2"/>
      <c r="C229" s="2"/>
      <c r="D229" s="2"/>
      <c r="E229" s="2"/>
      <c r="F229" s="2"/>
      <c r="G229" s="2"/>
      <c r="H229" s="2"/>
      <c r="I229" s="2">
        <v>1</v>
      </c>
      <c r="J229" s="47"/>
      <c r="K229" s="57"/>
      <c r="L229" s="22"/>
      <c r="M229" s="22"/>
      <c r="N229" s="22">
        <v>38</v>
      </c>
      <c r="O229" s="22">
        <v>1</v>
      </c>
      <c r="P229" s="22">
        <v>37</v>
      </c>
      <c r="Q229" s="22"/>
      <c r="R229" s="22">
        <v>31</v>
      </c>
      <c r="S229" s="43">
        <f t="shared" ref="S229:T229" si="124">K229+M229+O229+Q229</f>
        <v>1</v>
      </c>
      <c r="T229" s="43">
        <f t="shared" si="124"/>
        <v>106</v>
      </c>
      <c r="U229" s="22"/>
      <c r="V229" s="34">
        <v>38</v>
      </c>
      <c r="W229" s="34">
        <v>38</v>
      </c>
      <c r="X229" s="34">
        <v>31</v>
      </c>
      <c r="Y229" s="215">
        <f>SUM(U229:X229)</f>
        <v>107</v>
      </c>
      <c r="Z229" s="1"/>
      <c r="AA229" s="1"/>
      <c r="AB229" s="2"/>
      <c r="AC229" s="1" t="e">
        <f>IF(S228=0,"",S228/I228)</f>
        <v>#DIV/0!</v>
      </c>
      <c r="AD229" s="35">
        <v>106</v>
      </c>
      <c r="AE229" s="36">
        <f>IF(AD229=0,"",AD229/AD228)</f>
        <v>1</v>
      </c>
      <c r="AF229" s="1">
        <f>IF(AD229=0,"",100%-AE229)</f>
        <v>0</v>
      </c>
      <c r="AG229" s="2"/>
      <c r="AH229" s="2"/>
      <c r="AI229" s="2"/>
      <c r="AJ229" s="2"/>
    </row>
    <row r="230" spans="1:36" ht="15" customHeight="1" x14ac:dyDescent="0.25">
      <c r="A230" s="46" t="s">
        <v>52</v>
      </c>
      <c r="B230" s="2"/>
      <c r="C230" s="2"/>
      <c r="D230" s="2"/>
      <c r="E230" s="2"/>
      <c r="F230" s="2"/>
      <c r="G230" s="2"/>
      <c r="H230" s="2"/>
      <c r="I230" s="2"/>
      <c r="J230" s="47"/>
      <c r="K230" s="57"/>
      <c r="L230" s="22"/>
      <c r="M230" s="22"/>
      <c r="N230" s="22"/>
      <c r="O230" s="22"/>
      <c r="P230" s="22"/>
      <c r="Q230" s="22"/>
      <c r="R230" s="22"/>
      <c r="S230" s="22"/>
      <c r="T230" s="73"/>
      <c r="U230" s="22"/>
      <c r="V230" s="34"/>
      <c r="W230" s="34"/>
      <c r="X230" s="34"/>
      <c r="Y230" s="215"/>
      <c r="Z230" s="1"/>
      <c r="AA230" s="1"/>
      <c r="AB230" s="2"/>
      <c r="AC230" s="1"/>
      <c r="AD230" s="35">
        <v>106</v>
      </c>
      <c r="AE230" s="36"/>
      <c r="AF230" s="1"/>
      <c r="AG230" s="2"/>
      <c r="AH230" s="2"/>
      <c r="AI230" s="2"/>
      <c r="AJ230" s="2"/>
    </row>
    <row r="231" spans="1:36" ht="13.5" customHeight="1" x14ac:dyDescent="0.2">
      <c r="A231" s="46" t="s">
        <v>54</v>
      </c>
      <c r="B231" s="2"/>
      <c r="C231" s="2"/>
      <c r="D231" s="2"/>
      <c r="E231" s="2"/>
      <c r="F231" s="2"/>
      <c r="G231" s="2"/>
      <c r="H231" s="2"/>
      <c r="I231" s="2"/>
      <c r="J231" s="45"/>
      <c r="K231" s="57"/>
      <c r="L231" s="22"/>
      <c r="M231" s="22"/>
      <c r="N231" s="22"/>
      <c r="O231" s="22"/>
      <c r="P231" s="22"/>
      <c r="Q231" s="22"/>
      <c r="R231" s="22"/>
      <c r="S231" s="22"/>
      <c r="T231" s="22"/>
      <c r="U231" s="22"/>
      <c r="V231" s="22"/>
      <c r="W231" s="22"/>
      <c r="X231" s="22"/>
      <c r="Y231" s="215">
        <f>SUM(Y229)</f>
        <v>107</v>
      </c>
      <c r="Z231" s="1"/>
      <c r="AA231" s="1"/>
      <c r="AB231" s="2"/>
      <c r="AC231" s="1"/>
      <c r="AD231" s="35"/>
      <c r="AE231" s="36"/>
      <c r="AF231" s="1"/>
      <c r="AG231" s="2"/>
      <c r="AH231" s="2"/>
      <c r="AI231" s="2"/>
      <c r="AJ231" s="2"/>
    </row>
    <row r="232" spans="1:36" ht="13.5" customHeight="1" x14ac:dyDescent="0.2">
      <c r="J232" s="2"/>
      <c r="Z232" s="1">
        <f>Y229/B221</f>
        <v>0.67721518987341767</v>
      </c>
      <c r="AA232" s="1">
        <f>Y231/B221</f>
        <v>0.67721518987341767</v>
      </c>
      <c r="AB232" s="1">
        <f>AA232-Z232</f>
        <v>0</v>
      </c>
      <c r="AC232" s="1"/>
      <c r="AG232" s="2"/>
      <c r="AH232" s="2"/>
      <c r="AI232" s="2"/>
      <c r="AJ232" s="2"/>
    </row>
    <row r="233" spans="1:36" ht="13.5" customHeight="1" x14ac:dyDescent="0.3">
      <c r="A233" s="61" t="s">
        <v>67</v>
      </c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21"/>
      <c r="Z233" s="1"/>
      <c r="AA233" s="1"/>
      <c r="AC233" s="1"/>
      <c r="AG233" s="2"/>
      <c r="AH233" s="2"/>
      <c r="AI233" s="2"/>
      <c r="AJ233" s="2"/>
    </row>
    <row r="234" spans="1:36" ht="39" customHeight="1" x14ac:dyDescent="0.2">
      <c r="B234" s="306" t="s">
        <v>3</v>
      </c>
      <c r="C234" s="307"/>
      <c r="D234" s="307"/>
      <c r="E234" s="307"/>
      <c r="F234" s="307"/>
      <c r="G234" s="307"/>
      <c r="H234" s="307"/>
      <c r="I234" s="307"/>
      <c r="K234" s="2" t="s">
        <v>68</v>
      </c>
      <c r="L234" s="2"/>
      <c r="M234" s="62" t="s">
        <v>69</v>
      </c>
      <c r="N234" s="2"/>
      <c r="O234" s="62" t="s">
        <v>6</v>
      </c>
      <c r="P234" s="2"/>
      <c r="Q234" s="63" t="s">
        <v>7</v>
      </c>
      <c r="R234" s="2"/>
      <c r="S234" s="308" t="s">
        <v>8</v>
      </c>
      <c r="T234" s="300"/>
      <c r="U234" s="2" t="s">
        <v>68</v>
      </c>
      <c r="V234" s="62" t="s">
        <v>69</v>
      </c>
      <c r="W234" s="62" t="s">
        <v>6</v>
      </c>
      <c r="X234" s="63" t="s">
        <v>7</v>
      </c>
      <c r="Y234" s="221" t="s">
        <v>10</v>
      </c>
      <c r="Z234" s="10" t="s">
        <v>11</v>
      </c>
      <c r="AA234" s="10" t="s">
        <v>12</v>
      </c>
      <c r="AB234" s="11" t="s">
        <v>13</v>
      </c>
      <c r="AC234" s="10" t="s">
        <v>14</v>
      </c>
      <c r="AD234" s="12" t="s">
        <v>15</v>
      </c>
      <c r="AE234" s="12" t="s">
        <v>16</v>
      </c>
      <c r="AF234" s="13" t="s">
        <v>17</v>
      </c>
      <c r="AG234" s="2"/>
      <c r="AH234" s="2"/>
      <c r="AI234" s="2"/>
      <c r="AJ234" s="2"/>
    </row>
    <row r="235" spans="1:36" ht="15.75" customHeight="1" x14ac:dyDescent="0.25">
      <c r="A235" s="15" t="s">
        <v>18</v>
      </c>
      <c r="B235" s="16">
        <v>1</v>
      </c>
      <c r="C235" s="16">
        <v>2</v>
      </c>
      <c r="D235" s="16">
        <v>3</v>
      </c>
      <c r="E235" s="16">
        <v>4</v>
      </c>
      <c r="F235" s="16">
        <v>5</v>
      </c>
      <c r="G235" s="16">
        <v>6</v>
      </c>
      <c r="H235" s="16">
        <v>7</v>
      </c>
      <c r="I235" s="84"/>
      <c r="J235" s="84"/>
      <c r="K235" s="85">
        <v>8</v>
      </c>
      <c r="L235" s="85">
        <v>9</v>
      </c>
      <c r="M235" s="85">
        <v>8</v>
      </c>
      <c r="N235" s="85">
        <v>9</v>
      </c>
      <c r="O235" s="85">
        <v>8</v>
      </c>
      <c r="P235" s="85">
        <v>9</v>
      </c>
      <c r="Q235" s="85">
        <v>8</v>
      </c>
      <c r="R235" s="85">
        <v>9</v>
      </c>
      <c r="S235" s="85">
        <v>8</v>
      </c>
      <c r="T235" s="85">
        <v>9</v>
      </c>
      <c r="U235" s="18"/>
      <c r="V235" s="19"/>
      <c r="W235" s="19"/>
      <c r="X235" s="19"/>
      <c r="Y235" s="138"/>
      <c r="Z235" s="21"/>
      <c r="AA235" s="21"/>
      <c r="AB235" s="22"/>
      <c r="AC235" s="23"/>
      <c r="AD235" s="24"/>
      <c r="AE235" s="24"/>
      <c r="AF235" s="1"/>
      <c r="AG235" s="2"/>
      <c r="AH235" s="2"/>
      <c r="AI235" s="2"/>
      <c r="AJ235" s="2"/>
    </row>
    <row r="236" spans="1:36" ht="13.5" customHeight="1" x14ac:dyDescent="0.2">
      <c r="A236" s="40" t="s">
        <v>26</v>
      </c>
      <c r="B236" s="25">
        <v>94</v>
      </c>
      <c r="C236" s="25"/>
      <c r="D236" s="25"/>
      <c r="E236" s="25"/>
      <c r="F236" s="25"/>
      <c r="G236" s="25"/>
      <c r="H236" s="25"/>
      <c r="I236" s="25"/>
      <c r="J236" s="26"/>
      <c r="K236" s="314"/>
      <c r="L236" s="315"/>
      <c r="M236" s="315"/>
      <c r="N236" s="315"/>
      <c r="O236" s="315"/>
      <c r="P236" s="315"/>
      <c r="Q236" s="315"/>
      <c r="R236" s="4"/>
      <c r="S236" s="4"/>
      <c r="T236" s="4"/>
      <c r="U236" s="20"/>
      <c r="V236" s="20"/>
      <c r="W236" s="20"/>
      <c r="X236" s="20"/>
      <c r="Y236" s="138"/>
      <c r="Z236" s="21"/>
      <c r="AA236" s="21"/>
      <c r="AB236" s="22"/>
      <c r="AC236" s="23"/>
      <c r="AD236" s="29">
        <f>B236</f>
        <v>94</v>
      </c>
      <c r="AE236" s="24"/>
      <c r="AF236" s="1"/>
      <c r="AG236" s="2"/>
      <c r="AH236" s="2"/>
      <c r="AI236" s="2"/>
      <c r="AJ236" s="2"/>
    </row>
    <row r="237" spans="1:36" ht="13.5" customHeight="1" x14ac:dyDescent="0.2">
      <c r="A237" s="40" t="s">
        <v>27</v>
      </c>
      <c r="B237" s="25"/>
      <c r="C237" s="25">
        <v>81</v>
      </c>
      <c r="D237" s="25"/>
      <c r="E237" s="25"/>
      <c r="F237" s="25"/>
      <c r="G237" s="25"/>
      <c r="H237" s="25"/>
      <c r="I237" s="25"/>
      <c r="J237" s="26"/>
      <c r="K237" s="25"/>
      <c r="L237" s="22"/>
      <c r="M237" s="22"/>
      <c r="N237" s="22"/>
      <c r="O237" s="22"/>
      <c r="P237" s="22"/>
      <c r="Q237" s="22"/>
      <c r="R237" s="22"/>
      <c r="S237" s="22"/>
      <c r="T237" s="22"/>
      <c r="U237" s="34"/>
      <c r="V237" s="34"/>
      <c r="W237" s="34"/>
      <c r="X237" s="34"/>
      <c r="Y237" s="215"/>
      <c r="Z237" s="21"/>
      <c r="AA237" s="21"/>
      <c r="AB237" s="22"/>
      <c r="AC237" s="23">
        <f>C237/B236</f>
        <v>0.86170212765957444</v>
      </c>
      <c r="AD237" s="35">
        <v>86</v>
      </c>
      <c r="AE237" s="36">
        <f t="shared" ref="AE237:AE243" si="125">AD237/AD236</f>
        <v>0.91489361702127658</v>
      </c>
      <c r="AF237" s="1">
        <f t="shared" ref="AF237:AF243" si="126">100%-AE237</f>
        <v>8.5106382978723416E-2</v>
      </c>
      <c r="AG237" s="2"/>
      <c r="AH237" s="2"/>
      <c r="AI237" s="2"/>
      <c r="AJ237" s="2"/>
    </row>
    <row r="238" spans="1:36" ht="13.5" customHeight="1" x14ac:dyDescent="0.2">
      <c r="A238" s="46" t="s">
        <v>28</v>
      </c>
      <c r="B238" s="2"/>
      <c r="C238" s="2"/>
      <c r="D238" s="2">
        <v>69</v>
      </c>
      <c r="E238" s="2"/>
      <c r="F238" s="2"/>
      <c r="G238" s="2"/>
      <c r="H238" s="2"/>
      <c r="I238" s="2"/>
      <c r="J238" s="45"/>
      <c r="K238" s="25"/>
      <c r="L238" s="22"/>
      <c r="M238" s="22"/>
      <c r="N238" s="22"/>
      <c r="O238" s="22"/>
      <c r="P238" s="22"/>
      <c r="Q238" s="22"/>
      <c r="R238" s="22"/>
      <c r="S238" s="22"/>
      <c r="T238" s="22"/>
      <c r="U238" s="34"/>
      <c r="V238" s="34"/>
      <c r="W238" s="34"/>
      <c r="X238" s="34"/>
      <c r="Y238" s="215"/>
      <c r="Z238" s="1"/>
      <c r="AA238" s="1"/>
      <c r="AB238" s="2"/>
      <c r="AC238" s="1">
        <f>D238/C237</f>
        <v>0.85185185185185186</v>
      </c>
      <c r="AD238" s="35">
        <v>81</v>
      </c>
      <c r="AE238" s="36">
        <f t="shared" si="125"/>
        <v>0.94186046511627908</v>
      </c>
      <c r="AF238" s="1">
        <f t="shared" si="126"/>
        <v>5.8139534883720922E-2</v>
      </c>
      <c r="AG238" s="2"/>
      <c r="AH238" s="2"/>
      <c r="AI238" s="2"/>
      <c r="AJ238" s="2"/>
    </row>
    <row r="239" spans="1:36" ht="13.5" customHeight="1" x14ac:dyDescent="0.2">
      <c r="A239" s="46" t="s">
        <v>29</v>
      </c>
      <c r="B239" s="2"/>
      <c r="C239" s="2"/>
      <c r="D239" s="2"/>
      <c r="E239" s="2">
        <v>67</v>
      </c>
      <c r="F239" s="2"/>
      <c r="G239" s="2"/>
      <c r="H239" s="2"/>
      <c r="I239" s="2"/>
      <c r="J239" s="45"/>
      <c r="K239" s="25"/>
      <c r="L239" s="22"/>
      <c r="M239" s="22"/>
      <c r="N239" s="22"/>
      <c r="O239" s="22"/>
      <c r="P239" s="22"/>
      <c r="Q239" s="22"/>
      <c r="R239" s="22"/>
      <c r="S239" s="22"/>
      <c r="T239" s="22"/>
      <c r="U239" s="34"/>
      <c r="V239" s="34"/>
      <c r="W239" s="34"/>
      <c r="X239" s="34"/>
      <c r="Y239" s="215"/>
      <c r="Z239" s="1"/>
      <c r="AA239" s="1"/>
      <c r="AB239" s="2"/>
      <c r="AC239" s="1">
        <f>E239/D238</f>
        <v>0.97101449275362317</v>
      </c>
      <c r="AD239" s="35">
        <v>81</v>
      </c>
      <c r="AE239" s="36">
        <f t="shared" si="125"/>
        <v>1</v>
      </c>
      <c r="AF239" s="1">
        <f t="shared" si="126"/>
        <v>0</v>
      </c>
      <c r="AG239" s="2"/>
      <c r="AH239" s="2"/>
      <c r="AI239" s="2"/>
      <c r="AJ239" s="2"/>
    </row>
    <row r="240" spans="1:36" ht="13.5" customHeight="1" x14ac:dyDescent="0.2">
      <c r="A240" s="46" t="s">
        <v>30</v>
      </c>
      <c r="F240" s="2">
        <v>66</v>
      </c>
      <c r="J240" s="2"/>
      <c r="K240" s="25"/>
      <c r="L240" s="22"/>
      <c r="M240" s="22"/>
      <c r="N240" s="22"/>
      <c r="O240" s="22"/>
      <c r="P240" s="22"/>
      <c r="Q240" s="22"/>
      <c r="R240" s="22"/>
      <c r="S240" s="22"/>
      <c r="T240" s="22"/>
      <c r="U240" s="34"/>
      <c r="V240" s="34"/>
      <c r="W240" s="34"/>
      <c r="X240" s="34"/>
      <c r="Y240" s="215"/>
      <c r="Z240" s="1"/>
      <c r="AA240" s="1"/>
      <c r="AC240" s="1">
        <f>F240/E239</f>
        <v>0.9850746268656716</v>
      </c>
      <c r="AD240" s="35">
        <v>80</v>
      </c>
      <c r="AE240" s="36">
        <f t="shared" si="125"/>
        <v>0.98765432098765427</v>
      </c>
      <c r="AF240" s="1">
        <f t="shared" si="126"/>
        <v>1.2345679012345734E-2</v>
      </c>
      <c r="AG240" s="2"/>
      <c r="AH240" s="2"/>
      <c r="AI240" s="2"/>
      <c r="AJ240" s="2"/>
    </row>
    <row r="241" spans="1:36" ht="13.5" customHeight="1" x14ac:dyDescent="0.2">
      <c r="A241" s="46" t="s">
        <v>31</v>
      </c>
      <c r="G241" s="2">
        <v>66</v>
      </c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45"/>
      <c r="V241" s="45"/>
      <c r="W241" s="45"/>
      <c r="X241" s="45"/>
      <c r="Y241" s="225"/>
      <c r="Z241" s="1"/>
      <c r="AA241" s="1"/>
      <c r="AC241" s="1">
        <f>G241/F240</f>
        <v>1</v>
      </c>
      <c r="AD241" s="35">
        <v>76</v>
      </c>
      <c r="AE241" s="36">
        <f t="shared" si="125"/>
        <v>0.95</v>
      </c>
      <c r="AF241" s="1">
        <f t="shared" si="126"/>
        <v>5.0000000000000044E-2</v>
      </c>
      <c r="AG241" s="2"/>
      <c r="AH241" s="2"/>
      <c r="AI241" s="2"/>
      <c r="AJ241" s="2"/>
    </row>
    <row r="242" spans="1:36" ht="13.5" customHeight="1" x14ac:dyDescent="0.2">
      <c r="A242" s="46" t="s">
        <v>50</v>
      </c>
      <c r="H242" s="2">
        <v>66</v>
      </c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45"/>
      <c r="V242" s="45"/>
      <c r="W242" s="45"/>
      <c r="X242" s="45"/>
      <c r="Y242" s="225"/>
      <c r="Z242" s="1"/>
      <c r="AA242" s="1"/>
      <c r="AC242" s="1">
        <f>H242/G241</f>
        <v>1</v>
      </c>
      <c r="AD242" s="35">
        <v>76</v>
      </c>
      <c r="AE242" s="36">
        <f t="shared" si="125"/>
        <v>1</v>
      </c>
      <c r="AF242" s="1">
        <f t="shared" si="126"/>
        <v>0</v>
      </c>
      <c r="AG242" s="2"/>
      <c r="AH242" s="2"/>
      <c r="AI242" s="2"/>
      <c r="AJ242" s="2"/>
    </row>
    <row r="243" spans="1:36" ht="15" customHeight="1" x14ac:dyDescent="0.25">
      <c r="A243" s="46" t="s">
        <v>51</v>
      </c>
      <c r="H243" s="2">
        <v>16</v>
      </c>
      <c r="I243" s="47"/>
      <c r="J243" s="2"/>
      <c r="K243" s="2">
        <v>20</v>
      </c>
      <c r="L243" s="2"/>
      <c r="M243" s="2"/>
      <c r="N243" s="2"/>
      <c r="O243" s="2">
        <v>28</v>
      </c>
      <c r="P243" s="2"/>
      <c r="Q243" s="2">
        <v>14</v>
      </c>
      <c r="R243" s="2"/>
      <c r="S243" s="43">
        <f t="shared" ref="S243:T243" si="127">K243+M243+O243+Q243</f>
        <v>62</v>
      </c>
      <c r="T243" s="43">
        <f t="shared" si="127"/>
        <v>0</v>
      </c>
      <c r="U243" s="45"/>
      <c r="V243" s="45"/>
      <c r="W243" s="45"/>
      <c r="X243" s="45"/>
      <c r="Y243" s="225"/>
      <c r="Z243" s="1"/>
      <c r="AA243" s="1"/>
      <c r="AC243" s="1">
        <f>IF(S243=0,"",S243/H242)</f>
        <v>0.93939393939393945</v>
      </c>
      <c r="AD243" s="35">
        <v>64</v>
      </c>
      <c r="AE243" s="36">
        <f t="shared" si="125"/>
        <v>0.84210526315789469</v>
      </c>
      <c r="AF243" s="1">
        <f t="shared" si="126"/>
        <v>0.15789473684210531</v>
      </c>
      <c r="AG243" s="2"/>
      <c r="AH243" s="2"/>
      <c r="AI243" s="2"/>
      <c r="AJ243" s="2"/>
    </row>
    <row r="244" spans="1:36" ht="15" customHeight="1" x14ac:dyDescent="0.25">
      <c r="A244" s="46" t="s">
        <v>52</v>
      </c>
      <c r="H244" s="2">
        <v>5</v>
      </c>
      <c r="J244" s="47"/>
      <c r="L244" s="2">
        <v>19</v>
      </c>
      <c r="M244" s="2">
        <v>6</v>
      </c>
      <c r="N244" s="2">
        <v>1</v>
      </c>
      <c r="O244" s="2">
        <v>5</v>
      </c>
      <c r="P244" s="2">
        <v>28</v>
      </c>
      <c r="Q244" s="2">
        <v>2</v>
      </c>
      <c r="R244" s="2">
        <v>14</v>
      </c>
      <c r="S244" s="43">
        <f t="shared" ref="S244:T244" si="128">K244+M244+O244+Q244</f>
        <v>13</v>
      </c>
      <c r="T244" s="43">
        <f t="shared" si="128"/>
        <v>62</v>
      </c>
      <c r="U244" s="45"/>
      <c r="V244" s="45">
        <v>19</v>
      </c>
      <c r="W244" s="45">
        <v>28</v>
      </c>
      <c r="X244" s="45">
        <v>14</v>
      </c>
      <c r="Y244" s="225">
        <v>62</v>
      </c>
      <c r="Z244" s="1"/>
      <c r="AA244" s="1"/>
      <c r="AC244" s="1">
        <f>IF(T244=0,"",T244/S243)</f>
        <v>1</v>
      </c>
      <c r="AD244" s="35">
        <v>64</v>
      </c>
      <c r="AE244" s="36">
        <f>IF(AD244=0,"",AD244/AD243)</f>
        <v>1</v>
      </c>
      <c r="AF244" s="1">
        <f>IF(AD244=0,"",100%-AE244)</f>
        <v>0</v>
      </c>
      <c r="AG244" s="2"/>
      <c r="AH244" s="2"/>
      <c r="AI244" s="2"/>
      <c r="AJ244" s="2"/>
    </row>
    <row r="245" spans="1:36" ht="15" customHeight="1" x14ac:dyDescent="0.25">
      <c r="A245" s="46" t="s">
        <v>53</v>
      </c>
      <c r="J245" s="47"/>
      <c r="K245" s="2">
        <v>1</v>
      </c>
      <c r="L245" s="2">
        <v>1</v>
      </c>
      <c r="M245" s="2"/>
      <c r="N245" s="2">
        <v>5</v>
      </c>
      <c r="O245" s="2"/>
      <c r="P245" s="2">
        <v>4</v>
      </c>
      <c r="Q245" s="2"/>
      <c r="R245" s="2">
        <v>2</v>
      </c>
      <c r="S245" s="43">
        <f t="shared" ref="S245:T245" si="129">K245+M245+O245+Q245</f>
        <v>1</v>
      </c>
      <c r="T245" s="43">
        <f t="shared" si="129"/>
        <v>12</v>
      </c>
      <c r="U245" s="45">
        <v>4</v>
      </c>
      <c r="V245" s="45"/>
      <c r="W245" s="45">
        <v>4</v>
      </c>
      <c r="X245" s="45">
        <v>2</v>
      </c>
      <c r="Y245" s="225">
        <f t="shared" ref="Y245:Y246" si="130">SUM(U245:X245)</f>
        <v>10</v>
      </c>
      <c r="Z245" s="1"/>
      <c r="AA245" s="1"/>
      <c r="AC245" s="1"/>
      <c r="AD245" s="35">
        <v>13</v>
      </c>
      <c r="AE245" s="36"/>
      <c r="AF245" s="1"/>
      <c r="AG245" s="2"/>
      <c r="AH245" s="2"/>
      <c r="AI245" s="2"/>
      <c r="AJ245" s="2"/>
    </row>
    <row r="246" spans="1:36" ht="15" customHeight="1" x14ac:dyDescent="0.25">
      <c r="A246" s="46" t="s">
        <v>54</v>
      </c>
      <c r="J246" s="47"/>
      <c r="M246" s="2">
        <v>2</v>
      </c>
      <c r="N246" s="2">
        <v>1</v>
      </c>
      <c r="O246" s="2"/>
      <c r="P246" s="2"/>
      <c r="Q246" s="2"/>
      <c r="R246" s="2"/>
      <c r="S246" s="43">
        <f t="shared" ref="S246:T246" si="131">K246+M246+O246+Q246</f>
        <v>2</v>
      </c>
      <c r="T246" s="43">
        <f t="shared" si="131"/>
        <v>1</v>
      </c>
      <c r="U246" s="45"/>
      <c r="V246" s="45">
        <v>1</v>
      </c>
      <c r="W246" s="45"/>
      <c r="X246" s="45"/>
      <c r="Y246" s="225">
        <f t="shared" si="130"/>
        <v>1</v>
      </c>
      <c r="Z246" s="1"/>
      <c r="AA246" s="1"/>
      <c r="AC246" s="1"/>
      <c r="AD246" s="35">
        <v>3</v>
      </c>
      <c r="AE246" s="36"/>
      <c r="AF246" s="1"/>
      <c r="AG246" s="2"/>
      <c r="AH246" s="2"/>
      <c r="AI246" s="2"/>
      <c r="AJ246" s="2"/>
    </row>
    <row r="247" spans="1:36" ht="15" customHeight="1" x14ac:dyDescent="0.25">
      <c r="A247" s="46" t="s">
        <v>55</v>
      </c>
      <c r="J247" s="47"/>
      <c r="K247" s="2">
        <v>1</v>
      </c>
      <c r="L247" s="2">
        <v>1</v>
      </c>
      <c r="M247" s="2"/>
      <c r="N247" s="2"/>
      <c r="O247" s="2"/>
      <c r="P247" s="2"/>
      <c r="Q247" s="2"/>
      <c r="R247" s="2"/>
      <c r="S247" s="43">
        <f t="shared" ref="S247:T247" si="132">K247+M247+O247+Q247</f>
        <v>1</v>
      </c>
      <c r="T247" s="43">
        <f t="shared" si="132"/>
        <v>1</v>
      </c>
      <c r="U247" s="45"/>
      <c r="V247" s="45"/>
      <c r="W247" s="45"/>
      <c r="X247" s="45"/>
      <c r="Y247" s="225"/>
      <c r="Z247" s="1"/>
      <c r="AA247" s="1"/>
      <c r="AC247" s="1"/>
      <c r="AD247" s="35">
        <v>2</v>
      </c>
      <c r="AE247" s="36"/>
      <c r="AF247" s="1"/>
      <c r="AG247" s="2"/>
      <c r="AH247" s="2"/>
      <c r="AI247" s="2"/>
      <c r="AJ247" s="2"/>
    </row>
    <row r="248" spans="1:36" ht="15" customHeight="1" x14ac:dyDescent="0.25">
      <c r="A248" s="46" t="s">
        <v>56</v>
      </c>
      <c r="J248" s="47"/>
      <c r="L248" s="2">
        <v>1</v>
      </c>
      <c r="M248" s="2"/>
      <c r="N248" s="2">
        <v>1</v>
      </c>
      <c r="O248" s="2">
        <v>1</v>
      </c>
      <c r="P248" s="2"/>
      <c r="Q248" s="2"/>
      <c r="R248" s="2"/>
      <c r="S248" s="43">
        <f t="shared" ref="S248:T248" si="133">K248+M248+O248+Q248</f>
        <v>1</v>
      </c>
      <c r="T248" s="43">
        <f t="shared" si="133"/>
        <v>2</v>
      </c>
      <c r="U248" s="45"/>
      <c r="V248" s="45">
        <v>1</v>
      </c>
      <c r="W248" s="45"/>
      <c r="X248" s="45"/>
      <c r="Y248" s="225">
        <f t="shared" ref="Y248:Y249" si="134">SUM(U248:X248)</f>
        <v>1</v>
      </c>
      <c r="Z248" s="1"/>
      <c r="AA248" s="1"/>
      <c r="AC248" s="1"/>
      <c r="AD248" s="35">
        <v>2</v>
      </c>
      <c r="AE248" s="36"/>
      <c r="AF248" s="1"/>
      <c r="AG248" s="2"/>
      <c r="AH248" s="2"/>
      <c r="AI248" s="2"/>
      <c r="AJ248" s="2"/>
    </row>
    <row r="249" spans="1:36" ht="15" customHeight="1" x14ac:dyDescent="0.25">
      <c r="A249" s="46" t="s">
        <v>57</v>
      </c>
      <c r="J249" s="47"/>
      <c r="M249" s="2"/>
      <c r="N249" s="2"/>
      <c r="O249" s="2"/>
      <c r="P249" s="2">
        <v>2</v>
      </c>
      <c r="Q249" s="2"/>
      <c r="R249" s="2"/>
      <c r="S249" s="43">
        <f t="shared" ref="S249:T249" si="135">K249+M249+O249+Q249</f>
        <v>0</v>
      </c>
      <c r="T249" s="43">
        <f t="shared" si="135"/>
        <v>2</v>
      </c>
      <c r="U249" s="45"/>
      <c r="V249" s="45"/>
      <c r="W249" s="45">
        <v>1</v>
      </c>
      <c r="X249" s="45"/>
      <c r="Y249" s="225">
        <f t="shared" si="134"/>
        <v>1</v>
      </c>
      <c r="Z249" s="1"/>
      <c r="AA249" s="1"/>
      <c r="AC249" s="1"/>
      <c r="AD249" s="35">
        <v>2</v>
      </c>
      <c r="AE249" s="36"/>
      <c r="AF249" s="1"/>
      <c r="AG249" s="2"/>
      <c r="AH249" s="2"/>
      <c r="AI249" s="2"/>
      <c r="AJ249" s="2"/>
    </row>
    <row r="250" spans="1:36" ht="13.5" customHeight="1" x14ac:dyDescent="0.2">
      <c r="A250" s="46" t="s">
        <v>58</v>
      </c>
      <c r="J250" s="2"/>
      <c r="M250" s="2"/>
      <c r="N250" s="2"/>
      <c r="O250" s="2"/>
      <c r="P250" s="2"/>
      <c r="Q250" s="2"/>
      <c r="R250" s="2"/>
      <c r="S250" s="2"/>
      <c r="T250" s="2"/>
      <c r="U250" s="45"/>
      <c r="V250" s="45"/>
      <c r="W250" s="45"/>
      <c r="X250" s="45"/>
      <c r="Y250" s="225"/>
      <c r="Z250" s="1"/>
      <c r="AA250" s="1"/>
      <c r="AC250" s="1"/>
      <c r="AD250" s="35"/>
      <c r="AE250" s="36"/>
      <c r="AF250" s="1"/>
      <c r="AG250" s="2"/>
      <c r="AH250" s="2"/>
      <c r="AI250" s="2"/>
      <c r="AJ250" s="2"/>
    </row>
    <row r="251" spans="1:36" ht="13.5" customHeight="1" x14ac:dyDescent="0.2">
      <c r="A251" s="46" t="s">
        <v>59</v>
      </c>
      <c r="J251" s="2"/>
      <c r="M251" s="2"/>
      <c r="N251" s="2"/>
      <c r="O251" s="2"/>
      <c r="P251" s="2"/>
      <c r="Q251" s="2"/>
      <c r="R251" s="2"/>
      <c r="S251" s="2"/>
      <c r="T251" s="2"/>
      <c r="U251" s="45"/>
      <c r="V251" s="45"/>
      <c r="W251" s="45"/>
      <c r="X251" s="45"/>
      <c r="Y251" s="225"/>
      <c r="Z251" s="1"/>
      <c r="AA251" s="1"/>
      <c r="AC251" s="1"/>
      <c r="AD251" s="35"/>
      <c r="AE251" s="36"/>
      <c r="AF251" s="1"/>
      <c r="AG251" s="2"/>
      <c r="AH251" s="2"/>
      <c r="AI251" s="2"/>
      <c r="AJ251" s="2"/>
    </row>
    <row r="252" spans="1:36" ht="13.5" customHeight="1" x14ac:dyDescent="0.2">
      <c r="A252" s="46" t="s">
        <v>70</v>
      </c>
      <c r="J252" s="2"/>
      <c r="M252" s="2"/>
      <c r="N252" s="2"/>
      <c r="O252" s="2"/>
      <c r="P252" s="2">
        <v>1</v>
      </c>
      <c r="Q252" s="2"/>
      <c r="R252" s="2"/>
      <c r="S252" s="2"/>
      <c r="T252" s="2"/>
      <c r="U252" s="45"/>
      <c r="V252" s="45"/>
      <c r="W252" s="45">
        <v>1</v>
      </c>
      <c r="X252" s="45"/>
      <c r="Y252" s="225">
        <v>1</v>
      </c>
      <c r="Z252" s="1"/>
      <c r="AA252" s="1"/>
      <c r="AC252" s="1"/>
      <c r="AD252" s="35"/>
      <c r="AE252" s="36"/>
      <c r="AF252" s="1"/>
      <c r="AG252" s="2"/>
      <c r="AH252" s="2"/>
      <c r="AI252" s="2"/>
      <c r="AJ252" s="2"/>
    </row>
    <row r="253" spans="1:36" ht="15" customHeight="1" x14ac:dyDescent="0.25">
      <c r="A253" s="46" t="s">
        <v>71</v>
      </c>
      <c r="J253" s="47"/>
      <c r="M253" s="2"/>
      <c r="N253" s="2">
        <v>1</v>
      </c>
      <c r="O253" s="2"/>
      <c r="P253" s="2"/>
      <c r="Q253" s="2"/>
      <c r="R253" s="2"/>
      <c r="S253" s="43">
        <f t="shared" ref="S253:T253" si="136">K253+M253+O253+Q253</f>
        <v>0</v>
      </c>
      <c r="T253" s="43">
        <f t="shared" si="136"/>
        <v>1</v>
      </c>
      <c r="U253" s="45">
        <v>1</v>
      </c>
      <c r="V253" s="45"/>
      <c r="W253" s="45"/>
      <c r="X253" s="45"/>
      <c r="Y253" s="225"/>
      <c r="Z253" s="1"/>
      <c r="AA253" s="1"/>
      <c r="AC253" s="1"/>
      <c r="AD253" s="35"/>
      <c r="AE253" s="36"/>
      <c r="AF253" s="1"/>
      <c r="AG253" s="2"/>
      <c r="AH253" s="2"/>
      <c r="AI253" s="2"/>
      <c r="AJ253" s="2"/>
    </row>
    <row r="254" spans="1:36" ht="13.5" customHeight="1" x14ac:dyDescent="0.2">
      <c r="A254" s="46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21">
        <f>SUM(Y244:Y252)</f>
        <v>76</v>
      </c>
      <c r="Z254" s="1">
        <f>Y244/B236</f>
        <v>0.65957446808510634</v>
      </c>
      <c r="AA254" s="1">
        <f>Y254/B236</f>
        <v>0.80851063829787229</v>
      </c>
      <c r="AB254" s="1">
        <f>AA254-Z254</f>
        <v>0.14893617021276595</v>
      </c>
      <c r="AC254" s="1"/>
      <c r="AG254" s="2"/>
      <c r="AH254" s="2"/>
      <c r="AI254" s="2"/>
      <c r="AJ254" s="2"/>
    </row>
    <row r="255" spans="1:36" ht="82.5" customHeight="1" x14ac:dyDescent="0.3">
      <c r="A255" s="61" t="s">
        <v>72</v>
      </c>
      <c r="K255" s="2"/>
      <c r="L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21"/>
      <c r="Z255" s="2"/>
      <c r="AA255" s="1"/>
      <c r="AC255" s="1"/>
      <c r="AG255" s="2"/>
      <c r="AH255" s="2"/>
      <c r="AI255" s="2"/>
      <c r="AJ255" s="2"/>
    </row>
    <row r="256" spans="1:36" ht="33" customHeight="1" x14ac:dyDescent="0.2">
      <c r="B256" s="306" t="s">
        <v>3</v>
      </c>
      <c r="C256" s="307"/>
      <c r="D256" s="307"/>
      <c r="E256" s="307"/>
      <c r="F256" s="307"/>
      <c r="G256" s="307"/>
      <c r="H256" s="307"/>
      <c r="I256" s="307"/>
      <c r="K256" s="62" t="s">
        <v>69</v>
      </c>
      <c r="L256" s="2"/>
      <c r="M256" s="2" t="s">
        <v>68</v>
      </c>
      <c r="N256" s="2"/>
      <c r="O256" s="62" t="s">
        <v>6</v>
      </c>
      <c r="P256" s="2"/>
      <c r="Q256" s="63" t="s">
        <v>7</v>
      </c>
      <c r="R256" s="2"/>
      <c r="S256" s="2" t="s">
        <v>8</v>
      </c>
      <c r="T256" s="2"/>
      <c r="U256" s="2" t="s">
        <v>68</v>
      </c>
      <c r="V256" s="62" t="s">
        <v>69</v>
      </c>
      <c r="W256" s="62" t="s">
        <v>6</v>
      </c>
      <c r="X256" s="63" t="s">
        <v>7</v>
      </c>
      <c r="Z256" s="10" t="s">
        <v>11</v>
      </c>
      <c r="AA256" s="10" t="s">
        <v>12</v>
      </c>
      <c r="AB256" s="11" t="s">
        <v>13</v>
      </c>
      <c r="AC256" s="10" t="s">
        <v>14</v>
      </c>
      <c r="AD256" s="12" t="s">
        <v>15</v>
      </c>
      <c r="AE256" s="12" t="s">
        <v>16</v>
      </c>
      <c r="AF256" s="13" t="s">
        <v>17</v>
      </c>
      <c r="AG256" s="2"/>
      <c r="AH256" s="2"/>
      <c r="AI256" s="2"/>
      <c r="AJ256" s="2"/>
    </row>
    <row r="257" spans="1:36" ht="15.75" customHeight="1" x14ac:dyDescent="0.25">
      <c r="A257" s="15" t="s">
        <v>18</v>
      </c>
      <c r="B257" s="16">
        <v>1</v>
      </c>
      <c r="C257" s="16">
        <v>2</v>
      </c>
      <c r="D257" s="16">
        <v>3</v>
      </c>
      <c r="E257" s="16">
        <v>4</v>
      </c>
      <c r="F257" s="16">
        <v>5</v>
      </c>
      <c r="G257" s="16">
        <v>6</v>
      </c>
      <c r="H257" s="16">
        <v>7</v>
      </c>
      <c r="I257" s="84"/>
      <c r="J257" s="84"/>
      <c r="K257" s="85" t="s">
        <v>73</v>
      </c>
      <c r="L257" s="85" t="s">
        <v>74</v>
      </c>
      <c r="M257" s="85" t="s">
        <v>73</v>
      </c>
      <c r="N257" s="85" t="s">
        <v>74</v>
      </c>
      <c r="O257" s="85" t="s">
        <v>73</v>
      </c>
      <c r="P257" s="85" t="s">
        <v>74</v>
      </c>
      <c r="Q257" s="85" t="s">
        <v>73</v>
      </c>
      <c r="R257" s="85" t="s">
        <v>74</v>
      </c>
      <c r="S257" s="85" t="s">
        <v>73</v>
      </c>
      <c r="T257" s="85" t="s">
        <v>74</v>
      </c>
      <c r="U257" s="20"/>
      <c r="V257" s="20"/>
      <c r="W257" s="20"/>
      <c r="X257" s="20"/>
      <c r="Y257" s="138">
        <v>10</v>
      </c>
      <c r="Z257" s="21"/>
      <c r="AA257" s="21"/>
      <c r="AB257" s="22"/>
      <c r="AC257" s="23"/>
      <c r="AD257" s="24"/>
      <c r="AE257" s="24"/>
      <c r="AF257" s="1"/>
      <c r="AG257" s="2"/>
      <c r="AH257" s="2"/>
      <c r="AI257" s="2"/>
      <c r="AJ257" s="2"/>
    </row>
    <row r="258" spans="1:36" ht="13.5" customHeight="1" x14ac:dyDescent="0.2">
      <c r="A258" s="40" t="s">
        <v>27</v>
      </c>
      <c r="B258" s="25">
        <v>161</v>
      </c>
      <c r="C258" s="25"/>
      <c r="D258" s="25"/>
      <c r="E258" s="25"/>
      <c r="F258" s="25"/>
      <c r="G258" s="25"/>
      <c r="H258" s="25"/>
      <c r="I258" s="25"/>
      <c r="J258" s="26"/>
      <c r="K258" s="314"/>
      <c r="L258" s="315"/>
      <c r="M258" s="315"/>
      <c r="N258" s="315"/>
      <c r="O258" s="315"/>
      <c r="P258" s="315"/>
      <c r="Q258" s="315"/>
      <c r="R258" s="4"/>
      <c r="S258" s="4"/>
      <c r="T258" s="4"/>
      <c r="U258" s="20"/>
      <c r="V258" s="20"/>
      <c r="W258" s="20"/>
      <c r="X258" s="20"/>
      <c r="Y258" s="138"/>
      <c r="Z258" s="21"/>
      <c r="AA258" s="21"/>
      <c r="AB258" s="22"/>
      <c r="AC258" s="23"/>
      <c r="AD258" s="29">
        <f>B258</f>
        <v>161</v>
      </c>
      <c r="AE258" s="24"/>
      <c r="AF258" s="1"/>
      <c r="AG258" s="2"/>
      <c r="AH258" s="2"/>
      <c r="AI258" s="2"/>
      <c r="AJ258" s="2"/>
    </row>
    <row r="259" spans="1:36" ht="13.5" customHeight="1" x14ac:dyDescent="0.2">
      <c r="A259" s="46" t="s">
        <v>28</v>
      </c>
      <c r="B259" s="2"/>
      <c r="C259" s="2">
        <v>145</v>
      </c>
      <c r="D259" s="2"/>
      <c r="E259" s="2"/>
      <c r="F259" s="2"/>
      <c r="G259" s="2"/>
      <c r="H259" s="2"/>
      <c r="I259" s="2"/>
      <c r="J259" s="45"/>
      <c r="K259" s="86"/>
      <c r="L259" s="86"/>
      <c r="M259" s="86"/>
      <c r="N259" s="86"/>
      <c r="O259" s="86"/>
      <c r="P259" s="86"/>
      <c r="Q259" s="86"/>
      <c r="R259" s="4"/>
      <c r="S259" s="4"/>
      <c r="T259" s="4"/>
      <c r="U259" s="20"/>
      <c r="V259" s="20"/>
      <c r="W259" s="20"/>
      <c r="X259" s="20"/>
      <c r="Y259" s="138"/>
      <c r="Z259" s="1"/>
      <c r="AA259" s="1"/>
      <c r="AB259" s="2"/>
      <c r="AC259" s="1">
        <f>C259/B258</f>
        <v>0.90062111801242239</v>
      </c>
      <c r="AD259" s="35">
        <v>147</v>
      </c>
      <c r="AE259" s="36">
        <f t="shared" ref="AE259:AE265" si="137">AD259/AD258</f>
        <v>0.91304347826086951</v>
      </c>
      <c r="AF259" s="1">
        <f t="shared" ref="AF259:AF265" si="138">100%-AE259</f>
        <v>8.6956521739130488E-2</v>
      </c>
      <c r="AG259" s="2"/>
      <c r="AH259" s="2"/>
      <c r="AI259" s="2"/>
      <c r="AJ259" s="2"/>
    </row>
    <row r="260" spans="1:36" ht="13.5" customHeight="1" x14ac:dyDescent="0.2">
      <c r="A260" s="46" t="s">
        <v>29</v>
      </c>
      <c r="B260" s="2"/>
      <c r="C260" s="2"/>
      <c r="D260" s="2">
        <v>137</v>
      </c>
      <c r="E260" s="2"/>
      <c r="F260" s="2"/>
      <c r="G260" s="2"/>
      <c r="H260" s="2"/>
      <c r="I260" s="2"/>
      <c r="J260" s="45"/>
      <c r="K260" s="86"/>
      <c r="L260" s="86"/>
      <c r="M260" s="86"/>
      <c r="N260" s="86"/>
      <c r="O260" s="86"/>
      <c r="P260" s="86"/>
      <c r="Q260" s="86"/>
      <c r="R260" s="4"/>
      <c r="S260" s="4"/>
      <c r="T260" s="4"/>
      <c r="U260" s="20"/>
      <c r="V260" s="20"/>
      <c r="W260" s="20"/>
      <c r="X260" s="20"/>
      <c r="Y260" s="138"/>
      <c r="Z260" s="1"/>
      <c r="AA260" s="1"/>
      <c r="AB260" s="2"/>
      <c r="AC260" s="1">
        <f>D260/C259</f>
        <v>0.94482758620689655</v>
      </c>
      <c r="AD260" s="35">
        <v>140</v>
      </c>
      <c r="AE260" s="36">
        <f t="shared" si="137"/>
        <v>0.95238095238095233</v>
      </c>
      <c r="AF260" s="1">
        <f t="shared" si="138"/>
        <v>4.7619047619047672E-2</v>
      </c>
      <c r="AG260" s="2"/>
      <c r="AH260" s="2"/>
      <c r="AI260" s="2"/>
      <c r="AJ260" s="2"/>
    </row>
    <row r="261" spans="1:36" ht="13.5" customHeight="1" x14ac:dyDescent="0.2">
      <c r="A261" s="46" t="s">
        <v>30</v>
      </c>
      <c r="E261" s="2">
        <v>131</v>
      </c>
      <c r="J261" s="2"/>
      <c r="K261" s="25"/>
      <c r="L261" s="22"/>
      <c r="M261" s="22"/>
      <c r="N261" s="22"/>
      <c r="O261" s="22"/>
      <c r="P261" s="22"/>
      <c r="Q261" s="22"/>
      <c r="R261" s="22"/>
      <c r="S261" s="22"/>
      <c r="T261" s="22"/>
      <c r="U261" s="20"/>
      <c r="V261" s="20"/>
      <c r="W261" s="20"/>
      <c r="X261" s="20"/>
      <c r="Y261" s="138"/>
      <c r="Z261" s="1"/>
      <c r="AA261" s="1"/>
      <c r="AC261" s="1">
        <f>E261/D260</f>
        <v>0.95620437956204385</v>
      </c>
      <c r="AD261" s="35">
        <v>137</v>
      </c>
      <c r="AE261" s="36">
        <f t="shared" si="137"/>
        <v>0.97857142857142854</v>
      </c>
      <c r="AF261" s="1">
        <f t="shared" si="138"/>
        <v>2.1428571428571463E-2</v>
      </c>
      <c r="AG261" s="2"/>
      <c r="AH261" s="2"/>
      <c r="AI261" s="2"/>
      <c r="AJ261" s="2"/>
    </row>
    <row r="262" spans="1:36" ht="13.5" customHeight="1" x14ac:dyDescent="0.2">
      <c r="A262" s="46" t="s">
        <v>31</v>
      </c>
      <c r="F262" s="2">
        <v>131</v>
      </c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0"/>
      <c r="V262" s="20"/>
      <c r="W262" s="20"/>
      <c r="X262" s="20"/>
      <c r="Y262" s="138"/>
      <c r="Z262" s="1"/>
      <c r="AA262" s="1"/>
      <c r="AC262" s="1">
        <f>F262/E261</f>
        <v>1</v>
      </c>
      <c r="AD262" s="35">
        <v>137</v>
      </c>
      <c r="AE262" s="36">
        <f t="shared" si="137"/>
        <v>1</v>
      </c>
      <c r="AF262" s="1">
        <f t="shared" si="138"/>
        <v>0</v>
      </c>
      <c r="AG262" s="2"/>
      <c r="AH262" s="2"/>
      <c r="AI262" s="2"/>
      <c r="AJ262" s="2"/>
    </row>
    <row r="263" spans="1:36" ht="13.5" customHeight="1" x14ac:dyDescent="0.2">
      <c r="A263" s="46" t="s">
        <v>50</v>
      </c>
      <c r="G263" s="2">
        <v>129</v>
      </c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0"/>
      <c r="V263" s="45"/>
      <c r="W263" s="45"/>
      <c r="X263" s="45"/>
      <c r="Y263" s="225"/>
      <c r="Z263" s="1"/>
      <c r="AA263" s="1"/>
      <c r="AC263" s="1">
        <f>G263/F262</f>
        <v>0.98473282442748089</v>
      </c>
      <c r="AD263" s="35">
        <v>137</v>
      </c>
      <c r="AE263" s="36">
        <f t="shared" si="137"/>
        <v>1</v>
      </c>
      <c r="AF263" s="1">
        <f t="shared" si="138"/>
        <v>0</v>
      </c>
      <c r="AG263" s="2"/>
      <c r="AH263" s="2"/>
      <c r="AI263" s="2"/>
      <c r="AJ263" s="2"/>
    </row>
    <row r="264" spans="1:36" ht="13.5" customHeight="1" x14ac:dyDescent="0.2">
      <c r="A264" s="46" t="s">
        <v>51</v>
      </c>
      <c r="H264" s="2">
        <v>129</v>
      </c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0"/>
      <c r="V264" s="45"/>
      <c r="W264" s="45"/>
      <c r="X264" s="45"/>
      <c r="Y264" s="225"/>
      <c r="Z264" s="1"/>
      <c r="AA264" s="1"/>
      <c r="AC264" s="1">
        <f>H264/G263</f>
        <v>1</v>
      </c>
      <c r="AD264" s="35">
        <v>137</v>
      </c>
      <c r="AE264" s="36">
        <f t="shared" si="137"/>
        <v>1</v>
      </c>
      <c r="AF264" s="1">
        <f t="shared" si="138"/>
        <v>0</v>
      </c>
      <c r="AG264" s="2"/>
      <c r="AH264" s="2"/>
      <c r="AI264" s="2"/>
      <c r="AJ264" s="2"/>
    </row>
    <row r="265" spans="1:36" ht="15" customHeight="1" x14ac:dyDescent="0.25">
      <c r="A265" s="46" t="s">
        <v>52</v>
      </c>
      <c r="H265" s="2">
        <v>11</v>
      </c>
      <c r="I265" s="47"/>
      <c r="J265" s="2"/>
      <c r="K265" s="2">
        <v>30</v>
      </c>
      <c r="L265" s="2">
        <v>21</v>
      </c>
      <c r="M265" s="2">
        <v>39</v>
      </c>
      <c r="N265" s="2">
        <v>8</v>
      </c>
      <c r="O265" s="2">
        <v>23</v>
      </c>
      <c r="P265" s="2">
        <v>1</v>
      </c>
      <c r="Q265" s="2">
        <v>31</v>
      </c>
      <c r="R265" s="2">
        <v>23</v>
      </c>
      <c r="S265" s="43">
        <f t="shared" ref="S265:T265" si="139">K265+M265+O265+Q265</f>
        <v>123</v>
      </c>
      <c r="T265" s="43">
        <f t="shared" si="139"/>
        <v>53</v>
      </c>
      <c r="U265" s="20"/>
      <c r="V265" s="45"/>
      <c r="W265" s="45"/>
      <c r="X265" s="45"/>
      <c r="Y265" s="225"/>
      <c r="Z265" s="1"/>
      <c r="AA265" s="1"/>
      <c r="AC265" s="1">
        <f>IF(S265=0,"",S265/H264)</f>
        <v>0.95348837209302328</v>
      </c>
      <c r="AD265" s="35">
        <v>130</v>
      </c>
      <c r="AE265" s="36">
        <f t="shared" si="137"/>
        <v>0.94890510948905105</v>
      </c>
      <c r="AF265" s="1">
        <f t="shared" si="138"/>
        <v>5.1094890510948954E-2</v>
      </c>
      <c r="AG265" s="2"/>
      <c r="AH265" s="2"/>
      <c r="AI265" s="2"/>
      <c r="AJ265" s="2"/>
    </row>
    <row r="266" spans="1:36" ht="15" customHeight="1" x14ac:dyDescent="0.25">
      <c r="A266" s="46" t="s">
        <v>53</v>
      </c>
      <c r="H266" s="2">
        <v>9</v>
      </c>
      <c r="J266" s="47"/>
      <c r="K266" s="2">
        <v>4</v>
      </c>
      <c r="L266" s="2">
        <v>30</v>
      </c>
      <c r="M266" s="2">
        <v>1</v>
      </c>
      <c r="N266" s="2">
        <v>39</v>
      </c>
      <c r="O266" s="2">
        <v>2</v>
      </c>
      <c r="P266" s="2">
        <v>23</v>
      </c>
      <c r="Q266" s="2">
        <v>2</v>
      </c>
      <c r="R266" s="2">
        <v>31</v>
      </c>
      <c r="S266" s="43">
        <f t="shared" ref="S266:T266" si="140">K266+M266+O266+Q266</f>
        <v>9</v>
      </c>
      <c r="T266" s="43">
        <f t="shared" si="140"/>
        <v>123</v>
      </c>
      <c r="U266" s="20">
        <v>39</v>
      </c>
      <c r="V266" s="45">
        <v>30</v>
      </c>
      <c r="W266" s="45">
        <v>21</v>
      </c>
      <c r="X266" s="45">
        <v>30</v>
      </c>
      <c r="Y266" s="225">
        <f t="shared" ref="Y266:Y270" si="141">SUM(U266:X266)</f>
        <v>120</v>
      </c>
      <c r="Z266" s="1"/>
      <c r="AA266" s="1"/>
      <c r="AC266" s="1">
        <f>IF(T266=0,"",T266/S265)</f>
        <v>1</v>
      </c>
      <c r="AD266" s="35">
        <v>130</v>
      </c>
      <c r="AE266" s="36">
        <f>IF(AD266=0,"",AD266/AD265)</f>
        <v>1</v>
      </c>
      <c r="AF266" s="1">
        <f>IF(AD266=0,"",100%-AE266)</f>
        <v>0</v>
      </c>
      <c r="AG266" s="2"/>
      <c r="AH266" s="2"/>
      <c r="AI266" s="2"/>
      <c r="AJ266" s="2"/>
    </row>
    <row r="267" spans="1:36" ht="15" customHeight="1" x14ac:dyDescent="0.25">
      <c r="A267" s="46" t="s">
        <v>54</v>
      </c>
      <c r="J267" s="47"/>
      <c r="K267" s="2">
        <v>1</v>
      </c>
      <c r="L267" s="2">
        <v>4</v>
      </c>
      <c r="N267" s="2">
        <v>1</v>
      </c>
      <c r="O267" s="2">
        <v>2</v>
      </c>
      <c r="P267" s="2">
        <v>3</v>
      </c>
      <c r="Q267" s="2"/>
      <c r="R267" s="2">
        <v>2</v>
      </c>
      <c r="S267" s="43">
        <f t="shared" ref="S267:T267" si="142">K267+M267+O267+Q267</f>
        <v>3</v>
      </c>
      <c r="T267" s="43">
        <f t="shared" si="142"/>
        <v>10</v>
      </c>
      <c r="U267" s="20">
        <v>1</v>
      </c>
      <c r="V267" s="45">
        <v>4</v>
      </c>
      <c r="W267" s="45">
        <v>1</v>
      </c>
      <c r="X267" s="45">
        <v>2</v>
      </c>
      <c r="Y267" s="225">
        <f t="shared" si="141"/>
        <v>8</v>
      </c>
      <c r="Z267" s="1"/>
      <c r="AA267" s="1"/>
      <c r="AC267" s="1"/>
      <c r="AD267" s="35">
        <v>13</v>
      </c>
      <c r="AE267" s="36"/>
      <c r="AF267" s="1"/>
      <c r="AG267" s="2"/>
      <c r="AH267" s="2"/>
      <c r="AI267" s="2"/>
      <c r="AJ267" s="2"/>
    </row>
    <row r="268" spans="1:36" ht="15" customHeight="1" x14ac:dyDescent="0.25">
      <c r="A268" s="46" t="s">
        <v>55</v>
      </c>
      <c r="J268" s="47"/>
      <c r="K268" s="2">
        <v>1</v>
      </c>
      <c r="L268" s="2"/>
      <c r="M268" s="2"/>
      <c r="N268" s="2"/>
      <c r="O268" s="2">
        <v>1</v>
      </c>
      <c r="P268" s="2">
        <v>3</v>
      </c>
      <c r="Q268" s="2">
        <v>1</v>
      </c>
      <c r="R268" s="2"/>
      <c r="S268" s="43">
        <f t="shared" ref="S268:T268" si="143">K268+M268+O268+Q268</f>
        <v>3</v>
      </c>
      <c r="T268" s="43">
        <f t="shared" si="143"/>
        <v>3</v>
      </c>
      <c r="U268" s="20"/>
      <c r="V268" s="45"/>
      <c r="W268" s="45">
        <v>3</v>
      </c>
      <c r="X268" s="45"/>
      <c r="Y268" s="225">
        <f t="shared" si="141"/>
        <v>3</v>
      </c>
      <c r="Z268" s="1"/>
      <c r="AA268" s="1"/>
      <c r="AC268" s="1"/>
      <c r="AD268" s="35">
        <v>6</v>
      </c>
      <c r="AE268" s="36"/>
      <c r="AF268" s="1"/>
      <c r="AG268" s="2"/>
      <c r="AH268" s="2"/>
      <c r="AI268" s="2"/>
      <c r="AJ268" s="2"/>
    </row>
    <row r="269" spans="1:36" ht="15" customHeight="1" x14ac:dyDescent="0.25">
      <c r="A269" s="46" t="s">
        <v>56</v>
      </c>
      <c r="J269" s="47"/>
      <c r="K269" s="2">
        <v>1</v>
      </c>
      <c r="L269" s="2">
        <v>1</v>
      </c>
      <c r="O269" s="2">
        <v>1</v>
      </c>
      <c r="P269" s="2"/>
      <c r="Q269" s="2"/>
      <c r="R269" s="2">
        <v>1</v>
      </c>
      <c r="S269" s="43">
        <f t="shared" ref="S269:T269" si="144">K269+M269+O269+Q269</f>
        <v>2</v>
      </c>
      <c r="T269" s="43">
        <f t="shared" si="144"/>
        <v>2</v>
      </c>
      <c r="U269" s="20"/>
      <c r="V269" s="45"/>
      <c r="W269" s="45"/>
      <c r="X269" s="45">
        <v>1</v>
      </c>
      <c r="Y269" s="225">
        <f t="shared" si="141"/>
        <v>1</v>
      </c>
      <c r="Z269" s="1"/>
      <c r="AA269" s="1"/>
      <c r="AC269" s="1"/>
      <c r="AD269" s="35">
        <v>4</v>
      </c>
      <c r="AE269" s="36"/>
      <c r="AF269" s="1"/>
      <c r="AG269" s="2"/>
      <c r="AH269" s="2"/>
      <c r="AI269" s="2"/>
      <c r="AJ269" s="2"/>
    </row>
    <row r="270" spans="1:36" ht="15" customHeight="1" x14ac:dyDescent="0.25">
      <c r="A270" s="46" t="s">
        <v>57</v>
      </c>
      <c r="J270" s="47"/>
      <c r="K270" s="2"/>
      <c r="L270" s="2">
        <v>1</v>
      </c>
      <c r="M270" s="2"/>
      <c r="N270" s="2"/>
      <c r="O270" s="2">
        <v>1</v>
      </c>
      <c r="P270" s="2">
        <v>1</v>
      </c>
      <c r="Q270" s="2"/>
      <c r="R270" s="2"/>
      <c r="S270" s="43">
        <f t="shared" ref="S270:T270" si="145">K270+M270+O270+Q270</f>
        <v>1</v>
      </c>
      <c r="T270" s="43">
        <f t="shared" si="145"/>
        <v>2</v>
      </c>
      <c r="U270" s="20"/>
      <c r="V270" s="45"/>
      <c r="W270" s="45">
        <v>1</v>
      </c>
      <c r="X270" s="45"/>
      <c r="Y270" s="225">
        <f t="shared" si="141"/>
        <v>1</v>
      </c>
      <c r="Z270" s="1"/>
      <c r="AA270" s="1"/>
      <c r="AC270" s="1"/>
      <c r="AD270" s="35">
        <v>3</v>
      </c>
      <c r="AE270" s="36"/>
      <c r="AF270" s="1"/>
      <c r="AG270" s="2"/>
      <c r="AH270" s="2"/>
      <c r="AI270" s="2"/>
      <c r="AJ270" s="2"/>
    </row>
    <row r="271" spans="1:36" ht="15" customHeight="1" x14ac:dyDescent="0.25">
      <c r="A271" s="46" t="s">
        <v>58</v>
      </c>
      <c r="J271" s="47"/>
      <c r="K271" s="2"/>
      <c r="L271" s="2">
        <v>1</v>
      </c>
      <c r="M271" s="2"/>
      <c r="N271" s="2"/>
      <c r="O271" s="2">
        <v>1</v>
      </c>
      <c r="P271" s="2"/>
      <c r="Q271" s="2"/>
      <c r="R271" s="2"/>
      <c r="S271" s="43">
        <f t="shared" ref="S271:T271" si="146">K271+M271+O271+Q271</f>
        <v>1</v>
      </c>
      <c r="T271" s="43">
        <f t="shared" si="146"/>
        <v>1</v>
      </c>
      <c r="U271" s="20"/>
      <c r="V271" s="45"/>
      <c r="W271" s="45"/>
      <c r="X271" s="45"/>
      <c r="Y271" s="225">
        <v>1</v>
      </c>
      <c r="Z271" s="1"/>
      <c r="AA271" s="1"/>
      <c r="AC271" s="1"/>
      <c r="AD271" s="35">
        <v>2</v>
      </c>
      <c r="AE271" s="36"/>
      <c r="AF271" s="1"/>
      <c r="AG271" s="2"/>
      <c r="AH271" s="2"/>
      <c r="AI271" s="2"/>
      <c r="AJ271" s="2"/>
    </row>
    <row r="272" spans="1:36" ht="15" customHeight="1" x14ac:dyDescent="0.25">
      <c r="A272" s="46" t="s">
        <v>59</v>
      </c>
      <c r="J272" s="47"/>
      <c r="K272" s="2"/>
      <c r="L272" s="2">
        <v>1</v>
      </c>
      <c r="M272" s="2"/>
      <c r="N272" s="2"/>
      <c r="O272" s="2"/>
      <c r="P272" s="2"/>
      <c r="Q272" s="2"/>
      <c r="R272" s="2"/>
      <c r="S272" s="43">
        <f t="shared" ref="S272:T272" si="147">K272+M272+O272+Q272</f>
        <v>0</v>
      </c>
      <c r="T272" s="43">
        <f t="shared" si="147"/>
        <v>1</v>
      </c>
      <c r="U272" s="20"/>
      <c r="V272" s="45"/>
      <c r="W272" s="45"/>
      <c r="X272" s="45"/>
      <c r="Y272" s="225"/>
      <c r="Z272" s="1"/>
      <c r="AA272" s="1"/>
      <c r="AC272" s="1"/>
      <c r="AD272" s="35">
        <v>1</v>
      </c>
      <c r="AE272" s="36"/>
      <c r="AF272" s="1"/>
      <c r="AG272" s="2"/>
      <c r="AH272" s="2"/>
      <c r="AI272" s="2"/>
      <c r="AJ272" s="2"/>
    </row>
    <row r="273" spans="1:36" ht="15" customHeight="1" x14ac:dyDescent="0.25">
      <c r="A273" s="46" t="s">
        <v>70</v>
      </c>
      <c r="J273" s="47"/>
      <c r="K273" s="2"/>
      <c r="L273" s="2"/>
      <c r="M273" s="2"/>
      <c r="N273" s="2">
        <v>1</v>
      </c>
      <c r="O273" s="2"/>
      <c r="P273" s="2"/>
      <c r="Q273" s="2"/>
      <c r="R273" s="2"/>
      <c r="S273" s="43">
        <f t="shared" ref="S273:T273" si="148">K273+M273+O273+Q273</f>
        <v>0</v>
      </c>
      <c r="T273" s="43">
        <f t="shared" si="148"/>
        <v>1</v>
      </c>
      <c r="U273" s="20"/>
      <c r="V273" s="45">
        <v>1</v>
      </c>
      <c r="W273" s="45"/>
      <c r="X273" s="45"/>
      <c r="Y273" s="225">
        <v>1</v>
      </c>
      <c r="Z273" s="1"/>
      <c r="AA273" s="1"/>
      <c r="AC273" s="1"/>
      <c r="AD273" s="35">
        <v>1</v>
      </c>
      <c r="AE273" s="36"/>
      <c r="AF273" s="1"/>
      <c r="AG273" s="2"/>
      <c r="AH273" s="2"/>
      <c r="AI273" s="2"/>
      <c r="AJ273" s="2"/>
    </row>
    <row r="274" spans="1:36" ht="15" customHeight="1" x14ac:dyDescent="0.25">
      <c r="A274" s="46" t="s">
        <v>71</v>
      </c>
      <c r="J274" s="47"/>
      <c r="K274" s="2"/>
      <c r="L274" s="2">
        <v>1</v>
      </c>
      <c r="M274" s="2"/>
      <c r="N274" s="2"/>
      <c r="O274" s="2"/>
      <c r="P274" s="2"/>
      <c r="Q274" s="2"/>
      <c r="R274" s="2"/>
      <c r="S274" s="43">
        <f t="shared" ref="S274:T274" si="149">K274+M274+O274+Q274</f>
        <v>0</v>
      </c>
      <c r="T274" s="43">
        <f t="shared" si="149"/>
        <v>1</v>
      </c>
      <c r="U274" s="20"/>
      <c r="V274" s="45"/>
      <c r="W274" s="45"/>
      <c r="X274" s="45"/>
      <c r="Y274" s="225"/>
      <c r="Z274" s="1"/>
      <c r="AA274" s="1"/>
      <c r="AC274" s="1"/>
      <c r="AD274" s="35">
        <v>1</v>
      </c>
      <c r="AE274" s="36"/>
      <c r="AF274" s="1"/>
      <c r="AG274" s="2"/>
      <c r="AH274" s="2"/>
      <c r="AI274" s="2"/>
      <c r="AJ274" s="2"/>
    </row>
    <row r="275" spans="1:36" ht="13.5" customHeight="1" x14ac:dyDescent="0.2"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21">
        <f>SUM(Y266:Y274)</f>
        <v>135</v>
      </c>
      <c r="Z275" s="1">
        <f>Y266/B258</f>
        <v>0.74534161490683226</v>
      </c>
      <c r="AA275" s="1">
        <f>Y275/B258</f>
        <v>0.83850931677018636</v>
      </c>
      <c r="AB275" s="1">
        <f>AA275-Z275</f>
        <v>9.3167701863354102E-2</v>
      </c>
      <c r="AC275" s="1"/>
      <c r="AD275" s="35"/>
      <c r="AG275" s="2"/>
      <c r="AH275" s="2"/>
      <c r="AI275" s="2"/>
      <c r="AJ275" s="2"/>
    </row>
    <row r="276" spans="1:36" ht="13.5" customHeight="1" x14ac:dyDescent="0.3">
      <c r="A276" s="61" t="s">
        <v>75</v>
      </c>
      <c r="Z276" s="1"/>
      <c r="AA276" s="1"/>
      <c r="AC276" s="1"/>
      <c r="AG276" s="2"/>
      <c r="AH276" s="2"/>
      <c r="AI276" s="2"/>
      <c r="AJ276" s="2"/>
    </row>
    <row r="277" spans="1:36" ht="13.5" customHeight="1" x14ac:dyDescent="0.2">
      <c r="B277" s="306" t="s">
        <v>3</v>
      </c>
      <c r="C277" s="307"/>
      <c r="D277" s="307"/>
      <c r="E277" s="307"/>
      <c r="F277" s="307"/>
      <c r="G277" s="307"/>
      <c r="H277" s="307"/>
      <c r="I277" s="307"/>
      <c r="J277" s="307"/>
      <c r="K277" s="307"/>
      <c r="Z277" s="1"/>
      <c r="AA277" s="1"/>
      <c r="AC277" s="1"/>
      <c r="AG277" s="2"/>
      <c r="AH277" s="2"/>
      <c r="AI277" s="2"/>
      <c r="AJ277" s="2"/>
    </row>
    <row r="278" spans="1:36" ht="26.25" customHeight="1" x14ac:dyDescent="0.25">
      <c r="A278" s="15" t="s">
        <v>18</v>
      </c>
      <c r="B278" s="16">
        <v>1</v>
      </c>
      <c r="C278" s="16">
        <v>2</v>
      </c>
      <c r="D278" s="16">
        <v>3</v>
      </c>
      <c r="E278" s="16">
        <v>4</v>
      </c>
      <c r="F278" s="16">
        <v>5</v>
      </c>
      <c r="G278" s="16">
        <v>6</v>
      </c>
      <c r="H278" s="16">
        <v>7</v>
      </c>
      <c r="I278" s="84"/>
      <c r="J278" s="84"/>
      <c r="K278" s="85" t="s">
        <v>73</v>
      </c>
      <c r="L278" s="85" t="s">
        <v>74</v>
      </c>
      <c r="M278" s="85" t="s">
        <v>73</v>
      </c>
      <c r="N278" s="85" t="s">
        <v>74</v>
      </c>
      <c r="O278" s="85" t="s">
        <v>73</v>
      </c>
      <c r="P278" s="85" t="s">
        <v>74</v>
      </c>
      <c r="Q278" s="85" t="s">
        <v>73</v>
      </c>
      <c r="R278" s="85" t="s">
        <v>74</v>
      </c>
      <c r="S278" s="85" t="s">
        <v>73</v>
      </c>
      <c r="T278" s="85" t="s">
        <v>74</v>
      </c>
      <c r="U278" s="18">
        <v>9</v>
      </c>
      <c r="V278" s="19">
        <v>9</v>
      </c>
      <c r="W278" s="19">
        <v>9</v>
      </c>
      <c r="X278" s="19">
        <v>9</v>
      </c>
      <c r="Y278" s="138">
        <v>10</v>
      </c>
      <c r="Z278" s="10" t="s">
        <v>11</v>
      </c>
      <c r="AA278" s="10" t="s">
        <v>12</v>
      </c>
      <c r="AB278" s="11" t="s">
        <v>13</v>
      </c>
      <c r="AC278" s="10" t="s">
        <v>14</v>
      </c>
      <c r="AD278" s="12" t="s">
        <v>15</v>
      </c>
      <c r="AE278" s="12" t="s">
        <v>16</v>
      </c>
      <c r="AF278" s="13" t="s">
        <v>17</v>
      </c>
      <c r="AG278" s="2"/>
      <c r="AH278" s="2"/>
      <c r="AI278" s="2"/>
      <c r="AJ278" s="2"/>
    </row>
    <row r="279" spans="1:36" ht="13.5" customHeight="1" x14ac:dyDescent="0.2">
      <c r="A279" s="40" t="s">
        <v>28</v>
      </c>
      <c r="B279" s="35">
        <v>104</v>
      </c>
      <c r="C279" s="25"/>
      <c r="D279" s="25"/>
      <c r="E279" s="25"/>
      <c r="F279" s="25"/>
      <c r="G279" s="25"/>
      <c r="H279" s="25"/>
      <c r="I279" s="25"/>
      <c r="J279" s="25"/>
      <c r="K279" s="26"/>
      <c r="L279" s="26"/>
      <c r="U279" s="20"/>
      <c r="V279" s="20"/>
      <c r="W279" s="20"/>
      <c r="X279" s="20"/>
      <c r="Y279" s="138"/>
      <c r="Z279" s="1"/>
      <c r="AA279" s="1"/>
      <c r="AC279" s="1"/>
      <c r="AD279" s="29">
        <f>B279</f>
        <v>104</v>
      </c>
      <c r="AE279" s="24"/>
      <c r="AF279" s="1"/>
      <c r="AG279" s="2"/>
      <c r="AH279" s="2"/>
      <c r="AI279" s="2"/>
      <c r="AJ279" s="2"/>
    </row>
    <row r="280" spans="1:36" ht="13.5" customHeight="1" x14ac:dyDescent="0.2">
      <c r="A280" s="46" t="s">
        <v>29</v>
      </c>
      <c r="C280" s="2">
        <v>90</v>
      </c>
      <c r="L280" s="2"/>
      <c r="U280" s="20"/>
      <c r="V280" s="20"/>
      <c r="W280" s="20"/>
      <c r="X280" s="20"/>
      <c r="Y280" s="138"/>
      <c r="Z280" s="1"/>
      <c r="AA280" s="1"/>
      <c r="AC280" s="1">
        <f>C280/B279</f>
        <v>0.86538461538461542</v>
      </c>
      <c r="AD280" s="35">
        <v>93</v>
      </c>
      <c r="AE280" s="36">
        <f t="shared" ref="AE280:AE286" si="150">AD280/AD279</f>
        <v>0.89423076923076927</v>
      </c>
      <c r="AF280" s="1">
        <f t="shared" ref="AF280:AF286" si="151">100%-AE280</f>
        <v>0.10576923076923073</v>
      </c>
      <c r="AG280" s="2"/>
      <c r="AH280" s="2"/>
      <c r="AI280" s="2"/>
      <c r="AJ280" s="2"/>
    </row>
    <row r="281" spans="1:36" ht="13.5" customHeight="1" x14ac:dyDescent="0.2">
      <c r="A281" s="46" t="s">
        <v>30</v>
      </c>
      <c r="D281" s="2">
        <v>74</v>
      </c>
      <c r="U281" s="20"/>
      <c r="V281" s="20"/>
      <c r="W281" s="20"/>
      <c r="X281" s="20"/>
      <c r="Y281" s="138"/>
      <c r="Z281" s="1"/>
      <c r="AA281" s="1"/>
      <c r="AC281" s="1">
        <f>D281/C280</f>
        <v>0.82222222222222219</v>
      </c>
      <c r="AD281" s="35">
        <v>93</v>
      </c>
      <c r="AE281" s="36">
        <f t="shared" si="150"/>
        <v>1</v>
      </c>
      <c r="AF281" s="1">
        <f t="shared" si="151"/>
        <v>0</v>
      </c>
      <c r="AG281" s="2"/>
      <c r="AH281" s="2"/>
      <c r="AI281" s="2"/>
      <c r="AJ281" s="2"/>
    </row>
    <row r="282" spans="1:36" ht="13.5" customHeight="1" x14ac:dyDescent="0.2">
      <c r="A282" s="46" t="s">
        <v>31</v>
      </c>
      <c r="E282" s="2">
        <v>74</v>
      </c>
      <c r="U282" s="20"/>
      <c r="V282" s="20"/>
      <c r="W282" s="20"/>
      <c r="X282" s="20"/>
      <c r="Y282" s="138"/>
      <c r="Z282" s="1"/>
      <c r="AA282" s="1"/>
      <c r="AC282" s="1">
        <f>E282/D281</f>
        <v>1</v>
      </c>
      <c r="AD282" s="35">
        <v>90</v>
      </c>
      <c r="AE282" s="36">
        <f t="shared" si="150"/>
        <v>0.967741935483871</v>
      </c>
      <c r="AF282" s="1">
        <f t="shared" si="151"/>
        <v>3.2258064516129004E-2</v>
      </c>
      <c r="AG282" s="2"/>
      <c r="AH282" s="2"/>
      <c r="AI282" s="2"/>
      <c r="AJ282" s="2"/>
    </row>
    <row r="283" spans="1:36" ht="13.5" customHeight="1" x14ac:dyDescent="0.2">
      <c r="A283" s="46" t="s">
        <v>50</v>
      </c>
      <c r="F283" s="2">
        <v>71</v>
      </c>
      <c r="U283" s="20"/>
      <c r="V283" s="20"/>
      <c r="W283" s="20"/>
      <c r="X283" s="20"/>
      <c r="Y283" s="138"/>
      <c r="Z283" s="1"/>
      <c r="AA283" s="1"/>
      <c r="AC283" s="1">
        <f>F283/E282</f>
        <v>0.95945945945945943</v>
      </c>
      <c r="AD283" s="35">
        <v>86</v>
      </c>
      <c r="AE283" s="36">
        <f t="shared" si="150"/>
        <v>0.9555555555555556</v>
      </c>
      <c r="AF283" s="1">
        <f t="shared" si="151"/>
        <v>4.4444444444444398E-2</v>
      </c>
      <c r="AG283" s="2"/>
      <c r="AH283" s="2"/>
      <c r="AI283" s="2"/>
      <c r="AJ283" s="2"/>
    </row>
    <row r="284" spans="1:36" ht="13.5" customHeight="1" x14ac:dyDescent="0.2">
      <c r="A284" s="46" t="s">
        <v>51</v>
      </c>
      <c r="G284" s="2">
        <v>70</v>
      </c>
      <c r="U284" s="20"/>
      <c r="V284" s="20"/>
      <c r="W284" s="20"/>
      <c r="X284" s="20"/>
      <c r="Y284" s="138"/>
      <c r="Z284" s="1"/>
      <c r="AA284" s="1"/>
      <c r="AC284" s="1">
        <f>G284/F283</f>
        <v>0.9859154929577465</v>
      </c>
      <c r="AD284" s="35">
        <v>86</v>
      </c>
      <c r="AE284" s="36">
        <f t="shared" si="150"/>
        <v>1</v>
      </c>
      <c r="AF284" s="1">
        <f t="shared" si="151"/>
        <v>0</v>
      </c>
      <c r="AG284" s="2"/>
      <c r="AH284" s="2"/>
      <c r="AI284" s="2"/>
      <c r="AJ284" s="2"/>
    </row>
    <row r="285" spans="1:36" ht="13.5" customHeight="1" x14ac:dyDescent="0.2">
      <c r="A285" s="46" t="s">
        <v>52</v>
      </c>
      <c r="H285" s="2">
        <v>67</v>
      </c>
      <c r="U285" s="20"/>
      <c r="V285" s="20"/>
      <c r="W285" s="20"/>
      <c r="X285" s="20"/>
      <c r="Y285" s="138"/>
      <c r="Z285" s="1"/>
      <c r="AA285" s="1"/>
      <c r="AC285" s="1">
        <f>H285/G284</f>
        <v>0.95714285714285718</v>
      </c>
      <c r="AD285" s="35">
        <v>85</v>
      </c>
      <c r="AE285" s="36">
        <f t="shared" si="150"/>
        <v>0.98837209302325579</v>
      </c>
      <c r="AF285" s="1">
        <f t="shared" si="151"/>
        <v>1.1627906976744207E-2</v>
      </c>
      <c r="AG285" s="2"/>
      <c r="AH285" s="2"/>
      <c r="AI285" s="2"/>
      <c r="AJ285" s="2"/>
    </row>
    <row r="286" spans="1:36" ht="15" customHeight="1" x14ac:dyDescent="0.25">
      <c r="A286" s="46" t="s">
        <v>53</v>
      </c>
      <c r="H286" s="2">
        <v>21</v>
      </c>
      <c r="I286" s="47"/>
      <c r="K286" s="2">
        <v>13</v>
      </c>
      <c r="L286" s="2">
        <v>9</v>
      </c>
      <c r="M286" s="2">
        <v>18</v>
      </c>
      <c r="N286" s="2">
        <v>3</v>
      </c>
      <c r="O286" s="2">
        <v>12</v>
      </c>
      <c r="P286" s="2">
        <v>7</v>
      </c>
      <c r="Q286" s="2">
        <v>13</v>
      </c>
      <c r="R286" s="2">
        <v>9</v>
      </c>
      <c r="S286" s="43">
        <f t="shared" ref="S286:T286" si="152">K286+M286+O286+Q286</f>
        <v>56</v>
      </c>
      <c r="T286" s="43">
        <f t="shared" si="152"/>
        <v>28</v>
      </c>
      <c r="U286" s="20">
        <v>2</v>
      </c>
      <c r="V286" s="20">
        <v>2</v>
      </c>
      <c r="W286" s="20">
        <v>2</v>
      </c>
      <c r="X286" s="20"/>
      <c r="Y286" s="138">
        <f t="shared" ref="Y286:Y292" si="153">SUM(U286:X286)</f>
        <v>6</v>
      </c>
      <c r="Z286" s="1"/>
      <c r="AA286" s="1"/>
      <c r="AC286" s="1">
        <f>IF(S286=0,"",S286/H285)</f>
        <v>0.83582089552238803</v>
      </c>
      <c r="AD286" s="35">
        <v>83</v>
      </c>
      <c r="AE286" s="36">
        <f t="shared" si="150"/>
        <v>0.97647058823529409</v>
      </c>
      <c r="AF286" s="1">
        <f t="shared" si="151"/>
        <v>2.352941176470591E-2</v>
      </c>
      <c r="AG286" s="2"/>
      <c r="AH286" s="2"/>
      <c r="AI286" s="2"/>
      <c r="AJ286" s="2"/>
    </row>
    <row r="287" spans="1:36" ht="15" customHeight="1" x14ac:dyDescent="0.25">
      <c r="A287" s="46" t="s">
        <v>54</v>
      </c>
      <c r="H287" s="2">
        <v>14</v>
      </c>
      <c r="J287" s="47"/>
      <c r="K287" s="2">
        <v>3</v>
      </c>
      <c r="L287" s="2">
        <v>13</v>
      </c>
      <c r="N287" s="2">
        <v>18</v>
      </c>
      <c r="O287" s="2">
        <v>3</v>
      </c>
      <c r="P287" s="2">
        <v>12</v>
      </c>
      <c r="Q287" s="2">
        <v>5</v>
      </c>
      <c r="R287" s="2">
        <v>13</v>
      </c>
      <c r="S287" s="43">
        <f t="shared" ref="S287:T287" si="154">K287+M287+O287+Q287</f>
        <v>11</v>
      </c>
      <c r="T287" s="43">
        <f t="shared" si="154"/>
        <v>56</v>
      </c>
      <c r="U287" s="20">
        <v>18</v>
      </c>
      <c r="V287" s="20">
        <v>12</v>
      </c>
      <c r="W287" s="20">
        <v>12</v>
      </c>
      <c r="X287" s="20">
        <v>12</v>
      </c>
      <c r="Y287" s="138">
        <f t="shared" si="153"/>
        <v>54</v>
      </c>
      <c r="Z287" s="1"/>
      <c r="AA287" s="1"/>
      <c r="AC287" s="1">
        <f>IF(T287=0,"",T287/S286)</f>
        <v>1</v>
      </c>
      <c r="AD287" s="35">
        <v>82</v>
      </c>
      <c r="AE287" s="36">
        <f>IF(AD287=0,"",AD287/AD286)</f>
        <v>0.98795180722891562</v>
      </c>
      <c r="AF287" s="1">
        <f>IF(AD287=0,"",100%-AE287)</f>
        <v>1.2048192771084376E-2</v>
      </c>
      <c r="AG287" s="2"/>
      <c r="AH287" s="2"/>
      <c r="AI287" s="2"/>
      <c r="AJ287" s="2"/>
    </row>
    <row r="288" spans="1:36" ht="15" customHeight="1" x14ac:dyDescent="0.25">
      <c r="A288" s="46" t="s">
        <v>55</v>
      </c>
      <c r="J288" s="47"/>
      <c r="L288" s="2">
        <v>4</v>
      </c>
      <c r="O288" s="2">
        <v>1</v>
      </c>
      <c r="P288" s="2">
        <v>3</v>
      </c>
      <c r="Q288" s="2">
        <v>2</v>
      </c>
      <c r="R288" s="2">
        <v>3</v>
      </c>
      <c r="S288" s="43">
        <f t="shared" ref="S288:T288" si="155">K288+M288+O288+Q288</f>
        <v>3</v>
      </c>
      <c r="T288" s="43">
        <f t="shared" si="155"/>
        <v>10</v>
      </c>
      <c r="U288" s="20"/>
      <c r="V288" s="20">
        <v>4</v>
      </c>
      <c r="W288" s="20">
        <v>2</v>
      </c>
      <c r="X288" s="20">
        <v>4</v>
      </c>
      <c r="Y288" s="138">
        <f t="shared" si="153"/>
        <v>10</v>
      </c>
      <c r="Z288" s="1"/>
      <c r="AA288" s="1"/>
      <c r="AC288" s="1"/>
      <c r="AD288" s="35">
        <v>15</v>
      </c>
      <c r="AE288" s="36"/>
      <c r="AF288" s="1"/>
      <c r="AG288" s="2"/>
      <c r="AH288" s="2"/>
      <c r="AI288" s="2"/>
      <c r="AJ288" s="2"/>
    </row>
    <row r="289" spans="1:36" ht="15" customHeight="1" x14ac:dyDescent="0.25">
      <c r="A289" s="46" t="s">
        <v>56</v>
      </c>
      <c r="J289" s="47"/>
      <c r="L289" s="2">
        <v>2</v>
      </c>
      <c r="M289" s="2">
        <v>1</v>
      </c>
      <c r="P289" s="2">
        <v>1</v>
      </c>
      <c r="R289" s="2">
        <v>1</v>
      </c>
      <c r="S289" s="43">
        <f t="shared" ref="S289:T289" si="156">K289+M289+O289+Q289</f>
        <v>1</v>
      </c>
      <c r="T289" s="43">
        <f t="shared" si="156"/>
        <v>4</v>
      </c>
      <c r="U289" s="20"/>
      <c r="V289" s="20">
        <v>2</v>
      </c>
      <c r="W289" s="20">
        <v>1</v>
      </c>
      <c r="X289" s="20">
        <v>1</v>
      </c>
      <c r="Y289" s="138">
        <f t="shared" si="153"/>
        <v>4</v>
      </c>
      <c r="Z289" s="1"/>
      <c r="AA289" s="1"/>
      <c r="AC289" s="1"/>
      <c r="AD289" s="35">
        <v>5</v>
      </c>
      <c r="AE289" s="36"/>
      <c r="AF289" s="1"/>
      <c r="AG289" s="2"/>
      <c r="AH289" s="2"/>
      <c r="AI289" s="2"/>
      <c r="AJ289" s="2"/>
    </row>
    <row r="290" spans="1:36" ht="15" customHeight="1" x14ac:dyDescent="0.25">
      <c r="A290" s="46" t="s">
        <v>57</v>
      </c>
      <c r="J290" s="47"/>
      <c r="K290" s="2">
        <v>1</v>
      </c>
      <c r="N290" s="2">
        <v>1</v>
      </c>
      <c r="O290" s="2">
        <v>1</v>
      </c>
      <c r="S290" s="43">
        <f t="shared" ref="S290:T290" si="157">K290+M290+O290+Q290</f>
        <v>2</v>
      </c>
      <c r="T290" s="43">
        <f t="shared" si="157"/>
        <v>1</v>
      </c>
      <c r="U290" s="20">
        <v>1</v>
      </c>
      <c r="V290" s="20"/>
      <c r="W290" s="20"/>
      <c r="X290" s="20"/>
      <c r="Y290" s="138">
        <f t="shared" si="153"/>
        <v>1</v>
      </c>
      <c r="Z290" s="1"/>
      <c r="AA290" s="1"/>
      <c r="AC290" s="1"/>
      <c r="AD290" s="35">
        <v>3</v>
      </c>
      <c r="AE290" s="36"/>
      <c r="AF290" s="1"/>
      <c r="AG290" s="2"/>
      <c r="AH290" s="2"/>
      <c r="AI290" s="2"/>
      <c r="AJ290" s="2"/>
    </row>
    <row r="291" spans="1:36" ht="15" customHeight="1" x14ac:dyDescent="0.25">
      <c r="A291" s="46" t="s">
        <v>58</v>
      </c>
      <c r="J291" s="47"/>
      <c r="K291" s="2">
        <v>1</v>
      </c>
      <c r="L291" s="2">
        <v>1</v>
      </c>
      <c r="Q291" s="2">
        <v>1</v>
      </c>
      <c r="S291" s="43">
        <f t="shared" ref="S291:T291" si="158">K291+M291+O291+Q291</f>
        <v>2</v>
      </c>
      <c r="T291" s="43">
        <f t="shared" si="158"/>
        <v>1</v>
      </c>
      <c r="U291" s="20"/>
      <c r="V291" s="20">
        <v>1</v>
      </c>
      <c r="W291" s="20"/>
      <c r="X291" s="20"/>
      <c r="Y291" s="138">
        <f t="shared" si="153"/>
        <v>1</v>
      </c>
      <c r="Z291" s="1"/>
      <c r="AA291" s="1"/>
      <c r="AC291" s="1"/>
      <c r="AD291" s="35">
        <v>3</v>
      </c>
      <c r="AE291" s="36"/>
      <c r="AF291" s="1"/>
      <c r="AG291" s="2"/>
      <c r="AH291" s="2"/>
      <c r="AI291" s="2"/>
      <c r="AJ291" s="2"/>
    </row>
    <row r="292" spans="1:36" ht="15" customHeight="1" x14ac:dyDescent="0.25">
      <c r="A292" s="46" t="s">
        <v>59</v>
      </c>
      <c r="J292" s="47"/>
      <c r="L292" s="2">
        <v>1</v>
      </c>
      <c r="O292" s="2">
        <v>1</v>
      </c>
      <c r="R292" s="2">
        <v>1</v>
      </c>
      <c r="S292" s="43">
        <f t="shared" ref="S292:T292" si="159">K292+M292+O292+Q292</f>
        <v>1</v>
      </c>
      <c r="T292" s="43">
        <f t="shared" si="159"/>
        <v>2</v>
      </c>
      <c r="U292" s="20"/>
      <c r="V292" s="20">
        <v>1</v>
      </c>
      <c r="W292" s="20"/>
      <c r="X292" s="20">
        <v>1</v>
      </c>
      <c r="Y292" s="138">
        <f t="shared" si="153"/>
        <v>2</v>
      </c>
      <c r="Z292" s="1"/>
      <c r="AA292" s="1"/>
      <c r="AC292" s="1"/>
      <c r="AD292" s="35">
        <v>3</v>
      </c>
      <c r="AE292" s="36"/>
      <c r="AF292" s="1"/>
      <c r="AG292" s="2"/>
      <c r="AH292" s="2"/>
      <c r="AI292" s="2"/>
      <c r="AJ292" s="2"/>
    </row>
    <row r="293" spans="1:36" ht="15" customHeight="1" x14ac:dyDescent="0.25">
      <c r="A293" s="46" t="s">
        <v>70</v>
      </c>
      <c r="J293" s="47"/>
      <c r="O293" s="2">
        <v>1</v>
      </c>
      <c r="P293" s="2">
        <v>1</v>
      </c>
      <c r="S293" s="43">
        <f t="shared" ref="S293:T293" si="160">K293+M293+O293+Q293</f>
        <v>1</v>
      </c>
      <c r="T293" s="43">
        <f t="shared" si="160"/>
        <v>1</v>
      </c>
      <c r="W293" s="2">
        <v>1</v>
      </c>
      <c r="Y293" s="138">
        <v>1</v>
      </c>
      <c r="Z293" s="1"/>
      <c r="AA293" s="1"/>
      <c r="AC293" s="1"/>
      <c r="AD293" s="35">
        <v>2</v>
      </c>
      <c r="AE293" s="36"/>
      <c r="AF293" s="1"/>
      <c r="AG293" s="2"/>
      <c r="AH293" s="2"/>
      <c r="AI293" s="2"/>
      <c r="AJ293" s="2"/>
    </row>
    <row r="294" spans="1:36" ht="15" customHeight="1" x14ac:dyDescent="0.25">
      <c r="A294" s="46" t="s">
        <v>71</v>
      </c>
      <c r="J294" s="47"/>
      <c r="P294" s="2">
        <v>1</v>
      </c>
      <c r="S294" s="43">
        <f t="shared" ref="S294:T294" si="161">K294+M294+O294+Q294</f>
        <v>0</v>
      </c>
      <c r="T294" s="43">
        <f t="shared" si="161"/>
        <v>1</v>
      </c>
      <c r="W294" s="2">
        <v>1</v>
      </c>
      <c r="Y294" s="138">
        <v>1</v>
      </c>
      <c r="Z294" s="1"/>
      <c r="AA294" s="1"/>
      <c r="AC294" s="1"/>
      <c r="AD294" s="35">
        <v>1</v>
      </c>
      <c r="AE294" s="36"/>
      <c r="AF294" s="1"/>
      <c r="AG294" s="2"/>
      <c r="AH294" s="2"/>
      <c r="AI294" s="2"/>
      <c r="AJ294" s="2"/>
    </row>
    <row r="295" spans="1:36" ht="13.5" customHeight="1" x14ac:dyDescent="0.2">
      <c r="Y295" s="221">
        <f>SUM(Y286:Y294)</f>
        <v>80</v>
      </c>
      <c r="Z295" s="1">
        <f>SUM(Y286:Y287)/B279</f>
        <v>0.57692307692307687</v>
      </c>
      <c r="AA295" s="1">
        <f>Y295/B279</f>
        <v>0.76923076923076927</v>
      </c>
      <c r="AB295" s="1">
        <f>AA295-Z295</f>
        <v>0.1923076923076924</v>
      </c>
      <c r="AC295" s="1"/>
      <c r="AG295" s="2"/>
      <c r="AH295" s="2"/>
      <c r="AI295" s="2"/>
      <c r="AJ295" s="2"/>
    </row>
    <row r="296" spans="1:36" ht="13.5" customHeight="1" x14ac:dyDescent="0.3">
      <c r="A296" s="61" t="s">
        <v>76</v>
      </c>
      <c r="Z296" s="1"/>
      <c r="AA296" s="1"/>
      <c r="AC296" s="1"/>
      <c r="AG296" s="2"/>
      <c r="AH296" s="2"/>
      <c r="AI296" s="2"/>
      <c r="AJ296" s="2"/>
    </row>
    <row r="297" spans="1:36" ht="13.5" customHeight="1" x14ac:dyDescent="0.2">
      <c r="B297" s="306" t="s">
        <v>3</v>
      </c>
      <c r="C297" s="307"/>
      <c r="D297" s="307"/>
      <c r="E297" s="307"/>
      <c r="F297" s="307"/>
      <c r="G297" s="307"/>
      <c r="H297" s="307"/>
      <c r="I297" s="307"/>
      <c r="J297" s="307"/>
      <c r="K297" s="307"/>
      <c r="Z297" s="1"/>
      <c r="AA297" s="1"/>
      <c r="AC297" s="1"/>
      <c r="AG297" s="2"/>
      <c r="AH297" s="2"/>
      <c r="AI297" s="2"/>
      <c r="AJ297" s="2"/>
    </row>
    <row r="298" spans="1:36" ht="26.25" customHeight="1" x14ac:dyDescent="0.25">
      <c r="A298" s="15" t="s">
        <v>18</v>
      </c>
      <c r="B298" s="16">
        <v>1</v>
      </c>
      <c r="C298" s="16">
        <v>2</v>
      </c>
      <c r="D298" s="16">
        <v>3</v>
      </c>
      <c r="E298" s="16">
        <v>4</v>
      </c>
      <c r="F298" s="16">
        <v>5</v>
      </c>
      <c r="G298" s="16">
        <v>6</v>
      </c>
      <c r="H298" s="16">
        <v>7</v>
      </c>
      <c r="I298" s="84"/>
      <c r="J298" s="84"/>
      <c r="K298" s="85" t="s">
        <v>73</v>
      </c>
      <c r="L298" s="85" t="s">
        <v>74</v>
      </c>
      <c r="M298" s="85" t="s">
        <v>73</v>
      </c>
      <c r="N298" s="85" t="s">
        <v>74</v>
      </c>
      <c r="O298" s="85" t="s">
        <v>73</v>
      </c>
      <c r="P298" s="85" t="s">
        <v>74</v>
      </c>
      <c r="Q298" s="85" t="s">
        <v>73</v>
      </c>
      <c r="R298" s="85" t="s">
        <v>74</v>
      </c>
      <c r="S298" s="85" t="s">
        <v>73</v>
      </c>
      <c r="T298" s="85" t="s">
        <v>74</v>
      </c>
      <c r="U298" s="18">
        <v>9</v>
      </c>
      <c r="V298" s="19">
        <v>9</v>
      </c>
      <c r="W298" s="19">
        <v>9</v>
      </c>
      <c r="X298" s="19">
        <v>9</v>
      </c>
      <c r="Y298" s="138">
        <v>10</v>
      </c>
      <c r="Z298" s="10" t="s">
        <v>11</v>
      </c>
      <c r="AA298" s="10" t="s">
        <v>12</v>
      </c>
      <c r="AB298" s="11" t="s">
        <v>13</v>
      </c>
      <c r="AC298" s="10" t="s">
        <v>14</v>
      </c>
      <c r="AD298" s="12" t="s">
        <v>15</v>
      </c>
      <c r="AE298" s="12" t="s">
        <v>16</v>
      </c>
      <c r="AF298" s="13" t="s">
        <v>17</v>
      </c>
      <c r="AG298" s="2"/>
      <c r="AH298" s="2"/>
      <c r="AI298" s="2"/>
      <c r="AJ298" s="2"/>
    </row>
    <row r="299" spans="1:36" ht="13.5" customHeight="1" x14ac:dyDescent="0.2">
      <c r="A299" s="46" t="s">
        <v>29</v>
      </c>
      <c r="B299" s="35">
        <v>100</v>
      </c>
      <c r="C299" s="25"/>
      <c r="D299" s="25"/>
      <c r="E299" s="25"/>
      <c r="F299" s="25"/>
      <c r="G299" s="25"/>
      <c r="H299" s="25"/>
      <c r="I299" s="25"/>
      <c r="J299" s="25"/>
      <c r="K299" s="26"/>
      <c r="L299" s="26"/>
      <c r="U299" s="20"/>
      <c r="V299" s="20"/>
      <c r="W299" s="20"/>
      <c r="X299" s="20"/>
      <c r="Y299" s="138"/>
      <c r="Z299" s="1"/>
      <c r="AA299" s="1"/>
      <c r="AC299" s="1"/>
      <c r="AD299" s="29">
        <f>B299</f>
        <v>100</v>
      </c>
      <c r="AE299" s="24"/>
      <c r="AF299" s="1"/>
      <c r="AG299" s="2"/>
      <c r="AH299" s="2"/>
      <c r="AI299" s="2"/>
      <c r="AJ299" s="2"/>
    </row>
    <row r="300" spans="1:36" ht="13.5" customHeight="1" x14ac:dyDescent="0.2">
      <c r="A300" s="46" t="s">
        <v>30</v>
      </c>
      <c r="C300" s="2">
        <v>92</v>
      </c>
      <c r="L300" s="2"/>
      <c r="U300" s="20"/>
      <c r="V300" s="20"/>
      <c r="W300" s="20"/>
      <c r="X300" s="20"/>
      <c r="Y300" s="138"/>
      <c r="Z300" s="1"/>
      <c r="AA300" s="1"/>
      <c r="AC300" s="1">
        <f>C300/B299</f>
        <v>0.92</v>
      </c>
      <c r="AD300" s="35">
        <v>94</v>
      </c>
      <c r="AE300" s="36">
        <f t="shared" ref="AE300:AE305" si="162">AD300/AD299</f>
        <v>0.94</v>
      </c>
      <c r="AF300" s="1">
        <f t="shared" ref="AF300:AF305" si="163">100%-AE300</f>
        <v>6.0000000000000053E-2</v>
      </c>
      <c r="AG300" s="2"/>
      <c r="AH300" s="2"/>
      <c r="AI300" s="2"/>
      <c r="AJ300" s="2"/>
    </row>
    <row r="301" spans="1:36" ht="13.5" customHeight="1" x14ac:dyDescent="0.2">
      <c r="A301" s="46" t="s">
        <v>31</v>
      </c>
      <c r="D301" s="2">
        <v>88</v>
      </c>
      <c r="L301" s="2"/>
      <c r="U301" s="20"/>
      <c r="V301" s="20"/>
      <c r="W301" s="20"/>
      <c r="X301" s="20"/>
      <c r="Y301" s="138"/>
      <c r="Z301" s="1"/>
      <c r="AA301" s="1"/>
      <c r="AC301" s="1">
        <f>D301/C300</f>
        <v>0.95652173913043481</v>
      </c>
      <c r="AD301" s="35">
        <v>92</v>
      </c>
      <c r="AE301" s="36">
        <f t="shared" si="162"/>
        <v>0.97872340425531912</v>
      </c>
      <c r="AF301" s="1">
        <f t="shared" si="163"/>
        <v>2.1276595744680882E-2</v>
      </c>
      <c r="AG301" s="2"/>
      <c r="AH301" s="2"/>
      <c r="AI301" s="2"/>
      <c r="AJ301" s="2"/>
    </row>
    <row r="302" spans="1:36" ht="13.5" customHeight="1" x14ac:dyDescent="0.2">
      <c r="A302" s="46" t="s">
        <v>50</v>
      </c>
      <c r="E302" s="2">
        <v>82</v>
      </c>
      <c r="U302" s="20"/>
      <c r="V302" s="20"/>
      <c r="W302" s="20"/>
      <c r="X302" s="20"/>
      <c r="Y302" s="138"/>
      <c r="Z302" s="1"/>
      <c r="AA302" s="1"/>
      <c r="AC302" s="1">
        <f>E302/D301</f>
        <v>0.93181818181818177</v>
      </c>
      <c r="AD302" s="35">
        <v>92</v>
      </c>
      <c r="AE302" s="36">
        <f t="shared" si="162"/>
        <v>1</v>
      </c>
      <c r="AF302" s="1">
        <f t="shared" si="163"/>
        <v>0</v>
      </c>
      <c r="AG302" s="2"/>
      <c r="AH302" s="2"/>
      <c r="AI302" s="2"/>
      <c r="AJ302" s="2"/>
    </row>
    <row r="303" spans="1:36" ht="13.5" customHeight="1" x14ac:dyDescent="0.2">
      <c r="A303" s="46" t="s">
        <v>51</v>
      </c>
      <c r="F303" s="2">
        <v>80</v>
      </c>
      <c r="U303" s="20"/>
      <c r="V303" s="20"/>
      <c r="W303" s="20"/>
      <c r="X303" s="20"/>
      <c r="Y303" s="138"/>
      <c r="Z303" s="1"/>
      <c r="AA303" s="1"/>
      <c r="AC303" s="1">
        <f>F303/E302</f>
        <v>0.97560975609756095</v>
      </c>
      <c r="AD303" s="35">
        <v>92</v>
      </c>
      <c r="AE303" s="36">
        <f t="shared" si="162"/>
        <v>1</v>
      </c>
      <c r="AF303" s="1">
        <f t="shared" si="163"/>
        <v>0</v>
      </c>
      <c r="AG303" s="2"/>
      <c r="AH303" s="2"/>
      <c r="AI303" s="2"/>
      <c r="AJ303" s="2"/>
    </row>
    <row r="304" spans="1:36" ht="13.5" customHeight="1" x14ac:dyDescent="0.2">
      <c r="A304" s="46" t="s">
        <v>52</v>
      </c>
      <c r="G304" s="2">
        <v>80</v>
      </c>
      <c r="U304" s="20"/>
      <c r="V304" s="20"/>
      <c r="W304" s="20"/>
      <c r="X304" s="20"/>
      <c r="Y304" s="138"/>
      <c r="Z304" s="1"/>
      <c r="AA304" s="1"/>
      <c r="AC304" s="1">
        <f>G304/F303</f>
        <v>1</v>
      </c>
      <c r="AD304" s="35">
        <v>92</v>
      </c>
      <c r="AE304" s="36">
        <f t="shared" si="162"/>
        <v>1</v>
      </c>
      <c r="AF304" s="1">
        <f t="shared" si="163"/>
        <v>0</v>
      </c>
      <c r="AG304" s="2"/>
      <c r="AH304" s="2"/>
      <c r="AI304" s="2"/>
      <c r="AJ304" s="2"/>
    </row>
    <row r="305" spans="1:36" ht="13.5" customHeight="1" x14ac:dyDescent="0.2">
      <c r="A305" s="46" t="s">
        <v>53</v>
      </c>
      <c r="H305" s="2">
        <v>80</v>
      </c>
      <c r="U305" s="20">
        <v>1</v>
      </c>
      <c r="V305" s="20"/>
      <c r="W305" s="20"/>
      <c r="X305" s="20"/>
      <c r="Y305" s="138">
        <f t="shared" ref="Y305:Y309" si="164">SUM(U305:X305)</f>
        <v>1</v>
      </c>
      <c r="Z305" s="1"/>
      <c r="AA305" s="1"/>
      <c r="AC305" s="1">
        <f>H305/G304</f>
        <v>1</v>
      </c>
      <c r="AD305" s="35">
        <v>86</v>
      </c>
      <c r="AE305" s="36">
        <f t="shared" si="162"/>
        <v>0.93478260869565222</v>
      </c>
      <c r="AF305" s="1">
        <f t="shared" si="163"/>
        <v>6.5217391304347783E-2</v>
      </c>
      <c r="AG305" s="2"/>
      <c r="AH305" s="2"/>
      <c r="AI305" s="2"/>
      <c r="AJ305" s="2"/>
    </row>
    <row r="306" spans="1:36" ht="15" customHeight="1" x14ac:dyDescent="0.25">
      <c r="A306" s="46" t="s">
        <v>54</v>
      </c>
      <c r="H306" s="2">
        <v>16</v>
      </c>
      <c r="I306" s="47"/>
      <c r="K306" s="2">
        <v>44</v>
      </c>
      <c r="L306" s="2">
        <v>31</v>
      </c>
      <c r="M306" s="2">
        <v>16</v>
      </c>
      <c r="O306" s="2">
        <v>12</v>
      </c>
      <c r="Q306" s="2">
        <v>2</v>
      </c>
      <c r="S306" s="43">
        <f t="shared" ref="S306:T306" si="165">K306+M306+O306+Q306</f>
        <v>74</v>
      </c>
      <c r="T306" s="43">
        <f t="shared" si="165"/>
        <v>31</v>
      </c>
      <c r="U306" s="20"/>
      <c r="V306" s="20">
        <v>1</v>
      </c>
      <c r="W306" s="20"/>
      <c r="X306" s="20">
        <v>1</v>
      </c>
      <c r="Y306" s="138">
        <f t="shared" si="164"/>
        <v>2</v>
      </c>
      <c r="Z306" s="1"/>
      <c r="AA306" s="1"/>
      <c r="AC306" s="1">
        <f>IF(S306=0,"",S306/H305)</f>
        <v>0.92500000000000004</v>
      </c>
      <c r="AD306" s="35">
        <v>86</v>
      </c>
      <c r="AE306" s="36">
        <f t="shared" ref="AE306:AE307" si="166">IF(AD306=0,"",AD306/AD305)</f>
        <v>1</v>
      </c>
      <c r="AF306" s="1">
        <f t="shared" ref="AF306:AF307" si="167">IF(AD306=0,"",100%-AE306)</f>
        <v>0</v>
      </c>
      <c r="AG306" s="2"/>
      <c r="AH306" s="2"/>
      <c r="AI306" s="2"/>
      <c r="AJ306" s="2"/>
    </row>
    <row r="307" spans="1:36" ht="15" customHeight="1" x14ac:dyDescent="0.25">
      <c r="A307" s="46" t="s">
        <v>55</v>
      </c>
      <c r="H307" s="2">
        <v>7</v>
      </c>
      <c r="J307" s="47"/>
      <c r="K307" s="2">
        <v>3</v>
      </c>
      <c r="L307" s="2">
        <v>45</v>
      </c>
      <c r="M307" s="2">
        <v>3</v>
      </c>
      <c r="N307" s="2">
        <v>15</v>
      </c>
      <c r="P307" s="2">
        <v>12</v>
      </c>
      <c r="Q307" s="2">
        <v>2</v>
      </c>
      <c r="R307" s="2">
        <v>2</v>
      </c>
      <c r="S307" s="43">
        <f t="shared" ref="S307:T307" si="168">K307+M307+O307+Q307</f>
        <v>8</v>
      </c>
      <c r="T307" s="43">
        <f t="shared" si="168"/>
        <v>74</v>
      </c>
      <c r="U307" s="20">
        <v>13</v>
      </c>
      <c r="V307" s="20">
        <v>43</v>
      </c>
      <c r="W307" s="20">
        <v>11</v>
      </c>
      <c r="X307" s="20">
        <v>2</v>
      </c>
      <c r="Y307" s="138">
        <f t="shared" si="164"/>
        <v>69</v>
      </c>
      <c r="Z307" s="1"/>
      <c r="AA307" s="1"/>
      <c r="AC307" s="1">
        <f>IF(T307=0,"",T307/S306)</f>
        <v>1</v>
      </c>
      <c r="AD307" s="35">
        <v>86</v>
      </c>
      <c r="AE307" s="36">
        <f t="shared" si="166"/>
        <v>1</v>
      </c>
      <c r="AF307" s="1">
        <f t="shared" si="167"/>
        <v>0</v>
      </c>
      <c r="AG307" s="2"/>
      <c r="AH307" s="2"/>
      <c r="AI307" s="2"/>
      <c r="AJ307" s="2"/>
    </row>
    <row r="308" spans="1:36" ht="15" customHeight="1" x14ac:dyDescent="0.25">
      <c r="A308" s="46" t="s">
        <v>56</v>
      </c>
      <c r="H308" s="2">
        <v>3</v>
      </c>
      <c r="J308" s="47"/>
      <c r="K308" s="2">
        <v>2</v>
      </c>
      <c r="L308" s="2">
        <v>3</v>
      </c>
      <c r="M308" s="2">
        <v>4</v>
      </c>
      <c r="N308" s="2">
        <v>3</v>
      </c>
      <c r="O308" s="2">
        <v>1</v>
      </c>
      <c r="P308" s="2">
        <v>1</v>
      </c>
      <c r="Q308" s="2">
        <v>1</v>
      </c>
      <c r="R308" s="2">
        <v>2</v>
      </c>
      <c r="S308" s="43">
        <f t="shared" ref="S308:T308" si="169">K308+M308+O308+Q308</f>
        <v>8</v>
      </c>
      <c r="T308" s="43">
        <f t="shared" si="169"/>
        <v>9</v>
      </c>
      <c r="U308" s="20">
        <v>3</v>
      </c>
      <c r="V308" s="20">
        <v>4</v>
      </c>
      <c r="W308" s="20">
        <v>1</v>
      </c>
      <c r="X308" s="20">
        <v>2</v>
      </c>
      <c r="Y308" s="138">
        <f t="shared" si="164"/>
        <v>10</v>
      </c>
      <c r="Z308" s="1"/>
      <c r="AA308" s="1"/>
      <c r="AC308" s="1"/>
      <c r="AD308" s="35">
        <v>17</v>
      </c>
      <c r="AE308" s="36"/>
      <c r="AF308" s="1"/>
      <c r="AG308" s="2"/>
      <c r="AH308" s="2"/>
      <c r="AI308" s="2"/>
      <c r="AJ308" s="2"/>
    </row>
    <row r="309" spans="1:36" ht="15" customHeight="1" x14ac:dyDescent="0.25">
      <c r="A309" s="46" t="s">
        <v>57</v>
      </c>
      <c r="J309" s="47"/>
      <c r="M309" s="2">
        <v>2</v>
      </c>
      <c r="N309" s="2">
        <v>2</v>
      </c>
      <c r="P309" s="2">
        <v>1</v>
      </c>
      <c r="R309" s="2">
        <v>1</v>
      </c>
      <c r="S309" s="43">
        <f t="shared" ref="S309:T309" si="170">K309+M309+O309+Q309</f>
        <v>2</v>
      </c>
      <c r="T309" s="43">
        <f t="shared" si="170"/>
        <v>4</v>
      </c>
      <c r="U309" s="20">
        <v>1</v>
      </c>
      <c r="V309" s="20"/>
      <c r="W309" s="20">
        <v>1</v>
      </c>
      <c r="X309" s="20">
        <v>1</v>
      </c>
      <c r="Y309" s="138">
        <f t="shared" si="164"/>
        <v>3</v>
      </c>
      <c r="Z309" s="1"/>
      <c r="AA309" s="1"/>
      <c r="AC309" s="1"/>
      <c r="AD309" s="35">
        <v>6</v>
      </c>
      <c r="AE309" s="36"/>
      <c r="AF309" s="1"/>
      <c r="AG309" s="2"/>
      <c r="AH309" s="2"/>
      <c r="AI309" s="2"/>
      <c r="AJ309" s="2"/>
    </row>
    <row r="310" spans="1:36" ht="15" customHeight="1" x14ac:dyDescent="0.25">
      <c r="A310" s="46" t="s">
        <v>58</v>
      </c>
      <c r="J310" s="47"/>
      <c r="N310" s="2">
        <v>1</v>
      </c>
      <c r="S310" s="43">
        <f t="shared" ref="S310:T310" si="171">K310+M310+O310+Q310</f>
        <v>0</v>
      </c>
      <c r="T310" s="43">
        <f t="shared" si="171"/>
        <v>1</v>
      </c>
      <c r="U310" s="20"/>
      <c r="V310" s="20"/>
      <c r="W310" s="20"/>
      <c r="X310" s="20"/>
      <c r="Y310" s="138"/>
      <c r="Z310" s="1"/>
      <c r="AA310" s="1"/>
      <c r="AC310" s="1"/>
      <c r="AD310" s="35">
        <v>1</v>
      </c>
      <c r="AE310" s="36"/>
      <c r="AF310" s="1"/>
      <c r="AG310" s="2"/>
      <c r="AH310" s="2"/>
      <c r="AI310" s="2"/>
      <c r="AJ310" s="2"/>
    </row>
    <row r="311" spans="1:36" ht="15" customHeight="1" x14ac:dyDescent="0.25">
      <c r="A311" s="46" t="s">
        <v>59</v>
      </c>
      <c r="J311" s="47"/>
      <c r="M311" s="2">
        <v>1</v>
      </c>
      <c r="N311" s="2">
        <v>1</v>
      </c>
      <c r="S311" s="43">
        <f t="shared" ref="S311:T311" si="172">K311+M311+O311+Q311</f>
        <v>1</v>
      </c>
      <c r="T311" s="43">
        <f t="shared" si="172"/>
        <v>1</v>
      </c>
      <c r="U311" s="20">
        <v>1</v>
      </c>
      <c r="V311" s="20"/>
      <c r="W311" s="20"/>
      <c r="X311" s="20"/>
      <c r="Y311" s="138">
        <f t="shared" ref="Y311:Y312" si="173">SUM(U311:X311)</f>
        <v>1</v>
      </c>
      <c r="Z311" s="1"/>
      <c r="AA311" s="1"/>
      <c r="AC311" s="1"/>
      <c r="AD311" s="35">
        <v>1</v>
      </c>
      <c r="AE311" s="36"/>
      <c r="AF311" s="1"/>
      <c r="AG311" s="2"/>
      <c r="AH311" s="2"/>
      <c r="AI311" s="2"/>
      <c r="AJ311" s="2"/>
    </row>
    <row r="312" spans="1:36" ht="15" customHeight="1" x14ac:dyDescent="0.25">
      <c r="A312" s="46" t="s">
        <v>70</v>
      </c>
      <c r="J312" s="47"/>
      <c r="O312" s="2">
        <v>1</v>
      </c>
      <c r="P312" s="2">
        <v>1</v>
      </c>
      <c r="S312" s="43">
        <f t="shared" ref="S312:T312" si="174">K312+M312+O312+Q312</f>
        <v>1</v>
      </c>
      <c r="T312" s="43">
        <f t="shared" si="174"/>
        <v>1</v>
      </c>
      <c r="U312" s="20">
        <v>1</v>
      </c>
      <c r="V312" s="20"/>
      <c r="W312" s="20"/>
      <c r="X312" s="20"/>
      <c r="Y312" s="138">
        <f t="shared" si="173"/>
        <v>1</v>
      </c>
      <c r="Z312" s="1"/>
      <c r="AA312" s="1"/>
      <c r="AC312" s="1"/>
      <c r="AD312" s="35">
        <v>1</v>
      </c>
      <c r="AE312" s="36"/>
      <c r="AF312" s="1"/>
      <c r="AG312" s="2"/>
      <c r="AH312" s="2"/>
      <c r="AI312" s="2"/>
      <c r="AJ312" s="2"/>
    </row>
    <row r="313" spans="1:36" ht="13.5" customHeight="1" x14ac:dyDescent="0.2">
      <c r="Y313" s="221">
        <f>SUM(Y305:Y312)</f>
        <v>87</v>
      </c>
      <c r="Z313" s="1">
        <f>SUM(Y305:Y307)/B299</f>
        <v>0.72</v>
      </c>
      <c r="AA313" s="1">
        <f>Y313/B299</f>
        <v>0.87</v>
      </c>
      <c r="AB313" s="1">
        <f>AA313-Z313</f>
        <v>0.15000000000000002</v>
      </c>
      <c r="AC313" s="1"/>
      <c r="AG313" s="2"/>
      <c r="AH313" s="2"/>
      <c r="AI313" s="2"/>
      <c r="AJ313" s="2"/>
    </row>
    <row r="314" spans="1:36" ht="13.5" customHeight="1" x14ac:dyDescent="0.3">
      <c r="A314" s="61" t="s">
        <v>77</v>
      </c>
      <c r="Z314" s="1"/>
      <c r="AA314" s="1"/>
      <c r="AC314" s="1"/>
      <c r="AG314" s="2"/>
      <c r="AH314" s="2"/>
      <c r="AI314" s="2"/>
      <c r="AJ314" s="2"/>
    </row>
    <row r="315" spans="1:36" ht="13.5" customHeight="1" x14ac:dyDescent="0.2">
      <c r="B315" s="306" t="s">
        <v>3</v>
      </c>
      <c r="C315" s="307"/>
      <c r="D315" s="307"/>
      <c r="E315" s="307"/>
      <c r="F315" s="307"/>
      <c r="G315" s="307"/>
      <c r="H315" s="307"/>
      <c r="I315" s="307"/>
      <c r="J315" s="307"/>
      <c r="K315" s="307"/>
      <c r="Z315" s="1"/>
      <c r="AA315" s="1"/>
      <c r="AC315" s="1"/>
      <c r="AG315" s="2"/>
      <c r="AH315" s="2"/>
      <c r="AI315" s="2"/>
      <c r="AJ315" s="2"/>
    </row>
    <row r="316" spans="1:36" ht="26.25" customHeight="1" x14ac:dyDescent="0.25">
      <c r="A316" s="15" t="s">
        <v>18</v>
      </c>
      <c r="B316" s="16">
        <v>1</v>
      </c>
      <c r="C316" s="16">
        <v>2</v>
      </c>
      <c r="D316" s="16">
        <v>3</v>
      </c>
      <c r="E316" s="16">
        <v>4</v>
      </c>
      <c r="F316" s="16">
        <v>5</v>
      </c>
      <c r="G316" s="16">
        <v>6</v>
      </c>
      <c r="H316" s="16">
        <v>7</v>
      </c>
      <c r="I316" s="84"/>
      <c r="J316" s="84"/>
      <c r="K316" s="85" t="s">
        <v>73</v>
      </c>
      <c r="L316" s="85" t="s">
        <v>74</v>
      </c>
      <c r="M316" s="85" t="s">
        <v>73</v>
      </c>
      <c r="N316" s="85" t="s">
        <v>74</v>
      </c>
      <c r="O316" s="85" t="s">
        <v>73</v>
      </c>
      <c r="P316" s="85" t="s">
        <v>74</v>
      </c>
      <c r="Q316" s="85" t="s">
        <v>73</v>
      </c>
      <c r="R316" s="85" t="s">
        <v>74</v>
      </c>
      <c r="S316" s="85" t="s">
        <v>73</v>
      </c>
      <c r="T316" s="85" t="s">
        <v>74</v>
      </c>
      <c r="U316" s="18">
        <v>9</v>
      </c>
      <c r="V316" s="19">
        <v>9</v>
      </c>
      <c r="W316" s="19">
        <v>9</v>
      </c>
      <c r="X316" s="19">
        <v>9</v>
      </c>
      <c r="Y316" s="138">
        <v>10</v>
      </c>
      <c r="Z316" s="10" t="s">
        <v>11</v>
      </c>
      <c r="AA316" s="10" t="s">
        <v>12</v>
      </c>
      <c r="AB316" s="11" t="s">
        <v>13</v>
      </c>
      <c r="AC316" s="10" t="s">
        <v>14</v>
      </c>
      <c r="AD316" s="12" t="s">
        <v>15</v>
      </c>
      <c r="AE316" s="12" t="s">
        <v>16</v>
      </c>
      <c r="AF316" s="13" t="s">
        <v>17</v>
      </c>
      <c r="AG316" s="2"/>
      <c r="AH316" s="2"/>
      <c r="AI316" s="2"/>
      <c r="AJ316" s="2"/>
    </row>
    <row r="317" spans="1:36" ht="13.5" customHeight="1" x14ac:dyDescent="0.2">
      <c r="A317" s="46" t="s">
        <v>30</v>
      </c>
      <c r="B317" s="35">
        <v>99</v>
      </c>
      <c r="C317" s="25"/>
      <c r="D317" s="25"/>
      <c r="E317" s="25"/>
      <c r="F317" s="25"/>
      <c r="G317" s="25"/>
      <c r="H317" s="25"/>
      <c r="I317" s="25"/>
      <c r="J317" s="25"/>
      <c r="K317" s="26"/>
      <c r="L317" s="26"/>
      <c r="U317" s="20"/>
      <c r="V317" s="20"/>
      <c r="W317" s="20"/>
      <c r="X317" s="20"/>
      <c r="Y317" s="138"/>
      <c r="Z317" s="1"/>
      <c r="AA317" s="1"/>
      <c r="AC317" s="1"/>
      <c r="AD317" s="29">
        <f>B317</f>
        <v>99</v>
      </c>
      <c r="AE317" s="24"/>
      <c r="AF317" s="1"/>
      <c r="AG317" s="2"/>
      <c r="AH317" s="2"/>
      <c r="AI317" s="2"/>
      <c r="AJ317" s="2"/>
    </row>
    <row r="318" spans="1:36" ht="13.5" customHeight="1" x14ac:dyDescent="0.2">
      <c r="A318" s="46" t="s">
        <v>31</v>
      </c>
      <c r="B318" s="2"/>
      <c r="C318" s="2">
        <v>89</v>
      </c>
      <c r="D318" s="2"/>
      <c r="E318" s="2"/>
      <c r="F318" s="2"/>
      <c r="G318" s="2"/>
      <c r="H318" s="2"/>
      <c r="I318" s="2"/>
      <c r="J318" s="2"/>
      <c r="K318" s="45"/>
      <c r="L318" s="45"/>
      <c r="U318" s="20"/>
      <c r="V318" s="20"/>
      <c r="W318" s="20"/>
      <c r="X318" s="20"/>
      <c r="Y318" s="138"/>
      <c r="Z318" s="1"/>
      <c r="AA318" s="1"/>
      <c r="AC318" s="1">
        <f>C318/B317</f>
        <v>0.89898989898989901</v>
      </c>
      <c r="AD318" s="29">
        <v>94</v>
      </c>
      <c r="AE318" s="36">
        <f t="shared" ref="AE318:AE323" si="175">AD318/AD317</f>
        <v>0.9494949494949495</v>
      </c>
      <c r="AF318" s="1">
        <f t="shared" ref="AF318:AF323" si="176">100%-AE318</f>
        <v>5.0505050505050497E-2</v>
      </c>
      <c r="AG318" s="2"/>
      <c r="AH318" s="2"/>
      <c r="AI318" s="2"/>
      <c r="AJ318" s="2"/>
    </row>
    <row r="319" spans="1:36" ht="13.5" customHeight="1" x14ac:dyDescent="0.2">
      <c r="A319" s="46" t="s">
        <v>50</v>
      </c>
      <c r="B319" s="2"/>
      <c r="C319" s="2"/>
      <c r="D319" s="2">
        <v>86</v>
      </c>
      <c r="E319" s="2"/>
      <c r="F319" s="2"/>
      <c r="G319" s="2"/>
      <c r="H319" s="2"/>
      <c r="I319" s="2"/>
      <c r="J319" s="2"/>
      <c r="K319" s="45"/>
      <c r="L319" s="45"/>
      <c r="U319" s="20"/>
      <c r="V319" s="20"/>
      <c r="W319" s="20"/>
      <c r="X319" s="20"/>
      <c r="Y319" s="138"/>
      <c r="Z319" s="1"/>
      <c r="AA319" s="1"/>
      <c r="AC319" s="1">
        <f>D319/C318</f>
        <v>0.9662921348314607</v>
      </c>
      <c r="AD319" s="29">
        <v>91</v>
      </c>
      <c r="AE319" s="36">
        <f t="shared" si="175"/>
        <v>0.96808510638297873</v>
      </c>
      <c r="AF319" s="1">
        <f t="shared" si="176"/>
        <v>3.1914893617021267E-2</v>
      </c>
      <c r="AG319" s="2"/>
      <c r="AH319" s="2"/>
      <c r="AI319" s="2"/>
      <c r="AJ319" s="2"/>
    </row>
    <row r="320" spans="1:36" ht="13.5" customHeight="1" x14ac:dyDescent="0.2">
      <c r="A320" s="46" t="s">
        <v>51</v>
      </c>
      <c r="E320" s="2">
        <v>72</v>
      </c>
      <c r="U320" s="20"/>
      <c r="V320" s="20"/>
      <c r="W320" s="20"/>
      <c r="X320" s="20"/>
      <c r="Y320" s="138"/>
      <c r="Z320" s="1"/>
      <c r="AA320" s="1"/>
      <c r="AC320" s="1">
        <f>E320/D319</f>
        <v>0.83720930232558144</v>
      </c>
      <c r="AD320" s="29">
        <v>84</v>
      </c>
      <c r="AE320" s="36">
        <f t="shared" si="175"/>
        <v>0.92307692307692313</v>
      </c>
      <c r="AF320" s="1">
        <f t="shared" si="176"/>
        <v>7.6923076923076872E-2</v>
      </c>
      <c r="AG320" s="2"/>
      <c r="AH320" s="2"/>
      <c r="AI320" s="2"/>
      <c r="AJ320" s="2"/>
    </row>
    <row r="321" spans="1:36" ht="13.5" customHeight="1" x14ac:dyDescent="0.2">
      <c r="A321" s="46" t="s">
        <v>52</v>
      </c>
      <c r="F321" s="2">
        <v>67</v>
      </c>
      <c r="U321" s="20"/>
      <c r="V321" s="20"/>
      <c r="W321" s="20"/>
      <c r="X321" s="20"/>
      <c r="Y321" s="138"/>
      <c r="Z321" s="1"/>
      <c r="AA321" s="1"/>
      <c r="AC321" s="1">
        <f>F321/E320</f>
        <v>0.93055555555555558</v>
      </c>
      <c r="AD321" s="29">
        <v>83</v>
      </c>
      <c r="AE321" s="36">
        <f t="shared" si="175"/>
        <v>0.98809523809523814</v>
      </c>
      <c r="AF321" s="1">
        <f t="shared" si="176"/>
        <v>1.1904761904761862E-2</v>
      </c>
      <c r="AG321" s="2"/>
      <c r="AH321" s="2"/>
      <c r="AI321" s="2"/>
      <c r="AJ321" s="2"/>
    </row>
    <row r="322" spans="1:36" ht="13.5" customHeight="1" x14ac:dyDescent="0.2">
      <c r="A322" s="46" t="s">
        <v>53</v>
      </c>
      <c r="G322" s="2">
        <v>65</v>
      </c>
      <c r="U322" s="20"/>
      <c r="V322" s="20"/>
      <c r="W322" s="20"/>
      <c r="X322" s="20"/>
      <c r="Y322" s="138">
        <v>2</v>
      </c>
      <c r="Z322" s="1"/>
      <c r="AA322" s="1"/>
      <c r="AC322" s="1">
        <f>G322/F321</f>
        <v>0.97014925373134331</v>
      </c>
      <c r="AD322" s="29">
        <v>78</v>
      </c>
      <c r="AE322" s="36">
        <f t="shared" si="175"/>
        <v>0.93975903614457834</v>
      </c>
      <c r="AF322" s="1">
        <f t="shared" si="176"/>
        <v>6.0240963855421659E-2</v>
      </c>
      <c r="AG322" s="2"/>
      <c r="AH322" s="2"/>
      <c r="AI322" s="2"/>
      <c r="AJ322" s="2"/>
    </row>
    <row r="323" spans="1:36" ht="13.5" customHeight="1" x14ac:dyDescent="0.2">
      <c r="A323" s="46" t="s">
        <v>54</v>
      </c>
      <c r="H323" s="2">
        <v>57</v>
      </c>
      <c r="U323" s="20"/>
      <c r="V323" s="20"/>
      <c r="W323" s="20"/>
      <c r="X323" s="20"/>
      <c r="Y323" s="138">
        <v>2</v>
      </c>
      <c r="Z323" s="1"/>
      <c r="AA323" s="1"/>
      <c r="AC323" s="1">
        <f>H323/G322</f>
        <v>0.87692307692307692</v>
      </c>
      <c r="AD323" s="29">
        <v>72</v>
      </c>
      <c r="AE323" s="36">
        <f t="shared" si="175"/>
        <v>0.92307692307692313</v>
      </c>
      <c r="AF323" s="1">
        <f t="shared" si="176"/>
        <v>7.6923076923076872E-2</v>
      </c>
      <c r="AG323" s="2"/>
      <c r="AH323" s="2"/>
      <c r="AI323" s="2"/>
      <c r="AJ323" s="2"/>
    </row>
    <row r="324" spans="1:36" ht="15" customHeight="1" x14ac:dyDescent="0.25">
      <c r="A324" s="46" t="s">
        <v>55</v>
      </c>
      <c r="H324" s="2">
        <v>19</v>
      </c>
      <c r="I324" s="47"/>
      <c r="K324" s="2">
        <v>22</v>
      </c>
      <c r="L324" s="2">
        <v>5</v>
      </c>
      <c r="M324" s="2">
        <v>10</v>
      </c>
      <c r="O324" s="2">
        <v>11</v>
      </c>
      <c r="Q324" s="2">
        <v>10</v>
      </c>
      <c r="S324" s="43">
        <f t="shared" ref="S324:T324" si="177">K324+M324+O324+Q324</f>
        <v>53</v>
      </c>
      <c r="T324" s="43">
        <f t="shared" si="177"/>
        <v>5</v>
      </c>
      <c r="U324" s="20">
        <v>1</v>
      </c>
      <c r="V324" s="20">
        <v>1</v>
      </c>
      <c r="W324" s="20">
        <v>1</v>
      </c>
      <c r="X324" s="20">
        <v>1</v>
      </c>
      <c r="Y324" s="138"/>
      <c r="Z324" s="1"/>
      <c r="AA324" s="1"/>
      <c r="AC324" s="1">
        <f>IF(S324=0,"",S324/H323)</f>
        <v>0.92982456140350878</v>
      </c>
      <c r="AD324" s="29">
        <v>61</v>
      </c>
      <c r="AE324" s="36">
        <f t="shared" ref="AE324:AE325" si="178">IF(AD324=0,"",AD324/AD323)</f>
        <v>0.84722222222222221</v>
      </c>
      <c r="AF324" s="1">
        <f t="shared" ref="AF324:AF325" si="179">IF(AD324=0,"",100%-AE324)</f>
        <v>0.15277777777777779</v>
      </c>
      <c r="AG324" s="2"/>
      <c r="AH324" s="2"/>
      <c r="AI324" s="2"/>
      <c r="AJ324" s="2"/>
    </row>
    <row r="325" spans="1:36" ht="15" customHeight="1" x14ac:dyDescent="0.25">
      <c r="A325" s="46" t="s">
        <v>56</v>
      </c>
      <c r="H325" s="2">
        <v>13</v>
      </c>
      <c r="J325" s="47"/>
      <c r="K325" s="2">
        <v>3</v>
      </c>
      <c r="L325" s="2">
        <v>21</v>
      </c>
      <c r="M325" s="2">
        <v>2</v>
      </c>
      <c r="N325" s="2">
        <v>10</v>
      </c>
      <c r="O325" s="2">
        <v>4</v>
      </c>
      <c r="P325" s="2">
        <v>11</v>
      </c>
      <c r="Q325" s="2">
        <v>1</v>
      </c>
      <c r="R325" s="2">
        <v>10</v>
      </c>
      <c r="S325" s="43">
        <f t="shared" ref="S325:T325" si="180">K325+M325+O325+Q325</f>
        <v>10</v>
      </c>
      <c r="T325" s="43">
        <f t="shared" si="180"/>
        <v>52</v>
      </c>
      <c r="U325" s="20">
        <v>9</v>
      </c>
      <c r="V325" s="20">
        <v>21</v>
      </c>
      <c r="W325" s="20">
        <v>9</v>
      </c>
      <c r="X325" s="20">
        <v>10</v>
      </c>
      <c r="Y325" s="138">
        <f t="shared" ref="Y325:Y329" si="181">SUM(U325:X325)</f>
        <v>49</v>
      </c>
      <c r="Z325" s="1"/>
      <c r="AA325" s="1"/>
      <c r="AC325" s="1">
        <f>IF(T325=0,"",T325/S324)</f>
        <v>0.98113207547169812</v>
      </c>
      <c r="AD325" s="29">
        <v>61</v>
      </c>
      <c r="AE325" s="36">
        <f t="shared" si="178"/>
        <v>1</v>
      </c>
      <c r="AF325" s="1">
        <f t="shared" si="179"/>
        <v>0</v>
      </c>
      <c r="AG325" s="2"/>
      <c r="AH325" s="2"/>
      <c r="AI325" s="2"/>
      <c r="AJ325" s="2"/>
    </row>
    <row r="326" spans="1:36" ht="15" customHeight="1" x14ac:dyDescent="0.25">
      <c r="A326" s="46" t="s">
        <v>57</v>
      </c>
      <c r="H326" s="2">
        <v>3</v>
      </c>
      <c r="J326" s="47"/>
      <c r="K326" s="2">
        <v>4</v>
      </c>
      <c r="L326" s="2">
        <v>2</v>
      </c>
      <c r="M326" s="2">
        <v>3</v>
      </c>
      <c r="N326" s="2">
        <v>3</v>
      </c>
      <c r="O326" s="2">
        <v>2</v>
      </c>
      <c r="P326" s="2">
        <v>5</v>
      </c>
      <c r="Q326" s="2">
        <v>1</v>
      </c>
      <c r="S326" s="43">
        <f t="shared" ref="S326:T326" si="182">K326+M326+O326+Q326</f>
        <v>10</v>
      </c>
      <c r="T326" s="43">
        <f t="shared" si="182"/>
        <v>10</v>
      </c>
      <c r="U326" s="20">
        <v>3</v>
      </c>
      <c r="V326" s="20">
        <v>2</v>
      </c>
      <c r="W326" s="20">
        <v>5</v>
      </c>
      <c r="X326" s="20"/>
      <c r="Y326" s="138">
        <f t="shared" si="181"/>
        <v>10</v>
      </c>
      <c r="Z326" s="1"/>
      <c r="AA326" s="1"/>
      <c r="AC326" s="1"/>
      <c r="AD326" s="29">
        <v>19</v>
      </c>
      <c r="AE326" s="36"/>
      <c r="AF326" s="1"/>
      <c r="AG326" s="2"/>
      <c r="AH326" s="2"/>
      <c r="AI326" s="2"/>
      <c r="AJ326" s="2"/>
    </row>
    <row r="327" spans="1:36" ht="15" customHeight="1" x14ac:dyDescent="0.25">
      <c r="A327" s="46" t="s">
        <v>58</v>
      </c>
      <c r="J327" s="47"/>
      <c r="L327" s="2">
        <v>3</v>
      </c>
      <c r="N327" s="2">
        <v>2</v>
      </c>
      <c r="O327" s="2">
        <v>1</v>
      </c>
      <c r="P327" s="2">
        <v>2</v>
      </c>
      <c r="S327" s="43">
        <f t="shared" ref="S327:T327" si="183">K327+M327+O327+Q327</f>
        <v>1</v>
      </c>
      <c r="T327" s="43">
        <f t="shared" si="183"/>
        <v>7</v>
      </c>
      <c r="U327" s="20">
        <v>2</v>
      </c>
      <c r="V327" s="20">
        <v>3</v>
      </c>
      <c r="W327" s="20">
        <v>2</v>
      </c>
      <c r="X327" s="20"/>
      <c r="Y327" s="138">
        <f t="shared" si="181"/>
        <v>7</v>
      </c>
      <c r="Z327" s="1"/>
      <c r="AA327" s="1"/>
      <c r="AC327" s="1"/>
      <c r="AD327" s="29">
        <v>8</v>
      </c>
      <c r="AE327" s="36"/>
      <c r="AF327" s="1"/>
      <c r="AG327" s="2"/>
      <c r="AH327" s="2"/>
      <c r="AI327" s="2"/>
      <c r="AJ327" s="2"/>
    </row>
    <row r="328" spans="1:36" ht="15" customHeight="1" x14ac:dyDescent="0.25">
      <c r="A328" s="46" t="s">
        <v>59</v>
      </c>
      <c r="J328" s="47"/>
      <c r="P328" s="2">
        <v>1</v>
      </c>
      <c r="Q328" s="2">
        <v>1</v>
      </c>
      <c r="S328" s="43">
        <f t="shared" ref="S328:T328" si="184">K328+M328+O328+Q328</f>
        <v>1</v>
      </c>
      <c r="T328" s="43">
        <f t="shared" si="184"/>
        <v>1</v>
      </c>
      <c r="U328" s="20"/>
      <c r="V328" s="20"/>
      <c r="W328" s="20">
        <v>1</v>
      </c>
      <c r="X328" s="20"/>
      <c r="Y328" s="138">
        <f t="shared" si="181"/>
        <v>1</v>
      </c>
      <c r="Z328" s="1"/>
      <c r="AA328" s="1"/>
      <c r="AC328" s="1"/>
      <c r="AD328" s="29">
        <v>2</v>
      </c>
      <c r="AE328" s="36"/>
      <c r="AF328" s="1"/>
      <c r="AG328" s="2"/>
      <c r="AH328" s="2"/>
      <c r="AI328" s="2"/>
      <c r="AJ328" s="2"/>
    </row>
    <row r="329" spans="1:36" ht="15" customHeight="1" x14ac:dyDescent="0.25">
      <c r="A329" s="46" t="s">
        <v>70</v>
      </c>
      <c r="J329" s="47"/>
      <c r="R329" s="2">
        <v>1</v>
      </c>
      <c r="S329" s="43">
        <f t="shared" ref="S329:T329" si="185">K329+M329+O329+Q329</f>
        <v>0</v>
      </c>
      <c r="T329" s="43">
        <f t="shared" si="185"/>
        <v>1</v>
      </c>
      <c r="U329" s="20"/>
      <c r="V329" s="20"/>
      <c r="W329" s="20"/>
      <c r="X329" s="20">
        <v>1</v>
      </c>
      <c r="Y329" s="138">
        <f t="shared" si="181"/>
        <v>1</v>
      </c>
      <c r="Z329" s="1"/>
      <c r="AA329" s="1"/>
      <c r="AC329" s="1"/>
      <c r="AD329" s="29">
        <v>1</v>
      </c>
      <c r="AE329" s="36"/>
      <c r="AF329" s="1"/>
      <c r="AG329" s="2"/>
      <c r="AH329" s="2"/>
      <c r="AI329" s="2"/>
      <c r="AJ329" s="2"/>
    </row>
    <row r="330" spans="1:36" ht="13.5" customHeight="1" x14ac:dyDescent="0.2">
      <c r="A330" s="46" t="s">
        <v>71</v>
      </c>
      <c r="AE330" s="36"/>
      <c r="AF330" s="1"/>
      <c r="AG330" s="2"/>
      <c r="AH330" s="2"/>
      <c r="AI330" s="2"/>
      <c r="AJ330" s="2"/>
    </row>
    <row r="331" spans="1:36" ht="13.5" customHeight="1" x14ac:dyDescent="0.2">
      <c r="Y331" s="221">
        <f>SUM(Y322:Y329)</f>
        <v>72</v>
      </c>
      <c r="Z331" s="1">
        <f>SUM(Y324:Y325)/B317</f>
        <v>0.49494949494949497</v>
      </c>
      <c r="AA331" s="1">
        <f>Y331/B317</f>
        <v>0.72727272727272729</v>
      </c>
      <c r="AB331" s="1">
        <f>AA331-Z331</f>
        <v>0.23232323232323232</v>
      </c>
      <c r="AC331" s="1"/>
      <c r="AG331" s="2"/>
      <c r="AH331" s="2"/>
      <c r="AI331" s="2"/>
      <c r="AJ331" s="2"/>
    </row>
    <row r="332" spans="1:36" ht="13.5" customHeight="1" x14ac:dyDescent="0.3">
      <c r="A332" s="61" t="s">
        <v>78</v>
      </c>
      <c r="Z332" s="1"/>
      <c r="AA332" s="1"/>
      <c r="AC332" s="1"/>
      <c r="AG332" s="2"/>
      <c r="AH332" s="2"/>
      <c r="AI332" s="2"/>
      <c r="AJ332" s="2"/>
    </row>
    <row r="333" spans="1:36" ht="13.5" customHeight="1" x14ac:dyDescent="0.2">
      <c r="B333" s="306" t="s">
        <v>3</v>
      </c>
      <c r="C333" s="307"/>
      <c r="D333" s="307"/>
      <c r="E333" s="307"/>
      <c r="F333" s="307"/>
      <c r="G333" s="307"/>
      <c r="H333" s="307"/>
      <c r="I333" s="307"/>
      <c r="J333" s="307"/>
      <c r="K333" s="307"/>
      <c r="Z333" s="1"/>
      <c r="AA333" s="1"/>
      <c r="AC333" s="1"/>
      <c r="AG333" s="2"/>
      <c r="AH333" s="2"/>
      <c r="AI333" s="2"/>
      <c r="AJ333" s="2"/>
    </row>
    <row r="334" spans="1:36" ht="26.25" customHeight="1" x14ac:dyDescent="0.25">
      <c r="A334" s="15" t="s">
        <v>18</v>
      </c>
      <c r="B334" s="16">
        <v>1</v>
      </c>
      <c r="C334" s="16">
        <v>2</v>
      </c>
      <c r="D334" s="16">
        <v>3</v>
      </c>
      <c r="E334" s="16">
        <v>4</v>
      </c>
      <c r="F334" s="16">
        <v>5</v>
      </c>
      <c r="G334" s="16">
        <v>6</v>
      </c>
      <c r="H334" s="16">
        <v>7</v>
      </c>
      <c r="I334" s="84"/>
      <c r="J334" s="84"/>
      <c r="K334" s="85" t="s">
        <v>73</v>
      </c>
      <c r="L334" s="85" t="s">
        <v>74</v>
      </c>
      <c r="M334" s="85" t="s">
        <v>73</v>
      </c>
      <c r="N334" s="85" t="s">
        <v>74</v>
      </c>
      <c r="O334" s="85" t="s">
        <v>73</v>
      </c>
      <c r="P334" s="85" t="s">
        <v>74</v>
      </c>
      <c r="Q334" s="85" t="s">
        <v>73</v>
      </c>
      <c r="R334" s="85" t="s">
        <v>74</v>
      </c>
      <c r="S334" s="85" t="s">
        <v>73</v>
      </c>
      <c r="T334" s="85" t="s">
        <v>74</v>
      </c>
      <c r="U334" s="18">
        <v>9</v>
      </c>
      <c r="V334" s="19">
        <v>9</v>
      </c>
      <c r="W334" s="19">
        <v>9</v>
      </c>
      <c r="X334" s="19">
        <v>9</v>
      </c>
      <c r="Y334" s="138">
        <v>10</v>
      </c>
      <c r="Z334" s="10" t="s">
        <v>11</v>
      </c>
      <c r="AA334" s="10" t="s">
        <v>12</v>
      </c>
      <c r="AB334" s="11" t="s">
        <v>13</v>
      </c>
      <c r="AC334" s="10" t="s">
        <v>14</v>
      </c>
      <c r="AD334" s="12" t="s">
        <v>15</v>
      </c>
      <c r="AE334" s="12" t="s">
        <v>16</v>
      </c>
      <c r="AF334" s="13" t="s">
        <v>17</v>
      </c>
      <c r="AG334" s="2"/>
      <c r="AH334" s="2"/>
      <c r="AI334" s="2"/>
      <c r="AJ334" s="2"/>
    </row>
    <row r="335" spans="1:36" ht="13.5" customHeight="1" x14ac:dyDescent="0.2">
      <c r="A335" s="46" t="s">
        <v>31</v>
      </c>
      <c r="B335" s="35">
        <v>143</v>
      </c>
      <c r="C335" s="25"/>
      <c r="D335" s="25"/>
      <c r="E335" s="25"/>
      <c r="F335" s="25"/>
      <c r="G335" s="25"/>
      <c r="H335" s="25"/>
      <c r="I335" s="25"/>
      <c r="J335" s="25"/>
      <c r="K335" s="26"/>
      <c r="L335" s="26"/>
      <c r="U335" s="20"/>
      <c r="V335" s="20"/>
      <c r="W335" s="20"/>
      <c r="X335" s="20"/>
      <c r="Y335" s="138"/>
      <c r="Z335" s="1"/>
      <c r="AA335" s="1"/>
      <c r="AC335" s="1"/>
      <c r="AD335" s="29">
        <f>B335</f>
        <v>143</v>
      </c>
      <c r="AE335" s="24"/>
      <c r="AF335" s="1"/>
      <c r="AG335" s="2"/>
      <c r="AH335" s="2"/>
      <c r="AI335" s="2"/>
      <c r="AJ335" s="2"/>
    </row>
    <row r="336" spans="1:36" ht="13.5" customHeight="1" x14ac:dyDescent="0.2">
      <c r="A336" s="46" t="s">
        <v>50</v>
      </c>
      <c r="C336" s="2">
        <v>130</v>
      </c>
      <c r="U336" s="20"/>
      <c r="V336" s="20"/>
      <c r="W336" s="20"/>
      <c r="X336" s="20"/>
      <c r="Y336" s="138"/>
      <c r="Z336" s="1"/>
      <c r="AA336" s="1"/>
      <c r="AC336" s="1">
        <f>C336/B335</f>
        <v>0.90909090909090906</v>
      </c>
      <c r="AD336" s="29">
        <v>135</v>
      </c>
      <c r="AE336" s="36">
        <f t="shared" ref="AE336:AE341" si="186">AD336/AD335</f>
        <v>0.94405594405594406</v>
      </c>
      <c r="AF336" s="1">
        <f t="shared" ref="AF336:AF341" si="187">100%-AE336</f>
        <v>5.5944055944055937E-2</v>
      </c>
      <c r="AG336" s="2"/>
      <c r="AH336" s="2"/>
      <c r="AI336" s="2"/>
      <c r="AJ336" s="2"/>
    </row>
    <row r="337" spans="1:36" ht="13.5" customHeight="1" x14ac:dyDescent="0.2">
      <c r="A337" s="46" t="s">
        <v>51</v>
      </c>
      <c r="D337" s="2">
        <v>117</v>
      </c>
      <c r="U337" s="20"/>
      <c r="V337" s="20"/>
      <c r="W337" s="20"/>
      <c r="X337" s="20"/>
      <c r="Y337" s="138"/>
      <c r="Z337" s="1"/>
      <c r="AA337" s="1"/>
      <c r="AC337" s="1">
        <f>D337/C336</f>
        <v>0.9</v>
      </c>
      <c r="AD337" s="29">
        <v>126</v>
      </c>
      <c r="AE337" s="36">
        <f t="shared" si="186"/>
        <v>0.93333333333333335</v>
      </c>
      <c r="AF337" s="1">
        <f t="shared" si="187"/>
        <v>6.6666666666666652E-2</v>
      </c>
      <c r="AG337" s="2"/>
      <c r="AH337" s="2"/>
      <c r="AI337" s="2"/>
      <c r="AJ337" s="2"/>
    </row>
    <row r="338" spans="1:36" ht="13.5" customHeight="1" x14ac:dyDescent="0.2">
      <c r="A338" s="46" t="s">
        <v>52</v>
      </c>
      <c r="E338" s="2">
        <v>107</v>
      </c>
      <c r="U338" s="20"/>
      <c r="V338" s="20"/>
      <c r="W338" s="20"/>
      <c r="X338" s="20"/>
      <c r="Y338" s="138"/>
      <c r="Z338" s="1"/>
      <c r="AA338" s="1"/>
      <c r="AC338" s="1">
        <f>E338/D337</f>
        <v>0.9145299145299145</v>
      </c>
      <c r="AD338" s="29">
        <v>122</v>
      </c>
      <c r="AE338" s="36">
        <f t="shared" si="186"/>
        <v>0.96825396825396826</v>
      </c>
      <c r="AF338" s="1">
        <f t="shared" si="187"/>
        <v>3.1746031746031744E-2</v>
      </c>
      <c r="AG338" s="2"/>
      <c r="AH338" s="2"/>
      <c r="AI338" s="2"/>
      <c r="AJ338" s="2"/>
    </row>
    <row r="339" spans="1:36" ht="13.5" customHeight="1" x14ac:dyDescent="0.2">
      <c r="A339" s="46" t="s">
        <v>53</v>
      </c>
      <c r="F339" s="2">
        <v>107</v>
      </c>
      <c r="U339" s="20"/>
      <c r="V339" s="20"/>
      <c r="W339" s="20"/>
      <c r="X339" s="20"/>
      <c r="Y339" s="138">
        <v>1</v>
      </c>
      <c r="Z339" s="1"/>
      <c r="AA339" s="1"/>
      <c r="AC339" s="1">
        <f>F339/E338</f>
        <v>1</v>
      </c>
      <c r="AD339" s="29">
        <v>118</v>
      </c>
      <c r="AE339" s="36">
        <f t="shared" si="186"/>
        <v>0.96721311475409832</v>
      </c>
      <c r="AF339" s="1">
        <f t="shared" si="187"/>
        <v>3.2786885245901676E-2</v>
      </c>
      <c r="AG339" s="2"/>
      <c r="AH339" s="2"/>
      <c r="AI339" s="2"/>
      <c r="AJ339" s="2"/>
    </row>
    <row r="340" spans="1:36" ht="13.5" customHeight="1" x14ac:dyDescent="0.2">
      <c r="A340" s="46" t="s">
        <v>54</v>
      </c>
      <c r="G340" s="2">
        <v>106</v>
      </c>
      <c r="U340" s="20"/>
      <c r="V340" s="20"/>
      <c r="W340" s="20"/>
      <c r="X340" s="20"/>
      <c r="Y340" s="138">
        <v>1</v>
      </c>
      <c r="Z340" s="1"/>
      <c r="AA340" s="1"/>
      <c r="AC340" s="1">
        <f>G340/F339</f>
        <v>0.99065420560747663</v>
      </c>
      <c r="AD340" s="29">
        <v>116</v>
      </c>
      <c r="AE340" s="36">
        <f t="shared" si="186"/>
        <v>0.98305084745762716</v>
      </c>
      <c r="AF340" s="1">
        <f t="shared" si="187"/>
        <v>1.6949152542372836E-2</v>
      </c>
      <c r="AG340" s="2"/>
      <c r="AH340" s="2"/>
      <c r="AI340" s="2"/>
      <c r="AJ340" s="2"/>
    </row>
    <row r="341" spans="1:36" ht="13.5" customHeight="1" x14ac:dyDescent="0.2">
      <c r="A341" s="46" t="s">
        <v>55</v>
      </c>
      <c r="H341" s="2">
        <v>105</v>
      </c>
      <c r="U341" s="20"/>
      <c r="V341" s="20"/>
      <c r="W341" s="20"/>
      <c r="X341" s="20"/>
      <c r="Y341" s="138">
        <v>2</v>
      </c>
      <c r="Z341" s="1"/>
      <c r="AA341" s="1"/>
      <c r="AC341" s="1">
        <f>H341/G340</f>
        <v>0.99056603773584906</v>
      </c>
      <c r="AD341" s="29">
        <v>115</v>
      </c>
      <c r="AE341" s="36">
        <f t="shared" si="186"/>
        <v>0.99137931034482762</v>
      </c>
      <c r="AF341" s="1">
        <f t="shared" si="187"/>
        <v>8.6206896551723755E-3</v>
      </c>
      <c r="AG341" s="2"/>
      <c r="AH341" s="2"/>
      <c r="AI341" s="2"/>
      <c r="AJ341" s="2"/>
    </row>
    <row r="342" spans="1:36" ht="15" customHeight="1" x14ac:dyDescent="0.25">
      <c r="A342" s="46" t="s">
        <v>56</v>
      </c>
      <c r="H342" s="2">
        <v>19</v>
      </c>
      <c r="I342" s="47"/>
      <c r="K342" s="2">
        <v>34</v>
      </c>
      <c r="M342" s="2">
        <v>18</v>
      </c>
      <c r="O342" s="2">
        <v>22</v>
      </c>
      <c r="Q342" s="2">
        <v>25</v>
      </c>
      <c r="S342" s="43">
        <f t="shared" ref="S342:T342" si="188">K342+M342+O342+Q342</f>
        <v>99</v>
      </c>
      <c r="T342" s="43">
        <f t="shared" si="188"/>
        <v>0</v>
      </c>
      <c r="U342" s="20"/>
      <c r="V342" s="20"/>
      <c r="W342" s="20"/>
      <c r="X342" s="20"/>
      <c r="Y342" s="138"/>
      <c r="Z342" s="1"/>
      <c r="AA342" s="1"/>
      <c r="AC342" s="1">
        <f>IF(S342=0,"",S342/H341)</f>
        <v>0.94285714285714284</v>
      </c>
      <c r="AD342" s="29">
        <v>108</v>
      </c>
      <c r="AE342" s="36">
        <f t="shared" ref="AE342:AE343" si="189">IF(AD342=0,"",AD342/AD341)</f>
        <v>0.93913043478260871</v>
      </c>
      <c r="AF342" s="1">
        <f t="shared" ref="AF342:AF343" si="190">IF(AD342=0,"",100%-AE342)</f>
        <v>6.0869565217391286E-2</v>
      </c>
      <c r="AG342" s="2"/>
      <c r="AH342" s="2"/>
      <c r="AI342" s="2"/>
      <c r="AJ342" s="2"/>
    </row>
    <row r="343" spans="1:36" ht="15" customHeight="1" x14ac:dyDescent="0.25">
      <c r="A343" s="46" t="s">
        <v>57</v>
      </c>
      <c r="H343" s="2">
        <v>10</v>
      </c>
      <c r="J343" s="47"/>
      <c r="K343" s="2">
        <v>5</v>
      </c>
      <c r="L343" s="2">
        <v>34</v>
      </c>
      <c r="M343" s="2">
        <v>2</v>
      </c>
      <c r="N343" s="2">
        <v>17</v>
      </c>
      <c r="O343" s="2">
        <v>3</v>
      </c>
      <c r="P343" s="2">
        <v>22</v>
      </c>
      <c r="Q343" s="2">
        <v>2</v>
      </c>
      <c r="R343" s="2">
        <v>24</v>
      </c>
      <c r="S343" s="43">
        <f t="shared" ref="S343:T343" si="191">K343+M343+O343+Q343</f>
        <v>12</v>
      </c>
      <c r="T343" s="43">
        <f t="shared" si="191"/>
        <v>97</v>
      </c>
      <c r="U343" s="20">
        <v>17</v>
      </c>
      <c r="V343" s="20">
        <v>33</v>
      </c>
      <c r="W343" s="20">
        <v>21</v>
      </c>
      <c r="X343" s="20">
        <v>24</v>
      </c>
      <c r="Y343" s="138">
        <f t="shared" ref="Y343:Y345" si="192">SUM(U343:X343)</f>
        <v>95</v>
      </c>
      <c r="Z343" s="1"/>
      <c r="AA343" s="1"/>
      <c r="AC343" s="1">
        <f>IF(T343=0,"",T343/S342)</f>
        <v>0.97979797979797978</v>
      </c>
      <c r="AD343" s="29">
        <v>108</v>
      </c>
      <c r="AE343" s="36">
        <f t="shared" si="189"/>
        <v>1</v>
      </c>
      <c r="AF343" s="1">
        <f t="shared" si="190"/>
        <v>0</v>
      </c>
      <c r="AG343" s="2"/>
      <c r="AH343" s="2"/>
      <c r="AI343" s="2"/>
      <c r="AJ343" s="2"/>
    </row>
    <row r="344" spans="1:36" ht="15" customHeight="1" x14ac:dyDescent="0.25">
      <c r="A344" s="46" t="s">
        <v>58</v>
      </c>
      <c r="H344" s="2">
        <v>2</v>
      </c>
      <c r="J344" s="47"/>
      <c r="K344" s="2">
        <v>1</v>
      </c>
      <c r="L344" s="2">
        <v>5</v>
      </c>
      <c r="M344" s="2">
        <v>2</v>
      </c>
      <c r="N344" s="2">
        <v>1</v>
      </c>
      <c r="P344" s="2">
        <v>3</v>
      </c>
      <c r="Q344" s="2">
        <v>2</v>
      </c>
      <c r="R344" s="2">
        <v>2</v>
      </c>
      <c r="S344" s="43">
        <f t="shared" ref="S344:T344" si="193">K344+M344+O344+Q344</f>
        <v>5</v>
      </c>
      <c r="T344" s="43">
        <f t="shared" si="193"/>
        <v>11</v>
      </c>
      <c r="U344" s="20">
        <v>1</v>
      </c>
      <c r="V344" s="20">
        <v>5</v>
      </c>
      <c r="W344" s="20">
        <v>3</v>
      </c>
      <c r="X344" s="20">
        <v>2</v>
      </c>
      <c r="Y344" s="138">
        <f t="shared" si="192"/>
        <v>11</v>
      </c>
      <c r="Z344" s="1"/>
      <c r="AA344" s="1"/>
      <c r="AC344" s="1"/>
      <c r="AD344" s="29">
        <v>16</v>
      </c>
      <c r="AE344" s="36"/>
      <c r="AF344" s="1"/>
      <c r="AG344" s="2"/>
      <c r="AH344" s="2"/>
      <c r="AI344" s="2"/>
      <c r="AJ344" s="2"/>
    </row>
    <row r="345" spans="1:36" ht="15" customHeight="1" x14ac:dyDescent="0.25">
      <c r="A345" s="46" t="s">
        <v>59</v>
      </c>
      <c r="J345" s="47"/>
      <c r="K345" s="2">
        <v>2</v>
      </c>
      <c r="L345" s="2">
        <v>1</v>
      </c>
      <c r="N345" s="2">
        <v>1</v>
      </c>
      <c r="O345" s="2">
        <v>1</v>
      </c>
      <c r="R345" s="2">
        <v>2</v>
      </c>
      <c r="S345" s="43">
        <f t="shared" ref="S345:T345" si="194">K345+M345+O345+Q345</f>
        <v>3</v>
      </c>
      <c r="T345" s="43">
        <f t="shared" si="194"/>
        <v>4</v>
      </c>
      <c r="U345" s="20">
        <v>1</v>
      </c>
      <c r="V345" s="20"/>
      <c r="W345" s="20"/>
      <c r="X345" s="20">
        <v>2</v>
      </c>
      <c r="Y345" s="138">
        <f t="shared" si="192"/>
        <v>3</v>
      </c>
      <c r="Z345" s="1"/>
      <c r="AA345" s="1"/>
      <c r="AC345" s="1"/>
      <c r="AD345" s="29">
        <v>7</v>
      </c>
      <c r="AE345" s="36"/>
      <c r="AF345" s="1"/>
      <c r="AG345" s="2"/>
      <c r="AH345" s="2"/>
      <c r="AI345" s="2"/>
      <c r="AJ345" s="2"/>
    </row>
    <row r="346" spans="1:36" ht="15" customHeight="1" x14ac:dyDescent="0.25">
      <c r="A346" s="46" t="s">
        <v>70</v>
      </c>
      <c r="J346" s="47"/>
      <c r="L346" s="2">
        <v>1</v>
      </c>
      <c r="M346" s="2">
        <v>1</v>
      </c>
      <c r="P346" s="2">
        <v>1</v>
      </c>
      <c r="S346" s="43">
        <f t="shared" ref="S346:T346" si="195">K346+M346+O346+Q346</f>
        <v>1</v>
      </c>
      <c r="T346" s="43">
        <f t="shared" si="195"/>
        <v>2</v>
      </c>
      <c r="U346" s="20">
        <v>1</v>
      </c>
      <c r="V346" s="20">
        <v>1</v>
      </c>
      <c r="W346" s="20">
        <v>1</v>
      </c>
      <c r="X346" s="20"/>
      <c r="Y346" s="138">
        <v>2</v>
      </c>
      <c r="Z346" s="1"/>
      <c r="AA346" s="1"/>
      <c r="AC346" s="1"/>
      <c r="AD346" s="29">
        <v>3</v>
      </c>
      <c r="AE346" s="36"/>
      <c r="AF346" s="1"/>
      <c r="AG346" s="2"/>
      <c r="AH346" s="2"/>
      <c r="AI346" s="2"/>
      <c r="AJ346" s="2"/>
    </row>
    <row r="347" spans="1:36" ht="15" customHeight="1" x14ac:dyDescent="0.25">
      <c r="A347" s="46" t="s">
        <v>71</v>
      </c>
      <c r="J347" s="47"/>
      <c r="K347" s="2">
        <v>1</v>
      </c>
      <c r="L347" s="2">
        <v>1</v>
      </c>
      <c r="N347" s="2">
        <v>1</v>
      </c>
      <c r="R347" s="2">
        <v>1</v>
      </c>
      <c r="S347" s="43">
        <f t="shared" ref="S347:T347" si="196">K347+M347+O347+Q347</f>
        <v>1</v>
      </c>
      <c r="T347" s="43">
        <f t="shared" si="196"/>
        <v>3</v>
      </c>
      <c r="U347" s="20"/>
      <c r="V347" s="20"/>
      <c r="W347" s="20"/>
      <c r="X347" s="20"/>
      <c r="Y347" s="138"/>
      <c r="Z347" s="1"/>
      <c r="AA347" s="1"/>
      <c r="AC347" s="1"/>
      <c r="AD347" s="29">
        <v>3</v>
      </c>
      <c r="AE347" s="36"/>
      <c r="AF347" s="1"/>
      <c r="AG347" s="2"/>
      <c r="AH347" s="2"/>
      <c r="AI347" s="2"/>
      <c r="AJ347" s="2"/>
    </row>
    <row r="348" spans="1:36" ht="15" customHeight="1" x14ac:dyDescent="0.25">
      <c r="A348" s="46" t="s">
        <v>79</v>
      </c>
      <c r="J348" s="47"/>
      <c r="M348" s="2">
        <v>1</v>
      </c>
      <c r="S348" s="43">
        <f t="shared" ref="S348:T348" si="197">K348+M348+O348+Q348</f>
        <v>1</v>
      </c>
      <c r="T348" s="43">
        <f t="shared" si="197"/>
        <v>0</v>
      </c>
      <c r="U348" s="20"/>
      <c r="V348" s="20"/>
      <c r="W348" s="20"/>
      <c r="X348" s="20"/>
      <c r="Y348" s="138"/>
      <c r="Z348" s="1"/>
      <c r="AA348" s="1"/>
      <c r="AC348" s="1"/>
      <c r="AD348" s="29">
        <v>1</v>
      </c>
      <c r="AE348" s="36"/>
      <c r="AF348" s="1"/>
      <c r="AG348" s="2"/>
      <c r="AH348" s="2"/>
      <c r="AI348" s="2"/>
      <c r="AJ348" s="2"/>
    </row>
    <row r="349" spans="1:36" ht="13.5" customHeight="1" x14ac:dyDescent="0.2">
      <c r="Y349" s="221">
        <f>SUM(Y343:Y346)</f>
        <v>111</v>
      </c>
      <c r="Z349" s="1">
        <f>Y343/B335</f>
        <v>0.66433566433566438</v>
      </c>
      <c r="AA349" s="1">
        <f>Y349/B335</f>
        <v>0.77622377622377625</v>
      </c>
      <c r="AB349" s="1">
        <f>AA349-Z349</f>
        <v>0.11188811188811187</v>
      </c>
      <c r="AC349" s="1"/>
      <c r="AG349" s="2"/>
      <c r="AH349" s="2"/>
      <c r="AI349" s="2"/>
      <c r="AJ349" s="2"/>
    </row>
    <row r="350" spans="1:36" ht="13.5" customHeight="1" x14ac:dyDescent="0.3">
      <c r="A350" s="61" t="s">
        <v>80</v>
      </c>
      <c r="Z350" s="1"/>
      <c r="AA350" s="1"/>
      <c r="AC350" s="1"/>
      <c r="AG350" s="2"/>
      <c r="AH350" s="2"/>
      <c r="AI350" s="2"/>
      <c r="AJ350" s="2"/>
    </row>
    <row r="351" spans="1:36" ht="13.5" customHeight="1" x14ac:dyDescent="0.2">
      <c r="B351" s="306" t="s">
        <v>3</v>
      </c>
      <c r="C351" s="307"/>
      <c r="D351" s="307"/>
      <c r="E351" s="307"/>
      <c r="F351" s="307"/>
      <c r="G351" s="307"/>
      <c r="H351" s="307"/>
      <c r="I351" s="307"/>
      <c r="J351" s="307"/>
      <c r="K351" s="307"/>
      <c r="Z351" s="1"/>
      <c r="AA351" s="1"/>
      <c r="AC351" s="1"/>
      <c r="AG351" s="2"/>
      <c r="AH351" s="2"/>
      <c r="AI351" s="2"/>
      <c r="AJ351" s="2"/>
    </row>
    <row r="352" spans="1:36" ht="26.25" customHeight="1" x14ac:dyDescent="0.25">
      <c r="A352" s="15" t="s">
        <v>18</v>
      </c>
      <c r="B352" s="16">
        <v>1</v>
      </c>
      <c r="C352" s="16">
        <v>2</v>
      </c>
      <c r="D352" s="16">
        <v>3</v>
      </c>
      <c r="E352" s="16">
        <v>4</v>
      </c>
      <c r="F352" s="16">
        <v>5</v>
      </c>
      <c r="G352" s="16">
        <v>6</v>
      </c>
      <c r="H352" s="16">
        <v>7</v>
      </c>
      <c r="I352" s="84"/>
      <c r="J352" s="84"/>
      <c r="K352" s="85" t="s">
        <v>73</v>
      </c>
      <c r="L352" s="85" t="s">
        <v>74</v>
      </c>
      <c r="M352" s="85" t="s">
        <v>73</v>
      </c>
      <c r="N352" s="85" t="s">
        <v>74</v>
      </c>
      <c r="O352" s="85" t="s">
        <v>73</v>
      </c>
      <c r="P352" s="85" t="s">
        <v>74</v>
      </c>
      <c r="Q352" s="85" t="s">
        <v>73</v>
      </c>
      <c r="R352" s="85" t="s">
        <v>74</v>
      </c>
      <c r="S352" s="85" t="s">
        <v>73</v>
      </c>
      <c r="T352" s="85" t="s">
        <v>74</v>
      </c>
      <c r="U352" s="18">
        <v>9</v>
      </c>
      <c r="V352" s="19">
        <v>9</v>
      </c>
      <c r="W352" s="19">
        <v>9</v>
      </c>
      <c r="X352" s="19">
        <v>9</v>
      </c>
      <c r="Y352" s="138">
        <v>10</v>
      </c>
      <c r="Z352" s="10" t="s">
        <v>11</v>
      </c>
      <c r="AA352" s="10" t="s">
        <v>12</v>
      </c>
      <c r="AB352" s="11" t="s">
        <v>13</v>
      </c>
      <c r="AC352" s="10" t="s">
        <v>14</v>
      </c>
      <c r="AD352" s="12" t="s">
        <v>15</v>
      </c>
      <c r="AE352" s="12" t="s">
        <v>16</v>
      </c>
      <c r="AF352" s="13" t="s">
        <v>17</v>
      </c>
      <c r="AG352" s="2"/>
      <c r="AH352" s="2"/>
      <c r="AI352" s="2"/>
      <c r="AJ352" s="2"/>
    </row>
    <row r="353" spans="1:36" ht="13.5" customHeight="1" x14ac:dyDescent="0.2">
      <c r="A353" s="46" t="s">
        <v>50</v>
      </c>
      <c r="B353" s="35">
        <v>103</v>
      </c>
      <c r="C353" s="25"/>
      <c r="D353" s="25"/>
      <c r="E353" s="25"/>
      <c r="F353" s="25"/>
      <c r="G353" s="25"/>
      <c r="H353" s="25"/>
      <c r="I353" s="25"/>
      <c r="J353" s="25"/>
      <c r="K353" s="26"/>
      <c r="L353" s="26"/>
      <c r="U353" s="20"/>
      <c r="V353" s="20"/>
      <c r="W353" s="20"/>
      <c r="X353" s="20"/>
      <c r="Y353" s="138"/>
      <c r="Z353" s="1"/>
      <c r="AA353" s="1"/>
      <c r="AC353" s="1"/>
      <c r="AD353" s="29">
        <f>B353</f>
        <v>103</v>
      </c>
      <c r="AE353" s="24"/>
      <c r="AF353" s="1"/>
      <c r="AG353" s="2"/>
      <c r="AH353" s="2"/>
      <c r="AI353" s="2"/>
      <c r="AJ353" s="2"/>
    </row>
    <row r="354" spans="1:36" ht="13.5" customHeight="1" x14ac:dyDescent="0.2">
      <c r="A354" s="46" t="s">
        <v>51</v>
      </c>
      <c r="C354" s="2">
        <v>71</v>
      </c>
      <c r="U354" s="20"/>
      <c r="V354" s="20"/>
      <c r="W354" s="20"/>
      <c r="X354" s="20"/>
      <c r="Y354" s="138"/>
      <c r="Z354" s="1"/>
      <c r="AA354" s="1"/>
      <c r="AC354" s="1">
        <f>C354/B353</f>
        <v>0.68932038834951459</v>
      </c>
      <c r="AD354" s="29">
        <v>73</v>
      </c>
      <c r="AE354" s="36">
        <f t="shared" ref="AE354:AE359" si="198">AD354/AD353</f>
        <v>0.70873786407766992</v>
      </c>
      <c r="AF354" s="1">
        <f t="shared" ref="AF354:AF359" si="199">100%-AE354</f>
        <v>0.29126213592233008</v>
      </c>
      <c r="AG354" s="2"/>
      <c r="AH354" s="2"/>
      <c r="AI354" s="2"/>
      <c r="AJ354" s="2"/>
    </row>
    <row r="355" spans="1:36" ht="13.5" customHeight="1" x14ac:dyDescent="0.2">
      <c r="A355" s="46" t="s">
        <v>52</v>
      </c>
      <c r="D355" s="2">
        <v>60</v>
      </c>
      <c r="U355" s="20"/>
      <c r="V355" s="20"/>
      <c r="W355" s="20"/>
      <c r="X355" s="20"/>
      <c r="Y355" s="138"/>
      <c r="Z355" s="1"/>
      <c r="AA355" s="1"/>
      <c r="AC355" s="1">
        <f>D355/C354</f>
        <v>0.84507042253521125</v>
      </c>
      <c r="AD355" s="29">
        <v>67</v>
      </c>
      <c r="AE355" s="36">
        <f t="shared" si="198"/>
        <v>0.9178082191780822</v>
      </c>
      <c r="AF355" s="1">
        <f t="shared" si="199"/>
        <v>8.2191780821917804E-2</v>
      </c>
      <c r="AG355" s="2"/>
      <c r="AH355" s="2"/>
      <c r="AI355" s="2"/>
      <c r="AJ355" s="2"/>
    </row>
    <row r="356" spans="1:36" ht="13.5" customHeight="1" x14ac:dyDescent="0.2">
      <c r="A356" s="46" t="s">
        <v>53</v>
      </c>
      <c r="E356" s="2">
        <v>56</v>
      </c>
      <c r="U356" s="20"/>
      <c r="V356" s="20"/>
      <c r="W356" s="20"/>
      <c r="X356" s="20"/>
      <c r="Y356" s="138"/>
      <c r="Z356" s="1"/>
      <c r="AA356" s="1"/>
      <c r="AC356" s="1">
        <f>E356/D355</f>
        <v>0.93333333333333335</v>
      </c>
      <c r="AD356" s="29">
        <v>65</v>
      </c>
      <c r="AE356" s="36">
        <f t="shared" si="198"/>
        <v>0.97014925373134331</v>
      </c>
      <c r="AF356" s="1">
        <f t="shared" si="199"/>
        <v>2.9850746268656692E-2</v>
      </c>
      <c r="AG356" s="2"/>
      <c r="AH356" s="2"/>
      <c r="AI356" s="2"/>
      <c r="AJ356" s="2"/>
    </row>
    <row r="357" spans="1:36" ht="13.5" customHeight="1" x14ac:dyDescent="0.2">
      <c r="A357" s="46" t="s">
        <v>54</v>
      </c>
      <c r="F357" s="2">
        <v>52</v>
      </c>
      <c r="U357" s="20"/>
      <c r="V357" s="20"/>
      <c r="W357" s="20"/>
      <c r="X357" s="20"/>
      <c r="Y357" s="138">
        <v>1</v>
      </c>
      <c r="Z357" s="1"/>
      <c r="AA357" s="1"/>
      <c r="AC357" s="1">
        <f>F357/E356</f>
        <v>0.9285714285714286</v>
      </c>
      <c r="AD357" s="29">
        <v>61</v>
      </c>
      <c r="AE357" s="36">
        <f t="shared" si="198"/>
        <v>0.93846153846153846</v>
      </c>
      <c r="AF357" s="1">
        <f t="shared" si="199"/>
        <v>6.1538461538461542E-2</v>
      </c>
      <c r="AG357" s="2"/>
      <c r="AH357" s="2"/>
      <c r="AI357" s="2"/>
      <c r="AJ357" s="2"/>
    </row>
    <row r="358" spans="1:36" ht="13.5" customHeight="1" x14ac:dyDescent="0.2">
      <c r="A358" s="46" t="s">
        <v>55</v>
      </c>
      <c r="G358" s="2">
        <v>52</v>
      </c>
      <c r="U358" s="20"/>
      <c r="V358" s="20"/>
      <c r="W358" s="20"/>
      <c r="X358" s="20"/>
      <c r="Y358" s="138"/>
      <c r="Z358" s="1"/>
      <c r="AA358" s="1"/>
      <c r="AC358" s="1">
        <f>G358/F357</f>
        <v>1</v>
      </c>
      <c r="AD358" s="29">
        <v>62</v>
      </c>
      <c r="AE358" s="36">
        <f t="shared" si="198"/>
        <v>1.0163934426229508</v>
      </c>
      <c r="AF358" s="1">
        <f t="shared" si="199"/>
        <v>-1.6393442622950838E-2</v>
      </c>
      <c r="AG358" s="2"/>
      <c r="AH358" s="2"/>
      <c r="AI358" s="2"/>
      <c r="AJ358" s="2"/>
    </row>
    <row r="359" spans="1:36" ht="13.5" customHeight="1" x14ac:dyDescent="0.2">
      <c r="A359" s="46" t="s">
        <v>56</v>
      </c>
      <c r="H359" s="2">
        <v>48</v>
      </c>
      <c r="U359" s="20"/>
      <c r="V359" s="20"/>
      <c r="W359" s="20"/>
      <c r="X359" s="20"/>
      <c r="Y359" s="138"/>
      <c r="Z359" s="1"/>
      <c r="AA359" s="1"/>
      <c r="AC359" s="1">
        <f>H359/G358</f>
        <v>0.92307692307692313</v>
      </c>
      <c r="AD359" s="29">
        <v>58</v>
      </c>
      <c r="AE359" s="36">
        <f t="shared" si="198"/>
        <v>0.93548387096774188</v>
      </c>
      <c r="AF359" s="1">
        <f t="shared" si="199"/>
        <v>6.4516129032258118E-2</v>
      </c>
      <c r="AG359" s="2"/>
      <c r="AH359" s="2"/>
      <c r="AI359" s="2"/>
      <c r="AJ359" s="2"/>
    </row>
    <row r="360" spans="1:36" ht="15" customHeight="1" x14ac:dyDescent="0.25">
      <c r="A360" s="46" t="s">
        <v>57</v>
      </c>
      <c r="H360" s="2">
        <v>11</v>
      </c>
      <c r="I360" s="47"/>
      <c r="K360" s="2">
        <v>16</v>
      </c>
      <c r="M360" s="2">
        <v>8</v>
      </c>
      <c r="O360" s="2">
        <v>8</v>
      </c>
      <c r="Q360" s="2">
        <v>12</v>
      </c>
      <c r="S360" s="43">
        <f t="shared" ref="S360:T360" si="200">K360+M360+O360+Q360</f>
        <v>44</v>
      </c>
      <c r="T360" s="43">
        <f t="shared" si="200"/>
        <v>0</v>
      </c>
      <c r="U360" s="20"/>
      <c r="V360" s="20"/>
      <c r="W360" s="20"/>
      <c r="X360" s="20"/>
      <c r="Y360" s="138">
        <v>1</v>
      </c>
      <c r="Z360" s="1"/>
      <c r="AA360" s="1"/>
      <c r="AC360" s="1">
        <f>IF(S360=0,"",S360/H359)</f>
        <v>0.91666666666666663</v>
      </c>
      <c r="AD360" s="29">
        <v>57</v>
      </c>
      <c r="AE360" s="36">
        <f t="shared" ref="AE360:AE361" si="201">IF(AD360=0,"",AD360/AD359)</f>
        <v>0.98275862068965514</v>
      </c>
      <c r="AF360" s="1">
        <f t="shared" ref="AF360:AF361" si="202">IF(AD360=0,"",100%-AE360)</f>
        <v>1.7241379310344862E-2</v>
      </c>
      <c r="AG360" s="2"/>
      <c r="AH360" s="2"/>
      <c r="AI360" s="2"/>
      <c r="AJ360" s="2"/>
    </row>
    <row r="361" spans="1:36" ht="15" customHeight="1" x14ac:dyDescent="0.25">
      <c r="A361" s="46" t="s">
        <v>58</v>
      </c>
      <c r="H361" s="2">
        <v>1</v>
      </c>
      <c r="J361" s="47"/>
      <c r="K361" s="2">
        <v>3</v>
      </c>
      <c r="L361" s="2">
        <v>17</v>
      </c>
      <c r="M361" s="2">
        <v>2</v>
      </c>
      <c r="N361" s="2">
        <v>8</v>
      </c>
      <c r="P361" s="2">
        <v>7</v>
      </c>
      <c r="Q361" s="2">
        <v>4</v>
      </c>
      <c r="R361" s="2">
        <v>12</v>
      </c>
      <c r="S361" s="43">
        <f t="shared" ref="S361:T361" si="203">K361+M361+O361+Q361</f>
        <v>9</v>
      </c>
      <c r="T361" s="43">
        <f t="shared" si="203"/>
        <v>44</v>
      </c>
      <c r="U361" s="20">
        <v>8</v>
      </c>
      <c r="V361" s="20">
        <v>16</v>
      </c>
      <c r="W361" s="20">
        <v>7</v>
      </c>
      <c r="X361" s="20">
        <v>12</v>
      </c>
      <c r="Y361" s="138">
        <f t="shared" ref="Y361:Y362" si="204">SUM(U361:X361)</f>
        <v>43</v>
      </c>
      <c r="Z361" s="1"/>
      <c r="AA361" s="1"/>
      <c r="AC361" s="1">
        <f>IF(T361=0,"",T361/S360)</f>
        <v>1</v>
      </c>
      <c r="AD361" s="29">
        <v>55</v>
      </c>
      <c r="AE361" s="36">
        <f t="shared" si="201"/>
        <v>0.96491228070175439</v>
      </c>
      <c r="AF361" s="1">
        <f t="shared" si="202"/>
        <v>3.5087719298245612E-2</v>
      </c>
      <c r="AG361" s="2"/>
      <c r="AH361" s="2"/>
      <c r="AI361" s="2"/>
      <c r="AJ361" s="2"/>
    </row>
    <row r="362" spans="1:36" ht="15" customHeight="1" x14ac:dyDescent="0.25">
      <c r="A362" s="46" t="s">
        <v>59</v>
      </c>
      <c r="J362" s="47"/>
      <c r="L362" s="2">
        <v>3</v>
      </c>
      <c r="M362" s="2">
        <v>1</v>
      </c>
      <c r="N362" s="2">
        <v>2</v>
      </c>
      <c r="R362" s="2">
        <v>4</v>
      </c>
      <c r="S362" s="43">
        <f t="shared" ref="S362:T362" si="205">K362+M362+O362+Q362</f>
        <v>1</v>
      </c>
      <c r="T362" s="43">
        <f t="shared" si="205"/>
        <v>9</v>
      </c>
      <c r="U362" s="20">
        <v>2</v>
      </c>
      <c r="V362" s="20">
        <v>3</v>
      </c>
      <c r="W362" s="20"/>
      <c r="X362" s="20">
        <v>4</v>
      </c>
      <c r="Y362" s="138">
        <f t="shared" si="204"/>
        <v>9</v>
      </c>
      <c r="Z362" s="1"/>
      <c r="AA362" s="1"/>
      <c r="AC362" s="1"/>
      <c r="AD362" s="29">
        <v>9</v>
      </c>
      <c r="AE362" s="36"/>
      <c r="AF362" s="1"/>
      <c r="AG362" s="2"/>
      <c r="AH362" s="2"/>
      <c r="AI362" s="2"/>
      <c r="AJ362" s="2"/>
    </row>
    <row r="363" spans="1:36" ht="15" customHeight="1" x14ac:dyDescent="0.25">
      <c r="A363" s="46" t="s">
        <v>70</v>
      </c>
      <c r="H363" s="2">
        <v>2</v>
      </c>
      <c r="J363" s="47"/>
      <c r="L363" s="2">
        <v>3</v>
      </c>
      <c r="M363" s="2">
        <v>1</v>
      </c>
      <c r="N363" s="2">
        <v>2</v>
      </c>
      <c r="S363" s="43">
        <f t="shared" ref="S363:T363" si="206">K363+M363+O363+Q363</f>
        <v>1</v>
      </c>
      <c r="T363" s="43">
        <f t="shared" si="206"/>
        <v>5</v>
      </c>
      <c r="U363" s="20"/>
      <c r="V363" s="20"/>
      <c r="W363" s="20"/>
      <c r="X363" s="20"/>
      <c r="Y363" s="138"/>
      <c r="Z363" s="1"/>
      <c r="AA363" s="1"/>
      <c r="AC363" s="1"/>
      <c r="AD363" s="29">
        <v>6</v>
      </c>
      <c r="AE363" s="36"/>
      <c r="AF363" s="1"/>
      <c r="AG363" s="2"/>
      <c r="AH363" s="2"/>
      <c r="AI363" s="2"/>
      <c r="AJ363" s="2"/>
    </row>
    <row r="364" spans="1:36" ht="15" customHeight="1" x14ac:dyDescent="0.25">
      <c r="A364" s="46" t="s">
        <v>71</v>
      </c>
      <c r="J364" s="47"/>
      <c r="K364" s="2">
        <v>1</v>
      </c>
      <c r="L364" s="2">
        <v>2</v>
      </c>
      <c r="N364" s="2">
        <v>2</v>
      </c>
      <c r="S364" s="43">
        <f t="shared" ref="S364:T364" si="207">K364+M364+O364+Q364</f>
        <v>1</v>
      </c>
      <c r="T364" s="43">
        <f t="shared" si="207"/>
        <v>4</v>
      </c>
      <c r="U364" s="20">
        <v>2</v>
      </c>
      <c r="V364" s="20"/>
      <c r="W364" s="20"/>
      <c r="X364" s="20"/>
      <c r="Y364" s="138">
        <f>SUM(U364:X364)</f>
        <v>2</v>
      </c>
      <c r="Z364" s="1"/>
      <c r="AA364" s="1"/>
      <c r="AC364" s="1"/>
      <c r="AD364" s="29">
        <v>5</v>
      </c>
      <c r="AE364" s="36"/>
      <c r="AF364" s="1"/>
      <c r="AG364" s="2"/>
      <c r="AH364" s="2"/>
      <c r="AI364" s="2"/>
      <c r="AJ364" s="2"/>
    </row>
    <row r="365" spans="1:36" ht="15" customHeight="1" x14ac:dyDescent="0.25">
      <c r="A365" s="46" t="s">
        <v>79</v>
      </c>
      <c r="J365" s="47"/>
      <c r="M365" s="2">
        <v>1</v>
      </c>
      <c r="S365" s="43">
        <f t="shared" ref="S365:T365" si="208">K365+M365+O365+Q365</f>
        <v>1</v>
      </c>
      <c r="T365" s="43">
        <f t="shared" si="208"/>
        <v>0</v>
      </c>
      <c r="U365" s="20"/>
      <c r="V365" s="20">
        <v>1</v>
      </c>
      <c r="W365" s="20"/>
      <c r="X365" s="20"/>
      <c r="Y365" s="138">
        <v>1</v>
      </c>
      <c r="Z365" s="1"/>
      <c r="AA365" s="1"/>
      <c r="AC365" s="1"/>
      <c r="AD365" s="29">
        <v>1</v>
      </c>
      <c r="AE365" s="36"/>
      <c r="AF365" s="1"/>
      <c r="AG365" s="2"/>
      <c r="AH365" s="2"/>
      <c r="AI365" s="2"/>
      <c r="AJ365" s="2"/>
    </row>
    <row r="366" spans="1:36" ht="15" customHeight="1" x14ac:dyDescent="0.25">
      <c r="A366" s="2">
        <v>1202</v>
      </c>
      <c r="J366" s="47"/>
      <c r="M366" s="2">
        <v>1</v>
      </c>
      <c r="S366" s="43">
        <f t="shared" ref="S366:T366" si="209">K366+M366+O366+Q366</f>
        <v>1</v>
      </c>
      <c r="T366" s="43">
        <f t="shared" si="209"/>
        <v>0</v>
      </c>
      <c r="Z366" s="1"/>
      <c r="AA366" s="1"/>
      <c r="AC366" s="1"/>
      <c r="AD366" s="29">
        <v>1</v>
      </c>
      <c r="AG366" s="2"/>
      <c r="AH366" s="2"/>
      <c r="AI366" s="2"/>
      <c r="AJ366" s="2"/>
    </row>
    <row r="367" spans="1:36" ht="13.5" customHeight="1" x14ac:dyDescent="0.2">
      <c r="Y367" s="221">
        <f>SUM(Y357:Y365)</f>
        <v>57</v>
      </c>
      <c r="Z367" s="1">
        <f>Y361/B353</f>
        <v>0.41747572815533979</v>
      </c>
      <c r="AA367" s="1">
        <f>Y367/B353</f>
        <v>0.55339805825242716</v>
      </c>
      <c r="AB367" s="1">
        <f>AA367-Z367</f>
        <v>0.13592233009708737</v>
      </c>
      <c r="AC367" s="1"/>
      <c r="AG367" s="2"/>
      <c r="AH367" s="2"/>
      <c r="AI367" s="2"/>
      <c r="AJ367" s="2"/>
    </row>
    <row r="368" spans="1:36" ht="13.5" customHeight="1" x14ac:dyDescent="0.3">
      <c r="A368" s="61" t="s">
        <v>81</v>
      </c>
      <c r="Z368" s="1"/>
      <c r="AA368" s="1"/>
      <c r="AC368" s="1"/>
      <c r="AG368" s="2"/>
      <c r="AH368" s="2"/>
      <c r="AI368" s="2"/>
      <c r="AJ368" s="2"/>
    </row>
    <row r="369" spans="1:36" ht="13.5" customHeight="1" x14ac:dyDescent="0.2">
      <c r="B369" s="306" t="s">
        <v>3</v>
      </c>
      <c r="C369" s="307"/>
      <c r="D369" s="307"/>
      <c r="E369" s="307"/>
      <c r="F369" s="307"/>
      <c r="G369" s="307"/>
      <c r="H369" s="307"/>
      <c r="I369" s="307"/>
      <c r="J369" s="307"/>
      <c r="K369" s="307"/>
      <c r="Z369" s="1"/>
      <c r="AA369" s="1"/>
      <c r="AC369" s="1"/>
      <c r="AG369" s="2"/>
      <c r="AH369" s="2"/>
      <c r="AI369" s="2"/>
      <c r="AJ369" s="2"/>
    </row>
    <row r="370" spans="1:36" ht="26.25" customHeight="1" x14ac:dyDescent="0.25">
      <c r="A370" s="15" t="s">
        <v>18</v>
      </c>
      <c r="B370" s="16">
        <v>1</v>
      </c>
      <c r="C370" s="16">
        <v>2</v>
      </c>
      <c r="D370" s="16">
        <v>3</v>
      </c>
      <c r="E370" s="16">
        <v>4</v>
      </c>
      <c r="F370" s="16">
        <v>5</v>
      </c>
      <c r="G370" s="16">
        <v>6</v>
      </c>
      <c r="H370" s="16">
        <v>7</v>
      </c>
      <c r="I370" s="84"/>
      <c r="J370" s="84"/>
      <c r="K370" s="85" t="s">
        <v>73</v>
      </c>
      <c r="L370" s="85" t="s">
        <v>74</v>
      </c>
      <c r="M370" s="85" t="s">
        <v>73</v>
      </c>
      <c r="N370" s="85" t="s">
        <v>74</v>
      </c>
      <c r="O370" s="85" t="s">
        <v>73</v>
      </c>
      <c r="P370" s="85" t="s">
        <v>74</v>
      </c>
      <c r="Q370" s="85" t="s">
        <v>73</v>
      </c>
      <c r="R370" s="85" t="s">
        <v>74</v>
      </c>
      <c r="S370" s="85" t="s">
        <v>73</v>
      </c>
      <c r="T370" s="85" t="s">
        <v>74</v>
      </c>
      <c r="U370" s="18">
        <v>9</v>
      </c>
      <c r="V370" s="19">
        <v>9</v>
      </c>
      <c r="W370" s="19">
        <v>9</v>
      </c>
      <c r="X370" s="19">
        <v>9</v>
      </c>
      <c r="Y370" s="138">
        <v>10</v>
      </c>
      <c r="Z370" s="10" t="s">
        <v>11</v>
      </c>
      <c r="AA370" s="10" t="s">
        <v>12</v>
      </c>
      <c r="AB370" s="11" t="s">
        <v>13</v>
      </c>
      <c r="AC370" s="10" t="s">
        <v>14</v>
      </c>
      <c r="AD370" s="12" t="s">
        <v>15</v>
      </c>
      <c r="AE370" s="12" t="s">
        <v>16</v>
      </c>
      <c r="AF370" s="13" t="s">
        <v>17</v>
      </c>
      <c r="AG370" s="2"/>
      <c r="AH370" s="2"/>
      <c r="AI370" s="2"/>
      <c r="AJ370" s="2"/>
    </row>
    <row r="371" spans="1:36" ht="13.5" customHeight="1" x14ac:dyDescent="0.2">
      <c r="A371" s="46" t="s">
        <v>51</v>
      </c>
      <c r="B371" s="35">
        <v>127</v>
      </c>
      <c r="C371" s="25"/>
      <c r="D371" s="25"/>
      <c r="E371" s="25"/>
      <c r="F371" s="25"/>
      <c r="G371" s="25"/>
      <c r="H371" s="25"/>
      <c r="I371" s="25"/>
      <c r="J371" s="25"/>
      <c r="K371" s="26"/>
      <c r="L371" s="26"/>
      <c r="U371" s="20"/>
      <c r="V371" s="20"/>
      <c r="W371" s="20"/>
      <c r="X371" s="20"/>
      <c r="Y371" s="138"/>
      <c r="Z371" s="1"/>
      <c r="AA371" s="1"/>
      <c r="AC371" s="1"/>
      <c r="AD371" s="29">
        <f>B371</f>
        <v>127</v>
      </c>
      <c r="AE371" s="24"/>
      <c r="AF371" s="1"/>
      <c r="AG371" s="2"/>
      <c r="AH371" s="2"/>
      <c r="AI371" s="2"/>
      <c r="AJ371" s="2"/>
    </row>
    <row r="372" spans="1:36" ht="13.5" customHeight="1" x14ac:dyDescent="0.2">
      <c r="A372" s="46" t="s">
        <v>52</v>
      </c>
      <c r="C372" s="2">
        <v>122</v>
      </c>
      <c r="U372" s="20"/>
      <c r="V372" s="20"/>
      <c r="W372" s="20"/>
      <c r="X372" s="20"/>
      <c r="Y372" s="138"/>
      <c r="Z372" s="1"/>
      <c r="AA372" s="1"/>
      <c r="AC372" s="1">
        <f>C372/B371</f>
        <v>0.96062992125984248</v>
      </c>
      <c r="AD372" s="29">
        <v>124</v>
      </c>
      <c r="AE372" s="36">
        <f t="shared" ref="AE372:AE377" si="210">AD372/AD371</f>
        <v>0.97637795275590555</v>
      </c>
      <c r="AF372" s="1">
        <f t="shared" ref="AF372:AF377" si="211">100%-AE372</f>
        <v>2.3622047244094446E-2</v>
      </c>
      <c r="AG372" s="2"/>
      <c r="AH372" s="2"/>
      <c r="AI372" s="2"/>
      <c r="AJ372" s="2"/>
    </row>
    <row r="373" spans="1:36" ht="13.5" customHeight="1" x14ac:dyDescent="0.2">
      <c r="A373" s="46" t="s">
        <v>53</v>
      </c>
      <c r="D373" s="2">
        <v>114</v>
      </c>
      <c r="U373" s="20"/>
      <c r="V373" s="20"/>
      <c r="W373" s="20"/>
      <c r="X373" s="20"/>
      <c r="Y373" s="138"/>
      <c r="Z373" s="1"/>
      <c r="AA373" s="1"/>
      <c r="AC373" s="1">
        <f>D373/C372</f>
        <v>0.93442622950819676</v>
      </c>
      <c r="AD373" s="29">
        <v>120</v>
      </c>
      <c r="AE373" s="36">
        <f t="shared" si="210"/>
        <v>0.967741935483871</v>
      </c>
      <c r="AF373" s="1">
        <f t="shared" si="211"/>
        <v>3.2258064516129004E-2</v>
      </c>
      <c r="AG373" s="2"/>
      <c r="AH373" s="2"/>
      <c r="AI373" s="2"/>
      <c r="AJ373" s="2"/>
    </row>
    <row r="374" spans="1:36" ht="13.5" customHeight="1" x14ac:dyDescent="0.2">
      <c r="A374" s="46" t="s">
        <v>54</v>
      </c>
      <c r="E374" s="2">
        <v>111</v>
      </c>
      <c r="U374" s="20"/>
      <c r="V374" s="20"/>
      <c r="W374" s="20"/>
      <c r="X374" s="20"/>
      <c r="Y374" s="138"/>
      <c r="Z374" s="1"/>
      <c r="AA374" s="1"/>
      <c r="AC374" s="1">
        <f>E374/D373</f>
        <v>0.97368421052631582</v>
      </c>
      <c r="AD374" s="29">
        <v>119</v>
      </c>
      <c r="AE374" s="36">
        <f t="shared" si="210"/>
        <v>0.9916666666666667</v>
      </c>
      <c r="AF374" s="1">
        <f t="shared" si="211"/>
        <v>8.3333333333333037E-3</v>
      </c>
      <c r="AG374" s="2"/>
      <c r="AH374" s="2"/>
      <c r="AI374" s="2"/>
      <c r="AJ374" s="2"/>
    </row>
    <row r="375" spans="1:36" ht="13.5" customHeight="1" x14ac:dyDescent="0.2">
      <c r="A375" s="46" t="s">
        <v>55</v>
      </c>
      <c r="F375" s="2">
        <v>107</v>
      </c>
      <c r="U375" s="20"/>
      <c r="V375" s="20"/>
      <c r="W375" s="20"/>
      <c r="X375" s="20"/>
      <c r="Y375" s="138"/>
      <c r="Z375" s="1"/>
      <c r="AA375" s="1"/>
      <c r="AC375" s="1">
        <f>F375/E374</f>
        <v>0.963963963963964</v>
      </c>
      <c r="AD375" s="29">
        <v>119</v>
      </c>
      <c r="AE375" s="36">
        <f t="shared" si="210"/>
        <v>1</v>
      </c>
      <c r="AF375" s="1">
        <f t="shared" si="211"/>
        <v>0</v>
      </c>
      <c r="AG375" s="2"/>
      <c r="AH375" s="2"/>
      <c r="AI375" s="2"/>
      <c r="AJ375" s="2"/>
    </row>
    <row r="376" spans="1:36" ht="13.5" customHeight="1" x14ac:dyDescent="0.2">
      <c r="A376" s="46" t="s">
        <v>56</v>
      </c>
      <c r="G376" s="2">
        <v>102</v>
      </c>
      <c r="U376" s="20"/>
      <c r="V376" s="20"/>
      <c r="W376" s="20"/>
      <c r="X376" s="20"/>
      <c r="Y376" s="138"/>
      <c r="Z376" s="1"/>
      <c r="AA376" s="1"/>
      <c r="AC376" s="1">
        <f>G376/F375</f>
        <v>0.95327102803738317</v>
      </c>
      <c r="AD376" s="29">
        <v>118</v>
      </c>
      <c r="AE376" s="36">
        <f t="shared" si="210"/>
        <v>0.99159663865546221</v>
      </c>
      <c r="AF376" s="1">
        <f t="shared" si="211"/>
        <v>8.4033613445377853E-3</v>
      </c>
      <c r="AG376" s="2"/>
      <c r="AH376" s="2"/>
      <c r="AI376" s="2"/>
      <c r="AJ376" s="2"/>
    </row>
    <row r="377" spans="1:36" ht="13.5" customHeight="1" x14ac:dyDescent="0.2">
      <c r="A377" s="46" t="s">
        <v>57</v>
      </c>
      <c r="H377" s="2">
        <v>102</v>
      </c>
      <c r="U377" s="20"/>
      <c r="V377" s="20"/>
      <c r="W377" s="20"/>
      <c r="X377" s="20"/>
      <c r="Y377" s="138"/>
      <c r="Z377" s="1"/>
      <c r="AA377" s="1"/>
      <c r="AC377" s="1">
        <f>H377/G376</f>
        <v>1</v>
      </c>
      <c r="AD377" s="29">
        <v>117</v>
      </c>
      <c r="AE377" s="36">
        <f t="shared" si="210"/>
        <v>0.99152542372881358</v>
      </c>
      <c r="AF377" s="1">
        <f t="shared" si="211"/>
        <v>8.4745762711864181E-3</v>
      </c>
      <c r="AG377" s="2"/>
      <c r="AH377" s="2"/>
      <c r="AI377" s="2"/>
      <c r="AJ377" s="2"/>
    </row>
    <row r="378" spans="1:36" ht="15" customHeight="1" x14ac:dyDescent="0.25">
      <c r="A378" s="46" t="s">
        <v>58</v>
      </c>
      <c r="H378" s="2">
        <v>16</v>
      </c>
      <c r="I378" s="47"/>
      <c r="K378" s="2">
        <v>46</v>
      </c>
      <c r="L378" s="2">
        <v>18</v>
      </c>
      <c r="M378" s="2">
        <v>14</v>
      </c>
      <c r="O378" s="2">
        <v>11</v>
      </c>
      <c r="Q378" s="2">
        <v>26</v>
      </c>
      <c r="S378" s="43">
        <f t="shared" ref="S378:T378" si="212">K378+M378+O378+Q378</f>
        <v>97</v>
      </c>
      <c r="T378" s="43">
        <f t="shared" si="212"/>
        <v>18</v>
      </c>
      <c r="U378" s="20"/>
      <c r="V378" s="20"/>
      <c r="W378" s="20"/>
      <c r="X378" s="20"/>
      <c r="Y378" s="138"/>
      <c r="Z378" s="1"/>
      <c r="AA378" s="1"/>
      <c r="AC378" s="1">
        <f>IF(S378=0,"",S378/H377)</f>
        <v>0.9509803921568627</v>
      </c>
      <c r="AD378" s="29">
        <v>107</v>
      </c>
      <c r="AE378" s="36">
        <f t="shared" ref="AE378:AE379" si="213">IF(AD378=0,"",AD378/AD377)</f>
        <v>0.9145299145299145</v>
      </c>
      <c r="AF378" s="1">
        <f t="shared" ref="AF378:AF379" si="214">IF(AD378=0,"",100%-AE378)</f>
        <v>8.54700854700855E-2</v>
      </c>
      <c r="AG378" s="2"/>
      <c r="AH378" s="2"/>
      <c r="AI378" s="2"/>
      <c r="AJ378" s="2"/>
    </row>
    <row r="379" spans="1:36" ht="15" customHeight="1" x14ac:dyDescent="0.25">
      <c r="A379" s="46" t="s">
        <v>59</v>
      </c>
      <c r="J379" s="47"/>
      <c r="K379" s="2">
        <v>5</v>
      </c>
      <c r="L379" s="2">
        <v>46</v>
      </c>
      <c r="M379" s="2">
        <v>1</v>
      </c>
      <c r="N379" s="2">
        <v>14</v>
      </c>
      <c r="O379" s="2">
        <v>1</v>
      </c>
      <c r="P379" s="2">
        <v>10</v>
      </c>
      <c r="Q379" s="2">
        <v>4</v>
      </c>
      <c r="R379" s="2">
        <v>26</v>
      </c>
      <c r="S379" s="43">
        <f t="shared" ref="S379:T379" si="215">K379+M379+O379+Q379</f>
        <v>11</v>
      </c>
      <c r="T379" s="43">
        <f t="shared" si="215"/>
        <v>96</v>
      </c>
      <c r="U379" s="20">
        <v>14</v>
      </c>
      <c r="V379" s="20">
        <v>43</v>
      </c>
      <c r="W379" s="20">
        <v>17</v>
      </c>
      <c r="X379" s="20">
        <v>25</v>
      </c>
      <c r="Y379" s="138">
        <v>94</v>
      </c>
      <c r="Z379" s="1"/>
      <c r="AA379" s="1"/>
      <c r="AC379" s="1">
        <f>IF(T379=0,"",T379/S378)</f>
        <v>0.98969072164948457</v>
      </c>
      <c r="AD379" s="29">
        <v>107</v>
      </c>
      <c r="AE379" s="36">
        <f t="shared" si="213"/>
        <v>1</v>
      </c>
      <c r="AF379" s="1">
        <f t="shared" si="214"/>
        <v>0</v>
      </c>
      <c r="AG379" s="2"/>
      <c r="AH379" s="2"/>
      <c r="AI379" s="2"/>
      <c r="AJ379" s="2"/>
    </row>
    <row r="380" spans="1:36" ht="15" customHeight="1" x14ac:dyDescent="0.25">
      <c r="A380" s="46" t="s">
        <v>70</v>
      </c>
      <c r="H380" s="2">
        <v>3</v>
      </c>
      <c r="J380" s="47"/>
      <c r="L380" s="2">
        <v>5</v>
      </c>
      <c r="N380" s="2">
        <v>2</v>
      </c>
      <c r="P380" s="2">
        <v>2</v>
      </c>
      <c r="R380" s="2">
        <v>4</v>
      </c>
      <c r="S380" s="43">
        <f t="shared" ref="S380:T380" si="216">K380+M380+O380+Q380</f>
        <v>0</v>
      </c>
      <c r="T380" s="43">
        <f t="shared" si="216"/>
        <v>13</v>
      </c>
      <c r="U380" s="20">
        <v>2</v>
      </c>
      <c r="V380" s="20">
        <v>5</v>
      </c>
      <c r="W380" s="20">
        <v>4</v>
      </c>
      <c r="X380" s="20">
        <v>4</v>
      </c>
      <c r="Y380" s="138">
        <v>13</v>
      </c>
      <c r="Z380" s="1"/>
      <c r="AA380" s="1"/>
      <c r="AC380" s="1"/>
      <c r="AD380" s="29">
        <v>16</v>
      </c>
      <c r="AE380" s="36"/>
      <c r="AF380" s="1"/>
      <c r="AG380" s="2"/>
      <c r="AH380" s="2"/>
      <c r="AI380" s="2"/>
      <c r="AJ380" s="2"/>
    </row>
    <row r="381" spans="1:36" ht="15" customHeight="1" x14ac:dyDescent="0.25">
      <c r="A381" s="46" t="s">
        <v>71</v>
      </c>
      <c r="J381" s="47"/>
      <c r="M381" s="2">
        <v>1</v>
      </c>
      <c r="S381" s="43">
        <f t="shared" ref="S381:T381" si="217">K381+M381+O381+Q381</f>
        <v>1</v>
      </c>
      <c r="T381" s="43">
        <f t="shared" si="217"/>
        <v>0</v>
      </c>
      <c r="U381" s="20"/>
      <c r="V381" s="20"/>
      <c r="W381" s="20"/>
      <c r="X381" s="20"/>
      <c r="Y381" s="138"/>
      <c r="Z381" s="1"/>
      <c r="AA381" s="1"/>
      <c r="AC381" s="1"/>
      <c r="AD381" s="29">
        <v>1</v>
      </c>
      <c r="AE381" s="36"/>
      <c r="AF381" s="1"/>
      <c r="AG381" s="2"/>
      <c r="AH381" s="2"/>
      <c r="AI381" s="2"/>
      <c r="AJ381" s="2"/>
    </row>
    <row r="382" spans="1:36" ht="15" customHeight="1" x14ac:dyDescent="0.25">
      <c r="A382" s="46" t="s">
        <v>79</v>
      </c>
      <c r="J382" s="47"/>
      <c r="L382" s="2">
        <v>1</v>
      </c>
      <c r="S382" s="43">
        <f t="shared" ref="S382:T382" si="218">K382+M382+O382+Q382</f>
        <v>0</v>
      </c>
      <c r="T382" s="43">
        <f t="shared" si="218"/>
        <v>1</v>
      </c>
      <c r="U382" s="20">
        <v>1</v>
      </c>
      <c r="V382" s="20"/>
      <c r="W382" s="20"/>
      <c r="X382" s="20"/>
      <c r="Y382" s="138">
        <f>SUM(U382:X382)</f>
        <v>1</v>
      </c>
      <c r="Z382" s="1"/>
      <c r="AA382" s="1"/>
      <c r="AC382" s="1"/>
      <c r="AD382" s="29">
        <v>1</v>
      </c>
      <c r="AE382" s="36"/>
      <c r="AF382" s="1"/>
      <c r="AG382" s="2"/>
      <c r="AH382" s="2"/>
      <c r="AI382" s="2"/>
      <c r="AJ382" s="2"/>
    </row>
    <row r="383" spans="1:36" ht="15" customHeight="1" x14ac:dyDescent="0.25">
      <c r="A383" s="46" t="s">
        <v>82</v>
      </c>
      <c r="J383" s="47"/>
      <c r="K383" s="2">
        <v>1</v>
      </c>
      <c r="S383" s="43">
        <f t="shared" ref="S383:T383" si="219">K383+M383+O383+Q383</f>
        <v>1</v>
      </c>
      <c r="T383" s="43">
        <f t="shared" si="219"/>
        <v>0</v>
      </c>
      <c r="U383" s="20"/>
      <c r="V383" s="20"/>
      <c r="W383" s="20"/>
      <c r="X383" s="20"/>
      <c r="Y383" s="138"/>
      <c r="Z383" s="1"/>
      <c r="AA383" s="1"/>
      <c r="AC383" s="1"/>
      <c r="AD383" s="29">
        <v>1</v>
      </c>
      <c r="AE383" s="36"/>
      <c r="AF383" s="1"/>
      <c r="AG383" s="2"/>
      <c r="AH383" s="2"/>
      <c r="AI383" s="2"/>
      <c r="AJ383" s="2"/>
    </row>
    <row r="384" spans="1:36" ht="15" customHeight="1" x14ac:dyDescent="0.25">
      <c r="A384" s="46" t="s">
        <v>83</v>
      </c>
      <c r="J384" s="47"/>
      <c r="L384" s="2">
        <v>1</v>
      </c>
      <c r="S384" s="43">
        <f t="shared" ref="S384:T384" si="220">K384+M384+O384+Q384</f>
        <v>0</v>
      </c>
      <c r="T384" s="43">
        <f t="shared" si="220"/>
        <v>1</v>
      </c>
      <c r="U384" s="20"/>
      <c r="V384" s="20">
        <v>1</v>
      </c>
      <c r="W384" s="20"/>
      <c r="X384" s="20"/>
      <c r="Y384" s="138">
        <f>SUM(U384:X384)</f>
        <v>1</v>
      </c>
      <c r="Z384" s="1"/>
      <c r="AA384" s="1"/>
      <c r="AC384" s="1"/>
      <c r="AD384" s="29">
        <v>1</v>
      </c>
      <c r="AE384" s="36"/>
      <c r="AF384" s="1"/>
      <c r="AG384" s="2"/>
      <c r="AH384" s="2"/>
      <c r="AI384" s="2"/>
      <c r="AJ384" s="2"/>
    </row>
    <row r="385" spans="1:36" ht="13.5" customHeight="1" x14ac:dyDescent="0.2">
      <c r="A385" s="46"/>
      <c r="U385" s="20"/>
      <c r="V385" s="20"/>
      <c r="W385" s="20"/>
      <c r="X385" s="20"/>
      <c r="Y385" s="138"/>
      <c r="Z385" s="1"/>
      <c r="AA385" s="1"/>
      <c r="AC385" s="1"/>
      <c r="AD385" s="29"/>
      <c r="AE385" s="36"/>
      <c r="AF385" s="1"/>
      <c r="AG385" s="2"/>
      <c r="AH385" s="2"/>
      <c r="AI385" s="2"/>
      <c r="AJ385" s="2"/>
    </row>
    <row r="386" spans="1:36" ht="13.5" customHeight="1" x14ac:dyDescent="0.2">
      <c r="Y386" s="221">
        <f>SUM(Y379:Y384)</f>
        <v>109</v>
      </c>
      <c r="Z386" s="1">
        <f>Y379/B371</f>
        <v>0.74015748031496065</v>
      </c>
      <c r="AA386" s="1">
        <f>Y386/B371</f>
        <v>0.8582677165354331</v>
      </c>
      <c r="AB386" s="1">
        <f>AA386-Z386</f>
        <v>0.11811023622047245</v>
      </c>
      <c r="AC386" s="1"/>
      <c r="AG386" s="2"/>
      <c r="AH386" s="2"/>
      <c r="AI386" s="2"/>
      <c r="AJ386" s="2"/>
    </row>
    <row r="387" spans="1:36" ht="13.5" customHeight="1" x14ac:dyDescent="0.3">
      <c r="A387" s="61" t="s">
        <v>84</v>
      </c>
      <c r="Z387" s="1"/>
      <c r="AA387" s="1"/>
      <c r="AC387" s="1"/>
      <c r="AG387" s="2"/>
      <c r="AH387" s="2"/>
      <c r="AI387" s="2"/>
      <c r="AJ387" s="2"/>
    </row>
    <row r="388" spans="1:36" ht="13.5" customHeight="1" x14ac:dyDescent="0.2">
      <c r="B388" s="306" t="s">
        <v>3</v>
      </c>
      <c r="C388" s="307"/>
      <c r="D388" s="307"/>
      <c r="E388" s="307"/>
      <c r="F388" s="307"/>
      <c r="G388" s="307"/>
      <c r="H388" s="307"/>
      <c r="I388" s="307"/>
      <c r="J388" s="307"/>
      <c r="K388" s="307"/>
      <c r="Z388" s="1"/>
      <c r="AA388" s="1"/>
      <c r="AC388" s="1"/>
      <c r="AG388" s="2"/>
      <c r="AH388" s="2"/>
      <c r="AI388" s="2"/>
      <c r="AJ388" s="2"/>
    </row>
    <row r="389" spans="1:36" ht="26.25" customHeight="1" x14ac:dyDescent="0.25">
      <c r="A389" s="15" t="s">
        <v>18</v>
      </c>
      <c r="B389" s="16">
        <v>1</v>
      </c>
      <c r="C389" s="16">
        <v>2</v>
      </c>
      <c r="D389" s="16">
        <v>3</v>
      </c>
      <c r="E389" s="16">
        <v>4</v>
      </c>
      <c r="F389" s="16">
        <v>5</v>
      </c>
      <c r="G389" s="16">
        <v>6</v>
      </c>
      <c r="H389" s="16">
        <v>7</v>
      </c>
      <c r="I389" s="84"/>
      <c r="J389" s="84"/>
      <c r="K389" s="85" t="s">
        <v>73</v>
      </c>
      <c r="L389" s="85" t="s">
        <v>74</v>
      </c>
      <c r="M389" s="85" t="s">
        <v>73</v>
      </c>
      <c r="N389" s="85" t="s">
        <v>74</v>
      </c>
      <c r="O389" s="85" t="s">
        <v>73</v>
      </c>
      <c r="P389" s="85" t="s">
        <v>74</v>
      </c>
      <c r="Q389" s="85" t="s">
        <v>73</v>
      </c>
      <c r="R389" s="85" t="s">
        <v>74</v>
      </c>
      <c r="S389" s="85" t="s">
        <v>73</v>
      </c>
      <c r="T389" s="85" t="s">
        <v>74</v>
      </c>
      <c r="U389" s="18">
        <v>9</v>
      </c>
      <c r="V389" s="19">
        <v>9</v>
      </c>
      <c r="W389" s="19">
        <v>9</v>
      </c>
      <c r="X389" s="19">
        <v>9</v>
      </c>
      <c r="Y389" s="138">
        <v>10</v>
      </c>
      <c r="Z389" s="10" t="s">
        <v>11</v>
      </c>
      <c r="AA389" s="10" t="s">
        <v>12</v>
      </c>
      <c r="AB389" s="11" t="s">
        <v>13</v>
      </c>
      <c r="AC389" s="10" t="s">
        <v>14</v>
      </c>
      <c r="AD389" s="12" t="s">
        <v>15</v>
      </c>
      <c r="AE389" s="12" t="s">
        <v>16</v>
      </c>
      <c r="AF389" s="13" t="s">
        <v>17</v>
      </c>
      <c r="AG389" s="2"/>
      <c r="AH389" s="2"/>
      <c r="AI389" s="2"/>
      <c r="AJ389" s="2"/>
    </row>
    <row r="390" spans="1:36" ht="13.5" customHeight="1" x14ac:dyDescent="0.2">
      <c r="A390" s="46" t="s">
        <v>52</v>
      </c>
      <c r="B390" s="35">
        <v>76</v>
      </c>
      <c r="C390" s="25"/>
      <c r="D390" s="25"/>
      <c r="E390" s="25"/>
      <c r="F390" s="25"/>
      <c r="G390" s="25"/>
      <c r="H390" s="25"/>
      <c r="I390" s="25"/>
      <c r="J390" s="25"/>
      <c r="K390" s="26"/>
      <c r="L390" s="26"/>
      <c r="U390" s="20"/>
      <c r="V390" s="20"/>
      <c r="W390" s="20"/>
      <c r="X390" s="20"/>
      <c r="Y390" s="138"/>
      <c r="Z390" s="1"/>
      <c r="AA390" s="1"/>
      <c r="AC390" s="1"/>
      <c r="AD390" s="29">
        <f>B390</f>
        <v>76</v>
      </c>
      <c r="AE390" s="24"/>
      <c r="AF390" s="1"/>
      <c r="AG390" s="2"/>
      <c r="AH390" s="2"/>
      <c r="AI390" s="2"/>
      <c r="AJ390" s="2"/>
    </row>
    <row r="391" spans="1:36" ht="13.5" customHeight="1" x14ac:dyDescent="0.2">
      <c r="A391" s="46" t="s">
        <v>53</v>
      </c>
      <c r="C391" s="2">
        <v>71</v>
      </c>
      <c r="U391" s="20"/>
      <c r="V391" s="20"/>
      <c r="W391" s="20"/>
      <c r="X391" s="20"/>
      <c r="Y391" s="138"/>
      <c r="Z391" s="1"/>
      <c r="AA391" s="1"/>
      <c r="AC391" s="1">
        <f>C391/B390</f>
        <v>0.93421052631578949</v>
      </c>
      <c r="AD391" s="29">
        <v>71</v>
      </c>
      <c r="AE391" s="36">
        <f t="shared" ref="AE391:AE396" si="221">AD391/AD390</f>
        <v>0.93421052631578949</v>
      </c>
      <c r="AF391" s="1">
        <f t="shared" ref="AF391:AF396" si="222">100%-AE391</f>
        <v>6.5789473684210509E-2</v>
      </c>
      <c r="AG391" s="2"/>
      <c r="AH391" s="2"/>
      <c r="AI391" s="2"/>
      <c r="AJ391" s="2"/>
    </row>
    <row r="392" spans="1:36" ht="13.5" customHeight="1" x14ac:dyDescent="0.2">
      <c r="A392" s="46" t="s">
        <v>54</v>
      </c>
      <c r="D392" s="2">
        <v>61</v>
      </c>
      <c r="U392" s="20"/>
      <c r="V392" s="20"/>
      <c r="W392" s="20"/>
      <c r="X392" s="20"/>
      <c r="Y392" s="138"/>
      <c r="Z392" s="1"/>
      <c r="AA392" s="1"/>
      <c r="AC392" s="1">
        <f>D392/C391</f>
        <v>0.85915492957746475</v>
      </c>
      <c r="AD392" s="29">
        <v>71</v>
      </c>
      <c r="AE392" s="36">
        <f t="shared" si="221"/>
        <v>1</v>
      </c>
      <c r="AF392" s="1">
        <f t="shared" si="222"/>
        <v>0</v>
      </c>
      <c r="AG392" s="2"/>
      <c r="AH392" s="2"/>
      <c r="AI392" s="2"/>
      <c r="AJ392" s="2"/>
    </row>
    <row r="393" spans="1:36" ht="13.5" customHeight="1" x14ac:dyDescent="0.2">
      <c r="A393" s="46" t="s">
        <v>55</v>
      </c>
      <c r="E393" s="2">
        <v>56</v>
      </c>
      <c r="U393" s="20"/>
      <c r="V393" s="20"/>
      <c r="W393" s="20"/>
      <c r="X393" s="20"/>
      <c r="Y393" s="138"/>
      <c r="Z393" s="1"/>
      <c r="AA393" s="1"/>
      <c r="AC393" s="1">
        <f>E393/D392</f>
        <v>0.91803278688524592</v>
      </c>
      <c r="AD393" s="29">
        <v>66</v>
      </c>
      <c r="AE393" s="36">
        <f t="shared" si="221"/>
        <v>0.92957746478873238</v>
      </c>
      <c r="AF393" s="1">
        <f t="shared" si="222"/>
        <v>7.0422535211267623E-2</v>
      </c>
      <c r="AG393" s="2"/>
      <c r="AH393" s="2"/>
      <c r="AI393" s="2"/>
      <c r="AJ393" s="2"/>
    </row>
    <row r="394" spans="1:36" ht="13.5" customHeight="1" x14ac:dyDescent="0.2">
      <c r="A394" s="46" t="s">
        <v>56</v>
      </c>
      <c r="F394" s="2">
        <v>49</v>
      </c>
      <c r="U394" s="20"/>
      <c r="V394" s="20"/>
      <c r="W394" s="20"/>
      <c r="X394" s="20"/>
      <c r="Y394" s="138"/>
      <c r="Z394" s="1"/>
      <c r="AA394" s="1"/>
      <c r="AC394" s="1">
        <f>F394/E393</f>
        <v>0.875</v>
      </c>
      <c r="AD394" s="29">
        <v>66</v>
      </c>
      <c r="AE394" s="36">
        <f t="shared" si="221"/>
        <v>1</v>
      </c>
      <c r="AF394" s="1">
        <f t="shared" si="222"/>
        <v>0</v>
      </c>
      <c r="AG394" s="2"/>
      <c r="AH394" s="2"/>
      <c r="AI394" s="2"/>
      <c r="AJ394" s="2"/>
    </row>
    <row r="395" spans="1:36" ht="13.5" customHeight="1" x14ac:dyDescent="0.2">
      <c r="A395" s="46" t="s">
        <v>57</v>
      </c>
      <c r="G395" s="2">
        <v>48</v>
      </c>
      <c r="U395" s="20"/>
      <c r="V395" s="20"/>
      <c r="W395" s="20"/>
      <c r="X395" s="20"/>
      <c r="Y395" s="138"/>
      <c r="Z395" s="1"/>
      <c r="AA395" s="1"/>
      <c r="AC395" s="1">
        <f>G395/F394</f>
        <v>0.97959183673469385</v>
      </c>
      <c r="AD395" s="29">
        <v>66</v>
      </c>
      <c r="AE395" s="36">
        <f t="shared" si="221"/>
        <v>1</v>
      </c>
      <c r="AF395" s="1">
        <f t="shared" si="222"/>
        <v>0</v>
      </c>
      <c r="AG395" s="2"/>
      <c r="AH395" s="2"/>
      <c r="AI395" s="2"/>
      <c r="AJ395" s="2"/>
    </row>
    <row r="396" spans="1:36" ht="13.5" customHeight="1" x14ac:dyDescent="0.2">
      <c r="A396" s="46" t="s">
        <v>58</v>
      </c>
      <c r="H396" s="2">
        <v>46</v>
      </c>
      <c r="U396" s="20"/>
      <c r="V396" s="20"/>
      <c r="W396" s="20"/>
      <c r="X396" s="20"/>
      <c r="Y396" s="138"/>
      <c r="Z396" s="1"/>
      <c r="AA396" s="1"/>
      <c r="AC396" s="1">
        <f>H396/G395</f>
        <v>0.95833333333333337</v>
      </c>
      <c r="AD396" s="29">
        <v>65</v>
      </c>
      <c r="AE396" s="36">
        <f t="shared" si="221"/>
        <v>0.98484848484848486</v>
      </c>
      <c r="AF396" s="1">
        <f t="shared" si="222"/>
        <v>1.5151515151515138E-2</v>
      </c>
      <c r="AG396" s="2"/>
      <c r="AH396" s="2"/>
      <c r="AI396" s="2"/>
      <c r="AJ396" s="2"/>
    </row>
    <row r="397" spans="1:36" ht="15" customHeight="1" x14ac:dyDescent="0.25">
      <c r="A397" s="46" t="s">
        <v>59</v>
      </c>
      <c r="H397" s="2">
        <v>18</v>
      </c>
      <c r="I397" s="47"/>
      <c r="K397" s="2">
        <v>22</v>
      </c>
      <c r="M397" s="2">
        <v>12</v>
      </c>
      <c r="O397" s="2">
        <v>7</v>
      </c>
      <c r="Q397" s="2">
        <v>3</v>
      </c>
      <c r="S397" s="43">
        <v>45</v>
      </c>
      <c r="T397" s="43">
        <f>L397+N397+P397+R397</f>
        <v>0</v>
      </c>
      <c r="U397" s="20"/>
      <c r="V397" s="20"/>
      <c r="W397" s="20"/>
      <c r="X397" s="20"/>
      <c r="Y397" s="138"/>
      <c r="Z397" s="1"/>
      <c r="AA397" s="1"/>
      <c r="AC397" s="1">
        <f>IF(S397=0,"",S397/H396)</f>
        <v>0.97826086956521741</v>
      </c>
      <c r="AD397" s="29">
        <v>57</v>
      </c>
      <c r="AE397" s="36">
        <f t="shared" ref="AE397:AE398" si="223">IF(AD397=0,"",AD397/AD396)</f>
        <v>0.87692307692307692</v>
      </c>
      <c r="AF397" s="1">
        <f t="shared" ref="AF397:AF398" si="224">IF(AD397=0,"",100%-AE397)</f>
        <v>0.12307692307692308</v>
      </c>
      <c r="AG397" s="2"/>
      <c r="AH397" s="2"/>
      <c r="AI397" s="2"/>
      <c r="AJ397" s="2"/>
    </row>
    <row r="398" spans="1:36" ht="15" customHeight="1" x14ac:dyDescent="0.25">
      <c r="A398" s="46" t="s">
        <v>70</v>
      </c>
      <c r="H398" s="2">
        <v>4</v>
      </c>
      <c r="J398" s="47"/>
      <c r="K398" s="2">
        <v>6</v>
      </c>
      <c r="L398" s="2">
        <v>24</v>
      </c>
      <c r="M398" s="2">
        <v>1</v>
      </c>
      <c r="N398" s="2">
        <v>11</v>
      </c>
      <c r="P398" s="2">
        <v>7</v>
      </c>
      <c r="Q398" s="2">
        <v>5</v>
      </c>
      <c r="R398" s="2">
        <v>3</v>
      </c>
      <c r="S398" s="43">
        <f t="shared" ref="S398:T398" si="225">K398+M398+O398+Q398</f>
        <v>12</v>
      </c>
      <c r="T398" s="43">
        <f t="shared" si="225"/>
        <v>45</v>
      </c>
      <c r="U398" s="20">
        <v>11</v>
      </c>
      <c r="V398" s="20">
        <v>22</v>
      </c>
      <c r="W398" s="20">
        <v>7</v>
      </c>
      <c r="X398" s="20">
        <v>3</v>
      </c>
      <c r="Y398" s="138">
        <f t="shared" ref="Y398:Y401" si="226">SUM(U398:X398)</f>
        <v>43</v>
      </c>
      <c r="Z398" s="1"/>
      <c r="AA398" s="1"/>
      <c r="AC398" s="1">
        <f>IF(T398=0,"",T398/S397)</f>
        <v>1</v>
      </c>
      <c r="AD398" s="29">
        <v>55</v>
      </c>
      <c r="AE398" s="36">
        <f t="shared" si="223"/>
        <v>0.96491228070175439</v>
      </c>
      <c r="AF398" s="1">
        <f t="shared" si="224"/>
        <v>3.5087719298245612E-2</v>
      </c>
      <c r="AG398" s="2"/>
      <c r="AH398" s="2"/>
      <c r="AI398" s="2"/>
      <c r="AJ398" s="2"/>
    </row>
    <row r="399" spans="1:36" ht="15" customHeight="1" x14ac:dyDescent="0.25">
      <c r="A399" s="46" t="s">
        <v>71</v>
      </c>
      <c r="J399" s="47"/>
      <c r="L399" s="2">
        <v>6</v>
      </c>
      <c r="M399" s="2">
        <v>2</v>
      </c>
      <c r="N399" s="2">
        <v>1</v>
      </c>
      <c r="O399" s="2">
        <v>2</v>
      </c>
      <c r="R399" s="2">
        <v>5</v>
      </c>
      <c r="S399" s="43">
        <f t="shared" ref="S399:T399" si="227">K399+M399+O399+Q399</f>
        <v>4</v>
      </c>
      <c r="T399" s="43">
        <f t="shared" si="227"/>
        <v>12</v>
      </c>
      <c r="U399" s="20">
        <v>1</v>
      </c>
      <c r="V399" s="20">
        <v>6</v>
      </c>
      <c r="W399" s="20"/>
      <c r="X399" s="20">
        <v>5</v>
      </c>
      <c r="Y399" s="138">
        <f t="shared" si="226"/>
        <v>12</v>
      </c>
      <c r="Z399" s="1"/>
      <c r="AA399" s="1"/>
      <c r="AC399" s="1"/>
      <c r="AD399" s="29">
        <v>19</v>
      </c>
      <c r="AE399" s="36"/>
      <c r="AF399" s="1"/>
      <c r="AG399" s="2"/>
      <c r="AH399" s="2"/>
      <c r="AI399" s="2"/>
      <c r="AJ399" s="2"/>
    </row>
    <row r="400" spans="1:36" ht="15" customHeight="1" x14ac:dyDescent="0.25">
      <c r="A400" s="46" t="s">
        <v>79</v>
      </c>
      <c r="H400" s="2">
        <v>3</v>
      </c>
      <c r="J400" s="47"/>
      <c r="K400" s="2">
        <v>1</v>
      </c>
      <c r="N400" s="2">
        <v>2</v>
      </c>
      <c r="P400" s="2">
        <v>2</v>
      </c>
      <c r="S400" s="43">
        <f t="shared" ref="S400:T400" si="228">K400+M400+O400+Q400</f>
        <v>1</v>
      </c>
      <c r="T400" s="43">
        <f t="shared" si="228"/>
        <v>4</v>
      </c>
      <c r="U400" s="20">
        <v>2</v>
      </c>
      <c r="V400" s="20"/>
      <c r="W400" s="20">
        <v>2</v>
      </c>
      <c r="X400" s="20"/>
      <c r="Y400" s="138">
        <f t="shared" si="226"/>
        <v>4</v>
      </c>
      <c r="Z400" s="1"/>
      <c r="AA400" s="1"/>
      <c r="AC400" s="1"/>
      <c r="AD400" s="29">
        <v>7</v>
      </c>
      <c r="AE400" s="36"/>
      <c r="AF400" s="1"/>
      <c r="AG400" s="2"/>
      <c r="AH400" s="2"/>
      <c r="AI400" s="2"/>
      <c r="AJ400" s="2"/>
    </row>
    <row r="401" spans="1:36" ht="15" customHeight="1" x14ac:dyDescent="0.25">
      <c r="A401" s="46" t="s">
        <v>82</v>
      </c>
      <c r="J401" s="47"/>
      <c r="K401" s="2">
        <v>1</v>
      </c>
      <c r="M401" s="2">
        <v>1</v>
      </c>
      <c r="S401" s="43">
        <f t="shared" ref="S401:T401" si="229">K401+M401+O401+Q401</f>
        <v>2</v>
      </c>
      <c r="T401" s="43">
        <f t="shared" si="229"/>
        <v>0</v>
      </c>
      <c r="U401" s="20">
        <v>1</v>
      </c>
      <c r="V401" s="20"/>
      <c r="W401" s="20"/>
      <c r="X401" s="20"/>
      <c r="Y401" s="138">
        <f t="shared" si="226"/>
        <v>1</v>
      </c>
      <c r="Z401" s="1"/>
      <c r="AA401" s="1"/>
      <c r="AC401" s="1"/>
      <c r="AD401" s="29">
        <v>2</v>
      </c>
      <c r="AE401" s="36"/>
      <c r="AF401" s="1"/>
      <c r="AG401" s="2"/>
      <c r="AH401" s="2"/>
      <c r="AI401" s="2"/>
      <c r="AJ401" s="2"/>
    </row>
    <row r="402" spans="1:36" ht="15" customHeight="1" x14ac:dyDescent="0.25">
      <c r="A402" s="46" t="s">
        <v>83</v>
      </c>
      <c r="J402" s="47"/>
      <c r="L402" s="2">
        <v>1</v>
      </c>
      <c r="N402" s="2">
        <v>1</v>
      </c>
      <c r="S402" s="43">
        <f t="shared" ref="S402:T402" si="230">K402+M402+O402+Q402</f>
        <v>0</v>
      </c>
      <c r="T402" s="43">
        <f t="shared" si="230"/>
        <v>2</v>
      </c>
      <c r="U402" s="20"/>
      <c r="V402" s="20"/>
      <c r="W402" s="20"/>
      <c r="X402" s="20"/>
      <c r="Y402" s="138"/>
      <c r="Z402" s="1"/>
      <c r="AA402" s="1"/>
      <c r="AC402" s="1"/>
      <c r="AD402" s="29">
        <v>2</v>
      </c>
      <c r="AE402" s="36"/>
      <c r="AF402" s="1"/>
      <c r="AG402" s="2"/>
      <c r="AH402" s="2"/>
      <c r="AI402" s="2"/>
      <c r="AJ402" s="2"/>
    </row>
    <row r="403" spans="1:36" ht="15" customHeight="1" x14ac:dyDescent="0.25">
      <c r="A403" s="46" t="s">
        <v>85</v>
      </c>
      <c r="J403" s="47"/>
      <c r="K403" s="2">
        <v>1</v>
      </c>
      <c r="S403" s="43">
        <f t="shared" ref="S403:T403" si="231">K403+M403+O403+Q403</f>
        <v>1</v>
      </c>
      <c r="T403" s="43">
        <f t="shared" si="231"/>
        <v>0</v>
      </c>
      <c r="U403" s="20"/>
      <c r="V403" s="20"/>
      <c r="W403" s="20"/>
      <c r="X403" s="20"/>
      <c r="Y403" s="138"/>
      <c r="Z403" s="1"/>
      <c r="AA403" s="1"/>
      <c r="AC403" s="1"/>
      <c r="AD403" s="29">
        <v>1</v>
      </c>
      <c r="AE403" s="36"/>
      <c r="AF403" s="1"/>
      <c r="AG403" s="2"/>
      <c r="AH403" s="2"/>
      <c r="AI403" s="2"/>
      <c r="AJ403" s="2"/>
    </row>
    <row r="404" spans="1:36" ht="15" customHeight="1" x14ac:dyDescent="0.25">
      <c r="A404" s="46" t="s">
        <v>86</v>
      </c>
      <c r="J404" s="47"/>
      <c r="L404" s="2">
        <v>1</v>
      </c>
      <c r="S404" s="43">
        <f t="shared" ref="S404:T404" si="232">K404+M404+O404+Q404</f>
        <v>0</v>
      </c>
      <c r="T404" s="43">
        <f t="shared" si="232"/>
        <v>1</v>
      </c>
      <c r="U404" s="20"/>
      <c r="V404" s="20">
        <v>1</v>
      </c>
      <c r="W404" s="20"/>
      <c r="X404" s="20"/>
      <c r="Y404" s="138">
        <f>SUM(U404:X404)</f>
        <v>1</v>
      </c>
      <c r="Z404" s="1"/>
      <c r="AA404" s="1"/>
      <c r="AC404" s="1"/>
      <c r="AD404" s="29">
        <v>1</v>
      </c>
      <c r="AE404" s="36"/>
      <c r="AF404" s="1"/>
      <c r="AG404" s="2"/>
      <c r="AH404" s="2"/>
      <c r="AI404" s="2"/>
      <c r="AJ404" s="2"/>
    </row>
    <row r="405" spans="1:36" ht="13.5" customHeight="1" x14ac:dyDescent="0.2">
      <c r="Y405" s="221">
        <f>SUM(Y398:Y404)</f>
        <v>61</v>
      </c>
      <c r="Z405" s="1">
        <f>Y398/B390</f>
        <v>0.56578947368421051</v>
      </c>
      <c r="AA405" s="1">
        <f>Y405/B390</f>
        <v>0.80263157894736847</v>
      </c>
      <c r="AB405" s="1">
        <f>AA405-Z405</f>
        <v>0.23684210526315796</v>
      </c>
      <c r="AC405" s="1"/>
      <c r="AG405" s="2"/>
      <c r="AH405" s="2"/>
      <c r="AI405" s="2"/>
      <c r="AJ405" s="2"/>
    </row>
    <row r="406" spans="1:36" ht="13.5" customHeight="1" x14ac:dyDescent="0.3">
      <c r="A406" s="61" t="s">
        <v>87</v>
      </c>
      <c r="Z406" s="1"/>
      <c r="AA406" s="1"/>
      <c r="AC406" s="1"/>
      <c r="AG406" s="2"/>
      <c r="AH406" s="2"/>
      <c r="AI406" s="2"/>
      <c r="AJ406" s="2"/>
    </row>
    <row r="407" spans="1:36" ht="13.5" customHeight="1" x14ac:dyDescent="0.2">
      <c r="B407" s="306" t="s">
        <v>3</v>
      </c>
      <c r="C407" s="307"/>
      <c r="D407" s="307"/>
      <c r="E407" s="307"/>
      <c r="F407" s="307"/>
      <c r="G407" s="307"/>
      <c r="H407" s="307"/>
      <c r="I407" s="307"/>
      <c r="J407" s="307"/>
      <c r="K407" s="307"/>
      <c r="Z407" s="1"/>
      <c r="AA407" s="1"/>
      <c r="AC407" s="1"/>
      <c r="AG407" s="2"/>
      <c r="AH407" s="2"/>
      <c r="AI407" s="2"/>
      <c r="AJ407" s="2"/>
    </row>
    <row r="408" spans="1:36" ht="26.25" customHeight="1" x14ac:dyDescent="0.25">
      <c r="A408" s="15" t="s">
        <v>18</v>
      </c>
      <c r="B408" s="16">
        <v>1</v>
      </c>
      <c r="C408" s="16">
        <v>2</v>
      </c>
      <c r="D408" s="16">
        <v>3</v>
      </c>
      <c r="E408" s="16">
        <v>4</v>
      </c>
      <c r="F408" s="16">
        <v>5</v>
      </c>
      <c r="G408" s="16">
        <v>6</v>
      </c>
      <c r="H408" s="16">
        <v>7</v>
      </c>
      <c r="I408" s="84"/>
      <c r="J408" s="84"/>
      <c r="K408" s="85" t="s">
        <v>73</v>
      </c>
      <c r="L408" s="85" t="s">
        <v>74</v>
      </c>
      <c r="M408" s="85" t="s">
        <v>73</v>
      </c>
      <c r="N408" s="85" t="s">
        <v>74</v>
      </c>
      <c r="O408" s="85" t="s">
        <v>73</v>
      </c>
      <c r="P408" s="85" t="s">
        <v>74</v>
      </c>
      <c r="Q408" s="85" t="s">
        <v>73</v>
      </c>
      <c r="R408" s="85" t="s">
        <v>74</v>
      </c>
      <c r="S408" s="85" t="s">
        <v>73</v>
      </c>
      <c r="T408" s="85" t="s">
        <v>74</v>
      </c>
      <c r="U408" s="18">
        <v>9</v>
      </c>
      <c r="V408" s="19">
        <v>9</v>
      </c>
      <c r="W408" s="19">
        <v>9</v>
      </c>
      <c r="X408" s="19">
        <v>9</v>
      </c>
      <c r="Y408" s="138">
        <v>10</v>
      </c>
      <c r="Z408" s="10" t="s">
        <v>11</v>
      </c>
      <c r="AA408" s="10" t="s">
        <v>12</v>
      </c>
      <c r="AB408" s="11" t="s">
        <v>13</v>
      </c>
      <c r="AC408" s="10" t="s">
        <v>14</v>
      </c>
      <c r="AD408" s="12" t="s">
        <v>15</v>
      </c>
      <c r="AE408" s="12" t="s">
        <v>16</v>
      </c>
      <c r="AF408" s="13" t="s">
        <v>17</v>
      </c>
      <c r="AG408" s="2"/>
      <c r="AH408" s="2"/>
      <c r="AI408" s="2"/>
      <c r="AJ408" s="2"/>
    </row>
    <row r="409" spans="1:36" ht="13.5" customHeight="1" x14ac:dyDescent="0.2">
      <c r="A409" s="46" t="s">
        <v>53</v>
      </c>
      <c r="B409" s="35">
        <v>77</v>
      </c>
      <c r="C409" s="25"/>
      <c r="D409" s="25"/>
      <c r="E409" s="25"/>
      <c r="F409" s="25"/>
      <c r="G409" s="25"/>
      <c r="H409" s="25"/>
      <c r="I409" s="25"/>
      <c r="J409" s="25"/>
      <c r="K409" s="26"/>
      <c r="L409" s="26"/>
      <c r="U409" s="20"/>
      <c r="V409" s="20"/>
      <c r="W409" s="20"/>
      <c r="X409" s="20"/>
      <c r="Y409" s="138"/>
      <c r="Z409" s="1"/>
      <c r="AA409" s="1"/>
      <c r="AC409" s="1"/>
      <c r="AD409" s="29">
        <f>B409</f>
        <v>77</v>
      </c>
      <c r="AE409" s="24"/>
      <c r="AF409" s="1"/>
      <c r="AG409" s="2"/>
      <c r="AH409" s="2"/>
      <c r="AI409" s="2"/>
      <c r="AJ409" s="2"/>
    </row>
    <row r="410" spans="1:36" ht="13.5" customHeight="1" x14ac:dyDescent="0.2">
      <c r="A410" s="46" t="s">
        <v>54</v>
      </c>
      <c r="C410" s="2">
        <v>71</v>
      </c>
      <c r="U410" s="20"/>
      <c r="V410" s="20"/>
      <c r="W410" s="20"/>
      <c r="X410" s="20"/>
      <c r="Y410" s="138"/>
      <c r="Z410" s="1"/>
      <c r="AA410" s="1"/>
      <c r="AC410" s="1">
        <f>C410/B409</f>
        <v>0.92207792207792205</v>
      </c>
      <c r="AD410" s="29">
        <v>72</v>
      </c>
      <c r="AE410" s="36">
        <f t="shared" ref="AE410:AE415" si="233">AD410/AD409</f>
        <v>0.93506493506493504</v>
      </c>
      <c r="AF410" s="1">
        <f t="shared" ref="AF410:AF415" si="234">100%-AE410</f>
        <v>6.4935064935064957E-2</v>
      </c>
      <c r="AG410" s="2"/>
      <c r="AH410" s="2"/>
      <c r="AI410" s="2"/>
      <c r="AJ410" s="2"/>
    </row>
    <row r="411" spans="1:36" ht="13.5" customHeight="1" x14ac:dyDescent="0.2">
      <c r="A411" s="46" t="s">
        <v>55</v>
      </c>
      <c r="D411" s="2">
        <v>69</v>
      </c>
      <c r="U411" s="20"/>
      <c r="V411" s="20"/>
      <c r="W411" s="20"/>
      <c r="X411" s="20"/>
      <c r="Y411" s="138"/>
      <c r="Z411" s="1"/>
      <c r="AA411" s="1"/>
      <c r="AC411" s="1">
        <f>D411/C410</f>
        <v>0.971830985915493</v>
      </c>
      <c r="AD411" s="29">
        <v>72</v>
      </c>
      <c r="AE411" s="36">
        <f t="shared" si="233"/>
        <v>1</v>
      </c>
      <c r="AF411" s="1">
        <f t="shared" si="234"/>
        <v>0</v>
      </c>
      <c r="AG411" s="2"/>
      <c r="AH411" s="2"/>
      <c r="AI411" s="2"/>
      <c r="AJ411" s="2"/>
    </row>
    <row r="412" spans="1:36" ht="13.5" customHeight="1" x14ac:dyDescent="0.2">
      <c r="A412" s="46" t="s">
        <v>56</v>
      </c>
      <c r="E412" s="2">
        <v>69</v>
      </c>
      <c r="U412" s="20"/>
      <c r="V412" s="20"/>
      <c r="W412" s="20"/>
      <c r="X412" s="20"/>
      <c r="Y412" s="138"/>
      <c r="Z412" s="1"/>
      <c r="AA412" s="1"/>
      <c r="AC412" s="1">
        <f>E412/D411</f>
        <v>1</v>
      </c>
      <c r="AD412" s="29">
        <v>72</v>
      </c>
      <c r="AE412" s="36">
        <f t="shared" si="233"/>
        <v>1</v>
      </c>
      <c r="AF412" s="1">
        <f t="shared" si="234"/>
        <v>0</v>
      </c>
      <c r="AG412" s="2"/>
      <c r="AH412" s="2"/>
      <c r="AI412" s="2"/>
      <c r="AJ412" s="2"/>
    </row>
    <row r="413" spans="1:36" ht="13.5" customHeight="1" x14ac:dyDescent="0.2">
      <c r="A413" s="46" t="s">
        <v>57</v>
      </c>
      <c r="F413" s="2">
        <v>66</v>
      </c>
      <c r="U413" s="20"/>
      <c r="V413" s="20"/>
      <c r="W413" s="20"/>
      <c r="X413" s="20"/>
      <c r="Y413" s="138"/>
      <c r="Z413" s="1"/>
      <c r="AA413" s="1"/>
      <c r="AC413" s="1">
        <f>F413/E412</f>
        <v>0.95652173913043481</v>
      </c>
      <c r="AD413" s="29">
        <v>72</v>
      </c>
      <c r="AE413" s="36">
        <f t="shared" si="233"/>
        <v>1</v>
      </c>
      <c r="AF413" s="1">
        <f t="shared" si="234"/>
        <v>0</v>
      </c>
      <c r="AG413" s="2"/>
      <c r="AH413" s="2"/>
      <c r="AI413" s="2"/>
      <c r="AJ413" s="2"/>
    </row>
    <row r="414" spans="1:36" ht="13.5" customHeight="1" x14ac:dyDescent="0.2">
      <c r="A414" s="46" t="s">
        <v>58</v>
      </c>
      <c r="G414" s="2">
        <v>66</v>
      </c>
      <c r="U414" s="20"/>
      <c r="V414" s="20"/>
      <c r="W414" s="20"/>
      <c r="X414" s="20"/>
      <c r="Y414" s="138"/>
      <c r="Z414" s="1"/>
      <c r="AA414" s="1"/>
      <c r="AC414" s="1">
        <f>G414/F413</f>
        <v>1</v>
      </c>
      <c r="AD414" s="29">
        <v>71</v>
      </c>
      <c r="AE414" s="36">
        <f t="shared" si="233"/>
        <v>0.98611111111111116</v>
      </c>
      <c r="AF414" s="1">
        <f t="shared" si="234"/>
        <v>1.388888888888884E-2</v>
      </c>
      <c r="AG414" s="2"/>
      <c r="AH414" s="2"/>
      <c r="AI414" s="2"/>
      <c r="AJ414" s="2"/>
    </row>
    <row r="415" spans="1:36" ht="13.5" customHeight="1" x14ac:dyDescent="0.2">
      <c r="A415" s="46" t="s">
        <v>59</v>
      </c>
      <c r="H415" s="2">
        <v>66</v>
      </c>
      <c r="U415" s="20"/>
      <c r="V415" s="20"/>
      <c r="W415" s="20"/>
      <c r="X415" s="20"/>
      <c r="Y415" s="138">
        <v>1</v>
      </c>
      <c r="Z415" s="1"/>
      <c r="AA415" s="1"/>
      <c r="AC415" s="1">
        <f>H415/G414</f>
        <v>1</v>
      </c>
      <c r="AD415" s="29">
        <v>71</v>
      </c>
      <c r="AE415" s="36">
        <f t="shared" si="233"/>
        <v>1</v>
      </c>
      <c r="AF415" s="1">
        <f t="shared" si="234"/>
        <v>0</v>
      </c>
      <c r="AG415" s="2"/>
      <c r="AH415" s="2"/>
      <c r="AI415" s="2"/>
      <c r="AJ415" s="2"/>
    </row>
    <row r="416" spans="1:36" ht="15" customHeight="1" x14ac:dyDescent="0.25">
      <c r="A416" s="46" t="s">
        <v>70</v>
      </c>
      <c r="I416" s="47"/>
      <c r="K416" s="2">
        <v>23</v>
      </c>
      <c r="L416" s="2">
        <v>10</v>
      </c>
      <c r="M416" s="2">
        <v>16</v>
      </c>
      <c r="N416" s="2">
        <v>1</v>
      </c>
      <c r="O416" s="2">
        <v>4</v>
      </c>
      <c r="Q416" s="2">
        <v>20</v>
      </c>
      <c r="S416" s="43">
        <f t="shared" ref="S416:T416" si="235">K416+M416+O416+Q416</f>
        <v>63</v>
      </c>
      <c r="T416" s="43">
        <f t="shared" si="235"/>
        <v>11</v>
      </c>
      <c r="U416" s="20"/>
      <c r="V416" s="20">
        <v>1</v>
      </c>
      <c r="W416" s="20"/>
      <c r="X416" s="20">
        <v>1</v>
      </c>
      <c r="Y416" s="138">
        <v>1</v>
      </c>
      <c r="Z416" s="1"/>
      <c r="AA416" s="1"/>
      <c r="AC416" s="1">
        <f>IF(S416=0,"",S416/H415)</f>
        <v>0.95454545454545459</v>
      </c>
      <c r="AD416" s="29">
        <v>68</v>
      </c>
      <c r="AE416" s="36">
        <f t="shared" ref="AE416:AE417" si="236">IF(AD416=0,"",AD416/AD415)</f>
        <v>0.95774647887323938</v>
      </c>
      <c r="AF416" s="1">
        <f t="shared" ref="AF416:AF417" si="237">IF(AD416=0,"",100%-AE416)</f>
        <v>4.2253521126760618E-2</v>
      </c>
      <c r="AG416" s="2"/>
      <c r="AH416" s="2"/>
      <c r="AI416" s="2"/>
      <c r="AJ416" s="2"/>
    </row>
    <row r="417" spans="1:36" ht="15" customHeight="1" x14ac:dyDescent="0.25">
      <c r="A417" s="46" t="s">
        <v>71</v>
      </c>
      <c r="I417" s="2">
        <v>4</v>
      </c>
      <c r="J417" s="47"/>
      <c r="K417" s="2">
        <v>2</v>
      </c>
      <c r="L417" s="2">
        <v>16</v>
      </c>
      <c r="M417" s="2">
        <v>2</v>
      </c>
      <c r="N417" s="2">
        <v>25</v>
      </c>
      <c r="O417" s="2">
        <v>1</v>
      </c>
      <c r="P417" s="2">
        <v>4</v>
      </c>
      <c r="R417" s="2">
        <v>20</v>
      </c>
      <c r="S417" s="43">
        <f t="shared" ref="S417:T417" si="238">K417+M417+O417+Q417</f>
        <v>5</v>
      </c>
      <c r="T417" s="43">
        <f t="shared" si="238"/>
        <v>65</v>
      </c>
      <c r="U417" s="20">
        <v>16</v>
      </c>
      <c r="V417" s="20">
        <v>25</v>
      </c>
      <c r="W417" s="20">
        <v>4</v>
      </c>
      <c r="X417" s="20">
        <v>20</v>
      </c>
      <c r="Y417" s="138">
        <f t="shared" ref="Y417:Y420" si="239">SUM(U417:X417)</f>
        <v>65</v>
      </c>
      <c r="Z417" s="1"/>
      <c r="AA417" s="1"/>
      <c r="AC417" s="1">
        <f>IF(T417=0,"",T417/S416)</f>
        <v>1.0317460317460319</v>
      </c>
      <c r="AD417" s="29">
        <v>68</v>
      </c>
      <c r="AE417" s="36">
        <f t="shared" si="236"/>
        <v>1</v>
      </c>
      <c r="AF417" s="1">
        <f t="shared" si="237"/>
        <v>0</v>
      </c>
      <c r="AG417" s="2"/>
      <c r="AH417" s="2"/>
      <c r="AI417" s="2"/>
      <c r="AJ417" s="2"/>
    </row>
    <row r="418" spans="1:36" ht="15" customHeight="1" x14ac:dyDescent="0.25">
      <c r="A418" s="46" t="s">
        <v>79</v>
      </c>
      <c r="J418" s="47"/>
      <c r="N418" s="2">
        <v>2</v>
      </c>
      <c r="O418" s="2">
        <v>4</v>
      </c>
      <c r="P418" s="2">
        <v>1</v>
      </c>
      <c r="S418" s="43">
        <f t="shared" ref="S418:T418" si="240">K418+M418+O418+Q418</f>
        <v>4</v>
      </c>
      <c r="T418" s="43">
        <f t="shared" si="240"/>
        <v>3</v>
      </c>
      <c r="U418" s="20">
        <v>2</v>
      </c>
      <c r="V418" s="20"/>
      <c r="W418" s="20">
        <v>1</v>
      </c>
      <c r="X418" s="20"/>
      <c r="Y418" s="138">
        <f t="shared" si="239"/>
        <v>3</v>
      </c>
      <c r="Z418" s="1"/>
      <c r="AA418" s="1"/>
      <c r="AC418" s="1"/>
      <c r="AD418" s="29">
        <v>7</v>
      </c>
      <c r="AE418" s="36"/>
      <c r="AF418" s="1"/>
      <c r="AG418" s="2"/>
      <c r="AH418" s="2"/>
      <c r="AI418" s="2"/>
      <c r="AJ418" s="2"/>
    </row>
    <row r="419" spans="1:36" ht="15" customHeight="1" x14ac:dyDescent="0.25">
      <c r="A419" s="46" t="s">
        <v>82</v>
      </c>
      <c r="J419" s="47"/>
      <c r="O419" s="2">
        <v>1</v>
      </c>
      <c r="P419" s="2">
        <v>4</v>
      </c>
      <c r="S419" s="43">
        <f t="shared" ref="S419:T419" si="241">K419+M419+O419+Q419</f>
        <v>1</v>
      </c>
      <c r="T419" s="43">
        <f t="shared" si="241"/>
        <v>4</v>
      </c>
      <c r="U419" s="20"/>
      <c r="V419" s="20"/>
      <c r="W419" s="20">
        <v>4</v>
      </c>
      <c r="X419" s="20"/>
      <c r="Y419" s="138">
        <f t="shared" si="239"/>
        <v>4</v>
      </c>
      <c r="Z419" s="1"/>
      <c r="AA419" s="1"/>
      <c r="AC419" s="1"/>
      <c r="AD419" s="29">
        <v>5</v>
      </c>
      <c r="AE419" s="36"/>
      <c r="AF419" s="1"/>
      <c r="AG419" s="2"/>
      <c r="AH419" s="2"/>
      <c r="AI419" s="2"/>
      <c r="AJ419" s="2"/>
    </row>
    <row r="420" spans="1:36" ht="15" customHeight="1" x14ac:dyDescent="0.25">
      <c r="A420" s="46" t="s">
        <v>83</v>
      </c>
      <c r="J420" s="47"/>
      <c r="P420" s="2">
        <v>1</v>
      </c>
      <c r="S420" s="43">
        <f t="shared" ref="S420:T420" si="242">K420+M420+O420+Q420</f>
        <v>0</v>
      </c>
      <c r="T420" s="43">
        <f t="shared" si="242"/>
        <v>1</v>
      </c>
      <c r="U420" s="20"/>
      <c r="V420" s="20"/>
      <c r="W420" s="20">
        <v>1</v>
      </c>
      <c r="X420" s="20"/>
      <c r="Y420" s="138">
        <f t="shared" si="239"/>
        <v>1</v>
      </c>
      <c r="Z420" s="1"/>
      <c r="AA420" s="1"/>
      <c r="AC420" s="1"/>
      <c r="AD420" s="29">
        <v>1</v>
      </c>
      <c r="AE420" s="36"/>
      <c r="AF420" s="1"/>
      <c r="AG420" s="2"/>
      <c r="AH420" s="2"/>
      <c r="AI420" s="2"/>
      <c r="AJ420" s="2"/>
    </row>
    <row r="421" spans="1:36" ht="13.5" customHeight="1" x14ac:dyDescent="0.2">
      <c r="A421" s="46" t="s">
        <v>86</v>
      </c>
      <c r="U421" s="20"/>
      <c r="V421" s="20"/>
      <c r="W421" s="20"/>
      <c r="X421" s="20"/>
      <c r="Y421" s="138"/>
      <c r="Z421" s="1"/>
      <c r="AA421" s="1"/>
      <c r="AC421" s="1"/>
      <c r="AD421" s="29"/>
      <c r="AE421" s="36"/>
      <c r="AF421" s="1"/>
      <c r="AG421" s="2"/>
      <c r="AH421" s="2"/>
      <c r="AI421" s="2"/>
      <c r="AJ421" s="2"/>
    </row>
    <row r="422" spans="1:36" ht="13.5" customHeight="1" x14ac:dyDescent="0.2">
      <c r="Y422" s="221">
        <f>SUM(Y415:Y420)</f>
        <v>75</v>
      </c>
      <c r="Z422" s="1">
        <f>SUM(Y416:Y417)/B409</f>
        <v>0.8571428571428571</v>
      </c>
      <c r="AA422" s="1">
        <f>Y422/B409</f>
        <v>0.97402597402597402</v>
      </c>
      <c r="AB422" s="1">
        <f>AA422-Z422</f>
        <v>0.11688311688311692</v>
      </c>
      <c r="AC422" s="1"/>
      <c r="AG422" s="2"/>
      <c r="AH422" s="2"/>
      <c r="AI422" s="2"/>
      <c r="AJ422" s="2"/>
    </row>
    <row r="423" spans="1:36" ht="13.5" customHeight="1" x14ac:dyDescent="0.3">
      <c r="A423" s="61" t="s">
        <v>88</v>
      </c>
      <c r="Z423" s="1"/>
      <c r="AA423" s="1"/>
      <c r="AC423" s="1"/>
      <c r="AG423" s="2"/>
      <c r="AH423" s="2"/>
      <c r="AI423" s="2"/>
      <c r="AJ423" s="2"/>
    </row>
    <row r="424" spans="1:36" ht="13.5" customHeight="1" x14ac:dyDescent="0.2">
      <c r="B424" s="306" t="s">
        <v>3</v>
      </c>
      <c r="C424" s="307"/>
      <c r="D424" s="307"/>
      <c r="E424" s="307"/>
      <c r="F424" s="307"/>
      <c r="G424" s="307"/>
      <c r="H424" s="307"/>
      <c r="I424" s="307"/>
      <c r="J424" s="307"/>
      <c r="K424" s="307"/>
      <c r="Z424" s="1"/>
      <c r="AA424" s="1"/>
      <c r="AC424" s="1"/>
      <c r="AG424" s="2"/>
      <c r="AH424" s="2"/>
      <c r="AI424" s="2"/>
      <c r="AJ424" s="2"/>
    </row>
    <row r="425" spans="1:36" ht="26.25" customHeight="1" x14ac:dyDescent="0.25">
      <c r="A425" s="15" t="s">
        <v>18</v>
      </c>
      <c r="B425" s="16">
        <v>1</v>
      </c>
      <c r="C425" s="16">
        <v>2</v>
      </c>
      <c r="D425" s="16">
        <v>3</v>
      </c>
      <c r="E425" s="16">
        <v>4</v>
      </c>
      <c r="F425" s="16">
        <v>5</v>
      </c>
      <c r="G425" s="16">
        <v>6</v>
      </c>
      <c r="H425" s="16">
        <v>7</v>
      </c>
      <c r="I425" s="84"/>
      <c r="J425" s="84"/>
      <c r="K425" s="85" t="s">
        <v>73</v>
      </c>
      <c r="L425" s="85" t="s">
        <v>74</v>
      </c>
      <c r="M425" s="85" t="s">
        <v>73</v>
      </c>
      <c r="N425" s="85" t="s">
        <v>74</v>
      </c>
      <c r="O425" s="85" t="s">
        <v>73</v>
      </c>
      <c r="P425" s="85" t="s">
        <v>74</v>
      </c>
      <c r="Q425" s="85" t="s">
        <v>73</v>
      </c>
      <c r="R425" s="85" t="s">
        <v>74</v>
      </c>
      <c r="S425" s="85" t="s">
        <v>73</v>
      </c>
      <c r="T425" s="85" t="s">
        <v>74</v>
      </c>
      <c r="U425" s="18">
        <v>9</v>
      </c>
      <c r="V425" s="19">
        <v>9</v>
      </c>
      <c r="W425" s="19">
        <v>9</v>
      </c>
      <c r="X425" s="19">
        <v>9</v>
      </c>
      <c r="Y425" s="138">
        <v>10</v>
      </c>
      <c r="Z425" s="10" t="s">
        <v>11</v>
      </c>
      <c r="AA425" s="10" t="s">
        <v>12</v>
      </c>
      <c r="AB425" s="11" t="s">
        <v>13</v>
      </c>
      <c r="AC425" s="10" t="s">
        <v>14</v>
      </c>
      <c r="AD425" s="12" t="s">
        <v>15</v>
      </c>
      <c r="AE425" s="12" t="s">
        <v>16</v>
      </c>
      <c r="AF425" s="13" t="s">
        <v>17</v>
      </c>
      <c r="AG425" s="2"/>
      <c r="AH425" s="2"/>
      <c r="AI425" s="2"/>
      <c r="AJ425" s="2"/>
    </row>
    <row r="426" spans="1:36" ht="13.5" customHeight="1" x14ac:dyDescent="0.2">
      <c r="A426" s="46" t="s">
        <v>54</v>
      </c>
      <c r="B426" s="35">
        <v>78</v>
      </c>
      <c r="C426" s="25"/>
      <c r="D426" s="25"/>
      <c r="E426" s="25"/>
      <c r="F426" s="25"/>
      <c r="G426" s="25"/>
      <c r="H426" s="25"/>
      <c r="I426" s="25"/>
      <c r="J426" s="25"/>
      <c r="K426" s="26"/>
      <c r="L426" s="26"/>
      <c r="U426" s="20"/>
      <c r="V426" s="20"/>
      <c r="W426" s="20"/>
      <c r="X426" s="20"/>
      <c r="Y426" s="138"/>
      <c r="Z426" s="1"/>
      <c r="AA426" s="1"/>
      <c r="AC426" s="1"/>
      <c r="AD426" s="29">
        <f>B426</f>
        <v>78</v>
      </c>
      <c r="AE426" s="24"/>
      <c r="AF426" s="1"/>
      <c r="AG426" s="2"/>
      <c r="AH426" s="2"/>
      <c r="AI426" s="2"/>
      <c r="AJ426" s="2"/>
    </row>
    <row r="427" spans="1:36" ht="13.5" customHeight="1" x14ac:dyDescent="0.2">
      <c r="A427" s="46" t="s">
        <v>55</v>
      </c>
      <c r="C427" s="2">
        <v>65</v>
      </c>
      <c r="U427" s="20"/>
      <c r="V427" s="20"/>
      <c r="W427" s="20"/>
      <c r="X427" s="20"/>
      <c r="Y427" s="138"/>
      <c r="Z427" s="1"/>
      <c r="AA427" s="1"/>
      <c r="AC427" s="1">
        <f>C427/B426</f>
        <v>0.83333333333333337</v>
      </c>
      <c r="AD427" s="29">
        <v>76</v>
      </c>
      <c r="AE427" s="36">
        <f t="shared" ref="AE427:AE432" si="243">AD427/AD426</f>
        <v>0.97435897435897434</v>
      </c>
      <c r="AF427" s="1">
        <f t="shared" ref="AF427:AF432" si="244">100%-AE427</f>
        <v>2.5641025641025661E-2</v>
      </c>
      <c r="AG427" s="2"/>
      <c r="AH427" s="2"/>
      <c r="AI427" s="2"/>
      <c r="AJ427" s="2"/>
    </row>
    <row r="428" spans="1:36" ht="13.5" customHeight="1" x14ac:dyDescent="0.2">
      <c r="A428" s="46" t="s">
        <v>56</v>
      </c>
      <c r="D428" s="2">
        <v>60</v>
      </c>
      <c r="U428" s="20"/>
      <c r="V428" s="20"/>
      <c r="W428" s="20"/>
      <c r="X428" s="20"/>
      <c r="Y428" s="138"/>
      <c r="Z428" s="1"/>
      <c r="AA428" s="1"/>
      <c r="AC428" s="1">
        <f>D428/C427</f>
        <v>0.92307692307692313</v>
      </c>
      <c r="AD428" s="29">
        <v>73</v>
      </c>
      <c r="AE428" s="36">
        <f t="shared" si="243"/>
        <v>0.96052631578947367</v>
      </c>
      <c r="AF428" s="1">
        <f t="shared" si="244"/>
        <v>3.9473684210526327E-2</v>
      </c>
      <c r="AG428" s="2"/>
      <c r="AH428" s="2"/>
      <c r="AI428" s="2"/>
      <c r="AJ428" s="2"/>
    </row>
    <row r="429" spans="1:36" ht="13.5" customHeight="1" x14ac:dyDescent="0.2">
      <c r="A429" s="46" t="s">
        <v>57</v>
      </c>
      <c r="E429" s="2">
        <v>57</v>
      </c>
      <c r="U429" s="20"/>
      <c r="V429" s="20"/>
      <c r="W429" s="20"/>
      <c r="X429" s="20"/>
      <c r="Y429" s="138"/>
      <c r="Z429" s="1"/>
      <c r="AA429" s="1"/>
      <c r="AC429" s="1">
        <f>E429/D428</f>
        <v>0.95</v>
      </c>
      <c r="AD429" s="29">
        <v>73</v>
      </c>
      <c r="AE429" s="36">
        <f t="shared" si="243"/>
        <v>1</v>
      </c>
      <c r="AF429" s="1">
        <f t="shared" si="244"/>
        <v>0</v>
      </c>
      <c r="AG429" s="2"/>
      <c r="AH429" s="2"/>
      <c r="AI429" s="2"/>
      <c r="AJ429" s="2"/>
    </row>
    <row r="430" spans="1:36" ht="13.5" customHeight="1" x14ac:dyDescent="0.2">
      <c r="A430" s="46" t="s">
        <v>58</v>
      </c>
      <c r="F430" s="2">
        <v>57</v>
      </c>
      <c r="U430" s="20"/>
      <c r="V430" s="20"/>
      <c r="W430" s="20"/>
      <c r="X430" s="20"/>
      <c r="Y430" s="138"/>
      <c r="Z430" s="1"/>
      <c r="AA430" s="1"/>
      <c r="AC430" s="1">
        <f>F430/E429</f>
        <v>1</v>
      </c>
      <c r="AD430" s="29">
        <v>73</v>
      </c>
      <c r="AE430" s="36">
        <f t="shared" si="243"/>
        <v>1</v>
      </c>
      <c r="AF430" s="1">
        <f t="shared" si="244"/>
        <v>0</v>
      </c>
      <c r="AG430" s="2"/>
      <c r="AH430" s="2"/>
      <c r="AI430" s="2"/>
      <c r="AJ430" s="2"/>
    </row>
    <row r="431" spans="1:36" ht="13.5" customHeight="1" x14ac:dyDescent="0.2">
      <c r="A431" s="46" t="s">
        <v>59</v>
      </c>
      <c r="G431" s="2">
        <v>57</v>
      </c>
      <c r="U431" s="20"/>
      <c r="V431" s="20"/>
      <c r="W431" s="20"/>
      <c r="X431" s="20"/>
      <c r="Y431" s="138"/>
      <c r="Z431" s="1"/>
      <c r="AA431" s="1"/>
      <c r="AC431" s="1">
        <f>G431/F430</f>
        <v>1</v>
      </c>
      <c r="AD431" s="29">
        <v>73</v>
      </c>
      <c r="AE431" s="36">
        <f t="shared" si="243"/>
        <v>1</v>
      </c>
      <c r="AF431" s="1">
        <f t="shared" si="244"/>
        <v>0</v>
      </c>
      <c r="AG431" s="2"/>
      <c r="AH431" s="2"/>
      <c r="AI431" s="2"/>
      <c r="AJ431" s="2"/>
    </row>
    <row r="432" spans="1:36" ht="13.5" customHeight="1" x14ac:dyDescent="0.2">
      <c r="A432" s="46" t="s">
        <v>70</v>
      </c>
      <c r="H432" s="2">
        <v>57</v>
      </c>
      <c r="U432" s="20"/>
      <c r="V432" s="20"/>
      <c r="W432" s="20"/>
      <c r="X432" s="20"/>
      <c r="Y432" s="138"/>
      <c r="Z432" s="1"/>
      <c r="AA432" s="1"/>
      <c r="AC432" s="1">
        <f>H432/G431</f>
        <v>1</v>
      </c>
      <c r="AD432" s="29">
        <v>73</v>
      </c>
      <c r="AE432" s="36">
        <f t="shared" si="243"/>
        <v>1</v>
      </c>
      <c r="AF432" s="1">
        <f t="shared" si="244"/>
        <v>0</v>
      </c>
      <c r="AG432" s="2"/>
      <c r="AH432" s="2"/>
      <c r="AI432" s="2"/>
      <c r="AJ432" s="2"/>
    </row>
    <row r="433" spans="1:36" ht="15" customHeight="1" x14ac:dyDescent="0.25">
      <c r="A433" s="46" t="s">
        <v>71</v>
      </c>
      <c r="H433" s="2">
        <v>10</v>
      </c>
      <c r="I433" s="47"/>
      <c r="K433" s="2">
        <v>19</v>
      </c>
      <c r="L433" s="2">
        <v>16</v>
      </c>
      <c r="M433" s="2">
        <v>5</v>
      </c>
      <c r="O433" s="2">
        <v>6</v>
      </c>
      <c r="Q433" s="2">
        <v>23</v>
      </c>
      <c r="R433" s="2">
        <v>2</v>
      </c>
      <c r="S433" s="43">
        <f t="shared" ref="S433:T433" si="245">K433+M433+O433+Q433</f>
        <v>53</v>
      </c>
      <c r="T433" s="43">
        <f t="shared" si="245"/>
        <v>18</v>
      </c>
      <c r="U433" s="20"/>
      <c r="V433" s="20">
        <v>2</v>
      </c>
      <c r="W433" s="20"/>
      <c r="X433" s="20">
        <v>2</v>
      </c>
      <c r="Y433" s="138">
        <f t="shared" ref="Y433:Y437" si="246">SUM(U433:X433)</f>
        <v>4</v>
      </c>
      <c r="Z433" s="1"/>
      <c r="AA433" s="1"/>
      <c r="AC433" s="1">
        <f>IF(S433=0,"",S433/H432)</f>
        <v>0.92982456140350878</v>
      </c>
      <c r="AD433" s="29">
        <v>57</v>
      </c>
      <c r="AE433" s="36">
        <f t="shared" ref="AE433:AE434" si="247">IF(AD433=0,"",AD433/AD432)</f>
        <v>0.78082191780821919</v>
      </c>
      <c r="AF433" s="1">
        <f t="shared" ref="AF433:AF434" si="248">IF(AD433=0,"",100%-AE433)</f>
        <v>0.21917808219178081</v>
      </c>
      <c r="AG433" s="2"/>
      <c r="AH433" s="2"/>
      <c r="AI433" s="2"/>
      <c r="AJ433" s="2"/>
    </row>
    <row r="434" spans="1:36" ht="15" customHeight="1" x14ac:dyDescent="0.25">
      <c r="A434" s="46" t="s">
        <v>79</v>
      </c>
      <c r="H434" s="2">
        <v>4</v>
      </c>
      <c r="J434" s="47"/>
      <c r="K434" s="2">
        <v>2</v>
      </c>
      <c r="L434" s="2">
        <v>18</v>
      </c>
      <c r="N434" s="2">
        <v>5</v>
      </c>
      <c r="O434" s="2">
        <v>2</v>
      </c>
      <c r="P434" s="2">
        <v>6</v>
      </c>
      <c r="R434" s="2">
        <v>23</v>
      </c>
      <c r="S434" s="43">
        <f t="shared" ref="S434:T434" si="249">K434+M434+O434+Q434</f>
        <v>4</v>
      </c>
      <c r="T434" s="43">
        <f t="shared" si="249"/>
        <v>52</v>
      </c>
      <c r="U434" s="20">
        <v>5</v>
      </c>
      <c r="V434" s="20">
        <v>18</v>
      </c>
      <c r="W434" s="20">
        <v>6</v>
      </c>
      <c r="X434" s="20">
        <v>23</v>
      </c>
      <c r="Y434" s="138">
        <f t="shared" si="246"/>
        <v>52</v>
      </c>
      <c r="Z434" s="1"/>
      <c r="AA434" s="1"/>
      <c r="AC434" s="1">
        <f>IF(T434=0,"",T434/S433)</f>
        <v>0.98113207547169812</v>
      </c>
      <c r="AD434" s="29">
        <v>55</v>
      </c>
      <c r="AE434" s="36">
        <f t="shared" si="247"/>
        <v>0.96491228070175439</v>
      </c>
      <c r="AF434" s="1">
        <f t="shared" si="248"/>
        <v>3.5087719298245612E-2</v>
      </c>
      <c r="AG434" s="2"/>
      <c r="AH434" s="2"/>
      <c r="AI434" s="2"/>
      <c r="AJ434" s="2"/>
    </row>
    <row r="435" spans="1:36" ht="15" customHeight="1" x14ac:dyDescent="0.25">
      <c r="A435" s="46" t="s">
        <v>82</v>
      </c>
      <c r="J435" s="47"/>
      <c r="L435" s="2">
        <v>1</v>
      </c>
      <c r="O435" s="2">
        <v>1</v>
      </c>
      <c r="P435" s="2">
        <v>2</v>
      </c>
      <c r="S435" s="43">
        <f t="shared" ref="S435:T435" si="250">K435+M435+O435+Q435</f>
        <v>1</v>
      </c>
      <c r="T435" s="43">
        <f t="shared" si="250"/>
        <v>3</v>
      </c>
      <c r="U435" s="20"/>
      <c r="V435" s="20"/>
      <c r="W435" s="20">
        <v>2</v>
      </c>
      <c r="X435" s="20"/>
      <c r="Y435" s="138">
        <f t="shared" si="246"/>
        <v>2</v>
      </c>
      <c r="Z435" s="1"/>
      <c r="AA435" s="1"/>
      <c r="AC435" s="1"/>
      <c r="AD435" s="29">
        <v>4</v>
      </c>
      <c r="AE435" s="36"/>
      <c r="AF435" s="1"/>
      <c r="AG435" s="2"/>
      <c r="AH435" s="2"/>
      <c r="AI435" s="2"/>
      <c r="AJ435" s="2"/>
    </row>
    <row r="436" spans="1:36" ht="15" customHeight="1" x14ac:dyDescent="0.25">
      <c r="A436" s="46" t="s">
        <v>83</v>
      </c>
      <c r="J436" s="47"/>
      <c r="L436" s="2">
        <v>1</v>
      </c>
      <c r="P436" s="2">
        <v>1</v>
      </c>
      <c r="S436" s="43">
        <f t="shared" ref="S436:T436" si="251">K436+M436+O436+Q436</f>
        <v>0</v>
      </c>
      <c r="T436" s="43">
        <f t="shared" si="251"/>
        <v>2</v>
      </c>
      <c r="U436" s="20"/>
      <c r="V436" s="20"/>
      <c r="W436" s="20">
        <v>1</v>
      </c>
      <c r="X436" s="20"/>
      <c r="Y436" s="138">
        <f t="shared" si="246"/>
        <v>1</v>
      </c>
      <c r="Z436" s="1"/>
      <c r="AA436" s="1"/>
      <c r="AC436" s="1"/>
      <c r="AD436" s="29">
        <v>2</v>
      </c>
      <c r="AE436" s="36"/>
      <c r="AF436" s="1"/>
      <c r="AG436" s="2"/>
      <c r="AH436" s="2"/>
      <c r="AI436" s="2"/>
      <c r="AJ436" s="2"/>
    </row>
    <row r="437" spans="1:36" ht="15" customHeight="1" x14ac:dyDescent="0.25">
      <c r="A437" s="46" t="s">
        <v>85</v>
      </c>
      <c r="J437" s="47"/>
      <c r="K437" s="2">
        <v>1</v>
      </c>
      <c r="Q437" s="2">
        <v>1</v>
      </c>
      <c r="S437" s="43">
        <f t="shared" ref="S437:T437" si="252">K437+M437+O437+Q437</f>
        <v>2</v>
      </c>
      <c r="T437" s="43">
        <f t="shared" si="252"/>
        <v>0</v>
      </c>
      <c r="U437" s="20"/>
      <c r="V437" s="20">
        <v>1</v>
      </c>
      <c r="W437" s="20"/>
      <c r="X437" s="20"/>
      <c r="Y437" s="138">
        <f t="shared" si="246"/>
        <v>1</v>
      </c>
      <c r="Z437" s="1"/>
      <c r="AA437" s="1"/>
      <c r="AC437" s="1"/>
      <c r="AD437" s="29">
        <v>2</v>
      </c>
      <c r="AE437" s="36"/>
      <c r="AF437" s="1"/>
      <c r="AG437" s="2"/>
      <c r="AH437" s="2"/>
      <c r="AI437" s="2"/>
      <c r="AJ437" s="2"/>
    </row>
    <row r="438" spans="1:36" ht="15" customHeight="1" x14ac:dyDescent="0.25">
      <c r="A438" s="46" t="s">
        <v>86</v>
      </c>
      <c r="J438" s="47"/>
      <c r="Q438" s="2">
        <v>1</v>
      </c>
      <c r="R438" s="2">
        <v>1</v>
      </c>
      <c r="S438" s="43">
        <f t="shared" ref="S438:T438" si="253">K438+M438+O438+Q438</f>
        <v>1</v>
      </c>
      <c r="T438" s="43">
        <f t="shared" si="253"/>
        <v>1</v>
      </c>
      <c r="U438" s="20"/>
      <c r="V438" s="20"/>
      <c r="W438" s="20"/>
      <c r="X438" s="20"/>
      <c r="Y438" s="138"/>
      <c r="Z438" s="1"/>
      <c r="AA438" s="1"/>
      <c r="AC438" s="1"/>
      <c r="AD438" s="29">
        <v>2</v>
      </c>
      <c r="AE438" s="36"/>
      <c r="AF438" s="1"/>
      <c r="AG438" s="2"/>
      <c r="AH438" s="2"/>
      <c r="AI438" s="2"/>
      <c r="AJ438" s="2"/>
    </row>
    <row r="439" spans="1:36" ht="15" customHeight="1" x14ac:dyDescent="0.25">
      <c r="A439" s="46" t="s">
        <v>89</v>
      </c>
      <c r="J439" s="47"/>
      <c r="Q439" s="2">
        <v>1</v>
      </c>
      <c r="R439" s="2">
        <v>1</v>
      </c>
      <c r="S439" s="43">
        <f t="shared" ref="S439:T439" si="254">K439+M439+O439+Q439</f>
        <v>1</v>
      </c>
      <c r="T439" s="43">
        <f t="shared" si="254"/>
        <v>1</v>
      </c>
      <c r="U439" s="20"/>
      <c r="V439" s="20"/>
      <c r="W439" s="20"/>
      <c r="X439" s="20">
        <v>2</v>
      </c>
      <c r="Y439" s="138">
        <v>2</v>
      </c>
      <c r="Z439" s="1"/>
      <c r="AA439" s="1"/>
      <c r="AC439" s="1"/>
      <c r="AD439" s="29">
        <v>2</v>
      </c>
      <c r="AE439" s="36"/>
      <c r="AF439" s="1"/>
      <c r="AG439" s="2"/>
      <c r="AH439" s="2"/>
      <c r="AI439" s="2"/>
      <c r="AJ439" s="2"/>
    </row>
    <row r="440" spans="1:36" ht="13.5" customHeight="1" x14ac:dyDescent="0.2">
      <c r="Y440" s="221">
        <f>SUM(Y433:Y439)</f>
        <v>62</v>
      </c>
      <c r="Z440" s="1">
        <f>SUM(Y433:Y434)/B426</f>
        <v>0.71794871794871795</v>
      </c>
      <c r="AA440" s="1">
        <f>Y440/B426</f>
        <v>0.79487179487179482</v>
      </c>
      <c r="AB440" s="1">
        <f>AA440-Z440</f>
        <v>7.6923076923076872E-2</v>
      </c>
      <c r="AC440" s="1"/>
      <c r="AG440" s="2"/>
      <c r="AH440" s="2"/>
      <c r="AI440" s="2"/>
      <c r="AJ440" s="2"/>
    </row>
    <row r="441" spans="1:36" ht="13.5" customHeight="1" x14ac:dyDescent="0.3">
      <c r="A441" s="61" t="s">
        <v>90</v>
      </c>
      <c r="Z441" s="1"/>
      <c r="AA441" s="1"/>
      <c r="AC441" s="1"/>
      <c r="AG441" s="2"/>
      <c r="AH441" s="2"/>
      <c r="AI441" s="2"/>
      <c r="AJ441" s="2"/>
    </row>
    <row r="442" spans="1:36" ht="13.5" customHeight="1" x14ac:dyDescent="0.2">
      <c r="B442" s="306" t="s">
        <v>3</v>
      </c>
      <c r="C442" s="307"/>
      <c r="D442" s="307"/>
      <c r="E442" s="307"/>
      <c r="F442" s="307"/>
      <c r="G442" s="307"/>
      <c r="H442" s="307"/>
      <c r="I442" s="307"/>
      <c r="J442" s="307"/>
      <c r="K442" s="307"/>
      <c r="Z442" s="1"/>
      <c r="AA442" s="1"/>
      <c r="AC442" s="1"/>
      <c r="AG442" s="2"/>
      <c r="AH442" s="2"/>
      <c r="AI442" s="2"/>
      <c r="AJ442" s="2"/>
    </row>
    <row r="443" spans="1:36" ht="26.25" customHeight="1" x14ac:dyDescent="0.25">
      <c r="A443" s="15" t="s">
        <v>18</v>
      </c>
      <c r="B443" s="16">
        <v>1</v>
      </c>
      <c r="C443" s="16">
        <v>2</v>
      </c>
      <c r="D443" s="16">
        <v>3</v>
      </c>
      <c r="E443" s="16">
        <v>4</v>
      </c>
      <c r="F443" s="16">
        <v>5</v>
      </c>
      <c r="G443" s="16">
        <v>6</v>
      </c>
      <c r="H443" s="16">
        <v>7</v>
      </c>
      <c r="I443" s="84"/>
      <c r="J443" s="84"/>
      <c r="K443" s="85" t="s">
        <v>73</v>
      </c>
      <c r="L443" s="85" t="s">
        <v>74</v>
      </c>
      <c r="M443" s="85" t="s">
        <v>73</v>
      </c>
      <c r="N443" s="85" t="s">
        <v>74</v>
      </c>
      <c r="O443" s="85" t="s">
        <v>73</v>
      </c>
      <c r="P443" s="85" t="s">
        <v>74</v>
      </c>
      <c r="Q443" s="85" t="s">
        <v>73</v>
      </c>
      <c r="R443" s="85" t="s">
        <v>74</v>
      </c>
      <c r="S443" s="85" t="s">
        <v>73</v>
      </c>
      <c r="T443" s="85" t="s">
        <v>74</v>
      </c>
      <c r="U443" s="18">
        <v>9</v>
      </c>
      <c r="V443" s="19">
        <v>9</v>
      </c>
      <c r="W443" s="19">
        <v>9</v>
      </c>
      <c r="X443" s="19">
        <v>9</v>
      </c>
      <c r="Y443" s="138">
        <v>10</v>
      </c>
      <c r="Z443" s="10" t="s">
        <v>11</v>
      </c>
      <c r="AA443" s="10" t="s">
        <v>12</v>
      </c>
      <c r="AB443" s="11" t="s">
        <v>13</v>
      </c>
      <c r="AC443" s="10" t="s">
        <v>14</v>
      </c>
      <c r="AD443" s="12" t="s">
        <v>15</v>
      </c>
      <c r="AE443" s="12" t="s">
        <v>16</v>
      </c>
      <c r="AF443" s="13" t="s">
        <v>17</v>
      </c>
      <c r="AG443" s="2"/>
      <c r="AH443" s="2"/>
      <c r="AI443" s="2"/>
      <c r="AJ443" s="2"/>
    </row>
    <row r="444" spans="1:36" ht="13.5" customHeight="1" x14ac:dyDescent="0.2">
      <c r="A444" s="46" t="s">
        <v>55</v>
      </c>
      <c r="B444" s="35">
        <v>78</v>
      </c>
      <c r="C444" s="25"/>
      <c r="D444" s="25"/>
      <c r="E444" s="25"/>
      <c r="F444" s="25"/>
      <c r="G444" s="25"/>
      <c r="H444" s="25"/>
      <c r="I444" s="25"/>
      <c r="J444" s="25"/>
      <c r="K444" s="26"/>
      <c r="L444" s="26"/>
      <c r="U444" s="20"/>
      <c r="V444" s="20"/>
      <c r="W444" s="20"/>
      <c r="X444" s="20"/>
      <c r="Y444" s="138"/>
      <c r="Z444" s="1"/>
      <c r="AA444" s="1"/>
      <c r="AC444" s="1"/>
      <c r="AD444" s="29">
        <f>B444</f>
        <v>78</v>
      </c>
      <c r="AE444" s="24"/>
      <c r="AF444" s="1"/>
      <c r="AG444" s="2"/>
      <c r="AH444" s="2"/>
      <c r="AI444" s="2"/>
      <c r="AJ444" s="2"/>
    </row>
    <row r="445" spans="1:36" ht="13.5" customHeight="1" x14ac:dyDescent="0.2">
      <c r="A445" s="46" t="s">
        <v>56</v>
      </c>
      <c r="C445" s="2">
        <v>75</v>
      </c>
      <c r="U445" s="20"/>
      <c r="V445" s="20"/>
      <c r="W445" s="20"/>
      <c r="X445" s="20"/>
      <c r="Y445" s="138"/>
      <c r="Z445" s="1"/>
      <c r="AA445" s="1"/>
      <c r="AC445" s="1">
        <f>C445/B444</f>
        <v>0.96153846153846156</v>
      </c>
      <c r="AD445" s="29">
        <v>76</v>
      </c>
      <c r="AE445" s="36">
        <f t="shared" ref="AE445:AE450" si="255">AD445/AD444</f>
        <v>0.97435897435897434</v>
      </c>
      <c r="AF445" s="1">
        <f t="shared" ref="AF445:AF450" si="256">100%-AE445</f>
        <v>2.5641025641025661E-2</v>
      </c>
      <c r="AG445" s="2"/>
      <c r="AH445" s="2"/>
      <c r="AI445" s="2"/>
      <c r="AJ445" s="2"/>
    </row>
    <row r="446" spans="1:36" ht="13.5" customHeight="1" x14ac:dyDescent="0.2">
      <c r="A446" s="46" t="s">
        <v>57</v>
      </c>
      <c r="D446" s="2">
        <v>65</v>
      </c>
      <c r="U446" s="20"/>
      <c r="V446" s="20"/>
      <c r="W446" s="20"/>
      <c r="X446" s="20"/>
      <c r="Y446" s="138"/>
      <c r="Z446" s="1"/>
      <c r="AA446" s="1"/>
      <c r="AC446" s="1">
        <f>D446/C445</f>
        <v>0.8666666666666667</v>
      </c>
      <c r="AD446" s="29">
        <v>71</v>
      </c>
      <c r="AE446" s="36">
        <f t="shared" si="255"/>
        <v>0.93421052631578949</v>
      </c>
      <c r="AF446" s="1">
        <f t="shared" si="256"/>
        <v>6.5789473684210509E-2</v>
      </c>
      <c r="AG446" s="2"/>
      <c r="AH446" s="2"/>
      <c r="AI446" s="2"/>
      <c r="AJ446" s="2"/>
    </row>
    <row r="447" spans="1:36" ht="13.5" customHeight="1" x14ac:dyDescent="0.2">
      <c r="A447" s="46" t="s">
        <v>58</v>
      </c>
      <c r="E447" s="2">
        <v>63</v>
      </c>
      <c r="U447" s="20"/>
      <c r="V447" s="20"/>
      <c r="W447" s="20"/>
      <c r="X447" s="20"/>
      <c r="Y447" s="138"/>
      <c r="Z447" s="1"/>
      <c r="AA447" s="1"/>
      <c r="AC447" s="1">
        <f>E447/D446</f>
        <v>0.96923076923076923</v>
      </c>
      <c r="AD447" s="29">
        <v>72</v>
      </c>
      <c r="AE447" s="36">
        <f t="shared" si="255"/>
        <v>1.0140845070422535</v>
      </c>
      <c r="AF447" s="1">
        <f t="shared" si="256"/>
        <v>-1.4084507042253502E-2</v>
      </c>
      <c r="AG447" s="2"/>
      <c r="AH447" s="2"/>
      <c r="AI447" s="2"/>
      <c r="AJ447" s="2"/>
    </row>
    <row r="448" spans="1:36" ht="13.5" customHeight="1" x14ac:dyDescent="0.2">
      <c r="A448" s="46" t="s">
        <v>59</v>
      </c>
      <c r="F448" s="2">
        <v>62</v>
      </c>
      <c r="U448" s="20"/>
      <c r="V448" s="20"/>
      <c r="W448" s="20"/>
      <c r="X448" s="20"/>
      <c r="Y448" s="138"/>
      <c r="Z448" s="1"/>
      <c r="AA448" s="1"/>
      <c r="AC448" s="1">
        <f>F448/E447</f>
        <v>0.98412698412698407</v>
      </c>
      <c r="AD448" s="29">
        <v>70</v>
      </c>
      <c r="AE448" s="36">
        <f t="shared" si="255"/>
        <v>0.97222222222222221</v>
      </c>
      <c r="AF448" s="1">
        <f t="shared" si="256"/>
        <v>2.777777777777779E-2</v>
      </c>
      <c r="AG448" s="2"/>
      <c r="AH448" s="2"/>
      <c r="AI448" s="2"/>
      <c r="AJ448" s="2"/>
    </row>
    <row r="449" spans="1:36" ht="13.5" customHeight="1" x14ac:dyDescent="0.2">
      <c r="A449" s="46" t="s">
        <v>70</v>
      </c>
      <c r="G449" s="2">
        <v>62</v>
      </c>
      <c r="U449" s="20"/>
      <c r="V449" s="20"/>
      <c r="W449" s="20"/>
      <c r="X449" s="20"/>
      <c r="Y449" s="138"/>
      <c r="Z449" s="1"/>
      <c r="AA449" s="1"/>
      <c r="AC449" s="1">
        <f>G449/F448</f>
        <v>1</v>
      </c>
      <c r="AD449" s="29">
        <v>70</v>
      </c>
      <c r="AE449" s="36">
        <f t="shared" si="255"/>
        <v>1</v>
      </c>
      <c r="AF449" s="1">
        <f t="shared" si="256"/>
        <v>0</v>
      </c>
      <c r="AG449" s="2"/>
      <c r="AH449" s="2"/>
      <c r="AI449" s="2"/>
      <c r="AJ449" s="2"/>
    </row>
    <row r="450" spans="1:36" ht="13.5" customHeight="1" x14ac:dyDescent="0.2">
      <c r="A450" s="46" t="s">
        <v>71</v>
      </c>
      <c r="H450" s="2">
        <v>63</v>
      </c>
      <c r="U450" s="20"/>
      <c r="V450" s="20"/>
      <c r="W450" s="20"/>
      <c r="X450" s="20">
        <v>1</v>
      </c>
      <c r="Y450" s="138">
        <f t="shared" ref="Y450:Y455" si="257">SUM(U450:X450)</f>
        <v>1</v>
      </c>
      <c r="Z450" s="1"/>
      <c r="AA450" s="1"/>
      <c r="AC450" s="1">
        <f>H450/G449</f>
        <v>1.0161290322580645</v>
      </c>
      <c r="AD450" s="29">
        <v>69</v>
      </c>
      <c r="AE450" s="36">
        <f t="shared" si="255"/>
        <v>0.98571428571428577</v>
      </c>
      <c r="AF450" s="1">
        <f t="shared" si="256"/>
        <v>1.4285714285714235E-2</v>
      </c>
      <c r="AG450" s="2"/>
      <c r="AH450" s="2"/>
      <c r="AI450" s="2"/>
      <c r="AJ450" s="2"/>
    </row>
    <row r="451" spans="1:36" ht="15" customHeight="1" x14ac:dyDescent="0.25">
      <c r="A451" s="46" t="s">
        <v>79</v>
      </c>
      <c r="H451" s="2">
        <v>7</v>
      </c>
      <c r="I451" s="47"/>
      <c r="K451" s="2">
        <v>27</v>
      </c>
      <c r="M451" s="2">
        <v>24</v>
      </c>
      <c r="O451" s="2">
        <v>11</v>
      </c>
      <c r="S451" s="43">
        <f t="shared" ref="S451:T451" si="258">K451+M451+O451+Q451</f>
        <v>62</v>
      </c>
      <c r="T451" s="43">
        <f t="shared" si="258"/>
        <v>0</v>
      </c>
      <c r="U451" s="20"/>
      <c r="V451" s="20"/>
      <c r="W451" s="20"/>
      <c r="X451" s="20">
        <v>1</v>
      </c>
      <c r="Y451" s="138">
        <f t="shared" si="257"/>
        <v>1</v>
      </c>
      <c r="Z451" s="1"/>
      <c r="AA451" s="1"/>
      <c r="AC451" s="1">
        <f>IF(S451=0,"",S451/H450)</f>
        <v>0.98412698412698407</v>
      </c>
      <c r="AD451" s="29">
        <v>64</v>
      </c>
      <c r="AE451" s="36">
        <f t="shared" ref="AE451:AE452" si="259">IF(AD451=0,"",AD451/AD450)</f>
        <v>0.92753623188405798</v>
      </c>
      <c r="AF451" s="1">
        <f t="shared" ref="AF451:AF452" si="260">IF(AD451=0,"",100%-AE451)</f>
        <v>7.2463768115942018E-2</v>
      </c>
      <c r="AG451" s="2"/>
      <c r="AH451" s="2"/>
      <c r="AI451" s="2"/>
      <c r="AJ451" s="2"/>
    </row>
    <row r="452" spans="1:36" ht="15" customHeight="1" x14ac:dyDescent="0.25">
      <c r="A452" s="46" t="s">
        <v>82</v>
      </c>
      <c r="H452" s="2">
        <v>3</v>
      </c>
      <c r="J452" s="47"/>
      <c r="K452" s="2">
        <v>2</v>
      </c>
      <c r="L452" s="2">
        <v>27</v>
      </c>
      <c r="N452" s="2">
        <v>24</v>
      </c>
      <c r="P452" s="2">
        <v>11</v>
      </c>
      <c r="S452" s="43">
        <f t="shared" ref="S452:T452" si="261">K452+M452+O452+Q452</f>
        <v>2</v>
      </c>
      <c r="T452" s="43">
        <f t="shared" si="261"/>
        <v>62</v>
      </c>
      <c r="U452" s="20">
        <v>24</v>
      </c>
      <c r="V452" s="20">
        <v>22</v>
      </c>
      <c r="W452" s="20">
        <v>11</v>
      </c>
      <c r="X452" s="20"/>
      <c r="Y452" s="138">
        <f t="shared" si="257"/>
        <v>57</v>
      </c>
      <c r="Z452" s="1"/>
      <c r="AA452" s="1"/>
      <c r="AC452" s="1">
        <f>IF(T452=0,"",T452/S451)</f>
        <v>1</v>
      </c>
      <c r="AD452" s="29">
        <v>64</v>
      </c>
      <c r="AE452" s="36">
        <f t="shared" si="259"/>
        <v>1</v>
      </c>
      <c r="AF452" s="1">
        <f t="shared" si="260"/>
        <v>0</v>
      </c>
      <c r="AG452" s="2"/>
      <c r="AH452" s="2"/>
      <c r="AI452" s="2"/>
      <c r="AJ452" s="2"/>
    </row>
    <row r="453" spans="1:36" ht="15" customHeight="1" x14ac:dyDescent="0.25">
      <c r="A453" s="46" t="s">
        <v>83</v>
      </c>
      <c r="J453" s="47"/>
      <c r="L453" s="2">
        <v>2</v>
      </c>
      <c r="M453" s="2">
        <v>1</v>
      </c>
      <c r="O453" s="2">
        <v>1</v>
      </c>
      <c r="S453" s="43">
        <f t="shared" ref="S453:T453" si="262">K453+M453+O453+Q453</f>
        <v>2</v>
      </c>
      <c r="T453" s="43">
        <f t="shared" si="262"/>
        <v>2</v>
      </c>
      <c r="U453" s="20"/>
      <c r="V453" s="20">
        <v>2</v>
      </c>
      <c r="W453" s="20"/>
      <c r="X453" s="20"/>
      <c r="Y453" s="138">
        <f t="shared" si="257"/>
        <v>2</v>
      </c>
      <c r="Z453" s="1"/>
      <c r="AA453" s="1"/>
      <c r="AC453" s="1"/>
      <c r="AD453" s="29">
        <v>4</v>
      </c>
      <c r="AE453" s="36"/>
      <c r="AF453" s="1"/>
      <c r="AG453" s="2" t="s">
        <v>91</v>
      </c>
      <c r="AH453" s="2">
        <v>63</v>
      </c>
      <c r="AI453" s="2">
        <f>Y457</f>
        <v>63</v>
      </c>
      <c r="AJ453" s="2" t="s">
        <v>19</v>
      </c>
    </row>
    <row r="454" spans="1:36" ht="15" customHeight="1" x14ac:dyDescent="0.25">
      <c r="A454" s="46" t="s">
        <v>85</v>
      </c>
      <c r="J454" s="47"/>
      <c r="P454" s="2">
        <v>1</v>
      </c>
      <c r="S454" s="43">
        <f t="shared" ref="S454:T454" si="263">K454+M454+O454+Q454</f>
        <v>0</v>
      </c>
      <c r="T454" s="43">
        <f t="shared" si="263"/>
        <v>1</v>
      </c>
      <c r="U454" s="20"/>
      <c r="V454" s="20"/>
      <c r="W454" s="20">
        <v>1</v>
      </c>
      <c r="X454" s="20"/>
      <c r="Y454" s="138">
        <f t="shared" si="257"/>
        <v>1</v>
      </c>
      <c r="Z454" s="1"/>
      <c r="AA454" s="1"/>
      <c r="AC454" s="1"/>
      <c r="AD454" s="29">
        <v>2</v>
      </c>
      <c r="AE454" s="36"/>
      <c r="AF454" s="1"/>
      <c r="AG454" s="2" t="s">
        <v>92</v>
      </c>
      <c r="AH454" s="36">
        <f>AH453/B444</f>
        <v>0.80769230769230771</v>
      </c>
      <c r="AI454" s="36">
        <f>AH453/AI453</f>
        <v>1</v>
      </c>
      <c r="AJ454" s="2" t="s">
        <v>93</v>
      </c>
    </row>
    <row r="455" spans="1:36" ht="15" customHeight="1" x14ac:dyDescent="0.25">
      <c r="A455" s="46" t="s">
        <v>86</v>
      </c>
      <c r="J455" s="47"/>
      <c r="N455" s="2">
        <v>1</v>
      </c>
      <c r="S455" s="43">
        <f t="shared" ref="S455:T455" si="264">K455+M455+O455+Q455</f>
        <v>0</v>
      </c>
      <c r="T455" s="43">
        <f t="shared" si="264"/>
        <v>1</v>
      </c>
      <c r="U455" s="20">
        <v>1</v>
      </c>
      <c r="V455" s="20"/>
      <c r="W455" s="20"/>
      <c r="X455" s="20"/>
      <c r="Y455" s="138">
        <f t="shared" si="257"/>
        <v>1</v>
      </c>
      <c r="Z455" s="1"/>
      <c r="AA455" s="1"/>
      <c r="AC455" s="1"/>
      <c r="AD455" s="29">
        <v>2</v>
      </c>
      <c r="AE455" s="36"/>
      <c r="AF455" s="1"/>
      <c r="AG455" s="2"/>
      <c r="AH455" s="2"/>
      <c r="AI455" s="2"/>
      <c r="AJ455" s="2"/>
    </row>
    <row r="456" spans="1:36" ht="15" customHeight="1" x14ac:dyDescent="0.25">
      <c r="A456" s="46" t="s">
        <v>89</v>
      </c>
      <c r="J456" s="47"/>
      <c r="U456" s="20"/>
      <c r="V456" s="20"/>
      <c r="W456" s="20"/>
      <c r="X456" s="20"/>
      <c r="Y456" s="138"/>
      <c r="Z456" s="1"/>
      <c r="AA456" s="1"/>
      <c r="AC456" s="1"/>
      <c r="AD456" s="29"/>
      <c r="AE456" s="36"/>
      <c r="AF456" s="1"/>
      <c r="AG456" s="2"/>
      <c r="AH456" s="2"/>
      <c r="AI456" s="2"/>
      <c r="AJ456" s="2"/>
    </row>
    <row r="457" spans="1:36" ht="13.5" customHeight="1" x14ac:dyDescent="0.2">
      <c r="Y457" s="221">
        <f>SUM(Y450:Y455)</f>
        <v>63</v>
      </c>
      <c r="Z457" s="1">
        <f>SUM(Y450:Y452)/B444</f>
        <v>0.75641025641025639</v>
      </c>
      <c r="AA457" s="1">
        <f>Y457/B444</f>
        <v>0.80769230769230771</v>
      </c>
      <c r="AB457" s="1">
        <f>AA457-Z457</f>
        <v>5.1282051282051322E-2</v>
      </c>
      <c r="AC457" s="1"/>
      <c r="AG457" s="2"/>
      <c r="AH457" s="2"/>
      <c r="AI457" s="2"/>
      <c r="AJ457" s="2"/>
    </row>
    <row r="458" spans="1:36" ht="13.5" customHeight="1" x14ac:dyDescent="0.3">
      <c r="A458" s="61" t="s">
        <v>94</v>
      </c>
      <c r="Z458" s="1"/>
      <c r="AA458" s="1"/>
      <c r="AC458" s="1"/>
      <c r="AG458" s="2"/>
      <c r="AH458" s="2"/>
      <c r="AI458" s="2"/>
      <c r="AJ458" s="2"/>
    </row>
    <row r="459" spans="1:36" ht="13.5" customHeight="1" x14ac:dyDescent="0.2">
      <c r="B459" s="6" t="s">
        <v>3</v>
      </c>
      <c r="C459" s="6"/>
      <c r="D459" s="6"/>
      <c r="E459" s="6"/>
      <c r="F459" s="6"/>
      <c r="G459" s="6"/>
      <c r="H459" s="6"/>
      <c r="I459" s="6"/>
      <c r="J459" s="6"/>
      <c r="K459" s="6"/>
      <c r="Z459" s="1"/>
      <c r="AA459" s="1"/>
      <c r="AC459" s="1"/>
      <c r="AG459" s="2"/>
      <c r="AH459" s="2"/>
      <c r="AI459" s="2"/>
      <c r="AJ459" s="2"/>
    </row>
    <row r="460" spans="1:36" ht="26.25" customHeight="1" x14ac:dyDescent="0.25">
      <c r="A460" s="15" t="s">
        <v>18</v>
      </c>
      <c r="B460" s="16">
        <v>1</v>
      </c>
      <c r="C460" s="16">
        <v>2</v>
      </c>
      <c r="D460" s="16">
        <v>3</v>
      </c>
      <c r="E460" s="16">
        <v>4</v>
      </c>
      <c r="F460" s="16">
        <v>5</v>
      </c>
      <c r="G460" s="16">
        <v>6</v>
      </c>
      <c r="H460" s="16">
        <v>7</v>
      </c>
      <c r="I460" s="84"/>
      <c r="J460" s="84"/>
      <c r="K460" s="85" t="s">
        <v>73</v>
      </c>
      <c r="L460" s="85" t="s">
        <v>74</v>
      </c>
      <c r="M460" s="85" t="s">
        <v>73</v>
      </c>
      <c r="N460" s="85" t="s">
        <v>74</v>
      </c>
      <c r="O460" s="85" t="s">
        <v>73</v>
      </c>
      <c r="P460" s="85" t="s">
        <v>74</v>
      </c>
      <c r="Q460" s="85" t="s">
        <v>73</v>
      </c>
      <c r="R460" s="85" t="s">
        <v>74</v>
      </c>
      <c r="S460" s="85" t="s">
        <v>73</v>
      </c>
      <c r="T460" s="85" t="s">
        <v>74</v>
      </c>
      <c r="U460" s="18">
        <v>9</v>
      </c>
      <c r="V460" s="19">
        <v>9</v>
      </c>
      <c r="W460" s="19">
        <v>9</v>
      </c>
      <c r="X460" s="19">
        <v>9</v>
      </c>
      <c r="Y460" s="138">
        <v>10</v>
      </c>
      <c r="Z460" s="10" t="s">
        <v>11</v>
      </c>
      <c r="AA460" s="10" t="s">
        <v>12</v>
      </c>
      <c r="AB460" s="11" t="s">
        <v>13</v>
      </c>
      <c r="AC460" s="10" t="s">
        <v>14</v>
      </c>
      <c r="AD460" s="12" t="s">
        <v>15</v>
      </c>
      <c r="AE460" s="12" t="s">
        <v>16</v>
      </c>
      <c r="AF460" s="13" t="s">
        <v>17</v>
      </c>
      <c r="AG460" s="2"/>
      <c r="AH460" s="2"/>
      <c r="AI460" s="2"/>
      <c r="AJ460" s="2"/>
    </row>
    <row r="461" spans="1:36" ht="13.5" customHeight="1" x14ac:dyDescent="0.2">
      <c r="A461" s="46" t="s">
        <v>56</v>
      </c>
      <c r="B461" s="35">
        <v>83</v>
      </c>
      <c r="C461" s="25"/>
      <c r="D461" s="25"/>
      <c r="E461" s="25"/>
      <c r="F461" s="25"/>
      <c r="G461" s="25"/>
      <c r="H461" s="25"/>
      <c r="I461" s="25"/>
      <c r="J461" s="25"/>
      <c r="K461" s="26"/>
      <c r="L461" s="26"/>
      <c r="U461" s="20"/>
      <c r="V461" s="20"/>
      <c r="W461" s="20"/>
      <c r="X461" s="20"/>
      <c r="Y461" s="138"/>
      <c r="Z461" s="1"/>
      <c r="AA461" s="1"/>
      <c r="AC461" s="1"/>
      <c r="AD461" s="29">
        <f>B461</f>
        <v>83</v>
      </c>
      <c r="AE461" s="24"/>
      <c r="AF461" s="1"/>
      <c r="AG461" s="2"/>
      <c r="AH461" s="2"/>
      <c r="AI461" s="2"/>
      <c r="AJ461" s="2"/>
    </row>
    <row r="462" spans="1:36" ht="13.5" customHeight="1" x14ac:dyDescent="0.2">
      <c r="A462" s="46" t="s">
        <v>57</v>
      </c>
      <c r="C462" s="2">
        <v>73</v>
      </c>
      <c r="U462" s="20"/>
      <c r="V462" s="20"/>
      <c r="W462" s="20"/>
      <c r="X462" s="20"/>
      <c r="Y462" s="138"/>
      <c r="Z462" s="1"/>
      <c r="AA462" s="1"/>
      <c r="AC462" s="1">
        <f>C462/B461</f>
        <v>0.87951807228915657</v>
      </c>
      <c r="AD462" s="29">
        <v>73</v>
      </c>
      <c r="AE462" s="36">
        <f t="shared" ref="AE462:AE467" si="265">AD462/AD461</f>
        <v>0.87951807228915657</v>
      </c>
      <c r="AF462" s="1">
        <f t="shared" ref="AF462:AF467" si="266">100%-AE462</f>
        <v>0.12048192771084343</v>
      </c>
      <c r="AG462" s="2"/>
      <c r="AH462" s="2"/>
      <c r="AI462" s="2"/>
      <c r="AJ462" s="2"/>
    </row>
    <row r="463" spans="1:36" ht="13.5" customHeight="1" x14ac:dyDescent="0.2">
      <c r="A463" s="46" t="s">
        <v>58</v>
      </c>
      <c r="D463" s="2">
        <v>69</v>
      </c>
      <c r="U463" s="20"/>
      <c r="V463" s="20"/>
      <c r="W463" s="20"/>
      <c r="X463" s="20"/>
      <c r="Y463" s="138"/>
      <c r="Z463" s="1"/>
      <c r="AA463" s="1"/>
      <c r="AC463" s="1">
        <f>D463/C462</f>
        <v>0.9452054794520548</v>
      </c>
      <c r="AD463" s="29">
        <v>70</v>
      </c>
      <c r="AE463" s="36">
        <f t="shared" si="265"/>
        <v>0.95890410958904104</v>
      </c>
      <c r="AF463" s="1">
        <f t="shared" si="266"/>
        <v>4.1095890410958957E-2</v>
      </c>
      <c r="AG463" s="2"/>
      <c r="AH463" s="2"/>
      <c r="AI463" s="2"/>
      <c r="AJ463" s="2"/>
    </row>
    <row r="464" spans="1:36" ht="13.5" customHeight="1" x14ac:dyDescent="0.2">
      <c r="A464" s="46" t="s">
        <v>59</v>
      </c>
      <c r="E464" s="2">
        <v>63</v>
      </c>
      <c r="U464" s="20"/>
      <c r="V464" s="20"/>
      <c r="W464" s="20"/>
      <c r="X464" s="20"/>
      <c r="Y464" s="138"/>
      <c r="Z464" s="1"/>
      <c r="AA464" s="1"/>
      <c r="AC464" s="1">
        <f>E464/D463</f>
        <v>0.91304347826086951</v>
      </c>
      <c r="AD464" s="29">
        <v>68</v>
      </c>
      <c r="AE464" s="36">
        <f t="shared" si="265"/>
        <v>0.97142857142857142</v>
      </c>
      <c r="AF464" s="1">
        <f t="shared" si="266"/>
        <v>2.8571428571428581E-2</v>
      </c>
      <c r="AG464" s="2"/>
      <c r="AH464" s="2"/>
      <c r="AI464" s="2"/>
      <c r="AJ464" s="2"/>
    </row>
    <row r="465" spans="1:36" ht="13.5" customHeight="1" x14ac:dyDescent="0.2">
      <c r="A465" s="46" t="s">
        <v>70</v>
      </c>
      <c r="F465" s="2">
        <v>63</v>
      </c>
      <c r="U465" s="20"/>
      <c r="V465" s="20"/>
      <c r="W465" s="20"/>
      <c r="X465" s="20"/>
      <c r="Y465" s="138"/>
      <c r="Z465" s="1"/>
      <c r="AA465" s="1"/>
      <c r="AC465" s="1">
        <f>F465/E464</f>
        <v>1</v>
      </c>
      <c r="AD465" s="29">
        <v>68</v>
      </c>
      <c r="AE465" s="36">
        <f t="shared" si="265"/>
        <v>1</v>
      </c>
      <c r="AF465" s="1">
        <f t="shared" si="266"/>
        <v>0</v>
      </c>
      <c r="AG465" s="2"/>
      <c r="AH465" s="2"/>
      <c r="AI465" s="2"/>
      <c r="AJ465" s="2"/>
    </row>
    <row r="466" spans="1:36" ht="13.5" customHeight="1" x14ac:dyDescent="0.2">
      <c r="A466" s="46" t="s">
        <v>71</v>
      </c>
      <c r="G466" s="2">
        <v>57</v>
      </c>
      <c r="U466" s="20"/>
      <c r="V466" s="20"/>
      <c r="W466" s="20"/>
      <c r="X466" s="20"/>
      <c r="Y466" s="138"/>
      <c r="Z466" s="1"/>
      <c r="AA466" s="1"/>
      <c r="AC466" s="1">
        <f>G466/F465</f>
        <v>0.90476190476190477</v>
      </c>
      <c r="AD466" s="29">
        <v>66</v>
      </c>
      <c r="AE466" s="36">
        <f t="shared" si="265"/>
        <v>0.97058823529411764</v>
      </c>
      <c r="AF466" s="1">
        <f t="shared" si="266"/>
        <v>2.9411764705882359E-2</v>
      </c>
      <c r="AG466" s="2"/>
      <c r="AH466" s="2"/>
      <c r="AI466" s="2"/>
      <c r="AJ466" s="2"/>
    </row>
    <row r="467" spans="1:36" ht="13.5" customHeight="1" x14ac:dyDescent="0.2">
      <c r="A467" s="2">
        <v>1101</v>
      </c>
      <c r="H467" s="2">
        <v>57</v>
      </c>
      <c r="U467" s="20"/>
      <c r="V467" s="20"/>
      <c r="W467" s="20"/>
      <c r="X467" s="20"/>
      <c r="Y467" s="138">
        <v>1</v>
      </c>
      <c r="Z467" s="1"/>
      <c r="AA467" s="1"/>
      <c r="AC467" s="1">
        <f>H467/G466</f>
        <v>1</v>
      </c>
      <c r="AD467" s="29">
        <v>66</v>
      </c>
      <c r="AE467" s="36">
        <f t="shared" si="265"/>
        <v>1</v>
      </c>
      <c r="AF467" s="1">
        <f t="shared" si="266"/>
        <v>0</v>
      </c>
      <c r="AG467" s="2"/>
      <c r="AH467" s="2"/>
      <c r="AI467" s="2"/>
      <c r="AJ467" s="2"/>
    </row>
    <row r="468" spans="1:36" ht="15" customHeight="1" x14ac:dyDescent="0.25">
      <c r="A468" s="46" t="s">
        <v>82</v>
      </c>
      <c r="I468" s="47"/>
      <c r="K468" s="2">
        <v>27</v>
      </c>
      <c r="O468" s="2">
        <v>19</v>
      </c>
      <c r="P468" s="2">
        <v>1</v>
      </c>
      <c r="Q468" s="2">
        <v>10</v>
      </c>
      <c r="S468" s="43">
        <f t="shared" ref="S468:T468" si="267">K468+M468+O468+Q468</f>
        <v>56</v>
      </c>
      <c r="T468" s="43">
        <f t="shared" si="267"/>
        <v>1</v>
      </c>
      <c r="U468" s="20"/>
      <c r="V468" s="20"/>
      <c r="W468" s="20">
        <v>1</v>
      </c>
      <c r="X468" s="20">
        <v>1</v>
      </c>
      <c r="Y468" s="138">
        <v>1</v>
      </c>
      <c r="Z468" s="1"/>
      <c r="AA468" s="1"/>
      <c r="AC468" s="1">
        <f>IF(S468=0,"",S468/H467)</f>
        <v>0.98245614035087714</v>
      </c>
      <c r="AD468" s="29">
        <v>59</v>
      </c>
      <c r="AE468" s="36">
        <f t="shared" ref="AE468:AE469" si="268">IF(AD468=0,"",AD468/AD467)</f>
        <v>0.89393939393939392</v>
      </c>
      <c r="AF468" s="1">
        <f t="shared" ref="AF468:AF469" si="269">IF(AD468=0,"",100%-AE468)</f>
        <v>0.10606060606060608</v>
      </c>
      <c r="AG468" s="2"/>
      <c r="AH468" s="2"/>
      <c r="AI468" s="2"/>
      <c r="AJ468" s="2"/>
    </row>
    <row r="469" spans="1:36" ht="15" customHeight="1" x14ac:dyDescent="0.25">
      <c r="A469" s="46" t="s">
        <v>83</v>
      </c>
      <c r="J469" s="47"/>
      <c r="K469" s="2">
        <v>3</v>
      </c>
      <c r="L469" s="2">
        <v>21</v>
      </c>
      <c r="O469" s="2">
        <v>2</v>
      </c>
      <c r="P469" s="2">
        <v>19</v>
      </c>
      <c r="Q469" s="2">
        <v>4</v>
      </c>
      <c r="R469" s="2">
        <v>10</v>
      </c>
      <c r="S469" s="43">
        <f t="shared" ref="S469:T469" si="270">K469+M469+O469+Q469</f>
        <v>9</v>
      </c>
      <c r="T469" s="43">
        <f t="shared" si="270"/>
        <v>50</v>
      </c>
      <c r="U469" s="20"/>
      <c r="V469" s="20">
        <v>19</v>
      </c>
      <c r="W469" s="20">
        <v>18</v>
      </c>
      <c r="X469" s="20">
        <v>10</v>
      </c>
      <c r="Y469" s="138">
        <f>SUM(U469:X469)</f>
        <v>47</v>
      </c>
      <c r="Z469" s="1"/>
      <c r="AA469" s="1"/>
      <c r="AC469" s="1">
        <f>IF(T469=0,"",T469/S468)</f>
        <v>0.8928571428571429</v>
      </c>
      <c r="AD469" s="29">
        <v>59</v>
      </c>
      <c r="AE469" s="36">
        <f t="shared" si="268"/>
        <v>1</v>
      </c>
      <c r="AF469" s="1">
        <f t="shared" si="269"/>
        <v>0</v>
      </c>
      <c r="AG469" s="2"/>
      <c r="AH469" s="2"/>
      <c r="AI469" s="2"/>
      <c r="AJ469" s="2"/>
    </row>
    <row r="470" spans="1:36" ht="15" customHeight="1" x14ac:dyDescent="0.25">
      <c r="A470" s="46" t="s">
        <v>85</v>
      </c>
      <c r="J470" s="47"/>
      <c r="K470" s="2">
        <v>6</v>
      </c>
      <c r="L470" s="2">
        <v>5</v>
      </c>
      <c r="O470" s="2">
        <v>1</v>
      </c>
      <c r="P470" s="2">
        <v>2</v>
      </c>
      <c r="R470" s="2">
        <v>4</v>
      </c>
      <c r="S470" s="43">
        <f t="shared" ref="S470:T470" si="271">K470+M470+O470+Q470</f>
        <v>7</v>
      </c>
      <c r="T470" s="43">
        <f t="shared" si="271"/>
        <v>11</v>
      </c>
      <c r="U470" s="20"/>
      <c r="V470" s="20">
        <v>3</v>
      </c>
      <c r="W470" s="20">
        <v>1</v>
      </c>
      <c r="X470" s="20">
        <v>3</v>
      </c>
      <c r="Y470" s="138">
        <v>9</v>
      </c>
      <c r="Z470" s="1"/>
      <c r="AA470" s="1"/>
      <c r="AC470" s="1"/>
      <c r="AD470" s="29">
        <v>17</v>
      </c>
      <c r="AE470" s="36"/>
      <c r="AF470" s="1"/>
      <c r="AG470" s="2"/>
      <c r="AH470" s="2"/>
      <c r="AI470" s="2"/>
      <c r="AJ470" s="2"/>
    </row>
    <row r="471" spans="1:36" ht="15" customHeight="1" x14ac:dyDescent="0.25">
      <c r="A471" s="46" t="s">
        <v>86</v>
      </c>
      <c r="J471" s="47"/>
      <c r="N471" s="2">
        <v>5</v>
      </c>
      <c r="S471" s="43">
        <f t="shared" ref="S471:T471" si="272">K471+M471+O471+Q471</f>
        <v>0</v>
      </c>
      <c r="T471" s="43">
        <f t="shared" si="272"/>
        <v>5</v>
      </c>
      <c r="U471" s="20"/>
      <c r="V471" s="20">
        <v>5</v>
      </c>
      <c r="W471" s="20"/>
      <c r="X471" s="20"/>
      <c r="Y471" s="138">
        <f>SUM(U471:X471)</f>
        <v>5</v>
      </c>
      <c r="Z471" s="1"/>
      <c r="AA471" s="1"/>
      <c r="AC471" s="1"/>
      <c r="AD471" s="29">
        <v>5</v>
      </c>
      <c r="AE471" s="36"/>
      <c r="AF471" s="1"/>
      <c r="AG471" s="2" t="s">
        <v>91</v>
      </c>
      <c r="AH471" s="2">
        <v>63</v>
      </c>
      <c r="AI471" s="2">
        <f>Y474</f>
        <v>65</v>
      </c>
      <c r="AJ471" s="2" t="s">
        <v>19</v>
      </c>
    </row>
    <row r="472" spans="1:36" ht="15" customHeight="1" x14ac:dyDescent="0.25">
      <c r="A472" s="46" t="s">
        <v>89</v>
      </c>
      <c r="J472" s="47"/>
      <c r="O472" s="2">
        <v>1</v>
      </c>
      <c r="S472" s="43">
        <f t="shared" ref="S472:T472" si="273">K472+M472+O472+Q472</f>
        <v>1</v>
      </c>
      <c r="T472" s="43">
        <f t="shared" si="273"/>
        <v>0</v>
      </c>
      <c r="U472" s="20"/>
      <c r="V472" s="20">
        <v>5</v>
      </c>
      <c r="W472" s="20"/>
      <c r="X472" s="20"/>
      <c r="Y472" s="138"/>
      <c r="Z472" s="1"/>
      <c r="AA472" s="1"/>
      <c r="AC472" s="1"/>
      <c r="AD472" s="29">
        <v>1</v>
      </c>
      <c r="AE472" s="36"/>
      <c r="AF472" s="1"/>
      <c r="AG472" s="2" t="s">
        <v>92</v>
      </c>
      <c r="AH472" s="36">
        <f>AH471/B461</f>
        <v>0.75903614457831325</v>
      </c>
      <c r="AI472" s="36">
        <f>AH471/AI471</f>
        <v>0.96923076923076923</v>
      </c>
      <c r="AJ472" s="2" t="s">
        <v>93</v>
      </c>
    </row>
    <row r="473" spans="1:36" ht="15" customHeight="1" x14ac:dyDescent="0.25">
      <c r="A473" s="46" t="s">
        <v>95</v>
      </c>
      <c r="J473" s="47"/>
      <c r="L473" s="2">
        <v>1</v>
      </c>
      <c r="S473" s="43">
        <f t="shared" ref="S473:T473" si="274">K473+M473+O473+Q473</f>
        <v>0</v>
      </c>
      <c r="T473" s="43">
        <f t="shared" si="274"/>
        <v>1</v>
      </c>
      <c r="U473" s="20"/>
      <c r="V473" s="20">
        <v>1</v>
      </c>
      <c r="W473" s="20"/>
      <c r="X473" s="20"/>
      <c r="Y473" s="138">
        <v>2</v>
      </c>
      <c r="Z473" s="1"/>
      <c r="AA473" s="1"/>
      <c r="AC473" s="1"/>
      <c r="AD473" s="29">
        <v>1</v>
      </c>
      <c r="AE473" s="36"/>
      <c r="AF473" s="1"/>
      <c r="AG473" s="2"/>
      <c r="AH473" s="2"/>
      <c r="AI473" s="2"/>
      <c r="AJ473" s="2"/>
    </row>
    <row r="474" spans="1:36" ht="13.5" customHeight="1" x14ac:dyDescent="0.2">
      <c r="Y474" s="221">
        <f>SUM(Y467:Y473)</f>
        <v>65</v>
      </c>
      <c r="Z474" s="1">
        <f>SUM(Y467:Y469)/B461</f>
        <v>0.59036144578313254</v>
      </c>
      <c r="AA474" s="1">
        <f>Y474/B461</f>
        <v>0.7831325301204819</v>
      </c>
      <c r="AB474" s="1">
        <f>AA474-Z474</f>
        <v>0.19277108433734935</v>
      </c>
      <c r="AC474" s="1"/>
      <c r="AD474" s="36"/>
      <c r="AE474" s="36"/>
      <c r="AF474" s="1"/>
      <c r="AG474" s="2"/>
      <c r="AH474" s="2"/>
      <c r="AI474" s="2"/>
      <c r="AJ474" s="2"/>
    </row>
    <row r="475" spans="1:36" ht="13.5" customHeight="1" x14ac:dyDescent="0.3">
      <c r="A475" s="61" t="s">
        <v>96</v>
      </c>
      <c r="Z475" s="1"/>
      <c r="AA475" s="1"/>
      <c r="AC475" s="1"/>
      <c r="AG475" s="2"/>
      <c r="AH475" s="2"/>
      <c r="AI475" s="2"/>
      <c r="AJ475" s="2"/>
    </row>
    <row r="476" spans="1:36" ht="13.5" customHeight="1" x14ac:dyDescent="0.2">
      <c r="B476" s="306" t="s">
        <v>3</v>
      </c>
      <c r="C476" s="307"/>
      <c r="D476" s="307"/>
      <c r="E476" s="307"/>
      <c r="F476" s="307"/>
      <c r="G476" s="307"/>
      <c r="H476" s="307"/>
      <c r="I476" s="307"/>
      <c r="J476" s="307"/>
      <c r="K476" s="307"/>
      <c r="Z476" s="1"/>
      <c r="AA476" s="1"/>
      <c r="AC476" s="1"/>
      <c r="AG476" s="2"/>
      <c r="AH476" s="2"/>
      <c r="AI476" s="2"/>
      <c r="AJ476" s="2"/>
    </row>
    <row r="477" spans="1:36" ht="26.25" customHeight="1" x14ac:dyDescent="0.25">
      <c r="A477" s="15" t="s">
        <v>18</v>
      </c>
      <c r="B477" s="16">
        <v>1</v>
      </c>
      <c r="C477" s="16">
        <v>2</v>
      </c>
      <c r="D477" s="16">
        <v>3</v>
      </c>
      <c r="E477" s="16">
        <v>4</v>
      </c>
      <c r="F477" s="16">
        <v>5</v>
      </c>
      <c r="G477" s="16">
        <v>6</v>
      </c>
      <c r="H477" s="16">
        <v>7</v>
      </c>
      <c r="I477" s="84"/>
      <c r="J477" s="84"/>
      <c r="K477" s="85" t="s">
        <v>73</v>
      </c>
      <c r="L477" s="85" t="s">
        <v>74</v>
      </c>
      <c r="M477" s="85" t="s">
        <v>73</v>
      </c>
      <c r="N477" s="85" t="s">
        <v>74</v>
      </c>
      <c r="O477" s="85" t="s">
        <v>73</v>
      </c>
      <c r="P477" s="85" t="s">
        <v>74</v>
      </c>
      <c r="Q477" s="85" t="s">
        <v>73</v>
      </c>
      <c r="R477" s="85" t="s">
        <v>74</v>
      </c>
      <c r="S477" s="85" t="s">
        <v>73</v>
      </c>
      <c r="T477" s="85" t="s">
        <v>74</v>
      </c>
      <c r="U477" s="18">
        <v>9</v>
      </c>
      <c r="V477" s="19">
        <v>9</v>
      </c>
      <c r="W477" s="19">
        <v>9</v>
      </c>
      <c r="X477" s="19">
        <v>9</v>
      </c>
      <c r="Y477" s="138">
        <v>10</v>
      </c>
      <c r="Z477" s="10" t="s">
        <v>11</v>
      </c>
      <c r="AA477" s="10" t="s">
        <v>12</v>
      </c>
      <c r="AB477" s="11" t="s">
        <v>13</v>
      </c>
      <c r="AC477" s="10" t="s">
        <v>14</v>
      </c>
      <c r="AD477" s="12" t="s">
        <v>15</v>
      </c>
      <c r="AE477" s="12" t="s">
        <v>16</v>
      </c>
      <c r="AF477" s="13" t="s">
        <v>17</v>
      </c>
      <c r="AG477" s="2"/>
      <c r="AH477" s="2"/>
      <c r="AI477" s="2"/>
      <c r="AJ477" s="2"/>
    </row>
    <row r="478" spans="1:36" ht="13.5" customHeight="1" x14ac:dyDescent="0.2">
      <c r="A478" s="46" t="s">
        <v>57</v>
      </c>
      <c r="B478" s="35">
        <v>78</v>
      </c>
      <c r="C478" s="25"/>
      <c r="D478" s="25"/>
      <c r="E478" s="25"/>
      <c r="F478" s="25"/>
      <c r="G478" s="25"/>
      <c r="H478" s="25"/>
      <c r="I478" s="25"/>
      <c r="J478" s="25"/>
      <c r="K478" s="26"/>
      <c r="L478" s="26"/>
      <c r="U478" s="20"/>
      <c r="V478" s="20"/>
      <c r="W478" s="20"/>
      <c r="X478" s="20"/>
      <c r="Y478" s="138"/>
      <c r="Z478" s="1"/>
      <c r="AA478" s="1"/>
      <c r="AC478" s="1"/>
      <c r="AD478" s="29">
        <f>B478</f>
        <v>78</v>
      </c>
      <c r="AE478" s="24"/>
      <c r="AF478" s="1"/>
      <c r="AG478" s="2"/>
      <c r="AH478" s="2"/>
      <c r="AI478" s="2"/>
      <c r="AJ478" s="2"/>
    </row>
    <row r="479" spans="1:36" ht="13.5" customHeight="1" x14ac:dyDescent="0.2">
      <c r="A479" s="46" t="s">
        <v>58</v>
      </c>
      <c r="C479" s="2">
        <v>69</v>
      </c>
      <c r="U479" s="20"/>
      <c r="V479" s="20"/>
      <c r="W479" s="20"/>
      <c r="X479" s="20"/>
      <c r="Y479" s="138"/>
      <c r="Z479" s="1"/>
      <c r="AA479" s="1"/>
      <c r="AC479" s="1">
        <f>C479/B478</f>
        <v>0.88461538461538458</v>
      </c>
      <c r="AD479" s="29">
        <v>70</v>
      </c>
      <c r="AE479" s="36">
        <f t="shared" ref="AE479:AE484" si="275">AD479/AD478</f>
        <v>0.89743589743589747</v>
      </c>
      <c r="AF479" s="1">
        <f t="shared" ref="AF479:AF484" si="276">100%-AE479</f>
        <v>0.10256410256410253</v>
      </c>
      <c r="AG479" s="2"/>
      <c r="AH479" s="2"/>
      <c r="AI479" s="2"/>
      <c r="AJ479" s="2"/>
    </row>
    <row r="480" spans="1:36" ht="13.5" customHeight="1" x14ac:dyDescent="0.2">
      <c r="A480" s="46" t="s">
        <v>59</v>
      </c>
      <c r="D480" s="2">
        <v>67</v>
      </c>
      <c r="U480" s="20"/>
      <c r="V480" s="20"/>
      <c r="W480" s="20"/>
      <c r="X480" s="20"/>
      <c r="Y480" s="138"/>
      <c r="Z480" s="1"/>
      <c r="AA480" s="1"/>
      <c r="AC480" s="1">
        <f>D480/C479</f>
        <v>0.97101449275362317</v>
      </c>
      <c r="AD480" s="29">
        <v>68</v>
      </c>
      <c r="AE480" s="36">
        <f t="shared" si="275"/>
        <v>0.97142857142857142</v>
      </c>
      <c r="AF480" s="1">
        <f t="shared" si="276"/>
        <v>2.8571428571428581E-2</v>
      </c>
      <c r="AG480" s="2"/>
      <c r="AH480" s="2"/>
      <c r="AI480" s="2"/>
      <c r="AJ480" s="2"/>
    </row>
    <row r="481" spans="1:36" ht="13.5" customHeight="1" x14ac:dyDescent="0.2">
      <c r="A481" s="46" t="s">
        <v>70</v>
      </c>
      <c r="E481" s="2">
        <v>66</v>
      </c>
      <c r="U481" s="20"/>
      <c r="V481" s="20"/>
      <c r="W481" s="20"/>
      <c r="X481" s="20"/>
      <c r="Y481" s="138"/>
      <c r="Z481" s="1"/>
      <c r="AA481" s="1"/>
      <c r="AC481" s="1">
        <f>E481/D480</f>
        <v>0.9850746268656716</v>
      </c>
      <c r="AD481" s="29">
        <v>67</v>
      </c>
      <c r="AE481" s="36">
        <f t="shared" si="275"/>
        <v>0.98529411764705888</v>
      </c>
      <c r="AF481" s="1">
        <f t="shared" si="276"/>
        <v>1.4705882352941124E-2</v>
      </c>
      <c r="AG481" s="2"/>
      <c r="AH481" s="2"/>
      <c r="AI481" s="2"/>
      <c r="AJ481" s="2"/>
    </row>
    <row r="482" spans="1:36" ht="13.5" customHeight="1" x14ac:dyDescent="0.2">
      <c r="A482" s="46" t="s">
        <v>71</v>
      </c>
      <c r="F482" s="2">
        <v>63</v>
      </c>
      <c r="U482" s="20"/>
      <c r="V482" s="20"/>
      <c r="W482" s="20"/>
      <c r="X482" s="20"/>
      <c r="Y482" s="138"/>
      <c r="Z482" s="1"/>
      <c r="AA482" s="1"/>
      <c r="AC482" s="1">
        <f>F482/E481</f>
        <v>0.95454545454545459</v>
      </c>
      <c r="AD482" s="29">
        <v>67</v>
      </c>
      <c r="AE482" s="36">
        <f t="shared" si="275"/>
        <v>1</v>
      </c>
      <c r="AF482" s="1">
        <f t="shared" si="276"/>
        <v>0</v>
      </c>
      <c r="AG482" s="2"/>
      <c r="AH482" s="2"/>
      <c r="AI482" s="2"/>
      <c r="AJ482" s="2"/>
    </row>
    <row r="483" spans="1:36" ht="13.5" customHeight="1" x14ac:dyDescent="0.2">
      <c r="A483" s="46" t="s">
        <v>79</v>
      </c>
      <c r="G483" s="2">
        <v>63</v>
      </c>
      <c r="U483" s="20"/>
      <c r="V483" s="20"/>
      <c r="W483" s="20"/>
      <c r="X483" s="20"/>
      <c r="Y483" s="138"/>
      <c r="Z483" s="1"/>
      <c r="AA483" s="1"/>
      <c r="AC483" s="1">
        <f>G483/F482</f>
        <v>1</v>
      </c>
      <c r="AD483" s="29">
        <v>67</v>
      </c>
      <c r="AE483" s="36">
        <f t="shared" si="275"/>
        <v>1</v>
      </c>
      <c r="AF483" s="1">
        <f t="shared" si="276"/>
        <v>0</v>
      </c>
      <c r="AG483" s="2"/>
      <c r="AH483" s="2"/>
      <c r="AI483" s="2"/>
      <c r="AJ483" s="2"/>
    </row>
    <row r="484" spans="1:36" ht="13.5" customHeight="1" x14ac:dyDescent="0.2">
      <c r="A484" s="46" t="s">
        <v>82</v>
      </c>
      <c r="H484" s="2">
        <v>61</v>
      </c>
      <c r="U484" s="20"/>
      <c r="V484" s="20"/>
      <c r="W484" s="20"/>
      <c r="X484" s="20"/>
      <c r="Y484" s="138"/>
      <c r="Z484" s="1"/>
      <c r="AA484" s="1"/>
      <c r="AC484" s="1">
        <f>H484/G483</f>
        <v>0.96825396825396826</v>
      </c>
      <c r="AD484" s="29">
        <v>67</v>
      </c>
      <c r="AE484" s="36">
        <f t="shared" si="275"/>
        <v>1</v>
      </c>
      <c r="AF484" s="1">
        <f t="shared" si="276"/>
        <v>0</v>
      </c>
      <c r="AG484" s="2"/>
      <c r="AH484" s="2"/>
      <c r="AI484" s="2"/>
      <c r="AJ484" s="2"/>
    </row>
    <row r="485" spans="1:36" ht="15" customHeight="1" x14ac:dyDescent="0.25">
      <c r="A485" s="46" t="s">
        <v>83</v>
      </c>
      <c r="I485" s="47"/>
      <c r="K485" s="2">
        <v>27</v>
      </c>
      <c r="M485" s="2">
        <v>5</v>
      </c>
      <c r="O485" s="2">
        <v>11</v>
      </c>
      <c r="P485" s="2">
        <v>1</v>
      </c>
      <c r="Q485" s="2">
        <v>17</v>
      </c>
      <c r="S485" s="43">
        <f t="shared" ref="S485:T485" si="277">K485+M485+O485+Q485</f>
        <v>60</v>
      </c>
      <c r="T485" s="43">
        <f t="shared" si="277"/>
        <v>1</v>
      </c>
      <c r="U485" s="20"/>
      <c r="V485" s="20"/>
      <c r="W485" s="20">
        <v>1</v>
      </c>
      <c r="X485" s="20"/>
      <c r="Y485" s="138">
        <f t="shared" ref="Y485:Y487" si="278">SUM(U485:X485)</f>
        <v>1</v>
      </c>
      <c r="Z485" s="1"/>
      <c r="AA485" s="1"/>
      <c r="AC485" s="1">
        <f>IF(S485=0,"",S485/H484)</f>
        <v>0.98360655737704916</v>
      </c>
      <c r="AD485" s="29">
        <v>64</v>
      </c>
      <c r="AE485" s="36">
        <f t="shared" ref="AE485:AE486" si="279">IF(AD485=0,"",AD485/AD484)</f>
        <v>0.95522388059701491</v>
      </c>
      <c r="AF485" s="1">
        <f t="shared" ref="AF485:AF486" si="280">IF(AD485=0,"",100%-AE485)</f>
        <v>4.4776119402985093E-2</v>
      </c>
      <c r="AG485" s="2"/>
      <c r="AH485" s="2"/>
      <c r="AI485" s="2"/>
      <c r="AJ485" s="2"/>
    </row>
    <row r="486" spans="1:36" ht="15" customHeight="1" x14ac:dyDescent="0.25">
      <c r="A486" s="46" t="s">
        <v>85</v>
      </c>
      <c r="J486" s="47"/>
      <c r="K486" s="2">
        <v>2</v>
      </c>
      <c r="L486" s="2">
        <v>25</v>
      </c>
      <c r="M486" s="2">
        <v>1</v>
      </c>
      <c r="N486" s="2">
        <v>5</v>
      </c>
      <c r="O486" s="2">
        <v>3</v>
      </c>
      <c r="P486" s="2">
        <v>11</v>
      </c>
      <c r="R486" s="2">
        <v>17</v>
      </c>
      <c r="S486" s="43">
        <f t="shared" ref="S486:T486" si="281">K486+M486+O486+Q486</f>
        <v>6</v>
      </c>
      <c r="T486" s="43">
        <f t="shared" si="281"/>
        <v>58</v>
      </c>
      <c r="U486" s="20">
        <v>5</v>
      </c>
      <c r="V486" s="20">
        <v>24</v>
      </c>
      <c r="W486" s="20">
        <v>10</v>
      </c>
      <c r="X486" s="20">
        <v>17</v>
      </c>
      <c r="Y486" s="138">
        <f t="shared" si="278"/>
        <v>56</v>
      </c>
      <c r="Z486" s="1"/>
      <c r="AA486" s="1"/>
      <c r="AC486" s="1">
        <f>IF(T486=0,"",T486/S485)</f>
        <v>0.96666666666666667</v>
      </c>
      <c r="AD486" s="29">
        <v>64</v>
      </c>
      <c r="AE486" s="36">
        <f t="shared" si="279"/>
        <v>1</v>
      </c>
      <c r="AF486" s="1">
        <f t="shared" si="280"/>
        <v>0</v>
      </c>
      <c r="AG486" s="2"/>
      <c r="AH486" s="2"/>
      <c r="AI486" s="2"/>
      <c r="AJ486" s="2"/>
    </row>
    <row r="487" spans="1:36" ht="15" customHeight="1" x14ac:dyDescent="0.25">
      <c r="A487" s="46" t="s">
        <v>86</v>
      </c>
      <c r="J487" s="47"/>
      <c r="K487" s="2">
        <v>1</v>
      </c>
      <c r="L487" s="2">
        <v>3</v>
      </c>
      <c r="N487" s="2">
        <v>1</v>
      </c>
      <c r="O487" s="2">
        <v>2</v>
      </c>
      <c r="P487" s="2">
        <v>2</v>
      </c>
      <c r="S487" s="43">
        <f t="shared" ref="S487:T487" si="282">K487+M487+O487+Q487</f>
        <v>3</v>
      </c>
      <c r="T487" s="43">
        <f t="shared" si="282"/>
        <v>6</v>
      </c>
      <c r="U487" s="20"/>
      <c r="V487" s="20">
        <v>3</v>
      </c>
      <c r="W487" s="20">
        <v>3</v>
      </c>
      <c r="X487" s="20"/>
      <c r="Y487" s="138">
        <f t="shared" si="278"/>
        <v>6</v>
      </c>
      <c r="Z487" s="1"/>
      <c r="AA487" s="1"/>
      <c r="AC487" s="1"/>
      <c r="AD487" s="29">
        <v>8</v>
      </c>
      <c r="AE487" s="36"/>
      <c r="AF487" s="1"/>
      <c r="AG487" s="2"/>
      <c r="AH487" s="2"/>
      <c r="AI487" s="2"/>
      <c r="AJ487" s="2"/>
    </row>
    <row r="488" spans="1:36" ht="15" customHeight="1" x14ac:dyDescent="0.25">
      <c r="A488" s="46" t="s">
        <v>89</v>
      </c>
      <c r="J488" s="47"/>
      <c r="O488" s="2">
        <v>1</v>
      </c>
      <c r="P488" s="2">
        <v>1</v>
      </c>
      <c r="S488" s="43">
        <f t="shared" ref="S488:T488" si="283">K488+M488+O488+Q488</f>
        <v>1</v>
      </c>
      <c r="T488" s="43">
        <f t="shared" si="283"/>
        <v>1</v>
      </c>
      <c r="U488" s="20"/>
      <c r="V488" s="20"/>
      <c r="W488" s="20">
        <v>1</v>
      </c>
      <c r="X488" s="20"/>
      <c r="Y488" s="138">
        <v>1</v>
      </c>
      <c r="Z488" s="1"/>
      <c r="AA488" s="1"/>
      <c r="AC488" s="1"/>
      <c r="AD488" s="29">
        <v>2</v>
      </c>
      <c r="AE488" s="36"/>
      <c r="AF488" s="1"/>
      <c r="AG488" s="2" t="s">
        <v>91</v>
      </c>
      <c r="AH488" s="2">
        <v>60</v>
      </c>
      <c r="AI488" s="2">
        <f>Y492</f>
        <v>65</v>
      </c>
      <c r="AJ488" s="2" t="s">
        <v>19</v>
      </c>
    </row>
    <row r="489" spans="1:36" ht="15" customHeight="1" x14ac:dyDescent="0.25">
      <c r="A489" s="46" t="s">
        <v>95</v>
      </c>
      <c r="J489" s="47"/>
      <c r="S489" s="43">
        <f t="shared" ref="S489:T489" si="284">K489+M489+O489+Q489</f>
        <v>0</v>
      </c>
      <c r="T489" s="43">
        <f t="shared" si="284"/>
        <v>0</v>
      </c>
      <c r="U489" s="20"/>
      <c r="V489" s="20"/>
      <c r="W489" s="20"/>
      <c r="X489" s="20"/>
      <c r="Y489" s="138"/>
      <c r="Z489" s="1"/>
      <c r="AA489" s="1"/>
      <c r="AC489" s="1"/>
      <c r="AD489" s="29">
        <v>1</v>
      </c>
      <c r="AE489" s="36"/>
      <c r="AF489" s="1"/>
      <c r="AG489" s="2" t="s">
        <v>92</v>
      </c>
      <c r="AH489" s="36">
        <f>AH488/B478</f>
        <v>0.76923076923076927</v>
      </c>
      <c r="AI489" s="36">
        <f>AH488/AI488</f>
        <v>0.92307692307692313</v>
      </c>
      <c r="AJ489" s="2" t="s">
        <v>93</v>
      </c>
    </row>
    <row r="490" spans="1:36" ht="15" customHeight="1" x14ac:dyDescent="0.25">
      <c r="A490" s="46" t="s">
        <v>97</v>
      </c>
      <c r="J490" s="47"/>
      <c r="K490" s="2">
        <v>1</v>
      </c>
      <c r="S490" s="43">
        <f t="shared" ref="S490:T490" si="285">K490+M490+O490+Q490</f>
        <v>1</v>
      </c>
      <c r="T490" s="43">
        <f t="shared" si="285"/>
        <v>0</v>
      </c>
      <c r="U490" s="20"/>
      <c r="V490" s="20"/>
      <c r="W490" s="20"/>
      <c r="X490" s="20"/>
      <c r="Y490" s="138"/>
      <c r="Z490" s="1"/>
      <c r="AA490" s="1"/>
      <c r="AC490" s="1"/>
      <c r="AD490" s="29">
        <v>1</v>
      </c>
      <c r="AE490" s="36"/>
      <c r="AF490" s="1"/>
      <c r="AG490" s="2"/>
      <c r="AH490" s="2"/>
      <c r="AI490" s="2"/>
      <c r="AJ490" s="2"/>
    </row>
    <row r="491" spans="1:36" ht="15" customHeight="1" x14ac:dyDescent="0.25">
      <c r="A491" s="46" t="s">
        <v>98</v>
      </c>
      <c r="J491" s="47"/>
      <c r="L491" s="2">
        <v>1</v>
      </c>
      <c r="S491" s="43">
        <f t="shared" ref="S491:T491" si="286">K491+M491+O491+Q491</f>
        <v>0</v>
      </c>
      <c r="T491" s="43">
        <f t="shared" si="286"/>
        <v>1</v>
      </c>
      <c r="U491" s="20"/>
      <c r="V491" s="20">
        <v>1</v>
      </c>
      <c r="W491" s="20"/>
      <c r="X491" s="20"/>
      <c r="Y491" s="138">
        <v>1</v>
      </c>
      <c r="Z491" s="1"/>
      <c r="AA491" s="1"/>
      <c r="AC491" s="1"/>
      <c r="AD491" s="29">
        <v>1</v>
      </c>
      <c r="AE491" s="36"/>
      <c r="AF491" s="1"/>
      <c r="AG491" s="2"/>
      <c r="AH491" s="2"/>
      <c r="AI491" s="2"/>
      <c r="AJ491" s="2"/>
    </row>
    <row r="492" spans="1:36" ht="13.5" customHeight="1" x14ac:dyDescent="0.2">
      <c r="Y492" s="221">
        <f>SUM(Y485:Y491)</f>
        <v>65</v>
      </c>
      <c r="Z492" s="1">
        <f>SUM(Y485:Y486)/B478</f>
        <v>0.73076923076923073</v>
      </c>
      <c r="AA492" s="1">
        <f>Y492/B478</f>
        <v>0.83333333333333337</v>
      </c>
      <c r="AB492" s="1">
        <f>AA492-Z492</f>
        <v>0.10256410256410264</v>
      </c>
      <c r="AC492" s="1"/>
      <c r="AG492" s="2"/>
      <c r="AH492" s="2"/>
      <c r="AI492" s="2"/>
      <c r="AJ492" s="2"/>
    </row>
    <row r="493" spans="1:36" ht="13.5" customHeight="1" x14ac:dyDescent="0.3">
      <c r="A493" s="61" t="s">
        <v>99</v>
      </c>
      <c r="Z493" s="1"/>
      <c r="AA493" s="1"/>
      <c r="AC493" s="1"/>
      <c r="AG493" s="2"/>
      <c r="AH493" s="2"/>
      <c r="AI493" s="2"/>
      <c r="AJ493" s="2"/>
    </row>
    <row r="494" spans="1:36" ht="13.5" customHeight="1" x14ac:dyDescent="0.2">
      <c r="B494" s="306" t="s">
        <v>3</v>
      </c>
      <c r="C494" s="307"/>
      <c r="D494" s="307"/>
      <c r="E494" s="307"/>
      <c r="F494" s="307"/>
      <c r="G494" s="307"/>
      <c r="H494" s="307"/>
      <c r="I494" s="307"/>
      <c r="J494" s="307"/>
      <c r="K494" s="307"/>
      <c r="Z494" s="1"/>
      <c r="AA494" s="1"/>
      <c r="AC494" s="1"/>
      <c r="AG494" s="2"/>
      <c r="AH494" s="2"/>
      <c r="AI494" s="2"/>
      <c r="AJ494" s="2"/>
    </row>
    <row r="495" spans="1:36" ht="26.25" customHeight="1" x14ac:dyDescent="0.25">
      <c r="A495" s="15" t="s">
        <v>18</v>
      </c>
      <c r="B495" s="16">
        <v>1</v>
      </c>
      <c r="C495" s="16">
        <v>2</v>
      </c>
      <c r="D495" s="16">
        <v>3</v>
      </c>
      <c r="E495" s="16">
        <v>4</v>
      </c>
      <c r="F495" s="16">
        <v>5</v>
      </c>
      <c r="G495" s="16">
        <v>6</v>
      </c>
      <c r="H495" s="16">
        <v>7</v>
      </c>
      <c r="I495" s="84"/>
      <c r="J495" s="84"/>
      <c r="K495" s="85" t="s">
        <v>73</v>
      </c>
      <c r="L495" s="85" t="s">
        <v>74</v>
      </c>
      <c r="M495" s="85" t="s">
        <v>73</v>
      </c>
      <c r="N495" s="85" t="s">
        <v>74</v>
      </c>
      <c r="O495" s="85" t="s">
        <v>73</v>
      </c>
      <c r="P495" s="85" t="s">
        <v>74</v>
      </c>
      <c r="Q495" s="85" t="s">
        <v>73</v>
      </c>
      <c r="R495" s="85" t="s">
        <v>74</v>
      </c>
      <c r="S495" s="85" t="s">
        <v>73</v>
      </c>
      <c r="T495" s="85" t="s">
        <v>74</v>
      </c>
      <c r="U495" s="18">
        <v>9</v>
      </c>
      <c r="V495" s="19">
        <v>9</v>
      </c>
      <c r="W495" s="19">
        <v>9</v>
      </c>
      <c r="X495" s="19">
        <v>9</v>
      </c>
      <c r="Y495" s="138">
        <v>10</v>
      </c>
      <c r="Z495" s="10" t="s">
        <v>11</v>
      </c>
      <c r="AA495" s="10" t="s">
        <v>12</v>
      </c>
      <c r="AB495" s="11" t="s">
        <v>13</v>
      </c>
      <c r="AC495" s="10" t="s">
        <v>14</v>
      </c>
      <c r="AD495" s="12" t="s">
        <v>15</v>
      </c>
      <c r="AE495" s="12" t="s">
        <v>16</v>
      </c>
      <c r="AF495" s="13" t="s">
        <v>17</v>
      </c>
      <c r="AG495" s="2"/>
      <c r="AH495" s="2"/>
      <c r="AI495" s="2"/>
      <c r="AJ495" s="2"/>
    </row>
    <row r="496" spans="1:36" ht="13.5" customHeight="1" x14ac:dyDescent="0.2">
      <c r="A496" s="46" t="s">
        <v>58</v>
      </c>
      <c r="B496" s="35">
        <v>80</v>
      </c>
      <c r="C496" s="25"/>
      <c r="D496" s="25"/>
      <c r="E496" s="25"/>
      <c r="F496" s="25"/>
      <c r="G496" s="25"/>
      <c r="H496" s="25"/>
      <c r="I496" s="25"/>
      <c r="J496" s="25"/>
      <c r="K496" s="26"/>
      <c r="L496" s="26"/>
      <c r="U496" s="20"/>
      <c r="V496" s="20"/>
      <c r="W496" s="20"/>
      <c r="X496" s="20"/>
      <c r="Y496" s="138"/>
      <c r="Z496" s="1"/>
      <c r="AA496" s="1"/>
      <c r="AC496" s="1"/>
      <c r="AD496" s="29">
        <f>B496</f>
        <v>80</v>
      </c>
      <c r="AE496" s="24"/>
      <c r="AF496" s="1"/>
      <c r="AG496" s="2"/>
      <c r="AH496" s="2"/>
      <c r="AI496" s="2"/>
      <c r="AJ496" s="2"/>
    </row>
    <row r="497" spans="1:36" ht="13.5" customHeight="1" x14ac:dyDescent="0.2">
      <c r="A497" s="46" t="s">
        <v>59</v>
      </c>
      <c r="C497" s="2">
        <v>71</v>
      </c>
      <c r="U497" s="20"/>
      <c r="V497" s="20"/>
      <c r="W497" s="20"/>
      <c r="X497" s="20"/>
      <c r="Y497" s="138"/>
      <c r="Z497" s="1"/>
      <c r="AA497" s="1"/>
      <c r="AC497" s="1">
        <f>C497/B496</f>
        <v>0.88749999999999996</v>
      </c>
      <c r="AD497" s="29">
        <v>72</v>
      </c>
      <c r="AE497" s="36">
        <f t="shared" ref="AE497:AE502" si="287">AD497/AD496</f>
        <v>0.9</v>
      </c>
      <c r="AF497" s="1">
        <f t="shared" ref="AF497:AF502" si="288">100%-AE497</f>
        <v>9.9999999999999978E-2</v>
      </c>
      <c r="AG497" s="2"/>
      <c r="AH497" s="2"/>
      <c r="AI497" s="2"/>
      <c r="AJ497" s="2"/>
    </row>
    <row r="498" spans="1:36" ht="13.5" customHeight="1" x14ac:dyDescent="0.2">
      <c r="A498" s="46" t="s">
        <v>70</v>
      </c>
      <c r="D498" s="2">
        <v>69</v>
      </c>
      <c r="U498" s="20"/>
      <c r="V498" s="20"/>
      <c r="W498" s="20"/>
      <c r="X498" s="20"/>
      <c r="Y498" s="138"/>
      <c r="Z498" s="1"/>
      <c r="AA498" s="1"/>
      <c r="AC498" s="1">
        <f>D498/C497</f>
        <v>0.971830985915493</v>
      </c>
      <c r="AD498" s="29">
        <v>71</v>
      </c>
      <c r="AE498" s="36">
        <f t="shared" si="287"/>
        <v>0.98611111111111116</v>
      </c>
      <c r="AF498" s="1">
        <f t="shared" si="288"/>
        <v>1.388888888888884E-2</v>
      </c>
      <c r="AG498" s="2"/>
      <c r="AH498" s="2"/>
      <c r="AI498" s="2"/>
      <c r="AJ498" s="2"/>
    </row>
    <row r="499" spans="1:36" ht="13.5" customHeight="1" x14ac:dyDescent="0.2">
      <c r="A499" s="2">
        <v>1002</v>
      </c>
      <c r="E499" s="2">
        <v>66</v>
      </c>
      <c r="U499" s="20"/>
      <c r="V499" s="20"/>
      <c r="W499" s="20"/>
      <c r="X499" s="20"/>
      <c r="Y499" s="138"/>
      <c r="Z499" s="1"/>
      <c r="AA499" s="1"/>
      <c r="AC499" s="1">
        <f>E499/D498</f>
        <v>0.95652173913043481</v>
      </c>
      <c r="AD499" s="29">
        <v>71</v>
      </c>
      <c r="AE499" s="36">
        <f t="shared" si="287"/>
        <v>1</v>
      </c>
      <c r="AF499" s="1">
        <f t="shared" si="288"/>
        <v>0</v>
      </c>
      <c r="AG499" s="2"/>
      <c r="AH499" s="2"/>
      <c r="AI499" s="2"/>
      <c r="AJ499" s="2"/>
    </row>
    <row r="500" spans="1:36" ht="13.5" customHeight="1" x14ac:dyDescent="0.2">
      <c r="A500" s="2">
        <v>1101</v>
      </c>
      <c r="F500" s="2">
        <v>63</v>
      </c>
      <c r="U500" s="20"/>
      <c r="V500" s="20"/>
      <c r="W500" s="20"/>
      <c r="X500" s="20"/>
      <c r="Y500" s="138"/>
      <c r="Z500" s="1"/>
      <c r="AA500" s="1"/>
      <c r="AC500" s="1">
        <f>F500/E499</f>
        <v>0.95454545454545459</v>
      </c>
      <c r="AD500" s="29">
        <v>71</v>
      </c>
      <c r="AE500" s="36">
        <f t="shared" si="287"/>
        <v>1</v>
      </c>
      <c r="AF500" s="1">
        <f t="shared" si="288"/>
        <v>0</v>
      </c>
      <c r="AG500" s="2"/>
      <c r="AH500" s="2"/>
      <c r="AI500" s="2"/>
      <c r="AJ500" s="2"/>
    </row>
    <row r="501" spans="1:36" ht="13.5" customHeight="1" x14ac:dyDescent="0.2">
      <c r="A501" s="46" t="s">
        <v>82</v>
      </c>
      <c r="G501" s="2">
        <v>64</v>
      </c>
      <c r="U501" s="20"/>
      <c r="V501" s="20"/>
      <c r="W501" s="20"/>
      <c r="X501" s="20"/>
      <c r="Y501" s="138"/>
      <c r="Z501" s="1"/>
      <c r="AA501" s="1"/>
      <c r="AC501" s="1">
        <f>G501/F500</f>
        <v>1.0158730158730158</v>
      </c>
      <c r="AD501" s="29">
        <v>69</v>
      </c>
      <c r="AE501" s="36">
        <f t="shared" si="287"/>
        <v>0.971830985915493</v>
      </c>
      <c r="AF501" s="1">
        <f t="shared" si="288"/>
        <v>2.8169014084507005E-2</v>
      </c>
      <c r="AG501" s="2"/>
      <c r="AH501" s="2"/>
      <c r="AI501" s="2"/>
      <c r="AJ501" s="2"/>
    </row>
    <row r="502" spans="1:36" ht="13.5" customHeight="1" x14ac:dyDescent="0.2">
      <c r="A502" s="46" t="s">
        <v>83</v>
      </c>
      <c r="H502" s="2">
        <v>64</v>
      </c>
      <c r="U502" s="20"/>
      <c r="V502" s="20"/>
      <c r="W502" s="20"/>
      <c r="X502" s="20"/>
      <c r="Y502" s="138"/>
      <c r="Z502" s="1"/>
      <c r="AA502" s="1"/>
      <c r="AC502" s="1">
        <f>H502/G501</f>
        <v>1</v>
      </c>
      <c r="AD502" s="29">
        <v>68</v>
      </c>
      <c r="AE502" s="36">
        <f t="shared" si="287"/>
        <v>0.98550724637681164</v>
      </c>
      <c r="AF502" s="1">
        <f t="shared" si="288"/>
        <v>1.4492753623188359E-2</v>
      </c>
      <c r="AG502" s="2"/>
      <c r="AH502" s="2"/>
      <c r="AI502" s="2"/>
      <c r="AJ502" s="2"/>
    </row>
    <row r="503" spans="1:36" ht="15" customHeight="1" x14ac:dyDescent="0.25">
      <c r="A503" s="46" t="s">
        <v>85</v>
      </c>
      <c r="I503" s="47"/>
      <c r="K503" s="2">
        <v>21</v>
      </c>
      <c r="M503" s="2">
        <v>6</v>
      </c>
      <c r="O503" s="2">
        <v>3</v>
      </c>
      <c r="Q503" s="2">
        <v>27</v>
      </c>
      <c r="R503" s="2">
        <v>1</v>
      </c>
      <c r="S503" s="43">
        <f t="shared" ref="S503:T503" si="289">K503+M503+O503+Q503</f>
        <v>57</v>
      </c>
      <c r="T503" s="43">
        <f t="shared" si="289"/>
        <v>1</v>
      </c>
      <c r="U503" s="20"/>
      <c r="V503" s="20"/>
      <c r="W503" s="20"/>
      <c r="X503" s="20">
        <v>1</v>
      </c>
      <c r="Y503" s="138">
        <f t="shared" ref="Y503:Y505" si="290">SUM(U503:X503)</f>
        <v>1</v>
      </c>
      <c r="Z503" s="1"/>
      <c r="AA503" s="1"/>
      <c r="AC503" s="1">
        <f>IF(S503=0,"",S503/H502)</f>
        <v>0.890625</v>
      </c>
      <c r="AD503" s="29">
        <v>62</v>
      </c>
      <c r="AE503" s="36">
        <f t="shared" ref="AE503:AE504" si="291">IF(AD503=0,"",AD503/AD502)</f>
        <v>0.91176470588235292</v>
      </c>
      <c r="AF503" s="1">
        <f t="shared" ref="AF503:AF504" si="292">IF(AD503=0,"",100%-AE503)</f>
        <v>8.8235294117647078E-2</v>
      </c>
      <c r="AG503" s="2"/>
      <c r="AH503" s="2"/>
      <c r="AI503" s="2"/>
      <c r="AJ503" s="2"/>
    </row>
    <row r="504" spans="1:36" ht="15" customHeight="1" x14ac:dyDescent="0.25">
      <c r="A504" s="46" t="s">
        <v>86</v>
      </c>
      <c r="J504" s="47"/>
      <c r="K504" s="2">
        <v>4</v>
      </c>
      <c r="L504" s="2">
        <v>20</v>
      </c>
      <c r="N504" s="2">
        <v>6</v>
      </c>
      <c r="O504" s="2">
        <v>1</v>
      </c>
      <c r="P504" s="2">
        <v>3</v>
      </c>
      <c r="Q504" s="2">
        <v>1</v>
      </c>
      <c r="R504" s="2">
        <v>27</v>
      </c>
      <c r="S504" s="43">
        <f t="shared" ref="S504:T504" si="293">K504+M504+O504+Q504</f>
        <v>6</v>
      </c>
      <c r="T504" s="43">
        <f t="shared" si="293"/>
        <v>56</v>
      </c>
      <c r="U504" s="20">
        <v>6</v>
      </c>
      <c r="V504" s="20">
        <v>18</v>
      </c>
      <c r="W504" s="20">
        <v>3</v>
      </c>
      <c r="X504" s="20">
        <v>27</v>
      </c>
      <c r="Y504" s="138">
        <f t="shared" si="290"/>
        <v>54</v>
      </c>
      <c r="Z504" s="1"/>
      <c r="AA504" s="1"/>
      <c r="AC504" s="1">
        <f>IF(T504=0,"",T504/S503)</f>
        <v>0.98245614035087714</v>
      </c>
      <c r="AD504" s="29">
        <v>62</v>
      </c>
      <c r="AE504" s="36">
        <f t="shared" si="291"/>
        <v>1</v>
      </c>
      <c r="AF504" s="1">
        <f t="shared" si="292"/>
        <v>0</v>
      </c>
      <c r="AG504" s="2"/>
      <c r="AH504" s="2"/>
      <c r="AI504" s="2"/>
      <c r="AJ504" s="2"/>
    </row>
    <row r="505" spans="1:36" ht="15" customHeight="1" x14ac:dyDescent="0.25">
      <c r="A505" s="46" t="s">
        <v>89</v>
      </c>
      <c r="J505" s="47"/>
      <c r="K505" s="2">
        <v>2</v>
      </c>
      <c r="L505" s="2">
        <v>3</v>
      </c>
      <c r="M505" s="2">
        <v>2</v>
      </c>
      <c r="P505" s="2">
        <v>1</v>
      </c>
      <c r="Q505" s="2">
        <v>1</v>
      </c>
      <c r="R505" s="2">
        <v>1</v>
      </c>
      <c r="S505" s="43">
        <f t="shared" ref="S505:T505" si="294">K505+M505+O505+Q505</f>
        <v>5</v>
      </c>
      <c r="T505" s="43">
        <f t="shared" si="294"/>
        <v>5</v>
      </c>
      <c r="U505" s="20"/>
      <c r="V505" s="20">
        <v>4</v>
      </c>
      <c r="W505" s="20">
        <v>1</v>
      </c>
      <c r="X505" s="20">
        <v>1</v>
      </c>
      <c r="Y505" s="138">
        <f t="shared" si="290"/>
        <v>6</v>
      </c>
      <c r="Z505" s="1"/>
      <c r="AA505" s="1"/>
      <c r="AC505" s="1"/>
      <c r="AD505" s="29">
        <v>10</v>
      </c>
      <c r="AE505" s="36"/>
      <c r="AF505" s="1"/>
      <c r="AG505" s="2"/>
      <c r="AH505" s="2"/>
      <c r="AI505" s="2"/>
      <c r="AJ505" s="2"/>
    </row>
    <row r="506" spans="1:36" ht="15" customHeight="1" x14ac:dyDescent="0.25">
      <c r="A506" s="46" t="s">
        <v>95</v>
      </c>
      <c r="J506" s="47"/>
      <c r="L506" s="2">
        <v>1</v>
      </c>
      <c r="N506" s="2">
        <v>2</v>
      </c>
      <c r="R506" s="2">
        <v>1</v>
      </c>
      <c r="S506" s="43">
        <f t="shared" ref="S506:T506" si="295">K506+M506+O506+Q506</f>
        <v>0</v>
      </c>
      <c r="T506" s="43">
        <f t="shared" si="295"/>
        <v>4</v>
      </c>
      <c r="U506" s="20">
        <v>1</v>
      </c>
      <c r="V506" s="20">
        <v>1</v>
      </c>
      <c r="W506" s="20"/>
      <c r="X506" s="20">
        <v>1</v>
      </c>
      <c r="Y506" s="138">
        <v>6</v>
      </c>
      <c r="Z506" s="1"/>
      <c r="AA506" s="1"/>
      <c r="AC506" s="1"/>
      <c r="AD506" s="29">
        <v>4</v>
      </c>
      <c r="AE506" s="36"/>
      <c r="AF506" s="1"/>
      <c r="AG506" s="2" t="s">
        <v>91</v>
      </c>
      <c r="AH506" s="2">
        <v>63</v>
      </c>
      <c r="AI506" s="2">
        <f>SUM(Y503:Y506)</f>
        <v>67</v>
      </c>
      <c r="AJ506" s="2" t="s">
        <v>19</v>
      </c>
    </row>
    <row r="507" spans="1:36" ht="15" customHeight="1" x14ac:dyDescent="0.25">
      <c r="A507" s="46" t="s">
        <v>97</v>
      </c>
      <c r="J507" s="47"/>
      <c r="N507" s="2">
        <v>1</v>
      </c>
      <c r="S507" s="43">
        <f t="shared" ref="S507:T507" si="296">K507+M507+O507+Q507</f>
        <v>0</v>
      </c>
      <c r="T507" s="43">
        <f t="shared" si="296"/>
        <v>1</v>
      </c>
      <c r="U507" s="20"/>
      <c r="V507" s="20"/>
      <c r="W507" s="20"/>
      <c r="X507" s="20"/>
      <c r="Y507" s="138"/>
      <c r="Z507" s="1"/>
      <c r="AA507" s="1"/>
      <c r="AC507" s="1"/>
      <c r="AD507" s="29">
        <v>1</v>
      </c>
      <c r="AE507" s="36"/>
      <c r="AF507" s="1"/>
      <c r="AG507" s="2" t="s">
        <v>92</v>
      </c>
      <c r="AH507" s="36">
        <f>AH506/B496</f>
        <v>0.78749999999999998</v>
      </c>
      <c r="AI507" s="36">
        <f>AH506/AI506</f>
        <v>0.94029850746268662</v>
      </c>
      <c r="AJ507" s="2" t="s">
        <v>93</v>
      </c>
    </row>
    <row r="508" spans="1:36" ht="15" customHeight="1" x14ac:dyDescent="0.25">
      <c r="A508" s="46" t="s">
        <v>98</v>
      </c>
      <c r="J508" s="47"/>
      <c r="M508" s="2">
        <v>1</v>
      </c>
      <c r="S508" s="43">
        <f t="shared" ref="S508:T508" si="297">K508+M508+O508+Q508</f>
        <v>1</v>
      </c>
      <c r="T508" s="43">
        <f t="shared" si="297"/>
        <v>0</v>
      </c>
      <c r="U508" s="20"/>
      <c r="V508" s="20"/>
      <c r="W508" s="20"/>
      <c r="X508" s="20"/>
      <c r="Y508" s="138"/>
      <c r="Z508" s="1"/>
      <c r="AA508" s="1"/>
      <c r="AC508" s="1"/>
      <c r="AD508" s="29">
        <v>1</v>
      </c>
      <c r="AE508" s="36"/>
      <c r="AF508" s="1"/>
      <c r="AG508" s="2"/>
      <c r="AH508" s="2"/>
      <c r="AI508" s="2"/>
      <c r="AJ508" s="2"/>
    </row>
    <row r="509" spans="1:36" ht="13.5" customHeight="1" x14ac:dyDescent="0.2">
      <c r="Y509" s="221">
        <f>SUM(Y503:Y506)</f>
        <v>67</v>
      </c>
      <c r="Z509" s="1">
        <f>SUM(Y503:Y504)/B496</f>
        <v>0.6875</v>
      </c>
      <c r="AA509" s="1">
        <f>Y509/B496</f>
        <v>0.83750000000000002</v>
      </c>
      <c r="AB509" s="1">
        <f>AA509-Z509</f>
        <v>0.15000000000000002</v>
      </c>
      <c r="AC509" s="1"/>
      <c r="AG509" s="2"/>
      <c r="AH509" s="2"/>
      <c r="AI509" s="2"/>
      <c r="AJ509" s="2"/>
    </row>
    <row r="510" spans="1:36" ht="13.5" customHeight="1" x14ac:dyDescent="0.3">
      <c r="A510" s="61" t="s">
        <v>100</v>
      </c>
      <c r="Z510" s="1"/>
      <c r="AA510" s="1"/>
      <c r="AC510" s="1"/>
      <c r="AG510" s="2"/>
      <c r="AH510" s="2"/>
      <c r="AI510" s="2"/>
      <c r="AJ510" s="2"/>
    </row>
    <row r="511" spans="1:36" ht="13.5" customHeight="1" x14ac:dyDescent="0.2">
      <c r="B511" s="306" t="s">
        <v>3</v>
      </c>
      <c r="C511" s="307"/>
      <c r="D511" s="307"/>
      <c r="E511" s="307"/>
      <c r="F511" s="307"/>
      <c r="G511" s="307"/>
      <c r="H511" s="307"/>
      <c r="I511" s="307"/>
      <c r="J511" s="307"/>
      <c r="K511" s="307"/>
      <c r="Z511" s="1"/>
      <c r="AA511" s="1"/>
      <c r="AC511" s="1"/>
      <c r="AG511" s="2"/>
      <c r="AH511" s="2"/>
      <c r="AI511" s="2"/>
      <c r="AJ511" s="2"/>
    </row>
    <row r="512" spans="1:36" ht="26.25" customHeight="1" x14ac:dyDescent="0.25">
      <c r="A512" s="15" t="s">
        <v>18</v>
      </c>
      <c r="B512" s="16">
        <v>1</v>
      </c>
      <c r="C512" s="16">
        <v>2</v>
      </c>
      <c r="D512" s="16">
        <v>3</v>
      </c>
      <c r="E512" s="16">
        <v>4</v>
      </c>
      <c r="F512" s="16">
        <v>5</v>
      </c>
      <c r="G512" s="16">
        <v>6</v>
      </c>
      <c r="H512" s="16">
        <v>7</v>
      </c>
      <c r="I512" s="84"/>
      <c r="J512" s="84"/>
      <c r="K512" s="85" t="s">
        <v>73</v>
      </c>
      <c r="L512" s="85" t="s">
        <v>74</v>
      </c>
      <c r="M512" s="85" t="s">
        <v>73</v>
      </c>
      <c r="N512" s="85" t="s">
        <v>74</v>
      </c>
      <c r="O512" s="85" t="s">
        <v>73</v>
      </c>
      <c r="P512" s="85" t="s">
        <v>74</v>
      </c>
      <c r="Q512" s="85" t="s">
        <v>73</v>
      </c>
      <c r="R512" s="85" t="s">
        <v>74</v>
      </c>
      <c r="S512" s="85" t="s">
        <v>73</v>
      </c>
      <c r="T512" s="85" t="s">
        <v>74</v>
      </c>
      <c r="U512" s="18">
        <v>9</v>
      </c>
      <c r="V512" s="19">
        <v>9</v>
      </c>
      <c r="W512" s="19">
        <v>9</v>
      </c>
      <c r="X512" s="19">
        <v>9</v>
      </c>
      <c r="Y512" s="138">
        <v>10</v>
      </c>
      <c r="Z512" s="10" t="s">
        <v>11</v>
      </c>
      <c r="AA512" s="10" t="s">
        <v>12</v>
      </c>
      <c r="AB512" s="11" t="s">
        <v>13</v>
      </c>
      <c r="AC512" s="10" t="s">
        <v>14</v>
      </c>
      <c r="AD512" s="12" t="s">
        <v>15</v>
      </c>
      <c r="AE512" s="12" t="s">
        <v>16</v>
      </c>
      <c r="AF512" s="13" t="s">
        <v>17</v>
      </c>
      <c r="AG512" s="2"/>
      <c r="AH512" s="2"/>
      <c r="AI512" s="2"/>
      <c r="AJ512" s="2"/>
    </row>
    <row r="513" spans="1:36" ht="13.5" customHeight="1" x14ac:dyDescent="0.2">
      <c r="A513" s="46" t="s">
        <v>59</v>
      </c>
      <c r="B513" s="35">
        <v>74</v>
      </c>
      <c r="C513" s="25"/>
      <c r="D513" s="25"/>
      <c r="E513" s="25"/>
      <c r="F513" s="25"/>
      <c r="G513" s="25"/>
      <c r="H513" s="25"/>
      <c r="I513" s="25"/>
      <c r="J513" s="25"/>
      <c r="K513" s="26"/>
      <c r="L513" s="26"/>
      <c r="U513" s="20"/>
      <c r="V513" s="20"/>
      <c r="W513" s="20"/>
      <c r="X513" s="20"/>
      <c r="Y513" s="138"/>
      <c r="Z513" s="1"/>
      <c r="AA513" s="1"/>
      <c r="AC513" s="1"/>
      <c r="AD513" s="29">
        <f>B513</f>
        <v>74</v>
      </c>
      <c r="AE513" s="24"/>
      <c r="AF513" s="1"/>
      <c r="AG513" s="2"/>
      <c r="AH513" s="2"/>
      <c r="AI513" s="2"/>
      <c r="AJ513" s="2"/>
    </row>
    <row r="514" spans="1:36" ht="13.5" customHeight="1" x14ac:dyDescent="0.2">
      <c r="A514" s="46" t="s">
        <v>70</v>
      </c>
      <c r="C514" s="2">
        <v>71</v>
      </c>
      <c r="U514" s="20"/>
      <c r="V514" s="20"/>
      <c r="W514" s="20"/>
      <c r="X514" s="20"/>
      <c r="Y514" s="138"/>
      <c r="Z514" s="1"/>
      <c r="AA514" s="1"/>
      <c r="AC514" s="1">
        <f>C514/B513</f>
        <v>0.95945945945945943</v>
      </c>
      <c r="AD514" s="29">
        <v>74</v>
      </c>
      <c r="AE514" s="36">
        <f t="shared" ref="AE514:AE519" si="298">AD514/AD513</f>
        <v>1</v>
      </c>
      <c r="AF514" s="1">
        <f t="shared" ref="AF514:AF519" si="299">100%-AE514</f>
        <v>0</v>
      </c>
      <c r="AG514" s="2"/>
      <c r="AH514" s="2"/>
      <c r="AI514" s="2"/>
      <c r="AJ514" s="2"/>
    </row>
    <row r="515" spans="1:36" ht="13.5" customHeight="1" x14ac:dyDescent="0.2">
      <c r="A515" s="2">
        <v>1002</v>
      </c>
      <c r="D515" s="2">
        <v>73</v>
      </c>
      <c r="U515" s="20"/>
      <c r="V515" s="20"/>
      <c r="W515" s="20"/>
      <c r="X515" s="20"/>
      <c r="Y515" s="138"/>
      <c r="Z515" s="1"/>
      <c r="AA515" s="1"/>
      <c r="AC515" s="1">
        <f>D515/C514</f>
        <v>1.028169014084507</v>
      </c>
      <c r="AD515" s="29">
        <v>74</v>
      </c>
      <c r="AE515" s="36">
        <f t="shared" si="298"/>
        <v>1</v>
      </c>
      <c r="AF515" s="1">
        <f t="shared" si="299"/>
        <v>0</v>
      </c>
      <c r="AG515" s="2"/>
      <c r="AH515" s="2"/>
      <c r="AI515" s="2"/>
      <c r="AJ515" s="2"/>
    </row>
    <row r="516" spans="1:36" ht="13.5" customHeight="1" x14ac:dyDescent="0.2">
      <c r="A516" s="2">
        <v>1101</v>
      </c>
      <c r="E516" s="2">
        <v>63</v>
      </c>
      <c r="U516" s="20"/>
      <c r="V516" s="20"/>
      <c r="W516" s="20"/>
      <c r="X516" s="20"/>
      <c r="Y516" s="138"/>
      <c r="Z516" s="1"/>
      <c r="AA516" s="1"/>
      <c r="AC516" s="1">
        <f>E516/D515</f>
        <v>0.86301369863013699</v>
      </c>
      <c r="AD516" s="29">
        <v>70</v>
      </c>
      <c r="AE516" s="36">
        <f t="shared" si="298"/>
        <v>0.94594594594594594</v>
      </c>
      <c r="AF516" s="1">
        <f t="shared" si="299"/>
        <v>5.4054054054054057E-2</v>
      </c>
      <c r="AG516" s="2"/>
      <c r="AH516" s="2"/>
      <c r="AI516" s="2"/>
      <c r="AJ516" s="2"/>
    </row>
    <row r="517" spans="1:36" ht="13.5" customHeight="1" x14ac:dyDescent="0.2">
      <c r="A517" s="46" t="s">
        <v>82</v>
      </c>
      <c r="F517" s="2">
        <v>62</v>
      </c>
      <c r="U517" s="20"/>
      <c r="V517" s="20"/>
      <c r="W517" s="20"/>
      <c r="X517" s="20"/>
      <c r="Y517" s="138"/>
      <c r="Z517" s="1"/>
      <c r="AA517" s="1"/>
      <c r="AC517" s="1">
        <f>F517/E516</f>
        <v>0.98412698412698407</v>
      </c>
      <c r="AD517" s="29">
        <v>69</v>
      </c>
      <c r="AE517" s="36">
        <f t="shared" si="298"/>
        <v>0.98571428571428577</v>
      </c>
      <c r="AF517" s="1">
        <f t="shared" si="299"/>
        <v>1.4285714285714235E-2</v>
      </c>
      <c r="AG517" s="2"/>
      <c r="AH517" s="2"/>
      <c r="AI517" s="2"/>
      <c r="AJ517" s="2"/>
    </row>
    <row r="518" spans="1:36" ht="13.5" customHeight="1" x14ac:dyDescent="0.2">
      <c r="A518" s="46" t="s">
        <v>83</v>
      </c>
      <c r="G518" s="2">
        <v>60</v>
      </c>
      <c r="U518" s="20"/>
      <c r="V518" s="20"/>
      <c r="W518" s="20"/>
      <c r="X518" s="20"/>
      <c r="Y518" s="138"/>
      <c r="Z518" s="1"/>
      <c r="AA518" s="1"/>
      <c r="AC518" s="1">
        <f>G518/F517</f>
        <v>0.967741935483871</v>
      </c>
      <c r="AD518" s="29">
        <v>68</v>
      </c>
      <c r="AE518" s="36">
        <f t="shared" si="298"/>
        <v>0.98550724637681164</v>
      </c>
      <c r="AF518" s="1">
        <f t="shared" si="299"/>
        <v>1.4492753623188359E-2</v>
      </c>
      <c r="AG518" s="2"/>
      <c r="AH518" s="2"/>
      <c r="AI518" s="2"/>
      <c r="AJ518" s="2"/>
    </row>
    <row r="519" spans="1:36" ht="13.5" customHeight="1" x14ac:dyDescent="0.2">
      <c r="A519" s="46" t="s">
        <v>85</v>
      </c>
      <c r="H519" s="2">
        <v>60</v>
      </c>
      <c r="U519" s="20"/>
      <c r="V519" s="20"/>
      <c r="W519" s="20"/>
      <c r="X519" s="20"/>
      <c r="Y519" s="138"/>
      <c r="Z519" s="1"/>
      <c r="AA519" s="1"/>
      <c r="AC519" s="1">
        <f>H519/G518</f>
        <v>1</v>
      </c>
      <c r="AD519" s="29">
        <v>63</v>
      </c>
      <c r="AE519" s="36">
        <f t="shared" si="298"/>
        <v>0.92647058823529416</v>
      </c>
      <c r="AF519" s="1">
        <f t="shared" si="299"/>
        <v>7.3529411764705843E-2</v>
      </c>
      <c r="AG519" s="2"/>
      <c r="AH519" s="2"/>
      <c r="AI519" s="2"/>
      <c r="AJ519" s="2"/>
    </row>
    <row r="520" spans="1:36" ht="15" customHeight="1" x14ac:dyDescent="0.25">
      <c r="A520" s="46" t="s">
        <v>86</v>
      </c>
      <c r="I520" s="47"/>
      <c r="K520" s="2">
        <v>27</v>
      </c>
      <c r="L520" s="2">
        <v>2</v>
      </c>
      <c r="O520" s="2">
        <v>9</v>
      </c>
      <c r="P520" s="2">
        <v>1</v>
      </c>
      <c r="Q520" s="2">
        <v>20</v>
      </c>
      <c r="R520" s="2">
        <v>3</v>
      </c>
      <c r="S520" s="43">
        <f t="shared" ref="S520:T520" si="300">K520+M520+O520+Q520</f>
        <v>56</v>
      </c>
      <c r="T520" s="43">
        <f t="shared" si="300"/>
        <v>6</v>
      </c>
      <c r="U520" s="20"/>
      <c r="V520" s="20"/>
      <c r="W520" s="20"/>
      <c r="X520" s="20"/>
      <c r="Y520" s="138">
        <v>2</v>
      </c>
      <c r="Z520" s="1"/>
      <c r="AA520" s="1"/>
      <c r="AC520" s="1">
        <f>IF(S520=0,"",S520/H519)</f>
        <v>0.93333333333333335</v>
      </c>
      <c r="AD520" s="29">
        <v>61</v>
      </c>
      <c r="AE520" s="36">
        <f t="shared" ref="AE520:AE521" si="301">IF(AD520=0,"",AD520/AD519)</f>
        <v>0.96825396825396826</v>
      </c>
      <c r="AF520" s="1">
        <f t="shared" ref="AF520:AF521" si="302">IF(AD520=0,"",100%-AE520)</f>
        <v>3.1746031746031744E-2</v>
      </c>
      <c r="AG520" s="2"/>
      <c r="AH520" s="2"/>
      <c r="AI520" s="2"/>
      <c r="AJ520" s="2"/>
    </row>
    <row r="521" spans="1:36" ht="15" customHeight="1" x14ac:dyDescent="0.25">
      <c r="A521" s="46" t="s">
        <v>89</v>
      </c>
      <c r="J521" s="47"/>
      <c r="K521" s="2">
        <v>2</v>
      </c>
      <c r="L521" s="2">
        <v>24</v>
      </c>
      <c r="M521" s="2">
        <v>5</v>
      </c>
      <c r="P521" s="2">
        <v>9</v>
      </c>
      <c r="Q521" s="2">
        <v>1</v>
      </c>
      <c r="R521" s="2">
        <v>20</v>
      </c>
      <c r="S521" s="43">
        <f t="shared" ref="S521:T521" si="303">K521+M521+O521+Q521</f>
        <v>8</v>
      </c>
      <c r="T521" s="43">
        <f t="shared" si="303"/>
        <v>53</v>
      </c>
      <c r="U521" s="20"/>
      <c r="V521" s="20">
        <v>25</v>
      </c>
      <c r="W521" s="20">
        <v>10</v>
      </c>
      <c r="X521" s="20">
        <v>21</v>
      </c>
      <c r="Y521" s="138">
        <v>54</v>
      </c>
      <c r="Z521" s="1"/>
      <c r="AA521" s="1"/>
      <c r="AC521" s="1">
        <f>IF(T521=0,"",T521/S520)</f>
        <v>0.9464285714285714</v>
      </c>
      <c r="AD521" s="29">
        <v>61</v>
      </c>
      <c r="AE521" s="36">
        <f t="shared" si="301"/>
        <v>1</v>
      </c>
      <c r="AF521" s="1">
        <f t="shared" si="302"/>
        <v>0</v>
      </c>
      <c r="AG521" s="2"/>
      <c r="AH521" s="2"/>
      <c r="AI521" s="2"/>
      <c r="AJ521" s="2"/>
    </row>
    <row r="522" spans="1:36" ht="15" customHeight="1" x14ac:dyDescent="0.25">
      <c r="A522" s="46" t="s">
        <v>95</v>
      </c>
      <c r="J522" s="47"/>
      <c r="K522" s="2">
        <v>1</v>
      </c>
      <c r="L522" s="2">
        <v>2</v>
      </c>
      <c r="N522" s="2">
        <v>5</v>
      </c>
      <c r="R522" s="2">
        <v>1</v>
      </c>
      <c r="S522" s="43">
        <f t="shared" ref="S522:T522" si="304">K522+M522+O522+Q522</f>
        <v>1</v>
      </c>
      <c r="T522" s="43">
        <f t="shared" si="304"/>
        <v>8</v>
      </c>
      <c r="U522" s="20">
        <v>5</v>
      </c>
      <c r="V522" s="20">
        <v>2</v>
      </c>
      <c r="W522" s="20"/>
      <c r="X522" s="20">
        <v>1</v>
      </c>
      <c r="Y522" s="138">
        <v>16</v>
      </c>
      <c r="Z522" s="1"/>
      <c r="AA522" s="1"/>
      <c r="AC522" s="1"/>
      <c r="AD522" s="29">
        <v>9</v>
      </c>
      <c r="AE522" s="36"/>
      <c r="AF522" s="1"/>
      <c r="AG522" s="2"/>
      <c r="AH522" s="2"/>
      <c r="AI522" s="2"/>
      <c r="AJ522" s="2"/>
    </row>
    <row r="523" spans="1:36" ht="15" customHeight="1" x14ac:dyDescent="0.25">
      <c r="A523" s="46" t="s">
        <v>97</v>
      </c>
      <c r="J523" s="47"/>
      <c r="L523" s="2">
        <v>1</v>
      </c>
      <c r="Q523" s="2">
        <v>1</v>
      </c>
      <c r="S523" s="43">
        <f t="shared" ref="S523:T523" si="305">K523+M523+O523+Q523</f>
        <v>1</v>
      </c>
      <c r="T523" s="43">
        <f t="shared" si="305"/>
        <v>1</v>
      </c>
      <c r="U523" s="20"/>
      <c r="V523" s="20"/>
      <c r="W523" s="20"/>
      <c r="X523" s="20"/>
      <c r="Y523" s="138"/>
      <c r="Z523" s="1"/>
      <c r="AA523" s="1"/>
      <c r="AC523" s="1"/>
      <c r="AD523" s="29">
        <v>2</v>
      </c>
      <c r="AE523" s="36"/>
      <c r="AF523" s="1"/>
      <c r="AG523" s="2" t="s">
        <v>91</v>
      </c>
      <c r="AH523" s="2">
        <v>64</v>
      </c>
      <c r="AI523" s="2">
        <f>Y525</f>
        <v>73</v>
      </c>
      <c r="AJ523" s="2" t="s">
        <v>19</v>
      </c>
    </row>
    <row r="524" spans="1:36" ht="15" customHeight="1" x14ac:dyDescent="0.25">
      <c r="A524" s="46" t="s">
        <v>98</v>
      </c>
      <c r="J524" s="47"/>
      <c r="R524" s="2">
        <v>1</v>
      </c>
      <c r="S524" s="43">
        <f t="shared" ref="S524:T524" si="306">K524+M524+O524+Q524</f>
        <v>0</v>
      </c>
      <c r="T524" s="43">
        <f t="shared" si="306"/>
        <v>1</v>
      </c>
      <c r="U524" s="20"/>
      <c r="V524" s="20"/>
      <c r="W524" s="20"/>
      <c r="X524" s="20"/>
      <c r="Y524" s="138">
        <v>1</v>
      </c>
      <c r="Z524" s="1"/>
      <c r="AA524" s="1"/>
      <c r="AC524" s="1"/>
      <c r="AD524" s="29">
        <v>1</v>
      </c>
      <c r="AE524" s="36"/>
      <c r="AF524" s="1"/>
      <c r="AG524" s="2" t="s">
        <v>92</v>
      </c>
      <c r="AH524" s="36">
        <f>AH523/B513</f>
        <v>0.86486486486486491</v>
      </c>
      <c r="AI524" s="36">
        <f>AH523/AI523</f>
        <v>0.87671232876712324</v>
      </c>
      <c r="AJ524" s="2" t="s">
        <v>93</v>
      </c>
    </row>
    <row r="525" spans="1:36" ht="13.5" customHeight="1" x14ac:dyDescent="0.2">
      <c r="Y525" s="221">
        <f>SUM(Y520:Y524)</f>
        <v>73</v>
      </c>
      <c r="Z525" s="1">
        <f>SUM(Y519:Y521)/B513</f>
        <v>0.7567567567567568</v>
      </c>
      <c r="AA525" s="1">
        <f>Y525/B513</f>
        <v>0.98648648648648651</v>
      </c>
      <c r="AB525" s="1">
        <f>AA525-Z525</f>
        <v>0.22972972972972971</v>
      </c>
      <c r="AC525" s="1"/>
      <c r="AG525" s="2"/>
      <c r="AH525" s="2"/>
      <c r="AI525" s="2"/>
      <c r="AJ525" s="2"/>
    </row>
    <row r="526" spans="1:36" ht="13.5" customHeight="1" x14ac:dyDescent="0.2">
      <c r="Z526" s="1"/>
      <c r="AA526" s="1"/>
      <c r="AC526" s="1"/>
      <c r="AG526" s="2"/>
      <c r="AH526" s="48"/>
      <c r="AI526" s="2"/>
      <c r="AJ526" s="2"/>
    </row>
    <row r="527" spans="1:36" ht="13.5" customHeight="1" x14ac:dyDescent="0.2">
      <c r="Z527" s="1"/>
      <c r="AA527" s="1"/>
      <c r="AC527" s="1"/>
      <c r="AG527" s="2"/>
      <c r="AH527" s="48"/>
      <c r="AI527" s="2"/>
      <c r="AJ527" s="2"/>
    </row>
    <row r="528" spans="1:36" ht="26.25" x14ac:dyDescent="0.4">
      <c r="B528" s="297" t="s">
        <v>101</v>
      </c>
      <c r="C528" s="297"/>
      <c r="D528" s="297"/>
      <c r="E528" s="297"/>
      <c r="F528" s="297"/>
      <c r="G528" s="297"/>
      <c r="H528" s="297"/>
      <c r="I528" s="297"/>
      <c r="J528" s="297"/>
      <c r="K528" s="297"/>
      <c r="L528" s="297"/>
      <c r="M528" s="297"/>
      <c r="N528" s="297"/>
      <c r="O528" s="297"/>
      <c r="P528" s="297"/>
      <c r="Q528" s="297"/>
      <c r="R528" s="297"/>
      <c r="S528" s="297"/>
      <c r="T528" s="297"/>
      <c r="U528" s="297"/>
      <c r="V528" s="297"/>
      <c r="W528" s="297"/>
      <c r="X528" s="297"/>
      <c r="Y528" s="208" t="s">
        <v>70</v>
      </c>
      <c r="Z528" s="1"/>
      <c r="AA528" s="1"/>
      <c r="AB528" s="2"/>
      <c r="AC528" s="1"/>
      <c r="AD528" s="2"/>
      <c r="AE528" s="2"/>
      <c r="AF528" s="2"/>
      <c r="AH528" s="48"/>
      <c r="AI528" s="2"/>
      <c r="AJ528" s="2"/>
    </row>
    <row r="529" spans="1:36" ht="20.25" x14ac:dyDescent="0.2">
      <c r="A529" s="316" t="s">
        <v>18</v>
      </c>
      <c r="B529" s="318" t="s">
        <v>102</v>
      </c>
      <c r="C529" s="319"/>
      <c r="D529" s="319"/>
      <c r="E529" s="319"/>
      <c r="F529" s="319"/>
      <c r="G529" s="319"/>
      <c r="H529" s="319"/>
      <c r="I529" s="319"/>
      <c r="J529" s="320"/>
      <c r="K529" s="298"/>
      <c r="L529" s="298"/>
      <c r="M529" s="298"/>
      <c r="N529" s="298"/>
      <c r="O529" s="298"/>
      <c r="P529" s="298"/>
      <c r="Q529" s="298"/>
      <c r="R529" s="298"/>
      <c r="S529" s="298"/>
      <c r="T529" s="298"/>
      <c r="U529" s="298"/>
      <c r="V529" s="298"/>
      <c r="W529" s="298"/>
      <c r="X529" s="298"/>
      <c r="Y529" s="321" t="s">
        <v>19</v>
      </c>
      <c r="Z529" s="323" t="s">
        <v>11</v>
      </c>
      <c r="AA529" s="323" t="s">
        <v>12</v>
      </c>
      <c r="AB529" s="325" t="s">
        <v>13</v>
      </c>
      <c r="AC529" s="323" t="s">
        <v>14</v>
      </c>
      <c r="AD529" s="324" t="s">
        <v>15</v>
      </c>
      <c r="AE529" s="324" t="s">
        <v>16</v>
      </c>
      <c r="AF529" s="323" t="s">
        <v>103</v>
      </c>
      <c r="AH529" s="48"/>
      <c r="AI529" s="2"/>
      <c r="AJ529" s="2"/>
    </row>
    <row r="530" spans="1:36" ht="15.75" x14ac:dyDescent="0.25">
      <c r="A530" s="317"/>
      <c r="B530" s="84" t="s">
        <v>104</v>
      </c>
      <c r="C530" s="84" t="s">
        <v>105</v>
      </c>
      <c r="D530" s="84" t="s">
        <v>106</v>
      </c>
      <c r="E530" s="84" t="s">
        <v>107</v>
      </c>
      <c r="F530" s="84" t="s">
        <v>108</v>
      </c>
      <c r="G530" s="84" t="s">
        <v>109</v>
      </c>
      <c r="H530" s="84" t="s">
        <v>110</v>
      </c>
      <c r="I530" s="84"/>
      <c r="J530" s="84"/>
      <c r="K530" s="210" t="s">
        <v>73</v>
      </c>
      <c r="L530" s="210" t="s">
        <v>74</v>
      </c>
      <c r="M530" s="210" t="s">
        <v>73</v>
      </c>
      <c r="N530" s="210" t="s">
        <v>74</v>
      </c>
      <c r="O530" s="210" t="s">
        <v>73</v>
      </c>
      <c r="P530" s="210" t="s">
        <v>74</v>
      </c>
      <c r="Q530" s="210" t="s">
        <v>73</v>
      </c>
      <c r="R530" s="210" t="s">
        <v>74</v>
      </c>
      <c r="S530" s="210" t="s">
        <v>73</v>
      </c>
      <c r="T530" s="210" t="s">
        <v>74</v>
      </c>
      <c r="U530" s="202"/>
      <c r="V530" s="202"/>
      <c r="W530" s="202"/>
      <c r="X530" s="202"/>
      <c r="Y530" s="322"/>
      <c r="Z530" s="317"/>
      <c r="AA530" s="317"/>
      <c r="AB530" s="317"/>
      <c r="AC530" s="317"/>
      <c r="AD530" s="317"/>
      <c r="AE530" s="317"/>
      <c r="AF530" s="317"/>
      <c r="AH530" s="48"/>
      <c r="AI530" s="2"/>
      <c r="AJ530" s="2"/>
    </row>
    <row r="531" spans="1:36" ht="15.75" x14ac:dyDescent="0.25">
      <c r="A531" s="84">
        <v>1001</v>
      </c>
      <c r="B531" s="87">
        <v>80</v>
      </c>
      <c r="C531" s="87"/>
      <c r="D531" s="87"/>
      <c r="E531" s="87"/>
      <c r="F531" s="87"/>
      <c r="G531" s="87"/>
      <c r="H531" s="87"/>
      <c r="I531" s="87"/>
      <c r="J531" s="87"/>
      <c r="K531" s="232"/>
      <c r="L531" s="232"/>
      <c r="M531" s="232"/>
      <c r="N531" s="232"/>
      <c r="O531" s="232"/>
      <c r="P531" s="232"/>
      <c r="Q531" s="232"/>
      <c r="R531" s="232"/>
      <c r="S531" s="232"/>
      <c r="T531" s="232"/>
      <c r="U531" s="232"/>
      <c r="V531" s="232"/>
      <c r="W531" s="232"/>
      <c r="X531" s="232"/>
      <c r="Y531" s="129"/>
      <c r="Z531" s="156"/>
      <c r="AA531" s="157"/>
      <c r="AB531" s="158"/>
      <c r="AC531" s="91"/>
      <c r="AD531" s="92">
        <f>B531</f>
        <v>80</v>
      </c>
      <c r="AE531" s="93"/>
      <c r="AF531" s="91"/>
      <c r="AH531" s="48"/>
    </row>
    <row r="532" spans="1:36" ht="15.75" customHeight="1" x14ac:dyDescent="0.25">
      <c r="A532" s="84">
        <v>1002</v>
      </c>
      <c r="B532" s="87"/>
      <c r="C532" s="87">
        <v>74</v>
      </c>
      <c r="D532" s="87"/>
      <c r="E532" s="87"/>
      <c r="F532" s="87"/>
      <c r="G532" s="87"/>
      <c r="H532" s="87"/>
      <c r="I532" s="87"/>
      <c r="J532" s="87"/>
      <c r="K532" s="232"/>
      <c r="L532" s="232"/>
      <c r="M532" s="232"/>
      <c r="N532" s="232"/>
      <c r="O532" s="232"/>
      <c r="P532" s="232"/>
      <c r="Q532" s="232"/>
      <c r="R532" s="232"/>
      <c r="S532" s="232"/>
      <c r="T532" s="232"/>
      <c r="U532" s="232"/>
      <c r="V532" s="232"/>
      <c r="W532" s="232"/>
      <c r="X532" s="232"/>
      <c r="Y532" s="129"/>
      <c r="Z532" s="159"/>
      <c r="AA532" s="108"/>
      <c r="AB532" s="160"/>
      <c r="AC532" s="96">
        <f>IF(C532=0,"",C532/B531)</f>
        <v>0.92500000000000004</v>
      </c>
      <c r="AD532" s="97">
        <v>74</v>
      </c>
      <c r="AE532" s="98">
        <f t="shared" ref="AE532:AE539" si="307">IF(AD532=0,"",AD532/AD531)</f>
        <v>0.92500000000000004</v>
      </c>
      <c r="AF532" s="98">
        <f t="shared" ref="AF532:AF539" si="308">IF(AD532=0,"",100%-AE532)</f>
        <v>7.4999999999999956E-2</v>
      </c>
      <c r="AH532" s="48"/>
    </row>
    <row r="533" spans="1:36" ht="15.75" customHeight="1" x14ac:dyDescent="0.25">
      <c r="A533" s="84">
        <v>1101</v>
      </c>
      <c r="B533" s="87"/>
      <c r="C533" s="87"/>
      <c r="D533" s="87">
        <v>70</v>
      </c>
      <c r="E533" s="87"/>
      <c r="F533" s="87"/>
      <c r="G533" s="87"/>
      <c r="H533" s="87"/>
      <c r="I533" s="87"/>
      <c r="J533" s="87"/>
      <c r="K533" s="232"/>
      <c r="L533" s="232"/>
      <c r="M533" s="232"/>
      <c r="N533" s="232"/>
      <c r="O533" s="232"/>
      <c r="P533" s="232"/>
      <c r="Q533" s="232"/>
      <c r="R533" s="232"/>
      <c r="S533" s="232"/>
      <c r="T533" s="232"/>
      <c r="U533" s="232"/>
      <c r="V533" s="232"/>
      <c r="W533" s="232"/>
      <c r="X533" s="232"/>
      <c r="Y533" s="129"/>
      <c r="Z533" s="159"/>
      <c r="AA533" s="108"/>
      <c r="AB533" s="160"/>
      <c r="AC533" s="96">
        <f>IF(D533=0,"",D533/C532)</f>
        <v>0.94594594594594594</v>
      </c>
      <c r="AD533" s="97">
        <v>71</v>
      </c>
      <c r="AE533" s="98">
        <f t="shared" si="307"/>
        <v>0.95945945945945943</v>
      </c>
      <c r="AF533" s="98">
        <f t="shared" si="308"/>
        <v>4.0540540540540571E-2</v>
      </c>
      <c r="AG533" s="14">
        <f>AD533/AD531</f>
        <v>0.88749999999999996</v>
      </c>
      <c r="AH533" s="48"/>
    </row>
    <row r="534" spans="1:36" ht="15.75" customHeight="1" x14ac:dyDescent="0.25">
      <c r="A534" s="84">
        <v>1102</v>
      </c>
      <c r="B534" s="87"/>
      <c r="C534" s="87"/>
      <c r="D534" s="87"/>
      <c r="E534" s="87">
        <v>59</v>
      </c>
      <c r="F534" s="87"/>
      <c r="G534" s="87"/>
      <c r="H534" s="87"/>
      <c r="I534" s="87"/>
      <c r="J534" s="87"/>
      <c r="K534" s="232"/>
      <c r="L534" s="232"/>
      <c r="M534" s="232"/>
      <c r="N534" s="232"/>
      <c r="O534" s="232"/>
      <c r="P534" s="232"/>
      <c r="Q534" s="232"/>
      <c r="R534" s="232"/>
      <c r="S534" s="232"/>
      <c r="T534" s="232"/>
      <c r="U534" s="232"/>
      <c r="V534" s="232"/>
      <c r="W534" s="232"/>
      <c r="X534" s="232"/>
      <c r="Y534" s="129"/>
      <c r="Z534" s="159"/>
      <c r="AA534" s="108"/>
      <c r="AB534" s="160"/>
      <c r="AC534" s="96">
        <f>IF(E534=0,"",E534/D533)</f>
        <v>0.84285714285714286</v>
      </c>
      <c r="AD534" s="97">
        <v>61</v>
      </c>
      <c r="AE534" s="98">
        <f t="shared" si="307"/>
        <v>0.85915492957746475</v>
      </c>
      <c r="AF534" s="98">
        <f t="shared" si="308"/>
        <v>0.14084507042253525</v>
      </c>
      <c r="AH534" s="48"/>
    </row>
    <row r="535" spans="1:36" ht="15.75" customHeight="1" x14ac:dyDescent="0.25">
      <c r="A535" s="84">
        <v>1201</v>
      </c>
      <c r="B535" s="87"/>
      <c r="C535" s="87"/>
      <c r="D535" s="87"/>
      <c r="E535" s="87"/>
      <c r="F535" s="87">
        <v>57</v>
      </c>
      <c r="G535" s="87"/>
      <c r="H535" s="87"/>
      <c r="I535" s="87"/>
      <c r="J535" s="87"/>
      <c r="K535" s="232"/>
      <c r="L535" s="232"/>
      <c r="M535" s="232"/>
      <c r="N535" s="232"/>
      <c r="O535" s="232"/>
      <c r="P535" s="232"/>
      <c r="Q535" s="232"/>
      <c r="R535" s="232"/>
      <c r="S535" s="232"/>
      <c r="T535" s="232"/>
      <c r="U535" s="232"/>
      <c r="V535" s="232"/>
      <c r="W535" s="232"/>
      <c r="X535" s="232"/>
      <c r="Y535" s="129"/>
      <c r="Z535" s="159"/>
      <c r="AA535" s="108"/>
      <c r="AB535" s="160"/>
      <c r="AC535" s="96">
        <f>IF(F535=0,"",F535/E534)</f>
        <v>0.96610169491525422</v>
      </c>
      <c r="AD535" s="97">
        <v>61</v>
      </c>
      <c r="AE535" s="98">
        <f t="shared" si="307"/>
        <v>1</v>
      </c>
      <c r="AF535" s="98">
        <f t="shared" si="308"/>
        <v>0</v>
      </c>
      <c r="AH535" s="48"/>
    </row>
    <row r="536" spans="1:36" ht="15.75" customHeight="1" x14ac:dyDescent="0.25">
      <c r="A536" s="84" t="s">
        <v>85</v>
      </c>
      <c r="B536" s="87"/>
      <c r="C536" s="87"/>
      <c r="D536" s="87"/>
      <c r="E536" s="87"/>
      <c r="F536" s="87"/>
      <c r="G536" s="87">
        <v>48</v>
      </c>
      <c r="H536" s="87"/>
      <c r="I536" s="87"/>
      <c r="J536" s="87"/>
      <c r="K536" s="232"/>
      <c r="L536" s="232"/>
      <c r="M536" s="232"/>
      <c r="N536" s="232"/>
      <c r="O536" s="232"/>
      <c r="P536" s="232"/>
      <c r="Q536" s="232"/>
      <c r="R536" s="232"/>
      <c r="S536" s="232"/>
      <c r="T536" s="232"/>
      <c r="U536" s="232"/>
      <c r="V536" s="232"/>
      <c r="W536" s="232"/>
      <c r="X536" s="232"/>
      <c r="Y536" s="129"/>
      <c r="Z536" s="159"/>
      <c r="AA536" s="108"/>
      <c r="AB536" s="160"/>
      <c r="AC536" s="96">
        <f>IF(G536=0,"",G536/F535)</f>
        <v>0.84210526315789469</v>
      </c>
      <c r="AD536" s="97">
        <v>60</v>
      </c>
      <c r="AE536" s="98">
        <f t="shared" si="307"/>
        <v>0.98360655737704916</v>
      </c>
      <c r="AF536" s="98">
        <f t="shared" si="308"/>
        <v>1.6393442622950838E-2</v>
      </c>
      <c r="AH536" s="48"/>
    </row>
    <row r="537" spans="1:36" ht="15.75" customHeight="1" x14ac:dyDescent="0.25">
      <c r="A537" s="84">
        <v>1301</v>
      </c>
      <c r="B537" s="87"/>
      <c r="C537" s="87"/>
      <c r="D537" s="87"/>
      <c r="E537" s="87"/>
      <c r="F537" s="87"/>
      <c r="G537" s="87"/>
      <c r="H537" s="87">
        <v>50</v>
      </c>
      <c r="I537" s="87"/>
      <c r="J537" s="87"/>
      <c r="K537" s="232"/>
      <c r="L537" s="232"/>
      <c r="M537" s="232"/>
      <c r="N537" s="232"/>
      <c r="O537" s="232"/>
      <c r="P537" s="232"/>
      <c r="Q537" s="232"/>
      <c r="R537" s="232"/>
      <c r="S537" s="232"/>
      <c r="T537" s="232"/>
      <c r="U537" s="232"/>
      <c r="V537" s="232"/>
      <c r="W537" s="232"/>
      <c r="X537" s="232"/>
      <c r="Y537" s="129"/>
      <c r="Z537" s="159"/>
      <c r="AA537" s="108"/>
      <c r="AB537" s="160"/>
      <c r="AC537" s="96">
        <f>IF(H537=0,"",H537/G536)</f>
        <v>1.0416666666666667</v>
      </c>
      <c r="AD537" s="97">
        <v>59</v>
      </c>
      <c r="AE537" s="98">
        <f t="shared" si="307"/>
        <v>0.98333333333333328</v>
      </c>
      <c r="AF537" s="98">
        <f t="shared" si="308"/>
        <v>1.6666666666666718E-2</v>
      </c>
      <c r="AH537" s="48"/>
    </row>
    <row r="538" spans="1:36" ht="15.75" customHeight="1" x14ac:dyDescent="0.25">
      <c r="A538" s="84">
        <v>1302</v>
      </c>
      <c r="B538" s="87"/>
      <c r="C538" s="87"/>
      <c r="D538" s="87"/>
      <c r="E538" s="87"/>
      <c r="F538" s="87"/>
      <c r="G538" s="87"/>
      <c r="H538" s="87"/>
      <c r="I538" s="99"/>
      <c r="J538" s="87"/>
      <c r="K538" s="232">
        <v>16</v>
      </c>
      <c r="L538" s="232"/>
      <c r="M538" s="232">
        <v>24</v>
      </c>
      <c r="N538" s="232"/>
      <c r="O538" s="232"/>
      <c r="P538" s="232"/>
      <c r="Q538" s="232">
        <v>8</v>
      </c>
      <c r="R538" s="232"/>
      <c r="S538" s="87">
        <f t="shared" ref="S538:T538" si="309">K538+M538+O538+Q538</f>
        <v>48</v>
      </c>
      <c r="T538" s="87">
        <f t="shared" si="309"/>
        <v>0</v>
      </c>
      <c r="U538" s="232"/>
      <c r="V538" s="232"/>
      <c r="W538" s="232"/>
      <c r="X538" s="232"/>
      <c r="Y538" s="129"/>
      <c r="Z538" s="159"/>
      <c r="AA538" s="108"/>
      <c r="AB538" s="160"/>
      <c r="AC538" s="96">
        <f>IF(S538=0,"",S538/H537)</f>
        <v>0.96</v>
      </c>
      <c r="AD538" s="97">
        <v>58</v>
      </c>
      <c r="AE538" s="98">
        <f t="shared" si="307"/>
        <v>0.98305084745762716</v>
      </c>
      <c r="AF538" s="98">
        <f t="shared" si="308"/>
        <v>1.6949152542372836E-2</v>
      </c>
      <c r="AH538" s="48"/>
    </row>
    <row r="539" spans="1:36" ht="15.75" customHeight="1" x14ac:dyDescent="0.25">
      <c r="A539" s="84">
        <v>1401</v>
      </c>
      <c r="B539" s="87"/>
      <c r="C539" s="87"/>
      <c r="D539" s="87"/>
      <c r="E539" s="87"/>
      <c r="F539" s="87"/>
      <c r="G539" s="87"/>
      <c r="H539" s="87"/>
      <c r="I539" s="87"/>
      <c r="J539" s="99"/>
      <c r="K539" s="232"/>
      <c r="L539" s="232">
        <v>15</v>
      </c>
      <c r="M539" s="232">
        <v>2</v>
      </c>
      <c r="N539" s="232">
        <v>24</v>
      </c>
      <c r="O539" s="232">
        <v>4</v>
      </c>
      <c r="P539" s="232"/>
      <c r="Q539" s="232"/>
      <c r="R539" s="232">
        <v>8</v>
      </c>
      <c r="S539" s="87">
        <f t="shared" ref="S539:T539" si="310">K539+M539+O539+Q539</f>
        <v>6</v>
      </c>
      <c r="T539" s="87">
        <f t="shared" si="310"/>
        <v>47</v>
      </c>
      <c r="U539" s="232">
        <v>23</v>
      </c>
      <c r="V539" s="232">
        <v>14</v>
      </c>
      <c r="W539" s="232"/>
      <c r="X539" s="232">
        <v>8</v>
      </c>
      <c r="Y539" s="129">
        <v>45</v>
      </c>
      <c r="Z539" s="159"/>
      <c r="AA539" s="108"/>
      <c r="AB539" s="160"/>
      <c r="AC539" s="96">
        <f>IF(T539=0,"",T539/S538)</f>
        <v>0.97916666666666663</v>
      </c>
      <c r="AD539" s="97">
        <v>53</v>
      </c>
      <c r="AE539" s="100">
        <f t="shared" si="307"/>
        <v>0.91379310344827591</v>
      </c>
      <c r="AF539" s="100">
        <f t="shared" si="308"/>
        <v>8.6206896551724088E-2</v>
      </c>
      <c r="AH539" s="48"/>
    </row>
    <row r="540" spans="1:36" ht="15.75" customHeight="1" x14ac:dyDescent="0.25">
      <c r="A540" s="84">
        <v>1402</v>
      </c>
      <c r="B540" s="87"/>
      <c r="C540" s="87"/>
      <c r="D540" s="87"/>
      <c r="E540" s="87"/>
      <c r="F540" s="87"/>
      <c r="G540" s="87"/>
      <c r="H540" s="87"/>
      <c r="I540" s="87"/>
      <c r="J540" s="99"/>
      <c r="K540" s="232">
        <v>1</v>
      </c>
      <c r="L540" s="232"/>
      <c r="M540" s="232"/>
      <c r="N540" s="232">
        <v>3</v>
      </c>
      <c r="O540" s="232">
        <v>2</v>
      </c>
      <c r="P540" s="232">
        <v>4</v>
      </c>
      <c r="Q540" s="232"/>
      <c r="R540" s="232"/>
      <c r="S540" s="87">
        <f t="shared" ref="S540:T540" si="311">K540+M540+O540+Q540</f>
        <v>3</v>
      </c>
      <c r="T540" s="87">
        <f t="shared" si="311"/>
        <v>7</v>
      </c>
      <c r="U540" s="232">
        <v>2</v>
      </c>
      <c r="V540" s="232">
        <v>1</v>
      </c>
      <c r="W540" s="232">
        <v>4</v>
      </c>
      <c r="X540" s="232"/>
      <c r="Y540" s="129">
        <v>7</v>
      </c>
      <c r="Z540" s="159"/>
      <c r="AA540" s="108"/>
      <c r="AB540" s="88"/>
      <c r="AC540" s="101"/>
      <c r="AD540" s="97">
        <v>10</v>
      </c>
      <c r="AE540" s="102"/>
      <c r="AF540" s="103"/>
      <c r="AH540" s="48"/>
    </row>
    <row r="541" spans="1:36" ht="15.75" customHeight="1" x14ac:dyDescent="0.25">
      <c r="A541" s="84">
        <v>1501</v>
      </c>
      <c r="B541" s="87"/>
      <c r="C541" s="87"/>
      <c r="D541" s="87"/>
      <c r="E541" s="87"/>
      <c r="F541" s="87"/>
      <c r="G541" s="87"/>
      <c r="H541" s="87"/>
      <c r="I541" s="87"/>
      <c r="J541" s="99"/>
      <c r="K541" s="233"/>
      <c r="L541" s="233"/>
      <c r="M541" s="233"/>
      <c r="N541" s="233"/>
      <c r="O541" s="232">
        <v>1</v>
      </c>
      <c r="P541" s="232">
        <v>1</v>
      </c>
      <c r="Q541" s="232">
        <v>1</v>
      </c>
      <c r="R541" s="233"/>
      <c r="S541" s="87">
        <f t="shared" ref="S541:T541" si="312">K541+M541+O541+Q541</f>
        <v>2</v>
      </c>
      <c r="T541" s="87">
        <f t="shared" si="312"/>
        <v>1</v>
      </c>
      <c r="U541" s="233"/>
      <c r="V541" s="233"/>
      <c r="W541" s="232">
        <v>1</v>
      </c>
      <c r="X541" s="233"/>
      <c r="Y541" s="129">
        <v>2</v>
      </c>
      <c r="Z541" s="159"/>
      <c r="AA541" s="108"/>
      <c r="AB541" s="88"/>
      <c r="AC541" s="105"/>
      <c r="AD541" s="106">
        <v>3</v>
      </c>
      <c r="AE541" s="107"/>
      <c r="AF541" s="105"/>
      <c r="AH541" s="48"/>
    </row>
    <row r="542" spans="1:36" ht="15.75" customHeight="1" x14ac:dyDescent="0.25">
      <c r="A542" s="84">
        <v>1502</v>
      </c>
      <c r="B542" s="87"/>
      <c r="C542" s="87"/>
      <c r="D542" s="87"/>
      <c r="E542" s="87"/>
      <c r="F542" s="87"/>
      <c r="G542" s="87"/>
      <c r="H542" s="87"/>
      <c r="I542" s="87"/>
      <c r="J542" s="99"/>
      <c r="K542" s="233"/>
      <c r="L542" s="233"/>
      <c r="M542" s="233"/>
      <c r="N542" s="232">
        <v>1</v>
      </c>
      <c r="O542" s="233"/>
      <c r="P542" s="232">
        <v>1</v>
      </c>
      <c r="Q542" s="233"/>
      <c r="R542" s="232">
        <v>1</v>
      </c>
      <c r="S542" s="87">
        <f t="shared" ref="S542:T542" si="313">K542+M542+O542+Q542</f>
        <v>0</v>
      </c>
      <c r="T542" s="87">
        <f t="shared" si="313"/>
        <v>3</v>
      </c>
      <c r="U542" s="233"/>
      <c r="V542" s="232">
        <v>1</v>
      </c>
      <c r="W542" s="232">
        <v>1</v>
      </c>
      <c r="X542" s="232">
        <v>1</v>
      </c>
      <c r="Y542" s="129">
        <v>3</v>
      </c>
      <c r="Z542" s="159"/>
      <c r="AA542" s="108"/>
      <c r="AB542" s="88"/>
      <c r="AC542" s="105"/>
      <c r="AD542" s="106">
        <v>3</v>
      </c>
      <c r="AE542" s="107"/>
      <c r="AF542" s="105"/>
      <c r="AH542" s="48"/>
    </row>
    <row r="543" spans="1:36" ht="15.75" customHeight="1" x14ac:dyDescent="0.25">
      <c r="A543" s="84">
        <v>1601</v>
      </c>
      <c r="B543" s="87"/>
      <c r="C543" s="87"/>
      <c r="D543" s="87"/>
      <c r="E543" s="87"/>
      <c r="F543" s="87"/>
      <c r="G543" s="87"/>
      <c r="H543" s="87"/>
      <c r="I543" s="87"/>
      <c r="J543" s="87"/>
      <c r="K543" s="233"/>
      <c r="L543" s="233"/>
      <c r="M543" s="233"/>
      <c r="N543" s="233"/>
      <c r="O543" s="233"/>
      <c r="P543" s="233"/>
      <c r="Q543" s="233"/>
      <c r="R543" s="233"/>
      <c r="S543" s="233"/>
      <c r="T543" s="233"/>
      <c r="U543" s="233"/>
      <c r="V543" s="233"/>
      <c r="W543" s="233"/>
      <c r="X543" s="233"/>
      <c r="Y543" s="129"/>
      <c r="Z543" s="159"/>
      <c r="AA543" s="108"/>
      <c r="AB543" s="88"/>
      <c r="AC543" s="105"/>
      <c r="AD543" s="106"/>
      <c r="AE543" s="107"/>
      <c r="AF543" s="105"/>
      <c r="AH543" s="48"/>
    </row>
    <row r="544" spans="1:36" ht="15.75" customHeight="1" x14ac:dyDescent="0.25">
      <c r="A544" s="84">
        <v>1602</v>
      </c>
      <c r="B544" s="87"/>
      <c r="C544" s="87"/>
      <c r="D544" s="87"/>
      <c r="E544" s="87"/>
      <c r="F544" s="87"/>
      <c r="G544" s="87"/>
      <c r="H544" s="87"/>
      <c r="I544" s="87"/>
      <c r="J544" s="87"/>
      <c r="K544" s="233"/>
      <c r="L544" s="233"/>
      <c r="M544" s="233"/>
      <c r="N544" s="233"/>
      <c r="O544" s="233"/>
      <c r="P544" s="233"/>
      <c r="Q544" s="233"/>
      <c r="R544" s="233"/>
      <c r="S544" s="233"/>
      <c r="T544" s="233"/>
      <c r="U544" s="233"/>
      <c r="V544" s="233"/>
      <c r="W544" s="233"/>
      <c r="X544" s="233"/>
      <c r="Y544" s="129"/>
      <c r="Z544" s="159"/>
      <c r="AA544" s="108"/>
      <c r="AB544" s="88"/>
      <c r="AC544" s="108"/>
      <c r="AD544" s="109"/>
      <c r="AE544" s="110"/>
      <c r="AF544" s="105"/>
      <c r="AH544" s="48"/>
    </row>
    <row r="545" spans="1:36" ht="15.75" customHeight="1" x14ac:dyDescent="0.25">
      <c r="A545" s="84">
        <v>1701</v>
      </c>
      <c r="B545" s="87"/>
      <c r="C545" s="87"/>
      <c r="D545" s="87"/>
      <c r="E545" s="87"/>
      <c r="F545" s="87"/>
      <c r="G545" s="87"/>
      <c r="H545" s="87"/>
      <c r="I545" s="87"/>
      <c r="J545" s="87"/>
      <c r="K545" s="233"/>
      <c r="L545" s="233"/>
      <c r="M545" s="233"/>
      <c r="N545" s="233"/>
      <c r="O545" s="233"/>
      <c r="P545" s="233"/>
      <c r="Q545" s="233"/>
      <c r="R545" s="233"/>
      <c r="S545" s="233"/>
      <c r="T545" s="233"/>
      <c r="U545" s="233"/>
      <c r="V545" s="233"/>
      <c r="W545" s="233"/>
      <c r="X545" s="233"/>
      <c r="Y545" s="129"/>
      <c r="Z545" s="159"/>
      <c r="AA545" s="108"/>
      <c r="AB545" s="88"/>
      <c r="AC545" s="111" t="s">
        <v>91</v>
      </c>
      <c r="AD545" s="112">
        <v>50</v>
      </c>
      <c r="AE545" s="113">
        <f>Y548</f>
        <v>57</v>
      </c>
      <c r="AF545" s="114" t="s">
        <v>19</v>
      </c>
      <c r="AH545" s="48"/>
    </row>
    <row r="546" spans="1:36" ht="15.75" customHeight="1" x14ac:dyDescent="0.25">
      <c r="A546" s="84">
        <v>1702</v>
      </c>
      <c r="B546" s="87"/>
      <c r="C546" s="87"/>
      <c r="D546" s="87"/>
      <c r="E546" s="87"/>
      <c r="F546" s="87"/>
      <c r="G546" s="87"/>
      <c r="H546" s="87"/>
      <c r="I546" s="87"/>
      <c r="J546" s="87"/>
      <c r="K546" s="233"/>
      <c r="L546" s="233"/>
      <c r="M546" s="233"/>
      <c r="N546" s="233"/>
      <c r="O546" s="233"/>
      <c r="P546" s="233"/>
      <c r="Q546" s="233"/>
      <c r="R546" s="233"/>
      <c r="S546" s="233"/>
      <c r="T546" s="233"/>
      <c r="U546" s="233"/>
      <c r="V546" s="233"/>
      <c r="W546" s="233"/>
      <c r="X546" s="233"/>
      <c r="Y546" s="129"/>
      <c r="Z546" s="159"/>
      <c r="AA546" s="108"/>
      <c r="AB546" s="88"/>
      <c r="AC546" s="115" t="s">
        <v>92</v>
      </c>
      <c r="AD546" s="116">
        <f>IF(AD545/B531=0,"",AD545/B531)</f>
        <v>0.625</v>
      </c>
      <c r="AE546" s="117">
        <f>IF(AD545/AE545=0,"",AD545/AE545)</f>
        <v>0.8771929824561403</v>
      </c>
      <c r="AF546" s="118" t="s">
        <v>93</v>
      </c>
      <c r="AH546" s="48"/>
    </row>
    <row r="547" spans="1:36" ht="15.75" customHeight="1" x14ac:dyDescent="0.25">
      <c r="A547" s="84">
        <v>1801</v>
      </c>
      <c r="B547" s="227"/>
      <c r="C547" s="227"/>
      <c r="D547" s="227"/>
      <c r="E547" s="227"/>
      <c r="F547" s="227"/>
      <c r="G547" s="227"/>
      <c r="H547" s="227"/>
      <c r="I547" s="227"/>
      <c r="J547" s="227"/>
      <c r="K547" s="234"/>
      <c r="L547" s="234"/>
      <c r="M547" s="234"/>
      <c r="N547" s="234"/>
      <c r="O547" s="234"/>
      <c r="P547" s="234"/>
      <c r="Q547" s="234"/>
      <c r="R547" s="234"/>
      <c r="S547" s="234"/>
      <c r="T547" s="234"/>
      <c r="U547" s="234"/>
      <c r="V547" s="234"/>
      <c r="W547" s="234"/>
      <c r="X547" s="234"/>
      <c r="Y547" s="129"/>
      <c r="Z547" s="161"/>
      <c r="AA547" s="162"/>
      <c r="AB547" s="163"/>
      <c r="AC547" s="120"/>
      <c r="AD547" s="121"/>
      <c r="AE547" s="121"/>
      <c r="AF547" s="122"/>
      <c r="AH547" s="48"/>
    </row>
    <row r="548" spans="1:36" ht="18" customHeight="1" x14ac:dyDescent="0.25">
      <c r="A548" s="46"/>
      <c r="B548" s="296" t="s">
        <v>111</v>
      </c>
      <c r="C548" s="296"/>
      <c r="D548" s="296"/>
      <c r="E548" s="296"/>
      <c r="F548" s="296"/>
      <c r="G548" s="296"/>
      <c r="H548" s="296"/>
      <c r="I548" s="296"/>
      <c r="J548" s="296"/>
      <c r="K548" s="296"/>
      <c r="L548" s="296"/>
      <c r="M548" s="296"/>
      <c r="N548" s="296"/>
      <c r="O548" s="296"/>
      <c r="P548" s="296"/>
      <c r="Q548" s="296"/>
      <c r="R548" s="296"/>
      <c r="S548" s="296"/>
      <c r="T548" s="296"/>
      <c r="U548" s="296"/>
      <c r="V548" s="296"/>
      <c r="W548" s="296"/>
      <c r="X548" s="296"/>
      <c r="Y548" s="209">
        <f>SUM(Y531:Y544)</f>
        <v>57</v>
      </c>
      <c r="Z548" s="124">
        <f>IF(SUM(Y537:Y539)=0,"",SUM(Y537:Y539)/B531)</f>
        <v>0.5625</v>
      </c>
      <c r="AA548" s="125">
        <f>IF(Y548=0,"",Y548/B531)</f>
        <v>0.71250000000000002</v>
      </c>
      <c r="AB548" s="125">
        <f>IF(Y539=0,"",AA548-Z548)</f>
        <v>0.15000000000000002</v>
      </c>
      <c r="AC548" s="1"/>
      <c r="AD548" s="2"/>
      <c r="AE548" s="36"/>
      <c r="AF548" s="1"/>
      <c r="AH548" s="48"/>
    </row>
    <row r="549" spans="1:36" ht="12.75" x14ac:dyDescent="0.2">
      <c r="Z549" s="1"/>
      <c r="AA549" s="1"/>
      <c r="AC549" s="1"/>
      <c r="AG549" s="2"/>
      <c r="AH549" s="48"/>
    </row>
    <row r="550" spans="1:36" ht="12.75" x14ac:dyDescent="0.2">
      <c r="Z550" s="1"/>
      <c r="AA550" s="1"/>
      <c r="AC550" s="1"/>
      <c r="AG550" s="2"/>
      <c r="AH550" s="2"/>
      <c r="AI550" s="2"/>
      <c r="AJ550" s="2"/>
    </row>
    <row r="551" spans="1:36" ht="26.25" x14ac:dyDescent="0.4">
      <c r="B551" s="297" t="s">
        <v>101</v>
      </c>
      <c r="C551" s="297"/>
      <c r="D551" s="297"/>
      <c r="E551" s="297"/>
      <c r="F551" s="297"/>
      <c r="G551" s="297"/>
      <c r="H551" s="297"/>
      <c r="I551" s="297"/>
      <c r="J551" s="297"/>
      <c r="K551" s="297"/>
      <c r="L551" s="297"/>
      <c r="M551" s="297"/>
      <c r="N551" s="297"/>
      <c r="O551" s="297"/>
      <c r="P551" s="297"/>
      <c r="Q551" s="297"/>
      <c r="R551" s="297"/>
      <c r="S551" s="297"/>
      <c r="T551" s="297"/>
      <c r="U551" s="297"/>
      <c r="V551" s="297"/>
      <c r="W551" s="297"/>
      <c r="X551" s="297"/>
      <c r="Y551" s="208" t="s">
        <v>71</v>
      </c>
      <c r="Z551" s="1"/>
      <c r="AA551" s="1"/>
      <c r="AB551" s="2"/>
      <c r="AC551" s="1"/>
      <c r="AD551" s="2"/>
      <c r="AE551" s="2"/>
      <c r="AF551" s="2"/>
      <c r="AH551" s="2"/>
    </row>
    <row r="552" spans="1:36" ht="20.25" x14ac:dyDescent="0.2">
      <c r="A552" s="316" t="s">
        <v>18</v>
      </c>
      <c r="B552" s="318" t="s">
        <v>102</v>
      </c>
      <c r="C552" s="319"/>
      <c r="D552" s="319"/>
      <c r="E552" s="319"/>
      <c r="F552" s="319"/>
      <c r="G552" s="319"/>
      <c r="H552" s="319"/>
      <c r="I552" s="319"/>
      <c r="J552" s="320"/>
      <c r="K552" s="298"/>
      <c r="L552" s="298"/>
      <c r="M552" s="298"/>
      <c r="N552" s="298"/>
      <c r="O552" s="298"/>
      <c r="P552" s="298"/>
      <c r="Q552" s="298"/>
      <c r="R552" s="298"/>
      <c r="S552" s="298"/>
      <c r="T552" s="298"/>
      <c r="U552" s="298"/>
      <c r="V552" s="298"/>
      <c r="W552" s="298"/>
      <c r="X552" s="298"/>
      <c r="Y552" s="321" t="s">
        <v>19</v>
      </c>
      <c r="Z552" s="323" t="s">
        <v>11</v>
      </c>
      <c r="AA552" s="323" t="s">
        <v>12</v>
      </c>
      <c r="AB552" s="325" t="s">
        <v>13</v>
      </c>
      <c r="AC552" s="323" t="s">
        <v>14</v>
      </c>
      <c r="AD552" s="324" t="s">
        <v>15</v>
      </c>
      <c r="AE552" s="324" t="s">
        <v>16</v>
      </c>
      <c r="AF552" s="323" t="s">
        <v>103</v>
      </c>
      <c r="AH552" s="2"/>
    </row>
    <row r="553" spans="1:36" ht="15.75" x14ac:dyDescent="0.25">
      <c r="A553" s="317"/>
      <c r="B553" s="84" t="s">
        <v>104</v>
      </c>
      <c r="C553" s="84" t="s">
        <v>105</v>
      </c>
      <c r="D553" s="84" t="s">
        <v>106</v>
      </c>
      <c r="E553" s="84" t="s">
        <v>107</v>
      </c>
      <c r="F553" s="84" t="s">
        <v>108</v>
      </c>
      <c r="G553" s="84" t="s">
        <v>109</v>
      </c>
      <c r="H553" s="84" t="s">
        <v>110</v>
      </c>
      <c r="I553" s="84"/>
      <c r="J553" s="84"/>
      <c r="K553" s="210" t="s">
        <v>73</v>
      </c>
      <c r="L553" s="210" t="s">
        <v>74</v>
      </c>
      <c r="M553" s="210" t="s">
        <v>73</v>
      </c>
      <c r="N553" s="210" t="s">
        <v>74</v>
      </c>
      <c r="O553" s="210" t="s">
        <v>73</v>
      </c>
      <c r="P553" s="210" t="s">
        <v>74</v>
      </c>
      <c r="Q553" s="210" t="s">
        <v>73</v>
      </c>
      <c r="R553" s="210" t="s">
        <v>74</v>
      </c>
      <c r="S553" s="210" t="s">
        <v>73</v>
      </c>
      <c r="T553" s="210" t="s">
        <v>74</v>
      </c>
      <c r="U553" s="202"/>
      <c r="V553" s="202"/>
      <c r="W553" s="202"/>
      <c r="X553" s="202"/>
      <c r="Y553" s="322"/>
      <c r="Z553" s="317"/>
      <c r="AA553" s="317"/>
      <c r="AB553" s="317"/>
      <c r="AC553" s="317"/>
      <c r="AD553" s="317"/>
      <c r="AE553" s="317"/>
      <c r="AF553" s="317"/>
      <c r="AH553" s="2"/>
    </row>
    <row r="554" spans="1:36" ht="15.75" customHeight="1" x14ac:dyDescent="0.25">
      <c r="A554" s="84">
        <v>1002</v>
      </c>
      <c r="B554" s="87">
        <v>80</v>
      </c>
      <c r="C554" s="87"/>
      <c r="D554" s="87"/>
      <c r="E554" s="87"/>
      <c r="F554" s="87"/>
      <c r="G554" s="87"/>
      <c r="H554" s="87"/>
      <c r="I554" s="87"/>
      <c r="J554" s="87"/>
      <c r="K554" s="232"/>
      <c r="L554" s="232"/>
      <c r="M554" s="232"/>
      <c r="N554" s="232"/>
      <c r="O554" s="232"/>
      <c r="P554" s="232"/>
      <c r="Q554" s="232"/>
      <c r="R554" s="232"/>
      <c r="S554" s="232"/>
      <c r="T554" s="232"/>
      <c r="U554" s="232"/>
      <c r="V554" s="232"/>
      <c r="W554" s="232"/>
      <c r="X554" s="232"/>
      <c r="Y554" s="129"/>
      <c r="Z554" s="156"/>
      <c r="AA554" s="157"/>
      <c r="AB554" s="158"/>
      <c r="AC554" s="91"/>
      <c r="AD554" s="92">
        <f>B554</f>
        <v>80</v>
      </c>
      <c r="AE554" s="93"/>
      <c r="AF554" s="91"/>
      <c r="AH554" s="2"/>
    </row>
    <row r="555" spans="1:36" ht="15.75" customHeight="1" x14ac:dyDescent="0.25">
      <c r="A555" s="84">
        <v>1101</v>
      </c>
      <c r="B555" s="87"/>
      <c r="C555" s="87">
        <v>67</v>
      </c>
      <c r="D555" s="87"/>
      <c r="E555" s="87"/>
      <c r="F555" s="87"/>
      <c r="G555" s="87"/>
      <c r="H555" s="87"/>
      <c r="I555" s="87"/>
      <c r="J555" s="87"/>
      <c r="K555" s="232"/>
      <c r="L555" s="232"/>
      <c r="M555" s="232"/>
      <c r="N555" s="232"/>
      <c r="O555" s="232"/>
      <c r="P555" s="232"/>
      <c r="Q555" s="232"/>
      <c r="R555" s="232"/>
      <c r="S555" s="232"/>
      <c r="T555" s="232"/>
      <c r="U555" s="232"/>
      <c r="V555" s="232"/>
      <c r="W555" s="232"/>
      <c r="X555" s="232"/>
      <c r="Y555" s="129"/>
      <c r="Z555" s="159"/>
      <c r="AA555" s="108"/>
      <c r="AB555" s="160"/>
      <c r="AC555" s="96">
        <f>IF(C555=0,"",C555/B554)</f>
        <v>0.83750000000000002</v>
      </c>
      <c r="AD555" s="97">
        <v>69</v>
      </c>
      <c r="AE555" s="98">
        <f t="shared" ref="AE555:AE562" si="314">IF(AD555=0,"",AD555/AD554)</f>
        <v>0.86250000000000004</v>
      </c>
      <c r="AF555" s="98">
        <f t="shared" ref="AF555:AF562" si="315">IF(AD555=0,"",100%-AE555)</f>
        <v>0.13749999999999996</v>
      </c>
      <c r="AH555" s="2"/>
    </row>
    <row r="556" spans="1:36" ht="15.75" customHeight="1" x14ac:dyDescent="0.25">
      <c r="A556" s="84">
        <v>1102</v>
      </c>
      <c r="B556" s="87"/>
      <c r="C556" s="87"/>
      <c r="D556" s="87">
        <v>62</v>
      </c>
      <c r="E556" s="87"/>
      <c r="F556" s="87"/>
      <c r="G556" s="87"/>
      <c r="H556" s="87"/>
      <c r="I556" s="87"/>
      <c r="J556" s="87"/>
      <c r="K556" s="232"/>
      <c r="L556" s="232"/>
      <c r="M556" s="232"/>
      <c r="N556" s="232"/>
      <c r="O556" s="232"/>
      <c r="P556" s="232"/>
      <c r="Q556" s="232"/>
      <c r="R556" s="232"/>
      <c r="S556" s="232"/>
      <c r="T556" s="232"/>
      <c r="U556" s="232"/>
      <c r="V556" s="232"/>
      <c r="W556" s="232"/>
      <c r="X556" s="232"/>
      <c r="Y556" s="129"/>
      <c r="Z556" s="159"/>
      <c r="AA556" s="108"/>
      <c r="AB556" s="160"/>
      <c r="AC556" s="96">
        <f>IF(D556=0,"",D556/C555)</f>
        <v>0.92537313432835822</v>
      </c>
      <c r="AD556" s="97">
        <v>65</v>
      </c>
      <c r="AE556" s="98">
        <f t="shared" si="314"/>
        <v>0.94202898550724634</v>
      </c>
      <c r="AF556" s="98">
        <f t="shared" si="315"/>
        <v>5.7971014492753659E-2</v>
      </c>
      <c r="AG556" s="14">
        <f>AD556/AD554</f>
        <v>0.8125</v>
      </c>
      <c r="AH556" s="2"/>
    </row>
    <row r="557" spans="1:36" ht="15.75" customHeight="1" x14ac:dyDescent="0.25">
      <c r="A557" s="84">
        <v>1201</v>
      </c>
      <c r="B557" s="87"/>
      <c r="C557" s="87"/>
      <c r="D557" s="87"/>
      <c r="E557" s="87">
        <v>59</v>
      </c>
      <c r="F557" s="87"/>
      <c r="G557" s="87"/>
      <c r="H557" s="87"/>
      <c r="I557" s="87"/>
      <c r="J557" s="87"/>
      <c r="K557" s="232"/>
      <c r="L557" s="232"/>
      <c r="M557" s="232"/>
      <c r="N557" s="232"/>
      <c r="O557" s="232"/>
      <c r="P557" s="232"/>
      <c r="Q557" s="232"/>
      <c r="R557" s="232"/>
      <c r="S557" s="232"/>
      <c r="T557" s="232"/>
      <c r="U557" s="232"/>
      <c r="V557" s="232"/>
      <c r="W557" s="232"/>
      <c r="X557" s="232"/>
      <c r="Y557" s="129"/>
      <c r="Z557" s="159"/>
      <c r="AA557" s="108"/>
      <c r="AB557" s="160"/>
      <c r="AC557" s="96">
        <f>IF(E557=0,"",E557/D556)</f>
        <v>0.95161290322580649</v>
      </c>
      <c r="AD557" s="97">
        <v>63</v>
      </c>
      <c r="AE557" s="98">
        <f t="shared" si="314"/>
        <v>0.96923076923076923</v>
      </c>
      <c r="AF557" s="98">
        <f t="shared" si="315"/>
        <v>3.0769230769230771E-2</v>
      </c>
      <c r="AH557" s="2"/>
    </row>
    <row r="558" spans="1:36" ht="15.75" customHeight="1" x14ac:dyDescent="0.25">
      <c r="A558" s="84" t="s">
        <v>85</v>
      </c>
      <c r="B558" s="87"/>
      <c r="C558" s="87"/>
      <c r="D558" s="87"/>
      <c r="E558" s="87"/>
      <c r="F558" s="87">
        <v>53</v>
      </c>
      <c r="G558" s="87"/>
      <c r="H558" s="87"/>
      <c r="I558" s="87"/>
      <c r="J558" s="87"/>
      <c r="K558" s="232"/>
      <c r="L558" s="232"/>
      <c r="M558" s="232"/>
      <c r="N558" s="232"/>
      <c r="O558" s="232"/>
      <c r="P558" s="232"/>
      <c r="Q558" s="232"/>
      <c r="R558" s="232"/>
      <c r="S558" s="232"/>
      <c r="T558" s="232"/>
      <c r="U558" s="232"/>
      <c r="V558" s="232"/>
      <c r="W558" s="232"/>
      <c r="X558" s="232"/>
      <c r="Y558" s="129"/>
      <c r="Z558" s="159"/>
      <c r="AA558" s="108"/>
      <c r="AB558" s="160"/>
      <c r="AC558" s="96">
        <f>IF(F558=0,"",F558/E557)</f>
        <v>0.89830508474576276</v>
      </c>
      <c r="AD558" s="97">
        <v>61</v>
      </c>
      <c r="AE558" s="98">
        <f t="shared" si="314"/>
        <v>0.96825396825396826</v>
      </c>
      <c r="AF558" s="98">
        <f t="shared" si="315"/>
        <v>3.1746031746031744E-2</v>
      </c>
      <c r="AH558" s="2"/>
    </row>
    <row r="559" spans="1:36" ht="15.75" customHeight="1" x14ac:dyDescent="0.25">
      <c r="A559" s="84">
        <v>1301</v>
      </c>
      <c r="B559" s="87"/>
      <c r="C559" s="87"/>
      <c r="D559" s="87"/>
      <c r="E559" s="87"/>
      <c r="F559" s="87"/>
      <c r="G559" s="87">
        <v>52</v>
      </c>
      <c r="H559" s="87"/>
      <c r="I559" s="87"/>
      <c r="J559" s="87"/>
      <c r="K559" s="232"/>
      <c r="L559" s="232"/>
      <c r="M559" s="232"/>
      <c r="N559" s="232"/>
      <c r="O559" s="232"/>
      <c r="P559" s="232"/>
      <c r="Q559" s="232"/>
      <c r="R559" s="232"/>
      <c r="S559" s="232"/>
      <c r="T559" s="232"/>
      <c r="U559" s="232"/>
      <c r="V559" s="232"/>
      <c r="W559" s="232"/>
      <c r="X559" s="232"/>
      <c r="Y559" s="129"/>
      <c r="Z559" s="159"/>
      <c r="AA559" s="108"/>
      <c r="AB559" s="160"/>
      <c r="AC559" s="96">
        <f>IF(G559=0,"",G559/F558)</f>
        <v>0.98113207547169812</v>
      </c>
      <c r="AD559" s="97">
        <v>60</v>
      </c>
      <c r="AE559" s="98">
        <f t="shared" si="314"/>
        <v>0.98360655737704916</v>
      </c>
      <c r="AF559" s="98">
        <f t="shared" si="315"/>
        <v>1.6393442622950838E-2</v>
      </c>
      <c r="AH559" s="2"/>
    </row>
    <row r="560" spans="1:36" ht="15.75" customHeight="1" x14ac:dyDescent="0.25">
      <c r="A560" s="84">
        <v>1302</v>
      </c>
      <c r="B560" s="87"/>
      <c r="C560" s="87"/>
      <c r="D560" s="87"/>
      <c r="E560" s="87"/>
      <c r="F560" s="87"/>
      <c r="G560" s="87"/>
      <c r="H560" s="87">
        <v>49</v>
      </c>
      <c r="I560" s="87"/>
      <c r="J560" s="87"/>
      <c r="K560" s="232"/>
      <c r="L560" s="232"/>
      <c r="M560" s="232"/>
      <c r="N560" s="232"/>
      <c r="O560" s="232"/>
      <c r="P560" s="232"/>
      <c r="Q560" s="232"/>
      <c r="R560" s="232"/>
      <c r="S560" s="232"/>
      <c r="T560" s="232"/>
      <c r="U560" s="232"/>
      <c r="V560" s="232"/>
      <c r="W560" s="232"/>
      <c r="X560" s="232"/>
      <c r="Y560" s="129">
        <v>1</v>
      </c>
      <c r="Z560" s="159"/>
      <c r="AA560" s="108"/>
      <c r="AB560" s="160"/>
      <c r="AC560" s="96">
        <f>IF(H560=0,"",H560/G559)</f>
        <v>0.94230769230769229</v>
      </c>
      <c r="AD560" s="97">
        <v>57</v>
      </c>
      <c r="AE560" s="98">
        <f t="shared" si="314"/>
        <v>0.95</v>
      </c>
      <c r="AF560" s="98">
        <f t="shared" si="315"/>
        <v>5.0000000000000044E-2</v>
      </c>
      <c r="AH560" s="2"/>
    </row>
    <row r="561" spans="1:36" ht="15.75" customHeight="1" x14ac:dyDescent="0.25">
      <c r="A561" s="84">
        <v>1401</v>
      </c>
      <c r="B561" s="87"/>
      <c r="C561" s="87"/>
      <c r="D561" s="87"/>
      <c r="E561" s="87"/>
      <c r="F561" s="87"/>
      <c r="G561" s="87"/>
      <c r="H561" s="87"/>
      <c r="I561" s="99"/>
      <c r="J561" s="87"/>
      <c r="K561" s="232">
        <v>12</v>
      </c>
      <c r="L561" s="232"/>
      <c r="M561" s="232">
        <v>15</v>
      </c>
      <c r="N561" s="232"/>
      <c r="O561" s="232">
        <v>4</v>
      </c>
      <c r="P561" s="232"/>
      <c r="Q561" s="232">
        <v>16</v>
      </c>
      <c r="R561" s="232"/>
      <c r="S561" s="87">
        <f t="shared" ref="S561:T561" si="316">K561+M561+O561+Q561</f>
        <v>47</v>
      </c>
      <c r="T561" s="87">
        <f t="shared" si="316"/>
        <v>0</v>
      </c>
      <c r="U561" s="232"/>
      <c r="V561" s="232"/>
      <c r="W561" s="232"/>
      <c r="X561" s="232"/>
      <c r="Y561" s="129"/>
      <c r="Z561" s="159"/>
      <c r="AA561" s="108"/>
      <c r="AB561" s="160"/>
      <c r="AC561" s="96">
        <f>IF(S561=0,"",S561/H560)</f>
        <v>0.95918367346938771</v>
      </c>
      <c r="AD561" s="97">
        <v>56</v>
      </c>
      <c r="AE561" s="98">
        <f t="shared" si="314"/>
        <v>0.98245614035087714</v>
      </c>
      <c r="AF561" s="98">
        <f t="shared" si="315"/>
        <v>1.7543859649122862E-2</v>
      </c>
      <c r="AH561" s="2"/>
    </row>
    <row r="562" spans="1:36" ht="15.75" customHeight="1" x14ac:dyDescent="0.25">
      <c r="A562" s="84">
        <v>1402</v>
      </c>
      <c r="B562" s="87"/>
      <c r="C562" s="87"/>
      <c r="D562" s="87"/>
      <c r="E562" s="87"/>
      <c r="F562" s="87"/>
      <c r="G562" s="87"/>
      <c r="H562" s="87"/>
      <c r="I562" s="87"/>
      <c r="J562" s="99"/>
      <c r="K562" s="232"/>
      <c r="L562" s="232">
        <v>15</v>
      </c>
      <c r="M562" s="232">
        <v>2</v>
      </c>
      <c r="N562" s="232">
        <v>12</v>
      </c>
      <c r="O562" s="232">
        <v>2</v>
      </c>
      <c r="P562" s="232">
        <v>4</v>
      </c>
      <c r="Q562" s="232">
        <v>2</v>
      </c>
      <c r="R562" s="232">
        <v>15</v>
      </c>
      <c r="S562" s="87">
        <f t="shared" ref="S562:T562" si="317">K562+M562+O562+Q562</f>
        <v>6</v>
      </c>
      <c r="T562" s="87">
        <f t="shared" si="317"/>
        <v>46</v>
      </c>
      <c r="U562" s="232">
        <v>10</v>
      </c>
      <c r="V562" s="232">
        <v>15</v>
      </c>
      <c r="W562" s="232">
        <v>5</v>
      </c>
      <c r="X562" s="232">
        <v>15</v>
      </c>
      <c r="Y562" s="129">
        <v>44</v>
      </c>
      <c r="Z562" s="159"/>
      <c r="AA562" s="108"/>
      <c r="AB562" s="160"/>
      <c r="AC562" s="96">
        <f>IF(T562=0,"",T562/S561)</f>
        <v>0.97872340425531912</v>
      </c>
      <c r="AD562" s="97">
        <v>52</v>
      </c>
      <c r="AE562" s="100">
        <f t="shared" si="314"/>
        <v>0.9285714285714286</v>
      </c>
      <c r="AF562" s="100">
        <f t="shared" si="315"/>
        <v>7.1428571428571397E-2</v>
      </c>
      <c r="AH562" s="2"/>
    </row>
    <row r="563" spans="1:36" ht="15.75" customHeight="1" x14ac:dyDescent="0.25">
      <c r="A563" s="84">
        <v>1501</v>
      </c>
      <c r="B563" s="87"/>
      <c r="C563" s="87"/>
      <c r="D563" s="87"/>
      <c r="E563" s="87"/>
      <c r="F563" s="87"/>
      <c r="G563" s="87"/>
      <c r="H563" s="87"/>
      <c r="I563" s="87"/>
      <c r="J563" s="99"/>
      <c r="K563" s="232"/>
      <c r="L563" s="232"/>
      <c r="M563" s="232">
        <v>1</v>
      </c>
      <c r="N563" s="232">
        <v>2</v>
      </c>
      <c r="O563" s="232">
        <v>1</v>
      </c>
      <c r="P563" s="232">
        <v>2</v>
      </c>
      <c r="Q563" s="232"/>
      <c r="R563" s="232">
        <v>2</v>
      </c>
      <c r="S563" s="87">
        <f t="shared" ref="S563:T563" si="318">K563+M563+O563+Q563</f>
        <v>2</v>
      </c>
      <c r="T563" s="87">
        <f t="shared" si="318"/>
        <v>6</v>
      </c>
      <c r="U563" s="232">
        <v>1</v>
      </c>
      <c r="V563" s="232"/>
      <c r="W563" s="232">
        <v>2</v>
      </c>
      <c r="X563" s="232"/>
      <c r="Y563" s="129">
        <v>4</v>
      </c>
      <c r="Z563" s="159"/>
      <c r="AA563" s="108"/>
      <c r="AB563" s="88"/>
      <c r="AC563" s="101"/>
      <c r="AD563" s="97">
        <v>8</v>
      </c>
      <c r="AE563" s="102"/>
      <c r="AF563" s="103"/>
    </row>
    <row r="564" spans="1:36" ht="15.75" customHeight="1" x14ac:dyDescent="0.25">
      <c r="A564" s="84">
        <v>1502</v>
      </c>
      <c r="B564" s="87"/>
      <c r="C564" s="87"/>
      <c r="D564" s="87"/>
      <c r="E564" s="87"/>
      <c r="F564" s="87"/>
      <c r="G564" s="87"/>
      <c r="H564" s="87"/>
      <c r="I564" s="87"/>
      <c r="J564" s="99"/>
      <c r="K564" s="233"/>
      <c r="L564" s="233"/>
      <c r="M564" s="232">
        <v>2</v>
      </c>
      <c r="N564" s="233"/>
      <c r="O564" s="232">
        <v>1</v>
      </c>
      <c r="P564" s="232">
        <v>1</v>
      </c>
      <c r="Q564" s="233"/>
      <c r="R564" s="232">
        <v>1</v>
      </c>
      <c r="S564" s="87">
        <f t="shared" ref="S564:T564" si="319">K564+M564+O564+Q564</f>
        <v>3</v>
      </c>
      <c r="T564" s="87">
        <f t="shared" si="319"/>
        <v>2</v>
      </c>
      <c r="U564" s="232">
        <v>2</v>
      </c>
      <c r="V564" s="233"/>
      <c r="W564" s="232">
        <v>1</v>
      </c>
      <c r="X564" s="232">
        <v>1</v>
      </c>
      <c r="Y564" s="129">
        <v>3</v>
      </c>
      <c r="Z564" s="159"/>
      <c r="AA564" s="108"/>
      <c r="AB564" s="88"/>
      <c r="AC564" s="105"/>
      <c r="AD564" s="106">
        <v>5</v>
      </c>
      <c r="AE564" s="107"/>
      <c r="AF564" s="105"/>
    </row>
    <row r="565" spans="1:36" ht="15.75" customHeight="1" x14ac:dyDescent="0.25">
      <c r="A565" s="84">
        <v>1601</v>
      </c>
      <c r="B565" s="87"/>
      <c r="C565" s="87"/>
      <c r="D565" s="87"/>
      <c r="E565" s="87"/>
      <c r="F565" s="87"/>
      <c r="G565" s="87"/>
      <c r="H565" s="87"/>
      <c r="I565" s="87"/>
      <c r="J565" s="99"/>
      <c r="K565" s="233"/>
      <c r="L565" s="233"/>
      <c r="M565" s="233"/>
      <c r="N565" s="233"/>
      <c r="O565" s="233"/>
      <c r="P565" s="232">
        <v>1</v>
      </c>
      <c r="Q565" s="233"/>
      <c r="R565" s="233"/>
      <c r="S565" s="87">
        <f t="shared" ref="S565:T565" si="320">K565+M565+O565+Q565</f>
        <v>0</v>
      </c>
      <c r="T565" s="87">
        <f t="shared" si="320"/>
        <v>1</v>
      </c>
      <c r="U565" s="233"/>
      <c r="V565" s="233"/>
      <c r="W565" s="233"/>
      <c r="X565" s="233"/>
      <c r="Y565" s="129">
        <v>1</v>
      </c>
      <c r="Z565" s="159"/>
      <c r="AA565" s="108"/>
      <c r="AB565" s="88"/>
      <c r="AC565" s="105"/>
      <c r="AD565" s="106">
        <v>2</v>
      </c>
      <c r="AE565" s="107"/>
      <c r="AF565" s="105"/>
    </row>
    <row r="566" spans="1:36" ht="15.75" customHeight="1" x14ac:dyDescent="0.25">
      <c r="A566" s="84">
        <v>1602</v>
      </c>
      <c r="B566" s="87"/>
      <c r="C566" s="87"/>
      <c r="D566" s="87"/>
      <c r="E566" s="87"/>
      <c r="F566" s="87"/>
      <c r="G566" s="87"/>
      <c r="H566" s="87"/>
      <c r="I566" s="87"/>
      <c r="J566" s="99"/>
      <c r="K566" s="232">
        <v>1</v>
      </c>
      <c r="L566" s="233"/>
      <c r="M566" s="233"/>
      <c r="N566" s="233"/>
      <c r="O566" s="233"/>
      <c r="P566" s="233"/>
      <c r="Q566" s="233"/>
      <c r="R566" s="233"/>
      <c r="S566" s="87">
        <f t="shared" ref="S566:T566" si="321">K566+M566+O566+Q566</f>
        <v>1</v>
      </c>
      <c r="T566" s="87">
        <f t="shared" si="321"/>
        <v>0</v>
      </c>
      <c r="U566" s="233"/>
      <c r="V566" s="233"/>
      <c r="W566" s="233"/>
      <c r="X566" s="233"/>
      <c r="Y566" s="129"/>
      <c r="Z566" s="159"/>
      <c r="AA566" s="108"/>
      <c r="AB566" s="88"/>
      <c r="AC566" s="105"/>
      <c r="AD566" s="228">
        <v>1</v>
      </c>
      <c r="AE566" s="107"/>
      <c r="AF566" s="105"/>
    </row>
    <row r="567" spans="1:36" ht="15.75" customHeight="1" x14ac:dyDescent="0.25">
      <c r="A567" s="84">
        <v>1701</v>
      </c>
      <c r="B567" s="87"/>
      <c r="C567" s="87"/>
      <c r="D567" s="87"/>
      <c r="E567" s="87"/>
      <c r="F567" s="87"/>
      <c r="G567" s="87"/>
      <c r="H567" s="87"/>
      <c r="I567" s="87"/>
      <c r="J567" s="99"/>
      <c r="K567" s="233"/>
      <c r="L567" s="232">
        <v>1</v>
      </c>
      <c r="M567" s="233"/>
      <c r="N567" s="233"/>
      <c r="O567" s="233"/>
      <c r="P567" s="233"/>
      <c r="Q567" s="233"/>
      <c r="R567" s="233"/>
      <c r="S567" s="87">
        <f t="shared" ref="S567:T567" si="322">K567+M567+O567+Q567</f>
        <v>0</v>
      </c>
      <c r="T567" s="87">
        <f t="shared" si="322"/>
        <v>1</v>
      </c>
      <c r="U567" s="233"/>
      <c r="V567" s="233"/>
      <c r="W567" s="233"/>
      <c r="X567" s="233"/>
      <c r="Y567" s="129">
        <v>1</v>
      </c>
      <c r="Z567" s="159"/>
      <c r="AA567" s="108"/>
      <c r="AB567" s="88"/>
      <c r="AC567" s="108"/>
      <c r="AD567" s="230">
        <v>1</v>
      </c>
      <c r="AE567" s="110"/>
      <c r="AF567" s="105"/>
    </row>
    <row r="568" spans="1:36" ht="15.75" customHeight="1" x14ac:dyDescent="0.25">
      <c r="A568" s="84">
        <v>1702</v>
      </c>
      <c r="B568" s="87"/>
      <c r="C568" s="87"/>
      <c r="D568" s="87"/>
      <c r="E568" s="87"/>
      <c r="F568" s="87"/>
      <c r="G568" s="87"/>
      <c r="H568" s="87"/>
      <c r="I568" s="87"/>
      <c r="J568" s="87"/>
      <c r="K568" s="233"/>
      <c r="L568" s="233"/>
      <c r="M568" s="233"/>
      <c r="N568" s="233"/>
      <c r="O568" s="233"/>
      <c r="P568" s="233"/>
      <c r="Q568" s="233"/>
      <c r="R568" s="233"/>
      <c r="S568" s="233"/>
      <c r="T568" s="233"/>
      <c r="U568" s="233"/>
      <c r="V568" s="233"/>
      <c r="W568" s="233"/>
      <c r="X568" s="233"/>
      <c r="Y568" s="129"/>
      <c r="Z568" s="159"/>
      <c r="AA568" s="108"/>
      <c r="AB568" s="88"/>
      <c r="AC568" s="111" t="s">
        <v>91</v>
      </c>
      <c r="AD568" s="229">
        <v>52</v>
      </c>
      <c r="AE568" s="113">
        <f>Y571</f>
        <v>54</v>
      </c>
      <c r="AF568" s="114" t="s">
        <v>19</v>
      </c>
    </row>
    <row r="569" spans="1:36" ht="15.75" customHeight="1" x14ac:dyDescent="0.25">
      <c r="A569" s="84">
        <v>1801</v>
      </c>
      <c r="B569" s="87"/>
      <c r="C569" s="87"/>
      <c r="D569" s="87"/>
      <c r="E569" s="87"/>
      <c r="F569" s="87"/>
      <c r="G569" s="87"/>
      <c r="H569" s="87"/>
      <c r="I569" s="87"/>
      <c r="J569" s="87"/>
      <c r="K569" s="233"/>
      <c r="L569" s="233"/>
      <c r="M569" s="233"/>
      <c r="N569" s="233"/>
      <c r="O569" s="233"/>
      <c r="P569" s="233"/>
      <c r="Q569" s="233"/>
      <c r="R569" s="233"/>
      <c r="S569" s="233"/>
      <c r="T569" s="233"/>
      <c r="U569" s="233"/>
      <c r="V569" s="233"/>
      <c r="W569" s="233"/>
      <c r="X569" s="233"/>
      <c r="Y569" s="129"/>
      <c r="Z569" s="159"/>
      <c r="AA569" s="108"/>
      <c r="AB569" s="88"/>
      <c r="AC569" s="115" t="s">
        <v>92</v>
      </c>
      <c r="AD569" s="116">
        <f>IF(AD568/B554=0,"",AD568/B554)</f>
        <v>0.65</v>
      </c>
      <c r="AE569" s="117">
        <f>IF(AD568/AE568=0,"",AD568/AE568)</f>
        <v>0.96296296296296291</v>
      </c>
      <c r="AF569" s="118" t="s">
        <v>93</v>
      </c>
    </row>
    <row r="570" spans="1:36" ht="15.75" customHeight="1" x14ac:dyDescent="0.25">
      <c r="A570" s="84">
        <v>1802</v>
      </c>
      <c r="B570" s="227"/>
      <c r="C570" s="227"/>
      <c r="D570" s="227"/>
      <c r="E570" s="227"/>
      <c r="F570" s="227"/>
      <c r="G570" s="227"/>
      <c r="H570" s="227"/>
      <c r="I570" s="227"/>
      <c r="J570" s="227"/>
      <c r="K570" s="234"/>
      <c r="L570" s="234"/>
      <c r="M570" s="234"/>
      <c r="N570" s="234"/>
      <c r="O570" s="234"/>
      <c r="P570" s="234"/>
      <c r="Q570" s="234"/>
      <c r="R570" s="234"/>
      <c r="S570" s="234"/>
      <c r="T570" s="234"/>
      <c r="U570" s="234"/>
      <c r="V570" s="234"/>
      <c r="W570" s="234"/>
      <c r="X570" s="234"/>
      <c r="Y570" s="129"/>
      <c r="Z570" s="161"/>
      <c r="AA570" s="162"/>
      <c r="AB570" s="163"/>
      <c r="AC570" s="120"/>
      <c r="AD570" s="121"/>
      <c r="AE570" s="121"/>
      <c r="AF570" s="122"/>
    </row>
    <row r="571" spans="1:36" ht="18" customHeight="1" x14ac:dyDescent="0.25">
      <c r="A571" s="46"/>
      <c r="B571" s="296" t="s">
        <v>111</v>
      </c>
      <c r="C571" s="296"/>
      <c r="D571" s="296"/>
      <c r="E571" s="296"/>
      <c r="F571" s="296"/>
      <c r="G571" s="296"/>
      <c r="H571" s="296"/>
      <c r="I571" s="296"/>
      <c r="J571" s="296"/>
      <c r="K571" s="296"/>
      <c r="L571" s="296"/>
      <c r="M571" s="296"/>
      <c r="N571" s="296"/>
      <c r="O571" s="296"/>
      <c r="P571" s="296"/>
      <c r="Q571" s="296"/>
      <c r="R571" s="296"/>
      <c r="S571" s="296"/>
      <c r="T571" s="296"/>
      <c r="U571" s="296"/>
      <c r="V571" s="296"/>
      <c r="W571" s="296"/>
      <c r="X571" s="296"/>
      <c r="Y571" s="209">
        <f>SUM(Y554:Y567)</f>
        <v>54</v>
      </c>
      <c r="Z571" s="124">
        <f>IF(SUM(Y560:Y562)=0,"",SUM(Y560:Y562)/B554)</f>
        <v>0.5625</v>
      </c>
      <c r="AA571" s="124">
        <f>IF(Y571=0,"",Y571/B554)</f>
        <v>0.67500000000000004</v>
      </c>
      <c r="AB571" s="124">
        <f>IF(Y562=0,"",AA571-Z571)</f>
        <v>0.11250000000000004</v>
      </c>
      <c r="AC571" s="1"/>
      <c r="AD571" s="2"/>
      <c r="AE571" s="36"/>
      <c r="AF571" s="1"/>
    </row>
    <row r="572" spans="1:36" ht="12.75" x14ac:dyDescent="0.2">
      <c r="Z572" s="1"/>
      <c r="AA572" s="1"/>
      <c r="AC572" s="1"/>
      <c r="AG572" s="2"/>
      <c r="AH572" s="2"/>
      <c r="AI572" s="2"/>
      <c r="AJ572" s="2"/>
    </row>
    <row r="573" spans="1:36" ht="12.75" x14ac:dyDescent="0.2">
      <c r="Z573" s="1"/>
      <c r="AA573" s="1"/>
      <c r="AC573" s="1"/>
      <c r="AG573" s="2"/>
      <c r="AH573" s="2"/>
      <c r="AI573" s="2"/>
      <c r="AJ573" s="2"/>
    </row>
    <row r="574" spans="1:36" ht="26.25" x14ac:dyDescent="0.4">
      <c r="B574" s="297" t="s">
        <v>101</v>
      </c>
      <c r="C574" s="297"/>
      <c r="D574" s="297"/>
      <c r="E574" s="297"/>
      <c r="F574" s="297"/>
      <c r="G574" s="297"/>
      <c r="H574" s="297"/>
      <c r="I574" s="297"/>
      <c r="J574" s="297"/>
      <c r="K574" s="297"/>
      <c r="L574" s="297"/>
      <c r="M574" s="297"/>
      <c r="N574" s="297"/>
      <c r="O574" s="297"/>
      <c r="P574" s="297"/>
      <c r="Q574" s="297"/>
      <c r="R574" s="297"/>
      <c r="S574" s="297"/>
      <c r="T574" s="297"/>
      <c r="U574" s="297"/>
      <c r="V574" s="297"/>
      <c r="W574" s="297"/>
      <c r="X574" s="297"/>
      <c r="Y574" s="208" t="s">
        <v>79</v>
      </c>
      <c r="Z574" s="1"/>
      <c r="AA574" s="1"/>
      <c r="AB574" s="2"/>
      <c r="AC574" s="1"/>
      <c r="AD574" s="2"/>
      <c r="AE574" s="2"/>
      <c r="AF574" s="2"/>
    </row>
    <row r="575" spans="1:36" ht="20.25" x14ac:dyDescent="0.2">
      <c r="A575" s="316" t="s">
        <v>18</v>
      </c>
      <c r="B575" s="318" t="s">
        <v>102</v>
      </c>
      <c r="C575" s="319"/>
      <c r="D575" s="319"/>
      <c r="E575" s="319"/>
      <c r="F575" s="319"/>
      <c r="G575" s="319"/>
      <c r="H575" s="319"/>
      <c r="I575" s="319"/>
      <c r="J575" s="320"/>
      <c r="K575" s="298"/>
      <c r="L575" s="298"/>
      <c r="M575" s="298"/>
      <c r="N575" s="298"/>
      <c r="O575" s="298"/>
      <c r="P575" s="298"/>
      <c r="Q575" s="298"/>
      <c r="R575" s="298"/>
      <c r="S575" s="298"/>
      <c r="T575" s="298"/>
      <c r="U575" s="298"/>
      <c r="V575" s="298"/>
      <c r="W575" s="298"/>
      <c r="X575" s="298"/>
      <c r="Y575" s="321" t="s">
        <v>19</v>
      </c>
      <c r="Z575" s="323" t="s">
        <v>11</v>
      </c>
      <c r="AA575" s="323" t="s">
        <v>12</v>
      </c>
      <c r="AB575" s="325" t="s">
        <v>13</v>
      </c>
      <c r="AC575" s="323" t="s">
        <v>14</v>
      </c>
      <c r="AD575" s="324" t="s">
        <v>15</v>
      </c>
      <c r="AE575" s="324" t="s">
        <v>16</v>
      </c>
      <c r="AF575" s="323" t="s">
        <v>103</v>
      </c>
    </row>
    <row r="576" spans="1:36" ht="15.75" x14ac:dyDescent="0.25">
      <c r="A576" s="317"/>
      <c r="B576" s="84" t="s">
        <v>104</v>
      </c>
      <c r="C576" s="84" t="s">
        <v>105</v>
      </c>
      <c r="D576" s="84" t="s">
        <v>106</v>
      </c>
      <c r="E576" s="84" t="s">
        <v>107</v>
      </c>
      <c r="F576" s="84" t="s">
        <v>108</v>
      </c>
      <c r="G576" s="84" t="s">
        <v>109</v>
      </c>
      <c r="H576" s="84" t="s">
        <v>110</v>
      </c>
      <c r="I576" s="84"/>
      <c r="J576" s="84"/>
      <c r="K576" s="231" t="s">
        <v>73</v>
      </c>
      <c r="L576" s="231" t="s">
        <v>74</v>
      </c>
      <c r="M576" s="231" t="s">
        <v>73</v>
      </c>
      <c r="N576" s="231" t="s">
        <v>74</v>
      </c>
      <c r="O576" s="231" t="s">
        <v>73</v>
      </c>
      <c r="P576" s="231" t="s">
        <v>74</v>
      </c>
      <c r="Q576" s="231" t="s">
        <v>73</v>
      </c>
      <c r="R576" s="231" t="s">
        <v>74</v>
      </c>
      <c r="S576" s="231" t="s">
        <v>73</v>
      </c>
      <c r="T576" s="231" t="s">
        <v>74</v>
      </c>
      <c r="U576" s="202"/>
      <c r="V576" s="202"/>
      <c r="W576" s="202"/>
      <c r="X576" s="202"/>
      <c r="Y576" s="322"/>
      <c r="Z576" s="317"/>
      <c r="AA576" s="317"/>
      <c r="AB576" s="317"/>
      <c r="AC576" s="317"/>
      <c r="AD576" s="317"/>
      <c r="AE576" s="317"/>
      <c r="AF576" s="317"/>
    </row>
    <row r="577" spans="1:33" ht="15.75" customHeight="1" x14ac:dyDescent="0.25">
      <c r="A577" s="84">
        <v>1101</v>
      </c>
      <c r="B577" s="87">
        <v>120</v>
      </c>
      <c r="C577" s="87"/>
      <c r="D577" s="87"/>
      <c r="E577" s="87"/>
      <c r="F577" s="87"/>
      <c r="G577" s="87"/>
      <c r="H577" s="87"/>
      <c r="I577" s="87"/>
      <c r="J577" s="87"/>
      <c r="K577" s="232"/>
      <c r="L577" s="232"/>
      <c r="M577" s="232"/>
      <c r="N577" s="232"/>
      <c r="O577" s="232"/>
      <c r="P577" s="232"/>
      <c r="Q577" s="232"/>
      <c r="R577" s="232"/>
      <c r="S577" s="232"/>
      <c r="T577" s="232"/>
      <c r="U577" s="232"/>
      <c r="V577" s="232"/>
      <c r="W577" s="232"/>
      <c r="X577" s="232"/>
      <c r="Y577" s="129"/>
      <c r="Z577" s="156"/>
      <c r="AA577" s="157"/>
      <c r="AB577" s="158"/>
      <c r="AC577" s="91"/>
      <c r="AD577" s="92">
        <f>B577</f>
        <v>120</v>
      </c>
      <c r="AE577" s="93"/>
      <c r="AF577" s="91"/>
    </row>
    <row r="578" spans="1:33" ht="15.75" customHeight="1" x14ac:dyDescent="0.25">
      <c r="A578" s="84">
        <v>1102</v>
      </c>
      <c r="B578" s="87"/>
      <c r="C578" s="87">
        <v>111</v>
      </c>
      <c r="D578" s="87"/>
      <c r="E578" s="87"/>
      <c r="F578" s="87"/>
      <c r="G578" s="87"/>
      <c r="H578" s="87"/>
      <c r="I578" s="87"/>
      <c r="J578" s="87"/>
      <c r="K578" s="232"/>
      <c r="L578" s="232"/>
      <c r="M578" s="232"/>
      <c r="N578" s="232"/>
      <c r="O578" s="232"/>
      <c r="P578" s="232"/>
      <c r="Q578" s="232"/>
      <c r="R578" s="232"/>
      <c r="S578" s="232"/>
      <c r="T578" s="232"/>
      <c r="U578" s="232"/>
      <c r="V578" s="232"/>
      <c r="W578" s="232"/>
      <c r="X578" s="232"/>
      <c r="Y578" s="129"/>
      <c r="Z578" s="159"/>
      <c r="AA578" s="108"/>
      <c r="AB578" s="160"/>
      <c r="AC578" s="96">
        <f>IF(C578=0,"",C578/B577)</f>
        <v>0.92500000000000004</v>
      </c>
      <c r="AD578" s="97">
        <v>111</v>
      </c>
      <c r="AE578" s="98">
        <f t="shared" ref="AE578:AE585" si="323">IF(AD578=0,"",AD578/AD577)</f>
        <v>0.92500000000000004</v>
      </c>
      <c r="AF578" s="98">
        <f t="shared" ref="AF578:AF585" si="324">IF(AD578=0,"",100%-AE578)</f>
        <v>7.4999999999999956E-2</v>
      </c>
    </row>
    <row r="579" spans="1:33" ht="15.75" customHeight="1" x14ac:dyDescent="0.25">
      <c r="A579" s="84">
        <v>1201</v>
      </c>
      <c r="B579" s="87"/>
      <c r="C579" s="87"/>
      <c r="D579" s="87">
        <v>98</v>
      </c>
      <c r="E579" s="87"/>
      <c r="F579" s="87"/>
      <c r="G579" s="87"/>
      <c r="H579" s="87"/>
      <c r="I579" s="87"/>
      <c r="J579" s="87"/>
      <c r="K579" s="232"/>
      <c r="L579" s="232"/>
      <c r="M579" s="232"/>
      <c r="N579" s="232"/>
      <c r="O579" s="232"/>
      <c r="P579" s="232"/>
      <c r="Q579" s="232"/>
      <c r="R579" s="232"/>
      <c r="S579" s="232"/>
      <c r="T579" s="232"/>
      <c r="U579" s="232"/>
      <c r="V579" s="232"/>
      <c r="W579" s="232"/>
      <c r="X579" s="232"/>
      <c r="Y579" s="129"/>
      <c r="Z579" s="159"/>
      <c r="AA579" s="108"/>
      <c r="AB579" s="160"/>
      <c r="AC579" s="96">
        <f>IF(D579=0,"",D579/C578)</f>
        <v>0.88288288288288286</v>
      </c>
      <c r="AD579" s="97">
        <v>110</v>
      </c>
      <c r="AE579" s="98">
        <f t="shared" si="323"/>
        <v>0.99099099099099097</v>
      </c>
      <c r="AF579" s="98">
        <f t="shared" si="324"/>
        <v>9.009009009009028E-3</v>
      </c>
      <c r="AG579" s="14">
        <f>AD579/AD577</f>
        <v>0.91666666666666663</v>
      </c>
    </row>
    <row r="580" spans="1:33" ht="15.75" customHeight="1" x14ac:dyDescent="0.25">
      <c r="A580" s="84" t="s">
        <v>85</v>
      </c>
      <c r="B580" s="87"/>
      <c r="C580" s="87"/>
      <c r="D580" s="87"/>
      <c r="E580" s="87">
        <v>96</v>
      </c>
      <c r="F580" s="87"/>
      <c r="G580" s="87"/>
      <c r="H580" s="87"/>
      <c r="I580" s="87"/>
      <c r="J580" s="87"/>
      <c r="K580" s="232"/>
      <c r="L580" s="232"/>
      <c r="M580" s="232"/>
      <c r="N580" s="232"/>
      <c r="O580" s="232"/>
      <c r="P580" s="232"/>
      <c r="Q580" s="232"/>
      <c r="R580" s="232"/>
      <c r="S580" s="232"/>
      <c r="T580" s="232"/>
      <c r="U580" s="232"/>
      <c r="V580" s="232"/>
      <c r="W580" s="232"/>
      <c r="X580" s="232"/>
      <c r="Y580" s="129"/>
      <c r="Z580" s="159"/>
      <c r="AA580" s="108"/>
      <c r="AB580" s="160"/>
      <c r="AC580" s="96">
        <f>IF(E580=0,"",E580/D579)</f>
        <v>0.97959183673469385</v>
      </c>
      <c r="AD580" s="97">
        <v>106</v>
      </c>
      <c r="AE580" s="98">
        <f t="shared" si="323"/>
        <v>0.96363636363636362</v>
      </c>
      <c r="AF580" s="98">
        <f t="shared" si="324"/>
        <v>3.6363636363636376E-2</v>
      </c>
    </row>
    <row r="581" spans="1:33" ht="15.75" customHeight="1" x14ac:dyDescent="0.25">
      <c r="A581" s="84">
        <v>1301</v>
      </c>
      <c r="B581" s="87"/>
      <c r="C581" s="87"/>
      <c r="D581" s="87"/>
      <c r="E581" s="87"/>
      <c r="F581" s="87">
        <v>92</v>
      </c>
      <c r="G581" s="87"/>
      <c r="H581" s="87"/>
      <c r="I581" s="87"/>
      <c r="J581" s="87"/>
      <c r="K581" s="232"/>
      <c r="L581" s="232"/>
      <c r="M581" s="232"/>
      <c r="N581" s="232"/>
      <c r="O581" s="232"/>
      <c r="P581" s="232"/>
      <c r="Q581" s="232"/>
      <c r="R581" s="232"/>
      <c r="S581" s="232"/>
      <c r="T581" s="232"/>
      <c r="U581" s="232"/>
      <c r="V581" s="232"/>
      <c r="W581" s="232"/>
      <c r="X581" s="232"/>
      <c r="Y581" s="129"/>
      <c r="Z581" s="159"/>
      <c r="AA581" s="108"/>
      <c r="AB581" s="160"/>
      <c r="AC581" s="96">
        <f>IF(F581=0,"",F581/E580)</f>
        <v>0.95833333333333337</v>
      </c>
      <c r="AD581" s="97">
        <v>106</v>
      </c>
      <c r="AE581" s="98">
        <f t="shared" si="323"/>
        <v>1</v>
      </c>
      <c r="AF581" s="98">
        <f t="shared" si="324"/>
        <v>0</v>
      </c>
    </row>
    <row r="582" spans="1:33" ht="15.75" customHeight="1" x14ac:dyDescent="0.25">
      <c r="A582" s="84">
        <v>1302</v>
      </c>
      <c r="B582" s="87"/>
      <c r="C582" s="87"/>
      <c r="D582" s="87"/>
      <c r="E582" s="87"/>
      <c r="F582" s="87"/>
      <c r="G582" s="87">
        <v>83</v>
      </c>
      <c r="H582" s="87"/>
      <c r="I582" s="87"/>
      <c r="J582" s="87"/>
      <c r="K582" s="232"/>
      <c r="L582" s="232"/>
      <c r="M582" s="232"/>
      <c r="N582" s="232"/>
      <c r="O582" s="232"/>
      <c r="P582" s="232"/>
      <c r="Q582" s="232"/>
      <c r="R582" s="232"/>
      <c r="S582" s="232"/>
      <c r="T582" s="232"/>
      <c r="U582" s="232"/>
      <c r="V582" s="232"/>
      <c r="W582" s="232"/>
      <c r="X582" s="232"/>
      <c r="Y582" s="129"/>
      <c r="Z582" s="159"/>
      <c r="AA582" s="108"/>
      <c r="AB582" s="160"/>
      <c r="AC582" s="96">
        <f>IF(G582=0,"",G582/F581)</f>
        <v>0.90217391304347827</v>
      </c>
      <c r="AD582" s="97">
        <v>101</v>
      </c>
      <c r="AE582" s="98">
        <f t="shared" si="323"/>
        <v>0.95283018867924529</v>
      </c>
      <c r="AF582" s="98">
        <f t="shared" si="324"/>
        <v>4.7169811320754707E-2</v>
      </c>
    </row>
    <row r="583" spans="1:33" ht="15.75" customHeight="1" x14ac:dyDescent="0.25">
      <c r="A583" s="84">
        <v>1401</v>
      </c>
      <c r="B583" s="87"/>
      <c r="C583" s="87"/>
      <c r="D583" s="87"/>
      <c r="E583" s="87"/>
      <c r="F583" s="87"/>
      <c r="G583" s="87"/>
      <c r="H583" s="87">
        <v>81</v>
      </c>
      <c r="I583" s="87"/>
      <c r="J583" s="87"/>
      <c r="K583" s="232"/>
      <c r="L583" s="232"/>
      <c r="M583" s="232"/>
      <c r="N583" s="232"/>
      <c r="O583" s="232"/>
      <c r="P583" s="232"/>
      <c r="Q583" s="232"/>
      <c r="R583" s="232"/>
      <c r="S583" s="232"/>
      <c r="T583" s="232"/>
      <c r="U583" s="232"/>
      <c r="V583" s="232"/>
      <c r="W583" s="232"/>
      <c r="X583" s="232"/>
      <c r="Y583" s="129">
        <v>1</v>
      </c>
      <c r="Z583" s="159"/>
      <c r="AA583" s="108"/>
      <c r="AB583" s="160"/>
      <c r="AC583" s="96">
        <f>IF(H583=0,"",H583/G582)</f>
        <v>0.97590361445783136</v>
      </c>
      <c r="AD583" s="97">
        <v>99</v>
      </c>
      <c r="AE583" s="98">
        <f t="shared" si="323"/>
        <v>0.98019801980198018</v>
      </c>
      <c r="AF583" s="98">
        <f t="shared" si="324"/>
        <v>1.980198019801982E-2</v>
      </c>
    </row>
    <row r="584" spans="1:33" ht="15.75" customHeight="1" x14ac:dyDescent="0.25">
      <c r="A584" s="84">
        <v>1402</v>
      </c>
      <c r="B584" s="87"/>
      <c r="C584" s="87"/>
      <c r="D584" s="87"/>
      <c r="E584" s="87"/>
      <c r="F584" s="87"/>
      <c r="G584" s="87"/>
      <c r="H584" s="87"/>
      <c r="I584" s="193"/>
      <c r="J584" s="87"/>
      <c r="K584" s="232">
        <v>17</v>
      </c>
      <c r="L584" s="232"/>
      <c r="M584" s="232">
        <v>21</v>
      </c>
      <c r="N584" s="232"/>
      <c r="O584" s="232">
        <v>18</v>
      </c>
      <c r="P584" s="232">
        <v>1</v>
      </c>
      <c r="Q584" s="232">
        <v>22</v>
      </c>
      <c r="R584" s="232"/>
      <c r="S584" s="235">
        <f t="shared" ref="S584:T584" si="325">K584+M584+O584+Q584</f>
        <v>78</v>
      </c>
      <c r="T584" s="235">
        <f t="shared" si="325"/>
        <v>1</v>
      </c>
      <c r="U584" s="232">
        <v>1</v>
      </c>
      <c r="V584" s="232"/>
      <c r="W584" s="232">
        <v>1</v>
      </c>
      <c r="X584" s="232"/>
      <c r="Y584" s="129">
        <v>1</v>
      </c>
      <c r="Z584" s="159"/>
      <c r="AA584" s="108"/>
      <c r="AB584" s="160"/>
      <c r="AC584" s="96">
        <f>IF(S584=0,"",S584/H583)</f>
        <v>0.96296296296296291</v>
      </c>
      <c r="AD584" s="97">
        <v>92</v>
      </c>
      <c r="AE584" s="98">
        <f t="shared" si="323"/>
        <v>0.92929292929292928</v>
      </c>
      <c r="AF584" s="98">
        <f t="shared" si="324"/>
        <v>7.0707070707070718E-2</v>
      </c>
    </row>
    <row r="585" spans="1:33" ht="15.75" customHeight="1" x14ac:dyDescent="0.25">
      <c r="A585" s="84">
        <v>1501</v>
      </c>
      <c r="B585" s="87"/>
      <c r="C585" s="87"/>
      <c r="D585" s="87"/>
      <c r="E585" s="87"/>
      <c r="F585" s="87"/>
      <c r="G585" s="87"/>
      <c r="H585" s="87"/>
      <c r="I585" s="87"/>
      <c r="J585" s="193"/>
      <c r="K585" s="232">
        <v>2</v>
      </c>
      <c r="L585" s="232">
        <v>16</v>
      </c>
      <c r="M585" s="232">
        <v>5</v>
      </c>
      <c r="N585" s="232">
        <v>19</v>
      </c>
      <c r="O585" s="232">
        <v>5</v>
      </c>
      <c r="P585" s="232">
        <v>17</v>
      </c>
      <c r="Q585" s="232">
        <v>2</v>
      </c>
      <c r="R585" s="232">
        <v>23</v>
      </c>
      <c r="S585" s="235">
        <f t="shared" ref="S585:T585" si="326">K585+M585+O585+Q585</f>
        <v>14</v>
      </c>
      <c r="T585" s="235">
        <f t="shared" si="326"/>
        <v>75</v>
      </c>
      <c r="U585" s="232">
        <v>19</v>
      </c>
      <c r="V585" s="232">
        <v>15</v>
      </c>
      <c r="W585" s="232">
        <v>16</v>
      </c>
      <c r="X585" s="232">
        <v>23</v>
      </c>
      <c r="Y585" s="129">
        <v>73</v>
      </c>
      <c r="Z585" s="159"/>
      <c r="AA585" s="108"/>
      <c r="AB585" s="160"/>
      <c r="AC585" s="96">
        <f>IF(T585=0,"",T585/S584)</f>
        <v>0.96153846153846156</v>
      </c>
      <c r="AD585" s="97">
        <v>89</v>
      </c>
      <c r="AE585" s="100">
        <f t="shared" si="323"/>
        <v>0.96739130434782605</v>
      </c>
      <c r="AF585" s="100">
        <f t="shared" si="324"/>
        <v>3.2608695652173947E-2</v>
      </c>
    </row>
    <row r="586" spans="1:33" ht="15.75" customHeight="1" x14ac:dyDescent="0.25">
      <c r="A586" s="84">
        <v>1502</v>
      </c>
      <c r="B586" s="87"/>
      <c r="C586" s="87"/>
      <c r="D586" s="87"/>
      <c r="E586" s="87"/>
      <c r="F586" s="87"/>
      <c r="G586" s="87"/>
      <c r="H586" s="87"/>
      <c r="I586" s="87"/>
      <c r="J586" s="193"/>
      <c r="K586" s="232">
        <v>1</v>
      </c>
      <c r="L586" s="232">
        <v>3</v>
      </c>
      <c r="M586" s="232"/>
      <c r="N586" s="232">
        <v>6</v>
      </c>
      <c r="O586" s="232">
        <v>4</v>
      </c>
      <c r="P586" s="232">
        <v>6</v>
      </c>
      <c r="Q586" s="232"/>
      <c r="R586" s="232">
        <v>2</v>
      </c>
      <c r="S586" s="235">
        <f t="shared" ref="S586:T586" si="327">K586+M586+O586+Q586</f>
        <v>5</v>
      </c>
      <c r="T586" s="235">
        <f t="shared" si="327"/>
        <v>17</v>
      </c>
      <c r="U586" s="232">
        <v>6</v>
      </c>
      <c r="V586" s="232">
        <v>2</v>
      </c>
      <c r="W586" s="232">
        <v>5</v>
      </c>
      <c r="X586" s="232">
        <v>2</v>
      </c>
      <c r="Y586" s="129">
        <v>15</v>
      </c>
      <c r="Z586" s="159"/>
      <c r="AA586" s="108"/>
      <c r="AB586" s="88"/>
      <c r="AC586" s="101"/>
      <c r="AD586" s="97">
        <v>22</v>
      </c>
      <c r="AE586" s="102"/>
      <c r="AF586" s="103"/>
    </row>
    <row r="587" spans="1:33" ht="15.75" customHeight="1" x14ac:dyDescent="0.25">
      <c r="A587" s="84">
        <v>1601</v>
      </c>
      <c r="B587" s="87"/>
      <c r="C587" s="87"/>
      <c r="D587" s="87"/>
      <c r="E587" s="87"/>
      <c r="F587" s="87"/>
      <c r="G587" s="87"/>
      <c r="H587" s="87"/>
      <c r="I587" s="87"/>
      <c r="J587" s="193"/>
      <c r="K587" s="233"/>
      <c r="L587" s="232">
        <v>2</v>
      </c>
      <c r="M587" s="232">
        <v>3</v>
      </c>
      <c r="N587" s="233"/>
      <c r="O587" s="232">
        <v>1</v>
      </c>
      <c r="P587" s="232">
        <v>3</v>
      </c>
      <c r="Q587" s="233"/>
      <c r="R587" s="233"/>
      <c r="S587" s="235">
        <f t="shared" ref="S587:T587" si="328">K587+M587+O587+Q587</f>
        <v>4</v>
      </c>
      <c r="T587" s="235">
        <f t="shared" si="328"/>
        <v>5</v>
      </c>
      <c r="U587" s="233"/>
      <c r="V587" s="233"/>
      <c r="W587" s="233"/>
      <c r="X587" s="233"/>
      <c r="Y587" s="129">
        <v>5</v>
      </c>
      <c r="Z587" s="159"/>
      <c r="AA587" s="108"/>
      <c r="AB587" s="88"/>
      <c r="AC587" s="105"/>
      <c r="AD587" s="106">
        <v>9</v>
      </c>
      <c r="AE587" s="107"/>
      <c r="AF587" s="105"/>
    </row>
    <row r="588" spans="1:33" ht="15.75" customHeight="1" x14ac:dyDescent="0.25">
      <c r="A588" s="84">
        <v>1602</v>
      </c>
      <c r="B588" s="87"/>
      <c r="C588" s="87"/>
      <c r="D588" s="87"/>
      <c r="E588" s="87"/>
      <c r="F588" s="87"/>
      <c r="G588" s="87"/>
      <c r="H588" s="87"/>
      <c r="I588" s="87"/>
      <c r="J588" s="193"/>
      <c r="K588" s="233"/>
      <c r="L588" s="233"/>
      <c r="M588" s="232">
        <v>0</v>
      </c>
      <c r="N588" s="232">
        <v>3</v>
      </c>
      <c r="O588" s="233"/>
      <c r="P588" s="233"/>
      <c r="Q588" s="233"/>
      <c r="R588" s="233"/>
      <c r="S588" s="235">
        <f t="shared" ref="S588:T588" si="329">K588+M588+O588+Q588</f>
        <v>0</v>
      </c>
      <c r="T588" s="235">
        <f t="shared" si="329"/>
        <v>3</v>
      </c>
      <c r="U588" s="233"/>
      <c r="V588" s="233"/>
      <c r="W588" s="233"/>
      <c r="X588" s="233"/>
      <c r="Y588" s="129">
        <v>3</v>
      </c>
      <c r="Z588" s="159"/>
      <c r="AA588" s="108"/>
      <c r="AB588" s="88"/>
      <c r="AC588" s="105"/>
      <c r="AD588" s="106">
        <v>3</v>
      </c>
      <c r="AE588" s="107"/>
      <c r="AF588" s="105"/>
    </row>
    <row r="589" spans="1:33" ht="15.75" customHeight="1" x14ac:dyDescent="0.25">
      <c r="A589" s="84">
        <v>1701</v>
      </c>
      <c r="B589" s="87"/>
      <c r="C589" s="87"/>
      <c r="D589" s="87"/>
      <c r="E589" s="87"/>
      <c r="F589" s="87"/>
      <c r="G589" s="87"/>
      <c r="H589" s="87"/>
      <c r="I589" s="87"/>
      <c r="J589" s="87"/>
      <c r="K589" s="233"/>
      <c r="L589" s="233"/>
      <c r="M589" s="233"/>
      <c r="N589" s="233"/>
      <c r="O589" s="232">
        <v>1</v>
      </c>
      <c r="P589" s="233"/>
      <c r="Q589" s="233"/>
      <c r="R589" s="233"/>
      <c r="S589" s="235">
        <f t="shared" ref="S589:T589" si="330">K589+M589+O589+Q589</f>
        <v>1</v>
      </c>
      <c r="T589" s="235">
        <f t="shared" si="330"/>
        <v>0</v>
      </c>
      <c r="U589" s="233"/>
      <c r="V589" s="233"/>
      <c r="W589" s="233"/>
      <c r="X589" s="233"/>
      <c r="Y589" s="129">
        <v>1</v>
      </c>
      <c r="Z589" s="159"/>
      <c r="AA589" s="108"/>
      <c r="AB589" s="88"/>
      <c r="AC589" s="105"/>
      <c r="AD589" s="106">
        <v>1</v>
      </c>
      <c r="AE589" s="107"/>
      <c r="AF589" s="105"/>
    </row>
    <row r="590" spans="1:33" ht="15.75" customHeight="1" x14ac:dyDescent="0.25">
      <c r="A590" s="84">
        <v>1702</v>
      </c>
      <c r="B590" s="87"/>
      <c r="C590" s="87"/>
      <c r="D590" s="87"/>
      <c r="E590" s="87"/>
      <c r="F590" s="87"/>
      <c r="G590" s="87"/>
      <c r="H590" s="87"/>
      <c r="I590" s="87"/>
      <c r="J590" s="87"/>
      <c r="K590" s="233"/>
      <c r="L590" s="233"/>
      <c r="M590" s="233"/>
      <c r="N590" s="233"/>
      <c r="O590" s="233"/>
      <c r="P590" s="233"/>
      <c r="Q590" s="233"/>
      <c r="R590" s="233"/>
      <c r="S590" s="233"/>
      <c r="T590" s="233"/>
      <c r="U590" s="233"/>
      <c r="V590" s="233"/>
      <c r="W590" s="233"/>
      <c r="X590" s="233"/>
      <c r="Y590" s="129"/>
      <c r="Z590" s="159"/>
      <c r="AA590" s="108"/>
      <c r="AB590" s="88"/>
      <c r="AC590" s="108"/>
      <c r="AD590" s="109"/>
      <c r="AE590" s="110"/>
      <c r="AF590" s="105"/>
    </row>
    <row r="591" spans="1:33" ht="15.75" customHeight="1" x14ac:dyDescent="0.25">
      <c r="A591" s="84">
        <v>1801</v>
      </c>
      <c r="B591" s="87"/>
      <c r="C591" s="87"/>
      <c r="D591" s="87"/>
      <c r="E591" s="87"/>
      <c r="F591" s="87"/>
      <c r="G591" s="87"/>
      <c r="H591" s="87"/>
      <c r="I591" s="87"/>
      <c r="J591" s="87"/>
      <c r="K591" s="233"/>
      <c r="L591" s="233"/>
      <c r="M591" s="233"/>
      <c r="N591" s="233"/>
      <c r="O591" s="233"/>
      <c r="P591" s="233"/>
      <c r="Q591" s="233"/>
      <c r="R591" s="233"/>
      <c r="S591" s="233"/>
      <c r="T591" s="233"/>
      <c r="U591" s="233"/>
      <c r="V591" s="233"/>
      <c r="W591" s="233"/>
      <c r="X591" s="233"/>
      <c r="Y591" s="129"/>
      <c r="Z591" s="159"/>
      <c r="AA591" s="108"/>
      <c r="AB591" s="88"/>
      <c r="AC591" s="111" t="s">
        <v>91</v>
      </c>
      <c r="AD591" s="112">
        <v>91</v>
      </c>
      <c r="AE591" s="113">
        <f>Y594</f>
        <v>99</v>
      </c>
      <c r="AF591" s="114" t="s">
        <v>19</v>
      </c>
    </row>
    <row r="592" spans="1:33" ht="15.75" customHeight="1" x14ac:dyDescent="0.25">
      <c r="A592" s="84">
        <v>1802</v>
      </c>
      <c r="B592" s="87"/>
      <c r="C592" s="87"/>
      <c r="D592" s="87"/>
      <c r="E592" s="87"/>
      <c r="F592" s="87"/>
      <c r="G592" s="87"/>
      <c r="H592" s="87"/>
      <c r="I592" s="87"/>
      <c r="J592" s="87"/>
      <c r="K592" s="233"/>
      <c r="L592" s="233"/>
      <c r="M592" s="233"/>
      <c r="N592" s="233"/>
      <c r="O592" s="233"/>
      <c r="P592" s="233"/>
      <c r="Q592" s="233"/>
      <c r="R592" s="233"/>
      <c r="S592" s="233"/>
      <c r="T592" s="233"/>
      <c r="U592" s="233"/>
      <c r="V592" s="233"/>
      <c r="W592" s="233"/>
      <c r="X592" s="233"/>
      <c r="Y592" s="129"/>
      <c r="Z592" s="159"/>
      <c r="AA592" s="108"/>
      <c r="AB592" s="88"/>
      <c r="AC592" s="115" t="s">
        <v>92</v>
      </c>
      <c r="AD592" s="116">
        <f>IF(AD591/B577=0,"",AD591/B577)</f>
        <v>0.7583333333333333</v>
      </c>
      <c r="AE592" s="117">
        <f>IF(AD591/AE591=0,"",AD591/AE591)</f>
        <v>0.91919191919191923</v>
      </c>
      <c r="AF592" s="118" t="s">
        <v>93</v>
      </c>
    </row>
    <row r="593" spans="1:36" ht="15.75" customHeight="1" x14ac:dyDescent="0.25">
      <c r="A593" s="84">
        <v>1901</v>
      </c>
      <c r="B593" s="87"/>
      <c r="C593" s="87"/>
      <c r="D593" s="87"/>
      <c r="E593" s="87"/>
      <c r="F593" s="87"/>
      <c r="G593" s="87"/>
      <c r="H593" s="87"/>
      <c r="I593" s="87"/>
      <c r="J593" s="87"/>
      <c r="K593" s="233"/>
      <c r="L593" s="233"/>
      <c r="M593" s="233"/>
      <c r="N593" s="233"/>
      <c r="O593" s="233"/>
      <c r="P593" s="233"/>
      <c r="Q593" s="233"/>
      <c r="R593" s="233"/>
      <c r="S593" s="233"/>
      <c r="T593" s="233"/>
      <c r="U593" s="233"/>
      <c r="V593" s="233"/>
      <c r="W593" s="233"/>
      <c r="X593" s="233"/>
      <c r="Y593" s="129"/>
      <c r="Z593" s="161"/>
      <c r="AA593" s="162"/>
      <c r="AB593" s="163"/>
      <c r="AC593" s="120"/>
      <c r="AD593" s="121"/>
      <c r="AE593" s="121"/>
      <c r="AF593" s="122"/>
    </row>
    <row r="594" spans="1:36" ht="18" x14ac:dyDescent="0.25">
      <c r="A594" s="46"/>
      <c r="B594" s="296" t="s">
        <v>111</v>
      </c>
      <c r="C594" s="296"/>
      <c r="D594" s="296"/>
      <c r="E594" s="296"/>
      <c r="F594" s="296"/>
      <c r="G594" s="296"/>
      <c r="H594" s="296"/>
      <c r="I594" s="296"/>
      <c r="J594" s="296"/>
      <c r="K594" s="296"/>
      <c r="L594" s="296"/>
      <c r="M594" s="296"/>
      <c r="N594" s="296"/>
      <c r="O594" s="296"/>
      <c r="P594" s="296"/>
      <c r="Q594" s="296"/>
      <c r="R594" s="296"/>
      <c r="S594" s="296"/>
      <c r="T594" s="296"/>
      <c r="U594" s="296"/>
      <c r="V594" s="296"/>
      <c r="W594" s="296"/>
      <c r="X594" s="296"/>
      <c r="Y594" s="123">
        <f>SUM(Y577:Y590)</f>
        <v>99</v>
      </c>
      <c r="Z594" s="124">
        <f>IF(SUM(Y582:Y585)=0,"",SUM(Y582:Y585)/B577)</f>
        <v>0.625</v>
      </c>
      <c r="AA594" s="124">
        <f>IF(Y594=0,"",Y594/B577)</f>
        <v>0.82499999999999996</v>
      </c>
      <c r="AB594" s="125">
        <f>IF(Y585=0,"",AA594-Z594)</f>
        <v>0.19999999999999996</v>
      </c>
      <c r="AC594" s="1"/>
      <c r="AD594" s="2"/>
      <c r="AE594" s="36"/>
      <c r="AF594" s="1"/>
    </row>
    <row r="595" spans="1:36" ht="12.75" x14ac:dyDescent="0.2">
      <c r="Z595" s="1"/>
      <c r="AA595" s="1"/>
      <c r="AC595" s="1"/>
      <c r="AG595" s="2"/>
      <c r="AH595" s="2"/>
      <c r="AI595" s="2"/>
      <c r="AJ595" s="2"/>
    </row>
    <row r="596" spans="1:36" ht="12.75" x14ac:dyDescent="0.2">
      <c r="Z596" s="1"/>
      <c r="AA596" s="1"/>
      <c r="AC596" s="1"/>
      <c r="AG596" s="2"/>
      <c r="AH596" s="2"/>
      <c r="AI596" s="2"/>
      <c r="AJ596" s="2"/>
    </row>
    <row r="597" spans="1:36" ht="26.25" x14ac:dyDescent="0.4">
      <c r="B597" s="297" t="s">
        <v>101</v>
      </c>
      <c r="C597" s="297"/>
      <c r="D597" s="297"/>
      <c r="E597" s="297"/>
      <c r="F597" s="297"/>
      <c r="G597" s="297"/>
      <c r="H597" s="297"/>
      <c r="I597" s="297"/>
      <c r="J597" s="297"/>
      <c r="K597" s="297"/>
      <c r="L597" s="297"/>
      <c r="M597" s="297"/>
      <c r="N597" s="297"/>
      <c r="O597" s="297"/>
      <c r="P597" s="297"/>
      <c r="Q597" s="297"/>
      <c r="R597" s="297"/>
      <c r="S597" s="297"/>
      <c r="T597" s="297"/>
      <c r="U597" s="297"/>
      <c r="V597" s="297"/>
      <c r="W597" s="297"/>
      <c r="X597" s="297"/>
      <c r="Y597" s="208" t="s">
        <v>82</v>
      </c>
      <c r="Z597" s="1"/>
      <c r="AA597" s="1"/>
      <c r="AB597" s="2"/>
      <c r="AC597" s="1"/>
      <c r="AD597" s="2"/>
      <c r="AE597" s="2"/>
      <c r="AF597" s="2"/>
    </row>
    <row r="598" spans="1:36" ht="20.25" x14ac:dyDescent="0.2">
      <c r="A598" s="316" t="s">
        <v>18</v>
      </c>
      <c r="B598" s="318" t="s">
        <v>102</v>
      </c>
      <c r="C598" s="319"/>
      <c r="D598" s="319"/>
      <c r="E598" s="319"/>
      <c r="F598" s="319"/>
      <c r="G598" s="319"/>
      <c r="H598" s="319"/>
      <c r="I598" s="319"/>
      <c r="J598" s="320"/>
      <c r="K598" s="298"/>
      <c r="L598" s="298"/>
      <c r="M598" s="298"/>
      <c r="N598" s="298"/>
      <c r="O598" s="298"/>
      <c r="P598" s="298"/>
      <c r="Q598" s="298"/>
      <c r="R598" s="298"/>
      <c r="S598" s="298"/>
      <c r="T598" s="298"/>
      <c r="U598" s="298"/>
      <c r="V598" s="298"/>
      <c r="W598" s="298"/>
      <c r="X598" s="298"/>
      <c r="Y598" s="321" t="s">
        <v>19</v>
      </c>
      <c r="Z598" s="323" t="s">
        <v>11</v>
      </c>
      <c r="AA598" s="323" t="s">
        <v>12</v>
      </c>
      <c r="AB598" s="325" t="s">
        <v>13</v>
      </c>
      <c r="AC598" s="323" t="s">
        <v>14</v>
      </c>
      <c r="AD598" s="324" t="s">
        <v>15</v>
      </c>
      <c r="AE598" s="324" t="s">
        <v>16</v>
      </c>
      <c r="AF598" s="323" t="s">
        <v>103</v>
      </c>
    </row>
    <row r="599" spans="1:36" ht="15.75" x14ac:dyDescent="0.25">
      <c r="A599" s="317"/>
      <c r="B599" s="84" t="s">
        <v>104</v>
      </c>
      <c r="C599" s="84" t="s">
        <v>105</v>
      </c>
      <c r="D599" s="84" t="s">
        <v>106</v>
      </c>
      <c r="E599" s="84" t="s">
        <v>107</v>
      </c>
      <c r="F599" s="84" t="s">
        <v>108</v>
      </c>
      <c r="G599" s="84" t="s">
        <v>109</v>
      </c>
      <c r="H599" s="84" t="s">
        <v>110</v>
      </c>
      <c r="I599" s="84"/>
      <c r="J599" s="84"/>
      <c r="K599" s="231" t="s">
        <v>73</v>
      </c>
      <c r="L599" s="231" t="s">
        <v>74</v>
      </c>
      <c r="M599" s="231" t="s">
        <v>73</v>
      </c>
      <c r="N599" s="231" t="s">
        <v>74</v>
      </c>
      <c r="O599" s="231" t="s">
        <v>73</v>
      </c>
      <c r="P599" s="231" t="s">
        <v>74</v>
      </c>
      <c r="Q599" s="231" t="s">
        <v>73</v>
      </c>
      <c r="R599" s="231" t="s">
        <v>74</v>
      </c>
      <c r="S599" s="231" t="s">
        <v>73</v>
      </c>
      <c r="T599" s="231" t="s">
        <v>74</v>
      </c>
      <c r="U599" s="202"/>
      <c r="V599" s="202"/>
      <c r="W599" s="202"/>
      <c r="X599" s="202"/>
      <c r="Y599" s="322"/>
      <c r="Z599" s="317"/>
      <c r="AA599" s="317"/>
      <c r="AB599" s="317"/>
      <c r="AC599" s="317"/>
      <c r="AD599" s="317"/>
      <c r="AE599" s="317"/>
      <c r="AF599" s="317"/>
    </row>
    <row r="600" spans="1:36" ht="15.75" customHeight="1" x14ac:dyDescent="0.25">
      <c r="A600" s="84">
        <v>1102</v>
      </c>
      <c r="B600" s="87">
        <v>112</v>
      </c>
      <c r="C600" s="87"/>
      <c r="D600" s="87"/>
      <c r="E600" s="87"/>
      <c r="F600" s="87"/>
      <c r="G600" s="87"/>
      <c r="H600" s="87"/>
      <c r="I600" s="87"/>
      <c r="J600" s="87"/>
      <c r="K600" s="232"/>
      <c r="L600" s="232"/>
      <c r="M600" s="232"/>
      <c r="N600" s="232"/>
      <c r="O600" s="232"/>
      <c r="P600" s="232"/>
      <c r="Q600" s="232"/>
      <c r="R600" s="232"/>
      <c r="S600" s="232"/>
      <c r="T600" s="232"/>
      <c r="U600" s="232"/>
      <c r="V600" s="232"/>
      <c r="W600" s="232"/>
      <c r="X600" s="232"/>
      <c r="Y600" s="129"/>
      <c r="Z600" s="156"/>
      <c r="AA600" s="157"/>
      <c r="AB600" s="158"/>
      <c r="AC600" s="91"/>
      <c r="AD600" s="92">
        <v>113</v>
      </c>
      <c r="AE600" s="93"/>
      <c r="AF600" s="91"/>
    </row>
    <row r="601" spans="1:36" ht="15.75" customHeight="1" x14ac:dyDescent="0.25">
      <c r="A601" s="84">
        <v>1201</v>
      </c>
      <c r="B601" s="87"/>
      <c r="C601" s="87">
        <v>102</v>
      </c>
      <c r="D601" s="87"/>
      <c r="E601" s="87"/>
      <c r="F601" s="87"/>
      <c r="G601" s="87"/>
      <c r="H601" s="87"/>
      <c r="I601" s="87"/>
      <c r="J601" s="87"/>
      <c r="K601" s="232"/>
      <c r="L601" s="232"/>
      <c r="M601" s="232"/>
      <c r="N601" s="232"/>
      <c r="O601" s="232"/>
      <c r="P601" s="232"/>
      <c r="Q601" s="232"/>
      <c r="R601" s="232"/>
      <c r="S601" s="232"/>
      <c r="T601" s="232"/>
      <c r="U601" s="232"/>
      <c r="V601" s="232"/>
      <c r="W601" s="232"/>
      <c r="X601" s="232"/>
      <c r="Y601" s="129"/>
      <c r="Z601" s="159"/>
      <c r="AA601" s="108"/>
      <c r="AB601" s="160"/>
      <c r="AC601" s="96">
        <f>IF(C601=0,"",C601/B600)</f>
        <v>0.9107142857142857</v>
      </c>
      <c r="AD601" s="97">
        <v>104</v>
      </c>
      <c r="AE601" s="98">
        <f t="shared" ref="AE601:AE608" si="331">IF(AD601=0,"",AD601/AD600)</f>
        <v>0.92035398230088494</v>
      </c>
      <c r="AF601" s="98">
        <f t="shared" ref="AF601:AF608" si="332">IF(AD601=0,"",100%-AE601)</f>
        <v>7.9646017699115057E-2</v>
      </c>
    </row>
    <row r="602" spans="1:36" ht="15.75" customHeight="1" x14ac:dyDescent="0.25">
      <c r="A602" s="84" t="s">
        <v>85</v>
      </c>
      <c r="B602" s="87"/>
      <c r="C602" s="87"/>
      <c r="D602" s="87">
        <v>95</v>
      </c>
      <c r="E602" s="87"/>
      <c r="F602" s="87"/>
      <c r="G602" s="87"/>
      <c r="H602" s="87"/>
      <c r="I602" s="87"/>
      <c r="J602" s="87"/>
      <c r="K602" s="232"/>
      <c r="L602" s="232"/>
      <c r="M602" s="232"/>
      <c r="N602" s="232"/>
      <c r="O602" s="232"/>
      <c r="P602" s="232"/>
      <c r="Q602" s="232"/>
      <c r="R602" s="232"/>
      <c r="S602" s="232"/>
      <c r="T602" s="232"/>
      <c r="U602" s="232"/>
      <c r="V602" s="232"/>
      <c r="W602" s="232"/>
      <c r="X602" s="232"/>
      <c r="Y602" s="129"/>
      <c r="Z602" s="159"/>
      <c r="AA602" s="108"/>
      <c r="AB602" s="160"/>
      <c r="AC602" s="96">
        <f>IF(D602=0,"",D602/C601)</f>
        <v>0.93137254901960786</v>
      </c>
      <c r="AD602" s="97">
        <v>99</v>
      </c>
      <c r="AE602" s="98">
        <f t="shared" si="331"/>
        <v>0.95192307692307687</v>
      </c>
      <c r="AF602" s="98">
        <f t="shared" si="332"/>
        <v>4.8076923076923128E-2</v>
      </c>
      <c r="AG602" s="14">
        <f>AD602/AD600</f>
        <v>0.87610619469026552</v>
      </c>
    </row>
    <row r="603" spans="1:36" ht="15.75" customHeight="1" x14ac:dyDescent="0.25">
      <c r="A603" s="84">
        <v>1301</v>
      </c>
      <c r="B603" s="87"/>
      <c r="C603" s="87"/>
      <c r="D603" s="87"/>
      <c r="E603" s="87">
        <v>92</v>
      </c>
      <c r="F603" s="87"/>
      <c r="G603" s="87"/>
      <c r="H603" s="87"/>
      <c r="I603" s="87"/>
      <c r="J603" s="87"/>
      <c r="K603" s="232"/>
      <c r="L603" s="232"/>
      <c r="M603" s="232"/>
      <c r="N603" s="232"/>
      <c r="O603" s="232"/>
      <c r="P603" s="232"/>
      <c r="Q603" s="232"/>
      <c r="R603" s="232"/>
      <c r="S603" s="232"/>
      <c r="T603" s="232"/>
      <c r="U603" s="232"/>
      <c r="V603" s="232"/>
      <c r="W603" s="232"/>
      <c r="X603" s="232"/>
      <c r="Y603" s="129"/>
      <c r="Z603" s="159"/>
      <c r="AA603" s="108"/>
      <c r="AB603" s="160"/>
      <c r="AC603" s="96">
        <f>IF(E603=0,"",E603/D602)</f>
        <v>0.96842105263157896</v>
      </c>
      <c r="AD603" s="97">
        <v>97</v>
      </c>
      <c r="AE603" s="98">
        <f t="shared" si="331"/>
        <v>0.97979797979797978</v>
      </c>
      <c r="AF603" s="98">
        <f t="shared" si="332"/>
        <v>2.0202020202020221E-2</v>
      </c>
    </row>
    <row r="604" spans="1:36" ht="15.75" customHeight="1" x14ac:dyDescent="0.25">
      <c r="A604" s="84">
        <v>1302</v>
      </c>
      <c r="B604" s="87"/>
      <c r="C604" s="87"/>
      <c r="D604" s="87"/>
      <c r="E604" s="87"/>
      <c r="F604" s="87">
        <v>88</v>
      </c>
      <c r="G604" s="87"/>
      <c r="H604" s="87"/>
      <c r="I604" s="87"/>
      <c r="J604" s="87"/>
      <c r="K604" s="232"/>
      <c r="L604" s="232"/>
      <c r="M604" s="232"/>
      <c r="N604" s="232"/>
      <c r="O604" s="232"/>
      <c r="P604" s="232"/>
      <c r="Q604" s="232"/>
      <c r="R604" s="232"/>
      <c r="S604" s="232"/>
      <c r="T604" s="232"/>
      <c r="U604" s="232"/>
      <c r="V604" s="232"/>
      <c r="W604" s="232"/>
      <c r="X604" s="232"/>
      <c r="Y604" s="129"/>
      <c r="Z604" s="159"/>
      <c r="AA604" s="108"/>
      <c r="AB604" s="160"/>
      <c r="AC604" s="96">
        <f>IF(F604=0,"",F604/E603)</f>
        <v>0.95652173913043481</v>
      </c>
      <c r="AD604" s="97">
        <v>94</v>
      </c>
      <c r="AE604" s="98">
        <f t="shared" si="331"/>
        <v>0.96907216494845361</v>
      </c>
      <c r="AF604" s="98">
        <f t="shared" si="332"/>
        <v>3.0927835051546393E-2</v>
      </c>
    </row>
    <row r="605" spans="1:36" ht="15.75" customHeight="1" x14ac:dyDescent="0.25">
      <c r="A605" s="84">
        <v>1401</v>
      </c>
      <c r="B605" s="87"/>
      <c r="C605" s="87"/>
      <c r="D605" s="87"/>
      <c r="E605" s="87"/>
      <c r="F605" s="87"/>
      <c r="G605" s="87">
        <v>87</v>
      </c>
      <c r="H605" s="87"/>
      <c r="I605" s="87"/>
      <c r="J605" s="87"/>
      <c r="K605" s="232"/>
      <c r="L605" s="232"/>
      <c r="M605" s="232"/>
      <c r="N605" s="232"/>
      <c r="O605" s="232"/>
      <c r="P605" s="232"/>
      <c r="Q605" s="232"/>
      <c r="R605" s="232"/>
      <c r="S605" s="232"/>
      <c r="T605" s="232"/>
      <c r="U605" s="232"/>
      <c r="V605" s="232"/>
      <c r="W605" s="232"/>
      <c r="X605" s="232"/>
      <c r="Y605" s="129"/>
      <c r="Z605" s="159"/>
      <c r="AA605" s="108"/>
      <c r="AB605" s="160"/>
      <c r="AC605" s="96">
        <f>IF(G605=0,"",G605/F604)</f>
        <v>0.98863636363636365</v>
      </c>
      <c r="AD605" s="97">
        <v>93</v>
      </c>
      <c r="AE605" s="98">
        <f t="shared" si="331"/>
        <v>0.98936170212765961</v>
      </c>
      <c r="AF605" s="98">
        <f t="shared" si="332"/>
        <v>1.0638297872340385E-2</v>
      </c>
    </row>
    <row r="606" spans="1:36" ht="15.75" customHeight="1" x14ac:dyDescent="0.25">
      <c r="A606" s="84">
        <v>1402</v>
      </c>
      <c r="B606" s="87"/>
      <c r="C606" s="87"/>
      <c r="D606" s="87"/>
      <c r="E606" s="87"/>
      <c r="F606" s="87"/>
      <c r="G606" s="87"/>
      <c r="H606" s="87">
        <v>85</v>
      </c>
      <c r="I606" s="87"/>
      <c r="J606" s="87"/>
      <c r="K606" s="232"/>
      <c r="L606" s="232"/>
      <c r="M606" s="232"/>
      <c r="N606" s="232"/>
      <c r="O606" s="232"/>
      <c r="P606" s="232"/>
      <c r="Q606" s="232"/>
      <c r="R606" s="232"/>
      <c r="S606" s="232"/>
      <c r="T606" s="232"/>
      <c r="U606" s="232"/>
      <c r="V606" s="232"/>
      <c r="W606" s="232"/>
      <c r="X606" s="232"/>
      <c r="Y606" s="129"/>
      <c r="Z606" s="159"/>
      <c r="AA606" s="108"/>
      <c r="AB606" s="160"/>
      <c r="AC606" s="96">
        <f>IF(H606=0,"",H606/G605)</f>
        <v>0.97701149425287359</v>
      </c>
      <c r="AD606" s="97">
        <v>91</v>
      </c>
      <c r="AE606" s="98">
        <f t="shared" si="331"/>
        <v>0.978494623655914</v>
      </c>
      <c r="AF606" s="98">
        <f t="shared" si="332"/>
        <v>2.1505376344086002E-2</v>
      </c>
    </row>
    <row r="607" spans="1:36" ht="15.75" customHeight="1" x14ac:dyDescent="0.25">
      <c r="A607" s="84">
        <v>1501</v>
      </c>
      <c r="B607" s="87"/>
      <c r="C607" s="87"/>
      <c r="D607" s="87"/>
      <c r="E607" s="87"/>
      <c r="F607" s="87"/>
      <c r="G607" s="87"/>
      <c r="H607" s="87"/>
      <c r="I607" s="193"/>
      <c r="J607" s="87"/>
      <c r="K607" s="232">
        <v>21</v>
      </c>
      <c r="L607" s="232"/>
      <c r="M607" s="232">
        <v>18</v>
      </c>
      <c r="N607" s="232">
        <v>1</v>
      </c>
      <c r="O607" s="232">
        <v>21</v>
      </c>
      <c r="P607" s="232"/>
      <c r="Q607" s="232">
        <v>24</v>
      </c>
      <c r="R607" s="232"/>
      <c r="S607" s="235">
        <f>K607+M607+O607+Q607</f>
        <v>84</v>
      </c>
      <c r="T607" s="235">
        <f t="shared" ref="T607" si="333">L607+N607+P607+R607</f>
        <v>1</v>
      </c>
      <c r="U607" s="232">
        <v>1</v>
      </c>
      <c r="V607" s="232"/>
      <c r="W607" s="232"/>
      <c r="X607" s="232"/>
      <c r="Y607" s="129">
        <v>1</v>
      </c>
      <c r="Z607" s="159"/>
      <c r="AA607" s="108"/>
      <c r="AB607" s="160"/>
      <c r="AC607" s="96">
        <f>IF(S607=0,"",S607/H606)</f>
        <v>0.9882352941176471</v>
      </c>
      <c r="AD607" s="97">
        <v>86</v>
      </c>
      <c r="AE607" s="98">
        <f t="shared" si="331"/>
        <v>0.94505494505494503</v>
      </c>
      <c r="AF607" s="98">
        <f t="shared" si="332"/>
        <v>5.4945054945054972E-2</v>
      </c>
    </row>
    <row r="608" spans="1:36" ht="15.75" customHeight="1" x14ac:dyDescent="0.25">
      <c r="A608" s="84">
        <v>1502</v>
      </c>
      <c r="B608" s="87"/>
      <c r="C608" s="87"/>
      <c r="D608" s="87"/>
      <c r="E608" s="87"/>
      <c r="F608" s="87"/>
      <c r="G608" s="87"/>
      <c r="H608" s="87"/>
      <c r="I608" s="87"/>
      <c r="J608" s="193"/>
      <c r="K608" s="232">
        <v>2</v>
      </c>
      <c r="L608" s="232">
        <v>20</v>
      </c>
      <c r="M608" s="232">
        <v>1</v>
      </c>
      <c r="N608" s="232">
        <v>18</v>
      </c>
      <c r="O608" s="232"/>
      <c r="P608" s="232">
        <v>21</v>
      </c>
      <c r="Q608" s="232">
        <v>1</v>
      </c>
      <c r="R608" s="232">
        <v>23</v>
      </c>
      <c r="S608" s="235">
        <f t="shared" ref="S608:T608" si="334">K608+M608+O608+Q608</f>
        <v>4</v>
      </c>
      <c r="T608" s="235">
        <f t="shared" si="334"/>
        <v>82</v>
      </c>
      <c r="U608" s="232">
        <v>18</v>
      </c>
      <c r="V608" s="232">
        <v>20</v>
      </c>
      <c r="W608" s="232">
        <v>21</v>
      </c>
      <c r="X608" s="232">
        <v>21</v>
      </c>
      <c r="Y608" s="129">
        <v>80</v>
      </c>
      <c r="Z608" s="159"/>
      <c r="AA608" s="108"/>
      <c r="AB608" s="160"/>
      <c r="AC608" s="96">
        <f>IF(T608=0,"",T608/S607)</f>
        <v>0.97619047619047616</v>
      </c>
      <c r="AD608" s="97">
        <v>86</v>
      </c>
      <c r="AE608" s="100">
        <f t="shared" si="331"/>
        <v>1</v>
      </c>
      <c r="AF608" s="100">
        <f t="shared" si="332"/>
        <v>0</v>
      </c>
    </row>
    <row r="609" spans="1:36" ht="15.75" customHeight="1" x14ac:dyDescent="0.25">
      <c r="A609" s="84">
        <v>1601</v>
      </c>
      <c r="B609" s="87"/>
      <c r="C609" s="87"/>
      <c r="D609" s="87"/>
      <c r="E609" s="87"/>
      <c r="F609" s="87"/>
      <c r="G609" s="87"/>
      <c r="H609" s="87"/>
      <c r="I609" s="87"/>
      <c r="J609" s="193"/>
      <c r="K609" s="232"/>
      <c r="L609" s="232">
        <v>2</v>
      </c>
      <c r="M609" s="232"/>
      <c r="N609" s="232">
        <v>1</v>
      </c>
      <c r="O609" s="232"/>
      <c r="P609" s="232"/>
      <c r="Q609" s="232"/>
      <c r="R609" s="232">
        <v>1</v>
      </c>
      <c r="S609" s="235">
        <f t="shared" ref="S609:T609" si="335">K609+M609+O609+Q609</f>
        <v>0</v>
      </c>
      <c r="T609" s="235">
        <f t="shared" si="335"/>
        <v>4</v>
      </c>
      <c r="U609" s="232"/>
      <c r="V609" s="232"/>
      <c r="W609" s="232"/>
      <c r="X609" s="232"/>
      <c r="Y609" s="129">
        <v>4</v>
      </c>
      <c r="Z609" s="159"/>
      <c r="AA609" s="108"/>
      <c r="AB609" s="88"/>
      <c r="AC609" s="101"/>
      <c r="AD609" s="97">
        <v>5</v>
      </c>
      <c r="AE609" s="102"/>
      <c r="AF609" s="103"/>
    </row>
    <row r="610" spans="1:36" ht="15.75" customHeight="1" x14ac:dyDescent="0.25">
      <c r="A610" s="84">
        <v>1602</v>
      </c>
      <c r="B610" s="87"/>
      <c r="C610" s="87"/>
      <c r="D610" s="87"/>
      <c r="E610" s="87"/>
      <c r="F610" s="87"/>
      <c r="G610" s="87"/>
      <c r="H610" s="87"/>
      <c r="I610" s="87"/>
      <c r="J610" s="193"/>
      <c r="K610" s="233"/>
      <c r="L610" s="233"/>
      <c r="M610" s="233"/>
      <c r="N610" s="233"/>
      <c r="O610" s="233"/>
      <c r="P610" s="233"/>
      <c r="Q610" s="233"/>
      <c r="R610" s="233"/>
      <c r="S610" s="233"/>
      <c r="T610" s="233"/>
      <c r="U610" s="233"/>
      <c r="V610" s="233"/>
      <c r="W610" s="233"/>
      <c r="X610" s="233"/>
      <c r="Y610" s="129"/>
      <c r="Z610" s="159"/>
      <c r="AA610" s="108"/>
      <c r="AB610" s="88"/>
      <c r="AC610" s="105"/>
      <c r="AD610" s="106">
        <v>1</v>
      </c>
      <c r="AE610" s="107"/>
      <c r="AF610" s="105"/>
    </row>
    <row r="611" spans="1:36" ht="15.75" customHeight="1" x14ac:dyDescent="0.25">
      <c r="A611" s="84">
        <v>1701</v>
      </c>
      <c r="B611" s="87"/>
      <c r="C611" s="87"/>
      <c r="D611" s="87"/>
      <c r="E611" s="87"/>
      <c r="F611" s="87"/>
      <c r="G611" s="87"/>
      <c r="H611" s="87"/>
      <c r="I611" s="87"/>
      <c r="J611" s="87"/>
      <c r="K611" s="233"/>
      <c r="L611" s="233"/>
      <c r="M611" s="233"/>
      <c r="N611" s="233"/>
      <c r="O611" s="233"/>
      <c r="P611" s="233"/>
      <c r="Q611" s="233"/>
      <c r="R611" s="233"/>
      <c r="S611" s="233"/>
      <c r="T611" s="233"/>
      <c r="U611" s="233"/>
      <c r="V611" s="233"/>
      <c r="W611" s="233"/>
      <c r="X611" s="233"/>
      <c r="Y611" s="129"/>
      <c r="Z611" s="159"/>
      <c r="AA611" s="108"/>
      <c r="AB611" s="88"/>
      <c r="AC611" s="105"/>
      <c r="AD611" s="106">
        <v>1</v>
      </c>
      <c r="AE611" s="107"/>
      <c r="AF611" s="105"/>
    </row>
    <row r="612" spans="1:36" ht="15.75" customHeight="1" x14ac:dyDescent="0.25">
      <c r="A612" s="84">
        <v>1702</v>
      </c>
      <c r="B612" s="87"/>
      <c r="C612" s="87"/>
      <c r="D612" s="87"/>
      <c r="E612" s="87"/>
      <c r="F612" s="87"/>
      <c r="G612" s="87"/>
      <c r="H612" s="87"/>
      <c r="I612" s="87"/>
      <c r="J612" s="87"/>
      <c r="K612" s="233"/>
      <c r="L612" s="233"/>
      <c r="M612" s="233"/>
      <c r="N612" s="233"/>
      <c r="O612" s="233"/>
      <c r="P612" s="233"/>
      <c r="Q612" s="233"/>
      <c r="R612" s="233"/>
      <c r="S612" s="233"/>
      <c r="T612" s="233"/>
      <c r="U612" s="233"/>
      <c r="V612" s="233"/>
      <c r="W612" s="233"/>
      <c r="X612" s="233"/>
      <c r="Y612" s="129"/>
      <c r="Z612" s="159"/>
      <c r="AA612" s="108"/>
      <c r="AB612" s="88"/>
      <c r="AC612" s="105"/>
      <c r="AD612" s="106"/>
      <c r="AE612" s="107"/>
      <c r="AF612" s="105"/>
    </row>
    <row r="613" spans="1:36" ht="15.75" customHeight="1" x14ac:dyDescent="0.25">
      <c r="A613" s="84">
        <v>1801</v>
      </c>
      <c r="B613" s="87"/>
      <c r="C613" s="87"/>
      <c r="D613" s="87"/>
      <c r="E613" s="87"/>
      <c r="F613" s="87"/>
      <c r="G613" s="87"/>
      <c r="H613" s="87"/>
      <c r="I613" s="87"/>
      <c r="J613" s="87"/>
      <c r="K613" s="233"/>
      <c r="L613" s="233"/>
      <c r="M613" s="233"/>
      <c r="N613" s="233"/>
      <c r="O613" s="233"/>
      <c r="P613" s="233"/>
      <c r="Q613" s="233"/>
      <c r="R613" s="233"/>
      <c r="S613" s="233"/>
      <c r="T613" s="233"/>
      <c r="U613" s="233"/>
      <c r="V613" s="233"/>
      <c r="W613" s="233"/>
      <c r="X613" s="233"/>
      <c r="Y613" s="129"/>
      <c r="Z613" s="159"/>
      <c r="AA613" s="108"/>
      <c r="AB613" s="88"/>
      <c r="AC613" s="108"/>
      <c r="AD613" s="109"/>
      <c r="AE613" s="110"/>
      <c r="AF613" s="105"/>
    </row>
    <row r="614" spans="1:36" ht="15.75" customHeight="1" x14ac:dyDescent="0.25">
      <c r="A614" s="84">
        <v>1802</v>
      </c>
      <c r="B614" s="87"/>
      <c r="C614" s="87"/>
      <c r="D614" s="87"/>
      <c r="E614" s="87"/>
      <c r="F614" s="87"/>
      <c r="G614" s="87"/>
      <c r="H614" s="87"/>
      <c r="I614" s="87"/>
      <c r="J614" s="87"/>
      <c r="K614" s="233"/>
      <c r="L614" s="232">
        <v>1</v>
      </c>
      <c r="M614" s="233"/>
      <c r="N614" s="233"/>
      <c r="O614" s="233"/>
      <c r="P614" s="233"/>
      <c r="Q614" s="233"/>
      <c r="R614" s="233"/>
      <c r="S614" s="233"/>
      <c r="T614" s="232">
        <v>1</v>
      </c>
      <c r="U614" s="233"/>
      <c r="V614" s="233"/>
      <c r="W614" s="233"/>
      <c r="X614" s="233"/>
      <c r="Y614" s="129"/>
      <c r="Z614" s="159"/>
      <c r="AA614" s="108"/>
      <c r="AB614" s="88"/>
      <c r="AC614" s="111" t="s">
        <v>91</v>
      </c>
      <c r="AD614" s="112">
        <v>84</v>
      </c>
      <c r="AE614" s="113">
        <f>IF(SUM(Y604:Y610)=0,"",SUM(Y604:Y610))</f>
        <v>85</v>
      </c>
      <c r="AF614" s="114" t="s">
        <v>19</v>
      </c>
    </row>
    <row r="615" spans="1:36" ht="15.75" customHeight="1" x14ac:dyDescent="0.25">
      <c r="A615" s="84">
        <v>1901</v>
      </c>
      <c r="B615" s="87"/>
      <c r="C615" s="87"/>
      <c r="D615" s="87"/>
      <c r="E615" s="87"/>
      <c r="F615" s="87"/>
      <c r="G615" s="87"/>
      <c r="H615" s="87"/>
      <c r="I615" s="87"/>
      <c r="J615" s="87"/>
      <c r="K615" s="233"/>
      <c r="L615" s="232">
        <v>1</v>
      </c>
      <c r="M615" s="233"/>
      <c r="N615" s="233"/>
      <c r="O615" s="233"/>
      <c r="P615" s="233"/>
      <c r="Q615" s="233"/>
      <c r="R615" s="233"/>
      <c r="S615" s="233"/>
      <c r="T615" s="232">
        <v>1</v>
      </c>
      <c r="U615" s="233"/>
      <c r="V615" s="233"/>
      <c r="W615" s="233"/>
      <c r="X615" s="233"/>
      <c r="Y615" s="129"/>
      <c r="Z615" s="159"/>
      <c r="AA615" s="108"/>
      <c r="AB615" s="88"/>
      <c r="AC615" s="115" t="s">
        <v>92</v>
      </c>
      <c r="AD615" s="116">
        <f>IF(AD614/B600=0,"",AD614/B600)</f>
        <v>0.75</v>
      </c>
      <c r="AE615" s="117">
        <f>IF(AD614/AE614=0,"",AD614/AE614)</f>
        <v>0.9882352941176471</v>
      </c>
      <c r="AF615" s="118" t="s">
        <v>93</v>
      </c>
    </row>
    <row r="616" spans="1:36" ht="15.75" x14ac:dyDescent="0.25">
      <c r="A616" s="84">
        <v>1902</v>
      </c>
      <c r="B616" s="87"/>
      <c r="C616" s="87"/>
      <c r="D616" s="87"/>
      <c r="E616" s="87"/>
      <c r="F616" s="87"/>
      <c r="G616" s="87"/>
      <c r="H616" s="87"/>
      <c r="I616" s="87"/>
      <c r="J616" s="87"/>
      <c r="K616" s="233"/>
      <c r="L616" s="233"/>
      <c r="M616" s="233"/>
      <c r="N616" s="233"/>
      <c r="O616" s="233"/>
      <c r="P616" s="233"/>
      <c r="Q616" s="233"/>
      <c r="R616" s="233"/>
      <c r="S616" s="233"/>
      <c r="T616" s="233"/>
      <c r="U616" s="233"/>
      <c r="V616" s="233"/>
      <c r="W616" s="233"/>
      <c r="X616" s="233"/>
      <c r="Y616" s="129"/>
      <c r="Z616" s="161"/>
      <c r="AA616" s="162"/>
      <c r="AB616" s="163"/>
      <c r="AC616" s="120"/>
      <c r="AD616" s="121"/>
      <c r="AE616" s="121"/>
      <c r="AF616" s="122"/>
    </row>
    <row r="617" spans="1:36" ht="18" x14ac:dyDescent="0.25">
      <c r="A617" s="46"/>
      <c r="B617" s="296" t="s">
        <v>111</v>
      </c>
      <c r="C617" s="296"/>
      <c r="D617" s="296"/>
      <c r="E617" s="296"/>
      <c r="F617" s="296"/>
      <c r="G617" s="296"/>
      <c r="H617" s="296"/>
      <c r="I617" s="296"/>
      <c r="J617" s="296"/>
      <c r="K617" s="296"/>
      <c r="L617" s="296"/>
      <c r="M617" s="296"/>
      <c r="N617" s="296"/>
      <c r="O617" s="296"/>
      <c r="P617" s="296"/>
      <c r="Q617" s="296"/>
      <c r="R617" s="296"/>
      <c r="S617" s="296"/>
      <c r="T617" s="296"/>
      <c r="U617" s="296"/>
      <c r="V617" s="296"/>
      <c r="W617" s="296"/>
      <c r="X617" s="296"/>
      <c r="Y617" s="123">
        <f>SUM(Y600:Y613)</f>
        <v>85</v>
      </c>
      <c r="Z617" s="124">
        <f>IF(SUM(Y605:Y608)=0,"",SUM(Y605:Y608)/B600)</f>
        <v>0.7232142857142857</v>
      </c>
      <c r="AA617" s="124">
        <f>IF(Y617=0,"",Y617/B600)</f>
        <v>0.7589285714285714</v>
      </c>
      <c r="AB617" s="124">
        <f>IF(Y608=0,"",AA617-Z617)</f>
        <v>3.5714285714285698E-2</v>
      </c>
      <c r="AC617" s="1"/>
      <c r="AD617" s="2"/>
      <c r="AE617" s="36"/>
      <c r="AF617" s="1"/>
    </row>
    <row r="618" spans="1:36" ht="12.75" x14ac:dyDescent="0.2">
      <c r="Z618" s="1"/>
      <c r="AA618" s="1"/>
      <c r="AC618" s="1"/>
      <c r="AG618" s="2"/>
      <c r="AH618" s="2"/>
      <c r="AI618" s="2"/>
      <c r="AJ618" s="2"/>
    </row>
    <row r="619" spans="1:36" ht="12.75" x14ac:dyDescent="0.2">
      <c r="Z619" s="1"/>
      <c r="AA619" s="1"/>
      <c r="AB619" s="1"/>
      <c r="AC619" s="1"/>
      <c r="AG619" s="2"/>
    </row>
    <row r="620" spans="1:36" ht="26.25" x14ac:dyDescent="0.4">
      <c r="B620" s="297" t="s">
        <v>101</v>
      </c>
      <c r="C620" s="297"/>
      <c r="D620" s="297"/>
      <c r="E620" s="297"/>
      <c r="F620" s="297"/>
      <c r="G620" s="297"/>
      <c r="H620" s="297"/>
      <c r="I620" s="297"/>
      <c r="J620" s="297"/>
      <c r="K620" s="297"/>
      <c r="L620" s="297"/>
      <c r="M620" s="297"/>
      <c r="N620" s="297"/>
      <c r="O620" s="297"/>
      <c r="P620" s="297"/>
      <c r="Q620" s="297"/>
      <c r="R620" s="297"/>
      <c r="S620" s="297"/>
      <c r="T620" s="297"/>
      <c r="U620" s="297"/>
      <c r="V620" s="297"/>
      <c r="W620" s="297"/>
      <c r="X620" s="297"/>
      <c r="Y620" s="208" t="s">
        <v>83</v>
      </c>
      <c r="Z620" s="1"/>
      <c r="AA620" s="1"/>
      <c r="AB620" s="2"/>
      <c r="AC620" s="1"/>
      <c r="AD620" s="2"/>
      <c r="AE620" s="2"/>
      <c r="AF620" s="2"/>
    </row>
    <row r="621" spans="1:36" ht="20.25" x14ac:dyDescent="0.2">
      <c r="A621" s="316" t="s">
        <v>18</v>
      </c>
      <c r="B621" s="318" t="s">
        <v>102</v>
      </c>
      <c r="C621" s="319"/>
      <c r="D621" s="319"/>
      <c r="E621" s="319"/>
      <c r="F621" s="319"/>
      <c r="G621" s="319"/>
      <c r="H621" s="319"/>
      <c r="I621" s="319"/>
      <c r="J621" s="320"/>
      <c r="K621" s="298"/>
      <c r="L621" s="298"/>
      <c r="M621" s="298"/>
      <c r="N621" s="298"/>
      <c r="O621" s="298"/>
      <c r="P621" s="298"/>
      <c r="Q621" s="298"/>
      <c r="R621" s="298"/>
      <c r="S621" s="298"/>
      <c r="T621" s="298"/>
      <c r="U621" s="298"/>
      <c r="V621" s="298"/>
      <c r="W621" s="298"/>
      <c r="X621" s="298"/>
      <c r="Y621" s="321" t="s">
        <v>19</v>
      </c>
      <c r="Z621" s="323" t="s">
        <v>11</v>
      </c>
      <c r="AA621" s="323" t="s">
        <v>12</v>
      </c>
      <c r="AB621" s="325" t="s">
        <v>13</v>
      </c>
      <c r="AC621" s="323" t="s">
        <v>14</v>
      </c>
      <c r="AD621" s="324" t="s">
        <v>15</v>
      </c>
      <c r="AE621" s="324" t="s">
        <v>16</v>
      </c>
      <c r="AF621" s="323" t="s">
        <v>103</v>
      </c>
    </row>
    <row r="622" spans="1:36" ht="15.75" x14ac:dyDescent="0.25">
      <c r="A622" s="317"/>
      <c r="B622" s="84" t="s">
        <v>104</v>
      </c>
      <c r="C622" s="84" t="s">
        <v>105</v>
      </c>
      <c r="D622" s="84" t="s">
        <v>106</v>
      </c>
      <c r="E622" s="84" t="s">
        <v>107</v>
      </c>
      <c r="F622" s="84" t="s">
        <v>108</v>
      </c>
      <c r="G622" s="84" t="s">
        <v>109</v>
      </c>
      <c r="H622" s="84" t="s">
        <v>110</v>
      </c>
      <c r="I622" s="84"/>
      <c r="J622" s="84"/>
      <c r="K622" s="231" t="s">
        <v>73</v>
      </c>
      <c r="L622" s="231" t="s">
        <v>74</v>
      </c>
      <c r="M622" s="231" t="s">
        <v>73</v>
      </c>
      <c r="N622" s="231" t="s">
        <v>74</v>
      </c>
      <c r="O622" s="231" t="s">
        <v>73</v>
      </c>
      <c r="P622" s="231" t="s">
        <v>74</v>
      </c>
      <c r="Q622" s="231" t="s">
        <v>73</v>
      </c>
      <c r="R622" s="231" t="s">
        <v>74</v>
      </c>
      <c r="S622" s="231" t="s">
        <v>73</v>
      </c>
      <c r="T622" s="231" t="s">
        <v>74</v>
      </c>
      <c r="U622" s="202"/>
      <c r="V622" s="202"/>
      <c r="W622" s="202"/>
      <c r="X622" s="202"/>
      <c r="Y622" s="322"/>
      <c r="Z622" s="317"/>
      <c r="AA622" s="317"/>
      <c r="AB622" s="317"/>
      <c r="AC622" s="317"/>
      <c r="AD622" s="317"/>
      <c r="AE622" s="317"/>
      <c r="AF622" s="317"/>
    </row>
    <row r="623" spans="1:36" ht="15.75" customHeight="1" x14ac:dyDescent="0.25">
      <c r="A623" s="84">
        <v>1201</v>
      </c>
      <c r="B623" s="87">
        <v>119</v>
      </c>
      <c r="C623" s="87"/>
      <c r="D623" s="87"/>
      <c r="E623" s="87"/>
      <c r="F623" s="87"/>
      <c r="G623" s="87"/>
      <c r="H623" s="87"/>
      <c r="I623" s="87"/>
      <c r="J623" s="87"/>
      <c r="K623" s="232"/>
      <c r="L623" s="232"/>
      <c r="M623" s="232"/>
      <c r="N623" s="232"/>
      <c r="O623" s="232"/>
      <c r="P623" s="232"/>
      <c r="Q623" s="232"/>
      <c r="R623" s="232"/>
      <c r="S623" s="232"/>
      <c r="T623" s="232"/>
      <c r="U623" s="232"/>
      <c r="V623" s="232"/>
      <c r="W623" s="232"/>
      <c r="X623" s="232"/>
      <c r="Y623" s="129"/>
      <c r="Z623" s="156"/>
      <c r="AA623" s="157"/>
      <c r="AB623" s="158"/>
      <c r="AC623" s="91"/>
      <c r="AD623" s="92">
        <f>B623</f>
        <v>119</v>
      </c>
      <c r="AE623" s="93"/>
      <c r="AF623" s="91"/>
    </row>
    <row r="624" spans="1:36" ht="15.75" x14ac:dyDescent="0.25">
      <c r="A624" s="84" t="s">
        <v>85</v>
      </c>
      <c r="B624" s="87"/>
      <c r="C624" s="87">
        <v>109</v>
      </c>
      <c r="D624" s="87"/>
      <c r="E624" s="87"/>
      <c r="F624" s="87"/>
      <c r="G624" s="87"/>
      <c r="H624" s="87"/>
      <c r="I624" s="87"/>
      <c r="J624" s="87"/>
      <c r="K624" s="232"/>
      <c r="L624" s="232"/>
      <c r="M624" s="232"/>
      <c r="N624" s="232"/>
      <c r="O624" s="232"/>
      <c r="P624" s="232"/>
      <c r="Q624" s="232"/>
      <c r="R624" s="232"/>
      <c r="S624" s="232"/>
      <c r="T624" s="232"/>
      <c r="U624" s="232"/>
      <c r="V624" s="232"/>
      <c r="W624" s="232"/>
      <c r="X624" s="232"/>
      <c r="Y624" s="129"/>
      <c r="Z624" s="159"/>
      <c r="AA624" s="108"/>
      <c r="AB624" s="160"/>
      <c r="AC624" s="96">
        <f>IF(C624=0,"",C624/B623)</f>
        <v>0.91596638655462181</v>
      </c>
      <c r="AD624" s="97">
        <v>109</v>
      </c>
      <c r="AE624" s="98">
        <f t="shared" ref="AE624:AE631" si="336">IF(AD624=0,"",AD624/AD623)</f>
        <v>0.91596638655462181</v>
      </c>
      <c r="AF624" s="98">
        <f t="shared" ref="AF624:AF631" si="337">IF(AD624=0,"",100%-AE624)</f>
        <v>8.4033613445378186E-2</v>
      </c>
    </row>
    <row r="625" spans="1:33" ht="15.75" customHeight="1" x14ac:dyDescent="0.25">
      <c r="A625" s="84">
        <v>1301</v>
      </c>
      <c r="B625" s="87"/>
      <c r="C625" s="87"/>
      <c r="D625" s="87">
        <v>92</v>
      </c>
      <c r="E625" s="87"/>
      <c r="F625" s="87"/>
      <c r="G625" s="87"/>
      <c r="H625" s="87"/>
      <c r="I625" s="87"/>
      <c r="J625" s="87"/>
      <c r="K625" s="232"/>
      <c r="L625" s="232"/>
      <c r="M625" s="232"/>
      <c r="N625" s="232"/>
      <c r="O625" s="232"/>
      <c r="P625" s="232"/>
      <c r="Q625" s="232"/>
      <c r="R625" s="232"/>
      <c r="S625" s="232"/>
      <c r="T625" s="232"/>
      <c r="U625" s="232"/>
      <c r="V625" s="232"/>
      <c r="W625" s="232"/>
      <c r="X625" s="232"/>
      <c r="Y625" s="129"/>
      <c r="Z625" s="159"/>
      <c r="AA625" s="108"/>
      <c r="AB625" s="160"/>
      <c r="AC625" s="96">
        <f>IF(D625=0,"",D625/C624)</f>
        <v>0.84403669724770647</v>
      </c>
      <c r="AD625" s="97">
        <v>92</v>
      </c>
      <c r="AE625" s="98">
        <f t="shared" si="336"/>
        <v>0.84403669724770647</v>
      </c>
      <c r="AF625" s="98">
        <f t="shared" si="337"/>
        <v>0.15596330275229353</v>
      </c>
      <c r="AG625" s="14">
        <f>AD625/AD623</f>
        <v>0.77310924369747902</v>
      </c>
    </row>
    <row r="626" spans="1:33" ht="15.75" customHeight="1" x14ac:dyDescent="0.25">
      <c r="A626" s="84">
        <v>1302</v>
      </c>
      <c r="B626" s="87"/>
      <c r="C626" s="87"/>
      <c r="D626" s="87"/>
      <c r="E626" s="87">
        <v>83</v>
      </c>
      <c r="F626" s="87"/>
      <c r="G626" s="87"/>
      <c r="H626" s="87"/>
      <c r="I626" s="87"/>
      <c r="J626" s="87"/>
      <c r="K626" s="232"/>
      <c r="L626" s="232"/>
      <c r="M626" s="232"/>
      <c r="N626" s="232"/>
      <c r="O626" s="232"/>
      <c r="P626" s="232"/>
      <c r="Q626" s="232"/>
      <c r="R626" s="232"/>
      <c r="S626" s="232"/>
      <c r="T626" s="232"/>
      <c r="U626" s="232"/>
      <c r="V626" s="232"/>
      <c r="W626" s="232"/>
      <c r="X626" s="232"/>
      <c r="Y626" s="129"/>
      <c r="Z626" s="159"/>
      <c r="AA626" s="108"/>
      <c r="AB626" s="160"/>
      <c r="AC626" s="96">
        <f>IF(E626=0,"",E626/D625)</f>
        <v>0.90217391304347827</v>
      </c>
      <c r="AD626" s="97">
        <v>83</v>
      </c>
      <c r="AE626" s="98">
        <f t="shared" si="336"/>
        <v>0.90217391304347827</v>
      </c>
      <c r="AF626" s="98">
        <f t="shared" si="337"/>
        <v>9.7826086956521729E-2</v>
      </c>
    </row>
    <row r="627" spans="1:33" ht="15.75" customHeight="1" x14ac:dyDescent="0.25">
      <c r="A627" s="84">
        <v>1401</v>
      </c>
      <c r="B627" s="87"/>
      <c r="C627" s="87"/>
      <c r="D627" s="87"/>
      <c r="E627" s="87"/>
      <c r="F627" s="87">
        <v>78</v>
      </c>
      <c r="G627" s="87"/>
      <c r="H627" s="87"/>
      <c r="I627" s="87"/>
      <c r="J627" s="87"/>
      <c r="K627" s="232"/>
      <c r="L627" s="232"/>
      <c r="M627" s="232"/>
      <c r="N627" s="232"/>
      <c r="O627" s="232"/>
      <c r="P627" s="232"/>
      <c r="Q627" s="232"/>
      <c r="R627" s="232"/>
      <c r="S627" s="232"/>
      <c r="T627" s="232"/>
      <c r="U627" s="232"/>
      <c r="V627" s="232"/>
      <c r="W627" s="232"/>
      <c r="X627" s="232"/>
      <c r="Y627" s="129"/>
      <c r="Z627" s="159"/>
      <c r="AA627" s="108"/>
      <c r="AB627" s="160"/>
      <c r="AC627" s="96">
        <f>IF(F627=0,"",F627/E626)</f>
        <v>0.93975903614457834</v>
      </c>
      <c r="AD627" s="97">
        <v>78</v>
      </c>
      <c r="AE627" s="98">
        <f t="shared" si="336"/>
        <v>0.93975903614457834</v>
      </c>
      <c r="AF627" s="98">
        <f t="shared" si="337"/>
        <v>6.0240963855421659E-2</v>
      </c>
    </row>
    <row r="628" spans="1:33" ht="15.75" customHeight="1" x14ac:dyDescent="0.25">
      <c r="A628" s="84">
        <v>1402</v>
      </c>
      <c r="B628" s="87"/>
      <c r="C628" s="87"/>
      <c r="D628" s="87"/>
      <c r="E628" s="87"/>
      <c r="F628" s="87"/>
      <c r="G628" s="87">
        <v>76</v>
      </c>
      <c r="H628" s="87"/>
      <c r="I628" s="87"/>
      <c r="J628" s="87"/>
      <c r="K628" s="232"/>
      <c r="L628" s="232"/>
      <c r="M628" s="232"/>
      <c r="N628" s="232"/>
      <c r="O628" s="232"/>
      <c r="P628" s="232"/>
      <c r="Q628" s="232"/>
      <c r="R628" s="232"/>
      <c r="S628" s="232"/>
      <c r="T628" s="232"/>
      <c r="U628" s="232"/>
      <c r="V628" s="232"/>
      <c r="W628" s="232"/>
      <c r="X628" s="232"/>
      <c r="Y628" s="129"/>
      <c r="Z628" s="159"/>
      <c r="AA628" s="108"/>
      <c r="AB628" s="160"/>
      <c r="AC628" s="96">
        <f>IF(G628=0,"",G628/F627)</f>
        <v>0.97435897435897434</v>
      </c>
      <c r="AD628" s="97">
        <v>76</v>
      </c>
      <c r="AE628" s="98">
        <f t="shared" si="336"/>
        <v>0.97435897435897434</v>
      </c>
      <c r="AF628" s="98">
        <f t="shared" si="337"/>
        <v>2.5641025641025661E-2</v>
      </c>
    </row>
    <row r="629" spans="1:33" ht="15.75" customHeight="1" x14ac:dyDescent="0.25">
      <c r="A629" s="84">
        <v>1501</v>
      </c>
      <c r="B629" s="87"/>
      <c r="C629" s="87"/>
      <c r="D629" s="87"/>
      <c r="E629" s="87"/>
      <c r="F629" s="87"/>
      <c r="G629" s="87"/>
      <c r="H629" s="87">
        <v>75</v>
      </c>
      <c r="I629" s="87"/>
      <c r="J629" s="87"/>
      <c r="K629" s="232"/>
      <c r="L629" s="232"/>
      <c r="M629" s="232"/>
      <c r="N629" s="232"/>
      <c r="O629" s="232"/>
      <c r="P629" s="232"/>
      <c r="Q629" s="232"/>
      <c r="R629" s="232"/>
      <c r="S629" s="232"/>
      <c r="T629" s="232"/>
      <c r="U629" s="232"/>
      <c r="V629" s="232"/>
      <c r="W629" s="232"/>
      <c r="X629" s="232"/>
      <c r="Y629" s="129"/>
      <c r="Z629" s="159"/>
      <c r="AA629" s="108"/>
      <c r="AB629" s="160"/>
      <c r="AC629" s="96">
        <f>IF(H629=0,"",H629/G628)</f>
        <v>0.98684210526315785</v>
      </c>
      <c r="AD629" s="97">
        <v>75</v>
      </c>
      <c r="AE629" s="98">
        <f t="shared" si="336"/>
        <v>0.98684210526315785</v>
      </c>
      <c r="AF629" s="98">
        <f t="shared" si="337"/>
        <v>1.3157894736842146E-2</v>
      </c>
    </row>
    <row r="630" spans="1:33" ht="15.75" customHeight="1" x14ac:dyDescent="0.25">
      <c r="A630" s="84">
        <v>1502</v>
      </c>
      <c r="B630" s="87"/>
      <c r="C630" s="87"/>
      <c r="D630" s="87"/>
      <c r="E630" s="87"/>
      <c r="F630" s="87"/>
      <c r="G630" s="87"/>
      <c r="H630" s="87"/>
      <c r="I630" s="193"/>
      <c r="J630" s="87"/>
      <c r="K630" s="232">
        <v>13</v>
      </c>
      <c r="L630" s="232"/>
      <c r="M630" s="232">
        <v>32</v>
      </c>
      <c r="N630" s="232"/>
      <c r="O630" s="232">
        <v>11</v>
      </c>
      <c r="P630" s="232">
        <v>1</v>
      </c>
      <c r="Q630" s="232">
        <v>15</v>
      </c>
      <c r="R630" s="232"/>
      <c r="S630" s="235">
        <f t="shared" ref="S630:T630" si="338">K630+M630+O630+Q630</f>
        <v>71</v>
      </c>
      <c r="T630" s="232">
        <f t="shared" si="338"/>
        <v>1</v>
      </c>
      <c r="U630" s="232"/>
      <c r="V630" s="232"/>
      <c r="W630" s="232"/>
      <c r="X630" s="232"/>
      <c r="Y630" s="129">
        <v>1</v>
      </c>
      <c r="Z630" s="159"/>
      <c r="AA630" s="108"/>
      <c r="AB630" s="160"/>
      <c r="AC630" s="96">
        <f>IF(S630=0,"",S630/H629)</f>
        <v>0.94666666666666666</v>
      </c>
      <c r="AD630" s="97">
        <v>72</v>
      </c>
      <c r="AE630" s="98">
        <f t="shared" si="336"/>
        <v>0.96</v>
      </c>
      <c r="AF630" s="98">
        <f t="shared" si="337"/>
        <v>4.0000000000000036E-2</v>
      </c>
    </row>
    <row r="631" spans="1:33" ht="15.75" customHeight="1" x14ac:dyDescent="0.25">
      <c r="A631" s="84">
        <v>1601</v>
      </c>
      <c r="B631" s="87"/>
      <c r="C631" s="87"/>
      <c r="D631" s="87"/>
      <c r="E631" s="87"/>
      <c r="F631" s="87"/>
      <c r="G631" s="87"/>
      <c r="H631" s="87"/>
      <c r="I631" s="87"/>
      <c r="J631" s="193"/>
      <c r="K631" s="232">
        <v>5</v>
      </c>
      <c r="L631" s="232">
        <v>32</v>
      </c>
      <c r="M631" s="232"/>
      <c r="N631" s="232">
        <v>13</v>
      </c>
      <c r="O631" s="232">
        <v>2</v>
      </c>
      <c r="P631" s="232">
        <v>11</v>
      </c>
      <c r="Q631" s="232">
        <v>2</v>
      </c>
      <c r="R631" s="232">
        <v>15</v>
      </c>
      <c r="S631" s="232">
        <f t="shared" ref="S631:T631" si="339">K631+M631+O631+Q631</f>
        <v>9</v>
      </c>
      <c r="T631" s="235">
        <f t="shared" si="339"/>
        <v>71</v>
      </c>
      <c r="U631" s="232"/>
      <c r="V631" s="232"/>
      <c r="W631" s="232"/>
      <c r="X631" s="232"/>
      <c r="Y631" s="129">
        <v>71</v>
      </c>
      <c r="Z631" s="159"/>
      <c r="AA631" s="108"/>
      <c r="AB631" s="160"/>
      <c r="AC631" s="96">
        <f>IF(T631=0,"",T631/S630)</f>
        <v>1</v>
      </c>
      <c r="AD631" s="97">
        <v>71</v>
      </c>
      <c r="AE631" s="100">
        <f t="shared" si="336"/>
        <v>0.98611111111111116</v>
      </c>
      <c r="AF631" s="100">
        <f t="shared" si="337"/>
        <v>1.388888888888884E-2</v>
      </c>
    </row>
    <row r="632" spans="1:33" ht="15.75" customHeight="1" x14ac:dyDescent="0.25">
      <c r="A632" s="84">
        <v>1602</v>
      </c>
      <c r="B632" s="87"/>
      <c r="C632" s="87"/>
      <c r="D632" s="87"/>
      <c r="E632" s="87"/>
      <c r="F632" s="87"/>
      <c r="G632" s="87"/>
      <c r="H632" s="87"/>
      <c r="I632" s="87"/>
      <c r="J632" s="193"/>
      <c r="K632" s="232">
        <v>2</v>
      </c>
      <c r="L632" s="232">
        <v>5</v>
      </c>
      <c r="M632" s="232"/>
      <c r="N632" s="232"/>
      <c r="O632" s="232">
        <v>1</v>
      </c>
      <c r="P632" s="232">
        <v>2</v>
      </c>
      <c r="Q632" s="232">
        <v>4</v>
      </c>
      <c r="R632" s="232">
        <v>1</v>
      </c>
      <c r="S632" s="232">
        <f t="shared" ref="S632:T632" si="340">K632+M632+O632+Q632</f>
        <v>7</v>
      </c>
      <c r="T632" s="235">
        <f t="shared" si="340"/>
        <v>8</v>
      </c>
      <c r="U632" s="232"/>
      <c r="V632" s="232"/>
      <c r="W632" s="232"/>
      <c r="X632" s="232"/>
      <c r="Y632" s="129">
        <v>8</v>
      </c>
      <c r="Z632" s="159"/>
      <c r="AA632" s="108"/>
      <c r="AB632" s="88"/>
      <c r="AC632" s="101"/>
      <c r="AD632" s="97">
        <v>16</v>
      </c>
      <c r="AE632" s="102"/>
      <c r="AF632" s="103"/>
    </row>
    <row r="633" spans="1:33" ht="15.75" customHeight="1" x14ac:dyDescent="0.25">
      <c r="A633" s="84">
        <v>1701</v>
      </c>
      <c r="B633" s="87"/>
      <c r="C633" s="87"/>
      <c r="D633" s="87"/>
      <c r="E633" s="87"/>
      <c r="F633" s="87"/>
      <c r="G633" s="87"/>
      <c r="H633" s="87"/>
      <c r="I633" s="87"/>
      <c r="J633" s="193"/>
      <c r="K633" s="233"/>
      <c r="L633" s="232">
        <v>2</v>
      </c>
      <c r="M633" s="232">
        <v>1</v>
      </c>
      <c r="N633" s="232">
        <v>1</v>
      </c>
      <c r="O633" s="233"/>
      <c r="P633" s="233"/>
      <c r="Q633" s="233"/>
      <c r="R633" s="232">
        <v>3</v>
      </c>
      <c r="S633" s="232">
        <f t="shared" ref="S633:T633" si="341">K633+M633+O633+Q633</f>
        <v>1</v>
      </c>
      <c r="T633" s="235">
        <f t="shared" si="341"/>
        <v>6</v>
      </c>
      <c r="U633" s="233"/>
      <c r="V633" s="233"/>
      <c r="W633" s="233"/>
      <c r="X633" s="233"/>
      <c r="Y633" s="129">
        <v>6</v>
      </c>
      <c r="Z633" s="159"/>
      <c r="AA633" s="108"/>
      <c r="AB633" s="88"/>
      <c r="AC633" s="105"/>
      <c r="AD633" s="106">
        <v>7</v>
      </c>
      <c r="AE633" s="107"/>
      <c r="AF633" s="105"/>
    </row>
    <row r="634" spans="1:33" ht="15.75" customHeight="1" x14ac:dyDescent="0.25">
      <c r="A634" s="84">
        <v>1702</v>
      </c>
      <c r="B634" s="87"/>
      <c r="C634" s="87"/>
      <c r="D634" s="87"/>
      <c r="E634" s="87"/>
      <c r="F634" s="87"/>
      <c r="G634" s="87"/>
      <c r="H634" s="87"/>
      <c r="I634" s="87"/>
      <c r="J634" s="193"/>
      <c r="K634" s="233"/>
      <c r="L634" s="233"/>
      <c r="M634" s="233"/>
      <c r="N634" s="233"/>
      <c r="O634" s="233"/>
      <c r="P634" s="232">
        <v>1</v>
      </c>
      <c r="Q634" s="233"/>
      <c r="R634" s="233"/>
      <c r="S634" s="232">
        <f t="shared" ref="S634:T634" si="342">K634+M634+O634+Q634</f>
        <v>0</v>
      </c>
      <c r="T634" s="235">
        <f t="shared" si="342"/>
        <v>1</v>
      </c>
      <c r="U634" s="233"/>
      <c r="V634" s="233"/>
      <c r="W634" s="233"/>
      <c r="X634" s="233"/>
      <c r="Y634" s="129">
        <v>1</v>
      </c>
      <c r="Z634" s="159"/>
      <c r="AA634" s="108"/>
      <c r="AB634" s="88"/>
      <c r="AC634" s="105"/>
      <c r="AD634" s="106">
        <v>3</v>
      </c>
      <c r="AE634" s="107"/>
      <c r="AF634" s="105"/>
    </row>
    <row r="635" spans="1:33" ht="15.75" customHeight="1" x14ac:dyDescent="0.25">
      <c r="A635" s="84">
        <v>1801</v>
      </c>
      <c r="B635" s="87"/>
      <c r="C635" s="87"/>
      <c r="D635" s="87"/>
      <c r="E635" s="87"/>
      <c r="F635" s="87"/>
      <c r="G635" s="87"/>
      <c r="H635" s="87"/>
      <c r="I635" s="87"/>
      <c r="J635" s="87"/>
      <c r="K635" s="233"/>
      <c r="L635" s="232"/>
      <c r="M635" s="233"/>
      <c r="N635" s="233"/>
      <c r="O635" s="233"/>
      <c r="P635" s="232"/>
      <c r="Q635" s="233"/>
      <c r="R635" s="233"/>
      <c r="S635" s="233"/>
      <c r="T635" s="233"/>
      <c r="U635" s="233"/>
      <c r="V635" s="233"/>
      <c r="W635" s="233"/>
      <c r="X635" s="233"/>
      <c r="Y635" s="129"/>
      <c r="Z635" s="159"/>
      <c r="AA635" s="108"/>
      <c r="AB635" s="88"/>
      <c r="AC635" s="105"/>
      <c r="AD635" s="106"/>
      <c r="AE635" s="107"/>
      <c r="AF635" s="105"/>
    </row>
    <row r="636" spans="1:33" ht="15.75" customHeight="1" x14ac:dyDescent="0.25">
      <c r="A636" s="84">
        <v>1802</v>
      </c>
      <c r="B636" s="87"/>
      <c r="C636" s="87"/>
      <c r="D636" s="87"/>
      <c r="E636" s="87"/>
      <c r="F636" s="87"/>
      <c r="G636" s="87"/>
      <c r="H636" s="87"/>
      <c r="I636" s="87"/>
      <c r="J636" s="87"/>
      <c r="K636" s="233"/>
      <c r="L636" s="233"/>
      <c r="M636" s="233"/>
      <c r="N636" s="233"/>
      <c r="O636" s="233"/>
      <c r="P636" s="233"/>
      <c r="Q636" s="233"/>
      <c r="R636" s="233"/>
      <c r="S636" s="233"/>
      <c r="T636" s="233"/>
      <c r="U636" s="233"/>
      <c r="V636" s="233"/>
      <c r="W636" s="233"/>
      <c r="X636" s="233"/>
      <c r="Y636" s="129"/>
      <c r="Z636" s="159"/>
      <c r="AA636" s="108"/>
      <c r="AB636" s="88"/>
      <c r="AC636" s="108"/>
      <c r="AD636" s="109"/>
      <c r="AE636" s="110"/>
      <c r="AF636" s="105"/>
    </row>
    <row r="637" spans="1:33" ht="15.75" customHeight="1" x14ac:dyDescent="0.25">
      <c r="A637" s="84">
        <v>1901</v>
      </c>
      <c r="B637" s="87"/>
      <c r="C637" s="87"/>
      <c r="D637" s="87"/>
      <c r="E637" s="87"/>
      <c r="F637" s="87"/>
      <c r="G637" s="87"/>
      <c r="H637" s="87"/>
      <c r="I637" s="87"/>
      <c r="J637" s="87"/>
      <c r="K637" s="233"/>
      <c r="L637" s="233"/>
      <c r="M637" s="233"/>
      <c r="N637" s="233"/>
      <c r="O637" s="233"/>
      <c r="P637" s="233"/>
      <c r="Q637" s="233"/>
      <c r="R637" s="233"/>
      <c r="S637" s="233"/>
      <c r="T637" s="233"/>
      <c r="U637" s="233"/>
      <c r="V637" s="233"/>
      <c r="W637" s="233"/>
      <c r="X637" s="233"/>
      <c r="Y637" s="129"/>
      <c r="Z637" s="159"/>
      <c r="AA637" s="108"/>
      <c r="AB637" s="88"/>
      <c r="AC637" s="111" t="s">
        <v>91</v>
      </c>
      <c r="AD637" s="112">
        <v>81</v>
      </c>
      <c r="AE637" s="113">
        <f>Y640</f>
        <v>87</v>
      </c>
      <c r="AF637" s="114" t="s">
        <v>19</v>
      </c>
    </row>
    <row r="638" spans="1:33" ht="15.75" customHeight="1" x14ac:dyDescent="0.25">
      <c r="A638" s="84">
        <v>1902</v>
      </c>
      <c r="B638" s="87"/>
      <c r="C638" s="87"/>
      <c r="D638" s="87"/>
      <c r="E638" s="87"/>
      <c r="F638" s="87"/>
      <c r="G638" s="87"/>
      <c r="H638" s="87"/>
      <c r="I638" s="87"/>
      <c r="J638" s="87"/>
      <c r="K638" s="233"/>
      <c r="L638" s="233"/>
      <c r="M638" s="233"/>
      <c r="N638" s="233"/>
      <c r="O638" s="233"/>
      <c r="P638" s="233"/>
      <c r="Q638" s="233"/>
      <c r="R638" s="233"/>
      <c r="S638" s="233"/>
      <c r="T638" s="233"/>
      <c r="U638" s="233"/>
      <c r="V638" s="233"/>
      <c r="W638" s="233"/>
      <c r="X638" s="233"/>
      <c r="Y638" s="129"/>
      <c r="Z638" s="159"/>
      <c r="AA638" s="108"/>
      <c r="AB638" s="88"/>
      <c r="AC638" s="115" t="s">
        <v>92</v>
      </c>
      <c r="AD638" s="116">
        <f>IF(AD637/B623=0,"",AD637/B623)</f>
        <v>0.68067226890756305</v>
      </c>
      <c r="AE638" s="117">
        <f>IF(AD637/AE637=0,"",AD637/AE637)</f>
        <v>0.93103448275862066</v>
      </c>
      <c r="AF638" s="118" t="s">
        <v>93</v>
      </c>
    </row>
    <row r="639" spans="1:33" ht="15.75" customHeight="1" x14ac:dyDescent="0.25">
      <c r="A639" s="84">
        <v>2001</v>
      </c>
      <c r="B639" s="87"/>
      <c r="C639" s="87"/>
      <c r="D639" s="87"/>
      <c r="E639" s="87"/>
      <c r="F639" s="87"/>
      <c r="G639" s="87"/>
      <c r="H639" s="87"/>
      <c r="I639" s="87"/>
      <c r="J639" s="87"/>
      <c r="K639" s="233"/>
      <c r="L639" s="233"/>
      <c r="M639" s="233"/>
      <c r="N639" s="233"/>
      <c r="O639" s="233"/>
      <c r="P639" s="233"/>
      <c r="Q639" s="233"/>
      <c r="R639" s="233"/>
      <c r="S639" s="233"/>
      <c r="T639" s="233"/>
      <c r="U639" s="233"/>
      <c r="V639" s="233"/>
      <c r="W639" s="233"/>
      <c r="X639" s="233"/>
      <c r="Y639" s="129"/>
      <c r="Z639" s="161"/>
      <c r="AA639" s="162"/>
      <c r="AB639" s="163"/>
      <c r="AC639" s="120"/>
      <c r="AD639" s="121"/>
      <c r="AE639" s="121"/>
      <c r="AF639" s="122"/>
    </row>
    <row r="640" spans="1:33" ht="18" x14ac:dyDescent="0.25">
      <c r="A640" s="46"/>
      <c r="B640" s="296" t="s">
        <v>111</v>
      </c>
      <c r="C640" s="296"/>
      <c r="D640" s="296"/>
      <c r="E640" s="296"/>
      <c r="F640" s="296"/>
      <c r="G640" s="296"/>
      <c r="H640" s="296"/>
      <c r="I640" s="296"/>
      <c r="J640" s="296"/>
      <c r="K640" s="296"/>
      <c r="L640" s="296"/>
      <c r="M640" s="296"/>
      <c r="N640" s="296"/>
      <c r="O640" s="296"/>
      <c r="P640" s="296"/>
      <c r="Q640" s="296"/>
      <c r="R640" s="296"/>
      <c r="S640" s="296"/>
      <c r="T640" s="296"/>
      <c r="U640" s="296"/>
      <c r="V640" s="296"/>
      <c r="W640" s="296"/>
      <c r="X640" s="296"/>
      <c r="Y640" s="123">
        <f>SUM(Y623:Y637)</f>
        <v>87</v>
      </c>
      <c r="Z640" s="124">
        <f>IF(SUM(Y628:Y631)=0,"",SUM(Y628:Y631)/B623)</f>
        <v>0.60504201680672265</v>
      </c>
      <c r="AA640" s="124">
        <f>IF(Y640=0,"",Y640/B623)</f>
        <v>0.73109243697478987</v>
      </c>
      <c r="AB640" s="124">
        <f>IF(Y631=0,"",AA640-Z640)</f>
        <v>0.12605042016806722</v>
      </c>
      <c r="AC640" s="1"/>
      <c r="AD640" s="2"/>
      <c r="AE640" s="36"/>
      <c r="AF640" s="1"/>
    </row>
    <row r="641" spans="1:33" ht="12.75" x14ac:dyDescent="0.2">
      <c r="Z641" s="1"/>
      <c r="AA641" s="1"/>
      <c r="AB641" s="1"/>
      <c r="AC641" s="1"/>
      <c r="AG641" s="2"/>
    </row>
    <row r="642" spans="1:33" ht="12.75" x14ac:dyDescent="0.2">
      <c r="Z642" s="1"/>
      <c r="AA642" s="1"/>
      <c r="AB642" s="1"/>
      <c r="AC642" s="1"/>
      <c r="AG642" s="2"/>
    </row>
    <row r="643" spans="1:33" ht="26.25" x14ac:dyDescent="0.4">
      <c r="B643" s="297" t="s">
        <v>101</v>
      </c>
      <c r="C643" s="297"/>
      <c r="D643" s="297"/>
      <c r="E643" s="297"/>
      <c r="F643" s="297"/>
      <c r="G643" s="297"/>
      <c r="H643" s="297"/>
      <c r="I643" s="297"/>
      <c r="J643" s="297"/>
      <c r="K643" s="297"/>
      <c r="L643" s="297"/>
      <c r="M643" s="297"/>
      <c r="N643" s="297"/>
      <c r="O643" s="297"/>
      <c r="P643" s="297"/>
      <c r="Q643" s="297"/>
      <c r="R643" s="297"/>
      <c r="S643" s="297"/>
      <c r="T643" s="297"/>
      <c r="U643" s="297"/>
      <c r="V643" s="297"/>
      <c r="W643" s="297"/>
      <c r="X643" s="297"/>
      <c r="Y643" s="208" t="s">
        <v>85</v>
      </c>
      <c r="Z643" s="1"/>
      <c r="AA643" s="1"/>
      <c r="AB643" s="2"/>
      <c r="AC643" s="1"/>
      <c r="AD643" s="2"/>
      <c r="AE643" s="2"/>
      <c r="AF643" s="2"/>
    </row>
    <row r="644" spans="1:33" ht="20.25" x14ac:dyDescent="0.2">
      <c r="A644" s="316" t="s">
        <v>18</v>
      </c>
      <c r="B644" s="318" t="s">
        <v>102</v>
      </c>
      <c r="C644" s="319"/>
      <c r="D644" s="319"/>
      <c r="E644" s="319"/>
      <c r="F644" s="319"/>
      <c r="G644" s="319"/>
      <c r="H644" s="319"/>
      <c r="I644" s="319"/>
      <c r="J644" s="320"/>
      <c r="K644" s="298"/>
      <c r="L644" s="298"/>
      <c r="M644" s="298"/>
      <c r="N644" s="298"/>
      <c r="O644" s="298"/>
      <c r="P644" s="298"/>
      <c r="Q644" s="298"/>
      <c r="R644" s="298"/>
      <c r="S644" s="298"/>
      <c r="T644" s="298"/>
      <c r="U644" s="298"/>
      <c r="V644" s="298"/>
      <c r="W644" s="298"/>
      <c r="X644" s="298"/>
      <c r="Y644" s="321" t="s">
        <v>19</v>
      </c>
      <c r="Z644" s="323" t="s">
        <v>11</v>
      </c>
      <c r="AA644" s="323" t="s">
        <v>12</v>
      </c>
      <c r="AB644" s="325" t="s">
        <v>13</v>
      </c>
      <c r="AC644" s="323" t="s">
        <v>14</v>
      </c>
      <c r="AD644" s="324" t="s">
        <v>15</v>
      </c>
      <c r="AE644" s="324" t="s">
        <v>16</v>
      </c>
      <c r="AF644" s="323" t="s">
        <v>103</v>
      </c>
    </row>
    <row r="645" spans="1:33" ht="15.75" x14ac:dyDescent="0.25">
      <c r="A645" s="317"/>
      <c r="B645" s="84" t="s">
        <v>104</v>
      </c>
      <c r="C645" s="84" t="s">
        <v>105</v>
      </c>
      <c r="D645" s="84" t="s">
        <v>106</v>
      </c>
      <c r="E645" s="84" t="s">
        <v>107</v>
      </c>
      <c r="F645" s="84" t="s">
        <v>108</v>
      </c>
      <c r="G645" s="84" t="s">
        <v>109</v>
      </c>
      <c r="H645" s="84" t="s">
        <v>110</v>
      </c>
      <c r="I645" s="84"/>
      <c r="J645" s="84"/>
      <c r="K645" s="231" t="s">
        <v>73</v>
      </c>
      <c r="L645" s="231" t="s">
        <v>74</v>
      </c>
      <c r="M645" s="231" t="s">
        <v>73</v>
      </c>
      <c r="N645" s="231" t="s">
        <v>74</v>
      </c>
      <c r="O645" s="231" t="s">
        <v>73</v>
      </c>
      <c r="P645" s="231" t="s">
        <v>74</v>
      </c>
      <c r="Q645" s="231" t="s">
        <v>73</v>
      </c>
      <c r="R645" s="231" t="s">
        <v>74</v>
      </c>
      <c r="S645" s="231" t="s">
        <v>73</v>
      </c>
      <c r="T645" s="231" t="s">
        <v>74</v>
      </c>
      <c r="U645" s="202"/>
      <c r="V645" s="202"/>
      <c r="W645" s="202"/>
      <c r="X645" s="202"/>
      <c r="Y645" s="322"/>
      <c r="Z645" s="317"/>
      <c r="AA645" s="317"/>
      <c r="AB645" s="317"/>
      <c r="AC645" s="317"/>
      <c r="AD645" s="317"/>
      <c r="AE645" s="317"/>
      <c r="AF645" s="317"/>
    </row>
    <row r="646" spans="1:33" ht="15.75" customHeight="1" x14ac:dyDescent="0.25">
      <c r="A646" s="84">
        <v>1202</v>
      </c>
      <c r="B646" s="87">
        <v>117</v>
      </c>
      <c r="C646" s="87"/>
      <c r="D646" s="87"/>
      <c r="E646" s="87"/>
      <c r="F646" s="87"/>
      <c r="G646" s="87"/>
      <c r="H646" s="87"/>
      <c r="I646" s="87"/>
      <c r="J646" s="87"/>
      <c r="K646" s="232"/>
      <c r="L646" s="232"/>
      <c r="M646" s="232"/>
      <c r="N646" s="232"/>
      <c r="O646" s="232"/>
      <c r="P646" s="232"/>
      <c r="Q646" s="232"/>
      <c r="R646" s="232"/>
      <c r="S646" s="232"/>
      <c r="T646" s="232"/>
      <c r="U646" s="232"/>
      <c r="V646" s="232"/>
      <c r="W646" s="232"/>
      <c r="X646" s="232"/>
      <c r="Y646" s="129"/>
      <c r="Z646" s="238"/>
      <c r="AA646" s="239"/>
      <c r="AB646" s="240"/>
      <c r="AC646" s="91"/>
      <c r="AD646" s="92">
        <f>B646</f>
        <v>117</v>
      </c>
      <c r="AE646" s="93"/>
      <c r="AF646" s="91"/>
    </row>
    <row r="647" spans="1:33" ht="15.75" customHeight="1" x14ac:dyDescent="0.25">
      <c r="A647" s="84">
        <v>1301</v>
      </c>
      <c r="B647" s="87"/>
      <c r="C647" s="87">
        <v>109</v>
      </c>
      <c r="D647" s="87"/>
      <c r="E647" s="87"/>
      <c r="F647" s="87"/>
      <c r="G647" s="87"/>
      <c r="H647" s="87"/>
      <c r="I647" s="87"/>
      <c r="J647" s="87"/>
      <c r="K647" s="232"/>
      <c r="L647" s="232"/>
      <c r="M647" s="232"/>
      <c r="N647" s="232"/>
      <c r="O647" s="232"/>
      <c r="P647" s="232"/>
      <c r="Q647" s="232"/>
      <c r="R647" s="232"/>
      <c r="S647" s="232"/>
      <c r="T647" s="232"/>
      <c r="U647" s="232"/>
      <c r="V647" s="232"/>
      <c r="W647" s="232"/>
      <c r="X647" s="232"/>
      <c r="Y647" s="129"/>
      <c r="Z647" s="241"/>
      <c r="AA647" s="101"/>
      <c r="AB647" s="242"/>
      <c r="AC647" s="96">
        <f>IF(C647=0,"",C647/B646)</f>
        <v>0.93162393162393164</v>
      </c>
      <c r="AD647" s="97">
        <v>109</v>
      </c>
      <c r="AE647" s="98">
        <f t="shared" ref="AE647:AE654" si="343">IF(AD647=0,"",AD647/AD646)</f>
        <v>0.93162393162393164</v>
      </c>
      <c r="AF647" s="98">
        <f t="shared" ref="AF647:AF654" si="344">IF(AD647=0,"",100%-AE647)</f>
        <v>6.8376068376068355E-2</v>
      </c>
    </row>
    <row r="648" spans="1:33" ht="15.75" customHeight="1" x14ac:dyDescent="0.25">
      <c r="A648" s="84">
        <v>1302</v>
      </c>
      <c r="B648" s="87"/>
      <c r="C648" s="87"/>
      <c r="D648" s="87">
        <v>96</v>
      </c>
      <c r="E648" s="87"/>
      <c r="F648" s="87"/>
      <c r="G648" s="87"/>
      <c r="H648" s="87"/>
      <c r="I648" s="87"/>
      <c r="J648" s="87"/>
      <c r="K648" s="232"/>
      <c r="L648" s="232"/>
      <c r="M648" s="232"/>
      <c r="N648" s="232"/>
      <c r="O648" s="232"/>
      <c r="P648" s="232"/>
      <c r="Q648" s="232"/>
      <c r="R648" s="232"/>
      <c r="S648" s="232"/>
      <c r="T648" s="232"/>
      <c r="U648" s="232"/>
      <c r="V648" s="232"/>
      <c r="W648" s="232"/>
      <c r="X648" s="232"/>
      <c r="Y648" s="129"/>
      <c r="Z648" s="241"/>
      <c r="AA648" s="101"/>
      <c r="AB648" s="242"/>
      <c r="AC648" s="96">
        <f>IF(D648=0,"",D648/C647)</f>
        <v>0.88073394495412849</v>
      </c>
      <c r="AD648" s="97">
        <v>99</v>
      </c>
      <c r="AE648" s="98">
        <f t="shared" si="343"/>
        <v>0.90825688073394495</v>
      </c>
      <c r="AF648" s="98">
        <f t="shared" si="344"/>
        <v>9.1743119266055051E-2</v>
      </c>
      <c r="AG648" s="14">
        <f>AD648/AD646</f>
        <v>0.84615384615384615</v>
      </c>
    </row>
    <row r="649" spans="1:33" ht="15.75" customHeight="1" x14ac:dyDescent="0.25">
      <c r="A649" s="84">
        <v>1401</v>
      </c>
      <c r="B649" s="87"/>
      <c r="C649" s="87"/>
      <c r="D649" s="87"/>
      <c r="E649" s="87">
        <v>93</v>
      </c>
      <c r="F649" s="87"/>
      <c r="G649" s="87"/>
      <c r="H649" s="87"/>
      <c r="I649" s="87"/>
      <c r="J649" s="87"/>
      <c r="K649" s="232"/>
      <c r="L649" s="232"/>
      <c r="M649" s="232"/>
      <c r="N649" s="232"/>
      <c r="O649" s="232"/>
      <c r="P649" s="232"/>
      <c r="Q649" s="232"/>
      <c r="R649" s="232"/>
      <c r="S649" s="232"/>
      <c r="T649" s="232"/>
      <c r="U649" s="232"/>
      <c r="V649" s="232"/>
      <c r="W649" s="232"/>
      <c r="X649" s="232"/>
      <c r="Y649" s="129"/>
      <c r="Z649" s="241"/>
      <c r="AA649" s="101"/>
      <c r="AB649" s="242"/>
      <c r="AC649" s="96">
        <f>IF(E649=0,"",E649/D648)</f>
        <v>0.96875</v>
      </c>
      <c r="AD649" s="97">
        <v>98</v>
      </c>
      <c r="AE649" s="98">
        <f t="shared" si="343"/>
        <v>0.98989898989898994</v>
      </c>
      <c r="AF649" s="98">
        <f t="shared" si="344"/>
        <v>1.0101010101010055E-2</v>
      </c>
    </row>
    <row r="650" spans="1:33" ht="15.75" customHeight="1" x14ac:dyDescent="0.25">
      <c r="A650" s="84">
        <v>1402</v>
      </c>
      <c r="B650" s="87"/>
      <c r="C650" s="87"/>
      <c r="D650" s="87"/>
      <c r="E650" s="87"/>
      <c r="F650" s="87">
        <v>87</v>
      </c>
      <c r="G650" s="87"/>
      <c r="H650" s="87"/>
      <c r="I650" s="87"/>
      <c r="J650" s="87"/>
      <c r="K650" s="232"/>
      <c r="L650" s="232"/>
      <c r="M650" s="232"/>
      <c r="N650" s="232"/>
      <c r="O650" s="232"/>
      <c r="P650" s="232"/>
      <c r="Q650" s="232"/>
      <c r="R650" s="232"/>
      <c r="S650" s="232"/>
      <c r="T650" s="232"/>
      <c r="U650" s="232"/>
      <c r="V650" s="232"/>
      <c r="W650" s="232"/>
      <c r="X650" s="232"/>
      <c r="Y650" s="129"/>
      <c r="Z650" s="241"/>
      <c r="AA650" s="101"/>
      <c r="AB650" s="242"/>
      <c r="AC650" s="96">
        <f>IF(F650=0,"",F650/E649)</f>
        <v>0.93548387096774188</v>
      </c>
      <c r="AD650" s="97">
        <v>98</v>
      </c>
      <c r="AE650" s="98">
        <f t="shared" si="343"/>
        <v>1</v>
      </c>
      <c r="AF650" s="98">
        <f t="shared" si="344"/>
        <v>0</v>
      </c>
    </row>
    <row r="651" spans="1:33" ht="15.75" customHeight="1" x14ac:dyDescent="0.25">
      <c r="A651" s="84">
        <v>1501</v>
      </c>
      <c r="B651" s="87"/>
      <c r="C651" s="87"/>
      <c r="D651" s="87"/>
      <c r="E651" s="87"/>
      <c r="F651" s="87"/>
      <c r="G651" s="87">
        <v>85</v>
      </c>
      <c r="H651" s="87"/>
      <c r="I651" s="87"/>
      <c r="J651" s="87"/>
      <c r="K651" s="232"/>
      <c r="L651" s="232"/>
      <c r="M651" s="232"/>
      <c r="N651" s="232"/>
      <c r="O651" s="232"/>
      <c r="P651" s="232"/>
      <c r="Q651" s="232"/>
      <c r="R651" s="232"/>
      <c r="S651" s="232"/>
      <c r="T651" s="232"/>
      <c r="U651" s="232"/>
      <c r="V651" s="232"/>
      <c r="W651" s="232"/>
      <c r="X651" s="232"/>
      <c r="Y651" s="129"/>
      <c r="Z651" s="241"/>
      <c r="AA651" s="101"/>
      <c r="AB651" s="242"/>
      <c r="AC651" s="96">
        <f>IF(G651=0,"",G651/F650)</f>
        <v>0.97701149425287359</v>
      </c>
      <c r="AD651" s="97">
        <v>98</v>
      </c>
      <c r="AE651" s="98">
        <f t="shared" si="343"/>
        <v>1</v>
      </c>
      <c r="AF651" s="98">
        <f t="shared" si="344"/>
        <v>0</v>
      </c>
    </row>
    <row r="652" spans="1:33" ht="15.75" customHeight="1" x14ac:dyDescent="0.25">
      <c r="A652" s="84">
        <v>1502</v>
      </c>
      <c r="B652" s="87"/>
      <c r="C652" s="87"/>
      <c r="D652" s="87"/>
      <c r="E652" s="87"/>
      <c r="F652" s="87"/>
      <c r="G652" s="87"/>
      <c r="H652" s="87">
        <v>84</v>
      </c>
      <c r="I652" s="87"/>
      <c r="J652" s="87"/>
      <c r="K652" s="232"/>
      <c r="L652" s="232"/>
      <c r="M652" s="232"/>
      <c r="N652" s="232"/>
      <c r="O652" s="232"/>
      <c r="P652" s="232"/>
      <c r="Q652" s="232"/>
      <c r="R652" s="232"/>
      <c r="S652" s="232"/>
      <c r="T652" s="232"/>
      <c r="U652" s="232"/>
      <c r="V652" s="232"/>
      <c r="W652" s="232"/>
      <c r="X652" s="232"/>
      <c r="Y652" s="129">
        <v>1</v>
      </c>
      <c r="Z652" s="241"/>
      <c r="AA652" s="101"/>
      <c r="AB652" s="242"/>
      <c r="AC652" s="96">
        <f>IF(H652=0,"",H652/G651)</f>
        <v>0.9882352941176471</v>
      </c>
      <c r="AD652" s="97">
        <v>98</v>
      </c>
      <c r="AE652" s="98">
        <f t="shared" si="343"/>
        <v>1</v>
      </c>
      <c r="AF652" s="98">
        <f t="shared" si="344"/>
        <v>0</v>
      </c>
    </row>
    <row r="653" spans="1:33" ht="15.75" customHeight="1" x14ac:dyDescent="0.25">
      <c r="A653" s="84">
        <v>1601</v>
      </c>
      <c r="B653" s="87"/>
      <c r="C653" s="87"/>
      <c r="D653" s="87"/>
      <c r="E653" s="87"/>
      <c r="F653" s="87"/>
      <c r="G653" s="87"/>
      <c r="H653" s="87"/>
      <c r="I653" s="193"/>
      <c r="J653" s="87"/>
      <c r="K653" s="232">
        <v>28</v>
      </c>
      <c r="L653" s="232"/>
      <c r="M653" s="232">
        <v>9</v>
      </c>
      <c r="N653" s="232">
        <v>1</v>
      </c>
      <c r="O653" s="232">
        <v>24</v>
      </c>
      <c r="P653" s="232"/>
      <c r="Q653" s="232">
        <v>18</v>
      </c>
      <c r="R653" s="232">
        <v>1</v>
      </c>
      <c r="S653" s="235">
        <f t="shared" ref="S653:T653" si="345">K653+M653+O653+Q653</f>
        <v>79</v>
      </c>
      <c r="T653" s="232">
        <f t="shared" si="345"/>
        <v>2</v>
      </c>
      <c r="U653" s="232"/>
      <c r="V653" s="232"/>
      <c r="W653" s="232"/>
      <c r="X653" s="232"/>
      <c r="Y653" s="129">
        <v>1</v>
      </c>
      <c r="Z653" s="241"/>
      <c r="AA653" s="101"/>
      <c r="AB653" s="242"/>
      <c r="AC653" s="96">
        <f>IF(S653=0,"",S653/H652)</f>
        <v>0.94047619047619047</v>
      </c>
      <c r="AD653" s="97">
        <v>98</v>
      </c>
      <c r="AE653" s="98">
        <f t="shared" si="343"/>
        <v>1</v>
      </c>
      <c r="AF653" s="98">
        <f t="shared" si="344"/>
        <v>0</v>
      </c>
    </row>
    <row r="654" spans="1:33" ht="15.75" customHeight="1" x14ac:dyDescent="0.25">
      <c r="A654" s="84">
        <v>1602</v>
      </c>
      <c r="B654" s="87"/>
      <c r="C654" s="87"/>
      <c r="D654" s="87"/>
      <c r="E654" s="87"/>
      <c r="F654" s="87"/>
      <c r="G654" s="87"/>
      <c r="H654" s="87"/>
      <c r="I654" s="87"/>
      <c r="J654" s="193"/>
      <c r="K654" s="232">
        <v>2</v>
      </c>
      <c r="L654" s="232">
        <v>27</v>
      </c>
      <c r="M654" s="232">
        <v>2</v>
      </c>
      <c r="N654" s="232">
        <v>9</v>
      </c>
      <c r="O654" s="232">
        <v>3</v>
      </c>
      <c r="P654" s="232">
        <v>24</v>
      </c>
      <c r="Q654" s="232"/>
      <c r="R654" s="232">
        <v>18</v>
      </c>
      <c r="S654" s="232">
        <f t="shared" ref="S654:T654" si="346">K654+M654+O654+Q654</f>
        <v>7</v>
      </c>
      <c r="T654" s="235">
        <f t="shared" si="346"/>
        <v>78</v>
      </c>
      <c r="U654" s="232"/>
      <c r="V654" s="232"/>
      <c r="W654" s="232"/>
      <c r="X654" s="232"/>
      <c r="Y654" s="129">
        <v>75</v>
      </c>
      <c r="Z654" s="241"/>
      <c r="AA654" s="101"/>
      <c r="AB654" s="242"/>
      <c r="AC654" s="96">
        <f>IF(T654=0,"",T654/S653)</f>
        <v>0.98734177215189878</v>
      </c>
      <c r="AD654" s="97">
        <v>95</v>
      </c>
      <c r="AE654" s="100">
        <f t="shared" si="343"/>
        <v>0.96938775510204078</v>
      </c>
      <c r="AF654" s="100">
        <f t="shared" si="344"/>
        <v>3.0612244897959218E-2</v>
      </c>
    </row>
    <row r="655" spans="1:33" ht="15.75" customHeight="1" x14ac:dyDescent="0.25">
      <c r="A655" s="84">
        <v>1701</v>
      </c>
      <c r="B655" s="87"/>
      <c r="C655" s="87"/>
      <c r="D655" s="87"/>
      <c r="E655" s="87"/>
      <c r="F655" s="87"/>
      <c r="G655" s="87"/>
      <c r="H655" s="87"/>
      <c r="I655" s="87"/>
      <c r="J655" s="193"/>
      <c r="K655" s="232">
        <v>2</v>
      </c>
      <c r="L655" s="232">
        <v>1</v>
      </c>
      <c r="M655" s="232"/>
      <c r="N655" s="232">
        <v>2</v>
      </c>
      <c r="O655" s="232">
        <v>1</v>
      </c>
      <c r="P655" s="232">
        <v>4</v>
      </c>
      <c r="Q655" s="232"/>
      <c r="R655" s="232"/>
      <c r="S655" s="232">
        <f t="shared" ref="S655:T655" si="347">K655+M655+O655+Q655</f>
        <v>3</v>
      </c>
      <c r="T655" s="235">
        <f t="shared" si="347"/>
        <v>7</v>
      </c>
      <c r="U655" s="232"/>
      <c r="V655" s="232"/>
      <c r="W655" s="232"/>
      <c r="X655" s="232"/>
      <c r="Y655" s="129">
        <v>7</v>
      </c>
      <c r="Z655" s="241"/>
      <c r="AA655" s="101"/>
      <c r="AB655" s="232"/>
      <c r="AC655" s="101"/>
      <c r="AD655" s="97">
        <v>15</v>
      </c>
      <c r="AE655" s="102"/>
      <c r="AF655" s="103"/>
    </row>
    <row r="656" spans="1:33" ht="15.75" customHeight="1" x14ac:dyDescent="0.25">
      <c r="A656" s="84">
        <v>1702</v>
      </c>
      <c r="B656" s="87"/>
      <c r="C656" s="87"/>
      <c r="D656" s="87"/>
      <c r="E656" s="87"/>
      <c r="F656" s="87"/>
      <c r="G656" s="87"/>
      <c r="H656" s="87"/>
      <c r="I656" s="87"/>
      <c r="J656" s="193"/>
      <c r="K656" s="233"/>
      <c r="L656" s="232">
        <v>1</v>
      </c>
      <c r="M656" s="233"/>
      <c r="N656" s="233"/>
      <c r="O656" s="232">
        <v>1</v>
      </c>
      <c r="P656" s="232">
        <v>2</v>
      </c>
      <c r="Q656" s="233"/>
      <c r="R656" s="233"/>
      <c r="S656" s="232">
        <f t="shared" ref="S656:T656" si="348">K656+M656+O656+Q656</f>
        <v>1</v>
      </c>
      <c r="T656" s="235">
        <f t="shared" si="348"/>
        <v>3</v>
      </c>
      <c r="U656" s="233"/>
      <c r="V656" s="233"/>
      <c r="W656" s="233"/>
      <c r="X656" s="233"/>
      <c r="Y656" s="129">
        <v>3</v>
      </c>
      <c r="Z656" s="241"/>
      <c r="AA656" s="101"/>
      <c r="AB656" s="232"/>
      <c r="AC656" s="105"/>
      <c r="AD656" s="106">
        <v>7</v>
      </c>
      <c r="AE656" s="107"/>
      <c r="AF656" s="105"/>
    </row>
    <row r="657" spans="1:36" ht="15.75" customHeight="1" x14ac:dyDescent="0.25">
      <c r="A657" s="84">
        <v>1801</v>
      </c>
      <c r="B657" s="87"/>
      <c r="C657" s="87"/>
      <c r="D657" s="87"/>
      <c r="E657" s="87"/>
      <c r="F657" s="87"/>
      <c r="G657" s="87"/>
      <c r="H657" s="87"/>
      <c r="I657" s="87"/>
      <c r="J657" s="193"/>
      <c r="K657" s="232">
        <v>1</v>
      </c>
      <c r="L657" s="233"/>
      <c r="M657" s="233"/>
      <c r="N657" s="233"/>
      <c r="O657" s="232">
        <v>1</v>
      </c>
      <c r="P657" s="232">
        <v>1</v>
      </c>
      <c r="Q657" s="233"/>
      <c r="R657" s="233"/>
      <c r="S657" s="232">
        <f t="shared" ref="S657:T657" si="349">K657+M657+O657+Q657</f>
        <v>2</v>
      </c>
      <c r="T657" s="235">
        <f t="shared" si="349"/>
        <v>1</v>
      </c>
      <c r="U657" s="233"/>
      <c r="V657" s="233"/>
      <c r="W657" s="233"/>
      <c r="X657" s="233"/>
      <c r="Y657" s="129"/>
      <c r="Z657" s="241"/>
      <c r="AA657" s="101"/>
      <c r="AB657" s="232"/>
      <c r="AC657" s="105"/>
      <c r="AD657" s="106">
        <v>3</v>
      </c>
      <c r="AE657" s="107"/>
      <c r="AF657" s="105"/>
    </row>
    <row r="658" spans="1:36" ht="15.75" customHeight="1" x14ac:dyDescent="0.25">
      <c r="A658" s="84">
        <v>1802</v>
      </c>
      <c r="B658" s="87"/>
      <c r="C658" s="87"/>
      <c r="D658" s="87"/>
      <c r="E658" s="87"/>
      <c r="F658" s="87"/>
      <c r="G658" s="87"/>
      <c r="H658" s="87"/>
      <c r="I658" s="87"/>
      <c r="J658" s="193"/>
      <c r="K658" s="233"/>
      <c r="L658" s="232">
        <v>1</v>
      </c>
      <c r="M658" s="233"/>
      <c r="N658" s="233"/>
      <c r="O658" s="233"/>
      <c r="P658" s="232">
        <v>2</v>
      </c>
      <c r="Q658" s="233"/>
      <c r="R658" s="233"/>
      <c r="S658" s="232">
        <f t="shared" ref="S658:T658" si="350">K658+M658+O658+Q658</f>
        <v>0</v>
      </c>
      <c r="T658" s="235">
        <f t="shared" si="350"/>
        <v>3</v>
      </c>
      <c r="U658" s="233"/>
      <c r="V658" s="233"/>
      <c r="W658" s="233"/>
      <c r="X658" s="233"/>
      <c r="Y658" s="129">
        <v>3</v>
      </c>
      <c r="Z658" s="241"/>
      <c r="AA658" s="101"/>
      <c r="AB658" s="232"/>
      <c r="AC658" s="105"/>
      <c r="AD658" s="106">
        <v>3</v>
      </c>
      <c r="AE658" s="107"/>
      <c r="AF658" s="105"/>
    </row>
    <row r="659" spans="1:36" ht="15.75" customHeight="1" x14ac:dyDescent="0.25">
      <c r="A659" s="84">
        <v>1901</v>
      </c>
      <c r="B659" s="87"/>
      <c r="C659" s="87"/>
      <c r="D659" s="87"/>
      <c r="E659" s="87"/>
      <c r="F659" s="87"/>
      <c r="G659" s="87"/>
      <c r="H659" s="87"/>
      <c r="I659" s="87"/>
      <c r="J659" s="87"/>
      <c r="K659" s="233"/>
      <c r="L659" s="233"/>
      <c r="M659" s="233"/>
      <c r="N659" s="233"/>
      <c r="O659" s="233"/>
      <c r="P659" s="233"/>
      <c r="Q659" s="233"/>
      <c r="R659" s="233"/>
      <c r="S659" s="232">
        <f t="shared" ref="S659:T659" si="351">K659+M659+O659+Q659</f>
        <v>0</v>
      </c>
      <c r="T659" s="232">
        <f t="shared" si="351"/>
        <v>0</v>
      </c>
      <c r="U659" s="233"/>
      <c r="V659" s="233"/>
      <c r="W659" s="233"/>
      <c r="X659" s="233"/>
      <c r="Y659" s="129"/>
      <c r="Z659" s="241"/>
      <c r="AA659" s="101"/>
      <c r="AB659" s="232"/>
      <c r="AC659" s="108"/>
      <c r="AD659" s="109"/>
      <c r="AE659" s="110"/>
      <c r="AF659" s="105"/>
    </row>
    <row r="660" spans="1:36" ht="15.75" customHeight="1" x14ac:dyDescent="0.25">
      <c r="A660" s="84">
        <v>1902</v>
      </c>
      <c r="B660" s="87"/>
      <c r="C660" s="87"/>
      <c r="D660" s="87"/>
      <c r="E660" s="87"/>
      <c r="F660" s="87"/>
      <c r="G660" s="87"/>
      <c r="H660" s="87"/>
      <c r="I660" s="87"/>
      <c r="J660" s="87"/>
      <c r="K660" s="233"/>
      <c r="L660" s="233"/>
      <c r="M660" s="233"/>
      <c r="N660" s="233"/>
      <c r="O660" s="233"/>
      <c r="P660" s="233"/>
      <c r="Q660" s="233"/>
      <c r="R660" s="233"/>
      <c r="S660" s="232">
        <f t="shared" ref="S660:T660" si="352">K660+M660+O660+Q660</f>
        <v>0</v>
      </c>
      <c r="T660" s="232">
        <f t="shared" si="352"/>
        <v>0</v>
      </c>
      <c r="U660" s="233"/>
      <c r="V660" s="233"/>
      <c r="W660" s="233"/>
      <c r="X660" s="233"/>
      <c r="Y660" s="129"/>
      <c r="Z660" s="241"/>
      <c r="AA660" s="101"/>
      <c r="AB660" s="232"/>
      <c r="AC660" s="111" t="s">
        <v>91</v>
      </c>
      <c r="AD660" s="112">
        <v>88</v>
      </c>
      <c r="AE660" s="113">
        <f>Y663</f>
        <v>90</v>
      </c>
      <c r="AF660" s="114" t="s">
        <v>19</v>
      </c>
    </row>
    <row r="661" spans="1:36" ht="15.75" customHeight="1" x14ac:dyDescent="0.25">
      <c r="A661" s="84">
        <v>2001</v>
      </c>
      <c r="B661" s="87"/>
      <c r="C661" s="87"/>
      <c r="D661" s="87"/>
      <c r="E661" s="87"/>
      <c r="F661" s="87"/>
      <c r="G661" s="87"/>
      <c r="H661" s="87"/>
      <c r="I661" s="87"/>
      <c r="J661" s="87"/>
      <c r="K661" s="233"/>
      <c r="L661" s="233"/>
      <c r="M661" s="233"/>
      <c r="N661" s="233"/>
      <c r="O661" s="233"/>
      <c r="P661" s="233"/>
      <c r="Q661" s="233"/>
      <c r="R661" s="233"/>
      <c r="S661" s="233"/>
      <c r="T661" s="233"/>
      <c r="U661" s="233"/>
      <c r="V661" s="233"/>
      <c r="W661" s="233"/>
      <c r="X661" s="233"/>
      <c r="Y661" s="129"/>
      <c r="Z661" s="241"/>
      <c r="AA661" s="101"/>
      <c r="AB661" s="232"/>
      <c r="AC661" s="115" t="s">
        <v>92</v>
      </c>
      <c r="AD661" s="116">
        <f>IF(AD660/B646=0,"",AD660/B646)</f>
        <v>0.75213675213675213</v>
      </c>
      <c r="AE661" s="117">
        <f>IF(AD660/AE660=0,"",AD660/AE660)</f>
        <v>0.97777777777777775</v>
      </c>
      <c r="AF661" s="118" t="s">
        <v>93</v>
      </c>
    </row>
    <row r="662" spans="1:36" ht="15.75" x14ac:dyDescent="0.25">
      <c r="A662" s="84">
        <v>2002</v>
      </c>
      <c r="B662" s="87"/>
      <c r="C662" s="87"/>
      <c r="D662" s="87"/>
      <c r="E662" s="87"/>
      <c r="F662" s="87"/>
      <c r="G662" s="87"/>
      <c r="H662" s="87"/>
      <c r="I662" s="87"/>
      <c r="J662" s="87"/>
      <c r="K662" s="233"/>
      <c r="L662" s="233"/>
      <c r="M662" s="233"/>
      <c r="N662" s="233"/>
      <c r="O662" s="233"/>
      <c r="P662" s="233"/>
      <c r="Q662" s="233"/>
      <c r="R662" s="233"/>
      <c r="S662" s="233"/>
      <c r="T662" s="233"/>
      <c r="U662" s="233"/>
      <c r="V662" s="233"/>
      <c r="W662" s="233"/>
      <c r="X662" s="233"/>
      <c r="Y662" s="129"/>
      <c r="Z662" s="243"/>
      <c r="AA662" s="244"/>
      <c r="AB662" s="245"/>
      <c r="AC662" s="120"/>
      <c r="AD662" s="121"/>
      <c r="AE662" s="121"/>
      <c r="AF662" s="122"/>
    </row>
    <row r="663" spans="1:36" ht="18" x14ac:dyDescent="0.25">
      <c r="A663" s="46"/>
      <c r="B663" s="296" t="s">
        <v>111</v>
      </c>
      <c r="C663" s="296"/>
      <c r="D663" s="296"/>
      <c r="E663" s="296"/>
      <c r="F663" s="296"/>
      <c r="G663" s="296"/>
      <c r="H663" s="296"/>
      <c r="I663" s="296"/>
      <c r="J663" s="296"/>
      <c r="K663" s="296"/>
      <c r="L663" s="296"/>
      <c r="M663" s="296"/>
      <c r="N663" s="296"/>
      <c r="O663" s="296"/>
      <c r="P663" s="296"/>
      <c r="Q663" s="296"/>
      <c r="R663" s="296"/>
      <c r="S663" s="296"/>
      <c r="T663" s="296"/>
      <c r="U663" s="296"/>
      <c r="V663" s="296"/>
      <c r="W663" s="296"/>
      <c r="X663" s="296"/>
      <c r="Y663" s="123">
        <f>SUM(Y646:Y659)</f>
        <v>90</v>
      </c>
      <c r="Z663" s="124">
        <f>IF(SUM(Y652:Y654)=0,"",SUM(Y652:Y654)/B646)</f>
        <v>0.65811965811965811</v>
      </c>
      <c r="AA663" s="124">
        <f>IF(Y663=0,"",Y663/B646)</f>
        <v>0.76923076923076927</v>
      </c>
      <c r="AB663" s="124">
        <f>IF(Y654=0,"",AA663-Z663)</f>
        <v>0.11111111111111116</v>
      </c>
      <c r="AC663" s="1"/>
      <c r="AD663" s="2"/>
      <c r="AE663" s="36"/>
      <c r="AF663" s="1"/>
    </row>
    <row r="664" spans="1:36" ht="12.75" x14ac:dyDescent="0.2">
      <c r="Z664" s="1"/>
      <c r="AA664" s="1"/>
      <c r="AB664" s="1"/>
      <c r="AC664" s="1"/>
      <c r="AG664" s="2"/>
    </row>
    <row r="665" spans="1:36" ht="12.75" x14ac:dyDescent="0.2">
      <c r="Z665" s="1"/>
      <c r="AA665" s="1"/>
      <c r="AC665" s="1"/>
      <c r="AG665" s="2"/>
      <c r="AH665" s="2"/>
      <c r="AI665" s="2"/>
      <c r="AJ665" s="2"/>
    </row>
    <row r="666" spans="1:36" ht="26.25" x14ac:dyDescent="0.4">
      <c r="B666" s="297" t="s">
        <v>101</v>
      </c>
      <c r="C666" s="297"/>
      <c r="D666" s="297"/>
      <c r="E666" s="297"/>
      <c r="F666" s="297"/>
      <c r="G666" s="297"/>
      <c r="H666" s="297"/>
      <c r="I666" s="297"/>
      <c r="J666" s="297"/>
      <c r="K666" s="297"/>
      <c r="L666" s="297"/>
      <c r="M666" s="297"/>
      <c r="N666" s="297"/>
      <c r="O666" s="297"/>
      <c r="P666" s="297"/>
      <c r="Q666" s="297"/>
      <c r="R666" s="297"/>
      <c r="S666" s="297"/>
      <c r="T666" s="297"/>
      <c r="U666" s="297"/>
      <c r="V666" s="297"/>
      <c r="W666" s="297"/>
      <c r="X666" s="297"/>
      <c r="Y666" s="208" t="s">
        <v>86</v>
      </c>
      <c r="Z666" s="1"/>
      <c r="AA666" s="1"/>
      <c r="AB666" s="2"/>
      <c r="AC666" s="1"/>
      <c r="AD666" s="2"/>
      <c r="AE666" s="2"/>
      <c r="AF666" s="2"/>
    </row>
    <row r="667" spans="1:36" ht="20.25" x14ac:dyDescent="0.2">
      <c r="A667" s="316" t="s">
        <v>18</v>
      </c>
      <c r="B667" s="318" t="s">
        <v>102</v>
      </c>
      <c r="C667" s="319"/>
      <c r="D667" s="319"/>
      <c r="E667" s="319"/>
      <c r="F667" s="319"/>
      <c r="G667" s="319"/>
      <c r="H667" s="319"/>
      <c r="I667" s="319"/>
      <c r="J667" s="320"/>
      <c r="K667" s="298"/>
      <c r="L667" s="298"/>
      <c r="M667" s="298"/>
      <c r="N667" s="298"/>
      <c r="O667" s="298"/>
      <c r="P667" s="298"/>
      <c r="Q667" s="298"/>
      <c r="R667" s="298"/>
      <c r="S667" s="298"/>
      <c r="T667" s="298"/>
      <c r="U667" s="298"/>
      <c r="V667" s="298"/>
      <c r="W667" s="298"/>
      <c r="X667" s="298"/>
      <c r="Y667" s="321" t="s">
        <v>19</v>
      </c>
      <c r="Z667" s="323" t="s">
        <v>11</v>
      </c>
      <c r="AA667" s="323" t="s">
        <v>12</v>
      </c>
      <c r="AB667" s="325" t="s">
        <v>13</v>
      </c>
      <c r="AC667" s="323" t="s">
        <v>14</v>
      </c>
      <c r="AD667" s="324" t="s">
        <v>15</v>
      </c>
      <c r="AE667" s="324" t="s">
        <v>16</v>
      </c>
      <c r="AF667" s="323" t="s">
        <v>103</v>
      </c>
    </row>
    <row r="668" spans="1:36" ht="15.75" x14ac:dyDescent="0.25">
      <c r="A668" s="317"/>
      <c r="B668" s="84" t="s">
        <v>104</v>
      </c>
      <c r="C668" s="84" t="s">
        <v>105</v>
      </c>
      <c r="D668" s="84" t="s">
        <v>106</v>
      </c>
      <c r="E668" s="84" t="s">
        <v>107</v>
      </c>
      <c r="F668" s="84" t="s">
        <v>108</v>
      </c>
      <c r="G668" s="84" t="s">
        <v>109</v>
      </c>
      <c r="H668" s="84" t="s">
        <v>110</v>
      </c>
      <c r="I668" s="84"/>
      <c r="J668" s="84"/>
      <c r="K668" s="231" t="s">
        <v>73</v>
      </c>
      <c r="L668" s="231" t="s">
        <v>74</v>
      </c>
      <c r="M668" s="231" t="s">
        <v>73</v>
      </c>
      <c r="N668" s="231" t="s">
        <v>74</v>
      </c>
      <c r="O668" s="231" t="s">
        <v>73</v>
      </c>
      <c r="P668" s="231" t="s">
        <v>74</v>
      </c>
      <c r="Q668" s="231" t="s">
        <v>73</v>
      </c>
      <c r="R668" s="231" t="s">
        <v>74</v>
      </c>
      <c r="S668" s="231" t="s">
        <v>73</v>
      </c>
      <c r="T668" s="231" t="s">
        <v>74</v>
      </c>
      <c r="U668" s="202"/>
      <c r="V668" s="202"/>
      <c r="W668" s="202"/>
      <c r="X668" s="202"/>
      <c r="Y668" s="322"/>
      <c r="Z668" s="317"/>
      <c r="AA668" s="317"/>
      <c r="AB668" s="317"/>
      <c r="AC668" s="317"/>
      <c r="AD668" s="317"/>
      <c r="AE668" s="317"/>
      <c r="AF668" s="317"/>
    </row>
    <row r="669" spans="1:36" ht="15.75" customHeight="1" x14ac:dyDescent="0.25">
      <c r="A669" s="84">
        <v>1301</v>
      </c>
      <c r="B669" s="87">
        <v>125</v>
      </c>
      <c r="C669" s="87"/>
      <c r="D669" s="87"/>
      <c r="E669" s="87"/>
      <c r="F669" s="87"/>
      <c r="G669" s="87"/>
      <c r="H669" s="87"/>
      <c r="I669" s="87"/>
      <c r="J669" s="87"/>
      <c r="K669" s="232"/>
      <c r="L669" s="232"/>
      <c r="M669" s="232"/>
      <c r="N669" s="232"/>
      <c r="O669" s="232"/>
      <c r="P669" s="232"/>
      <c r="Q669" s="232"/>
      <c r="R669" s="232"/>
      <c r="S669" s="232"/>
      <c r="T669" s="232"/>
      <c r="U669" s="232"/>
      <c r="V669" s="232"/>
      <c r="W669" s="232"/>
      <c r="X669" s="232"/>
      <c r="Y669" s="129"/>
      <c r="Z669" s="238"/>
      <c r="AA669" s="239"/>
      <c r="AB669" s="240"/>
      <c r="AC669" s="91"/>
      <c r="AD669" s="92">
        <f>B669</f>
        <v>125</v>
      </c>
      <c r="AE669" s="93"/>
      <c r="AF669" s="91"/>
    </row>
    <row r="670" spans="1:36" ht="15.75" customHeight="1" x14ac:dyDescent="0.25">
      <c r="A670" s="84">
        <v>1302</v>
      </c>
      <c r="B670" s="87"/>
      <c r="C670" s="87">
        <v>104</v>
      </c>
      <c r="D670" s="87"/>
      <c r="E670" s="87"/>
      <c r="F670" s="87"/>
      <c r="G670" s="87"/>
      <c r="H670" s="87"/>
      <c r="I670" s="87"/>
      <c r="J670" s="87"/>
      <c r="K670" s="232"/>
      <c r="L670" s="232"/>
      <c r="M670" s="232"/>
      <c r="N670" s="232"/>
      <c r="O670" s="232"/>
      <c r="P670" s="232"/>
      <c r="Q670" s="232"/>
      <c r="R670" s="232"/>
      <c r="S670" s="232"/>
      <c r="T670" s="232"/>
      <c r="U670" s="232"/>
      <c r="V670" s="232"/>
      <c r="W670" s="232"/>
      <c r="X670" s="232"/>
      <c r="Y670" s="129"/>
      <c r="Z670" s="241"/>
      <c r="AA670" s="101"/>
      <c r="AB670" s="242"/>
      <c r="AC670" s="96">
        <f>IF(C670=0,"",C670/B669)</f>
        <v>0.83199999999999996</v>
      </c>
      <c r="AD670" s="97">
        <v>105</v>
      </c>
      <c r="AE670" s="98">
        <f t="shared" ref="AE670:AE677" si="353">IF(AD670=0,"",AD670/AD669)</f>
        <v>0.84</v>
      </c>
      <c r="AF670" s="98">
        <f t="shared" ref="AF670:AF677" si="354">IF(AD670=0,"",100%-AE670)</f>
        <v>0.16000000000000003</v>
      </c>
    </row>
    <row r="671" spans="1:36" ht="15.75" customHeight="1" x14ac:dyDescent="0.25">
      <c r="A671" s="84">
        <v>1401</v>
      </c>
      <c r="B671" s="87"/>
      <c r="C671" s="87"/>
      <c r="D671" s="87">
        <v>92</v>
      </c>
      <c r="E671" s="87"/>
      <c r="F671" s="87"/>
      <c r="G671" s="87"/>
      <c r="H671" s="87"/>
      <c r="I671" s="87"/>
      <c r="J671" s="87"/>
      <c r="K671" s="232"/>
      <c r="L671" s="232"/>
      <c r="M671" s="232"/>
      <c r="N671" s="232"/>
      <c r="O671" s="232"/>
      <c r="P671" s="232"/>
      <c r="Q671" s="232"/>
      <c r="R671" s="232"/>
      <c r="S671" s="232"/>
      <c r="T671" s="232"/>
      <c r="U671" s="232"/>
      <c r="V671" s="232"/>
      <c r="W671" s="232"/>
      <c r="X671" s="232"/>
      <c r="Y671" s="129"/>
      <c r="Z671" s="241"/>
      <c r="AA671" s="101"/>
      <c r="AB671" s="242"/>
      <c r="AC671" s="96">
        <f>IF(D671=0,"",D671/C670)</f>
        <v>0.88461538461538458</v>
      </c>
      <c r="AD671" s="97">
        <v>100</v>
      </c>
      <c r="AE671" s="98">
        <f t="shared" si="353"/>
        <v>0.95238095238095233</v>
      </c>
      <c r="AF671" s="98">
        <f t="shared" si="354"/>
        <v>4.7619047619047672E-2</v>
      </c>
      <c r="AG671" s="14">
        <f>AD671/AD669</f>
        <v>0.8</v>
      </c>
    </row>
    <row r="672" spans="1:36" ht="15.75" customHeight="1" x14ac:dyDescent="0.25">
      <c r="A672" s="84">
        <v>1402</v>
      </c>
      <c r="B672" s="87"/>
      <c r="C672" s="87"/>
      <c r="D672" s="87"/>
      <c r="E672" s="87">
        <v>87</v>
      </c>
      <c r="F672" s="87"/>
      <c r="G672" s="87"/>
      <c r="H672" s="87"/>
      <c r="I672" s="87"/>
      <c r="J672" s="87"/>
      <c r="K672" s="232"/>
      <c r="L672" s="232"/>
      <c r="M672" s="232"/>
      <c r="N672" s="232"/>
      <c r="O672" s="232"/>
      <c r="P672" s="232"/>
      <c r="Q672" s="232"/>
      <c r="R672" s="232"/>
      <c r="S672" s="232"/>
      <c r="T672" s="232"/>
      <c r="U672" s="232"/>
      <c r="V672" s="232"/>
      <c r="W672" s="232"/>
      <c r="X672" s="232"/>
      <c r="Y672" s="129"/>
      <c r="Z672" s="241"/>
      <c r="AA672" s="101"/>
      <c r="AB672" s="242"/>
      <c r="AC672" s="96">
        <f>IF(E672=0,"",E672/D671)</f>
        <v>0.94565217391304346</v>
      </c>
      <c r="AD672" s="97">
        <v>98</v>
      </c>
      <c r="AE672" s="98">
        <f t="shared" si="353"/>
        <v>0.98</v>
      </c>
      <c r="AF672" s="98">
        <f t="shared" si="354"/>
        <v>2.0000000000000018E-2</v>
      </c>
    </row>
    <row r="673" spans="1:36" ht="15.75" customHeight="1" x14ac:dyDescent="0.25">
      <c r="A673" s="84">
        <v>1501</v>
      </c>
      <c r="B673" s="87"/>
      <c r="C673" s="87"/>
      <c r="D673" s="87"/>
      <c r="E673" s="87"/>
      <c r="F673" s="87">
        <v>83</v>
      </c>
      <c r="G673" s="87"/>
      <c r="H673" s="87"/>
      <c r="I673" s="87"/>
      <c r="J673" s="87"/>
      <c r="K673" s="232"/>
      <c r="L673" s="232"/>
      <c r="M673" s="232"/>
      <c r="N673" s="232"/>
      <c r="O673" s="232"/>
      <c r="P673" s="232"/>
      <c r="Q673" s="232"/>
      <c r="R673" s="232"/>
      <c r="S673" s="232"/>
      <c r="T673" s="232"/>
      <c r="U673" s="232"/>
      <c r="V673" s="232"/>
      <c r="W673" s="232"/>
      <c r="X673" s="232"/>
      <c r="Y673" s="129"/>
      <c r="Z673" s="241"/>
      <c r="AA673" s="101"/>
      <c r="AB673" s="242"/>
      <c r="AC673" s="96">
        <f>IF(F673=0,"",F673/E672)</f>
        <v>0.95402298850574707</v>
      </c>
      <c r="AD673" s="97">
        <v>91</v>
      </c>
      <c r="AE673" s="98">
        <f t="shared" si="353"/>
        <v>0.9285714285714286</v>
      </c>
      <c r="AF673" s="98">
        <f t="shared" si="354"/>
        <v>7.1428571428571397E-2</v>
      </c>
    </row>
    <row r="674" spans="1:36" ht="15.75" customHeight="1" x14ac:dyDescent="0.25">
      <c r="A674" s="84">
        <v>1502</v>
      </c>
      <c r="B674" s="87"/>
      <c r="C674" s="87"/>
      <c r="D674" s="87"/>
      <c r="E674" s="87"/>
      <c r="F674" s="87"/>
      <c r="G674" s="87">
        <v>79</v>
      </c>
      <c r="H674" s="87"/>
      <c r="I674" s="87"/>
      <c r="J674" s="87"/>
      <c r="K674" s="232"/>
      <c r="L674" s="232"/>
      <c r="M674" s="232"/>
      <c r="N674" s="232"/>
      <c r="O674" s="232"/>
      <c r="P674" s="232"/>
      <c r="Q674" s="232"/>
      <c r="R674" s="232"/>
      <c r="S674" s="232"/>
      <c r="T674" s="232"/>
      <c r="U674" s="232"/>
      <c r="V674" s="232"/>
      <c r="W674" s="232"/>
      <c r="X674" s="232"/>
      <c r="Y674" s="129">
        <v>1</v>
      </c>
      <c r="Z674" s="241"/>
      <c r="AA674" s="101"/>
      <c r="AB674" s="242"/>
      <c r="AC674" s="96">
        <f>IF(G674=0,"",G674/F673)</f>
        <v>0.95180722891566261</v>
      </c>
      <c r="AD674" s="97">
        <v>90</v>
      </c>
      <c r="AE674" s="98">
        <f t="shared" si="353"/>
        <v>0.98901098901098905</v>
      </c>
      <c r="AF674" s="98">
        <f t="shared" si="354"/>
        <v>1.098901098901095E-2</v>
      </c>
    </row>
    <row r="675" spans="1:36" ht="15.75" customHeight="1" x14ac:dyDescent="0.25">
      <c r="A675" s="84">
        <v>1601</v>
      </c>
      <c r="B675" s="87"/>
      <c r="C675" s="87"/>
      <c r="D675" s="87"/>
      <c r="E675" s="87"/>
      <c r="F675" s="87"/>
      <c r="G675" s="87"/>
      <c r="H675" s="87">
        <v>72</v>
      </c>
      <c r="I675" s="87"/>
      <c r="J675" s="87"/>
      <c r="K675" s="232"/>
      <c r="L675" s="232"/>
      <c r="M675" s="232"/>
      <c r="N675" s="232"/>
      <c r="O675" s="232"/>
      <c r="P675" s="232"/>
      <c r="Q675" s="232"/>
      <c r="R675" s="232"/>
      <c r="S675" s="232"/>
      <c r="T675" s="232"/>
      <c r="U675" s="232"/>
      <c r="V675" s="232"/>
      <c r="W675" s="232"/>
      <c r="X675" s="232"/>
      <c r="Y675" s="129">
        <v>1</v>
      </c>
      <c r="Z675" s="241"/>
      <c r="AA675" s="101"/>
      <c r="AB675" s="242"/>
      <c r="AC675" s="96">
        <f>IF(H675=0,"",H675/G674)</f>
        <v>0.91139240506329111</v>
      </c>
      <c r="AD675" s="97">
        <v>89</v>
      </c>
      <c r="AE675" s="98">
        <f t="shared" si="353"/>
        <v>0.98888888888888893</v>
      </c>
      <c r="AF675" s="98">
        <f t="shared" si="354"/>
        <v>1.1111111111111072E-2</v>
      </c>
    </row>
    <row r="676" spans="1:36" ht="15.75" customHeight="1" x14ac:dyDescent="0.25">
      <c r="A676" s="84">
        <v>1602</v>
      </c>
      <c r="B676" s="87"/>
      <c r="C676" s="87"/>
      <c r="D676" s="87"/>
      <c r="E676" s="87"/>
      <c r="F676" s="87"/>
      <c r="G676" s="87"/>
      <c r="H676" s="87"/>
      <c r="I676" s="193"/>
      <c r="J676" s="87"/>
      <c r="K676" s="232">
        <v>25</v>
      </c>
      <c r="L676" s="232">
        <v>1</v>
      </c>
      <c r="M676" s="232">
        <v>6</v>
      </c>
      <c r="N676" s="232">
        <v>1</v>
      </c>
      <c r="O676" s="232">
        <v>13</v>
      </c>
      <c r="P676" s="232">
        <v>1</v>
      </c>
      <c r="Q676" s="232">
        <v>22</v>
      </c>
      <c r="R676" s="232">
        <v>1</v>
      </c>
      <c r="S676" s="235">
        <f t="shared" ref="S676:T676" si="355">K676+M676+O676+Q676</f>
        <v>66</v>
      </c>
      <c r="T676" s="232">
        <f t="shared" si="355"/>
        <v>4</v>
      </c>
      <c r="U676" s="232"/>
      <c r="V676" s="232"/>
      <c r="W676" s="232"/>
      <c r="X676" s="232"/>
      <c r="Y676" s="129">
        <v>2</v>
      </c>
      <c r="Z676" s="241"/>
      <c r="AA676" s="101"/>
      <c r="AB676" s="242"/>
      <c r="AC676" s="96">
        <f>IF(S676=0,"",S676/H675)</f>
        <v>0.91666666666666663</v>
      </c>
      <c r="AD676" s="97">
        <v>88</v>
      </c>
      <c r="AE676" s="98">
        <f t="shared" si="353"/>
        <v>0.9887640449438202</v>
      </c>
      <c r="AF676" s="98">
        <f t="shared" si="354"/>
        <v>1.1235955056179803E-2</v>
      </c>
    </row>
    <row r="677" spans="1:36" ht="15.75" customHeight="1" x14ac:dyDescent="0.25">
      <c r="A677" s="84">
        <v>1701</v>
      </c>
      <c r="B677" s="87"/>
      <c r="C677" s="87"/>
      <c r="D677" s="87"/>
      <c r="E677" s="87"/>
      <c r="F677" s="87"/>
      <c r="G677" s="87"/>
      <c r="H677" s="87"/>
      <c r="I677" s="87"/>
      <c r="J677" s="193"/>
      <c r="K677" s="232">
        <v>5</v>
      </c>
      <c r="L677" s="232">
        <v>25</v>
      </c>
      <c r="M677" s="232">
        <v>3</v>
      </c>
      <c r="N677" s="232">
        <v>6</v>
      </c>
      <c r="O677" s="232">
        <v>3</v>
      </c>
      <c r="P677" s="232">
        <v>12</v>
      </c>
      <c r="Q677" s="232">
        <v>1</v>
      </c>
      <c r="R677" s="232">
        <v>23</v>
      </c>
      <c r="S677" s="232">
        <f t="shared" ref="S677:T677" si="356">K677+M677+O677+Q677</f>
        <v>12</v>
      </c>
      <c r="T677" s="235">
        <f t="shared" si="356"/>
        <v>66</v>
      </c>
      <c r="U677" s="232"/>
      <c r="V677" s="232"/>
      <c r="W677" s="232"/>
      <c r="X677" s="232"/>
      <c r="Y677" s="129">
        <v>56</v>
      </c>
      <c r="Z677" s="241"/>
      <c r="AA677" s="101"/>
      <c r="AB677" s="242"/>
      <c r="AC677" s="96">
        <f>IF(T677=0,"",T677/S676)</f>
        <v>1</v>
      </c>
      <c r="AD677" s="97">
        <v>84</v>
      </c>
      <c r="AE677" s="100">
        <f t="shared" si="353"/>
        <v>0.95454545454545459</v>
      </c>
      <c r="AF677" s="100">
        <f t="shared" si="354"/>
        <v>4.5454545454545414E-2</v>
      </c>
    </row>
    <row r="678" spans="1:36" ht="15.75" customHeight="1" x14ac:dyDescent="0.25">
      <c r="A678" s="84">
        <v>1702</v>
      </c>
      <c r="B678" s="87"/>
      <c r="C678" s="87"/>
      <c r="D678" s="87"/>
      <c r="E678" s="87"/>
      <c r="F678" s="87"/>
      <c r="G678" s="87"/>
      <c r="H678" s="87"/>
      <c r="I678" s="87"/>
      <c r="J678" s="193"/>
      <c r="K678" s="232">
        <v>5</v>
      </c>
      <c r="L678" s="232">
        <v>4</v>
      </c>
      <c r="M678" s="232"/>
      <c r="N678" s="232">
        <v>3</v>
      </c>
      <c r="O678" s="232">
        <v>2</v>
      </c>
      <c r="P678" s="232">
        <v>4</v>
      </c>
      <c r="Q678" s="232"/>
      <c r="R678" s="232"/>
      <c r="S678" s="232">
        <f t="shared" ref="S678:T678" si="357">K678+M678+O678+Q678</f>
        <v>7</v>
      </c>
      <c r="T678" s="235">
        <f t="shared" si="357"/>
        <v>11</v>
      </c>
      <c r="U678" s="232"/>
      <c r="V678" s="232"/>
      <c r="W678" s="232"/>
      <c r="X678" s="232"/>
      <c r="Y678" s="129">
        <v>18</v>
      </c>
      <c r="Z678" s="241"/>
      <c r="AA678" s="101"/>
      <c r="AB678" s="232"/>
      <c r="AC678" s="101"/>
      <c r="AD678" s="97">
        <v>31</v>
      </c>
      <c r="AE678" s="102"/>
      <c r="AF678" s="103"/>
    </row>
    <row r="679" spans="1:36" ht="15.75" customHeight="1" x14ac:dyDescent="0.25">
      <c r="A679" s="84">
        <v>1801</v>
      </c>
      <c r="B679" s="87"/>
      <c r="C679" s="87"/>
      <c r="D679" s="87"/>
      <c r="E679" s="87"/>
      <c r="F679" s="87"/>
      <c r="G679" s="87"/>
      <c r="H679" s="87"/>
      <c r="I679" s="87"/>
      <c r="J679" s="193" t="s">
        <v>37</v>
      </c>
      <c r="K679" s="233"/>
      <c r="L679" s="232">
        <v>3</v>
      </c>
      <c r="M679" s="233"/>
      <c r="N679" s="233"/>
      <c r="O679" s="232">
        <v>2</v>
      </c>
      <c r="P679" s="232">
        <v>2</v>
      </c>
      <c r="Q679" s="233"/>
      <c r="R679" s="233"/>
      <c r="S679" s="232">
        <f t="shared" ref="S679:T679" si="358">K679+M679+O679+Q679</f>
        <v>2</v>
      </c>
      <c r="T679" s="235">
        <f t="shared" si="358"/>
        <v>5</v>
      </c>
      <c r="U679" s="233"/>
      <c r="V679" s="233"/>
      <c r="W679" s="233"/>
      <c r="X679" s="233"/>
      <c r="Y679" s="129">
        <v>7</v>
      </c>
      <c r="Z679" s="241"/>
      <c r="AA679" s="101"/>
      <c r="AB679" s="232"/>
      <c r="AC679" s="105"/>
      <c r="AD679" s="106">
        <v>9</v>
      </c>
      <c r="AE679" s="107"/>
      <c r="AF679" s="105"/>
    </row>
    <row r="680" spans="1:36" ht="15.75" customHeight="1" x14ac:dyDescent="0.25">
      <c r="A680" s="84">
        <v>1802</v>
      </c>
      <c r="B680" s="87"/>
      <c r="C680" s="87"/>
      <c r="D680" s="87"/>
      <c r="E680" s="87"/>
      <c r="F680" s="87"/>
      <c r="G680" s="87"/>
      <c r="H680" s="87"/>
      <c r="I680" s="87"/>
      <c r="J680" s="193"/>
      <c r="K680" s="232">
        <v>1</v>
      </c>
      <c r="L680" s="233"/>
      <c r="M680" s="233"/>
      <c r="N680" s="233"/>
      <c r="O680" s="233"/>
      <c r="P680" s="232">
        <v>2</v>
      </c>
      <c r="Q680" s="233"/>
      <c r="R680" s="233"/>
      <c r="S680" s="232">
        <f t="shared" ref="S680:T680" si="359">K680+M680+O680+Q680</f>
        <v>1</v>
      </c>
      <c r="T680" s="235">
        <f t="shared" si="359"/>
        <v>2</v>
      </c>
      <c r="U680" s="233"/>
      <c r="V680" s="233"/>
      <c r="W680" s="233"/>
      <c r="X680" s="233"/>
      <c r="Y680" s="129">
        <v>3</v>
      </c>
      <c r="Z680" s="241"/>
      <c r="AA680" s="101"/>
      <c r="AB680" s="232"/>
      <c r="AC680" s="105"/>
      <c r="AD680" s="106">
        <v>3</v>
      </c>
      <c r="AE680" s="107"/>
      <c r="AF680" s="105"/>
    </row>
    <row r="681" spans="1:36" ht="15.75" customHeight="1" x14ac:dyDescent="0.25">
      <c r="A681" s="84">
        <v>1901</v>
      </c>
      <c r="B681" s="87"/>
      <c r="C681" s="87"/>
      <c r="D681" s="87"/>
      <c r="E681" s="87"/>
      <c r="F681" s="87"/>
      <c r="G681" s="87"/>
      <c r="H681" s="87"/>
      <c r="I681" s="87"/>
      <c r="J681" s="87"/>
      <c r="K681" s="233"/>
      <c r="L681" s="233"/>
      <c r="M681" s="233"/>
      <c r="N681" s="233"/>
      <c r="O681" s="233"/>
      <c r="P681" s="233"/>
      <c r="Q681" s="233"/>
      <c r="R681" s="233"/>
      <c r="S681" s="232">
        <f t="shared" ref="S681:T681" si="360">K681+M681+O681+Q681</f>
        <v>0</v>
      </c>
      <c r="T681" s="235">
        <f t="shared" si="360"/>
        <v>0</v>
      </c>
      <c r="U681" s="233"/>
      <c r="V681" s="233"/>
      <c r="W681" s="233"/>
      <c r="X681" s="233"/>
      <c r="Y681" s="129"/>
      <c r="Z681" s="241"/>
      <c r="AA681" s="101"/>
      <c r="AB681" s="232"/>
      <c r="AC681" s="105"/>
      <c r="AD681" s="106"/>
      <c r="AE681" s="107"/>
      <c r="AF681" s="105"/>
    </row>
    <row r="682" spans="1:36" ht="15.75" customHeight="1" x14ac:dyDescent="0.25">
      <c r="A682" s="84">
        <v>1902</v>
      </c>
      <c r="B682" s="87"/>
      <c r="C682" s="87"/>
      <c r="D682" s="87"/>
      <c r="E682" s="87"/>
      <c r="F682" s="87"/>
      <c r="G682" s="87"/>
      <c r="H682" s="87"/>
      <c r="I682" s="87"/>
      <c r="J682" s="87"/>
      <c r="K682" s="233"/>
      <c r="L682" s="233"/>
      <c r="M682" s="233"/>
      <c r="N682" s="233"/>
      <c r="O682" s="233"/>
      <c r="P682" s="233"/>
      <c r="Q682" s="233"/>
      <c r="R682" s="233"/>
      <c r="S682" s="233"/>
      <c r="T682" s="233"/>
      <c r="U682" s="233"/>
      <c r="V682" s="233"/>
      <c r="W682" s="233"/>
      <c r="X682" s="233"/>
      <c r="Y682" s="129"/>
      <c r="Z682" s="241"/>
      <c r="AA682" s="101"/>
      <c r="AB682" s="232"/>
      <c r="AC682" s="108"/>
      <c r="AD682" s="109"/>
      <c r="AE682" s="110"/>
      <c r="AF682" s="105"/>
    </row>
    <row r="683" spans="1:36" ht="15.75" customHeight="1" x14ac:dyDescent="0.25">
      <c r="A683" s="84">
        <v>2001</v>
      </c>
      <c r="B683" s="87"/>
      <c r="C683" s="87"/>
      <c r="D683" s="87"/>
      <c r="E683" s="87"/>
      <c r="F683" s="87"/>
      <c r="G683" s="87"/>
      <c r="H683" s="87"/>
      <c r="I683" s="87"/>
      <c r="J683" s="87"/>
      <c r="K683" s="233"/>
      <c r="L683" s="233"/>
      <c r="M683" s="233"/>
      <c r="N683" s="233"/>
      <c r="O683" s="233"/>
      <c r="P683" s="233"/>
      <c r="Q683" s="233"/>
      <c r="R683" s="233"/>
      <c r="S683" s="233"/>
      <c r="T683" s="233"/>
      <c r="U683" s="233"/>
      <c r="V683" s="233"/>
      <c r="W683" s="233"/>
      <c r="X683" s="233"/>
      <c r="Y683" s="129"/>
      <c r="Z683" s="241"/>
      <c r="AA683" s="101"/>
      <c r="AB683" s="232"/>
      <c r="AC683" s="111" t="s">
        <v>91</v>
      </c>
      <c r="AD683" s="112">
        <v>79</v>
      </c>
      <c r="AE683" s="113">
        <f>IF(SUM(Y673:Y683)=0,"",SUM(Y673:Y683))</f>
        <v>88</v>
      </c>
      <c r="AF683" s="114" t="s">
        <v>19</v>
      </c>
    </row>
    <row r="684" spans="1:36" ht="15.75" customHeight="1" x14ac:dyDescent="0.25">
      <c r="A684" s="84">
        <v>2002</v>
      </c>
      <c r="B684" s="87"/>
      <c r="C684" s="87"/>
      <c r="D684" s="87"/>
      <c r="E684" s="87"/>
      <c r="F684" s="87"/>
      <c r="G684" s="87"/>
      <c r="H684" s="87"/>
      <c r="I684" s="87"/>
      <c r="J684" s="87"/>
      <c r="K684" s="233"/>
      <c r="L684" s="233"/>
      <c r="M684" s="233"/>
      <c r="N684" s="233"/>
      <c r="O684" s="233"/>
      <c r="P684" s="233"/>
      <c r="Q684" s="233"/>
      <c r="R684" s="233"/>
      <c r="S684" s="233"/>
      <c r="T684" s="233"/>
      <c r="U684" s="233"/>
      <c r="V684" s="233"/>
      <c r="W684" s="233"/>
      <c r="X684" s="233"/>
      <c r="Y684" s="129"/>
      <c r="Z684" s="241"/>
      <c r="AA684" s="101"/>
      <c r="AB684" s="232"/>
      <c r="AC684" s="115" t="s">
        <v>92</v>
      </c>
      <c r="AD684" s="116">
        <f>IF(AD683/B669=0,"",AD683/B669)</f>
        <v>0.63200000000000001</v>
      </c>
      <c r="AE684" s="117">
        <f>IF(AD683/AE683=0,"",AD683/AE683)</f>
        <v>0.89772727272727271</v>
      </c>
      <c r="AF684" s="118" t="s">
        <v>93</v>
      </c>
    </row>
    <row r="685" spans="1:36" ht="15.75" customHeight="1" x14ac:dyDescent="0.25">
      <c r="A685" s="84">
        <v>2101</v>
      </c>
      <c r="B685" s="87"/>
      <c r="C685" s="87"/>
      <c r="D685" s="87"/>
      <c r="E685" s="87"/>
      <c r="F685" s="87"/>
      <c r="G685" s="87"/>
      <c r="H685" s="87"/>
      <c r="I685" s="87"/>
      <c r="J685" s="87"/>
      <c r="K685" s="233"/>
      <c r="L685" s="233"/>
      <c r="M685" s="233"/>
      <c r="N685" s="233"/>
      <c r="O685" s="233"/>
      <c r="P685" s="233"/>
      <c r="Q685" s="233"/>
      <c r="R685" s="233"/>
      <c r="S685" s="233"/>
      <c r="T685" s="233"/>
      <c r="U685" s="233"/>
      <c r="V685" s="233"/>
      <c r="W685" s="233"/>
      <c r="X685" s="233"/>
      <c r="Y685" s="129"/>
      <c r="Z685" s="243"/>
      <c r="AA685" s="244"/>
      <c r="AB685" s="245"/>
      <c r="AC685" s="120"/>
      <c r="AD685" s="121"/>
      <c r="AE685" s="121"/>
      <c r="AF685" s="122"/>
    </row>
    <row r="686" spans="1:36" ht="18" x14ac:dyDescent="0.25">
      <c r="A686" s="46"/>
      <c r="B686" s="296" t="s">
        <v>111</v>
      </c>
      <c r="C686" s="296"/>
      <c r="D686" s="296"/>
      <c r="E686" s="296"/>
      <c r="F686" s="296"/>
      <c r="G686" s="296"/>
      <c r="H686" s="296"/>
      <c r="I686" s="296"/>
      <c r="J686" s="296"/>
      <c r="K686" s="296"/>
      <c r="L686" s="296"/>
      <c r="M686" s="296"/>
      <c r="N686" s="296"/>
      <c r="O686" s="296"/>
      <c r="P686" s="296"/>
      <c r="Q686" s="296"/>
      <c r="R686" s="296"/>
      <c r="S686" s="296"/>
      <c r="T686" s="296"/>
      <c r="U686" s="296"/>
      <c r="V686" s="296"/>
      <c r="W686" s="296"/>
      <c r="X686" s="296"/>
      <c r="Y686" s="123">
        <f>SUM(Y669:Y680)</f>
        <v>88</v>
      </c>
      <c r="Z686" s="124">
        <f>IF(SUM(Y674:Y677)=0,"",SUM(Y674:Y677)/B669)</f>
        <v>0.48</v>
      </c>
      <c r="AA686" s="124">
        <f>IF(Y686=0,"",Y686/B669)</f>
        <v>0.70399999999999996</v>
      </c>
      <c r="AB686" s="125">
        <f>IF(Y677=0,"",AA686-Z686)</f>
        <v>0.22399999999999998</v>
      </c>
      <c r="AC686" s="1"/>
      <c r="AD686" s="2"/>
      <c r="AE686" s="36"/>
      <c r="AF686" s="1"/>
    </row>
    <row r="687" spans="1:36" ht="12.75" x14ac:dyDescent="0.2">
      <c r="Z687" s="1"/>
      <c r="AA687" s="1"/>
      <c r="AC687" s="1"/>
      <c r="AG687" s="2"/>
      <c r="AH687" s="2"/>
      <c r="AI687" s="2"/>
      <c r="AJ687" s="2"/>
    </row>
    <row r="688" spans="1:36" ht="12.75" x14ac:dyDescent="0.2">
      <c r="Z688" s="1"/>
      <c r="AA688" s="1"/>
      <c r="AC688" s="1"/>
      <c r="AG688" s="2"/>
      <c r="AH688" s="2"/>
      <c r="AI688" s="2"/>
      <c r="AJ688" s="2"/>
    </row>
    <row r="689" spans="1:33" ht="26.25" x14ac:dyDescent="0.4">
      <c r="B689" s="297" t="s">
        <v>101</v>
      </c>
      <c r="C689" s="297"/>
      <c r="D689" s="297"/>
      <c r="E689" s="297"/>
      <c r="F689" s="297"/>
      <c r="G689" s="297"/>
      <c r="H689" s="297"/>
      <c r="I689" s="297"/>
      <c r="J689" s="297"/>
      <c r="K689" s="297"/>
      <c r="L689" s="297"/>
      <c r="M689" s="297"/>
      <c r="N689" s="297"/>
      <c r="O689" s="297"/>
      <c r="P689" s="297"/>
      <c r="Q689" s="297"/>
      <c r="R689" s="297"/>
      <c r="S689" s="297"/>
      <c r="T689" s="297"/>
      <c r="U689" s="297"/>
      <c r="V689" s="297"/>
      <c r="W689" s="297"/>
      <c r="X689" s="297"/>
      <c r="Y689" s="208" t="s">
        <v>89</v>
      </c>
      <c r="Z689" s="1"/>
      <c r="AA689" s="1"/>
      <c r="AB689" s="2"/>
      <c r="AC689" s="1"/>
      <c r="AD689" s="2"/>
      <c r="AE689" s="2"/>
      <c r="AF689" s="2"/>
    </row>
    <row r="690" spans="1:33" ht="20.25" x14ac:dyDescent="0.2">
      <c r="A690" s="316" t="s">
        <v>18</v>
      </c>
      <c r="B690" s="318" t="s">
        <v>102</v>
      </c>
      <c r="C690" s="319"/>
      <c r="D690" s="319"/>
      <c r="E690" s="319"/>
      <c r="F690" s="319"/>
      <c r="G690" s="319"/>
      <c r="H690" s="319"/>
      <c r="I690" s="319"/>
      <c r="J690" s="320"/>
      <c r="K690" s="298"/>
      <c r="L690" s="298"/>
      <c r="M690" s="298"/>
      <c r="N690" s="298"/>
      <c r="O690" s="298"/>
      <c r="P690" s="298"/>
      <c r="Q690" s="298"/>
      <c r="R690" s="298"/>
      <c r="S690" s="298"/>
      <c r="T690" s="298"/>
      <c r="U690" s="298"/>
      <c r="V690" s="298"/>
      <c r="W690" s="298"/>
      <c r="X690" s="298"/>
      <c r="Y690" s="321" t="s">
        <v>19</v>
      </c>
      <c r="Z690" s="323" t="s">
        <v>11</v>
      </c>
      <c r="AA690" s="323" t="s">
        <v>12</v>
      </c>
      <c r="AB690" s="325" t="s">
        <v>13</v>
      </c>
      <c r="AC690" s="323" t="s">
        <v>14</v>
      </c>
      <c r="AD690" s="324" t="s">
        <v>15</v>
      </c>
      <c r="AE690" s="324" t="s">
        <v>16</v>
      </c>
      <c r="AF690" s="323" t="s">
        <v>103</v>
      </c>
    </row>
    <row r="691" spans="1:33" ht="15.75" x14ac:dyDescent="0.25">
      <c r="A691" s="317"/>
      <c r="B691" s="84" t="s">
        <v>104</v>
      </c>
      <c r="C691" s="84" t="s">
        <v>105</v>
      </c>
      <c r="D691" s="84" t="s">
        <v>106</v>
      </c>
      <c r="E691" s="84" t="s">
        <v>107</v>
      </c>
      <c r="F691" s="84" t="s">
        <v>108</v>
      </c>
      <c r="G691" s="84" t="s">
        <v>109</v>
      </c>
      <c r="H691" s="84" t="s">
        <v>110</v>
      </c>
      <c r="I691" s="84"/>
      <c r="J691" s="84"/>
      <c r="K691" s="231" t="s">
        <v>73</v>
      </c>
      <c r="L691" s="231" t="s">
        <v>74</v>
      </c>
      <c r="M691" s="231" t="s">
        <v>73</v>
      </c>
      <c r="N691" s="231" t="s">
        <v>74</v>
      </c>
      <c r="O691" s="231" t="s">
        <v>73</v>
      </c>
      <c r="P691" s="231" t="s">
        <v>74</v>
      </c>
      <c r="Q691" s="231" t="s">
        <v>73</v>
      </c>
      <c r="R691" s="231" t="s">
        <v>74</v>
      </c>
      <c r="S691" s="231" t="s">
        <v>73</v>
      </c>
      <c r="T691" s="231" t="s">
        <v>74</v>
      </c>
      <c r="U691" s="202"/>
      <c r="V691" s="202"/>
      <c r="W691" s="202"/>
      <c r="X691" s="202"/>
      <c r="Y691" s="322"/>
      <c r="Z691" s="317"/>
      <c r="AA691" s="317"/>
      <c r="AB691" s="317"/>
      <c r="AC691" s="317"/>
      <c r="AD691" s="317"/>
      <c r="AE691" s="317"/>
      <c r="AF691" s="317"/>
    </row>
    <row r="692" spans="1:33" ht="15.75" x14ac:dyDescent="0.25">
      <c r="A692" s="84">
        <v>1302</v>
      </c>
      <c r="B692" s="87">
        <v>115</v>
      </c>
      <c r="C692" s="87"/>
      <c r="D692" s="87"/>
      <c r="E692" s="87"/>
      <c r="F692" s="87"/>
      <c r="G692" s="87"/>
      <c r="H692" s="87"/>
      <c r="I692" s="87"/>
      <c r="J692" s="87"/>
      <c r="K692" s="232"/>
      <c r="L692" s="232"/>
      <c r="M692" s="232"/>
      <c r="N692" s="232"/>
      <c r="O692" s="232"/>
      <c r="P692" s="232"/>
      <c r="Q692" s="232"/>
      <c r="R692" s="232"/>
      <c r="S692" s="232"/>
      <c r="T692" s="232"/>
      <c r="U692" s="232"/>
      <c r="V692" s="232"/>
      <c r="W692" s="232"/>
      <c r="X692" s="232"/>
      <c r="Y692" s="129"/>
      <c r="Z692" s="238"/>
      <c r="AA692" s="239"/>
      <c r="AB692" s="240"/>
      <c r="AC692" s="91"/>
      <c r="AD692" s="92">
        <f>B692</f>
        <v>115</v>
      </c>
      <c r="AE692" s="93"/>
      <c r="AF692" s="91"/>
    </row>
    <row r="693" spans="1:33" ht="15.75" customHeight="1" x14ac:dyDescent="0.25">
      <c r="A693" s="84" t="s">
        <v>95</v>
      </c>
      <c r="B693" s="87"/>
      <c r="C693" s="87">
        <v>102</v>
      </c>
      <c r="D693" s="87"/>
      <c r="E693" s="87"/>
      <c r="F693" s="87"/>
      <c r="G693" s="87"/>
      <c r="H693" s="87"/>
      <c r="I693" s="87"/>
      <c r="J693" s="87"/>
      <c r="K693" s="232"/>
      <c r="L693" s="232"/>
      <c r="M693" s="232"/>
      <c r="N693" s="232"/>
      <c r="O693" s="232"/>
      <c r="P693" s="232"/>
      <c r="Q693" s="232"/>
      <c r="R693" s="232"/>
      <c r="S693" s="232"/>
      <c r="T693" s="232"/>
      <c r="U693" s="232"/>
      <c r="V693" s="232"/>
      <c r="W693" s="232"/>
      <c r="X693" s="232"/>
      <c r="Y693" s="129"/>
      <c r="Z693" s="241"/>
      <c r="AA693" s="101"/>
      <c r="AB693" s="242"/>
      <c r="AC693" s="96">
        <f>IF(C693=0,"",C693/B692)</f>
        <v>0.88695652173913042</v>
      </c>
      <c r="AD693" s="97">
        <v>103</v>
      </c>
      <c r="AE693" s="98">
        <f t="shared" ref="AE693:AE700" si="361">IF(AD693=0,"",AD693/AD692)</f>
        <v>0.89565217391304353</v>
      </c>
      <c r="AF693" s="98">
        <f t="shared" ref="AF693:AF700" si="362">IF(AD693=0,"",100%-AE693)</f>
        <v>0.10434782608695647</v>
      </c>
    </row>
    <row r="694" spans="1:33" ht="15.75" customHeight="1" x14ac:dyDescent="0.25">
      <c r="A694" s="84">
        <v>1402</v>
      </c>
      <c r="B694" s="87"/>
      <c r="C694" s="87"/>
      <c r="D694" s="87">
        <v>97</v>
      </c>
      <c r="E694" s="87"/>
      <c r="F694" s="87"/>
      <c r="G694" s="87"/>
      <c r="H694" s="87"/>
      <c r="I694" s="87"/>
      <c r="J694" s="87"/>
      <c r="K694" s="232"/>
      <c r="L694" s="232"/>
      <c r="M694" s="232"/>
      <c r="N694" s="232"/>
      <c r="O694" s="232"/>
      <c r="P694" s="232"/>
      <c r="Q694" s="232"/>
      <c r="R694" s="232"/>
      <c r="S694" s="232"/>
      <c r="T694" s="232"/>
      <c r="U694" s="232"/>
      <c r="V694" s="232"/>
      <c r="W694" s="232"/>
      <c r="X694" s="232"/>
      <c r="Y694" s="129"/>
      <c r="Z694" s="241"/>
      <c r="AA694" s="101"/>
      <c r="AB694" s="242"/>
      <c r="AC694" s="96">
        <f>IF(D694=0,"",D694/C693)</f>
        <v>0.9509803921568627</v>
      </c>
      <c r="AD694" s="97">
        <v>98</v>
      </c>
      <c r="AE694" s="98">
        <f t="shared" si="361"/>
        <v>0.95145631067961167</v>
      </c>
      <c r="AF694" s="98">
        <f t="shared" si="362"/>
        <v>4.8543689320388328E-2</v>
      </c>
      <c r="AG694" s="14">
        <f>AD694/AD692</f>
        <v>0.85217391304347823</v>
      </c>
    </row>
    <row r="695" spans="1:33" ht="15.75" customHeight="1" x14ac:dyDescent="0.25">
      <c r="A695" s="84">
        <v>1501</v>
      </c>
      <c r="B695" s="87"/>
      <c r="C695" s="87"/>
      <c r="D695" s="87"/>
      <c r="E695" s="87">
        <v>94</v>
      </c>
      <c r="F695" s="87"/>
      <c r="G695" s="87"/>
      <c r="H695" s="87"/>
      <c r="I695" s="87"/>
      <c r="J695" s="87"/>
      <c r="K695" s="232"/>
      <c r="L695" s="232"/>
      <c r="M695" s="232"/>
      <c r="N695" s="232"/>
      <c r="O695" s="232"/>
      <c r="P695" s="232"/>
      <c r="Q695" s="232"/>
      <c r="R695" s="232"/>
      <c r="S695" s="232"/>
      <c r="T695" s="232"/>
      <c r="U695" s="232"/>
      <c r="V695" s="232"/>
      <c r="W695" s="232"/>
      <c r="X695" s="232"/>
      <c r="Y695" s="129"/>
      <c r="Z695" s="241"/>
      <c r="AA695" s="101"/>
      <c r="AB695" s="242"/>
      <c r="AC695" s="96">
        <f>IF(E695=0,"",E695/D694)</f>
        <v>0.96907216494845361</v>
      </c>
      <c r="AD695" s="97">
        <v>97</v>
      </c>
      <c r="AE695" s="98">
        <f t="shared" si="361"/>
        <v>0.98979591836734693</v>
      </c>
      <c r="AF695" s="98">
        <f t="shared" si="362"/>
        <v>1.0204081632653073E-2</v>
      </c>
    </row>
    <row r="696" spans="1:33" ht="15.75" customHeight="1" x14ac:dyDescent="0.25">
      <c r="A696" s="84">
        <v>1502</v>
      </c>
      <c r="B696" s="87"/>
      <c r="C696" s="87"/>
      <c r="D696" s="87"/>
      <c r="E696" s="87"/>
      <c r="F696" s="87">
        <v>91</v>
      </c>
      <c r="G696" s="87"/>
      <c r="H696" s="87"/>
      <c r="I696" s="87"/>
      <c r="J696" s="87"/>
      <c r="K696" s="232"/>
      <c r="L696" s="232"/>
      <c r="M696" s="232"/>
      <c r="N696" s="232"/>
      <c r="O696" s="232"/>
      <c r="P696" s="232"/>
      <c r="Q696" s="232"/>
      <c r="R696" s="232"/>
      <c r="S696" s="232"/>
      <c r="T696" s="232"/>
      <c r="U696" s="232"/>
      <c r="V696" s="232"/>
      <c r="W696" s="232"/>
      <c r="X696" s="232"/>
      <c r="Y696" s="129"/>
      <c r="Z696" s="241"/>
      <c r="AA696" s="101"/>
      <c r="AB696" s="242"/>
      <c r="AC696" s="96">
        <f>IF(F696=0,"",F696/E695)</f>
        <v>0.96808510638297873</v>
      </c>
      <c r="AD696" s="97">
        <v>96</v>
      </c>
      <c r="AE696" s="98">
        <f t="shared" si="361"/>
        <v>0.98969072164948457</v>
      </c>
      <c r="AF696" s="98">
        <f t="shared" si="362"/>
        <v>1.0309278350515427E-2</v>
      </c>
    </row>
    <row r="697" spans="1:33" ht="15.75" customHeight="1" x14ac:dyDescent="0.25">
      <c r="A697" s="84">
        <v>1601</v>
      </c>
      <c r="B697" s="87"/>
      <c r="C697" s="87"/>
      <c r="D697" s="87"/>
      <c r="E697" s="87"/>
      <c r="F697" s="87"/>
      <c r="G697" s="87">
        <v>85</v>
      </c>
      <c r="H697" s="87"/>
      <c r="I697" s="87"/>
      <c r="J697" s="87"/>
      <c r="K697" s="232"/>
      <c r="L697" s="232"/>
      <c r="M697" s="232"/>
      <c r="N697" s="232"/>
      <c r="O697" s="232"/>
      <c r="P697" s="232"/>
      <c r="Q697" s="232"/>
      <c r="R697" s="232"/>
      <c r="S697" s="232"/>
      <c r="T697" s="232"/>
      <c r="U697" s="232"/>
      <c r="V697" s="232"/>
      <c r="W697" s="232"/>
      <c r="X697" s="232"/>
      <c r="Y697" s="129"/>
      <c r="Z697" s="241"/>
      <c r="AA697" s="101"/>
      <c r="AB697" s="242"/>
      <c r="AC697" s="96">
        <f>IF(G697=0,"",G697/F696)</f>
        <v>0.93406593406593408</v>
      </c>
      <c r="AD697" s="97">
        <v>94</v>
      </c>
      <c r="AE697" s="98">
        <f t="shared" si="361"/>
        <v>0.97916666666666663</v>
      </c>
      <c r="AF697" s="98">
        <f t="shared" si="362"/>
        <v>2.083333333333337E-2</v>
      </c>
    </row>
    <row r="698" spans="1:33" ht="15.75" customHeight="1" x14ac:dyDescent="0.25">
      <c r="A698" s="84">
        <v>1602</v>
      </c>
      <c r="B698" s="87"/>
      <c r="C698" s="87"/>
      <c r="D698" s="87"/>
      <c r="E698" s="87"/>
      <c r="F698" s="87"/>
      <c r="G698" s="87"/>
      <c r="H698" s="87">
        <v>84</v>
      </c>
      <c r="I698" s="87"/>
      <c r="J698" s="87"/>
      <c r="K698" s="232"/>
      <c r="L698" s="232"/>
      <c r="M698" s="232"/>
      <c r="N698" s="232"/>
      <c r="O698" s="232"/>
      <c r="P698" s="232"/>
      <c r="Q698" s="232"/>
      <c r="R698" s="232"/>
      <c r="S698" s="232"/>
      <c r="T698" s="232"/>
      <c r="U698" s="232"/>
      <c r="V698" s="232"/>
      <c r="W698" s="232"/>
      <c r="X698" s="232"/>
      <c r="Y698" s="129"/>
      <c r="Z698" s="241"/>
      <c r="AA698" s="101"/>
      <c r="AB698" s="242"/>
      <c r="AC698" s="96">
        <f>IF(H698=0,"",H698/G697)</f>
        <v>0.9882352941176471</v>
      </c>
      <c r="AD698" s="97">
        <v>92</v>
      </c>
      <c r="AE698" s="98">
        <f t="shared" si="361"/>
        <v>0.97872340425531912</v>
      </c>
      <c r="AF698" s="98">
        <f t="shared" si="362"/>
        <v>2.1276595744680882E-2</v>
      </c>
    </row>
    <row r="699" spans="1:33" ht="15.75" customHeight="1" x14ac:dyDescent="0.25">
      <c r="A699" s="84">
        <v>1701</v>
      </c>
      <c r="B699" s="87"/>
      <c r="C699" s="87"/>
      <c r="D699" s="87"/>
      <c r="E699" s="87"/>
      <c r="F699" s="87"/>
      <c r="G699" s="87"/>
      <c r="H699" s="87"/>
      <c r="I699" s="193"/>
      <c r="J699" s="87"/>
      <c r="K699" s="232">
        <v>24</v>
      </c>
      <c r="L699" s="232"/>
      <c r="M699" s="232">
        <v>18</v>
      </c>
      <c r="N699" s="232"/>
      <c r="O699" s="232">
        <v>20</v>
      </c>
      <c r="P699" s="232">
        <v>1</v>
      </c>
      <c r="Q699" s="232">
        <v>21</v>
      </c>
      <c r="R699" s="232"/>
      <c r="S699" s="235">
        <f t="shared" ref="S699:T699" si="363">K699+M699+O699+Q699</f>
        <v>83</v>
      </c>
      <c r="T699" s="232">
        <f t="shared" si="363"/>
        <v>1</v>
      </c>
      <c r="U699" s="232"/>
      <c r="V699" s="232"/>
      <c r="W699" s="232"/>
      <c r="X699" s="232"/>
      <c r="Y699" s="129">
        <v>1</v>
      </c>
      <c r="Z699" s="241"/>
      <c r="AA699" s="101"/>
      <c r="AB699" s="242"/>
      <c r="AC699" s="96">
        <f>IF(S699=0,"",S699/H698)</f>
        <v>0.98809523809523814</v>
      </c>
      <c r="AD699" s="97">
        <v>91</v>
      </c>
      <c r="AE699" s="98">
        <f t="shared" si="361"/>
        <v>0.98913043478260865</v>
      </c>
      <c r="AF699" s="98">
        <f t="shared" si="362"/>
        <v>1.0869565217391353E-2</v>
      </c>
    </row>
    <row r="700" spans="1:33" ht="15.75" customHeight="1" x14ac:dyDescent="0.25">
      <c r="A700" s="84">
        <v>1702</v>
      </c>
      <c r="B700" s="87"/>
      <c r="C700" s="87"/>
      <c r="D700" s="87"/>
      <c r="E700" s="87"/>
      <c r="F700" s="87"/>
      <c r="G700" s="87"/>
      <c r="H700" s="87"/>
      <c r="I700" s="87"/>
      <c r="J700" s="193"/>
      <c r="K700" s="232">
        <v>3</v>
      </c>
      <c r="L700" s="232">
        <v>23</v>
      </c>
      <c r="M700" s="232">
        <v>1</v>
      </c>
      <c r="N700" s="232">
        <v>18</v>
      </c>
      <c r="O700" s="232">
        <v>1</v>
      </c>
      <c r="P700" s="232">
        <v>20</v>
      </c>
      <c r="Q700" s="232"/>
      <c r="R700" s="232">
        <v>21</v>
      </c>
      <c r="S700" s="232">
        <f t="shared" ref="S700:T700" si="364">K700+M700+O700+Q700</f>
        <v>5</v>
      </c>
      <c r="T700" s="235">
        <f t="shared" si="364"/>
        <v>82</v>
      </c>
      <c r="U700" s="232"/>
      <c r="V700" s="232"/>
      <c r="W700" s="232"/>
      <c r="X700" s="232"/>
      <c r="Y700" s="129">
        <v>77</v>
      </c>
      <c r="Z700" s="241"/>
      <c r="AA700" s="101"/>
      <c r="AB700" s="242"/>
      <c r="AC700" s="96">
        <f>IF(T700=0,"",T700/S699)</f>
        <v>0.98795180722891562</v>
      </c>
      <c r="AD700" s="97">
        <v>91</v>
      </c>
      <c r="AE700" s="100">
        <f t="shared" si="361"/>
        <v>1</v>
      </c>
      <c r="AF700" s="100">
        <f t="shared" si="362"/>
        <v>0</v>
      </c>
    </row>
    <row r="701" spans="1:33" ht="15.75" customHeight="1" x14ac:dyDescent="0.25">
      <c r="A701" s="84">
        <v>1801</v>
      </c>
      <c r="B701" s="87"/>
      <c r="C701" s="87"/>
      <c r="D701" s="87"/>
      <c r="E701" s="87"/>
      <c r="F701" s="87"/>
      <c r="G701" s="87"/>
      <c r="H701" s="87"/>
      <c r="I701" s="87"/>
      <c r="J701" s="193"/>
      <c r="K701" s="232">
        <v>2</v>
      </c>
      <c r="L701" s="232">
        <v>2</v>
      </c>
      <c r="M701" s="232">
        <v>1</v>
      </c>
      <c r="N701" s="232">
        <v>1</v>
      </c>
      <c r="O701" s="232">
        <v>2</v>
      </c>
      <c r="P701" s="232">
        <v>1</v>
      </c>
      <c r="Q701" s="232"/>
      <c r="R701" s="232">
        <v>1</v>
      </c>
      <c r="S701" s="232">
        <f t="shared" ref="S701:T701" si="365">K701+M701+O701+Q701</f>
        <v>5</v>
      </c>
      <c r="T701" s="235">
        <f t="shared" si="365"/>
        <v>5</v>
      </c>
      <c r="U701" s="232"/>
      <c r="V701" s="232"/>
      <c r="W701" s="232"/>
      <c r="X701" s="232"/>
      <c r="Y701" s="129">
        <v>7</v>
      </c>
      <c r="Z701" s="241"/>
      <c r="AA701" s="101"/>
      <c r="AB701" s="232"/>
      <c r="AC701" s="101"/>
      <c r="AD701" s="97">
        <v>16</v>
      </c>
      <c r="AE701" s="102"/>
      <c r="AF701" s="103"/>
    </row>
    <row r="702" spans="1:33" ht="15.75" customHeight="1" x14ac:dyDescent="0.25">
      <c r="A702" s="84">
        <v>1802</v>
      </c>
      <c r="B702" s="87"/>
      <c r="C702" s="87"/>
      <c r="D702" s="87"/>
      <c r="E702" s="87"/>
      <c r="F702" s="87"/>
      <c r="G702" s="87"/>
      <c r="H702" s="87"/>
      <c r="I702" s="87"/>
      <c r="J702" s="193"/>
      <c r="K702" s="232">
        <v>1</v>
      </c>
      <c r="L702" s="233"/>
      <c r="M702" s="233"/>
      <c r="N702" s="233"/>
      <c r="O702" s="232">
        <v>2</v>
      </c>
      <c r="P702" s="232">
        <v>2</v>
      </c>
      <c r="Q702" s="233"/>
      <c r="R702" s="233"/>
      <c r="S702" s="232">
        <f t="shared" ref="S702:T702" si="366">K702+M702+O702+Q702</f>
        <v>3</v>
      </c>
      <c r="T702" s="235">
        <f t="shared" si="366"/>
        <v>2</v>
      </c>
      <c r="U702" s="233"/>
      <c r="V702" s="233"/>
      <c r="W702" s="233"/>
      <c r="X702" s="233"/>
      <c r="Y702" s="129">
        <v>2</v>
      </c>
      <c r="Z702" s="241"/>
      <c r="AA702" s="101"/>
      <c r="AB702" s="232"/>
      <c r="AC702" s="105"/>
      <c r="AD702" s="106">
        <v>5</v>
      </c>
      <c r="AE702" s="107"/>
      <c r="AF702" s="105"/>
    </row>
    <row r="703" spans="1:33" ht="15.75" customHeight="1" x14ac:dyDescent="0.25">
      <c r="A703" s="84">
        <v>1901</v>
      </c>
      <c r="B703" s="87"/>
      <c r="C703" s="87"/>
      <c r="D703" s="87"/>
      <c r="E703" s="87"/>
      <c r="F703" s="87"/>
      <c r="G703" s="87"/>
      <c r="H703" s="87"/>
      <c r="I703" s="87"/>
      <c r="J703" s="87"/>
      <c r="K703" s="233"/>
      <c r="L703" s="232">
        <v>1</v>
      </c>
      <c r="M703" s="233"/>
      <c r="N703" s="233"/>
      <c r="O703" s="233"/>
      <c r="P703" s="232">
        <v>3</v>
      </c>
      <c r="Q703" s="233"/>
      <c r="R703" s="233"/>
      <c r="S703" s="232">
        <f t="shared" ref="S703:T703" si="367">K703+M703+O703+Q703</f>
        <v>0</v>
      </c>
      <c r="T703" s="235">
        <f t="shared" si="367"/>
        <v>4</v>
      </c>
      <c r="U703" s="233"/>
      <c r="V703" s="233"/>
      <c r="W703" s="233"/>
      <c r="X703" s="233"/>
      <c r="Y703" s="129">
        <v>3</v>
      </c>
      <c r="Z703" s="241"/>
      <c r="AA703" s="101"/>
      <c r="AB703" s="232"/>
      <c r="AC703" s="105"/>
      <c r="AD703" s="106">
        <v>2</v>
      </c>
      <c r="AE703" s="107"/>
      <c r="AF703" s="105"/>
    </row>
    <row r="704" spans="1:33" ht="15.75" customHeight="1" x14ac:dyDescent="0.25">
      <c r="A704" s="84">
        <v>1902</v>
      </c>
      <c r="B704" s="87"/>
      <c r="C704" s="87"/>
      <c r="D704" s="87"/>
      <c r="E704" s="87"/>
      <c r="F704" s="87"/>
      <c r="G704" s="87"/>
      <c r="H704" s="87"/>
      <c r="I704" s="87"/>
      <c r="J704" s="87"/>
      <c r="K704" s="233"/>
      <c r="L704" s="233"/>
      <c r="M704" s="233"/>
      <c r="N704" s="233"/>
      <c r="O704" s="233"/>
      <c r="P704" s="232">
        <v>2</v>
      </c>
      <c r="Q704" s="233"/>
      <c r="R704" s="233"/>
      <c r="S704" s="232">
        <f t="shared" ref="S704:T704" si="368">K704+M704+O704+Q704</f>
        <v>0</v>
      </c>
      <c r="T704" s="235">
        <f t="shared" si="368"/>
        <v>2</v>
      </c>
      <c r="U704" s="233"/>
      <c r="V704" s="233"/>
      <c r="W704" s="233"/>
      <c r="X704" s="233"/>
      <c r="Y704" s="129">
        <v>1</v>
      </c>
      <c r="Z704" s="241"/>
      <c r="AA704" s="101"/>
      <c r="AB704" s="232"/>
      <c r="AC704" s="105"/>
      <c r="AD704" s="106"/>
      <c r="AE704" s="107"/>
      <c r="AF704" s="105"/>
    </row>
    <row r="705" spans="1:36" ht="15.75" customHeight="1" x14ac:dyDescent="0.25">
      <c r="A705" s="84">
        <v>2001</v>
      </c>
      <c r="B705" s="87"/>
      <c r="C705" s="87"/>
      <c r="D705" s="87"/>
      <c r="E705" s="87"/>
      <c r="F705" s="87"/>
      <c r="G705" s="87"/>
      <c r="H705" s="87"/>
      <c r="I705" s="87"/>
      <c r="J705" s="87"/>
      <c r="K705" s="233"/>
      <c r="L705" s="233"/>
      <c r="M705" s="233"/>
      <c r="N705" s="233"/>
      <c r="O705" s="233"/>
      <c r="P705" s="233"/>
      <c r="Q705" s="233"/>
      <c r="R705" s="233"/>
      <c r="S705" s="232">
        <f t="shared" ref="S705:T705" si="369">K705+M705+O705+Q705</f>
        <v>0</v>
      </c>
      <c r="T705" s="232">
        <f t="shared" si="369"/>
        <v>0</v>
      </c>
      <c r="U705" s="233"/>
      <c r="V705" s="233"/>
      <c r="W705" s="233"/>
      <c r="X705" s="233"/>
      <c r="Y705" s="129"/>
      <c r="Z705" s="241"/>
      <c r="AA705" s="101"/>
      <c r="AB705" s="232"/>
      <c r="AC705" s="108"/>
      <c r="AD705" s="109"/>
      <c r="AE705" s="110"/>
      <c r="AF705" s="105"/>
    </row>
    <row r="706" spans="1:36" ht="15.75" customHeight="1" x14ac:dyDescent="0.25">
      <c r="A706" s="84">
        <v>2002</v>
      </c>
      <c r="B706" s="87"/>
      <c r="C706" s="87"/>
      <c r="D706" s="87"/>
      <c r="E706" s="87"/>
      <c r="F706" s="87"/>
      <c r="G706" s="87"/>
      <c r="H706" s="87"/>
      <c r="I706" s="87"/>
      <c r="J706" s="87"/>
      <c r="K706" s="233"/>
      <c r="L706" s="233"/>
      <c r="M706" s="233"/>
      <c r="N706" s="233"/>
      <c r="O706" s="233"/>
      <c r="P706" s="233"/>
      <c r="Q706" s="233"/>
      <c r="R706" s="233"/>
      <c r="S706" s="233"/>
      <c r="T706" s="233"/>
      <c r="U706" s="233"/>
      <c r="V706" s="233"/>
      <c r="W706" s="233"/>
      <c r="X706" s="233"/>
      <c r="Y706" s="129"/>
      <c r="Z706" s="241"/>
      <c r="AA706" s="101"/>
      <c r="AB706" s="232"/>
      <c r="AC706" s="111" t="s">
        <v>91</v>
      </c>
      <c r="AD706" s="112">
        <v>90</v>
      </c>
      <c r="AE706" s="113">
        <f>Y709</f>
        <v>91</v>
      </c>
      <c r="AF706" s="114" t="s">
        <v>19</v>
      </c>
    </row>
    <row r="707" spans="1:36" ht="15.75" customHeight="1" x14ac:dyDescent="0.25">
      <c r="A707" s="84">
        <v>2101</v>
      </c>
      <c r="B707" s="87"/>
      <c r="C707" s="87"/>
      <c r="D707" s="87"/>
      <c r="E707" s="87"/>
      <c r="F707" s="87"/>
      <c r="G707" s="87"/>
      <c r="H707" s="87"/>
      <c r="I707" s="87"/>
      <c r="J707" s="87"/>
      <c r="K707" s="233"/>
      <c r="L707" s="233"/>
      <c r="M707" s="233"/>
      <c r="N707" s="233"/>
      <c r="O707" s="233"/>
      <c r="P707" s="233"/>
      <c r="Q707" s="233"/>
      <c r="R707" s="233"/>
      <c r="S707" s="233"/>
      <c r="T707" s="233"/>
      <c r="U707" s="233"/>
      <c r="V707" s="233"/>
      <c r="W707" s="233"/>
      <c r="X707" s="233"/>
      <c r="Y707" s="129"/>
      <c r="Z707" s="241"/>
      <c r="AA707" s="101"/>
      <c r="AB707" s="232"/>
      <c r="AC707" s="115" t="s">
        <v>92</v>
      </c>
      <c r="AD707" s="116">
        <f>IF(AD706/B692=0,"",AD706/B692)</f>
        <v>0.78260869565217395</v>
      </c>
      <c r="AE707" s="117">
        <f>IF(AD706/AE706=0,"",AD706/AE706)</f>
        <v>0.98901098901098905</v>
      </c>
      <c r="AF707" s="118" t="s">
        <v>93</v>
      </c>
    </row>
    <row r="708" spans="1:36" ht="15.75" customHeight="1" x14ac:dyDescent="0.25">
      <c r="A708" s="84">
        <v>2102</v>
      </c>
      <c r="B708" s="87"/>
      <c r="C708" s="87"/>
      <c r="D708" s="87"/>
      <c r="E708" s="87"/>
      <c r="F708" s="87"/>
      <c r="G708" s="87"/>
      <c r="H708" s="87"/>
      <c r="I708" s="87"/>
      <c r="J708" s="87"/>
      <c r="K708" s="233"/>
      <c r="L708" s="233"/>
      <c r="M708" s="233"/>
      <c r="N708" s="233"/>
      <c r="O708" s="233"/>
      <c r="P708" s="233"/>
      <c r="Q708" s="233"/>
      <c r="R708" s="233"/>
      <c r="S708" s="233"/>
      <c r="T708" s="233"/>
      <c r="U708" s="233"/>
      <c r="V708" s="233"/>
      <c r="W708" s="233"/>
      <c r="X708" s="233"/>
      <c r="Y708" s="129"/>
      <c r="Z708" s="243"/>
      <c r="AA708" s="244"/>
      <c r="AB708" s="245"/>
      <c r="AC708" s="120"/>
      <c r="AD708" s="121"/>
      <c r="AE708" s="121"/>
      <c r="AF708" s="122"/>
    </row>
    <row r="709" spans="1:36" ht="18" x14ac:dyDescent="0.25">
      <c r="A709" s="46"/>
      <c r="B709" s="296" t="s">
        <v>111</v>
      </c>
      <c r="C709" s="296"/>
      <c r="D709" s="296"/>
      <c r="E709" s="296"/>
      <c r="F709" s="296"/>
      <c r="G709" s="296"/>
      <c r="H709" s="296"/>
      <c r="I709" s="296"/>
      <c r="J709" s="296"/>
      <c r="K709" s="296"/>
      <c r="L709" s="296"/>
      <c r="M709" s="296"/>
      <c r="N709" s="296"/>
      <c r="O709" s="296"/>
      <c r="P709" s="296"/>
      <c r="Q709" s="296"/>
      <c r="R709" s="296"/>
      <c r="S709" s="296"/>
      <c r="T709" s="296"/>
      <c r="U709" s="296"/>
      <c r="V709" s="296"/>
      <c r="W709" s="296"/>
      <c r="X709" s="296"/>
      <c r="Y709" s="123">
        <f>SUM(Y692:Y704)</f>
        <v>91</v>
      </c>
      <c r="Z709" s="124">
        <f>IF(SUM(Y699:Y700)=0,"",SUM(Y699:Y700)/B692)</f>
        <v>0.67826086956521736</v>
      </c>
      <c r="AA709" s="124">
        <f>IF(Y709=0,"",Y709/B692)</f>
        <v>0.79130434782608694</v>
      </c>
      <c r="AB709" s="124">
        <f>IF(Y700=0,"",AA709-Z709)</f>
        <v>0.11304347826086958</v>
      </c>
      <c r="AC709" s="1"/>
      <c r="AD709" s="2"/>
      <c r="AE709" s="36"/>
      <c r="AF709" s="1"/>
    </row>
    <row r="710" spans="1:36" ht="12.75" x14ac:dyDescent="0.2">
      <c r="Z710" s="1"/>
      <c r="AA710" s="1"/>
      <c r="AC710" s="1"/>
      <c r="AG710" s="2"/>
      <c r="AH710" s="2"/>
      <c r="AI710" s="2"/>
      <c r="AJ710" s="2"/>
    </row>
    <row r="711" spans="1:36" ht="12.75" x14ac:dyDescent="0.2">
      <c r="Z711" s="1"/>
      <c r="AA711" s="1"/>
      <c r="AB711" s="1"/>
      <c r="AC711" s="1"/>
      <c r="AG711" s="2"/>
    </row>
    <row r="712" spans="1:36" ht="26.25" x14ac:dyDescent="0.4">
      <c r="B712" s="297" t="s">
        <v>101</v>
      </c>
      <c r="C712" s="297"/>
      <c r="D712" s="297"/>
      <c r="E712" s="297"/>
      <c r="F712" s="297"/>
      <c r="G712" s="297"/>
      <c r="H712" s="297"/>
      <c r="I712" s="297"/>
      <c r="J712" s="297"/>
      <c r="K712" s="297"/>
      <c r="L712" s="297"/>
      <c r="M712" s="297"/>
      <c r="N712" s="297"/>
      <c r="O712" s="297"/>
      <c r="P712" s="297"/>
      <c r="Q712" s="297"/>
      <c r="R712" s="297"/>
      <c r="S712" s="297"/>
      <c r="T712" s="297"/>
      <c r="U712" s="297"/>
      <c r="V712" s="297"/>
      <c r="W712" s="297"/>
      <c r="X712" s="297"/>
      <c r="Y712" s="208" t="s">
        <v>95</v>
      </c>
      <c r="Z712" s="1"/>
      <c r="AA712" s="1"/>
      <c r="AB712" s="2"/>
      <c r="AC712" s="1"/>
      <c r="AD712" s="2"/>
      <c r="AE712" s="2"/>
      <c r="AF712" s="2"/>
    </row>
    <row r="713" spans="1:36" ht="20.25" x14ac:dyDescent="0.2">
      <c r="A713" s="316" t="s">
        <v>18</v>
      </c>
      <c r="B713" s="318" t="s">
        <v>102</v>
      </c>
      <c r="C713" s="319"/>
      <c r="D713" s="319"/>
      <c r="E713" s="319"/>
      <c r="F713" s="319"/>
      <c r="G713" s="319"/>
      <c r="H713" s="319"/>
      <c r="I713" s="319"/>
      <c r="J713" s="320"/>
      <c r="K713" s="298"/>
      <c r="L713" s="298"/>
      <c r="M713" s="298"/>
      <c r="N713" s="298"/>
      <c r="O713" s="298"/>
      <c r="P713" s="298"/>
      <c r="Q713" s="298"/>
      <c r="R713" s="298"/>
      <c r="S713" s="298"/>
      <c r="T713" s="298"/>
      <c r="U713" s="298"/>
      <c r="V713" s="298"/>
      <c r="W713" s="298"/>
      <c r="X713" s="298"/>
      <c r="Y713" s="321" t="s">
        <v>19</v>
      </c>
      <c r="Z713" s="323" t="s">
        <v>11</v>
      </c>
      <c r="AA713" s="323" t="s">
        <v>12</v>
      </c>
      <c r="AB713" s="325" t="s">
        <v>13</v>
      </c>
      <c r="AC713" s="323" t="s">
        <v>14</v>
      </c>
      <c r="AD713" s="324" t="s">
        <v>15</v>
      </c>
      <c r="AE713" s="324" t="s">
        <v>16</v>
      </c>
      <c r="AF713" s="323" t="s">
        <v>103</v>
      </c>
    </row>
    <row r="714" spans="1:36" ht="15.75" x14ac:dyDescent="0.25">
      <c r="A714" s="317"/>
      <c r="B714" s="84" t="s">
        <v>104</v>
      </c>
      <c r="C714" s="84" t="s">
        <v>105</v>
      </c>
      <c r="D714" s="84" t="s">
        <v>106</v>
      </c>
      <c r="E714" s="84" t="s">
        <v>107</v>
      </c>
      <c r="F714" s="84" t="s">
        <v>108</v>
      </c>
      <c r="G714" s="84" t="s">
        <v>109</v>
      </c>
      <c r="H714" s="84" t="s">
        <v>110</v>
      </c>
      <c r="I714" s="84"/>
      <c r="J714" s="84"/>
      <c r="K714" s="231" t="s">
        <v>73</v>
      </c>
      <c r="L714" s="231" t="s">
        <v>74</v>
      </c>
      <c r="M714" s="231" t="s">
        <v>73</v>
      </c>
      <c r="N714" s="231" t="s">
        <v>74</v>
      </c>
      <c r="O714" s="231" t="s">
        <v>73</v>
      </c>
      <c r="P714" s="231" t="s">
        <v>74</v>
      </c>
      <c r="Q714" s="231" t="s">
        <v>73</v>
      </c>
      <c r="R714" s="231" t="s">
        <v>74</v>
      </c>
      <c r="S714" s="231" t="s">
        <v>73</v>
      </c>
      <c r="T714" s="231" t="s">
        <v>74</v>
      </c>
      <c r="U714" s="202"/>
      <c r="V714" s="202"/>
      <c r="W714" s="202"/>
      <c r="X714" s="202"/>
      <c r="Y714" s="322"/>
      <c r="Z714" s="317"/>
      <c r="AA714" s="317"/>
      <c r="AB714" s="317"/>
      <c r="AC714" s="317"/>
      <c r="AD714" s="317"/>
      <c r="AE714" s="317"/>
      <c r="AF714" s="317"/>
    </row>
    <row r="715" spans="1:36" ht="15.75" customHeight="1" x14ac:dyDescent="0.25">
      <c r="A715" s="84">
        <v>1401</v>
      </c>
      <c r="B715" s="87">
        <v>118</v>
      </c>
      <c r="C715" s="87"/>
      <c r="D715" s="87"/>
      <c r="E715" s="87"/>
      <c r="F715" s="87"/>
      <c r="G715" s="87"/>
      <c r="H715" s="87"/>
      <c r="I715" s="87"/>
      <c r="J715" s="87"/>
      <c r="K715" s="232"/>
      <c r="L715" s="232"/>
      <c r="M715" s="232"/>
      <c r="N715" s="232"/>
      <c r="O715" s="232"/>
      <c r="P715" s="232"/>
      <c r="Q715" s="232"/>
      <c r="R715" s="232"/>
      <c r="S715" s="232"/>
      <c r="T715" s="232"/>
      <c r="U715" s="232"/>
      <c r="V715" s="232"/>
      <c r="W715" s="232"/>
      <c r="X715" s="232"/>
      <c r="Y715" s="129"/>
      <c r="Z715" s="238"/>
      <c r="AA715" s="239"/>
      <c r="AB715" s="240"/>
      <c r="AC715" s="91"/>
      <c r="AD715" s="92">
        <f>B715</f>
        <v>118</v>
      </c>
      <c r="AE715" s="93"/>
      <c r="AF715" s="91"/>
    </row>
    <row r="716" spans="1:36" ht="15.75" customHeight="1" x14ac:dyDescent="0.25">
      <c r="A716" s="84">
        <v>1402</v>
      </c>
      <c r="B716" s="87"/>
      <c r="C716" s="87">
        <v>85</v>
      </c>
      <c r="D716" s="87"/>
      <c r="E716" s="87"/>
      <c r="F716" s="87"/>
      <c r="G716" s="87"/>
      <c r="H716" s="87"/>
      <c r="I716" s="87"/>
      <c r="J716" s="87"/>
      <c r="K716" s="232"/>
      <c r="L716" s="232"/>
      <c r="M716" s="232"/>
      <c r="N716" s="232"/>
      <c r="O716" s="232"/>
      <c r="P716" s="232"/>
      <c r="Q716" s="232"/>
      <c r="R716" s="232"/>
      <c r="S716" s="232"/>
      <c r="T716" s="232"/>
      <c r="U716" s="232"/>
      <c r="V716" s="232"/>
      <c r="W716" s="232"/>
      <c r="X716" s="232"/>
      <c r="Y716" s="129"/>
      <c r="Z716" s="241"/>
      <c r="AA716" s="101"/>
      <c r="AB716" s="242"/>
      <c r="AC716" s="96">
        <f>IF(C716=0,"",C716/B715)</f>
        <v>0.72033898305084743</v>
      </c>
      <c r="AD716" s="97">
        <v>87</v>
      </c>
      <c r="AE716" s="98">
        <f t="shared" ref="AE716:AE722" si="370">IF(AD716=0,"",AD716/AD715)</f>
        <v>0.73728813559322037</v>
      </c>
      <c r="AF716" s="98">
        <f t="shared" ref="AF716:AF722" si="371">IF(AD716=0,"",100%-AE716)</f>
        <v>0.26271186440677963</v>
      </c>
    </row>
    <row r="717" spans="1:36" ht="15.75" customHeight="1" x14ac:dyDescent="0.25">
      <c r="A717" s="84">
        <v>1501</v>
      </c>
      <c r="B717" s="87"/>
      <c r="C717" s="87"/>
      <c r="D717" s="87">
        <v>76</v>
      </c>
      <c r="E717" s="87"/>
      <c r="F717" s="87"/>
      <c r="G717" s="87"/>
      <c r="H717" s="87"/>
      <c r="I717" s="87"/>
      <c r="J717" s="87"/>
      <c r="K717" s="232"/>
      <c r="L717" s="232"/>
      <c r="M717" s="232"/>
      <c r="N717" s="232"/>
      <c r="O717" s="232"/>
      <c r="P717" s="232"/>
      <c r="Q717" s="232"/>
      <c r="R717" s="232"/>
      <c r="S717" s="232"/>
      <c r="T717" s="232"/>
      <c r="U717" s="232"/>
      <c r="V717" s="232"/>
      <c r="W717" s="232"/>
      <c r="X717" s="232"/>
      <c r="Y717" s="129"/>
      <c r="Z717" s="241"/>
      <c r="AA717" s="101"/>
      <c r="AB717" s="242"/>
      <c r="AC717" s="96">
        <f>IF(D717=0,"",D717/C716)</f>
        <v>0.89411764705882357</v>
      </c>
      <c r="AD717" s="97">
        <v>85</v>
      </c>
      <c r="AE717" s="98">
        <f t="shared" si="370"/>
        <v>0.97701149425287359</v>
      </c>
      <c r="AF717" s="98">
        <f t="shared" si="371"/>
        <v>2.2988505747126409E-2</v>
      </c>
      <c r="AG717" s="14">
        <f>AD717/AD715</f>
        <v>0.72033898305084743</v>
      </c>
    </row>
    <row r="718" spans="1:36" ht="15.75" customHeight="1" x14ac:dyDescent="0.25">
      <c r="A718" s="84">
        <v>1502</v>
      </c>
      <c r="B718" s="87"/>
      <c r="C718" s="87"/>
      <c r="D718" s="87"/>
      <c r="E718" s="87">
        <v>70</v>
      </c>
      <c r="F718" s="87"/>
      <c r="G718" s="87"/>
      <c r="H718" s="87"/>
      <c r="I718" s="87"/>
      <c r="J718" s="87"/>
      <c r="K718" s="232"/>
      <c r="L718" s="232"/>
      <c r="M718" s="232"/>
      <c r="N718" s="232"/>
      <c r="O718" s="232"/>
      <c r="P718" s="232"/>
      <c r="Q718" s="232"/>
      <c r="R718" s="232"/>
      <c r="S718" s="232"/>
      <c r="T718" s="232"/>
      <c r="U718" s="232"/>
      <c r="V718" s="232"/>
      <c r="W718" s="232"/>
      <c r="X718" s="232"/>
      <c r="Y718" s="129"/>
      <c r="Z718" s="241"/>
      <c r="AA718" s="101"/>
      <c r="AB718" s="242"/>
      <c r="AC718" s="96">
        <f>IF(E718=0,"",E718/D717)</f>
        <v>0.92105263157894735</v>
      </c>
      <c r="AD718" s="97">
        <v>78</v>
      </c>
      <c r="AE718" s="98">
        <f t="shared" si="370"/>
        <v>0.91764705882352937</v>
      </c>
      <c r="AF718" s="98">
        <f t="shared" si="371"/>
        <v>8.2352941176470629E-2</v>
      </c>
    </row>
    <row r="719" spans="1:36" ht="15.75" customHeight="1" x14ac:dyDescent="0.25">
      <c r="A719" s="84">
        <v>1601</v>
      </c>
      <c r="B719" s="87"/>
      <c r="C719" s="87"/>
      <c r="D719" s="87"/>
      <c r="E719" s="87"/>
      <c r="F719" s="87">
        <v>64</v>
      </c>
      <c r="G719" s="87"/>
      <c r="H719" s="87"/>
      <c r="I719" s="87"/>
      <c r="J719" s="87"/>
      <c r="K719" s="232"/>
      <c r="L719" s="232"/>
      <c r="M719" s="232"/>
      <c r="N719" s="232"/>
      <c r="O719" s="232"/>
      <c r="P719" s="232"/>
      <c r="Q719" s="232"/>
      <c r="R719" s="232"/>
      <c r="S719" s="232"/>
      <c r="T719" s="232"/>
      <c r="U719" s="232"/>
      <c r="V719" s="232"/>
      <c r="W719" s="232"/>
      <c r="X719" s="232"/>
      <c r="Y719" s="129"/>
      <c r="Z719" s="241"/>
      <c r="AA719" s="101"/>
      <c r="AB719" s="242"/>
      <c r="AC719" s="96">
        <f>IF(F719=0,"",F719/E718)</f>
        <v>0.91428571428571426</v>
      </c>
      <c r="AD719" s="97">
        <v>77</v>
      </c>
      <c r="AE719" s="98">
        <f t="shared" si="370"/>
        <v>0.98717948717948723</v>
      </c>
      <c r="AF719" s="98">
        <f t="shared" si="371"/>
        <v>1.2820512820512775E-2</v>
      </c>
    </row>
    <row r="720" spans="1:36" ht="15.75" customHeight="1" x14ac:dyDescent="0.25">
      <c r="A720" s="84">
        <v>1602</v>
      </c>
      <c r="B720" s="87"/>
      <c r="C720" s="87"/>
      <c r="D720" s="87"/>
      <c r="E720" s="87"/>
      <c r="F720" s="87"/>
      <c r="G720" s="87">
        <v>59</v>
      </c>
      <c r="H720" s="87"/>
      <c r="I720" s="87"/>
      <c r="J720" s="87"/>
      <c r="K720" s="232"/>
      <c r="L720" s="232"/>
      <c r="M720" s="232"/>
      <c r="N720" s="232"/>
      <c r="O720" s="232"/>
      <c r="P720" s="232"/>
      <c r="Q720" s="232"/>
      <c r="R720" s="232"/>
      <c r="S720" s="232"/>
      <c r="T720" s="232"/>
      <c r="U720" s="232"/>
      <c r="V720" s="232"/>
      <c r="W720" s="232"/>
      <c r="X720" s="232"/>
      <c r="Y720" s="129">
        <v>1</v>
      </c>
      <c r="Z720" s="241"/>
      <c r="AA720" s="101"/>
      <c r="AB720" s="242"/>
      <c r="AC720" s="96">
        <f>IF(G720=0,"",G720/F719)</f>
        <v>0.921875</v>
      </c>
      <c r="AD720" s="97">
        <v>74</v>
      </c>
      <c r="AE720" s="98">
        <f t="shared" si="370"/>
        <v>0.96103896103896103</v>
      </c>
      <c r="AF720" s="98">
        <f t="shared" si="371"/>
        <v>3.8961038961038974E-2</v>
      </c>
    </row>
    <row r="721" spans="1:36" ht="15.75" customHeight="1" x14ac:dyDescent="0.25">
      <c r="A721" s="84">
        <v>1701</v>
      </c>
      <c r="B721" s="87"/>
      <c r="C721" s="87"/>
      <c r="D721" s="87"/>
      <c r="E721" s="87"/>
      <c r="F721" s="87"/>
      <c r="G721" s="87"/>
      <c r="H721" s="87">
        <v>54</v>
      </c>
      <c r="I721" s="87"/>
      <c r="J721" s="87"/>
      <c r="K721" s="232"/>
      <c r="L721" s="232"/>
      <c r="M721" s="232"/>
      <c r="N721" s="232"/>
      <c r="O721" s="232"/>
      <c r="P721" s="232"/>
      <c r="Q721" s="232"/>
      <c r="R721" s="232"/>
      <c r="S721" s="232"/>
      <c r="T721" s="232"/>
      <c r="U721" s="232"/>
      <c r="V721" s="232"/>
      <c r="W721" s="232"/>
      <c r="X721" s="232"/>
      <c r="Y721" s="129"/>
      <c r="Z721" s="241"/>
      <c r="AA721" s="101"/>
      <c r="AB721" s="242"/>
      <c r="AC721" s="96">
        <f>IF(H721=0,"",H721/G720)</f>
        <v>0.9152542372881356</v>
      </c>
      <c r="AD721" s="97">
        <v>72</v>
      </c>
      <c r="AE721" s="98">
        <f t="shared" si="370"/>
        <v>0.97297297297297303</v>
      </c>
      <c r="AF721" s="98">
        <f t="shared" si="371"/>
        <v>2.7027027027026973E-2</v>
      </c>
    </row>
    <row r="722" spans="1:36" ht="15.75" customHeight="1" x14ac:dyDescent="0.25">
      <c r="A722" s="84">
        <v>1702</v>
      </c>
      <c r="B722" s="87"/>
      <c r="C722" s="87"/>
      <c r="D722" s="87"/>
      <c r="E722" s="87"/>
      <c r="F722" s="87"/>
      <c r="G722" s="87"/>
      <c r="H722" s="87"/>
      <c r="I722" s="193"/>
      <c r="J722" s="87"/>
      <c r="K722" s="232">
        <v>12</v>
      </c>
      <c r="L722" s="232"/>
      <c r="M722" s="232">
        <v>6</v>
      </c>
      <c r="N722" s="232"/>
      <c r="O722" s="232">
        <v>21</v>
      </c>
      <c r="P722" s="232">
        <v>1</v>
      </c>
      <c r="Q722" s="232">
        <v>13</v>
      </c>
      <c r="R722" s="232"/>
      <c r="S722" s="235">
        <f t="shared" ref="S722:T722" si="372">K722+M722+O722+Q722</f>
        <v>52</v>
      </c>
      <c r="T722" s="232">
        <f t="shared" si="372"/>
        <v>1</v>
      </c>
      <c r="U722" s="232"/>
      <c r="V722" s="232"/>
      <c r="W722" s="232"/>
      <c r="X722" s="232"/>
      <c r="Y722" s="129"/>
      <c r="Z722" s="241"/>
      <c r="AA722" s="101"/>
      <c r="AB722" s="242"/>
      <c r="AC722" s="96">
        <f>IF(S722=0,"",S722/H721)</f>
        <v>0.96296296296296291</v>
      </c>
      <c r="AD722" s="97">
        <v>71</v>
      </c>
      <c r="AE722" s="98">
        <f t="shared" si="370"/>
        <v>0.98611111111111116</v>
      </c>
      <c r="AF722" s="98">
        <f t="shared" si="371"/>
        <v>1.388888888888884E-2</v>
      </c>
    </row>
    <row r="723" spans="1:36" ht="15.75" customHeight="1" x14ac:dyDescent="0.25">
      <c r="A723" s="84">
        <v>1801</v>
      </c>
      <c r="B723" s="87"/>
      <c r="C723" s="87"/>
      <c r="D723" s="87"/>
      <c r="E723" s="87"/>
      <c r="F723" s="87"/>
      <c r="G723" s="87"/>
      <c r="H723" s="87"/>
      <c r="I723" s="87"/>
      <c r="J723" s="193"/>
      <c r="K723" s="232">
        <v>2</v>
      </c>
      <c r="L723" s="232">
        <v>11</v>
      </c>
      <c r="M723" s="232"/>
      <c r="N723" s="232">
        <v>6</v>
      </c>
      <c r="O723" s="232">
        <v>6</v>
      </c>
      <c r="P723" s="232">
        <v>22</v>
      </c>
      <c r="Q723" s="232">
        <v>4</v>
      </c>
      <c r="R723" s="232">
        <v>13</v>
      </c>
      <c r="S723" s="232">
        <f t="shared" ref="S723:T723" si="373">K723+M723+O723+Q723</f>
        <v>12</v>
      </c>
      <c r="T723" s="235">
        <f t="shared" si="373"/>
        <v>52</v>
      </c>
      <c r="U723" s="232"/>
      <c r="V723" s="232"/>
      <c r="W723" s="232"/>
      <c r="X723" s="232"/>
      <c r="Y723" s="129">
        <v>50</v>
      </c>
      <c r="Z723" s="241"/>
      <c r="AA723" s="101"/>
      <c r="AB723" s="242"/>
      <c r="AC723" s="96" t="e">
        <f>IF(S723=0,"",S723/H722)</f>
        <v>#DIV/0!</v>
      </c>
      <c r="AD723" s="97"/>
      <c r="AE723" s="100"/>
      <c r="AF723" s="100"/>
    </row>
    <row r="724" spans="1:36" ht="15.75" customHeight="1" x14ac:dyDescent="0.25">
      <c r="A724" s="84">
        <v>1802</v>
      </c>
      <c r="B724" s="87"/>
      <c r="C724" s="87"/>
      <c r="D724" s="87"/>
      <c r="E724" s="87"/>
      <c r="F724" s="87"/>
      <c r="G724" s="87"/>
      <c r="H724" s="87"/>
      <c r="I724" s="87"/>
      <c r="J724" s="193"/>
      <c r="K724" s="232">
        <v>1</v>
      </c>
      <c r="L724" s="232">
        <v>3</v>
      </c>
      <c r="M724" s="232"/>
      <c r="N724" s="232"/>
      <c r="O724" s="232">
        <v>3</v>
      </c>
      <c r="P724" s="232">
        <v>5</v>
      </c>
      <c r="Q724" s="232">
        <v>2</v>
      </c>
      <c r="R724" s="232">
        <v>4</v>
      </c>
      <c r="S724" s="232">
        <f t="shared" ref="S724:T724" si="374">K724+M724+O724+Q724</f>
        <v>6</v>
      </c>
      <c r="T724" s="235">
        <f t="shared" si="374"/>
        <v>12</v>
      </c>
      <c r="U724" s="232"/>
      <c r="V724" s="232"/>
      <c r="W724" s="232"/>
      <c r="X724" s="232"/>
      <c r="Y724" s="129">
        <v>13</v>
      </c>
      <c r="Z724" s="241"/>
      <c r="AA724" s="101"/>
      <c r="AB724" s="232"/>
      <c r="AC724" s="101"/>
      <c r="AD724" s="97">
        <v>25</v>
      </c>
      <c r="AE724" s="102"/>
      <c r="AF724" s="103"/>
    </row>
    <row r="725" spans="1:36" ht="15.75" customHeight="1" x14ac:dyDescent="0.25">
      <c r="A725" s="84">
        <v>1901</v>
      </c>
      <c r="B725" s="87"/>
      <c r="C725" s="87"/>
      <c r="D725" s="87"/>
      <c r="E725" s="87"/>
      <c r="F725" s="87"/>
      <c r="G725" s="87"/>
      <c r="H725" s="87"/>
      <c r="I725" s="87"/>
      <c r="J725" s="193"/>
      <c r="K725" s="233"/>
      <c r="L725" s="232">
        <v>1</v>
      </c>
      <c r="M725" s="233"/>
      <c r="N725" s="233"/>
      <c r="O725" s="233"/>
      <c r="P725" s="232">
        <v>4</v>
      </c>
      <c r="Q725" s="233"/>
      <c r="R725" s="232">
        <v>2</v>
      </c>
      <c r="S725" s="232">
        <f t="shared" ref="S725:T725" si="375">K725+M725+O725+Q725</f>
        <v>0</v>
      </c>
      <c r="T725" s="235">
        <f t="shared" si="375"/>
        <v>7</v>
      </c>
      <c r="U725" s="233"/>
      <c r="V725" s="233"/>
      <c r="W725" s="233"/>
      <c r="X725" s="233"/>
      <c r="Y725" s="129">
        <v>6</v>
      </c>
      <c r="Z725" s="241"/>
      <c r="AA725" s="101"/>
      <c r="AB725" s="232"/>
      <c r="AC725" s="105"/>
      <c r="AD725" s="106">
        <v>8</v>
      </c>
      <c r="AE725" s="107"/>
      <c r="AF725" s="105"/>
    </row>
    <row r="726" spans="1:36" ht="15.75" customHeight="1" x14ac:dyDescent="0.25">
      <c r="A726" s="84">
        <v>1902</v>
      </c>
      <c r="B726" s="87"/>
      <c r="C726" s="87"/>
      <c r="D726" s="87"/>
      <c r="E726" s="87"/>
      <c r="F726" s="87"/>
      <c r="G726" s="87"/>
      <c r="H726" s="87"/>
      <c r="I726" s="87"/>
      <c r="J726" s="193"/>
      <c r="K726" s="233"/>
      <c r="L726" s="233"/>
      <c r="M726" s="233"/>
      <c r="N726" s="233"/>
      <c r="O726" s="233"/>
      <c r="P726" s="232">
        <v>1</v>
      </c>
      <c r="Q726" s="233"/>
      <c r="R726" s="233"/>
      <c r="S726" s="232">
        <f t="shared" ref="S726:T726" si="376">K726+M726+O726+Q726</f>
        <v>0</v>
      </c>
      <c r="T726" s="235">
        <f t="shared" si="376"/>
        <v>1</v>
      </c>
      <c r="U726" s="233"/>
      <c r="V726" s="233"/>
      <c r="W726" s="233"/>
      <c r="X726" s="233"/>
      <c r="Y726" s="129"/>
      <c r="Z726" s="241"/>
      <c r="AA726" s="101"/>
      <c r="AB726" s="232"/>
      <c r="AC726" s="105"/>
      <c r="AD726" s="228">
        <v>1</v>
      </c>
      <c r="AE726" s="107"/>
      <c r="AF726" s="105"/>
    </row>
    <row r="727" spans="1:36" ht="15.75" customHeight="1" x14ac:dyDescent="0.25">
      <c r="A727" s="84">
        <v>2001</v>
      </c>
      <c r="B727" s="87"/>
      <c r="C727" s="87"/>
      <c r="D727" s="87"/>
      <c r="E727" s="87"/>
      <c r="F727" s="87"/>
      <c r="G727" s="87"/>
      <c r="H727" s="87"/>
      <c r="I727" s="87"/>
      <c r="J727" s="87"/>
      <c r="K727" s="233"/>
      <c r="L727" s="233"/>
      <c r="M727" s="233"/>
      <c r="N727" s="233"/>
      <c r="O727" s="233"/>
      <c r="P727" s="232">
        <v>1</v>
      </c>
      <c r="Q727" s="233"/>
      <c r="R727" s="233"/>
      <c r="S727" s="232">
        <f t="shared" ref="S727:T727" si="377">K727+M727+O727+Q727</f>
        <v>0</v>
      </c>
      <c r="T727" s="235">
        <f t="shared" si="377"/>
        <v>1</v>
      </c>
      <c r="U727" s="233"/>
      <c r="V727" s="233"/>
      <c r="W727" s="233"/>
      <c r="X727" s="233"/>
      <c r="Y727" s="129"/>
      <c r="Z727" s="241"/>
      <c r="AA727" s="101"/>
      <c r="AB727" s="232"/>
      <c r="AC727" s="246"/>
      <c r="AD727" s="230">
        <v>1</v>
      </c>
      <c r="AE727" s="247"/>
      <c r="AF727" s="105"/>
    </row>
    <row r="728" spans="1:36" ht="15.75" customHeight="1" x14ac:dyDescent="0.25">
      <c r="A728" s="84">
        <v>2002</v>
      </c>
      <c r="B728" s="87"/>
      <c r="C728" s="87"/>
      <c r="D728" s="87"/>
      <c r="E728" s="87"/>
      <c r="F728" s="87"/>
      <c r="G728" s="87"/>
      <c r="H728" s="87"/>
      <c r="I728" s="87"/>
      <c r="J728" s="87"/>
      <c r="K728" s="233"/>
      <c r="L728" s="233"/>
      <c r="M728" s="233"/>
      <c r="N728" s="233"/>
      <c r="O728" s="233"/>
      <c r="P728" s="232">
        <v>1</v>
      </c>
      <c r="Q728" s="233"/>
      <c r="R728" s="233"/>
      <c r="S728" s="233"/>
      <c r="T728" s="235">
        <f>L728+N728+P728+R728</f>
        <v>1</v>
      </c>
      <c r="U728" s="233"/>
      <c r="V728" s="233"/>
      <c r="W728" s="233"/>
      <c r="X728" s="233"/>
      <c r="Y728" s="129"/>
      <c r="Z728" s="241"/>
      <c r="AA728" s="101"/>
      <c r="AB728" s="232"/>
      <c r="AC728" s="246"/>
      <c r="AD728" s="230">
        <v>1</v>
      </c>
      <c r="AE728" s="247"/>
      <c r="AF728" s="105"/>
    </row>
    <row r="729" spans="1:36" ht="15.75" customHeight="1" x14ac:dyDescent="0.25">
      <c r="A729" s="84">
        <v>2101</v>
      </c>
      <c r="B729" s="87"/>
      <c r="C729" s="87"/>
      <c r="D729" s="87"/>
      <c r="E729" s="87"/>
      <c r="F729" s="87"/>
      <c r="G729" s="87"/>
      <c r="H729" s="87"/>
      <c r="I729" s="87"/>
      <c r="J729" s="87"/>
      <c r="K729" s="233"/>
      <c r="L729" s="233"/>
      <c r="M729" s="233"/>
      <c r="N729" s="233"/>
      <c r="O729" s="233"/>
      <c r="P729" s="233"/>
      <c r="Q729" s="233"/>
      <c r="R729" s="233"/>
      <c r="S729" s="233"/>
      <c r="T729" s="233"/>
      <c r="U729" s="233"/>
      <c r="V729" s="233"/>
      <c r="W729" s="233"/>
      <c r="X729" s="233"/>
      <c r="Y729" s="129"/>
      <c r="Z729" s="241"/>
      <c r="AA729" s="101"/>
      <c r="AB729" s="232"/>
      <c r="AC729" s="111" t="s">
        <v>91</v>
      </c>
      <c r="AD729" s="229">
        <v>62</v>
      </c>
      <c r="AE729" s="113">
        <f>IF(SUM(Y720:Y725)=0,"",SUM(Y720:Y725))</f>
        <v>70</v>
      </c>
      <c r="AF729" s="114" t="s">
        <v>19</v>
      </c>
    </row>
    <row r="730" spans="1:36" ht="15.75" customHeight="1" x14ac:dyDescent="0.25">
      <c r="A730" s="84">
        <v>2102</v>
      </c>
      <c r="B730" s="87"/>
      <c r="C730" s="87"/>
      <c r="D730" s="87"/>
      <c r="E730" s="87"/>
      <c r="F730" s="87"/>
      <c r="G730" s="87"/>
      <c r="H730" s="87"/>
      <c r="I730" s="87"/>
      <c r="J730" s="87"/>
      <c r="K730" s="233"/>
      <c r="L730" s="233"/>
      <c r="M730" s="233"/>
      <c r="N730" s="233"/>
      <c r="O730" s="233"/>
      <c r="P730" s="233"/>
      <c r="Q730" s="233"/>
      <c r="R730" s="233"/>
      <c r="S730" s="233"/>
      <c r="T730" s="233"/>
      <c r="U730" s="233"/>
      <c r="V730" s="233"/>
      <c r="W730" s="233"/>
      <c r="X730" s="233"/>
      <c r="Y730" s="129"/>
      <c r="Z730" s="241"/>
      <c r="AA730" s="101"/>
      <c r="AB730" s="232"/>
      <c r="AC730" s="115" t="s">
        <v>92</v>
      </c>
      <c r="AD730" s="116">
        <f>IF(AD729/B715=0,"",AD729/B715)</f>
        <v>0.52542372881355937</v>
      </c>
      <c r="AE730" s="117">
        <f>IF(AD729/AE729=0,"",AD729/AE729)</f>
        <v>0.88571428571428568</v>
      </c>
      <c r="AF730" s="118" t="s">
        <v>93</v>
      </c>
    </row>
    <row r="731" spans="1:36" ht="15.75" customHeight="1" x14ac:dyDescent="0.25">
      <c r="A731" s="84">
        <v>2201</v>
      </c>
      <c r="B731" s="87"/>
      <c r="C731" s="87"/>
      <c r="D731" s="87"/>
      <c r="E731" s="87"/>
      <c r="F731" s="87"/>
      <c r="G731" s="87"/>
      <c r="H731" s="87"/>
      <c r="I731" s="87"/>
      <c r="J731" s="87"/>
      <c r="K731" s="233"/>
      <c r="L731" s="233"/>
      <c r="M731" s="233"/>
      <c r="N731" s="233"/>
      <c r="O731" s="233"/>
      <c r="P731" s="233"/>
      <c r="Q731" s="233"/>
      <c r="R731" s="233"/>
      <c r="S731" s="233"/>
      <c r="T731" s="233"/>
      <c r="U731" s="233"/>
      <c r="V731" s="233"/>
      <c r="W731" s="233"/>
      <c r="X731" s="233"/>
      <c r="Y731" s="129"/>
      <c r="Z731" s="243"/>
      <c r="AA731" s="244"/>
      <c r="AB731" s="245"/>
      <c r="AC731" s="120"/>
      <c r="AD731" s="121"/>
      <c r="AE731" s="121"/>
      <c r="AF731" s="122"/>
    </row>
    <row r="732" spans="1:36" ht="18" x14ac:dyDescent="0.25">
      <c r="A732" s="46"/>
      <c r="B732" s="296" t="s">
        <v>111</v>
      </c>
      <c r="C732" s="296"/>
      <c r="D732" s="296"/>
      <c r="E732" s="296"/>
      <c r="F732" s="296"/>
      <c r="G732" s="296"/>
      <c r="H732" s="296"/>
      <c r="I732" s="296"/>
      <c r="J732" s="296"/>
      <c r="K732" s="296"/>
      <c r="L732" s="296"/>
      <c r="M732" s="296"/>
      <c r="N732" s="296"/>
      <c r="O732" s="296"/>
      <c r="P732" s="296"/>
      <c r="Q732" s="296"/>
      <c r="R732" s="296"/>
      <c r="S732" s="296"/>
      <c r="T732" s="296"/>
      <c r="U732" s="296"/>
      <c r="V732" s="296"/>
      <c r="W732" s="296"/>
      <c r="X732" s="296"/>
      <c r="Y732" s="123">
        <f>SUM(Y715:Y728)</f>
        <v>70</v>
      </c>
      <c r="Z732" s="124">
        <f>IF(SUM(Y720:Y723)=0,"",SUM(Y720:Y723)/B715)</f>
        <v>0.43220338983050849</v>
      </c>
      <c r="AA732" s="124">
        <f>IF(Y732=0,"",Y732/B715)</f>
        <v>0.59322033898305082</v>
      </c>
      <c r="AB732" s="124">
        <f>IF(Y723=0,"0.00%",AA732-Z732)</f>
        <v>0.16101694915254233</v>
      </c>
      <c r="AC732" s="1"/>
      <c r="AD732" s="2"/>
      <c r="AE732" s="36"/>
      <c r="AF732" s="1"/>
    </row>
    <row r="733" spans="1:36" ht="12.75" x14ac:dyDescent="0.2">
      <c r="Z733" s="1"/>
      <c r="AA733" s="1"/>
      <c r="AC733" s="1"/>
      <c r="AG733" s="2"/>
      <c r="AH733" s="2"/>
      <c r="AI733" s="2"/>
      <c r="AJ733" s="2"/>
    </row>
    <row r="734" spans="1:36" ht="12.75" x14ac:dyDescent="0.2">
      <c r="Z734" s="1"/>
      <c r="AA734" s="1"/>
      <c r="AC734" s="1"/>
      <c r="AG734" s="2"/>
      <c r="AH734" s="2"/>
      <c r="AI734" s="2"/>
      <c r="AJ734" s="2"/>
    </row>
    <row r="735" spans="1:36" ht="26.25" x14ac:dyDescent="0.4">
      <c r="B735" s="297" t="s">
        <v>101</v>
      </c>
      <c r="C735" s="297"/>
      <c r="D735" s="297"/>
      <c r="E735" s="297"/>
      <c r="F735" s="297"/>
      <c r="G735" s="297"/>
      <c r="H735" s="297"/>
      <c r="I735" s="297"/>
      <c r="J735" s="297"/>
      <c r="K735" s="297"/>
      <c r="L735" s="297"/>
      <c r="M735" s="297"/>
      <c r="N735" s="297"/>
      <c r="O735" s="297"/>
      <c r="P735" s="297"/>
      <c r="Q735" s="297"/>
      <c r="R735" s="297"/>
      <c r="S735" s="297"/>
      <c r="T735" s="297"/>
      <c r="U735" s="297"/>
      <c r="V735" s="297"/>
      <c r="W735" s="297"/>
      <c r="X735" s="297"/>
      <c r="Y735" s="208" t="s">
        <v>97</v>
      </c>
      <c r="Z735" s="1"/>
      <c r="AA735" s="1"/>
      <c r="AB735" s="2"/>
      <c r="AC735" s="1"/>
      <c r="AD735" s="2"/>
      <c r="AE735" s="2"/>
      <c r="AF735" s="2"/>
    </row>
    <row r="736" spans="1:36" ht="20.25" x14ac:dyDescent="0.2">
      <c r="A736" s="316" t="s">
        <v>18</v>
      </c>
      <c r="B736" s="318" t="s">
        <v>102</v>
      </c>
      <c r="C736" s="319"/>
      <c r="D736" s="319"/>
      <c r="E736" s="319"/>
      <c r="F736" s="319"/>
      <c r="G736" s="319"/>
      <c r="H736" s="319"/>
      <c r="I736" s="319"/>
      <c r="J736" s="320"/>
      <c r="K736" s="298"/>
      <c r="L736" s="298"/>
      <c r="M736" s="298"/>
      <c r="N736" s="298"/>
      <c r="O736" s="298"/>
      <c r="P736" s="298"/>
      <c r="Q736" s="298"/>
      <c r="R736" s="298"/>
      <c r="S736" s="298"/>
      <c r="T736" s="298"/>
      <c r="U736" s="298"/>
      <c r="V736" s="298"/>
      <c r="W736" s="298"/>
      <c r="X736" s="298"/>
      <c r="Y736" s="321" t="s">
        <v>19</v>
      </c>
      <c r="Z736" s="323" t="s">
        <v>11</v>
      </c>
      <c r="AA736" s="323" t="s">
        <v>12</v>
      </c>
      <c r="AB736" s="325" t="s">
        <v>13</v>
      </c>
      <c r="AC736" s="323" t="s">
        <v>14</v>
      </c>
      <c r="AD736" s="324" t="s">
        <v>15</v>
      </c>
      <c r="AE736" s="324" t="s">
        <v>16</v>
      </c>
      <c r="AF736" s="323" t="s">
        <v>103</v>
      </c>
    </row>
    <row r="737" spans="1:33" ht="15.75" x14ac:dyDescent="0.25">
      <c r="A737" s="317"/>
      <c r="B737" s="84" t="s">
        <v>104</v>
      </c>
      <c r="C737" s="84" t="s">
        <v>105</v>
      </c>
      <c r="D737" s="84" t="s">
        <v>106</v>
      </c>
      <c r="E737" s="84" t="s">
        <v>107</v>
      </c>
      <c r="F737" s="84" t="s">
        <v>108</v>
      </c>
      <c r="G737" s="84" t="s">
        <v>109</v>
      </c>
      <c r="H737" s="84" t="s">
        <v>110</v>
      </c>
      <c r="I737" s="84" t="s">
        <v>73</v>
      </c>
      <c r="J737" s="84" t="s">
        <v>74</v>
      </c>
      <c r="K737" s="210" t="s">
        <v>73</v>
      </c>
      <c r="L737" s="210" t="s">
        <v>74</v>
      </c>
      <c r="M737" s="210" t="s">
        <v>73</v>
      </c>
      <c r="N737" s="210" t="s">
        <v>74</v>
      </c>
      <c r="O737" s="210" t="s">
        <v>73</v>
      </c>
      <c r="P737" s="210" t="s">
        <v>74</v>
      </c>
      <c r="Q737" s="210" t="s">
        <v>73</v>
      </c>
      <c r="R737" s="210" t="s">
        <v>74</v>
      </c>
      <c r="S737" s="210" t="s">
        <v>73</v>
      </c>
      <c r="T737" s="210" t="s">
        <v>74</v>
      </c>
      <c r="U737" s="202"/>
      <c r="V737" s="202"/>
      <c r="W737" s="202"/>
      <c r="X737" s="202"/>
      <c r="Y737" s="322"/>
      <c r="Z737" s="317"/>
      <c r="AA737" s="317"/>
      <c r="AB737" s="317"/>
      <c r="AC737" s="317"/>
      <c r="AD737" s="317"/>
      <c r="AE737" s="317"/>
      <c r="AF737" s="317"/>
    </row>
    <row r="738" spans="1:33" ht="15.75" customHeight="1" x14ac:dyDescent="0.25">
      <c r="A738" s="84">
        <v>1402</v>
      </c>
      <c r="B738" s="87">
        <v>120</v>
      </c>
      <c r="C738" s="87"/>
      <c r="D738" s="87"/>
      <c r="E738" s="87"/>
      <c r="F738" s="87"/>
      <c r="G738" s="87"/>
      <c r="H738" s="87"/>
      <c r="I738" s="87"/>
      <c r="J738" s="87"/>
      <c r="K738" s="232"/>
      <c r="L738" s="232"/>
      <c r="M738" s="232"/>
      <c r="N738" s="232"/>
      <c r="O738" s="232"/>
      <c r="P738" s="232"/>
      <c r="Q738" s="232"/>
      <c r="R738" s="232"/>
      <c r="S738" s="232"/>
      <c r="T738" s="232"/>
      <c r="U738" s="232"/>
      <c r="V738" s="232"/>
      <c r="W738" s="232"/>
      <c r="X738" s="232"/>
      <c r="Y738" s="129"/>
      <c r="Z738" s="238"/>
      <c r="AA738" s="239"/>
      <c r="AB738" s="240"/>
      <c r="AC738" s="91"/>
      <c r="AD738" s="92">
        <f>B738</f>
        <v>120</v>
      </c>
      <c r="AE738" s="93"/>
      <c r="AF738" s="91"/>
    </row>
    <row r="739" spans="1:33" ht="15.75" customHeight="1" x14ac:dyDescent="0.25">
      <c r="A739" s="84">
        <v>1501</v>
      </c>
      <c r="B739" s="87"/>
      <c r="C739" s="87">
        <v>106</v>
      </c>
      <c r="D739" s="87"/>
      <c r="E739" s="87"/>
      <c r="F739" s="87"/>
      <c r="G739" s="87"/>
      <c r="H739" s="87"/>
      <c r="I739" s="87"/>
      <c r="J739" s="87"/>
      <c r="K739" s="232"/>
      <c r="L739" s="232"/>
      <c r="M739" s="232"/>
      <c r="N739" s="232"/>
      <c r="O739" s="232"/>
      <c r="P739" s="232"/>
      <c r="Q739" s="232"/>
      <c r="R739" s="232"/>
      <c r="S739" s="232"/>
      <c r="T739" s="232"/>
      <c r="U739" s="232"/>
      <c r="V739" s="232"/>
      <c r="W739" s="232"/>
      <c r="X739" s="232"/>
      <c r="Y739" s="129"/>
      <c r="Z739" s="241"/>
      <c r="AA739" s="101"/>
      <c r="AB739" s="242"/>
      <c r="AC739" s="96">
        <f>IF(C739=0,"",C739/B738)</f>
        <v>0.8833333333333333</v>
      </c>
      <c r="AD739" s="97">
        <v>120</v>
      </c>
      <c r="AE739" s="98">
        <f t="shared" ref="AE739:AE746" si="378">IF(AD739=0,"",AD739/AD738)</f>
        <v>1</v>
      </c>
      <c r="AF739" s="98">
        <f t="shared" ref="AF739:AF746" si="379">IF(AD739=0,"",100%-AE739)</f>
        <v>0</v>
      </c>
    </row>
    <row r="740" spans="1:33" ht="15.75" customHeight="1" x14ac:dyDescent="0.25">
      <c r="A740" s="84">
        <v>1502</v>
      </c>
      <c r="B740" s="87"/>
      <c r="C740" s="87"/>
      <c r="D740" s="87">
        <v>106</v>
      </c>
      <c r="E740" s="87"/>
      <c r="F740" s="87"/>
      <c r="G740" s="87"/>
      <c r="H740" s="87"/>
      <c r="I740" s="87"/>
      <c r="J740" s="87"/>
      <c r="K740" s="232"/>
      <c r="L740" s="232"/>
      <c r="M740" s="232"/>
      <c r="N740" s="232"/>
      <c r="O740" s="232"/>
      <c r="P740" s="232"/>
      <c r="Q740" s="232"/>
      <c r="R740" s="232"/>
      <c r="S740" s="232"/>
      <c r="T740" s="232"/>
      <c r="U740" s="232"/>
      <c r="V740" s="232"/>
      <c r="W740" s="232"/>
      <c r="X740" s="232"/>
      <c r="Y740" s="129"/>
      <c r="Z740" s="241"/>
      <c r="AA740" s="101"/>
      <c r="AB740" s="242"/>
      <c r="AC740" s="96">
        <f>IF(D740=0,"",D740/C739)</f>
        <v>1</v>
      </c>
      <c r="AD740" s="97">
        <v>106</v>
      </c>
      <c r="AE740" s="98">
        <f t="shared" si="378"/>
        <v>0.8833333333333333</v>
      </c>
      <c r="AF740" s="98">
        <f t="shared" si="379"/>
        <v>0.1166666666666667</v>
      </c>
      <c r="AG740" s="14">
        <f>AD740/AD738</f>
        <v>0.8833333333333333</v>
      </c>
    </row>
    <row r="741" spans="1:33" ht="15.75" customHeight="1" x14ac:dyDescent="0.25">
      <c r="A741" s="84">
        <v>1601</v>
      </c>
      <c r="B741" s="87"/>
      <c r="C741" s="87"/>
      <c r="D741" s="87"/>
      <c r="E741" s="87">
        <v>92</v>
      </c>
      <c r="F741" s="87"/>
      <c r="G741" s="87"/>
      <c r="H741" s="87"/>
      <c r="I741" s="87"/>
      <c r="J741" s="87"/>
      <c r="K741" s="232"/>
      <c r="L741" s="232"/>
      <c r="M741" s="232"/>
      <c r="N741" s="232"/>
      <c r="O741" s="232"/>
      <c r="P741" s="232"/>
      <c r="Q741" s="232"/>
      <c r="R741" s="232"/>
      <c r="S741" s="232"/>
      <c r="T741" s="232"/>
      <c r="U741" s="232"/>
      <c r="V741" s="232"/>
      <c r="W741" s="232"/>
      <c r="X741" s="232"/>
      <c r="Y741" s="129"/>
      <c r="Z741" s="241"/>
      <c r="AA741" s="101"/>
      <c r="AB741" s="242"/>
      <c r="AC741" s="96">
        <f>IF(E741=0,"",E741/D740)</f>
        <v>0.86792452830188682</v>
      </c>
      <c r="AD741" s="97">
        <v>105</v>
      </c>
      <c r="AE741" s="98">
        <f t="shared" si="378"/>
        <v>0.99056603773584906</v>
      </c>
      <c r="AF741" s="98">
        <f t="shared" si="379"/>
        <v>9.4339622641509413E-3</v>
      </c>
    </row>
    <row r="742" spans="1:33" ht="15.75" customHeight="1" x14ac:dyDescent="0.25">
      <c r="A742" s="84">
        <v>1602</v>
      </c>
      <c r="B742" s="87"/>
      <c r="C742" s="87"/>
      <c r="D742" s="87"/>
      <c r="E742" s="87"/>
      <c r="F742" s="87">
        <v>91</v>
      </c>
      <c r="G742" s="87"/>
      <c r="H742" s="87"/>
      <c r="I742" s="87"/>
      <c r="J742" s="87"/>
      <c r="K742" s="232"/>
      <c r="L742" s="232"/>
      <c r="M742" s="232"/>
      <c r="N742" s="232"/>
      <c r="O742" s="232"/>
      <c r="P742" s="232"/>
      <c r="Q742" s="232"/>
      <c r="R742" s="232"/>
      <c r="S742" s="232"/>
      <c r="T742" s="232"/>
      <c r="U742" s="232"/>
      <c r="V742" s="232"/>
      <c r="W742" s="232"/>
      <c r="X742" s="232"/>
      <c r="Y742" s="129"/>
      <c r="Z742" s="241"/>
      <c r="AA742" s="101"/>
      <c r="AB742" s="242"/>
      <c r="AC742" s="96">
        <f>IF(F742=0,"",F742/E741)</f>
        <v>0.98913043478260865</v>
      </c>
      <c r="AD742" s="97">
        <v>103</v>
      </c>
      <c r="AE742" s="98">
        <f t="shared" si="378"/>
        <v>0.98095238095238091</v>
      </c>
      <c r="AF742" s="98">
        <f t="shared" si="379"/>
        <v>1.9047619047619091E-2</v>
      </c>
    </row>
    <row r="743" spans="1:33" ht="15.75" customHeight="1" x14ac:dyDescent="0.25">
      <c r="A743" s="84">
        <v>1701</v>
      </c>
      <c r="B743" s="87"/>
      <c r="C743" s="87"/>
      <c r="D743" s="87"/>
      <c r="E743" s="87"/>
      <c r="F743" s="87"/>
      <c r="G743" s="87">
        <v>87</v>
      </c>
      <c r="H743" s="87"/>
      <c r="I743" s="87"/>
      <c r="J743" s="87"/>
      <c r="K743" s="232"/>
      <c r="L743" s="232"/>
      <c r="M743" s="232"/>
      <c r="N743" s="232"/>
      <c r="O743" s="232"/>
      <c r="P743" s="232"/>
      <c r="Q743" s="232"/>
      <c r="R743" s="232"/>
      <c r="S743" s="232"/>
      <c r="T743" s="232"/>
      <c r="U743" s="232"/>
      <c r="V743" s="232"/>
      <c r="W743" s="232"/>
      <c r="X743" s="232"/>
      <c r="Y743" s="129"/>
      <c r="Z743" s="241"/>
      <c r="AA743" s="101"/>
      <c r="AB743" s="242"/>
      <c r="AC743" s="96">
        <f>IF(G743=0,"",G743/F742)</f>
        <v>0.95604395604395609</v>
      </c>
      <c r="AD743" s="97">
        <v>101</v>
      </c>
      <c r="AE743" s="98">
        <f t="shared" si="378"/>
        <v>0.98058252427184467</v>
      </c>
      <c r="AF743" s="98">
        <f t="shared" si="379"/>
        <v>1.9417475728155331E-2</v>
      </c>
    </row>
    <row r="744" spans="1:33" ht="15.75" customHeight="1" x14ac:dyDescent="0.25">
      <c r="A744" s="84">
        <v>1702</v>
      </c>
      <c r="B744" s="87"/>
      <c r="C744" s="87"/>
      <c r="D744" s="87"/>
      <c r="E744" s="87"/>
      <c r="F744" s="87"/>
      <c r="G744" s="87"/>
      <c r="H744" s="87">
        <v>85</v>
      </c>
      <c r="I744" s="87"/>
      <c r="J744" s="87"/>
      <c r="K744" s="232"/>
      <c r="L744" s="232"/>
      <c r="M744" s="232"/>
      <c r="N744" s="232"/>
      <c r="O744" s="232"/>
      <c r="P744" s="232"/>
      <c r="Q744" s="232"/>
      <c r="R744" s="232"/>
      <c r="S744" s="232"/>
      <c r="T744" s="232"/>
      <c r="U744" s="232"/>
      <c r="V744" s="232"/>
      <c r="W744" s="232"/>
      <c r="X744" s="232"/>
      <c r="Y744" s="129"/>
      <c r="Z744" s="241"/>
      <c r="AA744" s="101"/>
      <c r="AB744" s="242"/>
      <c r="AC744" s="96">
        <f>IF(H744=0,"",H744/G743)</f>
        <v>0.97701149425287359</v>
      </c>
      <c r="AD744" s="97">
        <v>100</v>
      </c>
      <c r="AE744" s="98">
        <f t="shared" si="378"/>
        <v>0.99009900990099009</v>
      </c>
      <c r="AF744" s="98">
        <f t="shared" si="379"/>
        <v>9.9009900990099098E-3</v>
      </c>
    </row>
    <row r="745" spans="1:33" ht="15.75" customHeight="1" x14ac:dyDescent="0.25">
      <c r="A745" s="84">
        <v>1801</v>
      </c>
      <c r="B745" s="87"/>
      <c r="C745" s="87"/>
      <c r="D745" s="87"/>
      <c r="E745" s="87"/>
      <c r="F745" s="87"/>
      <c r="G745" s="87"/>
      <c r="H745" s="87"/>
      <c r="I745" s="195"/>
      <c r="J745" s="87"/>
      <c r="K745" s="232">
        <v>20</v>
      </c>
      <c r="L745" s="232"/>
      <c r="M745" s="232">
        <v>24</v>
      </c>
      <c r="N745" s="232"/>
      <c r="O745" s="232">
        <v>26</v>
      </c>
      <c r="P745" s="232"/>
      <c r="Q745" s="232">
        <v>15</v>
      </c>
      <c r="R745" s="232"/>
      <c r="S745" s="235">
        <f t="shared" ref="S745:T745" si="380">K745+M745+O745+Q745</f>
        <v>85</v>
      </c>
      <c r="T745" s="232">
        <f t="shared" si="380"/>
        <v>0</v>
      </c>
      <c r="U745" s="232"/>
      <c r="V745" s="232"/>
      <c r="W745" s="232"/>
      <c r="X745" s="232"/>
      <c r="Y745" s="129">
        <v>1</v>
      </c>
      <c r="Z745" s="241"/>
      <c r="AA745" s="101"/>
      <c r="AB745" s="242"/>
      <c r="AC745" s="96">
        <f>S745/H744</f>
        <v>1</v>
      </c>
      <c r="AD745" s="97">
        <v>94</v>
      </c>
      <c r="AE745" s="98">
        <f t="shared" si="378"/>
        <v>0.94</v>
      </c>
      <c r="AF745" s="98">
        <f t="shared" si="379"/>
        <v>6.0000000000000053E-2</v>
      </c>
    </row>
    <row r="746" spans="1:33" ht="15.75" customHeight="1" x14ac:dyDescent="0.25">
      <c r="A746" s="84">
        <v>1802</v>
      </c>
      <c r="B746" s="87"/>
      <c r="C746" s="87"/>
      <c r="D746" s="87"/>
      <c r="E746" s="87"/>
      <c r="F746" s="87"/>
      <c r="G746" s="87"/>
      <c r="H746" s="87"/>
      <c r="I746" s="87"/>
      <c r="J746" s="195"/>
      <c r="K746" s="232">
        <v>2</v>
      </c>
      <c r="L746" s="232">
        <v>20</v>
      </c>
      <c r="M746" s="232"/>
      <c r="N746" s="232">
        <v>24</v>
      </c>
      <c r="O746" s="232">
        <v>4</v>
      </c>
      <c r="P746" s="232">
        <v>25</v>
      </c>
      <c r="Q746" s="232">
        <v>4</v>
      </c>
      <c r="R746" s="232">
        <v>15</v>
      </c>
      <c r="S746" s="232">
        <f t="shared" ref="S746:T746" si="381">K746+M746+O746+Q746</f>
        <v>10</v>
      </c>
      <c r="T746" s="235">
        <f t="shared" si="381"/>
        <v>84</v>
      </c>
      <c r="U746" s="232"/>
      <c r="V746" s="232"/>
      <c r="W746" s="232"/>
      <c r="X746" s="232"/>
      <c r="Y746" s="129">
        <v>87</v>
      </c>
      <c r="Z746" s="241"/>
      <c r="AA746" s="101"/>
      <c r="AB746" s="242"/>
      <c r="AC746" s="126">
        <f>T746/S745</f>
        <v>0.9882352941176471</v>
      </c>
      <c r="AD746" s="97"/>
      <c r="AE746" s="100" t="str">
        <f t="shared" si="378"/>
        <v/>
      </c>
      <c r="AF746" s="100" t="str">
        <f t="shared" si="379"/>
        <v/>
      </c>
    </row>
    <row r="747" spans="1:33" ht="15.75" customHeight="1" x14ac:dyDescent="0.25">
      <c r="A747" s="84">
        <v>1901</v>
      </c>
      <c r="B747" s="87"/>
      <c r="C747" s="87"/>
      <c r="D747" s="87"/>
      <c r="E747" s="87"/>
      <c r="F747" s="87"/>
      <c r="G747" s="87"/>
      <c r="H747" s="87"/>
      <c r="I747" s="87"/>
      <c r="J747" s="195"/>
      <c r="K747" s="232">
        <v>2</v>
      </c>
      <c r="L747" s="232">
        <v>4</v>
      </c>
      <c r="M747" s="232"/>
      <c r="N747" s="232"/>
      <c r="O747" s="232"/>
      <c r="P747" s="232">
        <v>4</v>
      </c>
      <c r="Q747" s="232"/>
      <c r="R747" s="232">
        <v>2</v>
      </c>
      <c r="S747" s="232">
        <f t="shared" ref="S747:T747" si="382">K747+M747+O747+Q747</f>
        <v>2</v>
      </c>
      <c r="T747" s="235">
        <f t="shared" si="382"/>
        <v>10</v>
      </c>
      <c r="U747" s="232"/>
      <c r="V747" s="232"/>
      <c r="W747" s="232"/>
      <c r="X747" s="232"/>
      <c r="Y747" s="129">
        <v>6</v>
      </c>
      <c r="Z747" s="241"/>
      <c r="AA747" s="101"/>
      <c r="AB747" s="232"/>
      <c r="AC747" s="101"/>
      <c r="AD747" s="97">
        <v>13</v>
      </c>
      <c r="AE747" s="102"/>
      <c r="AF747" s="103"/>
    </row>
    <row r="748" spans="1:33" ht="15.75" customHeight="1" x14ac:dyDescent="0.25">
      <c r="A748" s="84">
        <v>1902</v>
      </c>
      <c r="B748" s="87"/>
      <c r="C748" s="87"/>
      <c r="D748" s="87"/>
      <c r="E748" s="87"/>
      <c r="F748" s="87"/>
      <c r="G748" s="87"/>
      <c r="H748" s="87"/>
      <c r="I748" s="87"/>
      <c r="J748" s="195"/>
      <c r="K748" s="233"/>
      <c r="L748" s="232">
        <v>4</v>
      </c>
      <c r="M748" s="233"/>
      <c r="N748" s="233"/>
      <c r="O748" s="233"/>
      <c r="P748" s="233"/>
      <c r="Q748" s="233"/>
      <c r="R748" s="233"/>
      <c r="S748" s="232">
        <f t="shared" ref="S748:T748" si="383">K748+M748+O748+Q748</f>
        <v>0</v>
      </c>
      <c r="T748" s="235">
        <f t="shared" si="383"/>
        <v>4</v>
      </c>
      <c r="U748" s="233"/>
      <c r="V748" s="233"/>
      <c r="W748" s="233"/>
      <c r="X748" s="233"/>
      <c r="Y748" s="129">
        <v>4</v>
      </c>
      <c r="Z748" s="241"/>
      <c r="AA748" s="101"/>
      <c r="AB748" s="232"/>
      <c r="AC748" s="105"/>
      <c r="AD748" s="106">
        <v>6</v>
      </c>
      <c r="AE748" s="107"/>
      <c r="AF748" s="105"/>
    </row>
    <row r="749" spans="1:33" ht="15.75" customHeight="1" x14ac:dyDescent="0.25">
      <c r="A749" s="84">
        <v>2001</v>
      </c>
      <c r="B749" s="87"/>
      <c r="C749" s="87"/>
      <c r="D749" s="87"/>
      <c r="E749" s="87"/>
      <c r="F749" s="87"/>
      <c r="G749" s="87"/>
      <c r="H749" s="87"/>
      <c r="I749" s="87"/>
      <c r="J749" s="87"/>
      <c r="K749" s="233"/>
      <c r="L749" s="233"/>
      <c r="M749" s="233"/>
      <c r="N749" s="233"/>
      <c r="O749" s="233"/>
      <c r="P749" s="233"/>
      <c r="Q749" s="233"/>
      <c r="R749" s="233"/>
      <c r="S749" s="232">
        <f t="shared" ref="S749:T749" si="384">K749+M749+O749+Q749</f>
        <v>0</v>
      </c>
      <c r="T749" s="232">
        <f t="shared" si="384"/>
        <v>0</v>
      </c>
      <c r="U749" s="233"/>
      <c r="V749" s="233"/>
      <c r="W749" s="233"/>
      <c r="X749" s="233"/>
      <c r="Y749" s="129"/>
      <c r="Z749" s="241"/>
      <c r="AA749" s="101"/>
      <c r="AB749" s="232"/>
      <c r="AC749" s="105"/>
      <c r="AD749" s="106"/>
      <c r="AE749" s="107"/>
      <c r="AF749" s="105"/>
    </row>
    <row r="750" spans="1:33" ht="15.75" customHeight="1" x14ac:dyDescent="0.25">
      <c r="A750" s="84">
        <v>2002</v>
      </c>
      <c r="B750" s="87"/>
      <c r="C750" s="87"/>
      <c r="D750" s="87"/>
      <c r="E750" s="87"/>
      <c r="F750" s="87"/>
      <c r="G750" s="87"/>
      <c r="H750" s="87"/>
      <c r="I750" s="87"/>
      <c r="J750" s="87"/>
      <c r="K750" s="233"/>
      <c r="L750" s="233"/>
      <c r="M750" s="233"/>
      <c r="N750" s="233"/>
      <c r="O750" s="233"/>
      <c r="P750" s="233"/>
      <c r="Q750" s="233"/>
      <c r="R750" s="233"/>
      <c r="S750" s="232">
        <f t="shared" ref="S750:T750" si="385">K750+M750+O750+Q750</f>
        <v>0</v>
      </c>
      <c r="T750" s="232">
        <f t="shared" si="385"/>
        <v>0</v>
      </c>
      <c r="U750" s="233"/>
      <c r="V750" s="233"/>
      <c r="W750" s="233"/>
      <c r="X750" s="233"/>
      <c r="Y750" s="129"/>
      <c r="Z750" s="241"/>
      <c r="AA750" s="101"/>
      <c r="AB750" s="232"/>
      <c r="AC750" s="105"/>
      <c r="AD750" s="106"/>
      <c r="AE750" s="107"/>
      <c r="AF750" s="105"/>
    </row>
    <row r="751" spans="1:33" ht="15.75" customHeight="1" x14ac:dyDescent="0.25">
      <c r="A751" s="84">
        <v>2101</v>
      </c>
      <c r="B751" s="87"/>
      <c r="C751" s="87"/>
      <c r="D751" s="87"/>
      <c r="E751" s="87"/>
      <c r="F751" s="87"/>
      <c r="G751" s="87"/>
      <c r="H751" s="87"/>
      <c r="I751" s="87"/>
      <c r="J751" s="87"/>
      <c r="K751" s="233"/>
      <c r="L751" s="233"/>
      <c r="M751" s="233"/>
      <c r="N751" s="233"/>
      <c r="O751" s="233"/>
      <c r="P751" s="233"/>
      <c r="Q751" s="233"/>
      <c r="R751" s="233"/>
      <c r="S751" s="233"/>
      <c r="T751" s="233"/>
      <c r="U751" s="233"/>
      <c r="V751" s="233"/>
      <c r="W751" s="233"/>
      <c r="X751" s="233"/>
      <c r="Y751" s="129"/>
      <c r="Z751" s="241"/>
      <c r="AA751" s="101"/>
      <c r="AB751" s="232"/>
      <c r="AC751" s="108"/>
      <c r="AD751" s="109"/>
      <c r="AE751" s="110"/>
      <c r="AF751" s="105"/>
    </row>
    <row r="752" spans="1:33" ht="15.75" customHeight="1" x14ac:dyDescent="0.25">
      <c r="A752" s="84">
        <v>2102</v>
      </c>
      <c r="B752" s="87"/>
      <c r="C752" s="87"/>
      <c r="D752" s="87"/>
      <c r="E752" s="87"/>
      <c r="F752" s="87"/>
      <c r="G752" s="87"/>
      <c r="H752" s="87"/>
      <c r="I752" s="87"/>
      <c r="J752" s="87"/>
      <c r="K752" s="233"/>
      <c r="L752" s="233"/>
      <c r="M752" s="233"/>
      <c r="N752" s="233"/>
      <c r="O752" s="233"/>
      <c r="P752" s="233"/>
      <c r="Q752" s="233"/>
      <c r="R752" s="233"/>
      <c r="S752" s="233"/>
      <c r="T752" s="233"/>
      <c r="U752" s="233"/>
      <c r="V752" s="233"/>
      <c r="W752" s="233"/>
      <c r="X752" s="233"/>
      <c r="Y752" s="129"/>
      <c r="Z752" s="241"/>
      <c r="AA752" s="101"/>
      <c r="AB752" s="232"/>
      <c r="AC752" s="111" t="s">
        <v>91</v>
      </c>
      <c r="AD752" s="112">
        <v>93</v>
      </c>
      <c r="AE752" s="113">
        <f>IF(SUM(Y742:Y752)=0,"",SUM(Y742:Y752))</f>
        <v>98</v>
      </c>
      <c r="AF752" s="114" t="s">
        <v>19</v>
      </c>
    </row>
    <row r="753" spans="1:36" ht="15.75" customHeight="1" x14ac:dyDescent="0.25">
      <c r="A753" s="84">
        <v>2201</v>
      </c>
      <c r="B753" s="87"/>
      <c r="C753" s="87"/>
      <c r="D753" s="87"/>
      <c r="E753" s="87"/>
      <c r="F753" s="87"/>
      <c r="G753" s="87"/>
      <c r="H753" s="87"/>
      <c r="I753" s="87"/>
      <c r="J753" s="87"/>
      <c r="K753" s="233"/>
      <c r="L753" s="233"/>
      <c r="M753" s="233"/>
      <c r="N753" s="233"/>
      <c r="O753" s="233"/>
      <c r="P753" s="233"/>
      <c r="Q753" s="233"/>
      <c r="R753" s="233"/>
      <c r="S753" s="233"/>
      <c r="T753" s="233"/>
      <c r="U753" s="233"/>
      <c r="V753" s="233"/>
      <c r="W753" s="233"/>
      <c r="X753" s="233"/>
      <c r="Y753" s="129"/>
      <c r="Z753" s="241"/>
      <c r="AA753" s="101"/>
      <c r="AB753" s="232"/>
      <c r="AC753" s="115" t="s">
        <v>92</v>
      </c>
      <c r="AD753" s="116">
        <f>IF(AD752/B738=0,"",AD752/B738)</f>
        <v>0.77500000000000002</v>
      </c>
      <c r="AE753" s="117">
        <f>IF(AD752/AE752=0,"",AD752/AE752)</f>
        <v>0.94897959183673475</v>
      </c>
      <c r="AF753" s="118" t="s">
        <v>93</v>
      </c>
    </row>
    <row r="754" spans="1:36" ht="15.75" x14ac:dyDescent="0.25">
      <c r="A754" s="84">
        <v>2202</v>
      </c>
      <c r="B754" s="87"/>
      <c r="C754" s="87"/>
      <c r="D754" s="87"/>
      <c r="E754" s="87"/>
      <c r="F754" s="87"/>
      <c r="G754" s="87"/>
      <c r="H754" s="87"/>
      <c r="I754" s="87"/>
      <c r="J754" s="87"/>
      <c r="K754" s="233"/>
      <c r="L754" s="233"/>
      <c r="M754" s="233"/>
      <c r="N754" s="233"/>
      <c r="O754" s="233"/>
      <c r="P754" s="233"/>
      <c r="Q754" s="233"/>
      <c r="R754" s="233"/>
      <c r="S754" s="233"/>
      <c r="T754" s="233"/>
      <c r="U754" s="233"/>
      <c r="V754" s="233"/>
      <c r="W754" s="233"/>
      <c r="X754" s="233"/>
      <c r="Y754" s="129"/>
      <c r="Z754" s="243"/>
      <c r="AA754" s="244"/>
      <c r="AB754" s="245"/>
      <c r="AC754" s="120"/>
      <c r="AD754" s="121"/>
      <c r="AE754" s="121"/>
      <c r="AF754" s="122"/>
    </row>
    <row r="755" spans="1:36" ht="18" x14ac:dyDescent="0.25">
      <c r="A755" s="46"/>
      <c r="B755" s="296" t="s">
        <v>111</v>
      </c>
      <c r="C755" s="296"/>
      <c r="D755" s="296"/>
      <c r="E755" s="296"/>
      <c r="F755" s="296"/>
      <c r="G755" s="296"/>
      <c r="H755" s="296"/>
      <c r="I755" s="296"/>
      <c r="J755" s="296"/>
      <c r="K755" s="296"/>
      <c r="L755" s="296"/>
      <c r="M755" s="296"/>
      <c r="N755" s="296"/>
      <c r="O755" s="296"/>
      <c r="P755" s="296"/>
      <c r="Q755" s="296"/>
      <c r="R755" s="296"/>
      <c r="S755" s="296"/>
      <c r="T755" s="296"/>
      <c r="U755" s="296"/>
      <c r="V755" s="296"/>
      <c r="W755" s="296"/>
      <c r="X755" s="296"/>
      <c r="Y755" s="123">
        <f>SUM(Y738:Y751)</f>
        <v>98</v>
      </c>
      <c r="Z755" s="124">
        <f>IF((Y746+Y745)=0,"",(Y746+Y745)/B738)</f>
        <v>0.73333333333333328</v>
      </c>
      <c r="AA755" s="124">
        <f>IF(Y755=0,"",Y755/B738)</f>
        <v>0.81666666666666665</v>
      </c>
      <c r="AB755" s="124">
        <f>IF(Y746=0,"",AA755-Z755)</f>
        <v>8.333333333333337E-2</v>
      </c>
      <c r="AC755" s="1"/>
      <c r="AD755" s="2"/>
      <c r="AE755" s="36"/>
      <c r="AF755" s="1"/>
    </row>
    <row r="756" spans="1:36" ht="13.5" customHeight="1" x14ac:dyDescent="0.2">
      <c r="Z756" s="1"/>
      <c r="AA756" s="1"/>
      <c r="AC756" s="1"/>
      <c r="AG756" s="2"/>
      <c r="AH756" s="2"/>
      <c r="AI756" s="2"/>
      <c r="AJ756" s="2"/>
    </row>
    <row r="757" spans="1:36" ht="13.5" customHeight="1" x14ac:dyDescent="0.2">
      <c r="Z757" s="1"/>
      <c r="AA757" s="1"/>
      <c r="AC757" s="1"/>
      <c r="AG757" s="2"/>
      <c r="AH757" s="2"/>
      <c r="AI757" s="2"/>
      <c r="AJ757" s="2"/>
    </row>
    <row r="758" spans="1:36" ht="26.25" x14ac:dyDescent="0.4">
      <c r="B758" s="297" t="s">
        <v>101</v>
      </c>
      <c r="C758" s="297"/>
      <c r="D758" s="297"/>
      <c r="E758" s="297"/>
      <c r="F758" s="297"/>
      <c r="G758" s="297"/>
      <c r="H758" s="297"/>
      <c r="I758" s="297"/>
      <c r="J758" s="297"/>
      <c r="K758" s="297"/>
      <c r="L758" s="297"/>
      <c r="M758" s="297"/>
      <c r="N758" s="297"/>
      <c r="O758" s="297"/>
      <c r="P758" s="297"/>
      <c r="Q758" s="297"/>
      <c r="R758" s="297"/>
      <c r="S758" s="297"/>
      <c r="T758" s="297"/>
      <c r="U758" s="297"/>
      <c r="V758" s="297"/>
      <c r="W758" s="297"/>
      <c r="X758" s="297"/>
      <c r="Y758" s="208" t="s">
        <v>98</v>
      </c>
      <c r="Z758" s="1"/>
      <c r="AA758" s="1"/>
      <c r="AB758" s="2"/>
      <c r="AC758" s="1"/>
      <c r="AD758" s="2"/>
      <c r="AE758" s="2"/>
      <c r="AF758" s="2"/>
    </row>
    <row r="759" spans="1:36" ht="20.25" x14ac:dyDescent="0.2">
      <c r="A759" s="316" t="s">
        <v>18</v>
      </c>
      <c r="B759" s="318" t="s">
        <v>102</v>
      </c>
      <c r="C759" s="319"/>
      <c r="D759" s="319"/>
      <c r="E759" s="319"/>
      <c r="F759" s="319"/>
      <c r="G759" s="319"/>
      <c r="H759" s="319"/>
      <c r="I759" s="319"/>
      <c r="J759" s="320"/>
      <c r="K759" s="298"/>
      <c r="L759" s="298"/>
      <c r="M759" s="298"/>
      <c r="N759" s="298"/>
      <c r="O759" s="298"/>
      <c r="P759" s="298"/>
      <c r="Q759" s="298"/>
      <c r="R759" s="298"/>
      <c r="S759" s="298"/>
      <c r="T759" s="298"/>
      <c r="U759" s="298"/>
      <c r="V759" s="298"/>
      <c r="W759" s="298"/>
      <c r="X759" s="298"/>
      <c r="Y759" s="321" t="s">
        <v>19</v>
      </c>
      <c r="Z759" s="323" t="s">
        <v>11</v>
      </c>
      <c r="AA759" s="323" t="s">
        <v>12</v>
      </c>
      <c r="AB759" s="325" t="s">
        <v>13</v>
      </c>
      <c r="AC759" s="323" t="s">
        <v>14</v>
      </c>
      <c r="AD759" s="324" t="s">
        <v>15</v>
      </c>
      <c r="AE759" s="324" t="s">
        <v>16</v>
      </c>
      <c r="AF759" s="323" t="s">
        <v>103</v>
      </c>
    </row>
    <row r="760" spans="1:36" ht="15.75" x14ac:dyDescent="0.25">
      <c r="A760" s="317"/>
      <c r="B760" s="84" t="s">
        <v>104</v>
      </c>
      <c r="C760" s="84" t="s">
        <v>105</v>
      </c>
      <c r="D760" s="84" t="s">
        <v>106</v>
      </c>
      <c r="E760" s="84" t="s">
        <v>107</v>
      </c>
      <c r="F760" s="84" t="s">
        <v>108</v>
      </c>
      <c r="G760" s="84" t="s">
        <v>109</v>
      </c>
      <c r="H760" s="84" t="s">
        <v>110</v>
      </c>
      <c r="I760" s="84" t="s">
        <v>73</v>
      </c>
      <c r="J760" s="84" t="s">
        <v>74</v>
      </c>
      <c r="K760" s="210" t="s">
        <v>73</v>
      </c>
      <c r="L760" s="210" t="s">
        <v>74</v>
      </c>
      <c r="M760" s="210" t="s">
        <v>73</v>
      </c>
      <c r="N760" s="210" t="s">
        <v>74</v>
      </c>
      <c r="O760" s="210" t="s">
        <v>73</v>
      </c>
      <c r="P760" s="210" t="s">
        <v>74</v>
      </c>
      <c r="Q760" s="210" t="s">
        <v>73</v>
      </c>
      <c r="R760" s="210" t="s">
        <v>74</v>
      </c>
      <c r="S760" s="210" t="s">
        <v>73</v>
      </c>
      <c r="T760" s="210" t="s">
        <v>74</v>
      </c>
      <c r="U760" s="202"/>
      <c r="V760" s="202"/>
      <c r="W760" s="202"/>
      <c r="X760" s="202"/>
      <c r="Y760" s="322"/>
      <c r="Z760" s="317"/>
      <c r="AA760" s="317"/>
      <c r="AB760" s="317"/>
      <c r="AC760" s="317"/>
      <c r="AD760" s="317"/>
      <c r="AE760" s="317"/>
      <c r="AF760" s="317"/>
    </row>
    <row r="761" spans="1:36" ht="15.75" customHeight="1" x14ac:dyDescent="0.25">
      <c r="A761" s="84">
        <v>1501</v>
      </c>
      <c r="B761" s="87">
        <v>120</v>
      </c>
      <c r="C761" s="87"/>
      <c r="D761" s="87"/>
      <c r="E761" s="87"/>
      <c r="F761" s="87"/>
      <c r="G761" s="87"/>
      <c r="H761" s="87"/>
      <c r="I761" s="87"/>
      <c r="J761" s="87"/>
      <c r="K761" s="232"/>
      <c r="L761" s="232"/>
      <c r="M761" s="232"/>
      <c r="N761" s="232"/>
      <c r="O761" s="232"/>
      <c r="P761" s="232"/>
      <c r="Q761" s="232"/>
      <c r="R761" s="232"/>
      <c r="S761" s="232"/>
      <c r="T761" s="232"/>
      <c r="U761" s="232"/>
      <c r="V761" s="232"/>
      <c r="W761" s="232"/>
      <c r="X761" s="232"/>
      <c r="Y761" s="129"/>
      <c r="Z761" s="238"/>
      <c r="AA761" s="239"/>
      <c r="AB761" s="240"/>
      <c r="AC761" s="91"/>
      <c r="AD761" s="92">
        <f>B761</f>
        <v>120</v>
      </c>
      <c r="AE761" s="93"/>
      <c r="AF761" s="91"/>
    </row>
    <row r="762" spans="1:36" ht="15.75" customHeight="1" x14ac:dyDescent="0.25">
      <c r="A762" s="84">
        <v>1502</v>
      </c>
      <c r="B762" s="87"/>
      <c r="C762" s="87">
        <v>99</v>
      </c>
      <c r="D762" s="87"/>
      <c r="E762" s="87"/>
      <c r="F762" s="87"/>
      <c r="G762" s="87"/>
      <c r="H762" s="87"/>
      <c r="I762" s="87"/>
      <c r="J762" s="87"/>
      <c r="K762" s="232"/>
      <c r="L762" s="232"/>
      <c r="M762" s="232"/>
      <c r="N762" s="232"/>
      <c r="O762" s="232"/>
      <c r="P762" s="232"/>
      <c r="Q762" s="232"/>
      <c r="R762" s="232"/>
      <c r="S762" s="232"/>
      <c r="T762" s="232"/>
      <c r="U762" s="232"/>
      <c r="V762" s="232"/>
      <c r="W762" s="232"/>
      <c r="X762" s="232"/>
      <c r="Y762" s="129"/>
      <c r="Z762" s="241"/>
      <c r="AA762" s="101"/>
      <c r="AB762" s="242"/>
      <c r="AC762" s="96">
        <f>IF(C762=0,"",C762/B761)</f>
        <v>0.82499999999999996</v>
      </c>
      <c r="AD762" s="97">
        <v>99</v>
      </c>
      <c r="AE762" s="98">
        <f t="shared" ref="AE762:AE769" si="386">IF(AD762=0,"",AD762/AD761)</f>
        <v>0.82499999999999996</v>
      </c>
      <c r="AF762" s="98">
        <f t="shared" ref="AF762:AF769" si="387">IF(AD762=0,"",100%-AE762)</f>
        <v>0.17500000000000004</v>
      </c>
    </row>
    <row r="763" spans="1:36" ht="15.75" customHeight="1" x14ac:dyDescent="0.25">
      <c r="A763" s="84">
        <v>1601</v>
      </c>
      <c r="B763" s="87"/>
      <c r="C763" s="87"/>
      <c r="D763" s="87">
        <v>75</v>
      </c>
      <c r="E763" s="87"/>
      <c r="F763" s="87"/>
      <c r="G763" s="87"/>
      <c r="H763" s="87"/>
      <c r="I763" s="87"/>
      <c r="J763" s="87"/>
      <c r="K763" s="232"/>
      <c r="L763" s="232"/>
      <c r="M763" s="232"/>
      <c r="N763" s="232"/>
      <c r="O763" s="232"/>
      <c r="P763" s="232"/>
      <c r="Q763" s="232"/>
      <c r="R763" s="232"/>
      <c r="S763" s="232"/>
      <c r="T763" s="232"/>
      <c r="U763" s="232"/>
      <c r="V763" s="232"/>
      <c r="W763" s="232"/>
      <c r="X763" s="232"/>
      <c r="Y763" s="129"/>
      <c r="Z763" s="241"/>
      <c r="AA763" s="101"/>
      <c r="AB763" s="242"/>
      <c r="AC763" s="96">
        <f>IF(D763=0,"",D763/C762)</f>
        <v>0.75757575757575757</v>
      </c>
      <c r="AD763" s="97">
        <v>97</v>
      </c>
      <c r="AE763" s="98">
        <f t="shared" si="386"/>
        <v>0.97979797979797978</v>
      </c>
      <c r="AF763" s="98">
        <f t="shared" si="387"/>
        <v>2.0202020202020221E-2</v>
      </c>
      <c r="AG763" s="14">
        <f>AD763/AD761</f>
        <v>0.80833333333333335</v>
      </c>
    </row>
    <row r="764" spans="1:36" ht="15.75" customHeight="1" x14ac:dyDescent="0.25">
      <c r="A764" s="84">
        <v>1602</v>
      </c>
      <c r="B764" s="87"/>
      <c r="C764" s="87"/>
      <c r="D764" s="87"/>
      <c r="E764" s="87">
        <v>58</v>
      </c>
      <c r="F764" s="87"/>
      <c r="G764" s="87"/>
      <c r="H764" s="87"/>
      <c r="I764" s="87"/>
      <c r="J764" s="87"/>
      <c r="K764" s="232"/>
      <c r="L764" s="232"/>
      <c r="M764" s="232"/>
      <c r="N764" s="232"/>
      <c r="O764" s="232"/>
      <c r="P764" s="232"/>
      <c r="Q764" s="232"/>
      <c r="R764" s="232"/>
      <c r="S764" s="232"/>
      <c r="T764" s="232"/>
      <c r="U764" s="232"/>
      <c r="V764" s="232"/>
      <c r="W764" s="232"/>
      <c r="X764" s="232"/>
      <c r="Y764" s="129"/>
      <c r="Z764" s="241"/>
      <c r="AA764" s="101"/>
      <c r="AB764" s="242"/>
      <c r="AC764" s="96">
        <f>IF(E764=0,"",E764/D763)</f>
        <v>0.77333333333333332</v>
      </c>
      <c r="AD764" s="97">
        <v>85</v>
      </c>
      <c r="AE764" s="98">
        <f t="shared" si="386"/>
        <v>0.87628865979381443</v>
      </c>
      <c r="AF764" s="98">
        <f t="shared" si="387"/>
        <v>0.12371134020618557</v>
      </c>
    </row>
    <row r="765" spans="1:36" ht="15.75" customHeight="1" x14ac:dyDescent="0.25">
      <c r="A765" s="84">
        <v>1701</v>
      </c>
      <c r="B765" s="87"/>
      <c r="C765" s="87"/>
      <c r="D765" s="87"/>
      <c r="E765" s="87"/>
      <c r="F765" s="87">
        <v>57</v>
      </c>
      <c r="G765" s="87"/>
      <c r="H765" s="87"/>
      <c r="I765" s="87"/>
      <c r="J765" s="87"/>
      <c r="K765" s="232"/>
      <c r="L765" s="232"/>
      <c r="M765" s="232"/>
      <c r="N765" s="232"/>
      <c r="O765" s="232"/>
      <c r="P765" s="232"/>
      <c r="Q765" s="232"/>
      <c r="R765" s="232"/>
      <c r="S765" s="232"/>
      <c r="T765" s="232"/>
      <c r="U765" s="232"/>
      <c r="V765" s="232"/>
      <c r="W765" s="232"/>
      <c r="X765" s="232"/>
      <c r="Y765" s="129"/>
      <c r="Z765" s="241"/>
      <c r="AA765" s="101"/>
      <c r="AB765" s="242"/>
      <c r="AC765" s="96">
        <f>IF(F765=0,"",F765/E764)</f>
        <v>0.98275862068965514</v>
      </c>
      <c r="AD765" s="97">
        <v>79</v>
      </c>
      <c r="AE765" s="98">
        <f t="shared" si="386"/>
        <v>0.92941176470588238</v>
      </c>
      <c r="AF765" s="98">
        <f t="shared" si="387"/>
        <v>7.0588235294117618E-2</v>
      </c>
    </row>
    <row r="766" spans="1:36" ht="15.75" customHeight="1" x14ac:dyDescent="0.25">
      <c r="A766" s="84">
        <v>1702</v>
      </c>
      <c r="B766" s="87"/>
      <c r="C766" s="87"/>
      <c r="D766" s="87"/>
      <c r="E766" s="87"/>
      <c r="F766" s="87"/>
      <c r="G766" s="87">
        <v>54</v>
      </c>
      <c r="H766" s="87"/>
      <c r="I766" s="87"/>
      <c r="J766" s="87"/>
      <c r="K766" s="232"/>
      <c r="L766" s="232"/>
      <c r="M766" s="232"/>
      <c r="N766" s="232"/>
      <c r="O766" s="232"/>
      <c r="P766" s="232"/>
      <c r="Q766" s="232"/>
      <c r="R766" s="232"/>
      <c r="S766" s="232"/>
      <c r="T766" s="232"/>
      <c r="U766" s="232"/>
      <c r="V766" s="232"/>
      <c r="W766" s="232"/>
      <c r="X766" s="232"/>
      <c r="Y766" s="129"/>
      <c r="Z766" s="241"/>
      <c r="AA766" s="101"/>
      <c r="AB766" s="242"/>
      <c r="AC766" s="96">
        <f>IF(G766=0,"",G766/F765)</f>
        <v>0.94736842105263153</v>
      </c>
      <c r="AD766" s="97">
        <v>76</v>
      </c>
      <c r="AE766" s="98">
        <f t="shared" si="386"/>
        <v>0.96202531645569622</v>
      </c>
      <c r="AF766" s="98">
        <f t="shared" si="387"/>
        <v>3.7974683544303778E-2</v>
      </c>
    </row>
    <row r="767" spans="1:36" ht="15.75" customHeight="1" x14ac:dyDescent="0.25">
      <c r="A767" s="84">
        <v>1801</v>
      </c>
      <c r="B767" s="87"/>
      <c r="C767" s="87"/>
      <c r="D767" s="87"/>
      <c r="E767" s="87"/>
      <c r="F767" s="87"/>
      <c r="G767" s="87"/>
      <c r="H767" s="87">
        <v>54</v>
      </c>
      <c r="I767" s="87"/>
      <c r="J767" s="87"/>
      <c r="K767" s="232"/>
      <c r="L767" s="232"/>
      <c r="M767" s="232"/>
      <c r="N767" s="232"/>
      <c r="O767" s="232"/>
      <c r="P767" s="232"/>
      <c r="Q767" s="232"/>
      <c r="R767" s="232"/>
      <c r="S767" s="232"/>
      <c r="T767" s="232"/>
      <c r="U767" s="232"/>
      <c r="V767" s="232"/>
      <c r="W767" s="232"/>
      <c r="X767" s="232"/>
      <c r="Y767" s="129"/>
      <c r="Z767" s="241"/>
      <c r="AA767" s="101"/>
      <c r="AB767" s="242"/>
      <c r="AC767" s="96">
        <f>IF(H767=0,"",H767/G766)</f>
        <v>1</v>
      </c>
      <c r="AD767" s="97">
        <v>76</v>
      </c>
      <c r="AE767" s="98">
        <f t="shared" si="386"/>
        <v>1</v>
      </c>
      <c r="AF767" s="98">
        <f t="shared" si="387"/>
        <v>0</v>
      </c>
    </row>
    <row r="768" spans="1:36" ht="15.75" customHeight="1" x14ac:dyDescent="0.25">
      <c r="A768" s="84">
        <v>1802</v>
      </c>
      <c r="B768" s="87"/>
      <c r="C768" s="87"/>
      <c r="D768" s="87"/>
      <c r="E768" s="87"/>
      <c r="F768" s="87"/>
      <c r="G768" s="87"/>
      <c r="H768" s="87"/>
      <c r="I768" s="195"/>
      <c r="J768" s="87"/>
      <c r="K768" s="232">
        <v>6</v>
      </c>
      <c r="L768" s="232"/>
      <c r="M768" s="232">
        <v>12</v>
      </c>
      <c r="N768" s="232"/>
      <c r="O768" s="232">
        <v>20</v>
      </c>
      <c r="P768" s="232">
        <v>1</v>
      </c>
      <c r="Q768" s="232">
        <v>20</v>
      </c>
      <c r="R768" s="232"/>
      <c r="S768" s="235">
        <f t="shared" ref="S768:T768" si="388">K768+M768+O768+Q768</f>
        <v>58</v>
      </c>
      <c r="T768" s="232">
        <f t="shared" si="388"/>
        <v>1</v>
      </c>
      <c r="U768" s="232"/>
      <c r="V768" s="232"/>
      <c r="W768" s="232"/>
      <c r="X768" s="232"/>
      <c r="Y768" s="129"/>
      <c r="Z768" s="241"/>
      <c r="AA768" s="101"/>
      <c r="AB768" s="242"/>
      <c r="AC768" s="96" t="str">
        <f>IF(I768=0,"",I768/H767)</f>
        <v/>
      </c>
      <c r="AD768" s="97">
        <v>76</v>
      </c>
      <c r="AE768" s="98">
        <f t="shared" si="386"/>
        <v>1</v>
      </c>
      <c r="AF768" s="98">
        <f t="shared" si="387"/>
        <v>0</v>
      </c>
    </row>
    <row r="769" spans="1:36" ht="15.75" customHeight="1" x14ac:dyDescent="0.25">
      <c r="A769" s="84">
        <v>1901</v>
      </c>
      <c r="B769" s="87"/>
      <c r="C769" s="87"/>
      <c r="D769" s="87"/>
      <c r="E769" s="87"/>
      <c r="F769" s="87"/>
      <c r="G769" s="87"/>
      <c r="H769" s="87"/>
      <c r="I769" s="87"/>
      <c r="J769" s="195"/>
      <c r="K769" s="232">
        <v>7</v>
      </c>
      <c r="L769" s="232">
        <v>6</v>
      </c>
      <c r="M769" s="232">
        <v>6</v>
      </c>
      <c r="N769" s="232">
        <v>12</v>
      </c>
      <c r="O769" s="232">
        <v>3</v>
      </c>
      <c r="P769" s="232">
        <v>20</v>
      </c>
      <c r="Q769" s="232">
        <v>5</v>
      </c>
      <c r="R769" s="232">
        <v>9</v>
      </c>
      <c r="S769" s="232">
        <f t="shared" ref="S769:T769" si="389">K769+M769+O769+Q769</f>
        <v>21</v>
      </c>
      <c r="T769" s="235">
        <f t="shared" si="389"/>
        <v>47</v>
      </c>
      <c r="U769" s="232"/>
      <c r="V769" s="232"/>
      <c r="W769" s="232"/>
      <c r="X769" s="232"/>
      <c r="Y769" s="129">
        <v>46</v>
      </c>
      <c r="Z769" s="241"/>
      <c r="AA769" s="101"/>
      <c r="AB769" s="242"/>
      <c r="AC769" s="126" t="str">
        <f>IF(J769=0,"",J769/I768)</f>
        <v/>
      </c>
      <c r="AD769" s="97">
        <v>73</v>
      </c>
      <c r="AE769" s="100">
        <f t="shared" si="386"/>
        <v>0.96052631578947367</v>
      </c>
      <c r="AF769" s="100">
        <f t="shared" si="387"/>
        <v>3.9473684210526327E-2</v>
      </c>
    </row>
    <row r="770" spans="1:36" ht="15.75" customHeight="1" x14ac:dyDescent="0.25">
      <c r="A770" s="84">
        <v>1902</v>
      </c>
      <c r="B770" s="87"/>
      <c r="C770" s="87"/>
      <c r="D770" s="87"/>
      <c r="E770" s="87"/>
      <c r="F770" s="87"/>
      <c r="G770" s="87"/>
      <c r="H770" s="87"/>
      <c r="I770" s="87"/>
      <c r="J770" s="195"/>
      <c r="K770" s="232">
        <v>1</v>
      </c>
      <c r="L770" s="232">
        <v>7</v>
      </c>
      <c r="M770" s="232">
        <v>3</v>
      </c>
      <c r="N770" s="232">
        <v>5</v>
      </c>
      <c r="O770" s="232">
        <v>1</v>
      </c>
      <c r="P770" s="232">
        <v>3</v>
      </c>
      <c r="Q770" s="232"/>
      <c r="R770" s="232">
        <v>5</v>
      </c>
      <c r="S770" s="232">
        <f t="shared" ref="S770:T770" si="390">K770+M770+O770+Q770</f>
        <v>5</v>
      </c>
      <c r="T770" s="235">
        <f t="shared" si="390"/>
        <v>20</v>
      </c>
      <c r="U770" s="232"/>
      <c r="V770" s="232"/>
      <c r="W770" s="232"/>
      <c r="X770" s="232"/>
      <c r="Y770" s="129">
        <v>20</v>
      </c>
      <c r="Z770" s="241"/>
      <c r="AA770" s="101"/>
      <c r="AB770" s="232"/>
      <c r="AC770" s="101"/>
      <c r="AD770" s="97">
        <v>29</v>
      </c>
      <c r="AE770" s="102"/>
      <c r="AF770" s="103"/>
    </row>
    <row r="771" spans="1:36" ht="15.75" customHeight="1" x14ac:dyDescent="0.25">
      <c r="A771" s="84">
        <v>2001</v>
      </c>
      <c r="B771" s="87"/>
      <c r="C771" s="87"/>
      <c r="D771" s="87"/>
      <c r="E771" s="87"/>
      <c r="F771" s="87"/>
      <c r="G771" s="87"/>
      <c r="H771" s="87"/>
      <c r="I771" s="87"/>
      <c r="J771" s="196"/>
      <c r="K771" s="233"/>
      <c r="L771" s="232">
        <v>2</v>
      </c>
      <c r="M771" s="233"/>
      <c r="N771" s="232">
        <v>3</v>
      </c>
      <c r="O771" s="233"/>
      <c r="P771" s="232">
        <v>1</v>
      </c>
      <c r="Q771" s="233"/>
      <c r="R771" s="233"/>
      <c r="S771" s="232">
        <f t="shared" ref="S771:T771" si="391">K771+M771+O771+Q771</f>
        <v>0</v>
      </c>
      <c r="T771" s="235">
        <f t="shared" si="391"/>
        <v>6</v>
      </c>
      <c r="U771" s="233"/>
      <c r="V771" s="233"/>
      <c r="W771" s="233"/>
      <c r="X771" s="233"/>
      <c r="Y771" s="129">
        <v>7</v>
      </c>
      <c r="Z771" s="241"/>
      <c r="AA771" s="101"/>
      <c r="AB771" s="232"/>
      <c r="AC771" s="105"/>
      <c r="AD771" s="106">
        <v>8</v>
      </c>
      <c r="AE771" s="107"/>
      <c r="AF771" s="105"/>
    </row>
    <row r="772" spans="1:36" ht="15.75" customHeight="1" x14ac:dyDescent="0.25">
      <c r="A772" s="84">
        <v>2002</v>
      </c>
      <c r="B772" s="87"/>
      <c r="C772" s="87"/>
      <c r="D772" s="87"/>
      <c r="E772" s="87"/>
      <c r="F772" s="87"/>
      <c r="G772" s="87"/>
      <c r="H772" s="87"/>
      <c r="I772" s="87"/>
      <c r="J772" s="196"/>
      <c r="K772" s="233"/>
      <c r="L772" s="233"/>
      <c r="M772" s="233"/>
      <c r="N772" s="233"/>
      <c r="O772" s="233"/>
      <c r="P772" s="232">
        <v>2</v>
      </c>
      <c r="Q772" s="233"/>
      <c r="R772" s="233"/>
      <c r="S772" s="232">
        <f t="shared" ref="S772:T772" si="392">K772+M772+O772+Q772</f>
        <v>0</v>
      </c>
      <c r="T772" s="235">
        <f t="shared" si="392"/>
        <v>2</v>
      </c>
      <c r="U772" s="233"/>
      <c r="V772" s="233"/>
      <c r="W772" s="233"/>
      <c r="X772" s="233"/>
      <c r="Y772" s="129">
        <v>1</v>
      </c>
      <c r="Z772" s="241"/>
      <c r="AA772" s="101"/>
      <c r="AB772" s="232"/>
      <c r="AC772" s="105"/>
      <c r="AD772" s="106">
        <v>2</v>
      </c>
      <c r="AE772" s="107"/>
      <c r="AF772" s="105"/>
    </row>
    <row r="773" spans="1:36" ht="15.75" customHeight="1" x14ac:dyDescent="0.25">
      <c r="A773" s="84">
        <v>2101</v>
      </c>
      <c r="B773" s="87"/>
      <c r="C773" s="87"/>
      <c r="D773" s="87"/>
      <c r="E773" s="87"/>
      <c r="F773" s="87"/>
      <c r="G773" s="87"/>
      <c r="H773" s="87"/>
      <c r="I773" s="87"/>
      <c r="J773" s="87"/>
      <c r="K773" s="233"/>
      <c r="L773" s="233"/>
      <c r="M773" s="233"/>
      <c r="N773" s="233"/>
      <c r="O773" s="233"/>
      <c r="P773" s="233"/>
      <c r="Q773" s="233"/>
      <c r="R773" s="233"/>
      <c r="S773" s="232">
        <f t="shared" ref="S773:T773" si="393">K773+M773+O773+Q773</f>
        <v>0</v>
      </c>
      <c r="T773" s="232">
        <f t="shared" si="393"/>
        <v>0</v>
      </c>
      <c r="U773" s="233"/>
      <c r="V773" s="233"/>
      <c r="W773" s="233"/>
      <c r="X773" s="233"/>
      <c r="Y773" s="129"/>
      <c r="Z773" s="241"/>
      <c r="AA773" s="101"/>
      <c r="AB773" s="232"/>
      <c r="AC773" s="105"/>
      <c r="AD773" s="106"/>
      <c r="AE773" s="107"/>
      <c r="AF773" s="105"/>
    </row>
    <row r="774" spans="1:36" ht="15.75" customHeight="1" x14ac:dyDescent="0.25">
      <c r="A774" s="84">
        <v>2102</v>
      </c>
      <c r="B774" s="87"/>
      <c r="C774" s="87"/>
      <c r="D774" s="87"/>
      <c r="E774" s="87"/>
      <c r="F774" s="87"/>
      <c r="G774" s="87"/>
      <c r="H774" s="87"/>
      <c r="I774" s="87"/>
      <c r="J774" s="87"/>
      <c r="K774" s="233"/>
      <c r="L774" s="233"/>
      <c r="M774" s="233"/>
      <c r="N774" s="233"/>
      <c r="O774" s="233"/>
      <c r="P774" s="233"/>
      <c r="Q774" s="233"/>
      <c r="R774" s="233"/>
      <c r="S774" s="233"/>
      <c r="T774" s="233"/>
      <c r="U774" s="233"/>
      <c r="V774" s="233"/>
      <c r="W774" s="233"/>
      <c r="X774" s="233"/>
      <c r="Y774" s="129"/>
      <c r="Z774" s="241"/>
      <c r="AA774" s="101"/>
      <c r="AB774" s="232"/>
      <c r="AC774" s="108"/>
      <c r="AD774" s="109"/>
      <c r="AE774" s="110"/>
      <c r="AF774" s="105"/>
    </row>
    <row r="775" spans="1:36" ht="15.75" customHeight="1" x14ac:dyDescent="0.25">
      <c r="A775" s="84">
        <v>2201</v>
      </c>
      <c r="B775" s="87"/>
      <c r="C775" s="87"/>
      <c r="D775" s="87"/>
      <c r="E775" s="87"/>
      <c r="F775" s="87"/>
      <c r="G775" s="87"/>
      <c r="H775" s="87"/>
      <c r="I775" s="87"/>
      <c r="J775" s="87"/>
      <c r="K775" s="233"/>
      <c r="L775" s="233"/>
      <c r="M775" s="233"/>
      <c r="N775" s="233"/>
      <c r="O775" s="233"/>
      <c r="P775" s="233"/>
      <c r="Q775" s="233"/>
      <c r="R775" s="233"/>
      <c r="S775" s="233"/>
      <c r="T775" s="233"/>
      <c r="U775" s="233"/>
      <c r="V775" s="233"/>
      <c r="W775" s="233"/>
      <c r="X775" s="233"/>
      <c r="Y775" s="129"/>
      <c r="Z775" s="241"/>
      <c r="AA775" s="101"/>
      <c r="AB775" s="232"/>
      <c r="AC775" s="111" t="s">
        <v>91</v>
      </c>
      <c r="AD775" s="112">
        <v>65</v>
      </c>
      <c r="AE775" s="113">
        <f>IF(SUM(Y765:Y775)=0,"",SUM(Y765:Y775))</f>
        <v>74</v>
      </c>
      <c r="AF775" s="114" t="s">
        <v>19</v>
      </c>
    </row>
    <row r="776" spans="1:36" ht="15.75" customHeight="1" x14ac:dyDescent="0.25">
      <c r="A776" s="84">
        <v>2202</v>
      </c>
      <c r="B776" s="87"/>
      <c r="C776" s="87"/>
      <c r="D776" s="87"/>
      <c r="E776" s="87"/>
      <c r="F776" s="87"/>
      <c r="G776" s="87"/>
      <c r="H776" s="87"/>
      <c r="I776" s="87"/>
      <c r="J776" s="87"/>
      <c r="K776" s="233"/>
      <c r="L776" s="233"/>
      <c r="M776" s="233"/>
      <c r="N776" s="233"/>
      <c r="O776" s="233"/>
      <c r="P776" s="233"/>
      <c r="Q776" s="233"/>
      <c r="R776" s="233"/>
      <c r="S776" s="233"/>
      <c r="T776" s="233"/>
      <c r="U776" s="233"/>
      <c r="V776" s="233"/>
      <c r="W776" s="233"/>
      <c r="X776" s="233"/>
      <c r="Y776" s="129"/>
      <c r="Z776" s="241"/>
      <c r="AA776" s="101"/>
      <c r="AB776" s="232"/>
      <c r="AC776" s="115" t="s">
        <v>92</v>
      </c>
      <c r="AD776" s="116">
        <f>IF(AD775/B761=0,"",AD775/B761)</f>
        <v>0.54166666666666663</v>
      </c>
      <c r="AE776" s="117">
        <f>IF(AD775/AE775=0,"",AD775/AE775)</f>
        <v>0.8783783783783784</v>
      </c>
      <c r="AF776" s="118" t="s">
        <v>93</v>
      </c>
    </row>
    <row r="777" spans="1:36" ht="15.75" x14ac:dyDescent="0.25">
      <c r="A777" s="84">
        <v>2301</v>
      </c>
      <c r="B777" s="87"/>
      <c r="C777" s="87"/>
      <c r="D777" s="87"/>
      <c r="E777" s="87"/>
      <c r="F777" s="87"/>
      <c r="G777" s="87"/>
      <c r="H777" s="87"/>
      <c r="I777" s="87"/>
      <c r="J777" s="87"/>
      <c r="K777" s="233"/>
      <c r="L777" s="233"/>
      <c r="M777" s="233"/>
      <c r="N777" s="233"/>
      <c r="O777" s="233"/>
      <c r="P777" s="233"/>
      <c r="Q777" s="233"/>
      <c r="R777" s="233"/>
      <c r="S777" s="233"/>
      <c r="T777" s="233"/>
      <c r="U777" s="233"/>
      <c r="V777" s="233"/>
      <c r="W777" s="233"/>
      <c r="X777" s="233"/>
      <c r="Y777" s="129"/>
      <c r="Z777" s="243"/>
      <c r="AA777" s="244"/>
      <c r="AB777" s="245"/>
      <c r="AC777" s="120"/>
      <c r="AD777" s="121"/>
      <c r="AE777" s="121"/>
      <c r="AF777" s="122"/>
    </row>
    <row r="778" spans="1:36" ht="18" x14ac:dyDescent="0.25">
      <c r="A778" s="46"/>
      <c r="B778" s="296" t="s">
        <v>111</v>
      </c>
      <c r="C778" s="296"/>
      <c r="D778" s="296"/>
      <c r="E778" s="296"/>
      <c r="F778" s="296"/>
      <c r="G778" s="296"/>
      <c r="H778" s="296"/>
      <c r="I778" s="296"/>
      <c r="J778" s="296"/>
      <c r="K778" s="296"/>
      <c r="L778" s="296"/>
      <c r="M778" s="296"/>
      <c r="N778" s="296"/>
      <c r="O778" s="296"/>
      <c r="P778" s="296"/>
      <c r="Q778" s="296"/>
      <c r="R778" s="296"/>
      <c r="S778" s="296"/>
      <c r="T778" s="296"/>
      <c r="U778" s="296"/>
      <c r="V778" s="296"/>
      <c r="W778" s="296"/>
      <c r="X778" s="296"/>
      <c r="Y778" s="123">
        <f>SUM(Y761:Y774)</f>
        <v>74</v>
      </c>
      <c r="Z778" s="124">
        <f>IF(Y769=0,"",Y769/B761)</f>
        <v>0.38333333333333336</v>
      </c>
      <c r="AA778" s="124">
        <f>IF(Y778=0,"",Y778/B761)</f>
        <v>0.6166666666666667</v>
      </c>
      <c r="AB778" s="124">
        <f>IF(Y769=0,"",AA778-Z778)</f>
        <v>0.23333333333333334</v>
      </c>
      <c r="AC778" s="1"/>
      <c r="AD778" s="2"/>
      <c r="AE778" s="36"/>
      <c r="AF778" s="1"/>
    </row>
    <row r="779" spans="1:36" ht="12.75" x14ac:dyDescent="0.2">
      <c r="Z779" s="1"/>
      <c r="AA779" s="1"/>
      <c r="AC779" s="1"/>
      <c r="AG779" s="2"/>
      <c r="AH779" s="2"/>
      <c r="AI779" s="2"/>
      <c r="AJ779" s="2"/>
    </row>
    <row r="780" spans="1:36" ht="12.75" x14ac:dyDescent="0.2">
      <c r="Z780" s="1"/>
      <c r="AA780" s="1"/>
      <c r="AC780" s="1"/>
      <c r="AG780" s="2"/>
      <c r="AH780" s="2"/>
      <c r="AI780" s="2"/>
      <c r="AJ780" s="2"/>
    </row>
    <row r="781" spans="1:36" ht="26.25" x14ac:dyDescent="0.4">
      <c r="B781" s="297" t="s">
        <v>101</v>
      </c>
      <c r="C781" s="297"/>
      <c r="D781" s="297"/>
      <c r="E781" s="297"/>
      <c r="F781" s="297"/>
      <c r="G781" s="297"/>
      <c r="H781" s="297"/>
      <c r="I781" s="297"/>
      <c r="J781" s="297"/>
      <c r="K781" s="297"/>
      <c r="L781" s="297"/>
      <c r="M781" s="297"/>
      <c r="N781" s="297"/>
      <c r="O781" s="297"/>
      <c r="P781" s="297"/>
      <c r="Q781" s="297"/>
      <c r="R781" s="297"/>
      <c r="S781" s="297"/>
      <c r="T781" s="297"/>
      <c r="U781" s="297"/>
      <c r="V781" s="297"/>
      <c r="W781" s="297"/>
      <c r="X781" s="297"/>
      <c r="Y781" s="208" t="s">
        <v>112</v>
      </c>
      <c r="Z781" s="1"/>
      <c r="AA781" s="1"/>
      <c r="AB781" s="2"/>
      <c r="AC781" s="1"/>
      <c r="AD781" s="2"/>
      <c r="AE781" s="2"/>
      <c r="AF781" s="2"/>
    </row>
    <row r="782" spans="1:36" ht="20.25" x14ac:dyDescent="0.2">
      <c r="A782" s="316" t="s">
        <v>18</v>
      </c>
      <c r="B782" s="318" t="s">
        <v>102</v>
      </c>
      <c r="C782" s="319"/>
      <c r="D782" s="319"/>
      <c r="E782" s="319"/>
      <c r="F782" s="319"/>
      <c r="G782" s="319"/>
      <c r="H782" s="319"/>
      <c r="I782" s="319"/>
      <c r="J782" s="320"/>
      <c r="K782" s="326" t="s">
        <v>37</v>
      </c>
      <c r="L782" s="326"/>
      <c r="M782" s="326"/>
      <c r="N782" s="326"/>
      <c r="O782" s="326"/>
      <c r="P782" s="326"/>
      <c r="Q782" s="326"/>
      <c r="R782" s="326"/>
      <c r="S782" s="326"/>
      <c r="T782" s="326"/>
      <c r="U782" s="326"/>
      <c r="V782" s="326"/>
      <c r="W782" s="326"/>
      <c r="X782" s="326"/>
      <c r="Y782" s="321" t="s">
        <v>19</v>
      </c>
      <c r="Z782" s="323" t="s">
        <v>11</v>
      </c>
      <c r="AA782" s="323" t="s">
        <v>12</v>
      </c>
      <c r="AB782" s="325" t="s">
        <v>13</v>
      </c>
      <c r="AC782" s="323" t="s">
        <v>14</v>
      </c>
      <c r="AD782" s="324" t="s">
        <v>15</v>
      </c>
      <c r="AE782" s="324" t="s">
        <v>16</v>
      </c>
      <c r="AF782" s="323" t="s">
        <v>103</v>
      </c>
    </row>
    <row r="783" spans="1:36" ht="15.75" x14ac:dyDescent="0.25">
      <c r="A783" s="317"/>
      <c r="B783" s="84" t="s">
        <v>104</v>
      </c>
      <c r="C783" s="84" t="s">
        <v>105</v>
      </c>
      <c r="D783" s="84" t="s">
        <v>106</v>
      </c>
      <c r="E783" s="84" t="s">
        <v>107</v>
      </c>
      <c r="F783" s="84" t="s">
        <v>108</v>
      </c>
      <c r="G783" s="84" t="s">
        <v>109</v>
      </c>
      <c r="H783" s="84" t="s">
        <v>110</v>
      </c>
      <c r="I783" s="84" t="s">
        <v>73</v>
      </c>
      <c r="J783" s="84" t="s">
        <v>74</v>
      </c>
      <c r="K783" s="210" t="s">
        <v>73</v>
      </c>
      <c r="L783" s="210" t="s">
        <v>74</v>
      </c>
      <c r="M783" s="210" t="s">
        <v>73</v>
      </c>
      <c r="N783" s="210" t="s">
        <v>74</v>
      </c>
      <c r="O783" s="210" t="s">
        <v>73</v>
      </c>
      <c r="P783" s="210" t="s">
        <v>74</v>
      </c>
      <c r="Q783" s="210" t="s">
        <v>73</v>
      </c>
      <c r="R783" s="210" t="s">
        <v>74</v>
      </c>
      <c r="S783" s="210" t="s">
        <v>73</v>
      </c>
      <c r="T783" s="210" t="s">
        <v>74</v>
      </c>
      <c r="U783" s="202"/>
      <c r="V783" s="202"/>
      <c r="W783" s="202"/>
      <c r="X783" s="202"/>
      <c r="Y783" s="322"/>
      <c r="Z783" s="317"/>
      <c r="AA783" s="317"/>
      <c r="AB783" s="317"/>
      <c r="AC783" s="317"/>
      <c r="AD783" s="317"/>
      <c r="AE783" s="317"/>
      <c r="AF783" s="317"/>
    </row>
    <row r="784" spans="1:36" ht="15.75" customHeight="1" x14ac:dyDescent="0.25">
      <c r="A784" s="84">
        <v>1502</v>
      </c>
      <c r="B784" s="87">
        <v>115</v>
      </c>
      <c r="C784" s="87"/>
      <c r="D784" s="87"/>
      <c r="E784" s="87"/>
      <c r="F784" s="87"/>
      <c r="G784" s="87"/>
      <c r="H784" s="87"/>
      <c r="I784" s="87"/>
      <c r="J784" s="87"/>
      <c r="K784" s="232"/>
      <c r="L784" s="232"/>
      <c r="M784" s="232"/>
      <c r="N784" s="232"/>
      <c r="O784" s="232"/>
      <c r="P784" s="232"/>
      <c r="Q784" s="232"/>
      <c r="R784" s="232"/>
      <c r="S784" s="232"/>
      <c r="T784" s="232"/>
      <c r="U784" s="232"/>
      <c r="V784" s="232"/>
      <c r="W784" s="232"/>
      <c r="X784" s="232"/>
      <c r="Y784" s="129"/>
      <c r="Z784" s="238"/>
      <c r="AA784" s="239"/>
      <c r="AB784" s="240"/>
      <c r="AC784" s="91"/>
      <c r="AD784" s="92">
        <f>B784</f>
        <v>115</v>
      </c>
      <c r="AE784" s="93"/>
      <c r="AF784" s="91"/>
    </row>
    <row r="785" spans="1:33" ht="15.75" customHeight="1" x14ac:dyDescent="0.25">
      <c r="A785" s="84">
        <v>1601</v>
      </c>
      <c r="B785" s="87"/>
      <c r="C785" s="87">
        <v>103</v>
      </c>
      <c r="D785" s="87"/>
      <c r="E785" s="87"/>
      <c r="F785" s="87"/>
      <c r="G785" s="87"/>
      <c r="H785" s="87"/>
      <c r="I785" s="87"/>
      <c r="J785" s="87"/>
      <c r="K785" s="232"/>
      <c r="L785" s="232"/>
      <c r="M785" s="232"/>
      <c r="N785" s="232"/>
      <c r="O785" s="232"/>
      <c r="P785" s="232"/>
      <c r="Q785" s="232"/>
      <c r="R785" s="232"/>
      <c r="S785" s="232"/>
      <c r="T785" s="232"/>
      <c r="U785" s="232"/>
      <c r="V785" s="232"/>
      <c r="W785" s="232"/>
      <c r="X785" s="232"/>
      <c r="Y785" s="129"/>
      <c r="Z785" s="241"/>
      <c r="AA785" s="101"/>
      <c r="AB785" s="242"/>
      <c r="AC785" s="96">
        <f>IF(C785=0,"",C785/B784)</f>
        <v>0.89565217391304353</v>
      </c>
      <c r="AD785" s="97">
        <v>111</v>
      </c>
      <c r="AE785" s="98">
        <f t="shared" ref="AE785:AE792" si="394">IF(AD785=0,"",AD785/AD784)</f>
        <v>0.9652173913043478</v>
      </c>
      <c r="AF785" s="98">
        <f t="shared" ref="AF785:AF792" si="395">IF(AD785=0,"",100%-AE785)</f>
        <v>3.4782608695652195E-2</v>
      </c>
    </row>
    <row r="786" spans="1:33" ht="15.75" customHeight="1" x14ac:dyDescent="0.25">
      <c r="A786" s="84">
        <v>1602</v>
      </c>
      <c r="B786" s="87"/>
      <c r="C786" s="87"/>
      <c r="D786" s="87">
        <v>88</v>
      </c>
      <c r="E786" s="87"/>
      <c r="F786" s="87"/>
      <c r="G786" s="87"/>
      <c r="H786" s="87"/>
      <c r="I786" s="87"/>
      <c r="J786" s="87"/>
      <c r="K786" s="232"/>
      <c r="L786" s="232"/>
      <c r="M786" s="232"/>
      <c r="N786" s="232"/>
      <c r="O786" s="232"/>
      <c r="P786" s="232"/>
      <c r="Q786" s="232"/>
      <c r="R786" s="232"/>
      <c r="S786" s="232"/>
      <c r="T786" s="232"/>
      <c r="U786" s="232"/>
      <c r="V786" s="232"/>
      <c r="W786" s="232"/>
      <c r="X786" s="232"/>
      <c r="Y786" s="129"/>
      <c r="Z786" s="241"/>
      <c r="AA786" s="101"/>
      <c r="AB786" s="242"/>
      <c r="AC786" s="96">
        <f>IF(D786=0,"",D786/C785)</f>
        <v>0.85436893203883491</v>
      </c>
      <c r="AD786" s="97">
        <v>109</v>
      </c>
      <c r="AE786" s="98">
        <f t="shared" si="394"/>
        <v>0.98198198198198194</v>
      </c>
      <c r="AF786" s="98">
        <f t="shared" si="395"/>
        <v>1.8018018018018056E-2</v>
      </c>
      <c r="AG786" s="14">
        <f>AD786/AD784</f>
        <v>0.94782608695652171</v>
      </c>
    </row>
    <row r="787" spans="1:33" ht="15.75" customHeight="1" x14ac:dyDescent="0.25">
      <c r="A787" s="84">
        <v>1701</v>
      </c>
      <c r="B787" s="87"/>
      <c r="C787" s="87"/>
      <c r="D787" s="87"/>
      <c r="E787" s="87">
        <v>83</v>
      </c>
      <c r="F787" s="87"/>
      <c r="G787" s="87"/>
      <c r="H787" s="87"/>
      <c r="I787" s="87"/>
      <c r="J787" s="87"/>
      <c r="K787" s="232"/>
      <c r="L787" s="232"/>
      <c r="M787" s="232"/>
      <c r="N787" s="232"/>
      <c r="O787" s="232"/>
      <c r="P787" s="232"/>
      <c r="Q787" s="232"/>
      <c r="R787" s="232"/>
      <c r="S787" s="232"/>
      <c r="T787" s="232"/>
      <c r="U787" s="232"/>
      <c r="V787" s="232"/>
      <c r="W787" s="232"/>
      <c r="X787" s="232"/>
      <c r="Y787" s="129"/>
      <c r="Z787" s="241"/>
      <c r="AA787" s="101"/>
      <c r="AB787" s="242"/>
      <c r="AC787" s="96">
        <f>IF(E787=0,"",E787/D786)</f>
        <v>0.94318181818181823</v>
      </c>
      <c r="AD787" s="97">
        <v>92</v>
      </c>
      <c r="AE787" s="98">
        <f t="shared" si="394"/>
        <v>0.84403669724770647</v>
      </c>
      <c r="AF787" s="98">
        <f t="shared" si="395"/>
        <v>0.15596330275229353</v>
      </c>
    </row>
    <row r="788" spans="1:33" ht="15.75" customHeight="1" x14ac:dyDescent="0.25">
      <c r="A788" s="84">
        <v>1702</v>
      </c>
      <c r="B788" s="87"/>
      <c r="C788" s="87"/>
      <c r="D788" s="87"/>
      <c r="E788" s="87"/>
      <c r="F788" s="87">
        <v>77</v>
      </c>
      <c r="G788" s="87"/>
      <c r="H788" s="87"/>
      <c r="I788" s="87"/>
      <c r="J788" s="87"/>
      <c r="K788" s="232"/>
      <c r="L788" s="232"/>
      <c r="M788" s="232"/>
      <c r="N788" s="232"/>
      <c r="O788" s="232"/>
      <c r="P788" s="232"/>
      <c r="Q788" s="232"/>
      <c r="R788" s="232"/>
      <c r="S788" s="232"/>
      <c r="T788" s="232"/>
      <c r="U788" s="232"/>
      <c r="V788" s="232"/>
      <c r="W788" s="232"/>
      <c r="X788" s="232"/>
      <c r="Y788" s="129"/>
      <c r="Z788" s="241"/>
      <c r="AA788" s="101"/>
      <c r="AB788" s="242"/>
      <c r="AC788" s="96">
        <f>IF(F788=0,"",F788/E787)</f>
        <v>0.92771084337349397</v>
      </c>
      <c r="AD788" s="97">
        <v>87</v>
      </c>
      <c r="AE788" s="98">
        <f t="shared" si="394"/>
        <v>0.94565217391304346</v>
      </c>
      <c r="AF788" s="98">
        <f t="shared" si="395"/>
        <v>5.4347826086956541E-2</v>
      </c>
    </row>
    <row r="789" spans="1:33" ht="15.75" customHeight="1" x14ac:dyDescent="0.25">
      <c r="A789" s="84">
        <v>1801</v>
      </c>
      <c r="B789" s="87"/>
      <c r="C789" s="87"/>
      <c r="D789" s="87"/>
      <c r="E789" s="87"/>
      <c r="F789" s="87"/>
      <c r="G789" s="87">
        <v>77</v>
      </c>
      <c r="H789" s="87"/>
      <c r="I789" s="87"/>
      <c r="J789" s="87"/>
      <c r="K789" s="232"/>
      <c r="L789" s="232"/>
      <c r="M789" s="232"/>
      <c r="N789" s="232"/>
      <c r="O789" s="232"/>
      <c r="P789" s="232"/>
      <c r="Q789" s="232"/>
      <c r="R789" s="232"/>
      <c r="S789" s="232"/>
      <c r="T789" s="232"/>
      <c r="U789" s="232"/>
      <c r="V789" s="232"/>
      <c r="W789" s="232"/>
      <c r="X789" s="232"/>
      <c r="Y789" s="129"/>
      <c r="Z789" s="241"/>
      <c r="AA789" s="101"/>
      <c r="AB789" s="242"/>
      <c r="AC789" s="96">
        <f>IF(G789=0,"",G789/F788)</f>
        <v>1</v>
      </c>
      <c r="AD789" s="97">
        <v>87</v>
      </c>
      <c r="AE789" s="98">
        <f t="shared" si="394"/>
        <v>1</v>
      </c>
      <c r="AF789" s="98">
        <f t="shared" si="395"/>
        <v>0</v>
      </c>
    </row>
    <row r="790" spans="1:33" ht="15.75" customHeight="1" x14ac:dyDescent="0.25">
      <c r="A790" s="84">
        <v>1802</v>
      </c>
      <c r="B790" s="87"/>
      <c r="C790" s="87"/>
      <c r="D790" s="87"/>
      <c r="E790" s="87"/>
      <c r="F790" s="87"/>
      <c r="G790" s="87"/>
      <c r="H790" s="87">
        <v>77</v>
      </c>
      <c r="I790" s="87"/>
      <c r="J790" s="87"/>
      <c r="K790" s="232"/>
      <c r="L790" s="232"/>
      <c r="M790" s="232"/>
      <c r="N790" s="232"/>
      <c r="O790" s="232"/>
      <c r="P790" s="232"/>
      <c r="Q790" s="232"/>
      <c r="R790" s="232"/>
      <c r="S790" s="232"/>
      <c r="T790" s="232"/>
      <c r="U790" s="232"/>
      <c r="V790" s="232"/>
      <c r="W790" s="232"/>
      <c r="X790" s="232"/>
      <c r="Y790" s="129"/>
      <c r="Z790" s="241"/>
      <c r="AA790" s="101"/>
      <c r="AB790" s="242"/>
      <c r="AC790" s="96">
        <f>IF(H790=0,"",H790/G789)</f>
        <v>1</v>
      </c>
      <c r="AD790" s="97">
        <v>87</v>
      </c>
      <c r="AE790" s="98">
        <f t="shared" si="394"/>
        <v>1</v>
      </c>
      <c r="AF790" s="98">
        <f t="shared" si="395"/>
        <v>0</v>
      </c>
    </row>
    <row r="791" spans="1:33" ht="15.75" customHeight="1" x14ac:dyDescent="0.25">
      <c r="A791" s="84">
        <v>1901</v>
      </c>
      <c r="B791" s="87"/>
      <c r="C791" s="87"/>
      <c r="D791" s="87"/>
      <c r="E791" s="87"/>
      <c r="F791" s="87"/>
      <c r="G791" s="87"/>
      <c r="H791" s="87"/>
      <c r="I791" s="195"/>
      <c r="J791" s="87"/>
      <c r="K791" s="232">
        <v>31</v>
      </c>
      <c r="L791" s="232"/>
      <c r="M791" s="232">
        <v>5</v>
      </c>
      <c r="N791" s="232"/>
      <c r="O791" s="232">
        <v>12</v>
      </c>
      <c r="P791" s="232">
        <v>1</v>
      </c>
      <c r="Q791" s="232">
        <v>23</v>
      </c>
      <c r="R791" s="232"/>
      <c r="S791" s="235">
        <f t="shared" ref="S791:T791" si="396">K791+M791+O791+Q791</f>
        <v>71</v>
      </c>
      <c r="T791" s="232">
        <f t="shared" si="396"/>
        <v>1</v>
      </c>
      <c r="U791" s="232"/>
      <c r="V791" s="232"/>
      <c r="W791" s="232"/>
      <c r="X791" s="232"/>
      <c r="Y791" s="129">
        <v>1</v>
      </c>
      <c r="Z791" s="241"/>
      <c r="AA791" s="101"/>
      <c r="AB791" s="242"/>
      <c r="AC791" s="96"/>
      <c r="AD791" s="97">
        <v>85</v>
      </c>
      <c r="AE791" s="98">
        <f t="shared" si="394"/>
        <v>0.97701149425287359</v>
      </c>
      <c r="AF791" s="98">
        <f t="shared" si="395"/>
        <v>2.2988505747126409E-2</v>
      </c>
    </row>
    <row r="792" spans="1:33" ht="15.75" customHeight="1" x14ac:dyDescent="0.25">
      <c r="A792" s="84">
        <v>1902</v>
      </c>
      <c r="B792" s="87"/>
      <c r="C792" s="87"/>
      <c r="D792" s="87"/>
      <c r="E792" s="87"/>
      <c r="F792" s="87"/>
      <c r="G792" s="87"/>
      <c r="H792" s="87"/>
      <c r="I792" s="87"/>
      <c r="J792" s="195"/>
      <c r="K792" s="232">
        <v>7</v>
      </c>
      <c r="L792" s="232">
        <v>31</v>
      </c>
      <c r="M792" s="232">
        <v>1</v>
      </c>
      <c r="N792" s="232">
        <v>5</v>
      </c>
      <c r="O792" s="232">
        <v>6</v>
      </c>
      <c r="P792" s="232">
        <v>10</v>
      </c>
      <c r="Q792" s="232"/>
      <c r="R792" s="232">
        <v>22</v>
      </c>
      <c r="S792" s="232">
        <f t="shared" ref="S792:T792" si="397">K792+M792+O792+Q792</f>
        <v>14</v>
      </c>
      <c r="T792" s="235">
        <f t="shared" si="397"/>
        <v>68</v>
      </c>
      <c r="U792" s="232"/>
      <c r="V792" s="232"/>
      <c r="W792" s="232"/>
      <c r="X792" s="232"/>
      <c r="Y792" s="129">
        <v>65</v>
      </c>
      <c r="Z792" s="241"/>
      <c r="AA792" s="101"/>
      <c r="AB792" s="242"/>
      <c r="AC792" s="126" t="str">
        <f>IF(J792=0,"",J792/I791)</f>
        <v/>
      </c>
      <c r="AD792" s="97">
        <v>83</v>
      </c>
      <c r="AE792" s="100">
        <f t="shared" si="394"/>
        <v>0.97647058823529409</v>
      </c>
      <c r="AF792" s="100">
        <f t="shared" si="395"/>
        <v>2.352941176470591E-2</v>
      </c>
    </row>
    <row r="793" spans="1:33" ht="15.75" customHeight="1" x14ac:dyDescent="0.25">
      <c r="A793" s="84">
        <v>2001</v>
      </c>
      <c r="B793" s="87"/>
      <c r="C793" s="87"/>
      <c r="D793" s="87"/>
      <c r="E793" s="87"/>
      <c r="F793" s="87"/>
      <c r="G793" s="87"/>
      <c r="H793" s="87"/>
      <c r="I793" s="87"/>
      <c r="J793" s="196"/>
      <c r="K793" s="232"/>
      <c r="L793" s="232">
        <v>6</v>
      </c>
      <c r="M793" s="232"/>
      <c r="N793" s="232">
        <v>1</v>
      </c>
      <c r="O793" s="232"/>
      <c r="P793" s="232">
        <v>6</v>
      </c>
      <c r="Q793" s="232"/>
      <c r="R793" s="232"/>
      <c r="S793" s="232">
        <f t="shared" ref="S793:T793" si="398">K793+M793+O793+Q793</f>
        <v>0</v>
      </c>
      <c r="T793" s="235">
        <f t="shared" si="398"/>
        <v>13</v>
      </c>
      <c r="U793" s="232"/>
      <c r="V793" s="232"/>
      <c r="W793" s="232"/>
      <c r="X793" s="232"/>
      <c r="Y793" s="129">
        <v>14</v>
      </c>
      <c r="Z793" s="241"/>
      <c r="AA793" s="101"/>
      <c r="AB793" s="232"/>
      <c r="AC793" s="101"/>
      <c r="AD793" s="97">
        <v>17</v>
      </c>
      <c r="AE793" s="102"/>
      <c r="AF793" s="103"/>
    </row>
    <row r="794" spans="1:33" ht="15.75" customHeight="1" x14ac:dyDescent="0.25">
      <c r="A794" s="84">
        <v>2002</v>
      </c>
      <c r="B794" s="87"/>
      <c r="C794" s="87"/>
      <c r="D794" s="87"/>
      <c r="E794" s="87"/>
      <c r="F794" s="87"/>
      <c r="G794" s="87"/>
      <c r="H794" s="87"/>
      <c r="I794" s="87"/>
      <c r="J794" s="196"/>
      <c r="K794" s="233"/>
      <c r="L794" s="232">
        <v>1</v>
      </c>
      <c r="M794" s="233"/>
      <c r="N794" s="233"/>
      <c r="O794" s="233"/>
      <c r="P794" s="233"/>
      <c r="Q794" s="233"/>
      <c r="R794" s="233"/>
      <c r="S794" s="232">
        <f t="shared" ref="S794:T794" si="399">K794+M794+O794+Q794</f>
        <v>0</v>
      </c>
      <c r="T794" s="235">
        <f t="shared" si="399"/>
        <v>1</v>
      </c>
      <c r="U794" s="233"/>
      <c r="V794" s="233"/>
      <c r="W794" s="233"/>
      <c r="X794" s="233"/>
      <c r="Y794" s="129">
        <v>1</v>
      </c>
      <c r="Z794" s="241"/>
      <c r="AA794" s="101"/>
      <c r="AB794" s="232"/>
      <c r="AC794" s="105"/>
      <c r="AD794" s="106">
        <v>1</v>
      </c>
      <c r="AE794" s="107"/>
      <c r="AF794" s="105"/>
    </row>
    <row r="795" spans="1:33" ht="15.75" customHeight="1" x14ac:dyDescent="0.25">
      <c r="A795" s="84">
        <v>2101</v>
      </c>
      <c r="B795" s="87"/>
      <c r="C795" s="87"/>
      <c r="D795" s="87"/>
      <c r="E795" s="87"/>
      <c r="F795" s="87"/>
      <c r="G795" s="87"/>
      <c r="H795" s="87"/>
      <c r="I795" s="87"/>
      <c r="J795" s="87"/>
      <c r="K795" s="233"/>
      <c r="L795" s="233"/>
      <c r="M795" s="233"/>
      <c r="N795" s="233"/>
      <c r="O795" s="233"/>
      <c r="P795" s="233"/>
      <c r="Q795" s="233"/>
      <c r="R795" s="233"/>
      <c r="S795" s="232">
        <f t="shared" ref="S795:T795" si="400">K795+M795+O795+Q795</f>
        <v>0</v>
      </c>
      <c r="T795" s="232">
        <f t="shared" si="400"/>
        <v>0</v>
      </c>
      <c r="U795" s="233"/>
      <c r="V795" s="233"/>
      <c r="W795" s="233"/>
      <c r="X795" s="233"/>
      <c r="Y795" s="129"/>
      <c r="Z795" s="241"/>
      <c r="AA795" s="101"/>
      <c r="AB795" s="232"/>
      <c r="AC795" s="105"/>
      <c r="AD795" s="106"/>
      <c r="AE795" s="107"/>
      <c r="AF795" s="105"/>
    </row>
    <row r="796" spans="1:33" ht="15.75" customHeight="1" x14ac:dyDescent="0.25">
      <c r="A796" s="84">
        <v>2102</v>
      </c>
      <c r="B796" s="87"/>
      <c r="C796" s="87"/>
      <c r="D796" s="87"/>
      <c r="E796" s="87"/>
      <c r="F796" s="87"/>
      <c r="G796" s="87"/>
      <c r="H796" s="87"/>
      <c r="I796" s="87"/>
      <c r="J796" s="87"/>
      <c r="K796" s="233"/>
      <c r="L796" s="233"/>
      <c r="M796" s="233"/>
      <c r="N796" s="233"/>
      <c r="O796" s="233"/>
      <c r="P796" s="233"/>
      <c r="Q796" s="233"/>
      <c r="R796" s="233"/>
      <c r="S796" s="233"/>
      <c r="T796" s="233"/>
      <c r="U796" s="233"/>
      <c r="V796" s="233"/>
      <c r="W796" s="233"/>
      <c r="X796" s="233"/>
      <c r="Y796" s="129"/>
      <c r="Z796" s="241"/>
      <c r="AA796" s="101"/>
      <c r="AB796" s="232"/>
      <c r="AC796" s="105"/>
      <c r="AD796" s="106"/>
      <c r="AE796" s="107"/>
      <c r="AF796" s="105"/>
    </row>
    <row r="797" spans="1:33" ht="15.75" customHeight="1" x14ac:dyDescent="0.25">
      <c r="A797" s="84">
        <v>2201</v>
      </c>
      <c r="B797" s="87"/>
      <c r="C797" s="87"/>
      <c r="D797" s="87"/>
      <c r="E797" s="87"/>
      <c r="F797" s="87"/>
      <c r="G797" s="87"/>
      <c r="H797" s="87"/>
      <c r="I797" s="87"/>
      <c r="J797" s="87"/>
      <c r="K797" s="233"/>
      <c r="L797" s="233"/>
      <c r="M797" s="233"/>
      <c r="N797" s="233"/>
      <c r="O797" s="233"/>
      <c r="P797" s="233"/>
      <c r="Q797" s="233"/>
      <c r="R797" s="233"/>
      <c r="S797" s="233"/>
      <c r="T797" s="233"/>
      <c r="U797" s="233"/>
      <c r="V797" s="233"/>
      <c r="W797" s="233"/>
      <c r="X797" s="233"/>
      <c r="Y797" s="129"/>
      <c r="Z797" s="241"/>
      <c r="AA797" s="101"/>
      <c r="AB797" s="232"/>
      <c r="AC797" s="108"/>
      <c r="AD797" s="109"/>
      <c r="AE797" s="110"/>
      <c r="AF797" s="105"/>
    </row>
    <row r="798" spans="1:33" ht="15.75" customHeight="1" x14ac:dyDescent="0.25">
      <c r="A798" s="84">
        <v>2202</v>
      </c>
      <c r="B798" s="87"/>
      <c r="C798" s="87"/>
      <c r="D798" s="87"/>
      <c r="E798" s="87"/>
      <c r="F798" s="87"/>
      <c r="G798" s="87"/>
      <c r="H798" s="87"/>
      <c r="I798" s="87"/>
      <c r="J798" s="87"/>
      <c r="K798" s="233"/>
      <c r="L798" s="233"/>
      <c r="M798" s="233"/>
      <c r="N798" s="233"/>
      <c r="O798" s="233"/>
      <c r="P798" s="233"/>
      <c r="Q798" s="233"/>
      <c r="R798" s="233"/>
      <c r="S798" s="233"/>
      <c r="T798" s="233"/>
      <c r="U798" s="233"/>
      <c r="V798" s="233"/>
      <c r="W798" s="233"/>
      <c r="X798" s="233"/>
      <c r="Y798" s="129"/>
      <c r="Z798" s="241"/>
      <c r="AA798" s="101"/>
      <c r="AB798" s="232"/>
      <c r="AC798" s="111" t="s">
        <v>91</v>
      </c>
      <c r="AD798" s="112">
        <v>74</v>
      </c>
      <c r="AE798" s="113">
        <f>IF(SUM(Y788:Y798)=0,"",SUM(Y788:Y798))</f>
        <v>81</v>
      </c>
      <c r="AF798" s="114" t="s">
        <v>19</v>
      </c>
    </row>
    <row r="799" spans="1:33" ht="15.75" customHeight="1" x14ac:dyDescent="0.25">
      <c r="A799" s="84">
        <v>2301</v>
      </c>
      <c r="B799" s="87"/>
      <c r="C799" s="87"/>
      <c r="D799" s="87"/>
      <c r="E799" s="87"/>
      <c r="F799" s="87"/>
      <c r="G799" s="87"/>
      <c r="H799" s="87"/>
      <c r="I799" s="87"/>
      <c r="J799" s="87"/>
      <c r="K799" s="233"/>
      <c r="L799" s="233"/>
      <c r="M799" s="233"/>
      <c r="N799" s="233"/>
      <c r="O799" s="233"/>
      <c r="P799" s="233"/>
      <c r="Q799" s="233"/>
      <c r="R799" s="233"/>
      <c r="S799" s="233"/>
      <c r="T799" s="233"/>
      <c r="U799" s="233"/>
      <c r="V799" s="233"/>
      <c r="W799" s="233"/>
      <c r="X799" s="233"/>
      <c r="Y799" s="129"/>
      <c r="Z799" s="241"/>
      <c r="AA799" s="101"/>
      <c r="AB799" s="232"/>
      <c r="AC799" s="115" t="s">
        <v>92</v>
      </c>
      <c r="AD799" s="116">
        <f>IF(AD798/B784=0,"",AD798/B784)</f>
        <v>0.64347826086956517</v>
      </c>
      <c r="AE799" s="117">
        <f>IF(AD798/AE798=0,"",AD798/AE798)</f>
        <v>0.9135802469135802</v>
      </c>
      <c r="AF799" s="118" t="s">
        <v>93</v>
      </c>
    </row>
    <row r="800" spans="1:33" ht="15.75" x14ac:dyDescent="0.25">
      <c r="A800" s="84">
        <v>2302</v>
      </c>
      <c r="B800" s="87"/>
      <c r="C800" s="87"/>
      <c r="D800" s="87"/>
      <c r="E800" s="87"/>
      <c r="F800" s="87"/>
      <c r="G800" s="87"/>
      <c r="H800" s="87"/>
      <c r="I800" s="87"/>
      <c r="J800" s="87"/>
      <c r="K800" s="233"/>
      <c r="L800" s="233"/>
      <c r="M800" s="233"/>
      <c r="N800" s="233"/>
      <c r="O800" s="233"/>
      <c r="P800" s="233"/>
      <c r="Q800" s="233"/>
      <c r="R800" s="233"/>
      <c r="S800" s="233"/>
      <c r="T800" s="233"/>
      <c r="U800" s="233"/>
      <c r="V800" s="233"/>
      <c r="W800" s="233"/>
      <c r="X800" s="233"/>
      <c r="Y800" s="129"/>
      <c r="Z800" s="243"/>
      <c r="AA800" s="244"/>
      <c r="AB800" s="245"/>
      <c r="AC800" s="120"/>
      <c r="AD800" s="121"/>
      <c r="AE800" s="121"/>
      <c r="AF800" s="122"/>
    </row>
    <row r="801" spans="1:36" ht="18" x14ac:dyDescent="0.25">
      <c r="A801" s="46"/>
      <c r="B801" s="296" t="s">
        <v>111</v>
      </c>
      <c r="C801" s="296"/>
      <c r="D801" s="296"/>
      <c r="E801" s="296"/>
      <c r="F801" s="296"/>
      <c r="G801" s="296"/>
      <c r="H801" s="296"/>
      <c r="I801" s="296"/>
      <c r="J801" s="296"/>
      <c r="K801" s="296"/>
      <c r="L801" s="296"/>
      <c r="M801" s="296"/>
      <c r="N801" s="296"/>
      <c r="O801" s="296"/>
      <c r="P801" s="296"/>
      <c r="Q801" s="296"/>
      <c r="R801" s="296"/>
      <c r="S801" s="296"/>
      <c r="T801" s="296"/>
      <c r="U801" s="296"/>
      <c r="V801" s="296"/>
      <c r="W801" s="296"/>
      <c r="X801" s="296"/>
      <c r="Y801" s="123">
        <f>SUM(Y784:Y797)</f>
        <v>81</v>
      </c>
      <c r="Z801" s="124">
        <f>((SUM(Y791:Y792))/B784)</f>
        <v>0.57391304347826089</v>
      </c>
      <c r="AA801" s="124">
        <f>IF(Y801=0,"",Y801/B784)</f>
        <v>0.70434782608695656</v>
      </c>
      <c r="AB801" s="124">
        <f>IF(Y792=0,"",AA801-Z801)</f>
        <v>0.13043478260869568</v>
      </c>
      <c r="AC801" s="1"/>
      <c r="AD801" s="2"/>
      <c r="AE801" s="36"/>
      <c r="AF801" s="1"/>
    </row>
    <row r="802" spans="1:36" ht="12.75" x14ac:dyDescent="0.2">
      <c r="Z802" s="1"/>
      <c r="AA802" s="1"/>
      <c r="AC802" s="1"/>
      <c r="AG802" s="2"/>
      <c r="AH802" s="2"/>
      <c r="AI802" s="2"/>
      <c r="AJ802" s="2"/>
    </row>
    <row r="803" spans="1:36" ht="12.75" x14ac:dyDescent="0.2">
      <c r="Z803" s="1"/>
      <c r="AA803" s="1"/>
      <c r="AC803" s="1"/>
      <c r="AG803" s="2"/>
      <c r="AH803" s="2"/>
      <c r="AI803" s="2"/>
      <c r="AJ803" s="2"/>
    </row>
    <row r="804" spans="1:36" ht="26.25" customHeight="1" x14ac:dyDescent="0.4">
      <c r="B804" s="297" t="s">
        <v>101</v>
      </c>
      <c r="C804" s="297"/>
      <c r="D804" s="297"/>
      <c r="E804" s="297"/>
      <c r="F804" s="297"/>
      <c r="G804" s="297"/>
      <c r="H804" s="297"/>
      <c r="I804" s="297"/>
      <c r="J804" s="297"/>
      <c r="K804" s="297"/>
      <c r="L804" s="297"/>
      <c r="M804" s="297"/>
      <c r="N804" s="297"/>
      <c r="O804" s="297"/>
      <c r="P804" s="297"/>
      <c r="Q804" s="297"/>
      <c r="R804" s="297"/>
      <c r="S804" s="297"/>
      <c r="T804" s="297"/>
      <c r="U804" s="297"/>
      <c r="V804" s="297"/>
      <c r="W804" s="297"/>
      <c r="X804" s="297"/>
      <c r="Y804" s="208" t="s">
        <v>113</v>
      </c>
      <c r="Z804" s="1"/>
      <c r="AA804" s="1"/>
      <c r="AB804" s="2"/>
      <c r="AC804" s="1"/>
      <c r="AD804" s="2"/>
      <c r="AE804" s="2"/>
      <c r="AF804" s="2"/>
    </row>
    <row r="805" spans="1:36" ht="20.25" x14ac:dyDescent="0.2">
      <c r="A805" s="316" t="s">
        <v>18</v>
      </c>
      <c r="B805" s="318" t="s">
        <v>102</v>
      </c>
      <c r="C805" s="319"/>
      <c r="D805" s="319"/>
      <c r="E805" s="319"/>
      <c r="F805" s="319"/>
      <c r="G805" s="319"/>
      <c r="H805" s="319"/>
      <c r="I805" s="319"/>
      <c r="J805" s="320"/>
      <c r="K805" s="298"/>
      <c r="L805" s="298"/>
      <c r="M805" s="298"/>
      <c r="N805" s="298"/>
      <c r="O805" s="298"/>
      <c r="P805" s="298"/>
      <c r="Q805" s="298"/>
      <c r="R805" s="298"/>
      <c r="S805" s="298"/>
      <c r="T805" s="298"/>
      <c r="U805" s="298"/>
      <c r="V805" s="298"/>
      <c r="W805" s="298"/>
      <c r="X805" s="298"/>
      <c r="Y805" s="321" t="s">
        <v>19</v>
      </c>
      <c r="Z805" s="323" t="s">
        <v>11</v>
      </c>
      <c r="AA805" s="323" t="s">
        <v>12</v>
      </c>
      <c r="AB805" s="325" t="s">
        <v>13</v>
      </c>
      <c r="AC805" s="323" t="s">
        <v>14</v>
      </c>
      <c r="AD805" s="324" t="s">
        <v>15</v>
      </c>
      <c r="AE805" s="324" t="s">
        <v>16</v>
      </c>
      <c r="AF805" s="323" t="s">
        <v>103</v>
      </c>
    </row>
    <row r="806" spans="1:36" ht="15.75" x14ac:dyDescent="0.25">
      <c r="A806" s="317"/>
      <c r="B806" s="84" t="s">
        <v>104</v>
      </c>
      <c r="C806" s="84" t="s">
        <v>105</v>
      </c>
      <c r="D806" s="84" t="s">
        <v>106</v>
      </c>
      <c r="E806" s="84" t="s">
        <v>107</v>
      </c>
      <c r="F806" s="84" t="s">
        <v>108</v>
      </c>
      <c r="G806" s="84" t="s">
        <v>109</v>
      </c>
      <c r="H806" s="84" t="s">
        <v>110</v>
      </c>
      <c r="I806" s="84" t="s">
        <v>73</v>
      </c>
      <c r="J806" s="84" t="s">
        <v>74</v>
      </c>
      <c r="K806" s="210" t="s">
        <v>73</v>
      </c>
      <c r="L806" s="210" t="s">
        <v>74</v>
      </c>
      <c r="M806" s="210" t="s">
        <v>73</v>
      </c>
      <c r="N806" s="210" t="s">
        <v>74</v>
      </c>
      <c r="O806" s="210" t="s">
        <v>73</v>
      </c>
      <c r="P806" s="210" t="s">
        <v>74</v>
      </c>
      <c r="Q806" s="210" t="s">
        <v>73</v>
      </c>
      <c r="R806" s="210" t="s">
        <v>74</v>
      </c>
      <c r="S806" s="210" t="s">
        <v>73</v>
      </c>
      <c r="T806" s="210" t="s">
        <v>74</v>
      </c>
      <c r="U806" s="202"/>
      <c r="V806" s="202"/>
      <c r="W806" s="202"/>
      <c r="X806" s="202"/>
      <c r="Y806" s="322"/>
      <c r="Z806" s="317"/>
      <c r="AA806" s="317"/>
      <c r="AB806" s="317"/>
      <c r="AC806" s="317"/>
      <c r="AD806" s="317"/>
      <c r="AE806" s="317"/>
      <c r="AF806" s="317"/>
    </row>
    <row r="807" spans="1:36" ht="15.75" customHeight="1" x14ac:dyDescent="0.25">
      <c r="A807" s="84">
        <v>1601</v>
      </c>
      <c r="B807" s="87">
        <v>102</v>
      </c>
      <c r="C807" s="87"/>
      <c r="D807" s="87"/>
      <c r="E807" s="87"/>
      <c r="F807" s="87"/>
      <c r="G807" s="87"/>
      <c r="H807" s="87"/>
      <c r="I807" s="87"/>
      <c r="J807" s="87"/>
      <c r="K807" s="232"/>
      <c r="L807" s="232"/>
      <c r="M807" s="232"/>
      <c r="N807" s="232"/>
      <c r="O807" s="232"/>
      <c r="P807" s="232"/>
      <c r="Q807" s="232"/>
      <c r="R807" s="232"/>
      <c r="S807" s="232"/>
      <c r="T807" s="232"/>
      <c r="U807" s="232"/>
      <c r="V807" s="232"/>
      <c r="W807" s="232"/>
      <c r="X807" s="232"/>
      <c r="Y807" s="129"/>
      <c r="Z807" s="238"/>
      <c r="AA807" s="239"/>
      <c r="AB807" s="240"/>
      <c r="AC807" s="91"/>
      <c r="AD807" s="92">
        <f>B807</f>
        <v>102</v>
      </c>
      <c r="AE807" s="93"/>
      <c r="AF807" s="91"/>
    </row>
    <row r="808" spans="1:36" ht="15.75" customHeight="1" x14ac:dyDescent="0.25">
      <c r="A808" s="84">
        <v>1602</v>
      </c>
      <c r="B808" s="87"/>
      <c r="C808" s="87">
        <v>89</v>
      </c>
      <c r="D808" s="87"/>
      <c r="E808" s="87"/>
      <c r="F808" s="87"/>
      <c r="G808" s="87"/>
      <c r="H808" s="87"/>
      <c r="I808" s="87"/>
      <c r="J808" s="87"/>
      <c r="K808" s="232"/>
      <c r="L808" s="232"/>
      <c r="M808" s="232"/>
      <c r="N808" s="232"/>
      <c r="O808" s="232"/>
      <c r="P808" s="232"/>
      <c r="Q808" s="232"/>
      <c r="R808" s="232"/>
      <c r="S808" s="232"/>
      <c r="T808" s="232"/>
      <c r="U808" s="232"/>
      <c r="V808" s="232"/>
      <c r="W808" s="232"/>
      <c r="X808" s="232"/>
      <c r="Y808" s="129"/>
      <c r="Z808" s="241"/>
      <c r="AA808" s="101"/>
      <c r="AB808" s="242"/>
      <c r="AC808" s="96">
        <f>IF(C808=0,"",C808/B807)</f>
        <v>0.87254901960784315</v>
      </c>
      <c r="AD808" s="97">
        <v>116</v>
      </c>
      <c r="AE808" s="98">
        <f t="shared" ref="AE808:AE815" si="401">IF(AD808=0,"",AD808/AD807)</f>
        <v>1.1372549019607843</v>
      </c>
      <c r="AF808" s="98">
        <f t="shared" ref="AF808:AF815" si="402">IF(AD808=0,"",100%-AE808)</f>
        <v>-0.13725490196078427</v>
      </c>
    </row>
    <row r="809" spans="1:36" ht="15.75" customHeight="1" x14ac:dyDescent="0.25">
      <c r="A809" s="84">
        <v>1701</v>
      </c>
      <c r="B809" s="87"/>
      <c r="C809" s="87"/>
      <c r="D809" s="87">
        <v>74</v>
      </c>
      <c r="E809" s="87"/>
      <c r="F809" s="87"/>
      <c r="G809" s="87"/>
      <c r="H809" s="87"/>
      <c r="I809" s="87"/>
      <c r="J809" s="87"/>
      <c r="K809" s="232"/>
      <c r="L809" s="232"/>
      <c r="M809" s="232"/>
      <c r="N809" s="232"/>
      <c r="O809" s="232"/>
      <c r="P809" s="232"/>
      <c r="Q809" s="232"/>
      <c r="R809" s="232"/>
      <c r="S809" s="232"/>
      <c r="T809" s="232"/>
      <c r="U809" s="232"/>
      <c r="V809" s="232"/>
      <c r="W809" s="232"/>
      <c r="X809" s="232"/>
      <c r="Y809" s="129"/>
      <c r="Z809" s="241"/>
      <c r="AA809" s="101"/>
      <c r="AB809" s="242"/>
      <c r="AC809" s="96">
        <f>IF(D809=0,"",D809/C808)</f>
        <v>0.8314606741573034</v>
      </c>
      <c r="AD809" s="97">
        <v>82</v>
      </c>
      <c r="AE809" s="98">
        <f t="shared" si="401"/>
        <v>0.7068965517241379</v>
      </c>
      <c r="AF809" s="98">
        <f t="shared" si="402"/>
        <v>0.2931034482758621</v>
      </c>
      <c r="AG809" s="14">
        <f>AD809/AD807</f>
        <v>0.80392156862745101</v>
      </c>
    </row>
    <row r="810" spans="1:36" ht="15.75" customHeight="1" x14ac:dyDescent="0.25">
      <c r="A810" s="84">
        <v>1702</v>
      </c>
      <c r="B810" s="87"/>
      <c r="C810" s="87"/>
      <c r="D810" s="87"/>
      <c r="E810" s="87">
        <v>67</v>
      </c>
      <c r="F810" s="87"/>
      <c r="G810" s="87"/>
      <c r="H810" s="87"/>
      <c r="I810" s="87"/>
      <c r="J810" s="87"/>
      <c r="K810" s="232"/>
      <c r="L810" s="232"/>
      <c r="M810" s="232"/>
      <c r="N810" s="232"/>
      <c r="O810" s="232"/>
      <c r="P810" s="232"/>
      <c r="Q810" s="232"/>
      <c r="R810" s="232"/>
      <c r="S810" s="232"/>
      <c r="T810" s="232"/>
      <c r="U810" s="232"/>
      <c r="V810" s="232"/>
      <c r="W810" s="232"/>
      <c r="X810" s="232"/>
      <c r="Y810" s="129"/>
      <c r="Z810" s="241"/>
      <c r="AA810" s="101"/>
      <c r="AB810" s="242"/>
      <c r="AC810" s="96">
        <f>IF(E810=0,"",E810/D809)</f>
        <v>0.90540540540540537</v>
      </c>
      <c r="AD810" s="97">
        <v>75</v>
      </c>
      <c r="AE810" s="98">
        <f t="shared" si="401"/>
        <v>0.91463414634146345</v>
      </c>
      <c r="AF810" s="98">
        <f t="shared" si="402"/>
        <v>8.536585365853655E-2</v>
      </c>
    </row>
    <row r="811" spans="1:36" ht="15.75" customHeight="1" x14ac:dyDescent="0.25">
      <c r="A811" s="84">
        <v>1801</v>
      </c>
      <c r="B811" s="87"/>
      <c r="C811" s="87"/>
      <c r="D811" s="87"/>
      <c r="E811" s="87"/>
      <c r="F811" s="87">
        <v>67</v>
      </c>
      <c r="G811" s="87"/>
      <c r="H811" s="87"/>
      <c r="I811" s="87"/>
      <c r="J811" s="87"/>
      <c r="K811" s="232"/>
      <c r="L811" s="232"/>
      <c r="M811" s="232"/>
      <c r="N811" s="232"/>
      <c r="O811" s="232"/>
      <c r="P811" s="232"/>
      <c r="Q811" s="232"/>
      <c r="R811" s="232"/>
      <c r="S811" s="232"/>
      <c r="T811" s="232"/>
      <c r="U811" s="232"/>
      <c r="V811" s="232"/>
      <c r="W811" s="232"/>
      <c r="X811" s="232"/>
      <c r="Y811" s="129"/>
      <c r="Z811" s="241"/>
      <c r="AA811" s="101"/>
      <c r="AB811" s="242"/>
      <c r="AC811" s="96">
        <f>IF(F811=0,"",F811/E810)</f>
        <v>1</v>
      </c>
      <c r="AD811" s="97">
        <v>75</v>
      </c>
      <c r="AE811" s="98">
        <f t="shared" si="401"/>
        <v>1</v>
      </c>
      <c r="AF811" s="98">
        <f t="shared" si="402"/>
        <v>0</v>
      </c>
    </row>
    <row r="812" spans="1:36" ht="15.75" customHeight="1" x14ac:dyDescent="0.25">
      <c r="A812" s="84">
        <v>1802</v>
      </c>
      <c r="B812" s="87"/>
      <c r="C812" s="87"/>
      <c r="D812" s="87"/>
      <c r="E812" s="87"/>
      <c r="F812" s="87"/>
      <c r="G812" s="87">
        <v>61</v>
      </c>
      <c r="H812" s="87"/>
      <c r="I812" s="87"/>
      <c r="J812" s="87"/>
      <c r="K812" s="232"/>
      <c r="L812" s="232"/>
      <c r="M812" s="232"/>
      <c r="N812" s="232"/>
      <c r="O812" s="232"/>
      <c r="P812" s="232"/>
      <c r="Q812" s="232"/>
      <c r="R812" s="232"/>
      <c r="S812" s="232"/>
      <c r="T812" s="232"/>
      <c r="U812" s="232"/>
      <c r="V812" s="232"/>
      <c r="W812" s="232"/>
      <c r="X812" s="232"/>
      <c r="Y812" s="129"/>
      <c r="Z812" s="241"/>
      <c r="AA812" s="101"/>
      <c r="AB812" s="242"/>
      <c r="AC812" s="96">
        <f>IF(G812=0,"",G812/F811)</f>
        <v>0.91044776119402981</v>
      </c>
      <c r="AD812" s="97">
        <v>71</v>
      </c>
      <c r="AE812" s="98">
        <f t="shared" si="401"/>
        <v>0.94666666666666666</v>
      </c>
      <c r="AF812" s="98">
        <f t="shared" si="402"/>
        <v>5.3333333333333344E-2</v>
      </c>
    </row>
    <row r="813" spans="1:36" ht="15.75" customHeight="1" x14ac:dyDescent="0.25">
      <c r="A813" s="84">
        <v>1901</v>
      </c>
      <c r="B813" s="87"/>
      <c r="C813" s="87"/>
      <c r="D813" s="87"/>
      <c r="E813" s="87"/>
      <c r="F813" s="87"/>
      <c r="G813" s="87"/>
      <c r="H813" s="87">
        <v>60</v>
      </c>
      <c r="I813" s="87"/>
      <c r="J813" s="87"/>
      <c r="K813" s="232"/>
      <c r="L813" s="232"/>
      <c r="M813" s="232"/>
      <c r="N813" s="232"/>
      <c r="O813" s="232"/>
      <c r="P813" s="232"/>
      <c r="Q813" s="232"/>
      <c r="R813" s="232"/>
      <c r="S813" s="232"/>
      <c r="T813" s="232"/>
      <c r="U813" s="232"/>
      <c r="V813" s="232"/>
      <c r="W813" s="232"/>
      <c r="X813" s="232"/>
      <c r="Y813" s="129"/>
      <c r="Z813" s="241"/>
      <c r="AA813" s="101"/>
      <c r="AB813" s="242"/>
      <c r="AC813" s="96">
        <f>IF(H813=0,"",H813/G812)</f>
        <v>0.98360655737704916</v>
      </c>
      <c r="AD813" s="97">
        <v>69</v>
      </c>
      <c r="AE813" s="98">
        <f t="shared" si="401"/>
        <v>0.971830985915493</v>
      </c>
      <c r="AF813" s="98">
        <f t="shared" si="402"/>
        <v>2.8169014084507005E-2</v>
      </c>
    </row>
    <row r="814" spans="1:36" ht="15.75" customHeight="1" x14ac:dyDescent="0.25">
      <c r="A814" s="84">
        <v>1902</v>
      </c>
      <c r="B814" s="87"/>
      <c r="C814" s="87"/>
      <c r="D814" s="87"/>
      <c r="E814" s="87"/>
      <c r="F814" s="87"/>
      <c r="G814" s="87"/>
      <c r="H814" s="87"/>
      <c r="I814" s="195"/>
      <c r="J814" s="87"/>
      <c r="K814" s="232">
        <v>10</v>
      </c>
      <c r="L814" s="232"/>
      <c r="M814" s="232">
        <v>20</v>
      </c>
      <c r="N814" s="232"/>
      <c r="O814" s="232">
        <v>10</v>
      </c>
      <c r="P814" s="232"/>
      <c r="Q814" s="232">
        <v>17</v>
      </c>
      <c r="R814" s="232"/>
      <c r="S814" s="235">
        <f t="shared" ref="S814:T814" si="403">K814+M814+O814+Q814</f>
        <v>57</v>
      </c>
      <c r="T814" s="232">
        <f t="shared" si="403"/>
        <v>0</v>
      </c>
      <c r="U814" s="232"/>
      <c r="V814" s="232"/>
      <c r="W814" s="232"/>
      <c r="X814" s="232"/>
      <c r="Y814" s="129"/>
      <c r="Z814" s="241"/>
      <c r="AA814" s="101"/>
      <c r="AB814" s="242"/>
      <c r="AC814" s="96" t="str">
        <f>IF(I814=0,"",I814/H813)</f>
        <v/>
      </c>
      <c r="AD814" s="97">
        <v>69</v>
      </c>
      <c r="AE814" s="98">
        <f t="shared" si="401"/>
        <v>1</v>
      </c>
      <c r="AF814" s="98">
        <f t="shared" si="402"/>
        <v>0</v>
      </c>
    </row>
    <row r="815" spans="1:36" ht="15.75" customHeight="1" x14ac:dyDescent="0.25">
      <c r="A815" s="84">
        <v>2001</v>
      </c>
      <c r="B815" s="87"/>
      <c r="C815" s="87"/>
      <c r="D815" s="87"/>
      <c r="E815" s="87"/>
      <c r="F815" s="87"/>
      <c r="G815" s="87"/>
      <c r="H815" s="87"/>
      <c r="I815" s="87"/>
      <c r="J815" s="195"/>
      <c r="K815" s="232"/>
      <c r="L815" s="232">
        <v>10</v>
      </c>
      <c r="M815" s="232"/>
      <c r="N815" s="232">
        <v>20</v>
      </c>
      <c r="O815" s="232"/>
      <c r="P815" s="232">
        <v>10</v>
      </c>
      <c r="Q815" s="232"/>
      <c r="R815" s="232">
        <v>17</v>
      </c>
      <c r="S815" s="232">
        <f t="shared" ref="S815:T815" si="404">K815+M815+O815+Q815</f>
        <v>0</v>
      </c>
      <c r="T815" s="235">
        <f t="shared" si="404"/>
        <v>57</v>
      </c>
      <c r="U815" s="232"/>
      <c r="V815" s="232"/>
      <c r="W815" s="232"/>
      <c r="X815" s="232"/>
      <c r="Y815" s="129">
        <v>57</v>
      </c>
      <c r="Z815" s="241"/>
      <c r="AA815" s="101"/>
      <c r="AB815" s="242"/>
      <c r="AC815" s="126" t="str">
        <f>IF(J815=0,"",J815/I814)</f>
        <v/>
      </c>
      <c r="AD815" s="97">
        <v>66</v>
      </c>
      <c r="AE815" s="100">
        <f t="shared" si="401"/>
        <v>0.95652173913043481</v>
      </c>
      <c r="AF815" s="100">
        <f t="shared" si="402"/>
        <v>4.3478260869565188E-2</v>
      </c>
    </row>
    <row r="816" spans="1:36" ht="15.75" customHeight="1" x14ac:dyDescent="0.25">
      <c r="A816" s="84">
        <v>2002</v>
      </c>
      <c r="B816" s="87"/>
      <c r="C816" s="87"/>
      <c r="D816" s="87"/>
      <c r="E816" s="87"/>
      <c r="F816" s="87"/>
      <c r="G816" s="87"/>
      <c r="H816" s="87"/>
      <c r="I816" s="87"/>
      <c r="J816" s="196"/>
      <c r="K816" s="232"/>
      <c r="L816" s="232">
        <v>2</v>
      </c>
      <c r="M816" s="232"/>
      <c r="N816" s="232"/>
      <c r="O816" s="232"/>
      <c r="P816" s="232">
        <v>3</v>
      </c>
      <c r="Q816" s="232"/>
      <c r="R816" s="232">
        <v>4</v>
      </c>
      <c r="S816" s="232">
        <f t="shared" ref="S816:T816" si="405">K816+M816+O816+Q816</f>
        <v>0</v>
      </c>
      <c r="T816" s="235">
        <f t="shared" si="405"/>
        <v>9</v>
      </c>
      <c r="U816" s="232"/>
      <c r="V816" s="232"/>
      <c r="W816" s="232"/>
      <c r="X816" s="232"/>
      <c r="Y816" s="129">
        <v>9</v>
      </c>
      <c r="Z816" s="241"/>
      <c r="AA816" s="101"/>
      <c r="AB816" s="232"/>
      <c r="AC816" s="101"/>
      <c r="AD816" s="97">
        <v>9</v>
      </c>
      <c r="AE816" s="102"/>
      <c r="AF816" s="103"/>
    </row>
    <row r="817" spans="1:36" ht="15.75" customHeight="1" x14ac:dyDescent="0.25">
      <c r="A817" s="84">
        <v>2101</v>
      </c>
      <c r="B817" s="87"/>
      <c r="C817" s="87"/>
      <c r="D817" s="87"/>
      <c r="E817" s="87"/>
      <c r="F817" s="87"/>
      <c r="G817" s="87"/>
      <c r="H817" s="87"/>
      <c r="I817" s="87"/>
      <c r="J817" s="87"/>
      <c r="K817" s="233"/>
      <c r="L817" s="233"/>
      <c r="M817" s="233"/>
      <c r="N817" s="233"/>
      <c r="O817" s="233"/>
      <c r="P817" s="233"/>
      <c r="Q817" s="233"/>
      <c r="R817" s="233"/>
      <c r="S817" s="233"/>
      <c r="T817" s="233"/>
      <c r="U817" s="233"/>
      <c r="V817" s="233"/>
      <c r="W817" s="233"/>
      <c r="X817" s="233"/>
      <c r="Y817" s="129"/>
      <c r="Z817" s="241"/>
      <c r="AA817" s="101"/>
      <c r="AB817" s="232"/>
      <c r="AC817" s="105"/>
      <c r="AD817" s="106"/>
      <c r="AE817" s="107"/>
      <c r="AF817" s="105"/>
    </row>
    <row r="818" spans="1:36" ht="15.75" customHeight="1" x14ac:dyDescent="0.25">
      <c r="A818" s="84">
        <v>2102</v>
      </c>
      <c r="B818" s="87"/>
      <c r="C818" s="87"/>
      <c r="D818" s="87"/>
      <c r="E818" s="87"/>
      <c r="F818" s="87"/>
      <c r="G818" s="87"/>
      <c r="H818" s="87"/>
      <c r="I818" s="87"/>
      <c r="J818" s="87"/>
      <c r="K818" s="233"/>
      <c r="L818" s="233"/>
      <c r="M818" s="233"/>
      <c r="N818" s="233"/>
      <c r="O818" s="233"/>
      <c r="P818" s="233"/>
      <c r="Q818" s="233"/>
      <c r="R818" s="233"/>
      <c r="S818" s="233"/>
      <c r="T818" s="233"/>
      <c r="U818" s="233"/>
      <c r="V818" s="233"/>
      <c r="W818" s="233"/>
      <c r="X818" s="233"/>
      <c r="Y818" s="129"/>
      <c r="Z818" s="241"/>
      <c r="AA818" s="101"/>
      <c r="AB818" s="232"/>
      <c r="AC818" s="105"/>
      <c r="AD818" s="106"/>
      <c r="AE818" s="107"/>
      <c r="AF818" s="105"/>
    </row>
    <row r="819" spans="1:36" ht="15.75" customHeight="1" x14ac:dyDescent="0.25">
      <c r="A819" s="84">
        <v>2201</v>
      </c>
      <c r="B819" s="87"/>
      <c r="C819" s="87"/>
      <c r="D819" s="87"/>
      <c r="E819" s="87"/>
      <c r="F819" s="87"/>
      <c r="G819" s="87"/>
      <c r="H819" s="87"/>
      <c r="I819" s="87"/>
      <c r="J819" s="87"/>
      <c r="K819" s="233"/>
      <c r="L819" s="233"/>
      <c r="M819" s="233"/>
      <c r="N819" s="233"/>
      <c r="O819" s="233"/>
      <c r="P819" s="233"/>
      <c r="Q819" s="233"/>
      <c r="R819" s="233"/>
      <c r="S819" s="233"/>
      <c r="T819" s="233"/>
      <c r="U819" s="233"/>
      <c r="V819" s="233"/>
      <c r="W819" s="233"/>
      <c r="X819" s="233"/>
      <c r="Y819" s="129"/>
      <c r="Z819" s="241"/>
      <c r="AA819" s="101"/>
      <c r="AB819" s="232"/>
      <c r="AC819" s="105"/>
      <c r="AD819" s="106"/>
      <c r="AE819" s="107"/>
      <c r="AF819" s="105"/>
      <c r="AH819" s="2"/>
      <c r="AI819" s="2"/>
      <c r="AJ819" s="2"/>
    </row>
    <row r="820" spans="1:36" ht="15.75" customHeight="1" x14ac:dyDescent="0.25">
      <c r="A820" s="84">
        <v>2202</v>
      </c>
      <c r="B820" s="87"/>
      <c r="C820" s="87"/>
      <c r="D820" s="87"/>
      <c r="E820" s="87"/>
      <c r="F820" s="87"/>
      <c r="G820" s="87"/>
      <c r="H820" s="87"/>
      <c r="I820" s="87"/>
      <c r="J820" s="87"/>
      <c r="K820" s="233"/>
      <c r="L820" s="233"/>
      <c r="M820" s="233"/>
      <c r="N820" s="233"/>
      <c r="O820" s="233"/>
      <c r="P820" s="233"/>
      <c r="Q820" s="233"/>
      <c r="R820" s="233"/>
      <c r="S820" s="233"/>
      <c r="T820" s="233"/>
      <c r="U820" s="233"/>
      <c r="V820" s="233"/>
      <c r="W820" s="233"/>
      <c r="X820" s="233"/>
      <c r="Y820" s="129"/>
      <c r="Z820" s="241"/>
      <c r="AA820" s="101"/>
      <c r="AB820" s="232"/>
      <c r="AC820" s="108"/>
      <c r="AD820" s="109"/>
      <c r="AE820" s="110"/>
      <c r="AF820" s="105"/>
      <c r="AH820" s="2"/>
      <c r="AI820" s="2"/>
      <c r="AJ820" s="2"/>
    </row>
    <row r="821" spans="1:36" ht="15.75" customHeight="1" x14ac:dyDescent="0.25">
      <c r="A821" s="84">
        <v>2301</v>
      </c>
      <c r="B821" s="87"/>
      <c r="C821" s="87"/>
      <c r="D821" s="87"/>
      <c r="E821" s="87"/>
      <c r="F821" s="87"/>
      <c r="G821" s="87"/>
      <c r="H821" s="87"/>
      <c r="I821" s="87"/>
      <c r="J821" s="87"/>
      <c r="K821" s="233"/>
      <c r="L821" s="233"/>
      <c r="M821" s="233"/>
      <c r="N821" s="233"/>
      <c r="O821" s="233"/>
      <c r="P821" s="233"/>
      <c r="Q821" s="233"/>
      <c r="R821" s="233"/>
      <c r="S821" s="233"/>
      <c r="T821" s="233"/>
      <c r="U821" s="233"/>
      <c r="V821" s="233"/>
      <c r="W821" s="233"/>
      <c r="X821" s="233"/>
      <c r="Y821" s="129"/>
      <c r="Z821" s="241"/>
      <c r="AA821" s="101"/>
      <c r="AB821" s="232"/>
      <c r="AC821" s="111" t="s">
        <v>91</v>
      </c>
      <c r="AD821" s="112">
        <v>57</v>
      </c>
      <c r="AE821" s="113">
        <f>IF(SUM(Y811:Y821)=0,"",SUM(Y811:Y821))</f>
        <v>66</v>
      </c>
      <c r="AF821" s="114" t="s">
        <v>19</v>
      </c>
      <c r="AH821" s="2"/>
      <c r="AI821" s="2"/>
      <c r="AJ821" s="2"/>
    </row>
    <row r="822" spans="1:36" ht="15.75" customHeight="1" x14ac:dyDescent="0.25">
      <c r="A822" s="84">
        <v>2302</v>
      </c>
      <c r="B822" s="87"/>
      <c r="C822" s="87"/>
      <c r="D822" s="87"/>
      <c r="E822" s="87"/>
      <c r="F822" s="87"/>
      <c r="G822" s="87"/>
      <c r="H822" s="87"/>
      <c r="I822" s="87"/>
      <c r="J822" s="87"/>
      <c r="K822" s="233"/>
      <c r="L822" s="233"/>
      <c r="M822" s="233"/>
      <c r="N822" s="233"/>
      <c r="O822" s="233"/>
      <c r="P822" s="233"/>
      <c r="Q822" s="233"/>
      <c r="R822" s="233"/>
      <c r="S822" s="233"/>
      <c r="T822" s="233"/>
      <c r="U822" s="233"/>
      <c r="V822" s="233"/>
      <c r="W822" s="233"/>
      <c r="X822" s="233"/>
      <c r="Y822" s="129"/>
      <c r="Z822" s="241"/>
      <c r="AA822" s="101"/>
      <c r="AB822" s="232"/>
      <c r="AC822" s="115" t="s">
        <v>92</v>
      </c>
      <c r="AD822" s="116">
        <f>IF(AD821/B807=0,"",AD821/B807)</f>
        <v>0.55882352941176472</v>
      </c>
      <c r="AE822" s="117">
        <f>IF(AD821/AE821=0,"",AD821/AE821)</f>
        <v>0.86363636363636365</v>
      </c>
      <c r="AF822" s="118" t="s">
        <v>93</v>
      </c>
      <c r="AH822" s="2"/>
      <c r="AI822" s="2"/>
      <c r="AJ822" s="2"/>
    </row>
    <row r="823" spans="1:36" ht="15.75" x14ac:dyDescent="0.25">
      <c r="A823" s="84">
        <v>2401</v>
      </c>
      <c r="B823" s="87"/>
      <c r="C823" s="87"/>
      <c r="D823" s="87"/>
      <c r="E823" s="87"/>
      <c r="F823" s="87"/>
      <c r="G823" s="87"/>
      <c r="H823" s="87"/>
      <c r="I823" s="87"/>
      <c r="J823" s="87"/>
      <c r="K823" s="233"/>
      <c r="L823" s="233"/>
      <c r="M823" s="233"/>
      <c r="N823" s="233"/>
      <c r="O823" s="233"/>
      <c r="P823" s="233"/>
      <c r="Q823" s="233"/>
      <c r="R823" s="233"/>
      <c r="S823" s="233"/>
      <c r="T823" s="233"/>
      <c r="U823" s="233"/>
      <c r="V823" s="233"/>
      <c r="W823" s="233"/>
      <c r="X823" s="233"/>
      <c r="Y823" s="129"/>
      <c r="Z823" s="243"/>
      <c r="AA823" s="244"/>
      <c r="AB823" s="245"/>
      <c r="AC823" s="120"/>
      <c r="AD823" s="121"/>
      <c r="AE823" s="121"/>
      <c r="AF823" s="122"/>
      <c r="AH823" s="2"/>
      <c r="AI823" s="2"/>
      <c r="AJ823" s="2"/>
    </row>
    <row r="824" spans="1:36" ht="18" x14ac:dyDescent="0.25">
      <c r="A824" s="46"/>
      <c r="B824" s="296" t="s">
        <v>111</v>
      </c>
      <c r="C824" s="296"/>
      <c r="D824" s="296"/>
      <c r="E824" s="296"/>
      <c r="F824" s="296"/>
      <c r="G824" s="296"/>
      <c r="H824" s="296"/>
      <c r="I824" s="296"/>
      <c r="J824" s="296"/>
      <c r="K824" s="296"/>
      <c r="L824" s="296"/>
      <c r="M824" s="296"/>
      <c r="N824" s="296"/>
      <c r="O824" s="296"/>
      <c r="P824" s="296"/>
      <c r="Q824" s="296"/>
      <c r="R824" s="296"/>
      <c r="S824" s="296"/>
      <c r="T824" s="296"/>
      <c r="U824" s="296"/>
      <c r="V824" s="296"/>
      <c r="W824" s="296"/>
      <c r="X824" s="296"/>
      <c r="Y824" s="123">
        <f>SUM(Y807:Y820)</f>
        <v>66</v>
      </c>
      <c r="Z824" s="124">
        <f>IF(Y815=0,"",Y815/B807)</f>
        <v>0.55882352941176472</v>
      </c>
      <c r="AA824" s="124">
        <f>IF(Y824=0,"",Y824/B807)</f>
        <v>0.6470588235294118</v>
      </c>
      <c r="AB824" s="124">
        <f>IF(Y815=0,"",AA824-Z824)</f>
        <v>8.8235294117647078E-2</v>
      </c>
      <c r="AC824" s="1"/>
      <c r="AD824" s="2"/>
      <c r="AE824" s="36"/>
      <c r="AF824" s="1"/>
      <c r="AH824" s="2"/>
      <c r="AI824" s="2"/>
      <c r="AJ824" s="2"/>
    </row>
    <row r="825" spans="1:36" ht="12.75" x14ac:dyDescent="0.2">
      <c r="Z825" s="1"/>
      <c r="AA825" s="1"/>
      <c r="AC825" s="1"/>
      <c r="AG825" s="2"/>
      <c r="AH825" s="2"/>
      <c r="AI825" s="2"/>
      <c r="AJ825" s="2"/>
    </row>
    <row r="826" spans="1:36" ht="12.75" x14ac:dyDescent="0.2">
      <c r="Z826" s="1"/>
      <c r="AA826" s="1"/>
      <c r="AC826" s="1"/>
      <c r="AG826" s="2"/>
      <c r="AH826" s="2"/>
      <c r="AI826" s="2"/>
      <c r="AJ826" s="2"/>
    </row>
    <row r="827" spans="1:36" ht="26.25" x14ac:dyDescent="0.4">
      <c r="A827" s="3"/>
      <c r="B827" s="297" t="s">
        <v>101</v>
      </c>
      <c r="C827" s="297"/>
      <c r="D827" s="297"/>
      <c r="E827" s="297"/>
      <c r="F827" s="297"/>
      <c r="G827" s="297"/>
      <c r="H827" s="297"/>
      <c r="I827" s="297"/>
      <c r="J827" s="297"/>
      <c r="K827" s="297"/>
      <c r="L827" s="297"/>
      <c r="M827" s="297"/>
      <c r="N827" s="297"/>
      <c r="O827" s="297"/>
      <c r="P827" s="297"/>
      <c r="Q827" s="297"/>
      <c r="R827" s="297"/>
      <c r="S827" s="297"/>
      <c r="T827" s="297"/>
      <c r="U827" s="297"/>
      <c r="V827" s="297"/>
      <c r="W827" s="297"/>
      <c r="X827" s="297"/>
      <c r="Y827" s="208" t="s">
        <v>114</v>
      </c>
      <c r="Z827" s="248"/>
      <c r="AA827" s="248"/>
      <c r="AB827" s="2"/>
      <c r="AC827" s="1"/>
      <c r="AD827" s="2"/>
      <c r="AE827" s="2"/>
      <c r="AF827" s="2"/>
    </row>
    <row r="828" spans="1:36" ht="20.25" customHeight="1" x14ac:dyDescent="0.2">
      <c r="A828" s="316" t="s">
        <v>18</v>
      </c>
      <c r="B828" s="318" t="s">
        <v>102</v>
      </c>
      <c r="C828" s="319"/>
      <c r="D828" s="319"/>
      <c r="E828" s="319"/>
      <c r="F828" s="319"/>
      <c r="G828" s="319"/>
      <c r="H828" s="319"/>
      <c r="I828" s="319"/>
      <c r="J828" s="320"/>
      <c r="K828" s="298"/>
      <c r="L828" s="298"/>
      <c r="M828" s="298"/>
      <c r="N828" s="298"/>
      <c r="O828" s="298"/>
      <c r="P828" s="298"/>
      <c r="Q828" s="298"/>
      <c r="R828" s="298"/>
      <c r="S828" s="298"/>
      <c r="T828" s="298"/>
      <c r="U828" s="298"/>
      <c r="V828" s="298"/>
      <c r="W828" s="298"/>
      <c r="X828" s="298"/>
      <c r="Y828" s="321" t="s">
        <v>19</v>
      </c>
      <c r="Z828" s="323" t="s">
        <v>11</v>
      </c>
      <c r="AA828" s="323" t="s">
        <v>12</v>
      </c>
      <c r="AB828" s="325" t="s">
        <v>13</v>
      </c>
      <c r="AC828" s="323" t="s">
        <v>14</v>
      </c>
      <c r="AD828" s="324" t="s">
        <v>15</v>
      </c>
      <c r="AE828" s="324" t="s">
        <v>16</v>
      </c>
      <c r="AF828" s="323" t="s">
        <v>103</v>
      </c>
    </row>
    <row r="829" spans="1:36" ht="15.75" x14ac:dyDescent="0.25">
      <c r="A829" s="317"/>
      <c r="B829" s="84" t="s">
        <v>104</v>
      </c>
      <c r="C829" s="84" t="s">
        <v>105</v>
      </c>
      <c r="D829" s="84" t="s">
        <v>106</v>
      </c>
      <c r="E829" s="84" t="s">
        <v>107</v>
      </c>
      <c r="F829" s="84" t="s">
        <v>108</v>
      </c>
      <c r="G829" s="84" t="s">
        <v>109</v>
      </c>
      <c r="H829" s="84" t="s">
        <v>110</v>
      </c>
      <c r="I829" s="84" t="s">
        <v>73</v>
      </c>
      <c r="J829" s="84" t="s">
        <v>74</v>
      </c>
      <c r="K829" s="210" t="s">
        <v>73</v>
      </c>
      <c r="L829" s="210" t="s">
        <v>74</v>
      </c>
      <c r="M829" s="210" t="s">
        <v>73</v>
      </c>
      <c r="N829" s="210" t="s">
        <v>74</v>
      </c>
      <c r="O829" s="210" t="s">
        <v>73</v>
      </c>
      <c r="P829" s="210" t="s">
        <v>74</v>
      </c>
      <c r="Q829" s="210" t="s">
        <v>73</v>
      </c>
      <c r="R829" s="210" t="s">
        <v>74</v>
      </c>
      <c r="S829" s="210" t="s">
        <v>73</v>
      </c>
      <c r="T829" s="210" t="s">
        <v>74</v>
      </c>
      <c r="U829" s="202"/>
      <c r="V829" s="202"/>
      <c r="W829" s="202"/>
      <c r="X829" s="202"/>
      <c r="Y829" s="322"/>
      <c r="Z829" s="317"/>
      <c r="AA829" s="317"/>
      <c r="AB829" s="317"/>
      <c r="AC829" s="317"/>
      <c r="AD829" s="317"/>
      <c r="AE829" s="317"/>
      <c r="AF829" s="317"/>
    </row>
    <row r="830" spans="1:36" ht="15.75" x14ac:dyDescent="0.25">
      <c r="A830" s="84">
        <v>1602</v>
      </c>
      <c r="B830" s="87">
        <v>147</v>
      </c>
      <c r="C830" s="87"/>
      <c r="D830" s="87"/>
      <c r="E830" s="87"/>
      <c r="F830" s="87"/>
      <c r="G830" s="87"/>
      <c r="H830" s="87"/>
      <c r="I830" s="87"/>
      <c r="J830" s="87"/>
      <c r="K830" s="88"/>
      <c r="L830" s="88"/>
      <c r="M830" s="88"/>
      <c r="N830" s="88"/>
      <c r="O830" s="88"/>
      <c r="P830" s="88"/>
      <c r="Q830" s="88"/>
      <c r="R830" s="88"/>
      <c r="S830" s="88"/>
      <c r="T830" s="88"/>
      <c r="U830" s="88"/>
      <c r="V830" s="88"/>
      <c r="W830" s="88"/>
      <c r="X830" s="88"/>
      <c r="Y830" s="129"/>
      <c r="Z830" s="89"/>
      <c r="AA830" s="90"/>
      <c r="AB830" s="27"/>
      <c r="AC830" s="91"/>
      <c r="AD830" s="92">
        <f>B830</f>
        <v>147</v>
      </c>
      <c r="AE830" s="93"/>
      <c r="AF830" s="91"/>
    </row>
    <row r="831" spans="1:36" ht="15.75" customHeight="1" x14ac:dyDescent="0.25">
      <c r="A831" s="84">
        <v>1701</v>
      </c>
      <c r="B831" s="87"/>
      <c r="C831" s="87">
        <v>121</v>
      </c>
      <c r="D831" s="87"/>
      <c r="E831" s="87"/>
      <c r="F831" s="87"/>
      <c r="G831" s="87"/>
      <c r="H831" s="87"/>
      <c r="I831" s="87"/>
      <c r="J831" s="87"/>
      <c r="K831" s="88"/>
      <c r="L831" s="88"/>
      <c r="M831" s="88"/>
      <c r="N831" s="88"/>
      <c r="O831" s="88"/>
      <c r="P831" s="88"/>
      <c r="Q831" s="88"/>
      <c r="R831" s="88"/>
      <c r="S831" s="88"/>
      <c r="T831" s="88"/>
      <c r="U831" s="88"/>
      <c r="V831" s="88"/>
      <c r="W831" s="88"/>
      <c r="X831" s="88"/>
      <c r="Y831" s="129"/>
      <c r="Z831" s="94"/>
      <c r="AA831" s="1"/>
      <c r="AB831" s="95"/>
      <c r="AC831" s="96">
        <f>IF(C831=0,"",C831/B830)</f>
        <v>0.8231292517006803</v>
      </c>
      <c r="AD831" s="97">
        <v>122</v>
      </c>
      <c r="AE831" s="98">
        <f t="shared" ref="AE831:AE838" si="406">IF(AD831=0,"",AD831/AD830)</f>
        <v>0.82993197278911568</v>
      </c>
      <c r="AF831" s="98">
        <f t="shared" ref="AF831:AF838" si="407">IF(AD831=0,"",100%-AE831)</f>
        <v>0.17006802721088432</v>
      </c>
    </row>
    <row r="832" spans="1:36" ht="15.75" customHeight="1" x14ac:dyDescent="0.25">
      <c r="A832" s="84">
        <v>1702</v>
      </c>
      <c r="B832" s="87"/>
      <c r="C832" s="87"/>
      <c r="D832" s="87">
        <v>112</v>
      </c>
      <c r="E832" s="87"/>
      <c r="F832" s="87"/>
      <c r="G832" s="87"/>
      <c r="H832" s="87"/>
      <c r="I832" s="87"/>
      <c r="J832" s="87"/>
      <c r="K832" s="88"/>
      <c r="L832" s="88"/>
      <c r="M832" s="88"/>
      <c r="N832" s="88"/>
      <c r="O832" s="88"/>
      <c r="P832" s="88"/>
      <c r="Q832" s="88"/>
      <c r="R832" s="88"/>
      <c r="S832" s="88"/>
      <c r="T832" s="88"/>
      <c r="U832" s="88"/>
      <c r="V832" s="88"/>
      <c r="W832" s="88"/>
      <c r="X832" s="88"/>
      <c r="Y832" s="129"/>
      <c r="Z832" s="94"/>
      <c r="AA832" s="1"/>
      <c r="AB832" s="95"/>
      <c r="AC832" s="96">
        <f>IF(D832=0,"",D832/C831)</f>
        <v>0.92561983471074383</v>
      </c>
      <c r="AD832" s="97">
        <v>113</v>
      </c>
      <c r="AE832" s="98">
        <f t="shared" si="406"/>
        <v>0.92622950819672134</v>
      </c>
      <c r="AF832" s="98">
        <f t="shared" si="407"/>
        <v>7.3770491803278659E-2</v>
      </c>
      <c r="AG832" s="14">
        <f>AD832/AD830</f>
        <v>0.76870748299319724</v>
      </c>
      <c r="AH832" s="2"/>
    </row>
    <row r="833" spans="1:32" ht="15.75" customHeight="1" x14ac:dyDescent="0.25">
      <c r="A833" s="84">
        <v>1801</v>
      </c>
      <c r="B833" s="87"/>
      <c r="C833" s="87"/>
      <c r="D833" s="87"/>
      <c r="E833" s="87">
        <v>112</v>
      </c>
      <c r="F833" s="87"/>
      <c r="G833" s="87"/>
      <c r="H833" s="87"/>
      <c r="I833" s="87"/>
      <c r="J833" s="87"/>
      <c r="K833" s="88"/>
      <c r="L833" s="88"/>
      <c r="M833" s="88"/>
      <c r="N833" s="88"/>
      <c r="O833" s="88"/>
      <c r="P833" s="88"/>
      <c r="Q833" s="88"/>
      <c r="R833" s="88"/>
      <c r="S833" s="88"/>
      <c r="T833" s="88"/>
      <c r="U833" s="88"/>
      <c r="V833" s="88"/>
      <c r="W833" s="88"/>
      <c r="X833" s="88"/>
      <c r="Y833" s="129"/>
      <c r="Z833" s="94"/>
      <c r="AA833" s="1"/>
      <c r="AB833" s="95"/>
      <c r="AC833" s="96">
        <f>IF(E833=0,"",E833/D832)</f>
        <v>1</v>
      </c>
      <c r="AD833" s="97">
        <v>113</v>
      </c>
      <c r="AE833" s="98">
        <f t="shared" si="406"/>
        <v>1</v>
      </c>
      <c r="AF833" s="98">
        <f t="shared" si="407"/>
        <v>0</v>
      </c>
    </row>
    <row r="834" spans="1:32" ht="15.75" customHeight="1" x14ac:dyDescent="0.25">
      <c r="A834" s="84">
        <v>1802</v>
      </c>
      <c r="B834" s="87"/>
      <c r="C834" s="87"/>
      <c r="D834" s="87"/>
      <c r="E834" s="87"/>
      <c r="F834" s="87">
        <v>112</v>
      </c>
      <c r="G834" s="87"/>
      <c r="H834" s="87"/>
      <c r="I834" s="87"/>
      <c r="J834" s="87"/>
      <c r="K834" s="88"/>
      <c r="L834" s="88"/>
      <c r="M834" s="88"/>
      <c r="N834" s="88"/>
      <c r="O834" s="88"/>
      <c r="P834" s="88"/>
      <c r="Q834" s="88"/>
      <c r="R834" s="88"/>
      <c r="S834" s="88"/>
      <c r="T834" s="88"/>
      <c r="U834" s="88"/>
      <c r="V834" s="88"/>
      <c r="W834" s="88"/>
      <c r="X834" s="88"/>
      <c r="Y834" s="129"/>
      <c r="Z834" s="94"/>
      <c r="AA834" s="1"/>
      <c r="AB834" s="95"/>
      <c r="AC834" s="96">
        <f>IF(F834=0,"",F834/E833)</f>
        <v>1</v>
      </c>
      <c r="AD834" s="97">
        <v>113</v>
      </c>
      <c r="AE834" s="98">
        <f t="shared" si="406"/>
        <v>1</v>
      </c>
      <c r="AF834" s="98">
        <f t="shared" si="407"/>
        <v>0</v>
      </c>
    </row>
    <row r="835" spans="1:32" ht="15.75" customHeight="1" x14ac:dyDescent="0.25">
      <c r="A835" s="84">
        <v>1901</v>
      </c>
      <c r="B835" s="87"/>
      <c r="C835" s="87"/>
      <c r="D835" s="87"/>
      <c r="E835" s="87"/>
      <c r="F835" s="87"/>
      <c r="G835" s="87">
        <v>105</v>
      </c>
      <c r="H835" s="87"/>
      <c r="I835" s="87"/>
      <c r="J835" s="87"/>
      <c r="K835" s="88"/>
      <c r="L835" s="88"/>
      <c r="M835" s="88"/>
      <c r="N835" s="88"/>
      <c r="O835" s="88"/>
      <c r="P835" s="88"/>
      <c r="Q835" s="88"/>
      <c r="R835" s="88"/>
      <c r="S835" s="88"/>
      <c r="T835" s="88"/>
      <c r="U835" s="88"/>
      <c r="V835" s="88"/>
      <c r="W835" s="88"/>
      <c r="X835" s="88"/>
      <c r="Y835" s="129"/>
      <c r="Z835" s="94"/>
      <c r="AA835" s="1"/>
      <c r="AB835" s="95"/>
      <c r="AC835" s="96">
        <f>IF(G835=0,"",G835/F834)</f>
        <v>0.9375</v>
      </c>
      <c r="AD835" s="97">
        <v>105</v>
      </c>
      <c r="AE835" s="98">
        <f t="shared" si="406"/>
        <v>0.92920353982300885</v>
      </c>
      <c r="AF835" s="98">
        <f t="shared" si="407"/>
        <v>7.0796460176991149E-2</v>
      </c>
    </row>
    <row r="836" spans="1:32" ht="15.75" customHeight="1" x14ac:dyDescent="0.25">
      <c r="A836" s="84">
        <v>1902</v>
      </c>
      <c r="B836" s="87"/>
      <c r="C836" s="87"/>
      <c r="D836" s="87"/>
      <c r="E836" s="87"/>
      <c r="F836" s="87"/>
      <c r="G836" s="87"/>
      <c r="H836" s="87">
        <v>104</v>
      </c>
      <c r="I836" s="87"/>
      <c r="J836" s="87"/>
      <c r="K836" s="88"/>
      <c r="L836" s="88"/>
      <c r="M836" s="88"/>
      <c r="N836" s="88"/>
      <c r="O836" s="88"/>
      <c r="P836" s="88"/>
      <c r="Q836" s="88"/>
      <c r="R836" s="88"/>
      <c r="S836" s="88"/>
      <c r="T836" s="88"/>
      <c r="U836" s="88"/>
      <c r="V836" s="88"/>
      <c r="W836" s="88"/>
      <c r="X836" s="88"/>
      <c r="Y836" s="129"/>
      <c r="Z836" s="94"/>
      <c r="AA836" s="1"/>
      <c r="AB836" s="95"/>
      <c r="AC836" s="96">
        <f>IF(H836=0,"",H836/G835)</f>
        <v>0.99047619047619051</v>
      </c>
      <c r="AD836" s="97">
        <v>104</v>
      </c>
      <c r="AE836" s="98">
        <f t="shared" si="406"/>
        <v>0.99047619047619051</v>
      </c>
      <c r="AF836" s="98">
        <f t="shared" si="407"/>
        <v>9.52380952380949E-3</v>
      </c>
    </row>
    <row r="837" spans="1:32" ht="15.75" customHeight="1" x14ac:dyDescent="0.25">
      <c r="A837" s="84">
        <v>2001</v>
      </c>
      <c r="B837" s="87"/>
      <c r="C837" s="87"/>
      <c r="D837" s="87"/>
      <c r="E837" s="87"/>
      <c r="F837" s="87"/>
      <c r="G837" s="87"/>
      <c r="H837" s="87"/>
      <c r="I837" s="195"/>
      <c r="J837" s="87"/>
      <c r="K837" s="88">
        <v>33</v>
      </c>
      <c r="L837" s="88"/>
      <c r="M837" s="88">
        <v>17</v>
      </c>
      <c r="N837" s="88"/>
      <c r="O837" s="88">
        <v>25</v>
      </c>
      <c r="P837" s="88"/>
      <c r="Q837" s="88">
        <v>25</v>
      </c>
      <c r="R837" s="88"/>
      <c r="S837" s="194">
        <f t="shared" ref="S837:T837" si="408">K837+M837+O837+Q837</f>
        <v>100</v>
      </c>
      <c r="T837" s="88">
        <f t="shared" si="408"/>
        <v>0</v>
      </c>
      <c r="U837" s="88"/>
      <c r="V837" s="88"/>
      <c r="W837" s="88"/>
      <c r="X837" s="88"/>
      <c r="Y837" s="129"/>
      <c r="Z837" s="94"/>
      <c r="AA837" s="1"/>
      <c r="AB837" s="95"/>
      <c r="AC837" s="96" t="str">
        <f>IF(I837=0,"",I837/H836)</f>
        <v/>
      </c>
      <c r="AD837" s="97">
        <v>100</v>
      </c>
      <c r="AE837" s="98">
        <f t="shared" si="406"/>
        <v>0.96153846153846156</v>
      </c>
      <c r="AF837" s="98">
        <f t="shared" si="407"/>
        <v>3.8461538461538436E-2</v>
      </c>
    </row>
    <row r="838" spans="1:32" ht="15.75" customHeight="1" x14ac:dyDescent="0.25">
      <c r="A838" s="84">
        <v>2002</v>
      </c>
      <c r="B838" s="87"/>
      <c r="C838" s="87"/>
      <c r="D838" s="87"/>
      <c r="E838" s="87"/>
      <c r="F838" s="87"/>
      <c r="G838" s="87"/>
      <c r="H838" s="87"/>
      <c r="I838" s="87"/>
      <c r="J838" s="195"/>
      <c r="K838" s="88"/>
      <c r="L838" s="88">
        <v>33</v>
      </c>
      <c r="M838" s="88"/>
      <c r="N838" s="88">
        <v>17</v>
      </c>
      <c r="O838" s="88"/>
      <c r="P838" s="88">
        <v>25</v>
      </c>
      <c r="Q838" s="88"/>
      <c r="R838" s="88">
        <v>25</v>
      </c>
      <c r="S838" s="88">
        <f t="shared" ref="S838:T838" si="409">K838+M838+O838+Q838</f>
        <v>0</v>
      </c>
      <c r="T838" s="194">
        <f t="shared" si="409"/>
        <v>100</v>
      </c>
      <c r="U838" s="88"/>
      <c r="V838" s="88"/>
      <c r="W838" s="88"/>
      <c r="X838" s="88"/>
      <c r="Y838" s="129">
        <v>98</v>
      </c>
      <c r="Z838" s="94"/>
      <c r="AA838" s="1"/>
      <c r="AB838" s="95"/>
      <c r="AC838" s="126" t="str">
        <f>IF(J838=0,"",J838/I837)</f>
        <v/>
      </c>
      <c r="AD838" s="97">
        <v>100</v>
      </c>
      <c r="AE838" s="100">
        <f t="shared" si="406"/>
        <v>1</v>
      </c>
      <c r="AF838" s="100">
        <f t="shared" si="407"/>
        <v>0</v>
      </c>
    </row>
    <row r="839" spans="1:32" ht="15.75" customHeight="1" x14ac:dyDescent="0.25">
      <c r="A839" s="84">
        <v>2101</v>
      </c>
      <c r="B839" s="87"/>
      <c r="C839" s="87"/>
      <c r="D839" s="87"/>
      <c r="E839" s="87"/>
      <c r="F839" s="87"/>
      <c r="G839" s="87"/>
      <c r="H839" s="87"/>
      <c r="I839" s="87"/>
      <c r="J839" s="196"/>
      <c r="K839" s="88"/>
      <c r="L839" s="88">
        <v>1</v>
      </c>
      <c r="M839" s="88"/>
      <c r="N839" s="88"/>
      <c r="O839" s="88"/>
      <c r="P839" s="88"/>
      <c r="Q839" s="88"/>
      <c r="R839" s="88"/>
      <c r="S839" s="88">
        <f t="shared" ref="S839:T839" si="410">K839+M839+O839+Q839</f>
        <v>0</v>
      </c>
      <c r="T839" s="194">
        <f t="shared" si="410"/>
        <v>1</v>
      </c>
      <c r="U839" s="88"/>
      <c r="V839" s="88"/>
      <c r="W839" s="88"/>
      <c r="X839" s="88"/>
      <c r="Y839" s="129"/>
      <c r="Z839" s="94"/>
      <c r="AA839" s="1"/>
      <c r="AB839" s="2"/>
      <c r="AC839" s="101"/>
      <c r="AD839" s="97">
        <v>1</v>
      </c>
      <c r="AE839" s="102"/>
      <c r="AF839" s="103"/>
    </row>
    <row r="840" spans="1:32" ht="15.75" customHeight="1" x14ac:dyDescent="0.25">
      <c r="A840" s="84">
        <v>2102</v>
      </c>
      <c r="B840" s="104"/>
      <c r="C840" s="104"/>
      <c r="D840" s="104"/>
      <c r="E840" s="104"/>
      <c r="F840" s="104"/>
      <c r="G840" s="104"/>
      <c r="H840" s="104"/>
      <c r="I840" s="104"/>
      <c r="J840" s="104"/>
      <c r="S840" s="88">
        <f t="shared" ref="S840:T840" si="411">K840+M840+O840+Q840</f>
        <v>0</v>
      </c>
      <c r="T840" s="88">
        <f t="shared" si="411"/>
        <v>0</v>
      </c>
      <c r="Y840" s="127"/>
      <c r="Z840" s="94"/>
      <c r="AA840" s="1"/>
      <c r="AB840" s="2"/>
      <c r="AC840" s="105"/>
      <c r="AD840" s="106"/>
      <c r="AE840" s="107"/>
      <c r="AF840" s="105"/>
    </row>
    <row r="841" spans="1:32" ht="15.75" customHeight="1" x14ac:dyDescent="0.25">
      <c r="A841" s="84">
        <v>2201</v>
      </c>
      <c r="B841" s="104"/>
      <c r="C841" s="104"/>
      <c r="D841" s="104"/>
      <c r="E841" s="104"/>
      <c r="F841" s="104"/>
      <c r="G841" s="104"/>
      <c r="H841" s="104"/>
      <c r="I841" s="104"/>
      <c r="J841" s="104"/>
      <c r="Y841" s="127"/>
      <c r="Z841" s="94"/>
      <c r="AA841" s="1"/>
      <c r="AB841" s="2"/>
      <c r="AC841" s="105"/>
      <c r="AD841" s="106"/>
      <c r="AE841" s="107"/>
      <c r="AF841" s="105"/>
    </row>
    <row r="842" spans="1:32" ht="15.75" customHeight="1" x14ac:dyDescent="0.25">
      <c r="A842" s="84">
        <v>2202</v>
      </c>
      <c r="B842" s="104"/>
      <c r="C842" s="104"/>
      <c r="D842" s="104"/>
      <c r="E842" s="104"/>
      <c r="F842" s="104"/>
      <c r="G842" s="104"/>
      <c r="H842" s="104"/>
      <c r="I842" s="104"/>
      <c r="J842" s="104"/>
      <c r="Y842" s="127"/>
      <c r="Z842" s="94"/>
      <c r="AA842" s="1"/>
      <c r="AB842" s="2"/>
      <c r="AC842" s="105"/>
      <c r="AD842" s="106"/>
      <c r="AE842" s="107"/>
      <c r="AF842" s="105"/>
    </row>
    <row r="843" spans="1:32" ht="15.75" customHeight="1" x14ac:dyDescent="0.25">
      <c r="A843" s="84">
        <v>2301</v>
      </c>
      <c r="B843" s="104"/>
      <c r="C843" s="104"/>
      <c r="D843" s="104"/>
      <c r="E843" s="104"/>
      <c r="F843" s="104"/>
      <c r="G843" s="104"/>
      <c r="H843" s="104"/>
      <c r="I843" s="104"/>
      <c r="J843" s="104"/>
      <c r="Y843" s="127"/>
      <c r="Z843" s="94"/>
      <c r="AA843" s="1"/>
      <c r="AB843" s="2"/>
      <c r="AC843" s="108"/>
      <c r="AD843" s="109"/>
      <c r="AE843" s="110"/>
      <c r="AF843" s="105"/>
    </row>
    <row r="844" spans="1:32" ht="15.75" customHeight="1" x14ac:dyDescent="0.25">
      <c r="A844" s="84">
        <v>2302</v>
      </c>
      <c r="B844" s="104"/>
      <c r="C844" s="104"/>
      <c r="D844" s="104"/>
      <c r="E844" s="104"/>
      <c r="F844" s="104"/>
      <c r="G844" s="104"/>
      <c r="H844" s="104"/>
      <c r="I844" s="104"/>
      <c r="J844" s="104"/>
      <c r="Y844" s="127"/>
      <c r="Z844" s="94"/>
      <c r="AA844" s="1"/>
      <c r="AB844" s="2"/>
      <c r="AC844" s="111" t="s">
        <v>91</v>
      </c>
      <c r="AD844" s="112">
        <v>91</v>
      </c>
      <c r="AE844" s="113">
        <f>IF(SUM(Y834:Y840)=0,"",SUM(Y834:Y840))</f>
        <v>98</v>
      </c>
      <c r="AF844" s="114" t="s">
        <v>19</v>
      </c>
    </row>
    <row r="845" spans="1:32" ht="15.75" customHeight="1" x14ac:dyDescent="0.25">
      <c r="A845" s="84">
        <v>2401</v>
      </c>
      <c r="B845" s="104"/>
      <c r="C845" s="104"/>
      <c r="D845" s="104"/>
      <c r="E845" s="104"/>
      <c r="F845" s="104"/>
      <c r="G845" s="104"/>
      <c r="H845" s="104"/>
      <c r="I845" s="104"/>
      <c r="J845" s="104"/>
      <c r="Y845" s="127"/>
      <c r="Z845" s="94"/>
      <c r="AA845" s="1"/>
      <c r="AB845" s="2"/>
      <c r="AC845" s="115" t="s">
        <v>92</v>
      </c>
      <c r="AD845" s="116">
        <f>IF(AD844/B830=0,"",AD844/B830)</f>
        <v>0.61904761904761907</v>
      </c>
      <c r="AE845" s="117">
        <f>IF(AD844/AE844=0,"",AD844/AE844)</f>
        <v>0.9285714285714286</v>
      </c>
      <c r="AF845" s="118" t="s">
        <v>93</v>
      </c>
    </row>
    <row r="846" spans="1:32" ht="15.75" customHeight="1" x14ac:dyDescent="0.25">
      <c r="A846" s="84">
        <v>2402</v>
      </c>
      <c r="B846" s="104"/>
      <c r="C846" s="104"/>
      <c r="D846" s="104"/>
      <c r="E846" s="104"/>
      <c r="F846" s="104"/>
      <c r="G846" s="104"/>
      <c r="H846" s="104"/>
      <c r="I846" s="104"/>
      <c r="J846" s="104"/>
      <c r="Y846" s="127"/>
      <c r="Z846" s="119"/>
      <c r="AA846" s="120"/>
      <c r="AB846" s="121"/>
      <c r="AC846" s="120"/>
      <c r="AD846" s="121"/>
      <c r="AE846" s="121"/>
      <c r="AF846" s="122"/>
    </row>
    <row r="847" spans="1:32" ht="18" x14ac:dyDescent="0.25">
      <c r="A847" s="46"/>
      <c r="B847" s="296" t="s">
        <v>111</v>
      </c>
      <c r="C847" s="296"/>
      <c r="D847" s="296"/>
      <c r="E847" s="296"/>
      <c r="F847" s="296"/>
      <c r="G847" s="296"/>
      <c r="H847" s="296"/>
      <c r="I847" s="296"/>
      <c r="J847" s="296"/>
      <c r="K847" s="296"/>
      <c r="L847" s="296"/>
      <c r="M847" s="296"/>
      <c r="N847" s="296"/>
      <c r="O847" s="296"/>
      <c r="P847" s="296"/>
      <c r="Q847" s="296"/>
      <c r="R847" s="296"/>
      <c r="S847" s="296"/>
      <c r="T847" s="296"/>
      <c r="U847" s="296"/>
      <c r="V847" s="296"/>
      <c r="W847" s="296"/>
      <c r="X847" s="296"/>
      <c r="Y847" s="123">
        <f>SUM(Y830:Y843)</f>
        <v>98</v>
      </c>
      <c r="Z847" s="124">
        <f>IF(Y838=0,"",Y838/B830)</f>
        <v>0.66666666666666663</v>
      </c>
      <c r="AA847" s="124">
        <f>IF(Y847=0,"",Y847/B830)</f>
        <v>0.66666666666666663</v>
      </c>
      <c r="AB847" s="124">
        <f>IF(Y838=0,"",AA847-Z847)</f>
        <v>0</v>
      </c>
      <c r="AC847" s="1"/>
      <c r="AD847" s="2"/>
      <c r="AE847" s="36"/>
      <c r="AF847" s="1"/>
    </row>
    <row r="848" spans="1:32" ht="12.75" x14ac:dyDescent="0.2"/>
    <row r="849" spans="1:34" ht="12.75" x14ac:dyDescent="0.2"/>
    <row r="850" spans="1:34" ht="26.25" x14ac:dyDescent="0.4">
      <c r="A850" s="3"/>
      <c r="B850" s="297" t="s">
        <v>101</v>
      </c>
      <c r="C850" s="297"/>
      <c r="D850" s="297"/>
      <c r="E850" s="297"/>
      <c r="F850" s="297"/>
      <c r="G850" s="297"/>
      <c r="H850" s="297"/>
      <c r="I850" s="297"/>
      <c r="J850" s="297"/>
      <c r="K850" s="297"/>
      <c r="L850" s="297"/>
      <c r="M850" s="297"/>
      <c r="N850" s="297"/>
      <c r="O850" s="297"/>
      <c r="P850" s="297"/>
      <c r="Q850" s="297"/>
      <c r="R850" s="297"/>
      <c r="S850" s="297"/>
      <c r="T850" s="297"/>
      <c r="U850" s="297"/>
      <c r="V850" s="297"/>
      <c r="W850" s="297"/>
      <c r="X850" s="297"/>
      <c r="Y850" s="249">
        <v>1701</v>
      </c>
      <c r="Z850" s="249"/>
      <c r="AA850" s="1"/>
      <c r="AB850" s="2"/>
      <c r="AC850" s="1"/>
      <c r="AD850" s="2"/>
      <c r="AE850" s="2"/>
      <c r="AF850" s="2"/>
    </row>
    <row r="851" spans="1:34" ht="20.25" x14ac:dyDescent="0.2">
      <c r="A851" s="316" t="s">
        <v>18</v>
      </c>
      <c r="B851" s="318" t="s">
        <v>102</v>
      </c>
      <c r="C851" s="319"/>
      <c r="D851" s="319"/>
      <c r="E851" s="319"/>
      <c r="F851" s="319"/>
      <c r="G851" s="319"/>
      <c r="H851" s="319"/>
      <c r="I851" s="319"/>
      <c r="J851" s="320"/>
      <c r="K851" s="298"/>
      <c r="L851" s="298"/>
      <c r="M851" s="298"/>
      <c r="N851" s="298"/>
      <c r="O851" s="298"/>
      <c r="P851" s="298"/>
      <c r="Q851" s="298"/>
      <c r="R851" s="298"/>
      <c r="S851" s="298"/>
      <c r="T851" s="298"/>
      <c r="U851" s="298"/>
      <c r="V851" s="298"/>
      <c r="W851" s="298"/>
      <c r="X851" s="298"/>
      <c r="Y851" s="327" t="s">
        <v>19</v>
      </c>
      <c r="Z851" s="323" t="s">
        <v>11</v>
      </c>
      <c r="AA851" s="323" t="s">
        <v>12</v>
      </c>
      <c r="AB851" s="325" t="s">
        <v>13</v>
      </c>
      <c r="AC851" s="323" t="s">
        <v>14</v>
      </c>
      <c r="AD851" s="324" t="s">
        <v>15</v>
      </c>
      <c r="AE851" s="324" t="s">
        <v>16</v>
      </c>
      <c r="AF851" s="323" t="s">
        <v>103</v>
      </c>
    </row>
    <row r="852" spans="1:34" ht="15.75" x14ac:dyDescent="0.25">
      <c r="A852" s="317"/>
      <c r="B852" s="84" t="s">
        <v>104</v>
      </c>
      <c r="C852" s="84" t="s">
        <v>105</v>
      </c>
      <c r="D852" s="84" t="s">
        <v>106</v>
      </c>
      <c r="E852" s="84" t="s">
        <v>107</v>
      </c>
      <c r="F852" s="84" t="s">
        <v>108</v>
      </c>
      <c r="G852" s="84" t="s">
        <v>109</v>
      </c>
      <c r="H852" s="84" t="s">
        <v>110</v>
      </c>
      <c r="I852" s="84" t="s">
        <v>73</v>
      </c>
      <c r="J852" s="84" t="s">
        <v>74</v>
      </c>
      <c r="K852" s="85" t="s">
        <v>73</v>
      </c>
      <c r="L852" s="85" t="s">
        <v>74</v>
      </c>
      <c r="M852" s="85" t="s">
        <v>73</v>
      </c>
      <c r="N852" s="85" t="s">
        <v>74</v>
      </c>
      <c r="O852" s="85" t="s">
        <v>73</v>
      </c>
      <c r="P852" s="85" t="s">
        <v>74</v>
      </c>
      <c r="Q852" s="85" t="s">
        <v>73</v>
      </c>
      <c r="R852" s="85" t="s">
        <v>74</v>
      </c>
      <c r="S852" s="85" t="s">
        <v>73</v>
      </c>
      <c r="T852" s="85" t="s">
        <v>74</v>
      </c>
      <c r="Y852" s="329"/>
      <c r="Z852" s="328"/>
      <c r="AA852" s="328"/>
      <c r="AB852" s="330"/>
      <c r="AC852" s="328"/>
      <c r="AD852" s="317"/>
      <c r="AE852" s="317"/>
      <c r="AF852" s="317"/>
    </row>
    <row r="853" spans="1:34" ht="15.75" x14ac:dyDescent="0.25">
      <c r="A853" s="84">
        <v>1701</v>
      </c>
      <c r="B853" s="87">
        <v>117</v>
      </c>
      <c r="C853" s="87"/>
      <c r="D853" s="87"/>
      <c r="E853" s="87"/>
      <c r="F853" s="87"/>
      <c r="G853" s="87"/>
      <c r="H853" s="87"/>
      <c r="I853" s="87"/>
      <c r="J853" s="87"/>
      <c r="K853" s="232"/>
      <c r="L853" s="232"/>
      <c r="M853" s="232"/>
      <c r="N853" s="232"/>
      <c r="O853" s="232"/>
      <c r="P853" s="232"/>
      <c r="Q853" s="232"/>
      <c r="R853" s="232"/>
      <c r="S853" s="232"/>
      <c r="T853" s="232"/>
      <c r="U853" s="232"/>
      <c r="V853" s="232"/>
      <c r="W853" s="232"/>
      <c r="X853" s="232"/>
      <c r="Y853" s="129"/>
      <c r="Z853" s="238"/>
      <c r="AA853" s="239"/>
      <c r="AB853" s="240"/>
      <c r="AC853" s="91"/>
      <c r="AD853" s="92">
        <f>B853</f>
        <v>117</v>
      </c>
      <c r="AE853" s="93"/>
      <c r="AF853" s="91"/>
    </row>
    <row r="854" spans="1:34" ht="15.75" customHeight="1" x14ac:dyDescent="0.25">
      <c r="A854" s="84">
        <v>1702</v>
      </c>
      <c r="B854" s="87"/>
      <c r="C854" s="87">
        <v>89</v>
      </c>
      <c r="D854" s="87"/>
      <c r="E854" s="87"/>
      <c r="F854" s="87"/>
      <c r="G854" s="87"/>
      <c r="H854" s="87"/>
      <c r="I854" s="87"/>
      <c r="J854" s="87"/>
      <c r="K854" s="232"/>
      <c r="L854" s="232"/>
      <c r="M854" s="232"/>
      <c r="N854" s="232"/>
      <c r="O854" s="232"/>
      <c r="P854" s="232"/>
      <c r="Q854" s="232"/>
      <c r="R854" s="232"/>
      <c r="S854" s="232"/>
      <c r="T854" s="232"/>
      <c r="U854" s="232"/>
      <c r="V854" s="232"/>
      <c r="W854" s="232"/>
      <c r="X854" s="232"/>
      <c r="Y854" s="129"/>
      <c r="Z854" s="241"/>
      <c r="AA854" s="101"/>
      <c r="AB854" s="242"/>
      <c r="AC854" s="96">
        <f>IF(C854=0,"",C854/B853)</f>
        <v>0.76068376068376065</v>
      </c>
      <c r="AD854" s="97">
        <v>93</v>
      </c>
      <c r="AE854" s="98">
        <f t="shared" ref="AE854:AE861" si="412">IF(AD854=0,"",AD854/AD853)</f>
        <v>0.79487179487179482</v>
      </c>
      <c r="AF854" s="98">
        <f t="shared" ref="AF854:AF861" si="413">IF(AD854=0,"",100%-AE854)</f>
        <v>0.20512820512820518</v>
      </c>
    </row>
    <row r="855" spans="1:34" ht="15.75" customHeight="1" x14ac:dyDescent="0.25">
      <c r="A855" s="84">
        <v>1801</v>
      </c>
      <c r="B855" s="87"/>
      <c r="C855" s="87"/>
      <c r="D855" s="87">
        <v>85</v>
      </c>
      <c r="E855" s="87"/>
      <c r="F855" s="87"/>
      <c r="G855" s="87"/>
      <c r="H855" s="87"/>
      <c r="I855" s="87"/>
      <c r="J855" s="87"/>
      <c r="K855" s="232"/>
      <c r="L855" s="232"/>
      <c r="M855" s="232"/>
      <c r="N855" s="232"/>
      <c r="O855" s="232"/>
      <c r="P855" s="232"/>
      <c r="Q855" s="232"/>
      <c r="R855" s="232"/>
      <c r="S855" s="232"/>
      <c r="T855" s="232"/>
      <c r="U855" s="232"/>
      <c r="V855" s="232"/>
      <c r="W855" s="232"/>
      <c r="X855" s="232"/>
      <c r="Y855" s="129"/>
      <c r="Z855" s="241"/>
      <c r="AA855" s="101"/>
      <c r="AB855" s="242"/>
      <c r="AC855" s="96">
        <f>IF(D855=0,"",D855/C854)</f>
        <v>0.9550561797752809</v>
      </c>
      <c r="AD855" s="97">
        <v>93</v>
      </c>
      <c r="AE855" s="98">
        <f t="shared" si="412"/>
        <v>1</v>
      </c>
      <c r="AF855" s="98">
        <f t="shared" si="413"/>
        <v>0</v>
      </c>
      <c r="AG855" s="14">
        <f>AD855/AD853</f>
        <v>0.79487179487179482</v>
      </c>
      <c r="AH855" s="2"/>
    </row>
    <row r="856" spans="1:34" ht="15.75" customHeight="1" x14ac:dyDescent="0.25">
      <c r="A856" s="84">
        <v>1802</v>
      </c>
      <c r="B856" s="87"/>
      <c r="C856" s="87"/>
      <c r="D856" s="87"/>
      <c r="E856" s="87">
        <v>81</v>
      </c>
      <c r="F856" s="87"/>
      <c r="G856" s="87"/>
      <c r="H856" s="87"/>
      <c r="I856" s="87"/>
      <c r="J856" s="87"/>
      <c r="K856" s="232"/>
      <c r="L856" s="232"/>
      <c r="M856" s="232"/>
      <c r="N856" s="232"/>
      <c r="O856" s="232"/>
      <c r="P856" s="232"/>
      <c r="Q856" s="232"/>
      <c r="R856" s="232"/>
      <c r="S856" s="232"/>
      <c r="T856" s="232"/>
      <c r="U856" s="232"/>
      <c r="V856" s="232"/>
      <c r="W856" s="232"/>
      <c r="X856" s="232"/>
      <c r="Y856" s="129"/>
      <c r="Z856" s="241"/>
      <c r="AA856" s="101"/>
      <c r="AB856" s="242"/>
      <c r="AC856" s="96">
        <f>IF(E856=0,"",E856/D855)</f>
        <v>0.95294117647058818</v>
      </c>
      <c r="AD856" s="97">
        <v>93</v>
      </c>
      <c r="AE856" s="98">
        <f t="shared" si="412"/>
        <v>1</v>
      </c>
      <c r="AF856" s="98">
        <f t="shared" si="413"/>
        <v>0</v>
      </c>
    </row>
    <row r="857" spans="1:34" ht="15.75" customHeight="1" x14ac:dyDescent="0.25">
      <c r="A857" s="84">
        <v>1901</v>
      </c>
      <c r="B857" s="87"/>
      <c r="C857" s="87"/>
      <c r="D857" s="87"/>
      <c r="E857" s="87"/>
      <c r="F857" s="87">
        <v>68</v>
      </c>
      <c r="G857" s="87"/>
      <c r="H857" s="87"/>
      <c r="I857" s="87"/>
      <c r="J857" s="87"/>
      <c r="K857" s="232"/>
      <c r="L857" s="232"/>
      <c r="M857" s="232"/>
      <c r="N857" s="232"/>
      <c r="O857" s="232"/>
      <c r="P857" s="232"/>
      <c r="Q857" s="232"/>
      <c r="R857" s="232"/>
      <c r="S857" s="232"/>
      <c r="T857" s="232"/>
      <c r="U857" s="232"/>
      <c r="V857" s="232"/>
      <c r="W857" s="232"/>
      <c r="X857" s="232"/>
      <c r="Y857" s="129"/>
      <c r="Z857" s="241"/>
      <c r="AA857" s="101"/>
      <c r="AB857" s="242"/>
      <c r="AC857" s="96">
        <f>IF(F857=0,"",F857/E856)</f>
        <v>0.83950617283950613</v>
      </c>
      <c r="AD857" s="97">
        <v>81</v>
      </c>
      <c r="AE857" s="98">
        <f t="shared" si="412"/>
        <v>0.87096774193548387</v>
      </c>
      <c r="AF857" s="98">
        <f t="shared" si="413"/>
        <v>0.12903225806451613</v>
      </c>
    </row>
    <row r="858" spans="1:34" ht="15.75" customHeight="1" x14ac:dyDescent="0.25">
      <c r="A858" s="84">
        <v>1902</v>
      </c>
      <c r="B858" s="87"/>
      <c r="C858" s="87"/>
      <c r="D858" s="87"/>
      <c r="E858" s="87"/>
      <c r="F858" s="87"/>
      <c r="G858" s="87">
        <v>67</v>
      </c>
      <c r="H858" s="87"/>
      <c r="I858" s="87"/>
      <c r="J858" s="87"/>
      <c r="K858" s="232"/>
      <c r="L858" s="232"/>
      <c r="M858" s="232"/>
      <c r="N858" s="232"/>
      <c r="O858" s="232"/>
      <c r="P858" s="232"/>
      <c r="Q858" s="232"/>
      <c r="R858" s="232"/>
      <c r="S858" s="232"/>
      <c r="T858" s="232"/>
      <c r="U858" s="232"/>
      <c r="V858" s="232"/>
      <c r="W858" s="232"/>
      <c r="X858" s="232"/>
      <c r="Y858" s="129"/>
      <c r="Z858" s="241"/>
      <c r="AA858" s="101"/>
      <c r="AB858" s="242"/>
      <c r="AC858" s="96">
        <f>IF(G858=0,"",G858/F857)</f>
        <v>0.98529411764705888</v>
      </c>
      <c r="AD858" s="97">
        <v>78</v>
      </c>
      <c r="AE858" s="98">
        <f t="shared" si="412"/>
        <v>0.96296296296296291</v>
      </c>
      <c r="AF858" s="98">
        <f t="shared" si="413"/>
        <v>3.703703703703709E-2</v>
      </c>
    </row>
    <row r="859" spans="1:34" ht="15.75" customHeight="1" x14ac:dyDescent="0.25">
      <c r="A859" s="84">
        <v>2001</v>
      </c>
      <c r="B859" s="87"/>
      <c r="C859" s="87"/>
      <c r="D859" s="87"/>
      <c r="E859" s="87"/>
      <c r="F859" s="87"/>
      <c r="G859" s="87"/>
      <c r="H859" s="87">
        <v>64</v>
      </c>
      <c r="I859" s="87"/>
      <c r="J859" s="87"/>
      <c r="K859" s="232"/>
      <c r="L859" s="232"/>
      <c r="M859" s="232"/>
      <c r="N859" s="232"/>
      <c r="O859" s="232"/>
      <c r="P859" s="232"/>
      <c r="Q859" s="232"/>
      <c r="R859" s="232"/>
      <c r="S859" s="232"/>
      <c r="T859" s="232"/>
      <c r="U859" s="232"/>
      <c r="V859" s="232"/>
      <c r="W859" s="232"/>
      <c r="X859" s="232"/>
      <c r="Y859" s="129"/>
      <c r="Z859" s="241"/>
      <c r="AA859" s="101"/>
      <c r="AB859" s="242"/>
      <c r="AC859" s="96">
        <f>IF(H859=0,"",H859/G858)</f>
        <v>0.95522388059701491</v>
      </c>
      <c r="AD859" s="97">
        <v>78</v>
      </c>
      <c r="AE859" s="98">
        <f t="shared" si="412"/>
        <v>1</v>
      </c>
      <c r="AF859" s="98">
        <f t="shared" si="413"/>
        <v>0</v>
      </c>
    </row>
    <row r="860" spans="1:34" ht="15.75" customHeight="1" x14ac:dyDescent="0.25">
      <c r="A860" s="84">
        <v>2002</v>
      </c>
      <c r="B860" s="87"/>
      <c r="C860" s="87"/>
      <c r="D860" s="87"/>
      <c r="E860" s="87"/>
      <c r="F860" s="87"/>
      <c r="G860" s="87"/>
      <c r="H860" s="87"/>
      <c r="I860" s="87">
        <v>64</v>
      </c>
      <c r="J860" s="87"/>
      <c r="K860" s="232"/>
      <c r="L860" s="232"/>
      <c r="M860" s="232"/>
      <c r="N860" s="232"/>
      <c r="O860" s="232"/>
      <c r="P860" s="232"/>
      <c r="Q860" s="232"/>
      <c r="R860" s="232"/>
      <c r="S860" s="232">
        <f t="shared" ref="S860" si="414">K860+M860+O860+Q860</f>
        <v>0</v>
      </c>
      <c r="T860" s="232">
        <f>L860+N860+P860+R860</f>
        <v>0</v>
      </c>
      <c r="U860" s="232"/>
      <c r="V860" s="232"/>
      <c r="W860" s="232"/>
      <c r="X860" s="232"/>
      <c r="Y860" s="129"/>
      <c r="Z860" s="241"/>
      <c r="AA860" s="101"/>
      <c r="AB860" s="242"/>
      <c r="AC860" s="96">
        <f>IF(I860=0,"",I860/H859)</f>
        <v>1</v>
      </c>
      <c r="AD860" s="97">
        <v>78</v>
      </c>
      <c r="AE860" s="98">
        <f t="shared" si="412"/>
        <v>1</v>
      </c>
      <c r="AF860" s="98">
        <f t="shared" si="413"/>
        <v>0</v>
      </c>
    </row>
    <row r="861" spans="1:34" ht="15.75" customHeight="1" x14ac:dyDescent="0.25">
      <c r="A861" s="84">
        <v>2101</v>
      </c>
      <c r="B861" s="87"/>
      <c r="C861" s="87"/>
      <c r="D861" s="87"/>
      <c r="E861" s="87"/>
      <c r="F861" s="87"/>
      <c r="G861" s="87"/>
      <c r="H861" s="87"/>
      <c r="I861" s="87"/>
      <c r="J861" s="87">
        <v>64</v>
      </c>
      <c r="K861" s="232"/>
      <c r="L861" s="232"/>
      <c r="M861" s="232"/>
      <c r="N861" s="232"/>
      <c r="O861" s="232"/>
      <c r="P861" s="232"/>
      <c r="Q861" s="232"/>
      <c r="R861" s="232"/>
      <c r="S861" s="232">
        <f t="shared" ref="S861" si="415">K861+M861+O861+Q861</f>
        <v>0</v>
      </c>
      <c r="T861" s="232">
        <f>L861+N861+P861+R861</f>
        <v>0</v>
      </c>
      <c r="U861" s="232"/>
      <c r="V861" s="232"/>
      <c r="W861" s="232"/>
      <c r="X861" s="232"/>
      <c r="Y861" s="129">
        <v>60</v>
      </c>
      <c r="Z861" s="241"/>
      <c r="AA861" s="101"/>
      <c r="AB861" s="242"/>
      <c r="AC861" s="126">
        <f>IF(J861=0,"",J861/I860)</f>
        <v>1</v>
      </c>
      <c r="AD861" s="97">
        <v>78</v>
      </c>
      <c r="AE861" s="100">
        <f t="shared" si="412"/>
        <v>1</v>
      </c>
      <c r="AF861" s="100">
        <f t="shared" si="413"/>
        <v>0</v>
      </c>
    </row>
    <row r="862" spans="1:34" ht="15.75" customHeight="1" x14ac:dyDescent="0.25">
      <c r="A862" s="84">
        <v>2102</v>
      </c>
      <c r="B862" s="87"/>
      <c r="C862" s="87"/>
      <c r="D862" s="87"/>
      <c r="E862" s="87"/>
      <c r="F862" s="87"/>
      <c r="G862" s="87"/>
      <c r="H862" s="87"/>
      <c r="I862" s="87"/>
      <c r="J862" s="87">
        <v>11</v>
      </c>
      <c r="K862" s="232"/>
      <c r="L862" s="232"/>
      <c r="M862" s="232"/>
      <c r="N862" s="232"/>
      <c r="O862" s="232"/>
      <c r="P862" s="232"/>
      <c r="Q862" s="232"/>
      <c r="R862" s="232"/>
      <c r="S862" s="232"/>
      <c r="T862" s="232"/>
      <c r="U862" s="232"/>
      <c r="V862" s="232"/>
      <c r="W862" s="232"/>
      <c r="X862" s="232"/>
      <c r="Y862" s="129">
        <v>8</v>
      </c>
      <c r="Z862" s="241"/>
      <c r="AA862" s="101"/>
      <c r="AB862" s="232"/>
      <c r="AC862" s="101"/>
      <c r="AD862" s="97">
        <v>16</v>
      </c>
      <c r="AE862" s="102"/>
      <c r="AF862" s="103"/>
    </row>
    <row r="863" spans="1:34" ht="15.75" customHeight="1" x14ac:dyDescent="0.25">
      <c r="A863" s="84">
        <v>2201</v>
      </c>
      <c r="B863" s="87"/>
      <c r="C863" s="87"/>
      <c r="D863" s="87"/>
      <c r="E863" s="87"/>
      <c r="F863" s="87"/>
      <c r="G863" s="87"/>
      <c r="H863" s="87"/>
      <c r="I863" s="87"/>
      <c r="J863" s="87">
        <v>4</v>
      </c>
      <c r="K863" s="233"/>
      <c r="L863" s="233"/>
      <c r="M863" s="233"/>
      <c r="N863" s="233"/>
      <c r="O863" s="233"/>
      <c r="P863" s="233"/>
      <c r="Q863" s="233"/>
      <c r="R863" s="233"/>
      <c r="S863" s="233"/>
      <c r="T863" s="233"/>
      <c r="U863" s="233"/>
      <c r="V863" s="233"/>
      <c r="W863" s="233"/>
      <c r="X863" s="233"/>
      <c r="Y863" s="129">
        <v>3</v>
      </c>
      <c r="Z863" s="241"/>
      <c r="AA863" s="101"/>
      <c r="AB863" s="232"/>
      <c r="AC863" s="105"/>
      <c r="AD863" s="106">
        <v>6</v>
      </c>
      <c r="AE863" s="107"/>
      <c r="AF863" s="105"/>
    </row>
    <row r="864" spans="1:34" ht="15.75" customHeight="1" x14ac:dyDescent="0.25">
      <c r="A864" s="84">
        <v>2202</v>
      </c>
      <c r="B864" s="87"/>
      <c r="C864" s="87"/>
      <c r="D864" s="87"/>
      <c r="E864" s="87"/>
      <c r="F864" s="87"/>
      <c r="G864" s="87"/>
      <c r="H864" s="87"/>
      <c r="I864" s="87"/>
      <c r="J864" s="87">
        <v>2</v>
      </c>
      <c r="K864" s="233"/>
      <c r="L864" s="233"/>
      <c r="M864" s="233"/>
      <c r="N864" s="233"/>
      <c r="O864" s="233"/>
      <c r="P864" s="233"/>
      <c r="Q864" s="233"/>
      <c r="R864" s="233"/>
      <c r="S864" s="233"/>
      <c r="T864" s="233"/>
      <c r="U864" s="233"/>
      <c r="V864" s="233"/>
      <c r="W864" s="233"/>
      <c r="X864" s="233"/>
      <c r="Y864" s="129">
        <v>2</v>
      </c>
      <c r="Z864" s="241"/>
      <c r="AA864" s="101"/>
      <c r="AB864" s="232"/>
      <c r="AC864" s="105"/>
      <c r="AD864" s="228">
        <v>3</v>
      </c>
      <c r="AE864" s="107"/>
      <c r="AF864" s="105"/>
    </row>
    <row r="865" spans="1:36" ht="15.75" customHeight="1" x14ac:dyDescent="0.25">
      <c r="A865" s="84">
        <v>2301</v>
      </c>
      <c r="B865" s="87"/>
      <c r="C865" s="87"/>
      <c r="D865" s="87"/>
      <c r="E865" s="87"/>
      <c r="F865" s="87"/>
      <c r="G865" s="87"/>
      <c r="H865" s="87"/>
      <c r="I865" s="87"/>
      <c r="J865" s="87">
        <v>1</v>
      </c>
      <c r="K865" s="233"/>
      <c r="L865" s="233"/>
      <c r="M865" s="233"/>
      <c r="N865" s="233"/>
      <c r="O865" s="233"/>
      <c r="P865" s="233"/>
      <c r="Q865" s="233"/>
      <c r="R865" s="233"/>
      <c r="S865" s="233"/>
      <c r="T865" s="233"/>
      <c r="U865" s="233"/>
      <c r="V865" s="233"/>
      <c r="W865" s="233"/>
      <c r="X865" s="233"/>
      <c r="Y865" s="129"/>
      <c r="Z865" s="241"/>
      <c r="AA865" s="101"/>
      <c r="AB865" s="232"/>
      <c r="AC865" s="246"/>
      <c r="AD865" s="230">
        <v>1</v>
      </c>
      <c r="AE865" s="247"/>
      <c r="AF865" s="105"/>
    </row>
    <row r="866" spans="1:36" ht="15.75" customHeight="1" x14ac:dyDescent="0.25">
      <c r="A866" s="84">
        <v>2302</v>
      </c>
      <c r="B866" s="87"/>
      <c r="C866" s="87"/>
      <c r="D866" s="87"/>
      <c r="E866" s="87"/>
      <c r="F866" s="87"/>
      <c r="G866" s="87"/>
      <c r="H866" s="87"/>
      <c r="I866" s="87"/>
      <c r="J866" s="87">
        <v>1</v>
      </c>
      <c r="K866" s="233"/>
      <c r="L866" s="233"/>
      <c r="M866" s="233"/>
      <c r="N866" s="233"/>
      <c r="O866" s="233"/>
      <c r="P866" s="233"/>
      <c r="Q866" s="233"/>
      <c r="R866" s="233"/>
      <c r="S866" s="233"/>
      <c r="T866" s="233"/>
      <c r="U866" s="233"/>
      <c r="V866" s="233"/>
      <c r="W866" s="233"/>
      <c r="X866" s="233"/>
      <c r="Y866" s="129"/>
      <c r="Z866" s="241"/>
      <c r="AA866" s="101"/>
      <c r="AB866" s="232"/>
      <c r="AC866" s="246"/>
      <c r="AD866" s="230">
        <v>1</v>
      </c>
      <c r="AE866" s="247"/>
      <c r="AF866" s="105"/>
    </row>
    <row r="867" spans="1:36" ht="15.75" customHeight="1" x14ac:dyDescent="0.25">
      <c r="A867" s="84">
        <v>2401</v>
      </c>
      <c r="B867" s="87"/>
      <c r="C867" s="87"/>
      <c r="D867" s="87"/>
      <c r="E867" s="87"/>
      <c r="F867" s="87"/>
      <c r="G867" s="87"/>
      <c r="H867" s="87"/>
      <c r="I867" s="87"/>
      <c r="J867" s="87">
        <v>1</v>
      </c>
      <c r="K867" s="233"/>
      <c r="L867" s="233"/>
      <c r="M867" s="233"/>
      <c r="N867" s="233"/>
      <c r="O867" s="233"/>
      <c r="P867" s="233"/>
      <c r="Q867" s="233"/>
      <c r="R867" s="233"/>
      <c r="S867" s="233"/>
      <c r="T867" s="233"/>
      <c r="U867" s="233"/>
      <c r="V867" s="233"/>
      <c r="W867" s="233"/>
      <c r="X867" s="233"/>
      <c r="Y867" s="129"/>
      <c r="Z867" s="241"/>
      <c r="AA867" s="101"/>
      <c r="AB867" s="232"/>
      <c r="AC867" s="111" t="s">
        <v>91</v>
      </c>
      <c r="AD867" s="229">
        <v>68</v>
      </c>
      <c r="AE867" s="113">
        <f>IF(SUM(Y857:Y867)=0,"",SUM(Y857:Y867))</f>
        <v>73</v>
      </c>
      <c r="AF867" s="114" t="s">
        <v>19</v>
      </c>
    </row>
    <row r="868" spans="1:36" ht="15.75" customHeight="1" x14ac:dyDescent="0.25">
      <c r="A868" s="84">
        <v>2402</v>
      </c>
      <c r="B868" s="87"/>
      <c r="C868" s="87"/>
      <c r="D868" s="87"/>
      <c r="E868" s="87"/>
      <c r="F868" s="87"/>
      <c r="G868" s="87"/>
      <c r="H868" s="87"/>
      <c r="I868" s="87"/>
      <c r="J868" s="87"/>
      <c r="K868" s="233"/>
      <c r="L868" s="233"/>
      <c r="M868" s="233"/>
      <c r="N868" s="233"/>
      <c r="O868" s="233"/>
      <c r="P868" s="233"/>
      <c r="Q868" s="233"/>
      <c r="R868" s="233"/>
      <c r="S868" s="233"/>
      <c r="T868" s="233"/>
      <c r="U868" s="233"/>
      <c r="V868" s="233"/>
      <c r="W868" s="233"/>
      <c r="X868" s="233"/>
      <c r="Y868" s="129"/>
      <c r="Z868" s="241"/>
      <c r="AA868" s="101"/>
      <c r="AB868" s="232"/>
      <c r="AC868" s="115" t="s">
        <v>92</v>
      </c>
      <c r="AD868" s="116">
        <f>IF(AD867/B853=0,"",AD867/B853)</f>
        <v>0.58119658119658124</v>
      </c>
      <c r="AE868" s="117">
        <f>IF(AD867/AE867=0,"",AD867/AE867)</f>
        <v>0.93150684931506844</v>
      </c>
      <c r="AF868" s="118" t="s">
        <v>93</v>
      </c>
    </row>
    <row r="869" spans="1:36" ht="15.75" customHeight="1" x14ac:dyDescent="0.25">
      <c r="A869" s="84">
        <v>2501</v>
      </c>
      <c r="B869" s="87"/>
      <c r="C869" s="87"/>
      <c r="D869" s="87"/>
      <c r="E869" s="87"/>
      <c r="F869" s="87"/>
      <c r="G869" s="87"/>
      <c r="H869" s="87"/>
      <c r="I869" s="87"/>
      <c r="J869" s="87"/>
      <c r="K869" s="233"/>
      <c r="L869" s="233"/>
      <c r="M869" s="233"/>
      <c r="N869" s="233"/>
      <c r="O869" s="233"/>
      <c r="P869" s="233"/>
      <c r="Q869" s="233"/>
      <c r="R869" s="233"/>
      <c r="S869" s="233"/>
      <c r="T869" s="233"/>
      <c r="U869" s="233"/>
      <c r="V869" s="233"/>
      <c r="W869" s="233"/>
      <c r="X869" s="233"/>
      <c r="Y869" s="129"/>
      <c r="Z869" s="243"/>
      <c r="AA869" s="244"/>
      <c r="AB869" s="245"/>
      <c r="AC869" s="120"/>
      <c r="AD869" s="121"/>
      <c r="AE869" s="121"/>
      <c r="AF869" s="122"/>
    </row>
    <row r="870" spans="1:36" ht="18" customHeight="1" x14ac:dyDescent="0.25">
      <c r="A870" s="46"/>
      <c r="B870" s="296" t="s">
        <v>111</v>
      </c>
      <c r="C870" s="296"/>
      <c r="D870" s="296"/>
      <c r="E870" s="296"/>
      <c r="F870" s="296"/>
      <c r="G870" s="296"/>
      <c r="H870" s="296"/>
      <c r="I870" s="296"/>
      <c r="J870" s="296"/>
      <c r="K870" s="296"/>
      <c r="L870" s="296"/>
      <c r="M870" s="296"/>
      <c r="N870" s="296"/>
      <c r="O870" s="296"/>
      <c r="P870" s="296"/>
      <c r="Q870" s="296"/>
      <c r="R870" s="296"/>
      <c r="S870" s="296"/>
      <c r="T870" s="296"/>
      <c r="U870" s="296"/>
      <c r="V870" s="296"/>
      <c r="W870" s="296"/>
      <c r="X870" s="296"/>
      <c r="Y870" s="123">
        <f>SUM(Y853:Y866)</f>
        <v>73</v>
      </c>
      <c r="Z870" s="124">
        <f>IF(Y861=0,"",Y861/B853)</f>
        <v>0.51282051282051277</v>
      </c>
      <c r="AA870" s="124">
        <f>IF(Y870=0,"",Y870/B853)</f>
        <v>0.62393162393162394</v>
      </c>
      <c r="AB870" s="124">
        <f>IF(Y861=0,"",AA870-Z870)</f>
        <v>0.11111111111111116</v>
      </c>
      <c r="AC870" s="1"/>
      <c r="AD870" s="2"/>
      <c r="AE870" s="36"/>
      <c r="AF870" s="1"/>
    </row>
    <row r="871" spans="1:36" ht="12.75" x14ac:dyDescent="0.2">
      <c r="Z871" s="1"/>
      <c r="AA871" s="1"/>
      <c r="AC871" s="1"/>
      <c r="AG871" s="2"/>
      <c r="AH871" s="2"/>
      <c r="AI871" s="2"/>
      <c r="AJ871" s="2"/>
    </row>
    <row r="872" spans="1:36" ht="12.75" x14ac:dyDescent="0.2">
      <c r="Z872" s="1"/>
      <c r="AA872" s="1"/>
      <c r="AC872" s="1"/>
      <c r="AG872" s="2"/>
      <c r="AH872" s="2"/>
      <c r="AI872" s="2"/>
      <c r="AJ872" s="2"/>
    </row>
    <row r="873" spans="1:36" ht="26.25" x14ac:dyDescent="0.4">
      <c r="B873" s="297" t="s">
        <v>101</v>
      </c>
      <c r="C873" s="297"/>
      <c r="D873" s="297"/>
      <c r="E873" s="297"/>
      <c r="F873" s="297"/>
      <c r="G873" s="297"/>
      <c r="H873" s="297"/>
      <c r="I873" s="297"/>
      <c r="J873" s="297"/>
      <c r="K873" s="297"/>
      <c r="L873" s="297"/>
      <c r="M873" s="297"/>
      <c r="N873" s="297"/>
      <c r="O873" s="297"/>
      <c r="P873" s="297"/>
      <c r="Q873" s="297"/>
      <c r="R873" s="297"/>
      <c r="S873" s="297"/>
      <c r="T873" s="297"/>
      <c r="U873" s="297"/>
      <c r="V873" s="297"/>
      <c r="W873" s="297"/>
      <c r="X873" s="297"/>
      <c r="Y873" s="208" t="s">
        <v>116</v>
      </c>
      <c r="Z873" s="1"/>
      <c r="AA873" s="1"/>
      <c r="AB873" s="2"/>
      <c r="AC873" s="1"/>
      <c r="AD873" s="2"/>
      <c r="AE873" s="2"/>
      <c r="AF873" s="2"/>
      <c r="AH873" s="2"/>
      <c r="AI873" s="2"/>
      <c r="AJ873" s="2"/>
    </row>
    <row r="874" spans="1:36" ht="20.25" x14ac:dyDescent="0.2">
      <c r="A874" s="316" t="s">
        <v>18</v>
      </c>
      <c r="B874" s="318" t="s">
        <v>102</v>
      </c>
      <c r="C874" s="319"/>
      <c r="D874" s="319"/>
      <c r="E874" s="319"/>
      <c r="F874" s="319"/>
      <c r="G874" s="319"/>
      <c r="H874" s="319"/>
      <c r="I874" s="319"/>
      <c r="J874" s="320"/>
      <c r="K874" s="298"/>
      <c r="L874" s="298"/>
      <c r="M874" s="298"/>
      <c r="N874" s="298"/>
      <c r="O874" s="298"/>
      <c r="P874" s="298"/>
      <c r="Q874" s="298"/>
      <c r="R874" s="298"/>
      <c r="S874" s="298"/>
      <c r="T874" s="298"/>
      <c r="U874" s="298"/>
      <c r="V874" s="298"/>
      <c r="W874" s="298"/>
      <c r="X874" s="298"/>
      <c r="Y874" s="327" t="s">
        <v>19</v>
      </c>
      <c r="Z874" s="323" t="s">
        <v>11</v>
      </c>
      <c r="AA874" s="323" t="s">
        <v>12</v>
      </c>
      <c r="AB874" s="325" t="s">
        <v>13</v>
      </c>
      <c r="AC874" s="323" t="s">
        <v>14</v>
      </c>
      <c r="AD874" s="324" t="s">
        <v>15</v>
      </c>
      <c r="AE874" s="324" t="s">
        <v>16</v>
      </c>
      <c r="AF874" s="323" t="s">
        <v>103</v>
      </c>
      <c r="AH874" s="2"/>
      <c r="AI874" s="2"/>
      <c r="AJ874" s="2"/>
    </row>
    <row r="875" spans="1:36" ht="15.75" x14ac:dyDescent="0.25">
      <c r="A875" s="317"/>
      <c r="B875" s="84" t="s">
        <v>104</v>
      </c>
      <c r="C875" s="84" t="s">
        <v>105</v>
      </c>
      <c r="D875" s="84" t="s">
        <v>106</v>
      </c>
      <c r="E875" s="84" t="s">
        <v>107</v>
      </c>
      <c r="F875" s="84" t="s">
        <v>108</v>
      </c>
      <c r="G875" s="84" t="s">
        <v>109</v>
      </c>
      <c r="H875" s="84" t="s">
        <v>110</v>
      </c>
      <c r="I875" s="84" t="s">
        <v>73</v>
      </c>
      <c r="J875" s="84" t="s">
        <v>74</v>
      </c>
      <c r="K875" s="85" t="s">
        <v>73</v>
      </c>
      <c r="L875" s="85" t="s">
        <v>74</v>
      </c>
      <c r="M875" s="85" t="s">
        <v>73</v>
      </c>
      <c r="N875" s="85" t="s">
        <v>74</v>
      </c>
      <c r="O875" s="85" t="s">
        <v>73</v>
      </c>
      <c r="P875" s="85" t="s">
        <v>74</v>
      </c>
      <c r="Q875" s="85" t="s">
        <v>73</v>
      </c>
      <c r="R875" s="85" t="s">
        <v>74</v>
      </c>
      <c r="S875" s="85" t="s">
        <v>73</v>
      </c>
      <c r="T875" s="85" t="s">
        <v>74</v>
      </c>
      <c r="Y875" s="322"/>
      <c r="Z875" s="317"/>
      <c r="AA875" s="317"/>
      <c r="AB875" s="317"/>
      <c r="AC875" s="317"/>
      <c r="AD875" s="317"/>
      <c r="AE875" s="317"/>
      <c r="AF875" s="317"/>
      <c r="AH875" s="2"/>
      <c r="AI875" s="2"/>
      <c r="AJ875" s="2"/>
    </row>
    <row r="876" spans="1:36" ht="15.75" customHeight="1" x14ac:dyDescent="0.25">
      <c r="A876" s="84">
        <v>1702</v>
      </c>
      <c r="B876" s="87">
        <v>108</v>
      </c>
      <c r="C876" s="87"/>
      <c r="D876" s="87"/>
      <c r="E876" s="87"/>
      <c r="F876" s="87"/>
      <c r="G876" s="87"/>
      <c r="H876" s="87"/>
      <c r="I876" s="87"/>
      <c r="J876" s="87"/>
      <c r="K876" s="232"/>
      <c r="L876" s="232"/>
      <c r="M876" s="232"/>
      <c r="N876" s="232"/>
      <c r="O876" s="232"/>
      <c r="P876" s="232"/>
      <c r="Q876" s="232"/>
      <c r="R876" s="232"/>
      <c r="S876" s="232"/>
      <c r="T876" s="232"/>
      <c r="U876" s="232"/>
      <c r="V876" s="232"/>
      <c r="W876" s="232"/>
      <c r="X876" s="232"/>
      <c r="Y876" s="129"/>
      <c r="Z876" s="238"/>
      <c r="AA876" s="239"/>
      <c r="AB876" s="240"/>
      <c r="AC876" s="91"/>
      <c r="AD876" s="92">
        <f>B876</f>
        <v>108</v>
      </c>
      <c r="AE876" s="93"/>
      <c r="AF876" s="91"/>
      <c r="AH876" s="2"/>
      <c r="AI876" s="2"/>
      <c r="AJ876" s="2"/>
    </row>
    <row r="877" spans="1:36" ht="15.75" customHeight="1" x14ac:dyDescent="0.25">
      <c r="A877" s="84">
        <v>1801</v>
      </c>
      <c r="B877" s="87"/>
      <c r="C877" s="87">
        <v>108</v>
      </c>
      <c r="D877" s="87"/>
      <c r="E877" s="87"/>
      <c r="F877" s="87"/>
      <c r="G877" s="87"/>
      <c r="H877" s="87"/>
      <c r="I877" s="87"/>
      <c r="J877" s="87"/>
      <c r="K877" s="232"/>
      <c r="L877" s="232"/>
      <c r="M877" s="232"/>
      <c r="N877" s="232"/>
      <c r="O877" s="232"/>
      <c r="P877" s="232"/>
      <c r="Q877" s="232"/>
      <c r="R877" s="232"/>
      <c r="S877" s="232"/>
      <c r="T877" s="232"/>
      <c r="U877" s="232"/>
      <c r="V877" s="232"/>
      <c r="W877" s="232"/>
      <c r="X877" s="232"/>
      <c r="Y877" s="129"/>
      <c r="Z877" s="241"/>
      <c r="AA877" s="101"/>
      <c r="AB877" s="242"/>
      <c r="AC877" s="96">
        <f>IF(C877=0,"",C877/B876)</f>
        <v>1</v>
      </c>
      <c r="AD877" s="97">
        <v>108</v>
      </c>
      <c r="AE877" s="98">
        <f t="shared" ref="AE877:AE884" si="416">IF(AD877=0,"",AD877/AD876)</f>
        <v>1</v>
      </c>
      <c r="AF877" s="98">
        <f t="shared" ref="AF877:AF884" si="417">IF(AD877=0,"",100%-AE877)</f>
        <v>0</v>
      </c>
      <c r="AH877" s="2"/>
      <c r="AI877" s="2"/>
      <c r="AJ877" s="2"/>
    </row>
    <row r="878" spans="1:36" ht="15.75" customHeight="1" x14ac:dyDescent="0.25">
      <c r="A878" s="84">
        <v>1802</v>
      </c>
      <c r="B878" s="87"/>
      <c r="C878" s="87"/>
      <c r="D878" s="87">
        <v>99</v>
      </c>
      <c r="E878" s="87"/>
      <c r="F878" s="87"/>
      <c r="G878" s="87"/>
      <c r="H878" s="87"/>
      <c r="I878" s="87"/>
      <c r="J878" s="87"/>
      <c r="K878" s="232"/>
      <c r="L878" s="232"/>
      <c r="M878" s="232"/>
      <c r="N878" s="232"/>
      <c r="O878" s="232"/>
      <c r="P878" s="232"/>
      <c r="Q878" s="232"/>
      <c r="R878" s="232"/>
      <c r="S878" s="232"/>
      <c r="T878" s="232"/>
      <c r="U878" s="232"/>
      <c r="V878" s="232"/>
      <c r="W878" s="232"/>
      <c r="X878" s="232"/>
      <c r="Y878" s="129"/>
      <c r="Z878" s="241"/>
      <c r="AA878" s="101"/>
      <c r="AB878" s="242"/>
      <c r="AC878" s="96">
        <f>IF(D878=0,"",D878/C877)</f>
        <v>0.91666666666666663</v>
      </c>
      <c r="AD878" s="97">
        <v>106</v>
      </c>
      <c r="AE878" s="98">
        <f t="shared" si="416"/>
        <v>0.98148148148148151</v>
      </c>
      <c r="AF878" s="98">
        <f t="shared" si="417"/>
        <v>1.851851851851849E-2</v>
      </c>
      <c r="AG878" s="14">
        <f>AD878/AD876</f>
        <v>0.98148148148148151</v>
      </c>
      <c r="AH878" s="2"/>
      <c r="AI878" s="2"/>
      <c r="AJ878" s="2"/>
    </row>
    <row r="879" spans="1:36" ht="15.75" customHeight="1" x14ac:dyDescent="0.25">
      <c r="A879" s="84">
        <v>1901</v>
      </c>
      <c r="B879" s="87"/>
      <c r="C879" s="87"/>
      <c r="D879" s="87"/>
      <c r="E879" s="87">
        <v>77</v>
      </c>
      <c r="F879" s="87"/>
      <c r="G879" s="87"/>
      <c r="H879" s="87"/>
      <c r="I879" s="87"/>
      <c r="J879" s="87"/>
      <c r="K879" s="232"/>
      <c r="L879" s="232"/>
      <c r="M879" s="232"/>
      <c r="N879" s="232"/>
      <c r="O879" s="232"/>
      <c r="P879" s="232"/>
      <c r="Q879" s="232"/>
      <c r="R879" s="232"/>
      <c r="S879" s="232"/>
      <c r="T879" s="232"/>
      <c r="U879" s="232"/>
      <c r="V879" s="232"/>
      <c r="W879" s="232"/>
      <c r="X879" s="232"/>
      <c r="Y879" s="129"/>
      <c r="Z879" s="241"/>
      <c r="AA879" s="101"/>
      <c r="AB879" s="242"/>
      <c r="AC879" s="96">
        <f>IF(E879=0,"",E879/D878)</f>
        <v>0.77777777777777779</v>
      </c>
      <c r="AD879" s="97">
        <v>85</v>
      </c>
      <c r="AE879" s="98">
        <f t="shared" si="416"/>
        <v>0.80188679245283023</v>
      </c>
      <c r="AF879" s="98">
        <f t="shared" si="417"/>
        <v>0.19811320754716977</v>
      </c>
      <c r="AH879" s="2"/>
      <c r="AI879" s="2"/>
      <c r="AJ879" s="2"/>
    </row>
    <row r="880" spans="1:36" ht="15.75" customHeight="1" x14ac:dyDescent="0.25">
      <c r="A880" s="84">
        <v>1902</v>
      </c>
      <c r="B880" s="87"/>
      <c r="C880" s="87"/>
      <c r="D880" s="87"/>
      <c r="E880" s="87"/>
      <c r="F880" s="87">
        <v>77</v>
      </c>
      <c r="G880" s="87"/>
      <c r="H880" s="87"/>
      <c r="I880" s="87"/>
      <c r="J880" s="87"/>
      <c r="K880" s="232"/>
      <c r="L880" s="232"/>
      <c r="M880" s="232"/>
      <c r="N880" s="232"/>
      <c r="O880" s="232"/>
      <c r="P880" s="232"/>
      <c r="Q880" s="232"/>
      <c r="R880" s="232"/>
      <c r="S880" s="232"/>
      <c r="T880" s="232"/>
      <c r="U880" s="232"/>
      <c r="V880" s="232"/>
      <c r="W880" s="232"/>
      <c r="X880" s="232"/>
      <c r="Y880" s="129"/>
      <c r="Z880" s="241"/>
      <c r="AA880" s="101"/>
      <c r="AB880" s="242"/>
      <c r="AC880" s="96">
        <f>IF(F880=0,"",F880/E879)</f>
        <v>1</v>
      </c>
      <c r="AD880" s="97">
        <v>85</v>
      </c>
      <c r="AE880" s="98">
        <f t="shared" si="416"/>
        <v>1</v>
      </c>
      <c r="AF880" s="98">
        <f t="shared" si="417"/>
        <v>0</v>
      </c>
      <c r="AH880" s="2"/>
      <c r="AI880" s="2"/>
      <c r="AJ880" s="2"/>
    </row>
    <row r="881" spans="1:36" ht="15.75" customHeight="1" x14ac:dyDescent="0.25">
      <c r="A881" s="84">
        <v>2001</v>
      </c>
      <c r="B881" s="87"/>
      <c r="C881" s="87"/>
      <c r="D881" s="87"/>
      <c r="E881" s="87"/>
      <c r="F881" s="87"/>
      <c r="G881" s="87">
        <v>75</v>
      </c>
      <c r="H881" s="87"/>
      <c r="I881" s="87"/>
      <c r="J881" s="87"/>
      <c r="K881" s="232"/>
      <c r="L881" s="232"/>
      <c r="M881" s="232"/>
      <c r="N881" s="232"/>
      <c r="O881" s="232"/>
      <c r="P881" s="232"/>
      <c r="Q881" s="232"/>
      <c r="R881" s="232"/>
      <c r="S881" s="232"/>
      <c r="T881" s="232"/>
      <c r="U881" s="232"/>
      <c r="V881" s="232"/>
      <c r="W881" s="232"/>
      <c r="X881" s="232"/>
      <c r="Y881" s="129"/>
      <c r="Z881" s="241"/>
      <c r="AA881" s="101"/>
      <c r="AB881" s="242"/>
      <c r="AC881" s="96">
        <f>IF(G881=0,"",G881/F880)</f>
        <v>0.97402597402597402</v>
      </c>
      <c r="AD881" s="97">
        <v>84</v>
      </c>
      <c r="AE881" s="98">
        <f t="shared" si="416"/>
        <v>0.9882352941176471</v>
      </c>
      <c r="AF881" s="98">
        <f t="shared" si="417"/>
        <v>1.1764705882352899E-2</v>
      </c>
      <c r="AH881" s="2"/>
      <c r="AI881" s="2"/>
      <c r="AJ881" s="2"/>
    </row>
    <row r="882" spans="1:36" ht="15.75" customHeight="1" x14ac:dyDescent="0.25">
      <c r="A882" s="84">
        <v>2002</v>
      </c>
      <c r="B882" s="87"/>
      <c r="C882" s="87"/>
      <c r="D882" s="87"/>
      <c r="E882" s="87"/>
      <c r="F882" s="87"/>
      <c r="G882" s="87"/>
      <c r="H882" s="87">
        <v>75</v>
      </c>
      <c r="I882" s="87"/>
      <c r="J882" s="87"/>
      <c r="K882" s="232"/>
      <c r="L882" s="232"/>
      <c r="M882" s="232"/>
      <c r="N882" s="232"/>
      <c r="O882" s="232"/>
      <c r="P882" s="232"/>
      <c r="Q882" s="232"/>
      <c r="R882" s="232"/>
      <c r="S882" s="232"/>
      <c r="T882" s="232"/>
      <c r="U882" s="232"/>
      <c r="V882" s="232"/>
      <c r="W882" s="232"/>
      <c r="X882" s="232"/>
      <c r="Y882" s="129"/>
      <c r="Z882" s="241"/>
      <c r="AA882" s="101"/>
      <c r="AB882" s="242"/>
      <c r="AC882" s="96">
        <f>IF(H882=0,"",H882/G881)</f>
        <v>1</v>
      </c>
      <c r="AD882" s="97">
        <v>84</v>
      </c>
      <c r="AE882" s="98">
        <f t="shared" si="416"/>
        <v>1</v>
      </c>
      <c r="AF882" s="98">
        <f t="shared" si="417"/>
        <v>0</v>
      </c>
      <c r="AH882" s="2"/>
      <c r="AI882" s="2"/>
      <c r="AJ882" s="2"/>
    </row>
    <row r="883" spans="1:36" ht="15.75" customHeight="1" x14ac:dyDescent="0.25">
      <c r="A883" s="84">
        <v>2101</v>
      </c>
      <c r="B883" s="87"/>
      <c r="C883" s="87"/>
      <c r="D883" s="87"/>
      <c r="E883" s="87"/>
      <c r="F883" s="87"/>
      <c r="G883" s="87"/>
      <c r="H883" s="87"/>
      <c r="I883" s="87">
        <v>75</v>
      </c>
      <c r="J883" s="87"/>
      <c r="K883" s="232"/>
      <c r="L883" s="232"/>
      <c r="M883" s="232"/>
      <c r="N883" s="232"/>
      <c r="O883" s="232"/>
      <c r="P883" s="232"/>
      <c r="Q883" s="232"/>
      <c r="R883" s="232"/>
      <c r="S883" s="232"/>
      <c r="T883" s="232"/>
      <c r="U883" s="232"/>
      <c r="V883" s="232"/>
      <c r="W883" s="232"/>
      <c r="X883" s="232"/>
      <c r="Y883" s="129">
        <v>1</v>
      </c>
      <c r="Z883" s="241"/>
      <c r="AA883" s="101"/>
      <c r="AB883" s="242"/>
      <c r="AC883" s="96">
        <f>IF(I883=0,"",I883/H882)</f>
        <v>1</v>
      </c>
      <c r="AD883" s="97">
        <v>84</v>
      </c>
      <c r="AE883" s="98">
        <f t="shared" si="416"/>
        <v>1</v>
      </c>
      <c r="AF883" s="98">
        <f t="shared" si="417"/>
        <v>0</v>
      </c>
    </row>
    <row r="884" spans="1:36" ht="15.75" customHeight="1" x14ac:dyDescent="0.25">
      <c r="A884" s="84">
        <v>2102</v>
      </c>
      <c r="B884" s="87"/>
      <c r="C884" s="87"/>
      <c r="D884" s="87"/>
      <c r="E884" s="87"/>
      <c r="F884" s="87"/>
      <c r="G884" s="87"/>
      <c r="H884" s="87"/>
      <c r="I884" s="87"/>
      <c r="J884" s="87">
        <v>74</v>
      </c>
      <c r="K884" s="232"/>
      <c r="L884" s="232"/>
      <c r="M884" s="232"/>
      <c r="N884" s="232"/>
      <c r="O884" s="232"/>
      <c r="P884" s="232"/>
      <c r="Q884" s="232"/>
      <c r="R884" s="232"/>
      <c r="S884" s="232"/>
      <c r="T884" s="232"/>
      <c r="U884" s="232"/>
      <c r="V884" s="232"/>
      <c r="W884" s="232"/>
      <c r="X884" s="232"/>
      <c r="Y884" s="129">
        <v>69</v>
      </c>
      <c r="Z884" s="241"/>
      <c r="AA884" s="101"/>
      <c r="AB884" s="242"/>
      <c r="AC884" s="126">
        <f>IF(J884=0,"",J884/I883)</f>
        <v>0.98666666666666669</v>
      </c>
      <c r="AD884" s="97">
        <v>83</v>
      </c>
      <c r="AE884" s="100">
        <f t="shared" si="416"/>
        <v>0.98809523809523814</v>
      </c>
      <c r="AF884" s="100">
        <f t="shared" si="417"/>
        <v>1.1904761904761862E-2</v>
      </c>
    </row>
    <row r="885" spans="1:36" ht="15.75" customHeight="1" x14ac:dyDescent="0.25">
      <c r="A885" s="84">
        <v>2201</v>
      </c>
      <c r="B885" s="87"/>
      <c r="C885" s="87"/>
      <c r="D885" s="87"/>
      <c r="E885" s="87"/>
      <c r="F885" s="87"/>
      <c r="G885" s="87"/>
      <c r="H885" s="87"/>
      <c r="I885" s="87"/>
      <c r="J885" s="87">
        <v>9</v>
      </c>
      <c r="K885" s="232"/>
      <c r="L885" s="232"/>
      <c r="M885" s="232"/>
      <c r="N885" s="232"/>
      <c r="O885" s="232"/>
      <c r="P885" s="232"/>
      <c r="Q885" s="232"/>
      <c r="R885" s="232"/>
      <c r="S885" s="232"/>
      <c r="T885" s="232"/>
      <c r="U885" s="232"/>
      <c r="V885" s="232"/>
      <c r="W885" s="232"/>
      <c r="X885" s="232"/>
      <c r="Y885" s="129">
        <v>9</v>
      </c>
      <c r="Z885" s="241"/>
      <c r="AA885" s="101"/>
      <c r="AB885" s="232"/>
      <c r="AC885" s="101"/>
      <c r="AD885" s="97">
        <v>13</v>
      </c>
      <c r="AE885" s="102"/>
      <c r="AF885" s="103"/>
    </row>
    <row r="886" spans="1:36" ht="15.75" customHeight="1" x14ac:dyDescent="0.25">
      <c r="A886" s="84">
        <v>2202</v>
      </c>
      <c r="B886" s="87"/>
      <c r="C886" s="87"/>
      <c r="D886" s="87"/>
      <c r="E886" s="87"/>
      <c r="F886" s="87"/>
      <c r="G886" s="87"/>
      <c r="H886" s="87"/>
      <c r="I886" s="87"/>
      <c r="J886" s="87">
        <v>2</v>
      </c>
      <c r="K886" s="233"/>
      <c r="L886" s="233"/>
      <c r="M886" s="233"/>
      <c r="N886" s="233"/>
      <c r="O886" s="233"/>
      <c r="P886" s="233"/>
      <c r="Q886" s="233"/>
      <c r="R886" s="233"/>
      <c r="S886" s="233"/>
      <c r="T886" s="233"/>
      <c r="U886" s="233"/>
      <c r="V886" s="233"/>
      <c r="W886" s="233"/>
      <c r="X886" s="233"/>
      <c r="Y886" s="129">
        <v>1</v>
      </c>
      <c r="Z886" s="241"/>
      <c r="AA886" s="101"/>
      <c r="AB886" s="232"/>
      <c r="AC886" s="105"/>
      <c r="AD886" s="106">
        <v>5</v>
      </c>
      <c r="AE886" s="107"/>
      <c r="AF886" s="105"/>
    </row>
    <row r="887" spans="1:36" ht="15.75" customHeight="1" x14ac:dyDescent="0.25">
      <c r="A887" s="84">
        <v>2301</v>
      </c>
      <c r="B887" s="87"/>
      <c r="C887" s="87"/>
      <c r="D887" s="87"/>
      <c r="E887" s="87"/>
      <c r="F887" s="87"/>
      <c r="G887" s="87"/>
      <c r="H887" s="87"/>
      <c r="I887" s="87"/>
      <c r="J887" s="87">
        <v>2</v>
      </c>
      <c r="K887" s="233"/>
      <c r="L887" s="233"/>
      <c r="M887" s="233"/>
      <c r="N887" s="233"/>
      <c r="O887" s="233"/>
      <c r="P887" s="233"/>
      <c r="Q887" s="233"/>
      <c r="R887" s="233"/>
      <c r="S887" s="233"/>
      <c r="T887" s="233"/>
      <c r="U887" s="233"/>
      <c r="V887" s="233"/>
      <c r="W887" s="233"/>
      <c r="X887" s="233"/>
      <c r="Y887" s="129">
        <v>2</v>
      </c>
      <c r="Z887" s="241"/>
      <c r="AA887" s="101"/>
      <c r="AB887" s="232"/>
      <c r="AC887" s="105"/>
      <c r="AD887" s="106">
        <v>3</v>
      </c>
      <c r="AE887" s="107"/>
      <c r="AF887" s="105"/>
    </row>
    <row r="888" spans="1:36" ht="15.75" customHeight="1" x14ac:dyDescent="0.25">
      <c r="A888" s="84">
        <v>2302</v>
      </c>
      <c r="B888" s="87"/>
      <c r="C888" s="87"/>
      <c r="D888" s="87"/>
      <c r="E888" s="87"/>
      <c r="F888" s="87"/>
      <c r="G888" s="87"/>
      <c r="H888" s="87"/>
      <c r="I888" s="87"/>
      <c r="J888" s="87">
        <v>2</v>
      </c>
      <c r="K888" s="233"/>
      <c r="L888" s="233"/>
      <c r="M888" s="233"/>
      <c r="N888" s="233"/>
      <c r="O888" s="233"/>
      <c r="P888" s="233"/>
      <c r="Q888" s="233"/>
      <c r="R888" s="233"/>
      <c r="S888" s="233"/>
      <c r="T888" s="233"/>
      <c r="U888" s="233"/>
      <c r="V888" s="233"/>
      <c r="W888" s="233"/>
      <c r="X888" s="233"/>
      <c r="Y888" s="129">
        <v>2</v>
      </c>
      <c r="Z888" s="241"/>
      <c r="AA888" s="101"/>
      <c r="AB888" s="232"/>
      <c r="AC888" s="105"/>
      <c r="AD888" s="228">
        <v>3</v>
      </c>
      <c r="AE888" s="107"/>
      <c r="AF888" s="105"/>
    </row>
    <row r="889" spans="1:36" ht="15.75" customHeight="1" x14ac:dyDescent="0.25">
      <c r="A889" s="84">
        <v>2401</v>
      </c>
      <c r="B889" s="87"/>
      <c r="C889" s="87"/>
      <c r="D889" s="87"/>
      <c r="E889" s="87"/>
      <c r="F889" s="87"/>
      <c r="G889" s="87"/>
      <c r="H889" s="87"/>
      <c r="I889" s="87"/>
      <c r="J889" s="87">
        <v>1</v>
      </c>
      <c r="K889" s="233"/>
      <c r="L889" s="233"/>
      <c r="M889" s="233"/>
      <c r="N889" s="233"/>
      <c r="O889" s="233"/>
      <c r="P889" s="233"/>
      <c r="Q889" s="233"/>
      <c r="R889" s="233"/>
      <c r="S889" s="233"/>
      <c r="T889" s="233"/>
      <c r="U889" s="233"/>
      <c r="V889" s="233"/>
      <c r="W889" s="233"/>
      <c r="X889" s="233"/>
      <c r="Y889" s="129">
        <v>1</v>
      </c>
      <c r="Z889" s="241"/>
      <c r="AA889" s="101"/>
      <c r="AB889" s="232"/>
      <c r="AC889" s="108"/>
      <c r="AD889" s="230">
        <v>2</v>
      </c>
      <c r="AE889" s="110"/>
      <c r="AF889" s="105"/>
    </row>
    <row r="890" spans="1:36" ht="15.75" customHeight="1" x14ac:dyDescent="0.25">
      <c r="A890" s="84">
        <v>2402</v>
      </c>
      <c r="B890" s="87"/>
      <c r="C890" s="87"/>
      <c r="D890" s="87"/>
      <c r="E890" s="87"/>
      <c r="F890" s="87"/>
      <c r="G890" s="87"/>
      <c r="H890" s="87"/>
      <c r="I890" s="87"/>
      <c r="J890" s="87"/>
      <c r="K890" s="233"/>
      <c r="L890" s="233"/>
      <c r="M890" s="233"/>
      <c r="N890" s="233"/>
      <c r="O890" s="233"/>
      <c r="P890" s="233"/>
      <c r="Q890" s="233"/>
      <c r="R890" s="233"/>
      <c r="S890" s="233"/>
      <c r="T890" s="233"/>
      <c r="U890" s="233"/>
      <c r="V890" s="233"/>
      <c r="W890" s="233"/>
      <c r="X890" s="233"/>
      <c r="Y890" s="129"/>
      <c r="Z890" s="241"/>
      <c r="AA890" s="101"/>
      <c r="AB890" s="232"/>
      <c r="AC890" s="111" t="s">
        <v>91</v>
      </c>
      <c r="AD890" s="229">
        <v>75</v>
      </c>
      <c r="AE890" s="113">
        <f>IF(SUM(Y880:Y890)=0,"",SUM(Y880:Y890))</f>
        <v>85</v>
      </c>
      <c r="AF890" s="114" t="s">
        <v>19</v>
      </c>
    </row>
    <row r="891" spans="1:36" ht="15.75" customHeight="1" x14ac:dyDescent="0.25">
      <c r="A891" s="84">
        <v>2501</v>
      </c>
      <c r="B891" s="87"/>
      <c r="C891" s="87"/>
      <c r="D891" s="87"/>
      <c r="E891" s="87"/>
      <c r="F891" s="87"/>
      <c r="G891" s="87"/>
      <c r="H891" s="87"/>
      <c r="I891" s="87"/>
      <c r="J891" s="87"/>
      <c r="K891" s="233"/>
      <c r="L891" s="233"/>
      <c r="M891" s="233"/>
      <c r="N891" s="233"/>
      <c r="O891" s="233"/>
      <c r="P891" s="233"/>
      <c r="Q891" s="233"/>
      <c r="R891" s="233"/>
      <c r="S891" s="233"/>
      <c r="T891" s="233"/>
      <c r="U891" s="233"/>
      <c r="V891" s="233"/>
      <c r="W891" s="233"/>
      <c r="X891" s="233"/>
      <c r="Y891" s="129"/>
      <c r="Z891" s="241"/>
      <c r="AA891" s="101"/>
      <c r="AB891" s="232"/>
      <c r="AC891" s="115" t="s">
        <v>92</v>
      </c>
      <c r="AD891" s="116">
        <f>IF(AD890/B876=0,"",AD890/B876)</f>
        <v>0.69444444444444442</v>
      </c>
      <c r="AE891" s="117">
        <f>IF(AD890/AE890=0,"",AD890/AE890)</f>
        <v>0.88235294117647056</v>
      </c>
      <c r="AF891" s="118" t="s">
        <v>93</v>
      </c>
    </row>
    <row r="892" spans="1:36" ht="15.75" x14ac:dyDescent="0.25">
      <c r="A892" s="84">
        <v>2502</v>
      </c>
      <c r="B892" s="87"/>
      <c r="C892" s="87"/>
      <c r="D892" s="87"/>
      <c r="E892" s="87"/>
      <c r="F892" s="87"/>
      <c r="G892" s="87"/>
      <c r="H892" s="87"/>
      <c r="I892" s="87"/>
      <c r="J892" s="87"/>
      <c r="K892" s="233"/>
      <c r="L892" s="233"/>
      <c r="M892" s="233"/>
      <c r="N892" s="233"/>
      <c r="O892" s="233"/>
      <c r="P892" s="233"/>
      <c r="Q892" s="233"/>
      <c r="R892" s="233"/>
      <c r="S892" s="233"/>
      <c r="T892" s="233"/>
      <c r="U892" s="233"/>
      <c r="V892" s="233"/>
      <c r="W892" s="233"/>
      <c r="X892" s="233"/>
      <c r="Y892" s="129"/>
      <c r="Z892" s="243"/>
      <c r="AA892" s="244"/>
      <c r="AB892" s="245"/>
      <c r="AC892" s="120"/>
      <c r="AD892" s="121"/>
      <c r="AE892" s="121"/>
      <c r="AF892" s="122"/>
    </row>
    <row r="893" spans="1:36" ht="18" x14ac:dyDescent="0.25">
      <c r="A893" s="46"/>
      <c r="B893" s="296" t="s">
        <v>111</v>
      </c>
      <c r="C893" s="296"/>
      <c r="D893" s="296"/>
      <c r="E893" s="296"/>
      <c r="F893" s="296"/>
      <c r="G893" s="296"/>
      <c r="H893" s="296"/>
      <c r="I893" s="296"/>
      <c r="J893" s="296"/>
      <c r="K893" s="296"/>
      <c r="L893" s="296"/>
      <c r="M893" s="296"/>
      <c r="N893" s="296"/>
      <c r="O893" s="296"/>
      <c r="P893" s="296"/>
      <c r="Q893" s="296"/>
      <c r="R893" s="296"/>
      <c r="S893" s="296"/>
      <c r="T893" s="296"/>
      <c r="U893" s="296"/>
      <c r="V893" s="296"/>
      <c r="W893" s="296"/>
      <c r="X893" s="296"/>
      <c r="Y893" s="123">
        <f>SUM(Y876:Y889)</f>
        <v>85</v>
      </c>
      <c r="Z893" s="124">
        <f>SUM(Y883:Y884)/B876</f>
        <v>0.64814814814814814</v>
      </c>
      <c r="AA893" s="124">
        <f>IF(Y893=0,"",Y893/B876)</f>
        <v>0.78703703703703709</v>
      </c>
      <c r="AB893" s="124">
        <f>IF(Y884=0,"",AA893-Z893)</f>
        <v>0.13888888888888895</v>
      </c>
      <c r="AC893" s="1"/>
      <c r="AD893" s="2"/>
      <c r="AE893" s="36"/>
      <c r="AF893" s="1"/>
    </row>
    <row r="894" spans="1:36" ht="12.75" x14ac:dyDescent="0.2">
      <c r="Z894" s="1"/>
      <c r="AA894" s="1"/>
      <c r="AC894" s="1"/>
      <c r="AG894" s="2"/>
      <c r="AH894" s="2"/>
      <c r="AI894" s="2"/>
      <c r="AJ894" s="2"/>
    </row>
    <row r="895" spans="1:36" ht="12.75" x14ac:dyDescent="0.2">
      <c r="Z895" s="1"/>
      <c r="AA895" s="1"/>
      <c r="AC895" s="1"/>
      <c r="AG895" s="2"/>
      <c r="AH895" s="2"/>
      <c r="AI895" s="2"/>
      <c r="AJ895" s="2"/>
    </row>
    <row r="896" spans="1:36" ht="26.25" x14ac:dyDescent="0.4">
      <c r="B896" s="297" t="s">
        <v>101</v>
      </c>
      <c r="C896" s="297"/>
      <c r="D896" s="297"/>
      <c r="E896" s="297"/>
      <c r="F896" s="297"/>
      <c r="G896" s="297"/>
      <c r="H896" s="297"/>
      <c r="I896" s="297"/>
      <c r="J896" s="297"/>
      <c r="K896" s="297"/>
      <c r="L896" s="297"/>
      <c r="M896" s="297"/>
      <c r="N896" s="297"/>
      <c r="O896" s="297"/>
      <c r="P896" s="297"/>
      <c r="Q896" s="297"/>
      <c r="R896" s="297"/>
      <c r="S896" s="297"/>
      <c r="T896" s="297"/>
      <c r="U896" s="297"/>
      <c r="V896" s="297"/>
      <c r="W896" s="297"/>
      <c r="X896" s="297"/>
      <c r="Y896" s="208" t="s">
        <v>117</v>
      </c>
      <c r="Z896" s="1"/>
      <c r="AA896" s="1"/>
      <c r="AB896" s="2"/>
      <c r="AC896" s="1"/>
      <c r="AD896" s="2"/>
      <c r="AE896" s="2"/>
      <c r="AF896" s="2"/>
      <c r="AG896" s="2"/>
      <c r="AH896" s="2"/>
      <c r="AI896" s="2"/>
      <c r="AJ896" s="2"/>
    </row>
    <row r="897" spans="1:36" ht="20.25" x14ac:dyDescent="0.2">
      <c r="A897" s="316" t="s">
        <v>18</v>
      </c>
      <c r="B897" s="318" t="s">
        <v>102</v>
      </c>
      <c r="C897" s="319"/>
      <c r="D897" s="319"/>
      <c r="E897" s="319"/>
      <c r="F897" s="319"/>
      <c r="G897" s="319"/>
      <c r="H897" s="319"/>
      <c r="I897" s="319"/>
      <c r="J897" s="320"/>
      <c r="K897" s="298"/>
      <c r="L897" s="298"/>
      <c r="M897" s="298"/>
      <c r="N897" s="298"/>
      <c r="O897" s="298"/>
      <c r="P897" s="298"/>
      <c r="Q897" s="298"/>
      <c r="R897" s="298"/>
      <c r="S897" s="298"/>
      <c r="T897" s="298"/>
      <c r="U897" s="298"/>
      <c r="V897" s="298"/>
      <c r="W897" s="298"/>
      <c r="X897" s="298"/>
      <c r="Y897" s="327" t="s">
        <v>19</v>
      </c>
      <c r="Z897" s="323" t="s">
        <v>11</v>
      </c>
      <c r="AA897" s="323" t="s">
        <v>12</v>
      </c>
      <c r="AB897" s="325" t="s">
        <v>13</v>
      </c>
      <c r="AC897" s="323" t="s">
        <v>14</v>
      </c>
      <c r="AD897" s="324" t="s">
        <v>15</v>
      </c>
      <c r="AE897" s="324" t="s">
        <v>16</v>
      </c>
      <c r="AF897" s="323" t="s">
        <v>103</v>
      </c>
      <c r="AG897" s="2"/>
      <c r="AH897" s="2"/>
      <c r="AI897" s="2"/>
      <c r="AJ897" s="2"/>
    </row>
    <row r="898" spans="1:36" ht="15.75" x14ac:dyDescent="0.25">
      <c r="A898" s="317"/>
      <c r="B898" s="84" t="s">
        <v>104</v>
      </c>
      <c r="C898" s="84" t="s">
        <v>105</v>
      </c>
      <c r="D898" s="84" t="s">
        <v>106</v>
      </c>
      <c r="E898" s="84" t="s">
        <v>107</v>
      </c>
      <c r="F898" s="84" t="s">
        <v>108</v>
      </c>
      <c r="G898" s="84" t="s">
        <v>109</v>
      </c>
      <c r="H898" s="84" t="s">
        <v>110</v>
      </c>
      <c r="I898" s="84" t="s">
        <v>73</v>
      </c>
      <c r="J898" s="84" t="s">
        <v>74</v>
      </c>
      <c r="K898" s="85" t="s">
        <v>73</v>
      </c>
      <c r="L898" s="85" t="s">
        <v>74</v>
      </c>
      <c r="M898" s="85" t="s">
        <v>73</v>
      </c>
      <c r="N898" s="85" t="s">
        <v>74</v>
      </c>
      <c r="O898" s="85" t="s">
        <v>73</v>
      </c>
      <c r="P898" s="85" t="s">
        <v>74</v>
      </c>
      <c r="Q898" s="85" t="s">
        <v>73</v>
      </c>
      <c r="R898" s="85" t="s">
        <v>74</v>
      </c>
      <c r="S898" s="85" t="s">
        <v>73</v>
      </c>
      <c r="T898" s="85" t="s">
        <v>74</v>
      </c>
      <c r="Y898" s="322"/>
      <c r="Z898" s="317"/>
      <c r="AA898" s="317"/>
      <c r="AB898" s="317"/>
      <c r="AC898" s="317"/>
      <c r="AD898" s="317"/>
      <c r="AE898" s="317"/>
      <c r="AF898" s="317"/>
      <c r="AG898" s="2"/>
      <c r="AH898" s="2"/>
      <c r="AI898" s="2"/>
      <c r="AJ898" s="2"/>
    </row>
    <row r="899" spans="1:36" ht="15.75" customHeight="1" x14ac:dyDescent="0.25">
      <c r="A899" s="84">
        <v>1801</v>
      </c>
      <c r="B899" s="87">
        <v>119</v>
      </c>
      <c r="C899" s="87"/>
      <c r="D899" s="87"/>
      <c r="E899" s="87"/>
      <c r="F899" s="87"/>
      <c r="G899" s="87"/>
      <c r="H899" s="87"/>
      <c r="I899" s="87"/>
      <c r="J899" s="87"/>
      <c r="K899" s="88"/>
      <c r="L899" s="88"/>
      <c r="M899" s="88"/>
      <c r="N899" s="88"/>
      <c r="O899" s="88"/>
      <c r="P899" s="88"/>
      <c r="Q899" s="88"/>
      <c r="R899" s="88"/>
      <c r="S899" s="88"/>
      <c r="T899" s="88"/>
      <c r="U899" s="88"/>
      <c r="V899" s="88"/>
      <c r="W899" s="88"/>
      <c r="X899" s="88"/>
      <c r="Y899" s="129"/>
      <c r="Z899" s="156"/>
      <c r="AA899" s="157"/>
      <c r="AB899" s="158"/>
      <c r="AC899" s="91"/>
      <c r="AD899" s="92">
        <f>B899</f>
        <v>119</v>
      </c>
      <c r="AE899" s="93"/>
      <c r="AF899" s="91"/>
      <c r="AG899" s="2"/>
      <c r="AH899" s="2"/>
      <c r="AI899" s="2"/>
      <c r="AJ899" s="2"/>
    </row>
    <row r="900" spans="1:36" ht="15.75" customHeight="1" x14ac:dyDescent="0.25">
      <c r="A900" s="84">
        <v>1802</v>
      </c>
      <c r="B900" s="87"/>
      <c r="C900" s="87">
        <v>110</v>
      </c>
      <c r="D900" s="87"/>
      <c r="E900" s="87"/>
      <c r="F900" s="87"/>
      <c r="G900" s="87"/>
      <c r="H900" s="87"/>
      <c r="I900" s="87"/>
      <c r="J900" s="87"/>
      <c r="K900" s="88"/>
      <c r="L900" s="88"/>
      <c r="M900" s="88"/>
      <c r="N900" s="88"/>
      <c r="O900" s="88"/>
      <c r="P900" s="88"/>
      <c r="Q900" s="88"/>
      <c r="R900" s="88"/>
      <c r="S900" s="88"/>
      <c r="T900" s="88"/>
      <c r="U900" s="88"/>
      <c r="V900" s="88"/>
      <c r="W900" s="88"/>
      <c r="X900" s="88"/>
      <c r="Y900" s="129"/>
      <c r="Z900" s="159"/>
      <c r="AA900" s="108"/>
      <c r="AB900" s="160"/>
      <c r="AC900" s="96">
        <f>IF(C900=0,"",C900/B899)</f>
        <v>0.92436974789915971</v>
      </c>
      <c r="AD900" s="97">
        <v>112</v>
      </c>
      <c r="AE900" s="98">
        <f t="shared" ref="AE900:AE906" si="418">IF(AD900=0,"",AD900/AD899)</f>
        <v>0.94117647058823528</v>
      </c>
      <c r="AF900" s="98">
        <f t="shared" ref="AF900:AF906" si="419">IF(AD900=0,"",100%-AE900)</f>
        <v>5.8823529411764719E-2</v>
      </c>
      <c r="AG900" s="2"/>
      <c r="AH900" s="2"/>
      <c r="AI900" s="2"/>
      <c r="AJ900" s="2"/>
    </row>
    <row r="901" spans="1:36" ht="15.75" customHeight="1" x14ac:dyDescent="0.25">
      <c r="A901" s="84">
        <v>1901</v>
      </c>
      <c r="B901" s="87"/>
      <c r="C901" s="87"/>
      <c r="D901" s="87">
        <v>79</v>
      </c>
      <c r="E901" s="87"/>
      <c r="F901" s="87"/>
      <c r="G901" s="87"/>
      <c r="H901" s="87"/>
      <c r="I901" s="87"/>
      <c r="J901" s="87"/>
      <c r="K901" s="88"/>
      <c r="L901" s="88"/>
      <c r="M901" s="88"/>
      <c r="N901" s="88"/>
      <c r="O901" s="88"/>
      <c r="P901" s="88"/>
      <c r="Q901" s="88"/>
      <c r="R901" s="88"/>
      <c r="S901" s="88"/>
      <c r="T901" s="88"/>
      <c r="U901" s="88"/>
      <c r="V901" s="88"/>
      <c r="W901" s="88"/>
      <c r="X901" s="88"/>
      <c r="Y901" s="129"/>
      <c r="Z901" s="159"/>
      <c r="AA901" s="108"/>
      <c r="AB901" s="160"/>
      <c r="AC901" s="96">
        <f>IF(D901=0,"",D901/C900)</f>
        <v>0.71818181818181814</v>
      </c>
      <c r="AD901" s="97">
        <v>87</v>
      </c>
      <c r="AE901" s="98">
        <f t="shared" si="418"/>
        <v>0.7767857142857143</v>
      </c>
      <c r="AF901" s="98">
        <f t="shared" si="419"/>
        <v>0.2232142857142857</v>
      </c>
      <c r="AG901" s="14">
        <f>AD901/AD899</f>
        <v>0.73109243697478987</v>
      </c>
      <c r="AH901" s="2"/>
      <c r="AI901" s="2"/>
      <c r="AJ901" s="2"/>
    </row>
    <row r="902" spans="1:36" ht="15.75" customHeight="1" x14ac:dyDescent="0.25">
      <c r="A902" s="84">
        <v>1902</v>
      </c>
      <c r="B902" s="87"/>
      <c r="C902" s="87"/>
      <c r="D902" s="87"/>
      <c r="E902" s="87">
        <v>73</v>
      </c>
      <c r="F902" s="87"/>
      <c r="G902" s="87"/>
      <c r="H902" s="87"/>
      <c r="I902" s="87"/>
      <c r="J902" s="87"/>
      <c r="K902" s="88"/>
      <c r="L902" s="88"/>
      <c r="M902" s="88"/>
      <c r="N902" s="88"/>
      <c r="O902" s="88"/>
      <c r="P902" s="88"/>
      <c r="Q902" s="88"/>
      <c r="R902" s="88"/>
      <c r="S902" s="88"/>
      <c r="T902" s="88"/>
      <c r="U902" s="88"/>
      <c r="V902" s="88"/>
      <c r="W902" s="88"/>
      <c r="X902" s="88"/>
      <c r="Y902" s="129"/>
      <c r="Z902" s="159"/>
      <c r="AA902" s="108"/>
      <c r="AB902" s="160"/>
      <c r="AC902" s="96">
        <f>IF(E902=0,"",E902/D901)</f>
        <v>0.92405063291139244</v>
      </c>
      <c r="AD902" s="97">
        <v>85</v>
      </c>
      <c r="AE902" s="98">
        <f t="shared" si="418"/>
        <v>0.97701149425287359</v>
      </c>
      <c r="AF902" s="98">
        <f t="shared" si="419"/>
        <v>2.2988505747126409E-2</v>
      </c>
      <c r="AG902" s="2"/>
      <c r="AH902" s="2"/>
      <c r="AI902" s="2"/>
      <c r="AJ902" s="2"/>
    </row>
    <row r="903" spans="1:36" ht="15.75" customHeight="1" x14ac:dyDescent="0.25">
      <c r="A903" s="84">
        <v>2001</v>
      </c>
      <c r="B903" s="87"/>
      <c r="C903" s="87"/>
      <c r="D903" s="87"/>
      <c r="E903" s="87"/>
      <c r="F903" s="87">
        <v>73</v>
      </c>
      <c r="G903" s="87"/>
      <c r="H903" s="87"/>
      <c r="I903" s="87"/>
      <c r="J903" s="87"/>
      <c r="K903" s="88"/>
      <c r="L903" s="88"/>
      <c r="M903" s="88"/>
      <c r="N903" s="88"/>
      <c r="O903" s="88"/>
      <c r="P903" s="88"/>
      <c r="Q903" s="88"/>
      <c r="R903" s="88"/>
      <c r="S903" s="88"/>
      <c r="T903" s="88"/>
      <c r="U903" s="88"/>
      <c r="V903" s="88"/>
      <c r="W903" s="88"/>
      <c r="X903" s="88"/>
      <c r="Y903" s="129"/>
      <c r="Z903" s="159"/>
      <c r="AA903" s="108"/>
      <c r="AB903" s="160"/>
      <c r="AC903" s="96">
        <f>IF(F903=0,"",F903/E902)</f>
        <v>1</v>
      </c>
      <c r="AD903" s="97">
        <v>83</v>
      </c>
      <c r="AE903" s="98">
        <f t="shared" si="418"/>
        <v>0.97647058823529409</v>
      </c>
      <c r="AF903" s="98">
        <f t="shared" si="419"/>
        <v>2.352941176470591E-2</v>
      </c>
      <c r="AG903" s="2"/>
      <c r="AH903" s="2"/>
      <c r="AI903" s="2"/>
      <c r="AJ903" s="2"/>
    </row>
    <row r="904" spans="1:36" ht="15.75" customHeight="1" x14ac:dyDescent="0.25">
      <c r="A904" s="84">
        <v>2002</v>
      </c>
      <c r="B904" s="87"/>
      <c r="C904" s="87"/>
      <c r="D904" s="87"/>
      <c r="E904" s="87"/>
      <c r="F904" s="87"/>
      <c r="G904" s="87">
        <v>73</v>
      </c>
      <c r="H904" s="87"/>
      <c r="I904" s="87"/>
      <c r="J904" s="87"/>
      <c r="K904" s="88"/>
      <c r="L904" s="88"/>
      <c r="M904" s="88"/>
      <c r="N904" s="88"/>
      <c r="O904" s="88"/>
      <c r="P904" s="88"/>
      <c r="Q904" s="88"/>
      <c r="R904" s="88"/>
      <c r="S904" s="88"/>
      <c r="T904" s="88"/>
      <c r="U904" s="88"/>
      <c r="V904" s="88"/>
      <c r="W904" s="88"/>
      <c r="X904" s="88"/>
      <c r="Y904" s="129"/>
      <c r="Z904" s="159"/>
      <c r="AA904" s="108"/>
      <c r="AB904" s="160"/>
      <c r="AC904" s="96">
        <f>IF(G904=0,"",G904/F903)</f>
        <v>1</v>
      </c>
      <c r="AD904" s="97">
        <v>82</v>
      </c>
      <c r="AE904" s="98">
        <f t="shared" si="418"/>
        <v>0.98795180722891562</v>
      </c>
      <c r="AF904" s="98">
        <f t="shared" si="419"/>
        <v>1.2048192771084376E-2</v>
      </c>
      <c r="AG904" s="2"/>
      <c r="AH904" s="2"/>
      <c r="AI904" s="2"/>
      <c r="AJ904" s="2"/>
    </row>
    <row r="905" spans="1:36" ht="15.75" customHeight="1" x14ac:dyDescent="0.25">
      <c r="A905" s="84">
        <v>2101</v>
      </c>
      <c r="B905" s="87"/>
      <c r="C905" s="87"/>
      <c r="D905" s="87"/>
      <c r="E905" s="87"/>
      <c r="F905" s="87"/>
      <c r="G905" s="87"/>
      <c r="H905" s="87">
        <v>71</v>
      </c>
      <c r="I905" s="87"/>
      <c r="J905" s="87"/>
      <c r="K905" s="88"/>
      <c r="L905" s="88"/>
      <c r="M905" s="88"/>
      <c r="N905" s="88"/>
      <c r="O905" s="88"/>
      <c r="P905" s="88"/>
      <c r="Q905" s="88"/>
      <c r="R905" s="88"/>
      <c r="S905" s="88"/>
      <c r="T905" s="88"/>
      <c r="U905" s="88"/>
      <c r="V905" s="88"/>
      <c r="W905" s="88"/>
      <c r="X905" s="88"/>
      <c r="Y905" s="129"/>
      <c r="Z905" s="159"/>
      <c r="AA905" s="108"/>
      <c r="AB905" s="160"/>
      <c r="AC905" s="96">
        <f>IF(H905=0,"",H905/G904)</f>
        <v>0.9726027397260274</v>
      </c>
      <c r="AD905" s="97">
        <v>81</v>
      </c>
      <c r="AE905" s="98">
        <f t="shared" si="418"/>
        <v>0.98780487804878048</v>
      </c>
      <c r="AF905" s="98">
        <f t="shared" si="419"/>
        <v>1.2195121951219523E-2</v>
      </c>
      <c r="AG905" s="2"/>
      <c r="AH905" s="2"/>
      <c r="AI905" s="2"/>
      <c r="AJ905" s="2"/>
    </row>
    <row r="906" spans="1:36" ht="15.75" customHeight="1" x14ac:dyDescent="0.25">
      <c r="A906" s="84">
        <v>2102</v>
      </c>
      <c r="B906" s="87"/>
      <c r="C906" s="87"/>
      <c r="D906" s="87"/>
      <c r="E906" s="87"/>
      <c r="F906" s="87"/>
      <c r="G906" s="87"/>
      <c r="H906" s="87"/>
      <c r="I906" s="87">
        <v>68</v>
      </c>
      <c r="J906" s="87"/>
      <c r="K906" s="88"/>
      <c r="L906" s="88"/>
      <c r="M906" s="88"/>
      <c r="N906" s="88"/>
      <c r="O906" s="88"/>
      <c r="P906" s="88"/>
      <c r="Q906" s="88"/>
      <c r="R906" s="88"/>
      <c r="S906" s="88"/>
      <c r="T906" s="88"/>
      <c r="U906" s="88"/>
      <c r="V906" s="88"/>
      <c r="W906" s="88"/>
      <c r="X906" s="88"/>
      <c r="Y906" s="129"/>
      <c r="Z906" s="159"/>
      <c r="AA906" s="108"/>
      <c r="AB906" s="160"/>
      <c r="AC906" s="96">
        <f>I906/H905</f>
        <v>0.95774647887323938</v>
      </c>
      <c r="AD906" s="97">
        <v>78</v>
      </c>
      <c r="AE906" s="98">
        <f t="shared" si="418"/>
        <v>0.96296296296296291</v>
      </c>
      <c r="AF906" s="98">
        <f t="shared" si="419"/>
        <v>3.703703703703709E-2</v>
      </c>
      <c r="AG906" s="2"/>
      <c r="AH906" s="2"/>
      <c r="AI906" s="2"/>
      <c r="AJ906" s="2"/>
    </row>
    <row r="907" spans="1:36" ht="15.75" customHeight="1" x14ac:dyDescent="0.25">
      <c r="A907" s="84">
        <v>2201</v>
      </c>
      <c r="B907" s="87"/>
      <c r="C907" s="87"/>
      <c r="D907" s="87"/>
      <c r="E907" s="87"/>
      <c r="F907" s="87"/>
      <c r="G907" s="87"/>
      <c r="H907" s="87"/>
      <c r="I907" s="87"/>
      <c r="J907" s="87">
        <v>66</v>
      </c>
      <c r="K907" s="88"/>
      <c r="L907" s="88"/>
      <c r="M907" s="88"/>
      <c r="N907" s="88"/>
      <c r="O907" s="88"/>
      <c r="P907" s="88"/>
      <c r="Q907" s="88"/>
      <c r="R907" s="88"/>
      <c r="S907" s="88"/>
      <c r="T907" s="88"/>
      <c r="U907" s="88"/>
      <c r="V907" s="88"/>
      <c r="W907" s="88"/>
      <c r="X907" s="88"/>
      <c r="Y907" s="129">
        <v>61</v>
      </c>
      <c r="Z907" s="159"/>
      <c r="AA907" s="108"/>
      <c r="AB907" s="88"/>
      <c r="AC907" s="101"/>
      <c r="AD907" s="97">
        <v>75</v>
      </c>
      <c r="AE907" s="102"/>
      <c r="AF907" s="103"/>
      <c r="AG907" s="2"/>
      <c r="AH907" s="2"/>
      <c r="AI907" s="2"/>
      <c r="AJ907" s="2"/>
    </row>
    <row r="908" spans="1:36" ht="15.75" customHeight="1" x14ac:dyDescent="0.25">
      <c r="A908" s="84">
        <v>2202</v>
      </c>
      <c r="B908" s="87"/>
      <c r="C908" s="87"/>
      <c r="D908" s="87"/>
      <c r="E908" s="87"/>
      <c r="F908" s="87"/>
      <c r="G908" s="87"/>
      <c r="H908" s="87"/>
      <c r="I908" s="87"/>
      <c r="J908" s="87">
        <v>9</v>
      </c>
      <c r="K908" s="211"/>
      <c r="L908" s="211"/>
      <c r="M908" s="211"/>
      <c r="N908" s="211"/>
      <c r="O908" s="211"/>
      <c r="P908" s="211"/>
      <c r="Q908" s="211"/>
      <c r="R908" s="211"/>
      <c r="S908" s="211"/>
      <c r="T908" s="211"/>
      <c r="U908" s="211"/>
      <c r="V908" s="211"/>
      <c r="W908" s="211"/>
      <c r="X908" s="211"/>
      <c r="Y908" s="129">
        <v>8</v>
      </c>
      <c r="Z908" s="159"/>
      <c r="AA908" s="108"/>
      <c r="AB908" s="88"/>
      <c r="AC908" s="105"/>
      <c r="AD908" s="106">
        <v>15</v>
      </c>
      <c r="AE908" s="107"/>
      <c r="AF908" s="105"/>
      <c r="AG908" s="2"/>
      <c r="AH908" s="2"/>
      <c r="AI908" s="2"/>
      <c r="AJ908" s="2"/>
    </row>
    <row r="909" spans="1:36" ht="15.75" customHeight="1" x14ac:dyDescent="0.25">
      <c r="A909" s="84">
        <v>2301</v>
      </c>
      <c r="B909" s="87"/>
      <c r="C909" s="87"/>
      <c r="D909" s="87"/>
      <c r="E909" s="87"/>
      <c r="F909" s="87"/>
      <c r="G909" s="87"/>
      <c r="H909" s="87"/>
      <c r="I909" s="87"/>
      <c r="J909" s="87">
        <v>3</v>
      </c>
      <c r="K909" s="211"/>
      <c r="L909" s="211"/>
      <c r="M909" s="211"/>
      <c r="N909" s="211"/>
      <c r="O909" s="211"/>
      <c r="P909" s="211"/>
      <c r="Q909" s="211"/>
      <c r="R909" s="211"/>
      <c r="S909" s="211"/>
      <c r="T909" s="211"/>
      <c r="U909" s="211"/>
      <c r="V909" s="211"/>
      <c r="W909" s="211"/>
      <c r="X909" s="211"/>
      <c r="Y909" s="129">
        <v>3</v>
      </c>
      <c r="Z909" s="159"/>
      <c r="AA909" s="108"/>
      <c r="AB909" s="88"/>
      <c r="AC909" s="105"/>
      <c r="AD909" s="106">
        <v>6</v>
      </c>
      <c r="AE909" s="107"/>
      <c r="AF909" s="105"/>
      <c r="AG909" s="2"/>
      <c r="AH909" s="2"/>
      <c r="AI909" s="2"/>
      <c r="AJ909" s="2"/>
    </row>
    <row r="910" spans="1:36" ht="15.75" customHeight="1" x14ac:dyDescent="0.25">
      <c r="A910" s="84">
        <v>2302</v>
      </c>
      <c r="B910" s="87"/>
      <c r="C910" s="87"/>
      <c r="D910" s="87"/>
      <c r="E910" s="87"/>
      <c r="F910" s="87"/>
      <c r="G910" s="87"/>
      <c r="H910" s="87"/>
      <c r="I910" s="87"/>
      <c r="J910" s="87">
        <v>3</v>
      </c>
      <c r="K910" s="211"/>
      <c r="L910" s="211"/>
      <c r="M910" s="211"/>
      <c r="N910" s="211"/>
      <c r="O910" s="211"/>
      <c r="P910" s="211"/>
      <c r="Q910" s="211"/>
      <c r="R910" s="211"/>
      <c r="S910" s="211"/>
      <c r="T910" s="211"/>
      <c r="U910" s="211"/>
      <c r="V910" s="211"/>
      <c r="W910" s="211"/>
      <c r="X910" s="211"/>
      <c r="Y910" s="129">
        <v>3</v>
      </c>
      <c r="Z910" s="159"/>
      <c r="AA910" s="108"/>
      <c r="AB910" s="88"/>
      <c r="AC910" s="105"/>
      <c r="AD910" s="228">
        <v>3</v>
      </c>
      <c r="AE910" s="107"/>
      <c r="AF910" s="105"/>
      <c r="AG910" s="2"/>
      <c r="AH910" s="2"/>
      <c r="AI910" s="2"/>
      <c r="AJ910" s="2"/>
    </row>
    <row r="911" spans="1:36" ht="15.75" customHeight="1" x14ac:dyDescent="0.25">
      <c r="A911" s="84">
        <v>2401</v>
      </c>
      <c r="B911" s="87"/>
      <c r="C911" s="87"/>
      <c r="D911" s="87"/>
      <c r="E911" s="87"/>
      <c r="F911" s="87"/>
      <c r="G911" s="87"/>
      <c r="H911" s="87"/>
      <c r="I911" s="87"/>
      <c r="J911" s="87">
        <v>1</v>
      </c>
      <c r="K911" s="211"/>
      <c r="L911" s="211"/>
      <c r="M911" s="211"/>
      <c r="N911" s="211"/>
      <c r="O911" s="211"/>
      <c r="P911" s="211"/>
      <c r="Q911" s="211"/>
      <c r="R911" s="211"/>
      <c r="S911" s="211"/>
      <c r="T911" s="211"/>
      <c r="U911" s="211"/>
      <c r="V911" s="211"/>
      <c r="W911" s="211"/>
      <c r="X911" s="211"/>
      <c r="Y911" s="129"/>
      <c r="Z911" s="159"/>
      <c r="AA911" s="108"/>
      <c r="AB911" s="88"/>
      <c r="AC911" s="108"/>
      <c r="AD911" s="230">
        <v>1</v>
      </c>
      <c r="AE911" s="110"/>
      <c r="AF911" s="105"/>
      <c r="AG911" s="2"/>
      <c r="AH911" s="2"/>
      <c r="AI911" s="2"/>
      <c r="AJ911" s="2"/>
    </row>
    <row r="912" spans="1:36" ht="15.75" customHeight="1" x14ac:dyDescent="0.25">
      <c r="A912" s="84">
        <v>2402</v>
      </c>
      <c r="B912" s="87"/>
      <c r="C912" s="87"/>
      <c r="D912" s="87"/>
      <c r="E912" s="87"/>
      <c r="F912" s="87"/>
      <c r="G912" s="87"/>
      <c r="H912" s="87"/>
      <c r="I912" s="87"/>
      <c r="J912" s="87"/>
      <c r="K912" s="211"/>
      <c r="L912" s="211"/>
      <c r="M912" s="211"/>
      <c r="N912" s="211"/>
      <c r="O912" s="211"/>
      <c r="P912" s="211"/>
      <c r="Q912" s="211"/>
      <c r="R912" s="211"/>
      <c r="S912" s="211"/>
      <c r="T912" s="211"/>
      <c r="U912" s="211"/>
      <c r="V912" s="211"/>
      <c r="W912" s="211"/>
      <c r="X912" s="211"/>
      <c r="Y912" s="129"/>
      <c r="Z912" s="159"/>
      <c r="AA912" s="108"/>
      <c r="AB912" s="88"/>
      <c r="AC912" s="111" t="s">
        <v>91</v>
      </c>
      <c r="AD912" s="229">
        <v>67</v>
      </c>
      <c r="AE912" s="113">
        <f>IF(SUM(Y903:Y912)=0,"",SUM(Y903:Y912))</f>
        <v>75</v>
      </c>
      <c r="AF912" s="114" t="s">
        <v>19</v>
      </c>
      <c r="AG912" s="2"/>
      <c r="AH912" s="2"/>
      <c r="AI912" s="2"/>
      <c r="AJ912" s="2"/>
    </row>
    <row r="913" spans="1:36" ht="15.75" customHeight="1" x14ac:dyDescent="0.25">
      <c r="A913" s="84">
        <v>2501</v>
      </c>
      <c r="B913" s="87"/>
      <c r="C913" s="87"/>
      <c r="D913" s="87"/>
      <c r="E913" s="87"/>
      <c r="F913" s="87"/>
      <c r="G913" s="87"/>
      <c r="H913" s="87"/>
      <c r="I913" s="87"/>
      <c r="J913" s="87"/>
      <c r="K913" s="211"/>
      <c r="L913" s="211"/>
      <c r="M913" s="211"/>
      <c r="N913" s="211"/>
      <c r="O913" s="211"/>
      <c r="P913" s="211"/>
      <c r="Q913" s="211"/>
      <c r="R913" s="211"/>
      <c r="S913" s="211"/>
      <c r="T913" s="211"/>
      <c r="U913" s="211"/>
      <c r="V913" s="211"/>
      <c r="W913" s="211"/>
      <c r="X913" s="211"/>
      <c r="Y913" s="129"/>
      <c r="Z913" s="159"/>
      <c r="AA913" s="108"/>
      <c r="AB913" s="88"/>
      <c r="AC913" s="115" t="s">
        <v>92</v>
      </c>
      <c r="AD913" s="116">
        <f>IF(AD912/B899=0,"",AD912/B899)</f>
        <v>0.56302521008403361</v>
      </c>
      <c r="AE913" s="117">
        <f>IF(AD912/AE912=0,"",AD912/AE912)</f>
        <v>0.89333333333333331</v>
      </c>
      <c r="AF913" s="118" t="s">
        <v>93</v>
      </c>
      <c r="AG913" s="2"/>
      <c r="AH913" s="2"/>
      <c r="AI913" s="2"/>
      <c r="AJ913" s="2"/>
    </row>
    <row r="914" spans="1:36" ht="15.75" x14ac:dyDescent="0.25">
      <c r="A914" s="84">
        <v>2502</v>
      </c>
      <c r="B914" s="87"/>
      <c r="C914" s="87"/>
      <c r="D914" s="87"/>
      <c r="E914" s="87"/>
      <c r="F914" s="87"/>
      <c r="G914" s="87"/>
      <c r="H914" s="87"/>
      <c r="I914" s="87"/>
      <c r="J914" s="87"/>
      <c r="K914" s="211"/>
      <c r="L914" s="211"/>
      <c r="M914" s="211"/>
      <c r="N914" s="211"/>
      <c r="O914" s="211"/>
      <c r="P914" s="211"/>
      <c r="Q914" s="211"/>
      <c r="R914" s="211"/>
      <c r="S914" s="211"/>
      <c r="T914" s="211"/>
      <c r="U914" s="211"/>
      <c r="V914" s="211"/>
      <c r="W914" s="211"/>
      <c r="X914" s="211"/>
      <c r="Y914" s="129"/>
      <c r="Z914" s="161"/>
      <c r="AA914" s="162"/>
      <c r="AB914" s="163"/>
      <c r="AC914" s="120"/>
      <c r="AD914" s="121"/>
      <c r="AE914" s="121"/>
      <c r="AF914" s="122"/>
      <c r="AG914" s="2"/>
      <c r="AH914" s="2"/>
      <c r="AI914" s="2"/>
      <c r="AJ914" s="2"/>
    </row>
    <row r="915" spans="1:36" ht="18" x14ac:dyDescent="0.25">
      <c r="A915" s="46"/>
      <c r="B915" s="296" t="s">
        <v>111</v>
      </c>
      <c r="C915" s="296"/>
      <c r="D915" s="296"/>
      <c r="E915" s="296"/>
      <c r="F915" s="296"/>
      <c r="G915" s="296"/>
      <c r="H915" s="296"/>
      <c r="I915" s="296"/>
      <c r="J915" s="296"/>
      <c r="K915" s="296"/>
      <c r="L915" s="296"/>
      <c r="M915" s="296"/>
      <c r="N915" s="296"/>
      <c r="O915" s="296"/>
      <c r="P915" s="296"/>
      <c r="Q915" s="296"/>
      <c r="R915" s="296"/>
      <c r="S915" s="296"/>
      <c r="T915" s="296"/>
      <c r="U915" s="296"/>
      <c r="V915" s="296"/>
      <c r="W915" s="296"/>
      <c r="X915" s="296"/>
      <c r="Y915" s="123">
        <f>SUM(Y899:Y911)</f>
        <v>75</v>
      </c>
      <c r="Z915" s="124">
        <f>IF(Y907=0,"",Y907/B899)</f>
        <v>0.51260504201680668</v>
      </c>
      <c r="AA915" s="124">
        <f>IF(Y915=0,"",Y915/B899)</f>
        <v>0.63025210084033612</v>
      </c>
      <c r="AB915" s="124">
        <f>AA915-Z915</f>
        <v>0.11764705882352944</v>
      </c>
      <c r="AC915" s="1"/>
      <c r="AD915" s="2"/>
      <c r="AE915" s="36"/>
      <c r="AF915" s="1"/>
      <c r="AG915" s="2"/>
      <c r="AH915" s="2"/>
      <c r="AI915" s="2"/>
      <c r="AJ915" s="2"/>
    </row>
    <row r="916" spans="1:36" ht="12.75" x14ac:dyDescent="0.2">
      <c r="Z916" s="1"/>
      <c r="AA916" s="1"/>
      <c r="AC916" s="1"/>
      <c r="AG916" s="2"/>
      <c r="AH916" s="2"/>
      <c r="AI916" s="2"/>
      <c r="AJ916" s="2"/>
    </row>
    <row r="917" spans="1:36" ht="12.75" x14ac:dyDescent="0.2">
      <c r="Z917" s="1"/>
      <c r="AA917" s="1"/>
      <c r="AC917" s="1"/>
      <c r="AG917" s="2"/>
      <c r="AH917" s="2"/>
      <c r="AI917" s="2"/>
      <c r="AJ917" s="2"/>
    </row>
    <row r="918" spans="1:36" ht="26.25" x14ac:dyDescent="0.4">
      <c r="B918" s="297" t="s">
        <v>101</v>
      </c>
      <c r="C918" s="297"/>
      <c r="D918" s="297"/>
      <c r="E918" s="297"/>
      <c r="F918" s="297"/>
      <c r="G918" s="297"/>
      <c r="H918" s="297"/>
      <c r="I918" s="297"/>
      <c r="J918" s="297"/>
      <c r="K918" s="297"/>
      <c r="L918" s="297"/>
      <c r="M918" s="297"/>
      <c r="N918" s="297"/>
      <c r="O918" s="297"/>
      <c r="P918" s="297"/>
      <c r="Q918" s="297"/>
      <c r="R918" s="297"/>
      <c r="S918" s="297"/>
      <c r="T918" s="297"/>
      <c r="U918" s="297"/>
      <c r="V918" s="297"/>
      <c r="W918" s="297"/>
      <c r="X918" s="297"/>
      <c r="Y918" s="208" t="s">
        <v>118</v>
      </c>
      <c r="Z918" s="1"/>
      <c r="AA918" s="1"/>
      <c r="AB918" s="2"/>
      <c r="AC918" s="1"/>
      <c r="AD918" s="2"/>
      <c r="AE918" s="2"/>
      <c r="AF918" s="2"/>
      <c r="AG918" s="2"/>
      <c r="AH918" s="2"/>
      <c r="AI918" s="2"/>
      <c r="AJ918" s="2"/>
    </row>
    <row r="919" spans="1:36" ht="20.25" x14ac:dyDescent="0.2">
      <c r="A919" s="316" t="s">
        <v>18</v>
      </c>
      <c r="B919" s="318" t="s">
        <v>102</v>
      </c>
      <c r="C919" s="319"/>
      <c r="D919" s="319"/>
      <c r="E919" s="319"/>
      <c r="F919" s="319"/>
      <c r="G919" s="319"/>
      <c r="H919" s="319"/>
      <c r="I919" s="319"/>
      <c r="J919" s="320"/>
      <c r="K919" s="298"/>
      <c r="L919" s="298"/>
      <c r="M919" s="298"/>
      <c r="N919" s="298"/>
      <c r="O919" s="298"/>
      <c r="P919" s="298"/>
      <c r="Q919" s="298"/>
      <c r="R919" s="298"/>
      <c r="S919" s="298"/>
      <c r="T919" s="298"/>
      <c r="U919" s="298"/>
      <c r="V919" s="298"/>
      <c r="W919" s="298"/>
      <c r="X919" s="298"/>
      <c r="Y919" s="327" t="s">
        <v>19</v>
      </c>
      <c r="Z919" s="323" t="s">
        <v>11</v>
      </c>
      <c r="AA919" s="323" t="s">
        <v>12</v>
      </c>
      <c r="AB919" s="325" t="s">
        <v>13</v>
      </c>
      <c r="AC919" s="323" t="s">
        <v>14</v>
      </c>
      <c r="AD919" s="324" t="s">
        <v>15</v>
      </c>
      <c r="AE919" s="324" t="s">
        <v>16</v>
      </c>
      <c r="AF919" s="323" t="s">
        <v>103</v>
      </c>
      <c r="AG919" s="2"/>
      <c r="AH919" s="2"/>
      <c r="AI919" s="2"/>
      <c r="AJ919" s="2"/>
    </row>
    <row r="920" spans="1:36" ht="15.75" x14ac:dyDescent="0.25">
      <c r="A920" s="317"/>
      <c r="B920" s="84" t="s">
        <v>104</v>
      </c>
      <c r="C920" s="84" t="s">
        <v>105</v>
      </c>
      <c r="D920" s="84" t="s">
        <v>106</v>
      </c>
      <c r="E920" s="84" t="s">
        <v>107</v>
      </c>
      <c r="F920" s="84" t="s">
        <v>108</v>
      </c>
      <c r="G920" s="84" t="s">
        <v>109</v>
      </c>
      <c r="H920" s="84" t="s">
        <v>110</v>
      </c>
      <c r="I920" s="84" t="s">
        <v>73</v>
      </c>
      <c r="J920" s="84" t="s">
        <v>74</v>
      </c>
      <c r="K920" s="85" t="s">
        <v>73</v>
      </c>
      <c r="L920" s="85" t="s">
        <v>74</v>
      </c>
      <c r="M920" s="85" t="s">
        <v>73</v>
      </c>
      <c r="N920" s="85" t="s">
        <v>74</v>
      </c>
      <c r="O920" s="85" t="s">
        <v>73</v>
      </c>
      <c r="P920" s="85" t="s">
        <v>74</v>
      </c>
      <c r="Q920" s="85" t="s">
        <v>73</v>
      </c>
      <c r="R920" s="85" t="s">
        <v>74</v>
      </c>
      <c r="S920" s="85" t="s">
        <v>73</v>
      </c>
      <c r="T920" s="85" t="s">
        <v>74</v>
      </c>
      <c r="Y920" s="322"/>
      <c r="Z920" s="317"/>
      <c r="AA920" s="317"/>
      <c r="AB920" s="317"/>
      <c r="AC920" s="317"/>
      <c r="AD920" s="317"/>
      <c r="AE920" s="317"/>
      <c r="AF920" s="317"/>
      <c r="AG920" s="2"/>
      <c r="AH920" s="2"/>
      <c r="AI920" s="2"/>
      <c r="AJ920" s="2"/>
    </row>
    <row r="921" spans="1:36" ht="15.75" customHeight="1" x14ac:dyDescent="0.25">
      <c r="A921" s="84">
        <v>1802</v>
      </c>
      <c r="B921" s="87">
        <v>119</v>
      </c>
      <c r="C921" s="87"/>
      <c r="D921" s="87"/>
      <c r="E921" s="87"/>
      <c r="F921" s="87"/>
      <c r="G921" s="87"/>
      <c r="H921" s="87"/>
      <c r="I921" s="87"/>
      <c r="J921" s="87"/>
      <c r="K921" s="88"/>
      <c r="L921" s="88"/>
      <c r="M921" s="88"/>
      <c r="N921" s="88"/>
      <c r="O921" s="88"/>
      <c r="P921" s="88"/>
      <c r="Q921" s="88"/>
      <c r="R921" s="88"/>
      <c r="S921" s="88"/>
      <c r="T921" s="88"/>
      <c r="U921" s="88"/>
      <c r="V921" s="88"/>
      <c r="W921" s="88"/>
      <c r="X921" s="88"/>
      <c r="Y921" s="129"/>
      <c r="Z921" s="156"/>
      <c r="AA921" s="157"/>
      <c r="AB921" s="158"/>
      <c r="AC921" s="91"/>
      <c r="AD921" s="92">
        <f>B921</f>
        <v>119</v>
      </c>
      <c r="AE921" s="93"/>
      <c r="AF921" s="91"/>
      <c r="AG921" s="2"/>
      <c r="AH921" s="2"/>
      <c r="AI921" s="2"/>
      <c r="AJ921" s="2"/>
    </row>
    <row r="922" spans="1:36" ht="15.75" customHeight="1" x14ac:dyDescent="0.25">
      <c r="A922" s="84">
        <v>1901</v>
      </c>
      <c r="B922" s="87"/>
      <c r="C922" s="87">
        <v>97</v>
      </c>
      <c r="D922" s="87"/>
      <c r="E922" s="87"/>
      <c r="F922" s="87"/>
      <c r="G922" s="87"/>
      <c r="H922" s="87"/>
      <c r="I922" s="87"/>
      <c r="J922" s="87"/>
      <c r="K922" s="88"/>
      <c r="L922" s="88"/>
      <c r="M922" s="88"/>
      <c r="N922" s="88"/>
      <c r="O922" s="88"/>
      <c r="P922" s="88"/>
      <c r="Q922" s="88"/>
      <c r="R922" s="88"/>
      <c r="S922" s="88"/>
      <c r="T922" s="88"/>
      <c r="U922" s="88"/>
      <c r="V922" s="88"/>
      <c r="W922" s="88"/>
      <c r="X922" s="88"/>
      <c r="Y922" s="129"/>
      <c r="Z922" s="159"/>
      <c r="AA922" s="108"/>
      <c r="AB922" s="160"/>
      <c r="AC922" s="96">
        <f>IF(C922=0,"",C922/B921)</f>
        <v>0.81512605042016806</v>
      </c>
      <c r="AD922" s="97">
        <v>97</v>
      </c>
      <c r="AE922" s="98">
        <f t="shared" ref="AE922:AE928" si="420">IF(AD922=0,"",AD922/AD921)</f>
        <v>0.81512605042016806</v>
      </c>
      <c r="AF922" s="98">
        <f t="shared" ref="AF922:AF928" si="421">IF(AD922=0,"",100%-AE922)</f>
        <v>0.18487394957983194</v>
      </c>
      <c r="AG922" s="2"/>
      <c r="AH922" s="2"/>
      <c r="AI922" s="2"/>
      <c r="AJ922" s="2"/>
    </row>
    <row r="923" spans="1:36" ht="15.75" customHeight="1" x14ac:dyDescent="0.25">
      <c r="A923" s="84">
        <v>1902</v>
      </c>
      <c r="B923" s="87"/>
      <c r="C923" s="87"/>
      <c r="D923" s="87">
        <v>82</v>
      </c>
      <c r="E923" s="87"/>
      <c r="F923" s="87"/>
      <c r="G923" s="87"/>
      <c r="H923" s="87"/>
      <c r="I923" s="87"/>
      <c r="J923" s="87"/>
      <c r="K923" s="88"/>
      <c r="L923" s="88"/>
      <c r="M923" s="88"/>
      <c r="N923" s="88"/>
      <c r="O923" s="88"/>
      <c r="P923" s="88"/>
      <c r="Q923" s="88"/>
      <c r="R923" s="88"/>
      <c r="S923" s="88"/>
      <c r="T923" s="88"/>
      <c r="U923" s="88"/>
      <c r="V923" s="88"/>
      <c r="W923" s="88"/>
      <c r="X923" s="88"/>
      <c r="Y923" s="129"/>
      <c r="Z923" s="159"/>
      <c r="AA923" s="108"/>
      <c r="AB923" s="160"/>
      <c r="AC923" s="96">
        <f>IF(D923=0,"",D923/C922)</f>
        <v>0.84536082474226804</v>
      </c>
      <c r="AD923" s="97">
        <v>88</v>
      </c>
      <c r="AE923" s="98">
        <f t="shared" si="420"/>
        <v>0.90721649484536082</v>
      </c>
      <c r="AF923" s="98">
        <f t="shared" si="421"/>
        <v>9.2783505154639179E-2</v>
      </c>
      <c r="AG923" s="128">
        <f>AD923/AD921</f>
        <v>0.73949579831932777</v>
      </c>
      <c r="AH923" s="2"/>
      <c r="AI923" s="2"/>
      <c r="AJ923" s="2"/>
    </row>
    <row r="924" spans="1:36" ht="15.75" customHeight="1" x14ac:dyDescent="0.25">
      <c r="A924" s="84">
        <v>2001</v>
      </c>
      <c r="B924" s="87"/>
      <c r="C924" s="87"/>
      <c r="D924" s="87"/>
      <c r="E924" s="87">
        <v>78</v>
      </c>
      <c r="F924" s="87"/>
      <c r="G924" s="87"/>
      <c r="H924" s="87"/>
      <c r="I924" s="87"/>
      <c r="J924" s="87"/>
      <c r="K924" s="88"/>
      <c r="L924" s="88"/>
      <c r="M924" s="88"/>
      <c r="N924" s="88"/>
      <c r="O924" s="88"/>
      <c r="P924" s="88"/>
      <c r="Q924" s="88"/>
      <c r="R924" s="88"/>
      <c r="S924" s="88"/>
      <c r="T924" s="88"/>
      <c r="U924" s="88"/>
      <c r="V924" s="88"/>
      <c r="W924" s="88"/>
      <c r="X924" s="88"/>
      <c r="Y924" s="129"/>
      <c r="Z924" s="159"/>
      <c r="AA924" s="108"/>
      <c r="AB924" s="160"/>
      <c r="AC924" s="96">
        <f>IF(E924=0,"",E924/D923)</f>
        <v>0.95121951219512191</v>
      </c>
      <c r="AD924" s="97">
        <v>87</v>
      </c>
      <c r="AE924" s="98">
        <f t="shared" si="420"/>
        <v>0.98863636363636365</v>
      </c>
      <c r="AF924" s="98">
        <f t="shared" si="421"/>
        <v>1.1363636363636354E-2</v>
      </c>
      <c r="AG924" s="2"/>
      <c r="AH924" s="2"/>
      <c r="AI924" s="2"/>
      <c r="AJ924" s="2"/>
    </row>
    <row r="925" spans="1:36" ht="15.75" customHeight="1" x14ac:dyDescent="0.25">
      <c r="A925" s="84">
        <v>2002</v>
      </c>
      <c r="B925" s="87"/>
      <c r="C925" s="87"/>
      <c r="D925" s="87"/>
      <c r="E925" s="87"/>
      <c r="F925" s="87">
        <v>78</v>
      </c>
      <c r="G925" s="87"/>
      <c r="H925" s="87"/>
      <c r="I925" s="87"/>
      <c r="J925" s="87"/>
      <c r="K925" s="88"/>
      <c r="L925" s="88"/>
      <c r="M925" s="88"/>
      <c r="N925" s="88"/>
      <c r="O925" s="88"/>
      <c r="P925" s="88"/>
      <c r="Q925" s="88"/>
      <c r="R925" s="88"/>
      <c r="S925" s="88"/>
      <c r="T925" s="88"/>
      <c r="U925" s="88"/>
      <c r="V925" s="88"/>
      <c r="W925" s="88"/>
      <c r="X925" s="88"/>
      <c r="Y925" s="129"/>
      <c r="Z925" s="159"/>
      <c r="AA925" s="108"/>
      <c r="AB925" s="160"/>
      <c r="AC925" s="96">
        <f>IF(F925=0,"",F925/E924)</f>
        <v>1</v>
      </c>
      <c r="AD925" s="97">
        <v>87</v>
      </c>
      <c r="AE925" s="98">
        <f t="shared" si="420"/>
        <v>1</v>
      </c>
      <c r="AF925" s="98">
        <f t="shared" si="421"/>
        <v>0</v>
      </c>
      <c r="AG925" s="2"/>
      <c r="AH925" s="2"/>
      <c r="AI925" s="2"/>
      <c r="AJ925" s="2"/>
    </row>
    <row r="926" spans="1:36" ht="15.75" customHeight="1" x14ac:dyDescent="0.25">
      <c r="A926" s="84">
        <v>2101</v>
      </c>
      <c r="B926" s="87"/>
      <c r="C926" s="87"/>
      <c r="D926" s="87"/>
      <c r="E926" s="87"/>
      <c r="F926" s="87"/>
      <c r="G926" s="87">
        <v>78</v>
      </c>
      <c r="H926" s="87"/>
      <c r="I926" s="87"/>
      <c r="J926" s="87"/>
      <c r="K926" s="88"/>
      <c r="L926" s="88"/>
      <c r="M926" s="88"/>
      <c r="N926" s="88"/>
      <c r="O926" s="88"/>
      <c r="P926" s="88"/>
      <c r="Q926" s="88"/>
      <c r="R926" s="88"/>
      <c r="S926" s="88"/>
      <c r="T926" s="88"/>
      <c r="U926" s="88"/>
      <c r="V926" s="88"/>
      <c r="W926" s="88"/>
      <c r="X926" s="88"/>
      <c r="Y926" s="129"/>
      <c r="Z926" s="159"/>
      <c r="AA926" s="108"/>
      <c r="AB926" s="160"/>
      <c r="AC926" s="96">
        <f>IF(G926=0,"",G926/F925)</f>
        <v>1</v>
      </c>
      <c r="AD926" s="97">
        <v>87</v>
      </c>
      <c r="AE926" s="98">
        <f t="shared" si="420"/>
        <v>1</v>
      </c>
      <c r="AF926" s="98">
        <f t="shared" si="421"/>
        <v>0</v>
      </c>
      <c r="AG926" s="2"/>
      <c r="AH926" s="2"/>
      <c r="AI926" s="2"/>
      <c r="AJ926" s="2"/>
    </row>
    <row r="927" spans="1:36" ht="15.75" customHeight="1" x14ac:dyDescent="0.25">
      <c r="A927" s="84">
        <v>2102</v>
      </c>
      <c r="B927" s="87"/>
      <c r="C927" s="87"/>
      <c r="D927" s="87"/>
      <c r="E927" s="87"/>
      <c r="F927" s="87"/>
      <c r="G927" s="87"/>
      <c r="H927" s="87">
        <v>73</v>
      </c>
      <c r="I927" s="87"/>
      <c r="J927" s="87"/>
      <c r="K927" s="88"/>
      <c r="L927" s="88"/>
      <c r="M927" s="88"/>
      <c r="N927" s="88"/>
      <c r="O927" s="88"/>
      <c r="P927" s="88"/>
      <c r="Q927" s="88"/>
      <c r="R927" s="88"/>
      <c r="S927" s="88"/>
      <c r="T927" s="88"/>
      <c r="U927" s="88"/>
      <c r="V927" s="88"/>
      <c r="W927" s="88"/>
      <c r="X927" s="88"/>
      <c r="Y927" s="129"/>
      <c r="Z927" s="159"/>
      <c r="AA927" s="108"/>
      <c r="AB927" s="160"/>
      <c r="AC927" s="96">
        <f>H927/G926</f>
        <v>0.9358974358974359</v>
      </c>
      <c r="AD927" s="97">
        <v>84</v>
      </c>
      <c r="AE927" s="98">
        <f t="shared" si="420"/>
        <v>0.96551724137931039</v>
      </c>
      <c r="AF927" s="98">
        <f t="shared" si="421"/>
        <v>3.4482758620689613E-2</v>
      </c>
      <c r="AG927" s="2"/>
      <c r="AH927" s="2"/>
      <c r="AI927" s="2"/>
      <c r="AJ927" s="2"/>
    </row>
    <row r="928" spans="1:36" ht="15.75" customHeight="1" x14ac:dyDescent="0.25">
      <c r="A928" s="84">
        <v>2201</v>
      </c>
      <c r="B928" s="87"/>
      <c r="C928" s="87"/>
      <c r="D928" s="87"/>
      <c r="E928" s="87"/>
      <c r="F928" s="87"/>
      <c r="G928" s="87"/>
      <c r="H928" s="87"/>
      <c r="I928" s="87">
        <v>72</v>
      </c>
      <c r="J928" s="87"/>
      <c r="K928" s="88"/>
      <c r="L928" s="88"/>
      <c r="M928" s="88"/>
      <c r="N928" s="88" t="s">
        <v>37</v>
      </c>
      <c r="O928" s="88"/>
      <c r="P928" s="88"/>
      <c r="Q928" s="88"/>
      <c r="R928" s="88"/>
      <c r="S928" s="88"/>
      <c r="T928" s="88"/>
      <c r="U928" s="88"/>
      <c r="V928" s="88"/>
      <c r="W928" s="88"/>
      <c r="X928" s="88"/>
      <c r="Y928" s="129"/>
      <c r="Z928" s="159"/>
      <c r="AA928" s="108"/>
      <c r="AB928" s="160"/>
      <c r="AC928" s="126">
        <f>IF(I928=0,"",I928/H927)</f>
        <v>0.98630136986301364</v>
      </c>
      <c r="AD928" s="97">
        <v>84</v>
      </c>
      <c r="AE928" s="100">
        <f t="shared" si="420"/>
        <v>1</v>
      </c>
      <c r="AF928" s="100">
        <f t="shared" si="421"/>
        <v>0</v>
      </c>
      <c r="AG928" s="2"/>
      <c r="AH928" s="2"/>
      <c r="AI928" s="2"/>
      <c r="AJ928" s="2"/>
    </row>
    <row r="929" spans="1:36" ht="15.75" customHeight="1" x14ac:dyDescent="0.25">
      <c r="A929" s="84">
        <v>2202</v>
      </c>
      <c r="B929" s="87"/>
      <c r="C929" s="87"/>
      <c r="D929" s="87"/>
      <c r="E929" s="87"/>
      <c r="F929" s="87"/>
      <c r="G929" s="87"/>
      <c r="H929" s="87"/>
      <c r="I929" s="87"/>
      <c r="J929" s="87">
        <v>73</v>
      </c>
      <c r="K929" s="88"/>
      <c r="L929" s="88"/>
      <c r="M929" s="88"/>
      <c r="N929" s="88"/>
      <c r="O929" s="88"/>
      <c r="P929" s="88"/>
      <c r="Q929" s="88"/>
      <c r="R929" s="88"/>
      <c r="S929" s="88"/>
      <c r="T929" s="88"/>
      <c r="U929" s="88"/>
      <c r="V929" s="88"/>
      <c r="W929" s="88"/>
      <c r="X929" s="88"/>
      <c r="Y929" s="129">
        <v>67</v>
      </c>
      <c r="Z929" s="159"/>
      <c r="AA929" s="108"/>
      <c r="AB929" s="88"/>
      <c r="AC929" s="101"/>
      <c r="AD929" s="97">
        <v>84</v>
      </c>
      <c r="AE929" s="102"/>
      <c r="AF929" s="103"/>
      <c r="AG929" s="2"/>
      <c r="AH929" s="2"/>
      <c r="AI929" s="2"/>
      <c r="AJ929" s="2"/>
    </row>
    <row r="930" spans="1:36" ht="15.75" customHeight="1" x14ac:dyDescent="0.25">
      <c r="A930" s="84">
        <v>2301</v>
      </c>
      <c r="B930" s="87"/>
      <c r="C930" s="87"/>
      <c r="D930" s="87"/>
      <c r="E930" s="87"/>
      <c r="F930" s="87"/>
      <c r="G930" s="87"/>
      <c r="H930" s="87"/>
      <c r="I930" s="87"/>
      <c r="J930" s="87">
        <v>12</v>
      </c>
      <c r="K930" s="211"/>
      <c r="L930" s="211"/>
      <c r="M930" s="211"/>
      <c r="N930" s="211"/>
      <c r="O930" s="211"/>
      <c r="P930" s="211"/>
      <c r="Q930" s="211"/>
      <c r="R930" s="211"/>
      <c r="S930" s="211"/>
      <c r="T930" s="211"/>
      <c r="U930" s="211"/>
      <c r="V930" s="211"/>
      <c r="W930" s="211"/>
      <c r="X930" s="211"/>
      <c r="Y930" s="129">
        <v>14</v>
      </c>
      <c r="Z930" s="159"/>
      <c r="AA930" s="108"/>
      <c r="AB930" s="88"/>
      <c r="AC930" s="105"/>
      <c r="AD930" s="106">
        <v>16</v>
      </c>
      <c r="AE930" s="107"/>
      <c r="AF930" s="105"/>
      <c r="AG930" s="2"/>
      <c r="AH930" s="2"/>
      <c r="AI930" s="2"/>
      <c r="AJ930" s="2"/>
    </row>
    <row r="931" spans="1:36" ht="15.75" customHeight="1" x14ac:dyDescent="0.25">
      <c r="A931" s="84">
        <v>2302</v>
      </c>
      <c r="B931" s="87"/>
      <c r="C931" s="87"/>
      <c r="D931" s="87"/>
      <c r="E931" s="87"/>
      <c r="F931" s="87"/>
      <c r="G931" s="87"/>
      <c r="H931" s="87"/>
      <c r="I931" s="87"/>
      <c r="J931" s="87">
        <v>2</v>
      </c>
      <c r="K931" s="211"/>
      <c r="L931" s="211"/>
      <c r="M931" s="211"/>
      <c r="N931" s="211"/>
      <c r="O931" s="211"/>
      <c r="P931" s="211"/>
      <c r="Q931" s="211"/>
      <c r="R931" s="211"/>
      <c r="S931" s="211"/>
      <c r="T931" s="211"/>
      <c r="U931" s="211"/>
      <c r="V931" s="211"/>
      <c r="W931" s="211"/>
      <c r="X931" s="211"/>
      <c r="Y931" s="129">
        <v>2</v>
      </c>
      <c r="Z931" s="159"/>
      <c r="AA931" s="108"/>
      <c r="AB931" s="88"/>
      <c r="AC931" s="105"/>
      <c r="AD931" s="106">
        <v>3</v>
      </c>
      <c r="AE931" s="107"/>
      <c r="AF931" s="105"/>
      <c r="AG931" s="2"/>
      <c r="AH931" s="2"/>
      <c r="AI931" s="2"/>
      <c r="AJ931" s="2"/>
    </row>
    <row r="932" spans="1:36" ht="15.75" customHeight="1" x14ac:dyDescent="0.25">
      <c r="A932" s="84">
        <v>2401</v>
      </c>
      <c r="B932" s="87"/>
      <c r="C932" s="87"/>
      <c r="D932" s="87"/>
      <c r="E932" s="87"/>
      <c r="F932" s="87"/>
      <c r="G932" s="87"/>
      <c r="H932" s="87"/>
      <c r="I932" s="87"/>
      <c r="J932" s="87">
        <v>1</v>
      </c>
      <c r="K932" s="211"/>
      <c r="L932" s="211"/>
      <c r="M932" s="211"/>
      <c r="N932" s="211"/>
      <c r="O932" s="211"/>
      <c r="P932" s="211"/>
      <c r="Q932" s="211"/>
      <c r="R932" s="211"/>
      <c r="S932" s="211"/>
      <c r="T932" s="211"/>
      <c r="U932" s="211"/>
      <c r="V932" s="211"/>
      <c r="W932" s="211"/>
      <c r="X932" s="211"/>
      <c r="Y932" s="129">
        <v>1</v>
      </c>
      <c r="Z932" s="159"/>
      <c r="AA932" s="108"/>
      <c r="AB932" s="88"/>
      <c r="AC932" s="105"/>
      <c r="AD932" s="106">
        <v>1</v>
      </c>
      <c r="AE932" s="107"/>
      <c r="AF932" s="105"/>
      <c r="AG932" s="2"/>
      <c r="AH932" s="2"/>
      <c r="AI932" s="2"/>
      <c r="AJ932" s="2"/>
    </row>
    <row r="933" spans="1:36" ht="15.75" customHeight="1" x14ac:dyDescent="0.25">
      <c r="A933" s="84">
        <v>2402</v>
      </c>
      <c r="B933" s="87"/>
      <c r="C933" s="87"/>
      <c r="D933" s="87"/>
      <c r="E933" s="87"/>
      <c r="F933" s="87"/>
      <c r="G933" s="87"/>
      <c r="H933" s="87"/>
      <c r="I933" s="87"/>
      <c r="J933" s="87"/>
      <c r="K933" s="211"/>
      <c r="L933" s="211"/>
      <c r="M933" s="211"/>
      <c r="N933" s="211"/>
      <c r="O933" s="211"/>
      <c r="P933" s="211"/>
      <c r="Q933" s="211"/>
      <c r="R933" s="211"/>
      <c r="S933" s="211"/>
      <c r="T933" s="211"/>
      <c r="U933" s="211"/>
      <c r="V933" s="211"/>
      <c r="W933" s="211"/>
      <c r="X933" s="211"/>
      <c r="Y933" s="129"/>
      <c r="Z933" s="159"/>
      <c r="AA933" s="108"/>
      <c r="AB933" s="88"/>
      <c r="AC933" s="108"/>
      <c r="AD933" s="109"/>
      <c r="AE933" s="110"/>
      <c r="AF933" s="105"/>
      <c r="AG933" s="2"/>
      <c r="AH933" s="2"/>
      <c r="AI933" s="2"/>
      <c r="AJ933" s="2"/>
    </row>
    <row r="934" spans="1:36" ht="15.75" customHeight="1" x14ac:dyDescent="0.25">
      <c r="A934" s="84">
        <v>2501</v>
      </c>
      <c r="B934" s="87"/>
      <c r="C934" s="87"/>
      <c r="D934" s="87"/>
      <c r="E934" s="87"/>
      <c r="F934" s="87"/>
      <c r="G934" s="87"/>
      <c r="H934" s="87"/>
      <c r="I934" s="87"/>
      <c r="J934" s="87"/>
      <c r="K934" s="211"/>
      <c r="L934" s="211"/>
      <c r="M934" s="211"/>
      <c r="N934" s="211"/>
      <c r="O934" s="211"/>
      <c r="P934" s="211"/>
      <c r="Q934" s="211"/>
      <c r="R934" s="211"/>
      <c r="S934" s="211"/>
      <c r="T934" s="211"/>
      <c r="U934" s="211"/>
      <c r="V934" s="211"/>
      <c r="W934" s="211"/>
      <c r="X934" s="211"/>
      <c r="Y934" s="129"/>
      <c r="Z934" s="159"/>
      <c r="AA934" s="108"/>
      <c r="AB934" s="88"/>
      <c r="AC934" s="111" t="s">
        <v>91</v>
      </c>
      <c r="AD934" s="112">
        <v>73</v>
      </c>
      <c r="AE934" s="113">
        <f>IF(SUM(Y925:Y934)=0,"",SUM(Y925:Y934))</f>
        <v>84</v>
      </c>
      <c r="AF934" s="114" t="s">
        <v>19</v>
      </c>
      <c r="AG934" s="2"/>
      <c r="AH934" s="2"/>
      <c r="AI934" s="2"/>
      <c r="AJ934" s="2"/>
    </row>
    <row r="935" spans="1:36" ht="15.75" customHeight="1" x14ac:dyDescent="0.25">
      <c r="A935" s="84">
        <v>2502</v>
      </c>
      <c r="B935" s="87"/>
      <c r="C935" s="87"/>
      <c r="D935" s="87"/>
      <c r="E935" s="87"/>
      <c r="F935" s="87"/>
      <c r="G935" s="87"/>
      <c r="H935" s="87"/>
      <c r="I935" s="87"/>
      <c r="J935" s="87"/>
      <c r="K935" s="211"/>
      <c r="L935" s="211"/>
      <c r="M935" s="211"/>
      <c r="N935" s="211"/>
      <c r="O935" s="211"/>
      <c r="P935" s="211"/>
      <c r="Q935" s="211"/>
      <c r="R935" s="211"/>
      <c r="S935" s="211"/>
      <c r="T935" s="211"/>
      <c r="U935" s="211"/>
      <c r="V935" s="211"/>
      <c r="W935" s="211"/>
      <c r="X935" s="211"/>
      <c r="Y935" s="129"/>
      <c r="Z935" s="159"/>
      <c r="AA935" s="108"/>
      <c r="AB935" s="88"/>
      <c r="AC935" s="115" t="s">
        <v>92</v>
      </c>
      <c r="AD935" s="116">
        <f>IF(AD934/B921=0,"",AD934/B921)</f>
        <v>0.61344537815126055</v>
      </c>
      <c r="AE935" s="117">
        <f>IF(AD934/AE934=0,"",AD934/AE934)</f>
        <v>0.86904761904761907</v>
      </c>
      <c r="AF935" s="118" t="s">
        <v>93</v>
      </c>
      <c r="AG935" s="2"/>
      <c r="AH935" s="2"/>
      <c r="AI935" s="2"/>
      <c r="AJ935" s="2"/>
    </row>
    <row r="936" spans="1:36" ht="15.75" customHeight="1" x14ac:dyDescent="0.25">
      <c r="A936" s="84">
        <v>2601</v>
      </c>
      <c r="B936" s="87"/>
      <c r="C936" s="87"/>
      <c r="D936" s="87"/>
      <c r="E936" s="87"/>
      <c r="F936" s="87"/>
      <c r="G936" s="87"/>
      <c r="H936" s="87"/>
      <c r="I936" s="87"/>
      <c r="J936" s="87"/>
      <c r="K936" s="211"/>
      <c r="L936" s="211"/>
      <c r="M936" s="211"/>
      <c r="N936" s="211"/>
      <c r="O936" s="211"/>
      <c r="P936" s="211"/>
      <c r="Q936" s="211"/>
      <c r="R936" s="211"/>
      <c r="S936" s="211"/>
      <c r="T936" s="211"/>
      <c r="U936" s="211"/>
      <c r="V936" s="211"/>
      <c r="W936" s="211"/>
      <c r="X936" s="211"/>
      <c r="Y936" s="129"/>
      <c r="Z936" s="161"/>
      <c r="AA936" s="162"/>
      <c r="AB936" s="163"/>
      <c r="AC936" s="120"/>
      <c r="AD936" s="121"/>
      <c r="AE936" s="121"/>
      <c r="AF936" s="122"/>
      <c r="AG936" s="2"/>
      <c r="AH936" s="2"/>
      <c r="AI936" s="2"/>
      <c r="AJ936" s="2"/>
    </row>
    <row r="937" spans="1:36" ht="18" customHeight="1" x14ac:dyDescent="0.25">
      <c r="A937" s="46"/>
      <c r="B937" s="296" t="s">
        <v>111</v>
      </c>
      <c r="C937" s="296"/>
      <c r="D937" s="296"/>
      <c r="E937" s="296"/>
      <c r="F937" s="296"/>
      <c r="G937" s="296"/>
      <c r="H937" s="296"/>
      <c r="I937" s="296"/>
      <c r="J937" s="296"/>
      <c r="K937" s="296"/>
      <c r="L937" s="296"/>
      <c r="M937" s="296"/>
      <c r="N937" s="296"/>
      <c r="O937" s="296"/>
      <c r="P937" s="296"/>
      <c r="Q937" s="296"/>
      <c r="R937" s="296"/>
      <c r="S937" s="296"/>
      <c r="T937" s="296"/>
      <c r="U937" s="296"/>
      <c r="V937" s="296"/>
      <c r="W937" s="296"/>
      <c r="X937" s="296"/>
      <c r="Y937" s="123">
        <f>SUM(Y921:Y933)</f>
        <v>84</v>
      </c>
      <c r="Z937" s="124">
        <f>IF(Y929=0,"",Y929/B921)</f>
        <v>0.56302521008403361</v>
      </c>
      <c r="AA937" s="124">
        <f>IF(Y937=0,"",Y937/B921)</f>
        <v>0.70588235294117652</v>
      </c>
      <c r="AB937" s="124">
        <f>IF(Y929=0,"",AA937-Z937)</f>
        <v>0.1428571428571429</v>
      </c>
      <c r="AC937" s="1"/>
      <c r="AD937" s="2"/>
      <c r="AE937" s="36"/>
      <c r="AF937" s="1"/>
      <c r="AG937" s="2"/>
      <c r="AH937" s="2"/>
      <c r="AI937" s="2"/>
      <c r="AJ937" s="2"/>
    </row>
    <row r="938" spans="1:36" ht="12.75" x14ac:dyDescent="0.2">
      <c r="Z938" s="1"/>
      <c r="AA938" s="1"/>
      <c r="AC938" s="1"/>
      <c r="AG938" s="2"/>
      <c r="AH938" s="2"/>
      <c r="AI938" s="2"/>
      <c r="AJ938" s="2"/>
    </row>
    <row r="939" spans="1:36" ht="12.75" x14ac:dyDescent="0.2">
      <c r="Z939" s="1"/>
      <c r="AA939" s="1"/>
      <c r="AC939" s="1"/>
      <c r="AG939" s="2"/>
      <c r="AH939" s="2"/>
      <c r="AI939" s="2"/>
      <c r="AJ939" s="2"/>
    </row>
    <row r="940" spans="1:36" ht="26.25" x14ac:dyDescent="0.4">
      <c r="B940" s="297" t="s">
        <v>101</v>
      </c>
      <c r="C940" s="297"/>
      <c r="D940" s="297"/>
      <c r="E940" s="297"/>
      <c r="F940" s="297"/>
      <c r="G940" s="297"/>
      <c r="H940" s="297"/>
      <c r="I940" s="297"/>
      <c r="J940" s="297"/>
      <c r="K940" s="297"/>
      <c r="L940" s="297"/>
      <c r="M940" s="297"/>
      <c r="N940" s="297"/>
      <c r="O940" s="297"/>
      <c r="P940" s="297"/>
      <c r="Q940" s="297"/>
      <c r="R940" s="297"/>
      <c r="S940" s="297"/>
      <c r="T940" s="297"/>
      <c r="U940" s="297"/>
      <c r="V940" s="297"/>
      <c r="W940" s="297"/>
      <c r="X940" s="297"/>
      <c r="Y940" s="208" t="s">
        <v>119</v>
      </c>
      <c r="Z940" s="1"/>
      <c r="AA940" s="1"/>
      <c r="AB940" s="2"/>
      <c r="AC940" s="1"/>
      <c r="AD940" s="2"/>
      <c r="AE940" s="2"/>
      <c r="AF940" s="2"/>
      <c r="AG940" s="2"/>
      <c r="AH940" s="2"/>
      <c r="AI940" s="2"/>
      <c r="AJ940" s="2"/>
    </row>
    <row r="941" spans="1:36" ht="20.25" x14ac:dyDescent="0.2">
      <c r="A941" s="316" t="s">
        <v>18</v>
      </c>
      <c r="B941" s="318" t="s">
        <v>102</v>
      </c>
      <c r="C941" s="319"/>
      <c r="D941" s="319"/>
      <c r="E941" s="319"/>
      <c r="F941" s="319"/>
      <c r="G941" s="319"/>
      <c r="H941" s="319"/>
      <c r="I941" s="319"/>
      <c r="J941" s="320"/>
      <c r="K941" s="298"/>
      <c r="L941" s="298"/>
      <c r="M941" s="298"/>
      <c r="N941" s="298"/>
      <c r="O941" s="298"/>
      <c r="P941" s="298"/>
      <c r="Q941" s="298"/>
      <c r="R941" s="298"/>
      <c r="S941" s="298"/>
      <c r="T941" s="298"/>
      <c r="U941" s="298"/>
      <c r="V941" s="298"/>
      <c r="W941" s="298"/>
      <c r="X941" s="298"/>
      <c r="Y941" s="327" t="s">
        <v>19</v>
      </c>
      <c r="Z941" s="323" t="s">
        <v>11</v>
      </c>
      <c r="AA941" s="323" t="s">
        <v>12</v>
      </c>
      <c r="AB941" s="325" t="s">
        <v>13</v>
      </c>
      <c r="AC941" s="323" t="s">
        <v>14</v>
      </c>
      <c r="AD941" s="324" t="s">
        <v>15</v>
      </c>
      <c r="AE941" s="324" t="s">
        <v>16</v>
      </c>
      <c r="AF941" s="323" t="s">
        <v>103</v>
      </c>
      <c r="AG941" s="2"/>
      <c r="AH941" s="2"/>
      <c r="AI941" s="2"/>
      <c r="AJ941" s="2"/>
    </row>
    <row r="942" spans="1:36" ht="15.75" x14ac:dyDescent="0.25">
      <c r="A942" s="317"/>
      <c r="B942" s="84" t="s">
        <v>104</v>
      </c>
      <c r="C942" s="84" t="s">
        <v>105</v>
      </c>
      <c r="D942" s="84" t="s">
        <v>106</v>
      </c>
      <c r="E942" s="84" t="s">
        <v>107</v>
      </c>
      <c r="F942" s="84" t="s">
        <v>108</v>
      </c>
      <c r="G942" s="84" t="s">
        <v>109</v>
      </c>
      <c r="H942" s="84" t="s">
        <v>110</v>
      </c>
      <c r="I942" s="84" t="s">
        <v>73</v>
      </c>
      <c r="J942" s="84" t="s">
        <v>74</v>
      </c>
      <c r="K942" s="85" t="s">
        <v>73</v>
      </c>
      <c r="L942" s="85" t="s">
        <v>74</v>
      </c>
      <c r="M942" s="85" t="s">
        <v>73</v>
      </c>
      <c r="N942" s="85" t="s">
        <v>74</v>
      </c>
      <c r="O942" s="85" t="s">
        <v>73</v>
      </c>
      <c r="P942" s="85" t="s">
        <v>74</v>
      </c>
      <c r="Q942" s="85" t="s">
        <v>73</v>
      </c>
      <c r="R942" s="85" t="s">
        <v>74</v>
      </c>
      <c r="S942" s="85" t="s">
        <v>73</v>
      </c>
      <c r="T942" s="85" t="s">
        <v>74</v>
      </c>
      <c r="Y942" s="322"/>
      <c r="Z942" s="317"/>
      <c r="AA942" s="317"/>
      <c r="AB942" s="317"/>
      <c r="AC942" s="317"/>
      <c r="AD942" s="317"/>
      <c r="AE942" s="317"/>
      <c r="AF942" s="317"/>
      <c r="AG942" s="2"/>
      <c r="AH942" s="2"/>
      <c r="AI942" s="2"/>
      <c r="AJ942" s="2"/>
    </row>
    <row r="943" spans="1:36" ht="15.75" customHeight="1" x14ac:dyDescent="0.25">
      <c r="A943" s="84">
        <v>1901</v>
      </c>
      <c r="B943" s="87">
        <v>114</v>
      </c>
      <c r="C943" s="87"/>
      <c r="D943" s="87"/>
      <c r="E943" s="87"/>
      <c r="F943" s="87"/>
      <c r="G943" s="87"/>
      <c r="H943" s="87"/>
      <c r="I943" s="87"/>
      <c r="J943" s="87"/>
      <c r="K943" s="88"/>
      <c r="L943" s="88"/>
      <c r="M943" s="88"/>
      <c r="N943" s="88"/>
      <c r="O943" s="88"/>
      <c r="P943" s="88"/>
      <c r="Q943" s="88"/>
      <c r="R943" s="88"/>
      <c r="S943" s="88"/>
      <c r="T943" s="88"/>
      <c r="U943" s="88"/>
      <c r="V943" s="88"/>
      <c r="W943" s="88"/>
      <c r="X943" s="88"/>
      <c r="Y943" s="129"/>
      <c r="Z943" s="156"/>
      <c r="AA943" s="157"/>
      <c r="AB943" s="158"/>
      <c r="AC943" s="91"/>
      <c r="AD943" s="92">
        <f>B943</f>
        <v>114</v>
      </c>
      <c r="AE943" s="93"/>
      <c r="AF943" s="91"/>
      <c r="AG943" s="2"/>
      <c r="AH943" s="2"/>
      <c r="AI943" s="2"/>
      <c r="AJ943" s="2"/>
    </row>
    <row r="944" spans="1:36" ht="15.75" customHeight="1" x14ac:dyDescent="0.25">
      <c r="A944" s="84">
        <v>1902</v>
      </c>
      <c r="B944" s="87"/>
      <c r="C944" s="87">
        <v>87</v>
      </c>
      <c r="D944" s="87"/>
      <c r="E944" s="87"/>
      <c r="F944" s="87"/>
      <c r="G944" s="87"/>
      <c r="H944" s="87"/>
      <c r="I944" s="87"/>
      <c r="J944" s="87"/>
      <c r="K944" s="88"/>
      <c r="L944" s="88"/>
      <c r="M944" s="88"/>
      <c r="N944" s="88"/>
      <c r="O944" s="88"/>
      <c r="P944" s="88"/>
      <c r="Q944" s="88"/>
      <c r="R944" s="88"/>
      <c r="S944" s="88"/>
      <c r="T944" s="88"/>
      <c r="U944" s="88"/>
      <c r="V944" s="88"/>
      <c r="W944" s="88"/>
      <c r="X944" s="88"/>
      <c r="Y944" s="129"/>
      <c r="Z944" s="159"/>
      <c r="AA944" s="108"/>
      <c r="AB944" s="160"/>
      <c r="AC944" s="96">
        <f>IF(C944=0,"",C944/B943)</f>
        <v>0.76315789473684215</v>
      </c>
      <c r="AD944" s="97">
        <v>87</v>
      </c>
      <c r="AE944" s="98">
        <f t="shared" ref="AE944:AE950" si="422">IF(AD944=0,"",AD944/AD943)</f>
        <v>0.76315789473684215</v>
      </c>
      <c r="AF944" s="98">
        <f t="shared" ref="AF944:AF950" si="423">IF(AD944=0,"",100%-AE944)</f>
        <v>0.23684210526315785</v>
      </c>
      <c r="AG944" s="2"/>
      <c r="AH944" s="2"/>
      <c r="AI944" s="2"/>
      <c r="AJ944" s="2"/>
    </row>
    <row r="945" spans="1:36" ht="15.75" customHeight="1" x14ac:dyDescent="0.25">
      <c r="A945" s="84">
        <v>2001</v>
      </c>
      <c r="B945" s="87"/>
      <c r="C945" s="87"/>
      <c r="D945" s="87">
        <v>77</v>
      </c>
      <c r="E945" s="87"/>
      <c r="F945" s="87"/>
      <c r="G945" s="87"/>
      <c r="H945" s="87"/>
      <c r="I945" s="87"/>
      <c r="J945" s="87"/>
      <c r="K945" s="88"/>
      <c r="L945" s="88"/>
      <c r="M945" s="88"/>
      <c r="N945" s="88"/>
      <c r="O945" s="88"/>
      <c r="P945" s="88"/>
      <c r="Q945" s="88"/>
      <c r="R945" s="88"/>
      <c r="S945" s="88"/>
      <c r="T945" s="88"/>
      <c r="U945" s="88"/>
      <c r="V945" s="88"/>
      <c r="W945" s="88"/>
      <c r="X945" s="88"/>
      <c r="Y945" s="129"/>
      <c r="Z945" s="159"/>
      <c r="AA945" s="108"/>
      <c r="AB945" s="160"/>
      <c r="AC945" s="96">
        <f>IF(D945=0,"",D945/C944)</f>
        <v>0.88505747126436785</v>
      </c>
      <c r="AD945" s="97">
        <v>86</v>
      </c>
      <c r="AE945" s="98">
        <f t="shared" si="422"/>
        <v>0.9885057471264368</v>
      </c>
      <c r="AF945" s="98">
        <f t="shared" si="423"/>
        <v>1.1494252873563204E-2</v>
      </c>
      <c r="AG945" s="128">
        <f>AD945/AD943</f>
        <v>0.75438596491228072</v>
      </c>
      <c r="AH945" s="2"/>
      <c r="AI945" s="2"/>
      <c r="AJ945" s="2"/>
    </row>
    <row r="946" spans="1:36" ht="15.75" customHeight="1" x14ac:dyDescent="0.25">
      <c r="A946" s="84">
        <v>2002</v>
      </c>
      <c r="B946" s="87"/>
      <c r="C946" s="87"/>
      <c r="D946" s="87"/>
      <c r="E946" s="87">
        <v>75</v>
      </c>
      <c r="F946" s="87"/>
      <c r="G946" s="87"/>
      <c r="H946" s="87"/>
      <c r="I946" s="87"/>
      <c r="J946" s="87"/>
      <c r="K946" s="88"/>
      <c r="L946" s="88"/>
      <c r="M946" s="88"/>
      <c r="N946" s="88"/>
      <c r="O946" s="88"/>
      <c r="P946" s="88"/>
      <c r="Q946" s="88"/>
      <c r="R946" s="88"/>
      <c r="S946" s="88"/>
      <c r="T946" s="88"/>
      <c r="U946" s="88"/>
      <c r="V946" s="88"/>
      <c r="W946" s="88"/>
      <c r="X946" s="88"/>
      <c r="Y946" s="129"/>
      <c r="Z946" s="159"/>
      <c r="AA946" s="108"/>
      <c r="AB946" s="160"/>
      <c r="AC946" s="96">
        <f>IF(E946=0,"",E946/D945)</f>
        <v>0.97402597402597402</v>
      </c>
      <c r="AD946" s="97">
        <v>83</v>
      </c>
      <c r="AE946" s="98">
        <f t="shared" si="422"/>
        <v>0.96511627906976749</v>
      </c>
      <c r="AF946" s="98">
        <f t="shared" si="423"/>
        <v>3.4883720930232509E-2</v>
      </c>
      <c r="AG946" s="2"/>
      <c r="AH946" s="2"/>
      <c r="AI946" s="2"/>
      <c r="AJ946" s="2"/>
    </row>
    <row r="947" spans="1:36" ht="15.75" customHeight="1" x14ac:dyDescent="0.25">
      <c r="A947" s="84">
        <v>2101</v>
      </c>
      <c r="B947" s="87"/>
      <c r="C947" s="87"/>
      <c r="D947" s="87"/>
      <c r="E947" s="87"/>
      <c r="F947" s="87">
        <v>73</v>
      </c>
      <c r="G947" s="87"/>
      <c r="H947" s="87"/>
      <c r="I947" s="87"/>
      <c r="J947" s="87"/>
      <c r="K947" s="88"/>
      <c r="L947" s="88"/>
      <c r="M947" s="88"/>
      <c r="N947" s="88"/>
      <c r="O947" s="88"/>
      <c r="P947" s="88"/>
      <c r="Q947" s="88"/>
      <c r="R947" s="88"/>
      <c r="S947" s="88"/>
      <c r="T947" s="88"/>
      <c r="U947" s="88"/>
      <c r="V947" s="88"/>
      <c r="W947" s="88"/>
      <c r="X947" s="88"/>
      <c r="Y947" s="129"/>
      <c r="Z947" s="159"/>
      <c r="AA947" s="108"/>
      <c r="AB947" s="160"/>
      <c r="AC947" s="96">
        <f>F947/E946</f>
        <v>0.97333333333333338</v>
      </c>
      <c r="AD947" s="97">
        <v>82</v>
      </c>
      <c r="AE947" s="98">
        <f t="shared" si="422"/>
        <v>0.98795180722891562</v>
      </c>
      <c r="AF947" s="98">
        <f t="shared" si="423"/>
        <v>1.2048192771084376E-2</v>
      </c>
      <c r="AG947" s="2"/>
      <c r="AH947" s="2"/>
      <c r="AI947" s="2"/>
      <c r="AJ947" s="2"/>
    </row>
    <row r="948" spans="1:36" ht="15.75" customHeight="1" x14ac:dyDescent="0.25">
      <c r="A948" s="84">
        <v>2102</v>
      </c>
      <c r="B948" s="87"/>
      <c r="C948" s="87"/>
      <c r="D948" s="87"/>
      <c r="E948" s="87"/>
      <c r="F948" s="87"/>
      <c r="G948" s="87">
        <v>71</v>
      </c>
      <c r="H948" s="87"/>
      <c r="I948" s="87"/>
      <c r="J948" s="87"/>
      <c r="K948" s="88"/>
      <c r="L948" s="88"/>
      <c r="M948" s="88"/>
      <c r="N948" s="88"/>
      <c r="O948" s="88"/>
      <c r="P948" s="88"/>
      <c r="Q948" s="88"/>
      <c r="R948" s="88"/>
      <c r="S948" s="88"/>
      <c r="T948" s="88"/>
      <c r="U948" s="88"/>
      <c r="V948" s="88"/>
      <c r="W948" s="88"/>
      <c r="X948" s="88"/>
      <c r="Y948" s="129"/>
      <c r="Z948" s="159"/>
      <c r="AA948" s="108"/>
      <c r="AB948" s="160"/>
      <c r="AC948" s="96">
        <f>IF(G948=0,"",G948/F947)</f>
        <v>0.9726027397260274</v>
      </c>
      <c r="AD948" s="97">
        <v>80</v>
      </c>
      <c r="AE948" s="98">
        <f t="shared" si="422"/>
        <v>0.97560975609756095</v>
      </c>
      <c r="AF948" s="98">
        <f t="shared" si="423"/>
        <v>2.4390243902439046E-2</v>
      </c>
      <c r="AG948" s="2"/>
      <c r="AH948" s="2"/>
      <c r="AI948" s="2"/>
      <c r="AJ948" s="2"/>
    </row>
    <row r="949" spans="1:36" ht="15.75" customHeight="1" x14ac:dyDescent="0.25">
      <c r="A949" s="84">
        <v>2201</v>
      </c>
      <c r="B949" s="87"/>
      <c r="C949" s="87"/>
      <c r="D949" s="87"/>
      <c r="E949" s="87"/>
      <c r="F949" s="87"/>
      <c r="G949" s="87"/>
      <c r="H949" s="87">
        <v>68</v>
      </c>
      <c r="I949" s="87"/>
      <c r="J949" s="87"/>
      <c r="K949" s="88"/>
      <c r="L949" s="88"/>
      <c r="M949" s="88"/>
      <c r="N949" s="88"/>
      <c r="O949" s="88"/>
      <c r="P949" s="88"/>
      <c r="Q949" s="88"/>
      <c r="R949" s="88"/>
      <c r="S949" s="88"/>
      <c r="T949" s="88"/>
      <c r="U949" s="88"/>
      <c r="V949" s="88"/>
      <c r="W949" s="88"/>
      <c r="X949" s="88"/>
      <c r="Y949" s="129"/>
      <c r="Z949" s="159"/>
      <c r="AA949" s="108"/>
      <c r="AB949" s="160"/>
      <c r="AC949" s="96">
        <f>IF(H949=0,"",H949/G948)</f>
        <v>0.95774647887323938</v>
      </c>
      <c r="AD949" s="97">
        <v>80</v>
      </c>
      <c r="AE949" s="98">
        <f t="shared" si="422"/>
        <v>1</v>
      </c>
      <c r="AF949" s="98">
        <f t="shared" si="423"/>
        <v>0</v>
      </c>
      <c r="AG949" s="2"/>
      <c r="AH949" s="2"/>
      <c r="AI949" s="2"/>
      <c r="AJ949" s="2"/>
    </row>
    <row r="950" spans="1:36" ht="15.75" customHeight="1" x14ac:dyDescent="0.25">
      <c r="A950" s="84">
        <v>2202</v>
      </c>
      <c r="B950" s="87"/>
      <c r="C950" s="87"/>
      <c r="D950" s="87"/>
      <c r="E950" s="87"/>
      <c r="F950" s="87"/>
      <c r="G950" s="87"/>
      <c r="H950" s="87"/>
      <c r="I950" s="87">
        <v>67</v>
      </c>
      <c r="J950" s="87"/>
      <c r="K950" s="88"/>
      <c r="L950" s="88"/>
      <c r="M950" s="88"/>
      <c r="N950" s="88" t="s">
        <v>37</v>
      </c>
      <c r="O950" s="88"/>
      <c r="P950" s="88"/>
      <c r="Q950" s="88"/>
      <c r="R950" s="88"/>
      <c r="S950" s="88"/>
      <c r="T950" s="88"/>
      <c r="U950" s="88"/>
      <c r="V950" s="88"/>
      <c r="W950" s="88"/>
      <c r="X950" s="88"/>
      <c r="Y950" s="129"/>
      <c r="Z950" s="159"/>
      <c r="AA950" s="108"/>
      <c r="AB950" s="160"/>
      <c r="AC950" s="126">
        <f>IF(I950=0,"",I950/H949)</f>
        <v>0.98529411764705888</v>
      </c>
      <c r="AD950" s="97">
        <v>78</v>
      </c>
      <c r="AE950" s="100">
        <f t="shared" si="422"/>
        <v>0.97499999999999998</v>
      </c>
      <c r="AF950" s="100">
        <f t="shared" si="423"/>
        <v>2.5000000000000022E-2</v>
      </c>
      <c r="AG950" s="2"/>
      <c r="AH950" s="2"/>
      <c r="AI950" s="2"/>
      <c r="AJ950" s="2"/>
    </row>
    <row r="951" spans="1:36" ht="15.75" customHeight="1" x14ac:dyDescent="0.25">
      <c r="A951" s="84">
        <v>2301</v>
      </c>
      <c r="B951" s="87"/>
      <c r="C951" s="87"/>
      <c r="D951" s="87"/>
      <c r="E951" s="87"/>
      <c r="F951" s="87"/>
      <c r="G951" s="87"/>
      <c r="H951" s="87"/>
      <c r="I951" s="87"/>
      <c r="J951" s="87">
        <v>67</v>
      </c>
      <c r="K951" s="88"/>
      <c r="L951" s="88"/>
      <c r="M951" s="88"/>
      <c r="N951" s="88"/>
      <c r="O951" s="88"/>
      <c r="P951" s="88"/>
      <c r="Q951" s="88"/>
      <c r="R951" s="88"/>
      <c r="S951" s="88"/>
      <c r="T951" s="88"/>
      <c r="U951" s="88"/>
      <c r="V951" s="88"/>
      <c r="W951" s="88"/>
      <c r="X951" s="88"/>
      <c r="Y951" s="129">
        <v>49</v>
      </c>
      <c r="Z951" s="159"/>
      <c r="AA951" s="108"/>
      <c r="AB951" s="88"/>
      <c r="AC951" s="126">
        <f>IF(J951=0,"",J951/I950)</f>
        <v>1</v>
      </c>
      <c r="AD951" s="97">
        <v>78</v>
      </c>
      <c r="AE951" s="100">
        <f t="shared" ref="AE951" si="424">IF(AD951=0,"",AD951/AD950)</f>
        <v>1</v>
      </c>
      <c r="AF951" s="100">
        <f t="shared" ref="AF951" si="425">IF(AD951=0,"",100%-AE951)</f>
        <v>0</v>
      </c>
      <c r="AG951" s="2"/>
      <c r="AH951" s="2"/>
      <c r="AI951" s="2"/>
      <c r="AJ951" s="2"/>
    </row>
    <row r="952" spans="1:36" ht="15.75" customHeight="1" x14ac:dyDescent="0.25">
      <c r="A952" s="84">
        <v>2302</v>
      </c>
      <c r="B952" s="87"/>
      <c r="C952" s="87"/>
      <c r="D952" s="87"/>
      <c r="E952" s="87"/>
      <c r="F952" s="87"/>
      <c r="G952" s="87"/>
      <c r="H952" s="87"/>
      <c r="I952" s="87"/>
      <c r="J952" s="87">
        <v>24</v>
      </c>
      <c r="K952" s="211"/>
      <c r="L952" s="211"/>
      <c r="M952" s="211"/>
      <c r="N952" s="211"/>
      <c r="O952" s="211"/>
      <c r="P952" s="211"/>
      <c r="Q952" s="211"/>
      <c r="R952" s="211"/>
      <c r="S952" s="211"/>
      <c r="T952" s="211"/>
      <c r="U952" s="211"/>
      <c r="V952" s="211"/>
      <c r="W952" s="211"/>
      <c r="X952" s="211"/>
      <c r="Y952" s="129">
        <v>19</v>
      </c>
      <c r="Z952" s="159"/>
      <c r="AA952" s="108"/>
      <c r="AB952" s="88"/>
      <c r="AC952" s="105"/>
      <c r="AD952" s="106">
        <v>28</v>
      </c>
      <c r="AE952" s="107"/>
      <c r="AF952" s="105"/>
      <c r="AG952" s="2"/>
      <c r="AH952" s="2"/>
      <c r="AI952" s="2"/>
      <c r="AJ952" s="2"/>
    </row>
    <row r="953" spans="1:36" ht="15.75" customHeight="1" x14ac:dyDescent="0.25">
      <c r="A953" s="84">
        <v>2401</v>
      </c>
      <c r="B953" s="87"/>
      <c r="C953" s="87"/>
      <c r="D953" s="87"/>
      <c r="E953" s="87"/>
      <c r="F953" s="87"/>
      <c r="G953" s="87"/>
      <c r="H953" s="87"/>
      <c r="I953" s="87"/>
      <c r="J953" s="87">
        <v>7</v>
      </c>
      <c r="K953" s="211"/>
      <c r="L953" s="211"/>
      <c r="M953" s="211"/>
      <c r="N953" s="211"/>
      <c r="O953" s="211"/>
      <c r="P953" s="211"/>
      <c r="Q953" s="211"/>
      <c r="R953" s="211"/>
      <c r="S953" s="211"/>
      <c r="T953" s="211"/>
      <c r="U953" s="211"/>
      <c r="V953" s="211"/>
      <c r="W953" s="211"/>
      <c r="X953" s="211"/>
      <c r="Y953" s="129">
        <v>4</v>
      </c>
      <c r="Z953" s="159"/>
      <c r="AA953" s="108"/>
      <c r="AB953" s="88"/>
      <c r="AC953" s="105"/>
      <c r="AD953" s="228">
        <v>8</v>
      </c>
      <c r="AE953" s="107"/>
      <c r="AF953" s="105"/>
      <c r="AG953" s="2"/>
      <c r="AH953" s="2"/>
      <c r="AI953" s="2"/>
      <c r="AJ953" s="2"/>
    </row>
    <row r="954" spans="1:36" ht="15.75" customHeight="1" x14ac:dyDescent="0.25">
      <c r="A954" s="84">
        <v>2402</v>
      </c>
      <c r="B954" s="87"/>
      <c r="C954" s="87"/>
      <c r="D954" s="87"/>
      <c r="E954" s="87"/>
      <c r="F954" s="87"/>
      <c r="G954" s="87"/>
      <c r="H954" s="87"/>
      <c r="I954" s="87"/>
      <c r="J954" s="87">
        <v>3</v>
      </c>
      <c r="K954" s="211"/>
      <c r="L954" s="211"/>
      <c r="M954" s="211"/>
      <c r="N954" s="211"/>
      <c r="O954" s="211"/>
      <c r="P954" s="211"/>
      <c r="Q954" s="211"/>
      <c r="R954" s="211"/>
      <c r="S954" s="211"/>
      <c r="T954" s="211"/>
      <c r="U954" s="211"/>
      <c r="V954" s="211"/>
      <c r="W954" s="211"/>
      <c r="X954" s="211"/>
      <c r="Y954" s="129">
        <v>3</v>
      </c>
      <c r="Z954" s="159"/>
      <c r="AA954" s="108"/>
      <c r="AB954" s="88"/>
      <c r="AC954" s="246"/>
      <c r="AD954" s="230">
        <v>4</v>
      </c>
      <c r="AE954" s="247"/>
      <c r="AF954" s="105"/>
      <c r="AG954" s="2"/>
      <c r="AH954" s="2"/>
      <c r="AI954" s="2"/>
      <c r="AJ954" s="2"/>
    </row>
    <row r="955" spans="1:36" ht="15.75" customHeight="1" x14ac:dyDescent="0.25">
      <c r="A955" s="84">
        <v>2501</v>
      </c>
      <c r="B955" s="87"/>
      <c r="C955" s="87"/>
      <c r="D955" s="87"/>
      <c r="E955" s="87"/>
      <c r="F955" s="87"/>
      <c r="G955" s="87"/>
      <c r="H955" s="87"/>
      <c r="I955" s="87"/>
      <c r="J955" s="87">
        <v>1</v>
      </c>
      <c r="K955" s="211"/>
      <c r="L955" s="211"/>
      <c r="M955" s="211"/>
      <c r="N955" s="211"/>
      <c r="O955" s="211"/>
      <c r="P955" s="211"/>
      <c r="Q955" s="211"/>
      <c r="R955" s="211"/>
      <c r="S955" s="211"/>
      <c r="T955" s="211"/>
      <c r="U955" s="211"/>
      <c r="V955" s="211"/>
      <c r="W955" s="211"/>
      <c r="X955" s="211"/>
      <c r="Y955" s="129">
        <v>1</v>
      </c>
      <c r="Z955" s="159"/>
      <c r="AA955" s="108"/>
      <c r="AB955" s="88"/>
      <c r="AC955" s="246"/>
      <c r="AD955" s="230">
        <v>1</v>
      </c>
      <c r="AE955" s="247"/>
      <c r="AF955" s="105"/>
      <c r="AG955" s="2"/>
      <c r="AH955" s="2"/>
      <c r="AI955" s="2"/>
      <c r="AJ955" s="2"/>
    </row>
    <row r="956" spans="1:36" ht="15.75" customHeight="1" x14ac:dyDescent="0.25">
      <c r="A956" s="84">
        <v>2502</v>
      </c>
      <c r="B956" s="87"/>
      <c r="C956" s="87"/>
      <c r="D956" s="87"/>
      <c r="E956" s="87"/>
      <c r="F956" s="87"/>
      <c r="G956" s="87"/>
      <c r="H956" s="87"/>
      <c r="I956" s="87"/>
      <c r="J956" s="87"/>
      <c r="K956" s="211"/>
      <c r="L956" s="211"/>
      <c r="M956" s="211"/>
      <c r="N956" s="211"/>
      <c r="O956" s="211"/>
      <c r="P956" s="211"/>
      <c r="Q956" s="211"/>
      <c r="R956" s="211"/>
      <c r="S956" s="211"/>
      <c r="T956" s="211"/>
      <c r="U956" s="211"/>
      <c r="V956" s="211"/>
      <c r="W956" s="211"/>
      <c r="X956" s="211"/>
      <c r="Y956" s="129"/>
      <c r="Z956" s="159"/>
      <c r="AA956" s="108"/>
      <c r="AB956" s="88"/>
      <c r="AC956" s="111" t="s">
        <v>91</v>
      </c>
      <c r="AD956" s="229">
        <v>61</v>
      </c>
      <c r="AE956" s="113">
        <f>IF(SUM(Y947:Y956)=0,"",SUM(Y947:Y956))</f>
        <v>76</v>
      </c>
      <c r="AF956" s="114" t="s">
        <v>19</v>
      </c>
      <c r="AG956" s="2"/>
      <c r="AH956" s="2"/>
      <c r="AI956" s="2"/>
      <c r="AJ956" s="2"/>
    </row>
    <row r="957" spans="1:36" ht="15.75" customHeight="1" x14ac:dyDescent="0.25">
      <c r="A957" s="84">
        <v>2601</v>
      </c>
      <c r="B957" s="87"/>
      <c r="C957" s="87"/>
      <c r="D957" s="87"/>
      <c r="E957" s="87"/>
      <c r="F957" s="87"/>
      <c r="G957" s="87"/>
      <c r="H957" s="87"/>
      <c r="I957" s="87"/>
      <c r="J957" s="87"/>
      <c r="K957" s="211"/>
      <c r="L957" s="211"/>
      <c r="M957" s="211"/>
      <c r="N957" s="211"/>
      <c r="O957" s="211"/>
      <c r="P957" s="211"/>
      <c r="Q957" s="211"/>
      <c r="R957" s="211"/>
      <c r="S957" s="211"/>
      <c r="T957" s="211"/>
      <c r="U957" s="211"/>
      <c r="V957" s="211"/>
      <c r="W957" s="211"/>
      <c r="X957" s="211"/>
      <c r="Y957" s="129"/>
      <c r="Z957" s="159"/>
      <c r="AA957" s="108"/>
      <c r="AB957" s="88"/>
      <c r="AC957" s="115" t="s">
        <v>92</v>
      </c>
      <c r="AD957" s="116">
        <f>IF(AD956/B943=0,"",AD956/B943)</f>
        <v>0.53508771929824561</v>
      </c>
      <c r="AE957" s="117">
        <f>IF(AD956/AE956=0,"",AD956/AE956)</f>
        <v>0.80263157894736847</v>
      </c>
      <c r="AF957" s="118" t="s">
        <v>93</v>
      </c>
      <c r="AG957" s="2"/>
      <c r="AH957" s="2"/>
      <c r="AI957" s="2"/>
      <c r="AJ957" s="2"/>
    </row>
    <row r="958" spans="1:36" ht="15.75" x14ac:dyDescent="0.25">
      <c r="A958" s="84">
        <v>2602</v>
      </c>
      <c r="B958" s="87"/>
      <c r="C958" s="87"/>
      <c r="D958" s="87"/>
      <c r="E958" s="87"/>
      <c r="F958" s="87"/>
      <c r="G958" s="87"/>
      <c r="H958" s="87"/>
      <c r="I958" s="87"/>
      <c r="J958" s="87"/>
      <c r="K958" s="211"/>
      <c r="L958" s="211"/>
      <c r="M958" s="211"/>
      <c r="N958" s="211"/>
      <c r="O958" s="211"/>
      <c r="P958" s="211"/>
      <c r="Q958" s="211"/>
      <c r="R958" s="211"/>
      <c r="S958" s="211"/>
      <c r="T958" s="211"/>
      <c r="U958" s="211"/>
      <c r="V958" s="211"/>
      <c r="W958" s="211"/>
      <c r="X958" s="211"/>
      <c r="Y958" s="129"/>
      <c r="Z958" s="161"/>
      <c r="AA958" s="162"/>
      <c r="AB958" s="163"/>
      <c r="AC958" s="120"/>
      <c r="AD958" s="121"/>
      <c r="AE958" s="121"/>
      <c r="AF958" s="122"/>
      <c r="AG958" s="2"/>
      <c r="AH958" s="2"/>
      <c r="AI958" s="2"/>
      <c r="AJ958" s="2"/>
    </row>
    <row r="959" spans="1:36" ht="18" customHeight="1" x14ac:dyDescent="0.25">
      <c r="A959" s="46"/>
      <c r="B959" s="296" t="s">
        <v>111</v>
      </c>
      <c r="C959" s="296"/>
      <c r="D959" s="296"/>
      <c r="E959" s="296"/>
      <c r="F959" s="296"/>
      <c r="G959" s="296"/>
      <c r="H959" s="296"/>
      <c r="I959" s="296"/>
      <c r="J959" s="296"/>
      <c r="K959" s="296"/>
      <c r="L959" s="296"/>
      <c r="M959" s="296"/>
      <c r="N959" s="296"/>
      <c r="O959" s="296"/>
      <c r="P959" s="296"/>
      <c r="Q959" s="296"/>
      <c r="R959" s="296"/>
      <c r="S959" s="296"/>
      <c r="T959" s="296"/>
      <c r="U959" s="296"/>
      <c r="V959" s="296"/>
      <c r="W959" s="296"/>
      <c r="X959" s="296"/>
      <c r="Y959" s="123">
        <f>SUM(Y943:Y955)</f>
        <v>76</v>
      </c>
      <c r="Z959" s="124">
        <f>IF(Y951=0,"",Y951/B943)</f>
        <v>0.42982456140350878</v>
      </c>
      <c r="AA959" s="124">
        <f>IF(Y959=0,"",Y959/B943)</f>
        <v>0.66666666666666663</v>
      </c>
      <c r="AB959" s="124">
        <f>AA959-Z959</f>
        <v>0.23684210526315785</v>
      </c>
      <c r="AC959" s="1"/>
      <c r="AD959" s="2"/>
      <c r="AE959" s="36"/>
      <c r="AF959" s="1"/>
      <c r="AG959" s="2"/>
      <c r="AH959" s="2"/>
      <c r="AI959" s="2"/>
      <c r="AJ959" s="2"/>
    </row>
    <row r="960" spans="1:36" ht="12.75" x14ac:dyDescent="0.2">
      <c r="Z960" s="1"/>
      <c r="AA960" s="1"/>
      <c r="AC960" s="1"/>
      <c r="AG960" s="2"/>
      <c r="AH960" s="2"/>
      <c r="AI960" s="2"/>
      <c r="AJ960" s="2"/>
    </row>
    <row r="961" spans="1:36" ht="12.75" x14ac:dyDescent="0.2">
      <c r="Z961" s="1"/>
      <c r="AA961" s="1"/>
      <c r="AC961" s="1"/>
      <c r="AG961" s="2"/>
      <c r="AH961" s="2"/>
      <c r="AI961" s="2"/>
      <c r="AJ961" s="2"/>
    </row>
    <row r="962" spans="1:36" ht="26.25" x14ac:dyDescent="0.4">
      <c r="B962" s="297" t="s">
        <v>101</v>
      </c>
      <c r="C962" s="297"/>
      <c r="D962" s="297"/>
      <c r="E962" s="297"/>
      <c r="F962" s="297"/>
      <c r="G962" s="297"/>
      <c r="H962" s="297"/>
      <c r="I962" s="297"/>
      <c r="J962" s="297"/>
      <c r="K962" s="297"/>
      <c r="L962" s="297"/>
      <c r="M962" s="297"/>
      <c r="N962" s="297"/>
      <c r="O962" s="297"/>
      <c r="P962" s="297"/>
      <c r="Q962" s="297"/>
      <c r="R962" s="297"/>
      <c r="S962" s="297"/>
      <c r="T962" s="297"/>
      <c r="U962" s="297"/>
      <c r="V962" s="297"/>
      <c r="W962" s="297"/>
      <c r="X962" s="297"/>
      <c r="Y962" s="208" t="s">
        <v>120</v>
      </c>
      <c r="Z962" s="1"/>
      <c r="AA962" s="1"/>
      <c r="AB962" s="2"/>
      <c r="AC962" s="1"/>
      <c r="AD962" s="2"/>
      <c r="AE962" s="2"/>
      <c r="AF962" s="2"/>
      <c r="AG962" s="2"/>
      <c r="AH962" s="2"/>
      <c r="AI962" s="2"/>
      <c r="AJ962" s="2"/>
    </row>
    <row r="963" spans="1:36" ht="20.25" x14ac:dyDescent="0.2">
      <c r="A963" s="316" t="s">
        <v>18</v>
      </c>
      <c r="B963" s="318" t="s">
        <v>102</v>
      </c>
      <c r="C963" s="319"/>
      <c r="D963" s="319"/>
      <c r="E963" s="319"/>
      <c r="F963" s="319"/>
      <c r="G963" s="319"/>
      <c r="H963" s="319"/>
      <c r="I963" s="319"/>
      <c r="J963" s="320"/>
      <c r="K963" s="298"/>
      <c r="L963" s="298"/>
      <c r="M963" s="298"/>
      <c r="N963" s="298"/>
      <c r="O963" s="298"/>
      <c r="P963" s="298"/>
      <c r="Q963" s="298"/>
      <c r="R963" s="298"/>
      <c r="S963" s="298"/>
      <c r="T963" s="298"/>
      <c r="U963" s="298"/>
      <c r="V963" s="298"/>
      <c r="W963" s="298"/>
      <c r="X963" s="298"/>
      <c r="Y963" s="327" t="s">
        <v>19</v>
      </c>
      <c r="Z963" s="323" t="s">
        <v>11</v>
      </c>
      <c r="AA963" s="323" t="s">
        <v>12</v>
      </c>
      <c r="AB963" s="325" t="s">
        <v>13</v>
      </c>
      <c r="AC963" s="323" t="s">
        <v>14</v>
      </c>
      <c r="AD963" s="324" t="s">
        <v>15</v>
      </c>
      <c r="AE963" s="324" t="s">
        <v>16</v>
      </c>
      <c r="AF963" s="323" t="s">
        <v>103</v>
      </c>
      <c r="AG963" s="2"/>
      <c r="AH963" s="2"/>
      <c r="AI963" s="2"/>
      <c r="AJ963" s="2"/>
    </row>
    <row r="964" spans="1:36" ht="15.75" x14ac:dyDescent="0.25">
      <c r="A964" s="317"/>
      <c r="B964" s="84" t="s">
        <v>104</v>
      </c>
      <c r="C964" s="84" t="s">
        <v>105</v>
      </c>
      <c r="D964" s="84" t="s">
        <v>106</v>
      </c>
      <c r="E964" s="84" t="s">
        <v>107</v>
      </c>
      <c r="F964" s="84" t="s">
        <v>108</v>
      </c>
      <c r="G964" s="84" t="s">
        <v>109</v>
      </c>
      <c r="H964" s="84" t="s">
        <v>110</v>
      </c>
      <c r="I964" s="84" t="s">
        <v>73</v>
      </c>
      <c r="J964" s="84" t="s">
        <v>74</v>
      </c>
      <c r="K964" s="85" t="s">
        <v>73</v>
      </c>
      <c r="L964" s="85" t="s">
        <v>74</v>
      </c>
      <c r="M964" s="85" t="s">
        <v>73</v>
      </c>
      <c r="N964" s="85" t="s">
        <v>74</v>
      </c>
      <c r="O964" s="85" t="s">
        <v>73</v>
      </c>
      <c r="P964" s="85" t="s">
        <v>74</v>
      </c>
      <c r="Q964" s="85" t="s">
        <v>73</v>
      </c>
      <c r="R964" s="85" t="s">
        <v>74</v>
      </c>
      <c r="S964" s="85" t="s">
        <v>73</v>
      </c>
      <c r="T964" s="85" t="s">
        <v>74</v>
      </c>
      <c r="Y964" s="322"/>
      <c r="Z964" s="317"/>
      <c r="AA964" s="317"/>
      <c r="AB964" s="317"/>
      <c r="AC964" s="317"/>
      <c r="AD964" s="317"/>
      <c r="AE964" s="317"/>
      <c r="AF964" s="317"/>
      <c r="AG964" s="2"/>
      <c r="AH964" s="2"/>
      <c r="AI964" s="2"/>
      <c r="AJ964" s="2"/>
    </row>
    <row r="965" spans="1:36" ht="15.75" customHeight="1" x14ac:dyDescent="0.25">
      <c r="A965" s="84">
        <v>1902</v>
      </c>
      <c r="B965" s="87">
        <v>110</v>
      </c>
      <c r="C965" s="87"/>
      <c r="D965" s="87"/>
      <c r="E965" s="87"/>
      <c r="F965" s="87"/>
      <c r="G965" s="87"/>
      <c r="H965" s="87"/>
      <c r="I965" s="87"/>
      <c r="J965" s="87"/>
      <c r="K965" s="88"/>
      <c r="L965" s="88"/>
      <c r="M965" s="88"/>
      <c r="N965" s="88"/>
      <c r="O965" s="88"/>
      <c r="P965" s="88"/>
      <c r="Q965" s="88"/>
      <c r="R965" s="88"/>
      <c r="S965" s="88"/>
      <c r="T965" s="88"/>
      <c r="U965" s="88"/>
      <c r="V965" s="88"/>
      <c r="W965" s="88"/>
      <c r="X965" s="88"/>
      <c r="Y965" s="129"/>
      <c r="Z965" s="156"/>
      <c r="AA965" s="157"/>
      <c r="AB965" s="158"/>
      <c r="AC965" s="91"/>
      <c r="AD965" s="92">
        <f>B965</f>
        <v>110</v>
      </c>
      <c r="AE965" s="93"/>
      <c r="AF965" s="91"/>
      <c r="AG965" s="2"/>
      <c r="AH965" s="2"/>
      <c r="AI965" s="2"/>
      <c r="AJ965" s="2"/>
    </row>
    <row r="966" spans="1:36" ht="15.75" customHeight="1" x14ac:dyDescent="0.25">
      <c r="A966" s="84">
        <v>2001</v>
      </c>
      <c r="B966" s="87"/>
      <c r="C966" s="87">
        <v>94</v>
      </c>
      <c r="D966" s="87"/>
      <c r="E966" s="87"/>
      <c r="F966" s="87"/>
      <c r="G966" s="87"/>
      <c r="H966" s="87"/>
      <c r="I966" s="87"/>
      <c r="J966" s="87"/>
      <c r="K966" s="88"/>
      <c r="L966" s="88"/>
      <c r="M966" s="88"/>
      <c r="N966" s="88"/>
      <c r="O966" s="88"/>
      <c r="P966" s="88"/>
      <c r="Q966" s="88"/>
      <c r="R966" s="88"/>
      <c r="S966" s="88"/>
      <c r="T966" s="88"/>
      <c r="U966" s="88"/>
      <c r="V966" s="88"/>
      <c r="W966" s="88"/>
      <c r="X966" s="88"/>
      <c r="Y966" s="129"/>
      <c r="Z966" s="159"/>
      <c r="AA966" s="108"/>
      <c r="AB966" s="160"/>
      <c r="AC966" s="96">
        <f>IF(C966=0,"",C966/B965)</f>
        <v>0.8545454545454545</v>
      </c>
      <c r="AD966" s="97">
        <v>94</v>
      </c>
      <c r="AE966" s="98">
        <f t="shared" ref="AE966:AE972" si="426">IF(AD966=0,"",AD966/AD965)</f>
        <v>0.8545454545454545</v>
      </c>
      <c r="AF966" s="98">
        <f t="shared" ref="AF966:AF972" si="427">IF(AD966=0,"",100%-AE966)</f>
        <v>0.1454545454545455</v>
      </c>
      <c r="AG966" s="2"/>
      <c r="AH966" s="2"/>
      <c r="AI966" s="2"/>
      <c r="AJ966" s="2"/>
    </row>
    <row r="967" spans="1:36" ht="15.75" customHeight="1" x14ac:dyDescent="0.25">
      <c r="A967" s="84">
        <v>2002</v>
      </c>
      <c r="B967" s="87"/>
      <c r="C967" s="87"/>
      <c r="D967" s="87">
        <v>84</v>
      </c>
      <c r="E967" s="87"/>
      <c r="F967" s="87"/>
      <c r="G967" s="87"/>
      <c r="H967" s="87"/>
      <c r="I967" s="87"/>
      <c r="J967" s="87"/>
      <c r="K967" s="88"/>
      <c r="L967" s="88"/>
      <c r="M967" s="88"/>
      <c r="N967" s="88"/>
      <c r="O967" s="88"/>
      <c r="P967" s="88"/>
      <c r="Q967" s="88"/>
      <c r="R967" s="88"/>
      <c r="S967" s="88"/>
      <c r="T967" s="88"/>
      <c r="U967" s="88"/>
      <c r="V967" s="88"/>
      <c r="W967" s="88"/>
      <c r="X967" s="88"/>
      <c r="Y967" s="129"/>
      <c r="Z967" s="159"/>
      <c r="AA967" s="108"/>
      <c r="AB967" s="160"/>
      <c r="AC967" s="96">
        <f>IF(D967=0,"",D967/C966)</f>
        <v>0.8936170212765957</v>
      </c>
      <c r="AD967" s="97">
        <v>93</v>
      </c>
      <c r="AE967" s="98">
        <f t="shared" si="426"/>
        <v>0.98936170212765961</v>
      </c>
      <c r="AF967" s="98">
        <f t="shared" si="427"/>
        <v>1.0638297872340385E-2</v>
      </c>
      <c r="AG967" s="128">
        <f>AD967/AD965</f>
        <v>0.84545454545454546</v>
      </c>
      <c r="AH967" s="2"/>
      <c r="AI967" s="2"/>
      <c r="AJ967" s="2"/>
    </row>
    <row r="968" spans="1:36" ht="15.75" customHeight="1" x14ac:dyDescent="0.25">
      <c r="A968" s="84">
        <v>2101</v>
      </c>
      <c r="B968" s="87"/>
      <c r="C968" s="87"/>
      <c r="D968" s="87"/>
      <c r="E968" s="87">
        <v>82</v>
      </c>
      <c r="F968" s="87"/>
      <c r="G968" s="87"/>
      <c r="H968" s="87"/>
      <c r="I968" s="87"/>
      <c r="J968" s="87"/>
      <c r="K968" s="88"/>
      <c r="L968" s="88"/>
      <c r="M968" s="88"/>
      <c r="N968" s="88"/>
      <c r="O968" s="88"/>
      <c r="P968" s="88"/>
      <c r="Q968" s="88"/>
      <c r="R968" s="88"/>
      <c r="S968" s="88"/>
      <c r="T968" s="88"/>
      <c r="U968" s="88"/>
      <c r="V968" s="88"/>
      <c r="W968" s="88"/>
      <c r="X968" s="88"/>
      <c r="Y968" s="129"/>
      <c r="Z968" s="159"/>
      <c r="AA968" s="108"/>
      <c r="AB968" s="160"/>
      <c r="AC968" s="96">
        <f>IF(E968=0,"",E968/D967)</f>
        <v>0.97619047619047616</v>
      </c>
      <c r="AD968" s="97">
        <v>92</v>
      </c>
      <c r="AE968" s="98">
        <f t="shared" si="426"/>
        <v>0.989247311827957</v>
      </c>
      <c r="AF968" s="98">
        <f t="shared" si="427"/>
        <v>1.0752688172043001E-2</v>
      </c>
      <c r="AG968" s="2"/>
      <c r="AH968" s="2"/>
      <c r="AI968" s="2"/>
      <c r="AJ968" s="2"/>
    </row>
    <row r="969" spans="1:36" ht="15.75" customHeight="1" x14ac:dyDescent="0.25">
      <c r="A969" s="84">
        <v>2102</v>
      </c>
      <c r="B969" s="87"/>
      <c r="C969" s="87"/>
      <c r="D969" s="87"/>
      <c r="E969" s="87"/>
      <c r="F969" s="87">
        <v>79</v>
      </c>
      <c r="G969" s="87"/>
      <c r="H969" s="87"/>
      <c r="I969" s="87"/>
      <c r="J969" s="87"/>
      <c r="K969" s="88"/>
      <c r="L969" s="88"/>
      <c r="M969" s="88"/>
      <c r="N969" s="88"/>
      <c r="O969" s="88"/>
      <c r="P969" s="88"/>
      <c r="Q969" s="88"/>
      <c r="R969" s="88"/>
      <c r="S969" s="88"/>
      <c r="T969" s="88"/>
      <c r="U969" s="88"/>
      <c r="V969" s="88"/>
      <c r="W969" s="88"/>
      <c r="X969" s="88"/>
      <c r="Y969" s="129"/>
      <c r="Z969" s="159"/>
      <c r="AA969" s="108"/>
      <c r="AB969" s="160"/>
      <c r="AC969" s="96">
        <f>F969/E968</f>
        <v>0.96341463414634143</v>
      </c>
      <c r="AD969" s="97">
        <v>83</v>
      </c>
      <c r="AE969" s="98">
        <f t="shared" si="426"/>
        <v>0.90217391304347827</v>
      </c>
      <c r="AF969" s="98">
        <f t="shared" si="427"/>
        <v>9.7826086956521729E-2</v>
      </c>
      <c r="AG969" s="2"/>
      <c r="AH969" s="2"/>
      <c r="AI969" s="2"/>
      <c r="AJ969" s="2"/>
    </row>
    <row r="970" spans="1:36" ht="15.75" customHeight="1" x14ac:dyDescent="0.25">
      <c r="A970" s="84">
        <v>2201</v>
      </c>
      <c r="B970" s="87"/>
      <c r="C970" s="87"/>
      <c r="D970" s="87"/>
      <c r="E970" s="87"/>
      <c r="F970" s="87"/>
      <c r="G970" s="87">
        <v>77</v>
      </c>
      <c r="H970" s="87"/>
      <c r="I970" s="87"/>
      <c r="J970" s="87"/>
      <c r="K970" s="88"/>
      <c r="L970" s="88"/>
      <c r="M970" s="88"/>
      <c r="N970" s="88"/>
      <c r="O970" s="88"/>
      <c r="P970" s="88"/>
      <c r="Q970" s="88"/>
      <c r="R970" s="88"/>
      <c r="S970" s="88"/>
      <c r="T970" s="88"/>
      <c r="U970" s="88"/>
      <c r="V970" s="88"/>
      <c r="W970" s="88"/>
      <c r="X970" s="88"/>
      <c r="Y970" s="129"/>
      <c r="Z970" s="159"/>
      <c r="AA970" s="108"/>
      <c r="AB970" s="160"/>
      <c r="AC970" s="96">
        <f>IF(G970=0,"",G970/F969)</f>
        <v>0.97468354430379744</v>
      </c>
      <c r="AD970" s="97">
        <v>83</v>
      </c>
      <c r="AE970" s="98">
        <f t="shared" si="426"/>
        <v>1</v>
      </c>
      <c r="AF970" s="98">
        <f t="shared" si="427"/>
        <v>0</v>
      </c>
      <c r="AG970" s="2"/>
      <c r="AH970" s="2"/>
      <c r="AI970" s="2"/>
      <c r="AJ970" s="2"/>
    </row>
    <row r="971" spans="1:36" ht="15.75" customHeight="1" x14ac:dyDescent="0.25">
      <c r="A971" s="84">
        <v>2202</v>
      </c>
      <c r="B971" s="87"/>
      <c r="C971" s="87"/>
      <c r="D971" s="87"/>
      <c r="E971" s="87"/>
      <c r="F971" s="87"/>
      <c r="G971" s="87"/>
      <c r="H971" s="87">
        <v>72</v>
      </c>
      <c r="I971" s="87"/>
      <c r="J971" s="87"/>
      <c r="K971" s="88"/>
      <c r="L971" s="88"/>
      <c r="M971" s="88"/>
      <c r="N971" s="88"/>
      <c r="O971" s="88"/>
      <c r="P971" s="88"/>
      <c r="Q971" s="88"/>
      <c r="R971" s="88"/>
      <c r="S971" s="88"/>
      <c r="T971" s="88"/>
      <c r="U971" s="88"/>
      <c r="V971" s="88"/>
      <c r="W971" s="88"/>
      <c r="X971" s="88"/>
      <c r="Y971" s="129"/>
      <c r="Z971" s="159"/>
      <c r="AA971" s="108"/>
      <c r="AB971" s="160"/>
      <c r="AC971" s="96">
        <f>IF(H971=0,"",H971/G970)</f>
        <v>0.93506493506493504</v>
      </c>
      <c r="AD971" s="97">
        <v>82</v>
      </c>
      <c r="AE971" s="98">
        <f t="shared" si="426"/>
        <v>0.98795180722891562</v>
      </c>
      <c r="AF971" s="98">
        <f t="shared" si="427"/>
        <v>1.2048192771084376E-2</v>
      </c>
      <c r="AG971" s="2"/>
      <c r="AH971" s="2"/>
      <c r="AI971" s="2"/>
      <c r="AJ971" s="2"/>
    </row>
    <row r="972" spans="1:36" ht="15.75" customHeight="1" x14ac:dyDescent="0.25">
      <c r="A972" s="84">
        <v>2301</v>
      </c>
      <c r="B972" s="87"/>
      <c r="C972" s="87"/>
      <c r="D972" s="87"/>
      <c r="E972" s="87"/>
      <c r="F972" s="87"/>
      <c r="G972" s="87"/>
      <c r="H972" s="87"/>
      <c r="I972" s="87">
        <v>71</v>
      </c>
      <c r="J972" s="87"/>
      <c r="K972" s="88"/>
      <c r="L972" s="88"/>
      <c r="M972" s="88"/>
      <c r="N972" s="88" t="s">
        <v>37</v>
      </c>
      <c r="O972" s="88"/>
      <c r="P972" s="88"/>
      <c r="Q972" s="88"/>
      <c r="R972" s="88"/>
      <c r="S972" s="88"/>
      <c r="T972" s="88"/>
      <c r="U972" s="88"/>
      <c r="V972" s="88"/>
      <c r="W972" s="88"/>
      <c r="X972" s="88"/>
      <c r="Y972" s="129"/>
      <c r="Z972" s="159"/>
      <c r="AA972" s="108"/>
      <c r="AB972" s="160"/>
      <c r="AC972" s="126">
        <f>IF(I972=0,"",I972/H971)</f>
        <v>0.98611111111111116</v>
      </c>
      <c r="AD972" s="97">
        <v>82</v>
      </c>
      <c r="AE972" s="100">
        <f t="shared" si="426"/>
        <v>1</v>
      </c>
      <c r="AF972" s="100">
        <f t="shared" si="427"/>
        <v>0</v>
      </c>
      <c r="AG972" s="2"/>
      <c r="AH972" s="2"/>
      <c r="AI972" s="2"/>
      <c r="AJ972" s="2"/>
    </row>
    <row r="973" spans="1:36" ht="15.75" customHeight="1" x14ac:dyDescent="0.25">
      <c r="A973" s="84">
        <v>2302</v>
      </c>
      <c r="B973" s="87"/>
      <c r="C973" s="87"/>
      <c r="D973" s="87"/>
      <c r="E973" s="87"/>
      <c r="F973" s="87"/>
      <c r="G973" s="87"/>
      <c r="H973" s="87"/>
      <c r="I973" s="87"/>
      <c r="J973" s="87">
        <v>71</v>
      </c>
      <c r="K973" s="88"/>
      <c r="L973" s="88"/>
      <c r="M973" s="88"/>
      <c r="N973" s="88"/>
      <c r="O973" s="88"/>
      <c r="P973" s="88"/>
      <c r="Q973" s="88"/>
      <c r="R973" s="88"/>
      <c r="S973" s="88"/>
      <c r="T973" s="88"/>
      <c r="U973" s="88"/>
      <c r="V973" s="88"/>
      <c r="W973" s="88"/>
      <c r="X973" s="88"/>
      <c r="Y973" s="129">
        <v>58</v>
      </c>
      <c r="Z973" s="159"/>
      <c r="AA973" s="108"/>
      <c r="AB973" s="88"/>
      <c r="AC973" s="126">
        <f>IF(J973=0,"",J973/I972)</f>
        <v>1</v>
      </c>
      <c r="AD973" s="97">
        <v>78</v>
      </c>
      <c r="AE973" s="100">
        <f t="shared" ref="AE973" si="428">IF(AD973=0,"",AD973/AD972)</f>
        <v>0.95121951219512191</v>
      </c>
      <c r="AF973" s="100">
        <f t="shared" ref="AF973" si="429">IF(AD973=0,"",100%-AE973)</f>
        <v>4.8780487804878092E-2</v>
      </c>
      <c r="AG973" s="2"/>
      <c r="AH973" s="2"/>
      <c r="AI973" s="2"/>
      <c r="AJ973" s="2"/>
    </row>
    <row r="974" spans="1:36" ht="15.75" customHeight="1" x14ac:dyDescent="0.25">
      <c r="A974" s="84">
        <v>2401</v>
      </c>
      <c r="B974" s="87"/>
      <c r="C974" s="87"/>
      <c r="D974" s="87"/>
      <c r="E974" s="87"/>
      <c r="F974" s="87"/>
      <c r="G974" s="87"/>
      <c r="H974" s="87"/>
      <c r="I974" s="87"/>
      <c r="J974" s="87">
        <v>17</v>
      </c>
      <c r="K974" s="211"/>
      <c r="L974" s="211"/>
      <c r="M974" s="211"/>
      <c r="N974" s="211"/>
      <c r="O974" s="211"/>
      <c r="P974" s="211"/>
      <c r="Q974" s="211"/>
      <c r="R974" s="211"/>
      <c r="S974" s="211"/>
      <c r="T974" s="211"/>
      <c r="U974" s="211"/>
      <c r="V974" s="211"/>
      <c r="W974" s="211"/>
      <c r="X974" s="211"/>
      <c r="Y974" s="129">
        <v>11</v>
      </c>
      <c r="Z974" s="159"/>
      <c r="AA974" s="108"/>
      <c r="AB974" s="88"/>
      <c r="AC974" s="105"/>
      <c r="AD974" s="106">
        <v>20</v>
      </c>
      <c r="AE974" s="107"/>
      <c r="AF974" s="105"/>
      <c r="AG974" s="2"/>
      <c r="AH974" s="2"/>
      <c r="AI974" s="2"/>
      <c r="AJ974" s="2"/>
    </row>
    <row r="975" spans="1:36" ht="15.75" customHeight="1" x14ac:dyDescent="0.25">
      <c r="A975" s="84">
        <v>2402</v>
      </c>
      <c r="B975" s="87"/>
      <c r="C975" s="87"/>
      <c r="D975" s="87"/>
      <c r="E975" s="87"/>
      <c r="F975" s="87"/>
      <c r="G975" s="87"/>
      <c r="H975" s="87"/>
      <c r="I975" s="87"/>
      <c r="J975" s="87">
        <v>6</v>
      </c>
      <c r="K975" s="211"/>
      <c r="L975" s="211"/>
      <c r="M975" s="211"/>
      <c r="N975" s="211"/>
      <c r="O975" s="211"/>
      <c r="P975" s="211"/>
      <c r="Q975" s="211"/>
      <c r="R975" s="211"/>
      <c r="S975" s="211"/>
      <c r="T975" s="211"/>
      <c r="U975" s="211"/>
      <c r="V975" s="211"/>
      <c r="W975" s="211"/>
      <c r="X975" s="211"/>
      <c r="Y975" s="129">
        <v>6</v>
      </c>
      <c r="Z975" s="159"/>
      <c r="AA975" s="108"/>
      <c r="AB975" s="88"/>
      <c r="AC975" s="105"/>
      <c r="AD975" s="106">
        <v>7</v>
      </c>
      <c r="AE975" s="107"/>
      <c r="AF975" s="105"/>
      <c r="AG975" s="2"/>
      <c r="AH975" s="2"/>
      <c r="AI975" s="2"/>
      <c r="AJ975" s="2"/>
    </row>
    <row r="976" spans="1:36" ht="15.75" customHeight="1" x14ac:dyDescent="0.25">
      <c r="A976" s="84">
        <v>2501</v>
      </c>
      <c r="B976" s="87"/>
      <c r="C976" s="87"/>
      <c r="D976" s="87"/>
      <c r="E976" s="87"/>
      <c r="F976" s="87"/>
      <c r="G976" s="87"/>
      <c r="H976" s="87"/>
      <c r="I976" s="87"/>
      <c r="J976" s="87"/>
      <c r="K976" s="211"/>
      <c r="L976" s="211"/>
      <c r="M976" s="211"/>
      <c r="N976" s="211"/>
      <c r="O976" s="211"/>
      <c r="P976" s="211"/>
      <c r="Q976" s="211"/>
      <c r="R976" s="211"/>
      <c r="S976" s="211"/>
      <c r="T976" s="211"/>
      <c r="U976" s="211"/>
      <c r="V976" s="211"/>
      <c r="W976" s="211"/>
      <c r="X976" s="211"/>
      <c r="Y976" s="129">
        <v>1</v>
      </c>
      <c r="Z976" s="159"/>
      <c r="AA976" s="108"/>
      <c r="AB976" s="88"/>
      <c r="AC976" s="105"/>
      <c r="AD976" s="106"/>
      <c r="AE976" s="107"/>
      <c r="AF976" s="105"/>
      <c r="AG976" s="2"/>
      <c r="AH976" s="2"/>
      <c r="AI976" s="2"/>
      <c r="AJ976" s="2"/>
    </row>
    <row r="977" spans="1:36" ht="15.75" customHeight="1" x14ac:dyDescent="0.25">
      <c r="A977" s="84">
        <v>2502</v>
      </c>
      <c r="B977" s="87"/>
      <c r="C977" s="87"/>
      <c r="D977" s="87"/>
      <c r="E977" s="87"/>
      <c r="F977" s="87"/>
      <c r="G977" s="87"/>
      <c r="H977" s="87"/>
      <c r="I977" s="87"/>
      <c r="J977" s="87"/>
      <c r="K977" s="211"/>
      <c r="L977" s="211"/>
      <c r="M977" s="211"/>
      <c r="N977" s="211"/>
      <c r="O977" s="211"/>
      <c r="P977" s="211"/>
      <c r="Q977" s="211"/>
      <c r="R977" s="211"/>
      <c r="S977" s="211"/>
      <c r="T977" s="211"/>
      <c r="U977" s="211"/>
      <c r="V977" s="211"/>
      <c r="W977" s="211"/>
      <c r="X977" s="211"/>
      <c r="Y977" s="129"/>
      <c r="Z977" s="159"/>
      <c r="AA977" s="108"/>
      <c r="AB977" s="88"/>
      <c r="AC977" s="108"/>
      <c r="AD977" s="109"/>
      <c r="AE977" s="110"/>
      <c r="AF977" s="105"/>
      <c r="AG977" s="2"/>
      <c r="AH977" s="2"/>
      <c r="AI977" s="2"/>
      <c r="AJ977" s="2"/>
    </row>
    <row r="978" spans="1:36" ht="15.75" customHeight="1" x14ac:dyDescent="0.25">
      <c r="A978" s="84">
        <v>2601</v>
      </c>
      <c r="B978" s="87"/>
      <c r="C978" s="87"/>
      <c r="D978" s="87"/>
      <c r="E978" s="87"/>
      <c r="F978" s="87"/>
      <c r="G978" s="87"/>
      <c r="H978" s="87"/>
      <c r="I978" s="87"/>
      <c r="J978" s="87"/>
      <c r="K978" s="211"/>
      <c r="L978" s="211"/>
      <c r="M978" s="211"/>
      <c r="N978" s="211"/>
      <c r="O978" s="211"/>
      <c r="P978" s="211"/>
      <c r="Q978" s="211"/>
      <c r="R978" s="211"/>
      <c r="S978" s="211"/>
      <c r="T978" s="211"/>
      <c r="U978" s="211"/>
      <c r="V978" s="211"/>
      <c r="W978" s="211"/>
      <c r="X978" s="211"/>
      <c r="Y978" s="129"/>
      <c r="Z978" s="159"/>
      <c r="AA978" s="108"/>
      <c r="AB978" s="88"/>
      <c r="AC978" s="111" t="s">
        <v>91</v>
      </c>
      <c r="AD978" s="112">
        <v>30</v>
      </c>
      <c r="AE978" s="113">
        <f>IF(SUM(Y969:Y978)=0,"",SUM(Y969:Y978))</f>
        <v>76</v>
      </c>
      <c r="AF978" s="114" t="s">
        <v>19</v>
      </c>
      <c r="AG978" s="2"/>
      <c r="AH978" s="2"/>
      <c r="AI978" s="2"/>
      <c r="AJ978" s="2"/>
    </row>
    <row r="979" spans="1:36" ht="15.75" customHeight="1" x14ac:dyDescent="0.25">
      <c r="A979" s="84">
        <v>2602</v>
      </c>
      <c r="B979" s="87"/>
      <c r="C979" s="87"/>
      <c r="D979" s="87"/>
      <c r="E979" s="87"/>
      <c r="F979" s="87"/>
      <c r="G979" s="87"/>
      <c r="H979" s="87"/>
      <c r="I979" s="87"/>
      <c r="J979" s="87"/>
      <c r="K979" s="211"/>
      <c r="L979" s="211"/>
      <c r="M979" s="211"/>
      <c r="N979" s="211"/>
      <c r="O979" s="211"/>
      <c r="P979" s="211"/>
      <c r="Q979" s="211"/>
      <c r="R979" s="211"/>
      <c r="S979" s="211"/>
      <c r="T979" s="211"/>
      <c r="U979" s="211"/>
      <c r="V979" s="211"/>
      <c r="W979" s="211"/>
      <c r="X979" s="211"/>
      <c r="Y979" s="129"/>
      <c r="Z979" s="159"/>
      <c r="AA979" s="108"/>
      <c r="AB979" s="88"/>
      <c r="AC979" s="115" t="s">
        <v>92</v>
      </c>
      <c r="AD979" s="116">
        <f>IF(AD978/B965=0,"",AD978/B965)</f>
        <v>0.27272727272727271</v>
      </c>
      <c r="AE979" s="117">
        <f>IF(AD978/AE978=0,"",AD978/AE978)</f>
        <v>0.39473684210526316</v>
      </c>
      <c r="AF979" s="118" t="s">
        <v>93</v>
      </c>
      <c r="AG979" s="2"/>
      <c r="AH979" s="2"/>
      <c r="AI979" s="2"/>
      <c r="AJ979" s="2"/>
    </row>
    <row r="980" spans="1:36" ht="15.75" customHeight="1" x14ac:dyDescent="0.25">
      <c r="A980" s="84">
        <v>2701</v>
      </c>
      <c r="B980" s="87"/>
      <c r="C980" s="87"/>
      <c r="D980" s="87"/>
      <c r="E980" s="87"/>
      <c r="F980" s="87"/>
      <c r="G980" s="87"/>
      <c r="H980" s="87"/>
      <c r="I980" s="87"/>
      <c r="J980" s="87"/>
      <c r="K980" s="211"/>
      <c r="L980" s="211"/>
      <c r="M980" s="211"/>
      <c r="N980" s="211"/>
      <c r="O980" s="211"/>
      <c r="P980" s="211"/>
      <c r="Q980" s="211"/>
      <c r="R980" s="211"/>
      <c r="S980" s="211"/>
      <c r="T980" s="211"/>
      <c r="U980" s="211"/>
      <c r="V980" s="211"/>
      <c r="W980" s="211"/>
      <c r="X980" s="211"/>
      <c r="Y980" s="129"/>
      <c r="Z980" s="161"/>
      <c r="AA980" s="162"/>
      <c r="AB980" s="163"/>
      <c r="AC980" s="120"/>
      <c r="AD980" s="121"/>
      <c r="AE980" s="121"/>
      <c r="AF980" s="122"/>
      <c r="AG980" s="2"/>
      <c r="AH980" s="2"/>
      <c r="AI980" s="2"/>
      <c r="AJ980" s="2"/>
    </row>
    <row r="981" spans="1:36" ht="18" customHeight="1" x14ac:dyDescent="0.25">
      <c r="A981" s="46"/>
      <c r="B981" s="296" t="s">
        <v>111</v>
      </c>
      <c r="C981" s="296"/>
      <c r="D981" s="296"/>
      <c r="E981" s="296"/>
      <c r="F981" s="296"/>
      <c r="G981" s="296"/>
      <c r="H981" s="296"/>
      <c r="I981" s="296"/>
      <c r="J981" s="296"/>
      <c r="K981" s="296"/>
      <c r="L981" s="296"/>
      <c r="M981" s="296"/>
      <c r="N981" s="296"/>
      <c r="O981" s="296"/>
      <c r="P981" s="296"/>
      <c r="Q981" s="296"/>
      <c r="R981" s="296"/>
      <c r="S981" s="296"/>
      <c r="T981" s="296"/>
      <c r="U981" s="296"/>
      <c r="V981" s="296"/>
      <c r="W981" s="296"/>
      <c r="X981" s="296"/>
      <c r="Y981" s="123">
        <f>SUM(Y965:Y977)</f>
        <v>76</v>
      </c>
      <c r="Z981" s="124">
        <f>IF(Y973=0,"",Y973/B965)</f>
        <v>0.52727272727272723</v>
      </c>
      <c r="AA981" s="124">
        <f>IF(Y981=0,"",Y981/B965)</f>
        <v>0.69090909090909092</v>
      </c>
      <c r="AB981" s="124">
        <f>AA981-Z981</f>
        <v>0.16363636363636369</v>
      </c>
      <c r="AC981" s="1"/>
      <c r="AD981" s="2"/>
      <c r="AE981" s="36"/>
      <c r="AF981" s="1"/>
      <c r="AG981" s="2"/>
      <c r="AH981" s="2"/>
      <c r="AI981" s="2"/>
      <c r="AJ981" s="2"/>
    </row>
    <row r="982" spans="1:36" ht="12.75" x14ac:dyDescent="0.2">
      <c r="Z982" s="1"/>
      <c r="AA982" s="1"/>
      <c r="AC982" s="1"/>
      <c r="AG982" s="2"/>
      <c r="AH982" s="2"/>
      <c r="AI982" s="2"/>
      <c r="AJ982" s="2"/>
    </row>
    <row r="983" spans="1:36" ht="12.75" x14ac:dyDescent="0.2">
      <c r="Z983" s="1"/>
      <c r="AA983" s="1"/>
      <c r="AC983" s="1"/>
      <c r="AG983" s="2"/>
      <c r="AH983" s="2"/>
      <c r="AI983" s="2"/>
      <c r="AJ983" s="2"/>
    </row>
    <row r="984" spans="1:36" ht="26.25" customHeight="1" x14ac:dyDescent="0.4">
      <c r="B984" s="297" t="s">
        <v>101</v>
      </c>
      <c r="C984" s="297"/>
      <c r="D984" s="297"/>
      <c r="E984" s="297"/>
      <c r="F984" s="297"/>
      <c r="G984" s="297"/>
      <c r="H984" s="297"/>
      <c r="I984" s="297"/>
      <c r="J984" s="297"/>
      <c r="K984" s="297"/>
      <c r="L984" s="297"/>
      <c r="M984" s="297"/>
      <c r="N984" s="297"/>
      <c r="O984" s="297"/>
      <c r="P984" s="297"/>
      <c r="Q984" s="297"/>
      <c r="R984" s="297"/>
      <c r="S984" s="297"/>
      <c r="T984" s="297"/>
      <c r="U984" s="297"/>
      <c r="V984" s="297"/>
      <c r="W984" s="297"/>
      <c r="X984" s="297"/>
      <c r="Y984" s="208" t="s">
        <v>121</v>
      </c>
      <c r="Z984" s="1"/>
      <c r="AA984" s="1"/>
      <c r="AB984" s="2"/>
      <c r="AC984" s="1"/>
      <c r="AD984" s="2"/>
      <c r="AE984" s="2"/>
      <c r="AF984" s="2"/>
      <c r="AG984" s="2"/>
      <c r="AH984" s="2"/>
      <c r="AI984" s="2"/>
      <c r="AJ984" s="2"/>
    </row>
    <row r="985" spans="1:36" ht="20.25" customHeight="1" x14ac:dyDescent="0.2">
      <c r="A985" s="316" t="s">
        <v>18</v>
      </c>
      <c r="B985" s="318" t="s">
        <v>102</v>
      </c>
      <c r="C985" s="319"/>
      <c r="D985" s="319"/>
      <c r="E985" s="319"/>
      <c r="F985" s="319"/>
      <c r="G985" s="319"/>
      <c r="H985" s="319"/>
      <c r="I985" s="319"/>
      <c r="J985" s="320"/>
      <c r="K985" s="298"/>
      <c r="L985" s="298"/>
      <c r="M985" s="298"/>
      <c r="N985" s="298"/>
      <c r="O985" s="298"/>
      <c r="P985" s="298"/>
      <c r="Q985" s="298"/>
      <c r="R985" s="298"/>
      <c r="S985" s="298"/>
      <c r="T985" s="298"/>
      <c r="U985" s="298"/>
      <c r="V985" s="298"/>
      <c r="W985" s="298"/>
      <c r="X985" s="298"/>
      <c r="Y985" s="327" t="s">
        <v>19</v>
      </c>
      <c r="Z985" s="323" t="s">
        <v>11</v>
      </c>
      <c r="AA985" s="323" t="s">
        <v>12</v>
      </c>
      <c r="AB985" s="325" t="s">
        <v>13</v>
      </c>
      <c r="AC985" s="323" t="s">
        <v>14</v>
      </c>
      <c r="AD985" s="324" t="s">
        <v>15</v>
      </c>
      <c r="AE985" s="324" t="s">
        <v>16</v>
      </c>
      <c r="AF985" s="323" t="s">
        <v>103</v>
      </c>
      <c r="AG985" s="2"/>
      <c r="AH985" s="2"/>
      <c r="AI985" s="2"/>
      <c r="AJ985" s="2"/>
    </row>
    <row r="986" spans="1:36" ht="15.75" customHeight="1" x14ac:dyDescent="0.25">
      <c r="A986" s="317"/>
      <c r="B986" s="84" t="s">
        <v>104</v>
      </c>
      <c r="C986" s="84" t="s">
        <v>105</v>
      </c>
      <c r="D986" s="84" t="s">
        <v>106</v>
      </c>
      <c r="E986" s="84" t="s">
        <v>107</v>
      </c>
      <c r="F986" s="84" t="s">
        <v>108</v>
      </c>
      <c r="G986" s="84" t="s">
        <v>109</v>
      </c>
      <c r="H986" s="84" t="s">
        <v>110</v>
      </c>
      <c r="I986" s="84" t="s">
        <v>73</v>
      </c>
      <c r="J986" s="84" t="s">
        <v>74</v>
      </c>
      <c r="K986" s="85" t="s">
        <v>73</v>
      </c>
      <c r="L986" s="85" t="s">
        <v>74</v>
      </c>
      <c r="M986" s="85" t="s">
        <v>73</v>
      </c>
      <c r="N986" s="85" t="s">
        <v>74</v>
      </c>
      <c r="O986" s="85" t="s">
        <v>73</v>
      </c>
      <c r="P986" s="85" t="s">
        <v>74</v>
      </c>
      <c r="Q986" s="85" t="s">
        <v>73</v>
      </c>
      <c r="R986" s="85" t="s">
        <v>74</v>
      </c>
      <c r="S986" s="85" t="s">
        <v>73</v>
      </c>
      <c r="T986" s="85" t="s">
        <v>74</v>
      </c>
      <c r="Y986" s="322"/>
      <c r="Z986" s="317"/>
      <c r="AA986" s="317"/>
      <c r="AB986" s="317"/>
      <c r="AC986" s="317"/>
      <c r="AD986" s="317"/>
      <c r="AE986" s="317"/>
      <c r="AF986" s="317"/>
      <c r="AG986" s="2"/>
      <c r="AH986" s="2"/>
      <c r="AI986" s="2"/>
      <c r="AJ986" s="2"/>
    </row>
    <row r="987" spans="1:36" ht="15.75" customHeight="1" x14ac:dyDescent="0.25">
      <c r="A987" s="84">
        <v>2001</v>
      </c>
      <c r="B987" s="87">
        <v>119</v>
      </c>
      <c r="C987" s="87"/>
      <c r="D987" s="87"/>
      <c r="E987" s="87"/>
      <c r="F987" s="87"/>
      <c r="G987" s="87"/>
      <c r="H987" s="87"/>
      <c r="I987" s="87"/>
      <c r="J987" s="87"/>
      <c r="K987" s="88"/>
      <c r="L987" s="88"/>
      <c r="M987" s="88"/>
      <c r="N987" s="88"/>
      <c r="O987" s="88"/>
      <c r="P987" s="88"/>
      <c r="Q987" s="88"/>
      <c r="R987" s="88"/>
      <c r="S987" s="88"/>
      <c r="T987" s="88"/>
      <c r="U987" s="88"/>
      <c r="V987" s="88"/>
      <c r="W987" s="88"/>
      <c r="X987" s="88"/>
      <c r="Y987" s="129"/>
      <c r="Z987" s="156"/>
      <c r="AA987" s="157"/>
      <c r="AB987" s="158"/>
      <c r="AC987" s="91"/>
      <c r="AD987" s="92">
        <f>B987</f>
        <v>119</v>
      </c>
      <c r="AE987" s="93"/>
      <c r="AF987" s="91"/>
      <c r="AG987" s="2"/>
      <c r="AH987" s="2"/>
      <c r="AI987" s="2"/>
      <c r="AJ987" s="2"/>
    </row>
    <row r="988" spans="1:36" ht="15.75" customHeight="1" x14ac:dyDescent="0.25">
      <c r="A988" s="84">
        <v>2002</v>
      </c>
      <c r="B988" s="87"/>
      <c r="C988" s="87">
        <v>106</v>
      </c>
      <c r="D988" s="87"/>
      <c r="E988" s="87"/>
      <c r="F988" s="87"/>
      <c r="G988" s="87"/>
      <c r="H988" s="87"/>
      <c r="I988" s="87"/>
      <c r="J988" s="87"/>
      <c r="K988" s="88"/>
      <c r="L988" s="88"/>
      <c r="M988" s="88"/>
      <c r="N988" s="88"/>
      <c r="O988" s="88"/>
      <c r="P988" s="88"/>
      <c r="Q988" s="88"/>
      <c r="R988" s="88"/>
      <c r="S988" s="88"/>
      <c r="T988" s="88"/>
      <c r="U988" s="88"/>
      <c r="V988" s="88"/>
      <c r="W988" s="88"/>
      <c r="X988" s="88"/>
      <c r="Y988" s="129"/>
      <c r="Z988" s="159"/>
      <c r="AA988" s="108"/>
      <c r="AB988" s="160"/>
      <c r="AC988" s="96">
        <f>IF(C988=0,"",C988/B987)</f>
        <v>0.89075630252100846</v>
      </c>
      <c r="AD988" s="97">
        <v>106</v>
      </c>
      <c r="AE988" s="98">
        <f t="shared" ref="AE988:AE994" si="430">IF(AD988=0,"",AD988/AD987)</f>
        <v>0.89075630252100846</v>
      </c>
      <c r="AF988" s="98">
        <f t="shared" ref="AF988:AF994" si="431">IF(AD988=0,"",100%-AE988)</f>
        <v>0.10924369747899154</v>
      </c>
      <c r="AG988" s="2"/>
      <c r="AH988" s="2"/>
      <c r="AI988" s="2"/>
      <c r="AJ988" s="2"/>
    </row>
    <row r="989" spans="1:36" ht="15.75" x14ac:dyDescent="0.25">
      <c r="A989" s="84">
        <v>2101</v>
      </c>
      <c r="B989" s="87"/>
      <c r="C989" s="87"/>
      <c r="D989" s="87">
        <v>96</v>
      </c>
      <c r="E989" s="87"/>
      <c r="F989" s="87"/>
      <c r="G989" s="87"/>
      <c r="H989" s="87"/>
      <c r="I989" s="87"/>
      <c r="J989" s="87"/>
      <c r="K989" s="88"/>
      <c r="L989" s="88"/>
      <c r="M989" s="88"/>
      <c r="N989" s="88"/>
      <c r="O989" s="88"/>
      <c r="P989" s="88"/>
      <c r="Q989" s="88"/>
      <c r="R989" s="88"/>
      <c r="S989" s="88"/>
      <c r="T989" s="88"/>
      <c r="U989" s="88"/>
      <c r="V989" s="88"/>
      <c r="W989" s="88"/>
      <c r="X989" s="88"/>
      <c r="Y989" s="129"/>
      <c r="Z989" s="159"/>
      <c r="AA989" s="108"/>
      <c r="AB989" s="160"/>
      <c r="AC989" s="96">
        <f>IF(D989=0,"",D989/C988)</f>
        <v>0.90566037735849059</v>
      </c>
      <c r="AD989" s="97">
        <v>100</v>
      </c>
      <c r="AE989" s="98">
        <f t="shared" si="430"/>
        <v>0.94339622641509435</v>
      </c>
      <c r="AF989" s="98">
        <f t="shared" si="431"/>
        <v>5.6603773584905648E-2</v>
      </c>
      <c r="AG989" s="128">
        <f>AD989/AD987</f>
        <v>0.84033613445378152</v>
      </c>
      <c r="AH989" s="2"/>
      <c r="AI989" s="2"/>
      <c r="AJ989" s="2"/>
    </row>
    <row r="990" spans="1:36" ht="15.75" customHeight="1" x14ac:dyDescent="0.25">
      <c r="A990" s="84">
        <v>2102</v>
      </c>
      <c r="B990" s="87"/>
      <c r="C990" s="87"/>
      <c r="D990" s="87"/>
      <c r="E990" s="87">
        <v>94</v>
      </c>
      <c r="F990" s="87"/>
      <c r="G990" s="87"/>
      <c r="H990" s="87"/>
      <c r="I990" s="87"/>
      <c r="J990" s="87"/>
      <c r="K990" s="88"/>
      <c r="L990" s="88"/>
      <c r="M990" s="88"/>
      <c r="N990" s="88"/>
      <c r="O990" s="88"/>
      <c r="P990" s="88"/>
      <c r="Q990" s="88"/>
      <c r="R990" s="88"/>
      <c r="S990" s="88"/>
      <c r="T990" s="88"/>
      <c r="U990" s="88"/>
      <c r="V990" s="88"/>
      <c r="W990" s="88"/>
      <c r="X990" s="88"/>
      <c r="Y990" s="129"/>
      <c r="Z990" s="159"/>
      <c r="AA990" s="108"/>
      <c r="AB990" s="160"/>
      <c r="AC990" s="96">
        <f>IF(E990=0,"",E990/D989)</f>
        <v>0.97916666666666663</v>
      </c>
      <c r="AD990" s="97">
        <v>98</v>
      </c>
      <c r="AE990" s="98">
        <f t="shared" si="430"/>
        <v>0.98</v>
      </c>
      <c r="AF990" s="98">
        <f t="shared" si="431"/>
        <v>2.0000000000000018E-2</v>
      </c>
      <c r="AG990" s="2"/>
      <c r="AH990" s="2"/>
      <c r="AI990" s="2"/>
      <c r="AJ990" s="2"/>
    </row>
    <row r="991" spans="1:36" ht="15.75" customHeight="1" x14ac:dyDescent="0.25">
      <c r="A991" s="84">
        <v>2201</v>
      </c>
      <c r="B991" s="87"/>
      <c r="C991" s="87"/>
      <c r="D991" s="87"/>
      <c r="E991" s="87"/>
      <c r="F991" s="87">
        <v>87</v>
      </c>
      <c r="G991" s="87"/>
      <c r="H991" s="87"/>
      <c r="I991" s="87"/>
      <c r="J991" s="87"/>
      <c r="K991" s="88"/>
      <c r="L991" s="88"/>
      <c r="M991" s="88"/>
      <c r="N991" s="88"/>
      <c r="O991" s="88"/>
      <c r="P991" s="88"/>
      <c r="Q991" s="88"/>
      <c r="R991" s="88"/>
      <c r="S991" s="88"/>
      <c r="T991" s="88"/>
      <c r="U991" s="88"/>
      <c r="V991" s="88"/>
      <c r="W991" s="88"/>
      <c r="X991" s="88"/>
      <c r="Y991" s="129"/>
      <c r="Z991" s="159"/>
      <c r="AA991" s="108"/>
      <c r="AB991" s="160"/>
      <c r="AC991" s="96">
        <f>F991/E990</f>
        <v>0.92553191489361697</v>
      </c>
      <c r="AD991" s="97">
        <v>91</v>
      </c>
      <c r="AE991" s="98">
        <f t="shared" si="430"/>
        <v>0.9285714285714286</v>
      </c>
      <c r="AF991" s="98">
        <f t="shared" si="431"/>
        <v>7.1428571428571397E-2</v>
      </c>
      <c r="AG991" s="2"/>
      <c r="AH991" s="2"/>
      <c r="AI991" s="2"/>
      <c r="AJ991" s="2"/>
    </row>
    <row r="992" spans="1:36" ht="15.75" customHeight="1" x14ac:dyDescent="0.25">
      <c r="A992" s="84">
        <v>2202</v>
      </c>
      <c r="B992" s="87"/>
      <c r="C992" s="87"/>
      <c r="D992" s="87"/>
      <c r="E992" s="87"/>
      <c r="F992" s="87"/>
      <c r="G992" s="87">
        <v>85</v>
      </c>
      <c r="H992" s="87"/>
      <c r="I992" s="87"/>
      <c r="J992" s="87"/>
      <c r="K992" s="88"/>
      <c r="L992" s="88"/>
      <c r="M992" s="88"/>
      <c r="N992" s="88"/>
      <c r="O992" s="88"/>
      <c r="P992" s="88"/>
      <c r="Q992" s="88"/>
      <c r="R992" s="88"/>
      <c r="S992" s="88"/>
      <c r="T992" s="88"/>
      <c r="U992" s="88"/>
      <c r="V992" s="88"/>
      <c r="W992" s="88"/>
      <c r="X992" s="88"/>
      <c r="Y992" s="129"/>
      <c r="Z992" s="159"/>
      <c r="AA992" s="108"/>
      <c r="AB992" s="160"/>
      <c r="AC992" s="96">
        <f>IF(G992=0,"",G992/F991)</f>
        <v>0.97701149425287359</v>
      </c>
      <c r="AD992" s="97">
        <v>90</v>
      </c>
      <c r="AE992" s="98">
        <f t="shared" si="430"/>
        <v>0.98901098901098905</v>
      </c>
      <c r="AF992" s="98">
        <f t="shared" si="431"/>
        <v>1.098901098901095E-2</v>
      </c>
      <c r="AG992" s="2"/>
      <c r="AH992" s="2"/>
      <c r="AI992" s="2"/>
      <c r="AJ992" s="2"/>
    </row>
    <row r="993" spans="1:36" ht="15.75" customHeight="1" x14ac:dyDescent="0.25">
      <c r="A993" s="84">
        <v>2301</v>
      </c>
      <c r="B993" s="87"/>
      <c r="C993" s="87"/>
      <c r="D993" s="87"/>
      <c r="E993" s="87"/>
      <c r="F993" s="87"/>
      <c r="G993" s="87"/>
      <c r="H993" s="87">
        <v>83</v>
      </c>
      <c r="I993" s="87"/>
      <c r="J993" s="87"/>
      <c r="K993" s="88"/>
      <c r="L993" s="88"/>
      <c r="M993" s="88"/>
      <c r="N993" s="88"/>
      <c r="O993" s="88"/>
      <c r="P993" s="88"/>
      <c r="Q993" s="88"/>
      <c r="R993" s="88"/>
      <c r="S993" s="88"/>
      <c r="T993" s="88"/>
      <c r="U993" s="88"/>
      <c r="V993" s="88"/>
      <c r="W993" s="88"/>
      <c r="X993" s="88"/>
      <c r="Y993" s="129">
        <v>1</v>
      </c>
      <c r="Z993" s="159"/>
      <c r="AA993" s="108"/>
      <c r="AB993" s="160"/>
      <c r="AC993" s="96">
        <f>IF(H993=0,"",H993/G992)</f>
        <v>0.97647058823529409</v>
      </c>
      <c r="AD993" s="97">
        <v>90</v>
      </c>
      <c r="AE993" s="98">
        <f t="shared" si="430"/>
        <v>1</v>
      </c>
      <c r="AF993" s="98">
        <f t="shared" si="431"/>
        <v>0</v>
      </c>
      <c r="AG993" s="2"/>
      <c r="AH993" s="2"/>
      <c r="AI993" s="2"/>
      <c r="AJ993" s="2"/>
    </row>
    <row r="994" spans="1:36" ht="15.75" customHeight="1" x14ac:dyDescent="0.25">
      <c r="A994" s="84">
        <v>2302</v>
      </c>
      <c r="B994" s="87"/>
      <c r="C994" s="87"/>
      <c r="D994" s="87"/>
      <c r="E994" s="87"/>
      <c r="F994" s="87"/>
      <c r="G994" s="87"/>
      <c r="H994" s="87"/>
      <c r="I994" s="87">
        <v>82</v>
      </c>
      <c r="J994" s="87"/>
      <c r="K994" s="88"/>
      <c r="L994" s="88"/>
      <c r="M994" s="88"/>
      <c r="N994" s="88" t="s">
        <v>37</v>
      </c>
      <c r="O994" s="88"/>
      <c r="P994" s="88"/>
      <c r="Q994" s="88"/>
      <c r="R994" s="88"/>
      <c r="S994" s="88"/>
      <c r="T994" s="88"/>
      <c r="U994" s="88"/>
      <c r="V994" s="88"/>
      <c r="W994" s="88"/>
      <c r="X994" s="88"/>
      <c r="Y994" s="129"/>
      <c r="Z994" s="159"/>
      <c r="AA994" s="108"/>
      <c r="AB994" s="160"/>
      <c r="AC994" s="126">
        <f>IF(I994=0,"",I994/H993)</f>
        <v>0.98795180722891562</v>
      </c>
      <c r="AD994" s="97">
        <v>89</v>
      </c>
      <c r="AE994" s="98">
        <f t="shared" si="430"/>
        <v>0.98888888888888893</v>
      </c>
      <c r="AF994" s="100">
        <f t="shared" si="431"/>
        <v>1.1111111111111072E-2</v>
      </c>
      <c r="AG994" s="2"/>
      <c r="AH994" s="2"/>
      <c r="AI994" s="2"/>
      <c r="AJ994" s="2"/>
    </row>
    <row r="995" spans="1:36" ht="15.75" customHeight="1" x14ac:dyDescent="0.25">
      <c r="A995" s="84">
        <v>2401</v>
      </c>
      <c r="B995" s="87"/>
      <c r="C995" s="87"/>
      <c r="D995" s="87"/>
      <c r="E995" s="87"/>
      <c r="F995" s="87"/>
      <c r="G995" s="87"/>
      <c r="H995" s="87"/>
      <c r="I995" s="87"/>
      <c r="J995" s="87">
        <v>81</v>
      </c>
      <c r="K995" s="88"/>
      <c r="L995" s="88"/>
      <c r="M995" s="88"/>
      <c r="N995" s="88"/>
      <c r="O995" s="88"/>
      <c r="P995" s="88"/>
      <c r="Q995" s="88"/>
      <c r="R995" s="88"/>
      <c r="S995" s="88"/>
      <c r="T995" s="88"/>
      <c r="U995" s="88"/>
      <c r="V995" s="88"/>
      <c r="W995" s="88"/>
      <c r="X995" s="88"/>
      <c r="Y995" s="129">
        <v>63</v>
      </c>
      <c r="Z995" s="159"/>
      <c r="AA995" s="108"/>
      <c r="AB995" s="88"/>
      <c r="AC995" s="126">
        <f>IF(J995=0,"",J995/I994)</f>
        <v>0.98780487804878048</v>
      </c>
      <c r="AD995" s="97">
        <v>89</v>
      </c>
      <c r="AE995" s="98">
        <f t="shared" ref="AE995" si="432">IF(AD995=0,"",AD995/AD994)</f>
        <v>1</v>
      </c>
      <c r="AF995" s="100">
        <f t="shared" ref="AF995" si="433">IF(AD995=0,"",100%-AE995)</f>
        <v>0</v>
      </c>
      <c r="AG995" s="2"/>
      <c r="AH995" s="2"/>
      <c r="AI995" s="2"/>
      <c r="AJ995" s="2"/>
    </row>
    <row r="996" spans="1:36" ht="15.75" customHeight="1" x14ac:dyDescent="0.25">
      <c r="A996" s="84">
        <v>2402</v>
      </c>
      <c r="B996" s="87"/>
      <c r="C996" s="87"/>
      <c r="D996" s="87"/>
      <c r="E996" s="87"/>
      <c r="F996" s="87"/>
      <c r="G996" s="87"/>
      <c r="H996" s="87"/>
      <c r="I996" s="87"/>
      <c r="J996" s="87">
        <v>17</v>
      </c>
      <c r="K996" s="211"/>
      <c r="L996" s="211"/>
      <c r="M996" s="211"/>
      <c r="N996" s="211"/>
      <c r="O996" s="211"/>
      <c r="P996" s="211"/>
      <c r="Q996" s="211"/>
      <c r="R996" s="211"/>
      <c r="S996" s="211"/>
      <c r="T996" s="211"/>
      <c r="U996" s="211"/>
      <c r="V996" s="211"/>
      <c r="W996" s="211"/>
      <c r="X996" s="211"/>
      <c r="Y996" s="129">
        <v>13</v>
      </c>
      <c r="Z996" s="159"/>
      <c r="AA996" s="108"/>
      <c r="AB996" s="88"/>
      <c r="AC996" s="105"/>
      <c r="AD996" s="106">
        <v>21</v>
      </c>
      <c r="AE996" s="107"/>
      <c r="AF996" s="105"/>
      <c r="AG996" s="2"/>
      <c r="AH996" s="2"/>
      <c r="AI996" s="2"/>
      <c r="AJ996" s="2"/>
    </row>
    <row r="997" spans="1:36" ht="15.75" customHeight="1" x14ac:dyDescent="0.25">
      <c r="A997" s="84">
        <v>2501</v>
      </c>
      <c r="B997" s="87"/>
      <c r="C997" s="87"/>
      <c r="D997" s="87"/>
      <c r="E997" s="87"/>
      <c r="F997" s="87"/>
      <c r="G997" s="87"/>
      <c r="H997" s="87"/>
      <c r="I997" s="87"/>
      <c r="J997" s="87">
        <v>3</v>
      </c>
      <c r="K997" s="211"/>
      <c r="L997" s="211"/>
      <c r="M997" s="211"/>
      <c r="N997" s="211"/>
      <c r="O997" s="211"/>
      <c r="P997" s="211"/>
      <c r="Q997" s="211"/>
      <c r="R997" s="211"/>
      <c r="S997" s="211"/>
      <c r="T997" s="211"/>
      <c r="U997" s="211"/>
      <c r="V997" s="211"/>
      <c r="W997" s="211"/>
      <c r="X997" s="211"/>
      <c r="Y997" s="129">
        <v>6</v>
      </c>
      <c r="Z997" s="159"/>
      <c r="AA997" s="108"/>
      <c r="AB997" s="88"/>
      <c r="AC997" s="105"/>
      <c r="AD997" s="106">
        <v>7</v>
      </c>
      <c r="AE997" s="107"/>
      <c r="AF997" s="105"/>
      <c r="AG997" s="2"/>
      <c r="AH997" s="2"/>
      <c r="AI997" s="2"/>
      <c r="AJ997" s="2"/>
    </row>
    <row r="998" spans="1:36" ht="15.75" customHeight="1" x14ac:dyDescent="0.25">
      <c r="A998" s="84">
        <v>2502</v>
      </c>
      <c r="B998" s="87"/>
      <c r="C998" s="87"/>
      <c r="D998" s="87"/>
      <c r="E998" s="87"/>
      <c r="F998" s="87"/>
      <c r="G998" s="87"/>
      <c r="H998" s="87"/>
      <c r="I998" s="87"/>
      <c r="J998" s="87"/>
      <c r="K998" s="211"/>
      <c r="L998" s="211"/>
      <c r="M998" s="211"/>
      <c r="N998" s="211"/>
      <c r="O998" s="211"/>
      <c r="P998" s="211"/>
      <c r="Q998" s="211"/>
      <c r="R998" s="211"/>
      <c r="S998" s="211"/>
      <c r="T998" s="211"/>
      <c r="U998" s="211"/>
      <c r="V998" s="211"/>
      <c r="W998" s="211"/>
      <c r="X998" s="211"/>
      <c r="Y998" s="129"/>
      <c r="Z998" s="159"/>
      <c r="AA998" s="108"/>
      <c r="AB998" s="88"/>
      <c r="AC998" s="105"/>
      <c r="AD998" s="106"/>
      <c r="AE998" s="107"/>
      <c r="AF998" s="105"/>
      <c r="AG998" s="2"/>
      <c r="AH998" s="2"/>
      <c r="AI998" s="2"/>
      <c r="AJ998" s="2"/>
    </row>
    <row r="999" spans="1:36" ht="15.75" customHeight="1" x14ac:dyDescent="0.25">
      <c r="A999" s="84">
        <v>2601</v>
      </c>
      <c r="B999" s="87"/>
      <c r="C999" s="87"/>
      <c r="D999" s="87"/>
      <c r="E999" s="87"/>
      <c r="F999" s="87"/>
      <c r="G999" s="87"/>
      <c r="H999" s="87"/>
      <c r="I999" s="87"/>
      <c r="J999" s="87"/>
      <c r="K999" s="211"/>
      <c r="L999" s="211"/>
      <c r="M999" s="211"/>
      <c r="N999" s="211"/>
      <c r="O999" s="211"/>
      <c r="P999" s="211"/>
      <c r="Q999" s="211"/>
      <c r="R999" s="211"/>
      <c r="S999" s="211"/>
      <c r="T999" s="211"/>
      <c r="U999" s="211"/>
      <c r="V999" s="211"/>
      <c r="W999" s="211"/>
      <c r="X999" s="211"/>
      <c r="Y999" s="129"/>
      <c r="Z999" s="159"/>
      <c r="AA999" s="108"/>
      <c r="AB999" s="88"/>
      <c r="AC999" s="108"/>
      <c r="AD999" s="109"/>
      <c r="AE999" s="110"/>
      <c r="AF999" s="105"/>
      <c r="AG999" s="2"/>
      <c r="AH999" s="2"/>
      <c r="AI999" s="2"/>
      <c r="AJ999" s="2"/>
    </row>
    <row r="1000" spans="1:36" ht="15.75" customHeight="1" x14ac:dyDescent="0.25">
      <c r="A1000" s="84">
        <v>2602</v>
      </c>
      <c r="B1000" s="87"/>
      <c r="C1000" s="87"/>
      <c r="D1000" s="87"/>
      <c r="E1000" s="87"/>
      <c r="F1000" s="87"/>
      <c r="G1000" s="87"/>
      <c r="H1000" s="87"/>
      <c r="I1000" s="87"/>
      <c r="J1000" s="87"/>
      <c r="K1000" s="211"/>
      <c r="L1000" s="211"/>
      <c r="M1000" s="211"/>
      <c r="N1000" s="211"/>
      <c r="O1000" s="211"/>
      <c r="P1000" s="211"/>
      <c r="Q1000" s="211"/>
      <c r="R1000" s="211"/>
      <c r="S1000" s="211"/>
      <c r="T1000" s="211"/>
      <c r="U1000" s="211"/>
      <c r="V1000" s="211"/>
      <c r="W1000" s="211"/>
      <c r="X1000" s="211"/>
      <c r="Y1000" s="129"/>
      <c r="Z1000" s="159"/>
      <c r="AA1000" s="108"/>
      <c r="AB1000" s="88"/>
      <c r="AC1000" s="111" t="s">
        <v>91</v>
      </c>
      <c r="AD1000" s="112">
        <v>26</v>
      </c>
      <c r="AE1000" s="113">
        <f>IF(SUM(Y991:Y1000)=0,"",SUM(Y991:Y1000))</f>
        <v>83</v>
      </c>
      <c r="AF1000" s="114" t="s">
        <v>19</v>
      </c>
      <c r="AG1000" s="2"/>
      <c r="AH1000" s="2"/>
      <c r="AI1000" s="2"/>
      <c r="AJ1000" s="2"/>
    </row>
    <row r="1001" spans="1:36" ht="15.75" customHeight="1" x14ac:dyDescent="0.25">
      <c r="A1001" s="84">
        <v>2701</v>
      </c>
      <c r="B1001" s="87"/>
      <c r="C1001" s="87"/>
      <c r="D1001" s="87"/>
      <c r="E1001" s="87"/>
      <c r="F1001" s="87"/>
      <c r="G1001" s="87"/>
      <c r="H1001" s="87"/>
      <c r="I1001" s="87"/>
      <c r="J1001" s="87"/>
      <c r="K1001" s="211"/>
      <c r="L1001" s="211"/>
      <c r="M1001" s="211"/>
      <c r="N1001" s="211"/>
      <c r="O1001" s="211"/>
      <c r="P1001" s="211"/>
      <c r="Q1001" s="211"/>
      <c r="R1001" s="211"/>
      <c r="S1001" s="211"/>
      <c r="T1001" s="211"/>
      <c r="U1001" s="211"/>
      <c r="V1001" s="211"/>
      <c r="W1001" s="211"/>
      <c r="X1001" s="211"/>
      <c r="Y1001" s="129"/>
      <c r="Z1001" s="159"/>
      <c r="AA1001" s="108"/>
      <c r="AB1001" s="88"/>
      <c r="AC1001" s="115" t="s">
        <v>92</v>
      </c>
      <c r="AD1001" s="116">
        <f>IF(AD1000/B987=0,"",AD1000/B987)</f>
        <v>0.21848739495798319</v>
      </c>
      <c r="AE1001" s="117">
        <f>IF(AD1000/AE1000=0,"",AD1000/AE1000)</f>
        <v>0.31325301204819278</v>
      </c>
      <c r="AF1001" s="118" t="s">
        <v>93</v>
      </c>
      <c r="AG1001" s="2"/>
      <c r="AH1001" s="2"/>
      <c r="AI1001" s="2"/>
      <c r="AJ1001" s="2"/>
    </row>
    <row r="1002" spans="1:36" ht="15.75" customHeight="1" x14ac:dyDescent="0.25">
      <c r="A1002" s="84">
        <v>2702</v>
      </c>
      <c r="B1002" s="87"/>
      <c r="C1002" s="87"/>
      <c r="D1002" s="87"/>
      <c r="E1002" s="87"/>
      <c r="F1002" s="87"/>
      <c r="G1002" s="87"/>
      <c r="H1002" s="87"/>
      <c r="I1002" s="87"/>
      <c r="J1002" s="87"/>
      <c r="K1002" s="211"/>
      <c r="L1002" s="211"/>
      <c r="M1002" s="211"/>
      <c r="N1002" s="211"/>
      <c r="O1002" s="211"/>
      <c r="P1002" s="211"/>
      <c r="Q1002" s="211"/>
      <c r="R1002" s="211"/>
      <c r="S1002" s="211"/>
      <c r="T1002" s="211"/>
      <c r="U1002" s="211"/>
      <c r="V1002" s="211"/>
      <c r="W1002" s="211"/>
      <c r="X1002" s="211"/>
      <c r="Y1002" s="129"/>
      <c r="Z1002" s="161"/>
      <c r="AA1002" s="162"/>
      <c r="AB1002" s="163"/>
      <c r="AC1002" s="120"/>
      <c r="AD1002" s="121"/>
      <c r="AE1002" s="121"/>
      <c r="AF1002" s="122"/>
      <c r="AG1002" s="2"/>
      <c r="AH1002" s="2"/>
      <c r="AI1002" s="2"/>
      <c r="AJ1002" s="2"/>
    </row>
    <row r="1003" spans="1:36" ht="18" customHeight="1" x14ac:dyDescent="0.25">
      <c r="A1003" s="46"/>
      <c r="B1003" s="296" t="s">
        <v>111</v>
      </c>
      <c r="C1003" s="296"/>
      <c r="D1003" s="296"/>
      <c r="E1003" s="296"/>
      <c r="F1003" s="296"/>
      <c r="G1003" s="296"/>
      <c r="H1003" s="296"/>
      <c r="I1003" s="296"/>
      <c r="J1003" s="296"/>
      <c r="K1003" s="296"/>
      <c r="L1003" s="296"/>
      <c r="M1003" s="296"/>
      <c r="N1003" s="296"/>
      <c r="O1003" s="296"/>
      <c r="P1003" s="296"/>
      <c r="Q1003" s="296"/>
      <c r="R1003" s="296"/>
      <c r="S1003" s="296"/>
      <c r="T1003" s="296"/>
      <c r="U1003" s="296"/>
      <c r="V1003" s="296"/>
      <c r="W1003" s="296"/>
      <c r="X1003" s="296"/>
      <c r="Y1003" s="123">
        <f>SUM(Y987:Y999)</f>
        <v>83</v>
      </c>
      <c r="Z1003" s="124">
        <f>SUM(Y993:Y995)/B987</f>
        <v>0.53781512605042014</v>
      </c>
      <c r="AA1003" s="124">
        <f>IF(Y1003=0,"",Y1003/B987)</f>
        <v>0.69747899159663862</v>
      </c>
      <c r="AB1003" s="124">
        <f>AA1003-Z1003</f>
        <v>0.15966386554621848</v>
      </c>
      <c r="AC1003" s="1"/>
      <c r="AD1003" s="2"/>
      <c r="AE1003" s="36"/>
      <c r="AF1003" s="1"/>
      <c r="AG1003" s="2"/>
      <c r="AH1003" s="2"/>
      <c r="AI1003" s="2"/>
      <c r="AJ1003" s="2"/>
    </row>
    <row r="1004" spans="1:36" ht="12.75" x14ac:dyDescent="0.2">
      <c r="Z1004" s="1"/>
      <c r="AA1004" s="1"/>
      <c r="AC1004" s="1"/>
      <c r="AG1004" s="2"/>
      <c r="AH1004" s="2"/>
      <c r="AI1004" s="2"/>
      <c r="AJ1004" s="2"/>
    </row>
    <row r="1005" spans="1:36" ht="12.75" x14ac:dyDescent="0.2">
      <c r="Z1005" s="1"/>
      <c r="AA1005" s="1"/>
      <c r="AC1005" s="1"/>
      <c r="AG1005" s="2"/>
      <c r="AH1005" s="2"/>
      <c r="AI1005" s="2"/>
      <c r="AJ1005" s="2"/>
    </row>
    <row r="1006" spans="1:36" ht="26.25" x14ac:dyDescent="0.4">
      <c r="B1006" s="297" t="s">
        <v>101</v>
      </c>
      <c r="C1006" s="297"/>
      <c r="D1006" s="297"/>
      <c r="E1006" s="297"/>
      <c r="F1006" s="297"/>
      <c r="G1006" s="297"/>
      <c r="H1006" s="297"/>
      <c r="I1006" s="297"/>
      <c r="J1006" s="297"/>
      <c r="K1006" s="297"/>
      <c r="L1006" s="297"/>
      <c r="M1006" s="297"/>
      <c r="N1006" s="297"/>
      <c r="O1006" s="297"/>
      <c r="P1006" s="297"/>
      <c r="Q1006" s="297"/>
      <c r="R1006" s="297"/>
      <c r="S1006" s="297"/>
      <c r="T1006" s="297"/>
      <c r="U1006" s="297"/>
      <c r="V1006" s="297"/>
      <c r="W1006" s="297"/>
      <c r="X1006" s="297"/>
      <c r="Y1006" s="208" t="s">
        <v>122</v>
      </c>
      <c r="Z1006" s="1"/>
      <c r="AA1006" s="1"/>
      <c r="AB1006" s="2"/>
      <c r="AC1006" s="1"/>
      <c r="AD1006" s="2"/>
      <c r="AE1006" s="2"/>
      <c r="AF1006" s="2"/>
      <c r="AG1006" s="2"/>
      <c r="AH1006" s="2"/>
      <c r="AI1006" s="2"/>
      <c r="AJ1006" s="2"/>
    </row>
    <row r="1007" spans="1:36" ht="20.25" x14ac:dyDescent="0.2">
      <c r="A1007" s="316" t="s">
        <v>18</v>
      </c>
      <c r="B1007" s="318" t="s">
        <v>102</v>
      </c>
      <c r="C1007" s="319"/>
      <c r="D1007" s="319"/>
      <c r="E1007" s="319"/>
      <c r="F1007" s="319"/>
      <c r="G1007" s="319"/>
      <c r="H1007" s="319"/>
      <c r="I1007" s="319"/>
      <c r="J1007" s="320"/>
      <c r="K1007" s="298"/>
      <c r="L1007" s="298"/>
      <c r="M1007" s="298"/>
      <c r="N1007" s="298"/>
      <c r="O1007" s="298"/>
      <c r="P1007" s="298"/>
      <c r="Q1007" s="298"/>
      <c r="R1007" s="298"/>
      <c r="S1007" s="298"/>
      <c r="T1007" s="298"/>
      <c r="U1007" s="298"/>
      <c r="V1007" s="298"/>
      <c r="W1007" s="298"/>
      <c r="X1007" s="298"/>
      <c r="Y1007" s="327" t="s">
        <v>19</v>
      </c>
      <c r="Z1007" s="323" t="s">
        <v>11</v>
      </c>
      <c r="AA1007" s="323" t="s">
        <v>12</v>
      </c>
      <c r="AB1007" s="325" t="s">
        <v>13</v>
      </c>
      <c r="AC1007" s="323" t="s">
        <v>14</v>
      </c>
      <c r="AD1007" s="324" t="s">
        <v>15</v>
      </c>
      <c r="AE1007" s="324" t="s">
        <v>16</v>
      </c>
      <c r="AF1007" s="323" t="s">
        <v>103</v>
      </c>
      <c r="AG1007" s="2"/>
      <c r="AH1007" s="2"/>
      <c r="AI1007" s="2"/>
      <c r="AJ1007" s="2"/>
    </row>
    <row r="1008" spans="1:36" ht="15.75" x14ac:dyDescent="0.25">
      <c r="A1008" s="317"/>
      <c r="B1008" s="84" t="s">
        <v>104</v>
      </c>
      <c r="C1008" s="84" t="s">
        <v>105</v>
      </c>
      <c r="D1008" s="84" t="s">
        <v>106</v>
      </c>
      <c r="E1008" s="84" t="s">
        <v>107</v>
      </c>
      <c r="F1008" s="84" t="s">
        <v>108</v>
      </c>
      <c r="G1008" s="84" t="s">
        <v>109</v>
      </c>
      <c r="H1008" s="84" t="s">
        <v>110</v>
      </c>
      <c r="I1008" s="84" t="s">
        <v>73</v>
      </c>
      <c r="J1008" s="84" t="s">
        <v>74</v>
      </c>
      <c r="K1008" s="85" t="s">
        <v>73</v>
      </c>
      <c r="L1008" s="85" t="s">
        <v>74</v>
      </c>
      <c r="M1008" s="85" t="s">
        <v>73</v>
      </c>
      <c r="N1008" s="85" t="s">
        <v>74</v>
      </c>
      <c r="O1008" s="85" t="s">
        <v>73</v>
      </c>
      <c r="P1008" s="85" t="s">
        <v>74</v>
      </c>
      <c r="Q1008" s="85" t="s">
        <v>73</v>
      </c>
      <c r="R1008" s="85" t="s">
        <v>74</v>
      </c>
      <c r="S1008" s="85" t="s">
        <v>73</v>
      </c>
      <c r="T1008" s="85" t="s">
        <v>74</v>
      </c>
      <c r="Y1008" s="322"/>
      <c r="Z1008" s="317"/>
      <c r="AA1008" s="317"/>
      <c r="AB1008" s="317"/>
      <c r="AC1008" s="317"/>
      <c r="AD1008" s="317"/>
      <c r="AE1008" s="317"/>
      <c r="AF1008" s="317"/>
      <c r="AG1008" s="2"/>
      <c r="AH1008" s="2"/>
      <c r="AI1008" s="2"/>
      <c r="AJ1008" s="2"/>
    </row>
    <row r="1009" spans="1:36" ht="15.75" customHeight="1" x14ac:dyDescent="0.25">
      <c r="A1009" s="84">
        <v>2002</v>
      </c>
      <c r="B1009" s="87">
        <v>120</v>
      </c>
      <c r="C1009" s="87"/>
      <c r="D1009" s="87"/>
      <c r="E1009" s="87"/>
      <c r="F1009" s="87"/>
      <c r="G1009" s="87"/>
      <c r="H1009" s="87"/>
      <c r="I1009" s="87"/>
      <c r="J1009" s="87"/>
      <c r="K1009" s="88"/>
      <c r="L1009" s="88"/>
      <c r="M1009" s="88"/>
      <c r="N1009" s="88"/>
      <c r="O1009" s="88"/>
      <c r="P1009" s="88"/>
      <c r="Q1009" s="88"/>
      <c r="R1009" s="88"/>
      <c r="S1009" s="88"/>
      <c r="T1009" s="88"/>
      <c r="U1009" s="88"/>
      <c r="V1009" s="88"/>
      <c r="W1009" s="88"/>
      <c r="X1009" s="88"/>
      <c r="Y1009" s="129"/>
      <c r="Z1009" s="156"/>
      <c r="AA1009" s="157"/>
      <c r="AB1009" s="158"/>
      <c r="AC1009" s="91"/>
      <c r="AD1009" s="92">
        <f>B1009</f>
        <v>120</v>
      </c>
      <c r="AE1009" s="93"/>
      <c r="AF1009" s="91"/>
      <c r="AG1009" s="2"/>
      <c r="AH1009" s="2"/>
      <c r="AI1009" s="2"/>
      <c r="AJ1009" s="2"/>
    </row>
    <row r="1010" spans="1:36" ht="15.75" customHeight="1" x14ac:dyDescent="0.25">
      <c r="A1010" s="84">
        <v>2101</v>
      </c>
      <c r="B1010" s="87"/>
      <c r="C1010" s="87">
        <v>108</v>
      </c>
      <c r="D1010" s="87"/>
      <c r="E1010" s="87"/>
      <c r="F1010" s="87"/>
      <c r="G1010" s="87"/>
      <c r="H1010" s="87"/>
      <c r="I1010" s="87"/>
      <c r="J1010" s="87"/>
      <c r="K1010" s="88"/>
      <c r="L1010" s="88"/>
      <c r="M1010" s="88"/>
      <c r="N1010" s="88"/>
      <c r="O1010" s="88"/>
      <c r="P1010" s="88"/>
      <c r="Q1010" s="88"/>
      <c r="R1010" s="88"/>
      <c r="S1010" s="88"/>
      <c r="T1010" s="88"/>
      <c r="U1010" s="88"/>
      <c r="V1010" s="88"/>
      <c r="W1010" s="88"/>
      <c r="X1010" s="88"/>
      <c r="Y1010" s="129"/>
      <c r="Z1010" s="159"/>
      <c r="AA1010" s="108"/>
      <c r="AB1010" s="160"/>
      <c r="AC1010" s="96">
        <f>IF(C1010=0,"",C1010/B1009)</f>
        <v>0.9</v>
      </c>
      <c r="AD1010" s="97">
        <v>109</v>
      </c>
      <c r="AE1010" s="98">
        <f t="shared" ref="AE1010:AE1012" si="434">IF(AD1010=0,"",AD1010/AD1009)</f>
        <v>0.90833333333333333</v>
      </c>
      <c r="AF1010" s="98">
        <f t="shared" ref="AF1010:AF1016" si="435">IF(AD1010=0,"",100%-AE1010)</f>
        <v>9.1666666666666674E-2</v>
      </c>
      <c r="AG1010" s="2"/>
      <c r="AH1010" s="2"/>
      <c r="AI1010" s="2"/>
      <c r="AJ1010" s="2"/>
    </row>
    <row r="1011" spans="1:36" ht="15.75" customHeight="1" x14ac:dyDescent="0.25">
      <c r="A1011" s="84">
        <v>2102</v>
      </c>
      <c r="B1011" s="87"/>
      <c r="C1011" s="87"/>
      <c r="D1011" s="87">
        <v>99</v>
      </c>
      <c r="E1011" s="87"/>
      <c r="F1011" s="87"/>
      <c r="G1011" s="87"/>
      <c r="H1011" s="87"/>
      <c r="I1011" s="87"/>
      <c r="J1011" s="87"/>
      <c r="K1011" s="88"/>
      <c r="L1011" s="88"/>
      <c r="M1011" s="88"/>
      <c r="N1011" s="88"/>
      <c r="O1011" s="88"/>
      <c r="P1011" s="88"/>
      <c r="Q1011" s="88"/>
      <c r="R1011" s="88"/>
      <c r="S1011" s="88"/>
      <c r="T1011" s="88"/>
      <c r="U1011" s="88"/>
      <c r="V1011" s="88"/>
      <c r="W1011" s="88"/>
      <c r="X1011" s="88"/>
      <c r="Y1011" s="129"/>
      <c r="Z1011" s="159"/>
      <c r="AA1011" s="108"/>
      <c r="AB1011" s="160"/>
      <c r="AC1011" s="96">
        <f>IF(D1011=0,"",D1011/C1010)</f>
        <v>0.91666666666666663</v>
      </c>
      <c r="AD1011" s="97">
        <v>103</v>
      </c>
      <c r="AE1011" s="98">
        <f t="shared" si="434"/>
        <v>0.94495412844036697</v>
      </c>
      <c r="AF1011" s="98">
        <f t="shared" si="435"/>
        <v>5.5045871559633031E-2</v>
      </c>
      <c r="AG1011" s="128">
        <f>AD1011/AD1009</f>
        <v>0.85833333333333328</v>
      </c>
      <c r="AH1011" s="2"/>
      <c r="AI1011" s="2"/>
      <c r="AJ1011" s="2"/>
    </row>
    <row r="1012" spans="1:36" ht="15.75" customHeight="1" x14ac:dyDescent="0.25">
      <c r="A1012" s="84">
        <v>2201</v>
      </c>
      <c r="B1012" s="87"/>
      <c r="C1012" s="87"/>
      <c r="D1012" s="87"/>
      <c r="E1012" s="87">
        <v>90</v>
      </c>
      <c r="F1012" s="87"/>
      <c r="G1012" s="87"/>
      <c r="H1012" s="87"/>
      <c r="I1012" s="87"/>
      <c r="J1012" s="87"/>
      <c r="K1012" s="88"/>
      <c r="L1012" s="88"/>
      <c r="M1012" s="88"/>
      <c r="N1012" s="88"/>
      <c r="O1012" s="88"/>
      <c r="P1012" s="88"/>
      <c r="Q1012" s="88"/>
      <c r="R1012" s="88"/>
      <c r="S1012" s="88"/>
      <c r="T1012" s="88"/>
      <c r="U1012" s="88"/>
      <c r="V1012" s="88"/>
      <c r="W1012" s="88"/>
      <c r="X1012" s="88"/>
      <c r="Y1012" s="129"/>
      <c r="Z1012" s="159"/>
      <c r="AA1012" s="108"/>
      <c r="AB1012" s="160"/>
      <c r="AC1012" s="96">
        <f>IF(E1012=0,"",E1012/D1011)</f>
        <v>0.90909090909090906</v>
      </c>
      <c r="AD1012" s="97">
        <v>97</v>
      </c>
      <c r="AE1012" s="98">
        <f t="shared" si="434"/>
        <v>0.94174757281553401</v>
      </c>
      <c r="AF1012" s="98">
        <f t="shared" si="435"/>
        <v>5.8252427184465994E-2</v>
      </c>
      <c r="AG1012" s="2"/>
      <c r="AH1012" s="2"/>
      <c r="AI1012" s="2"/>
      <c r="AJ1012" s="2"/>
    </row>
    <row r="1013" spans="1:36" ht="15.75" customHeight="1" x14ac:dyDescent="0.25">
      <c r="A1013" s="84">
        <v>2202</v>
      </c>
      <c r="B1013" s="87"/>
      <c r="C1013" s="87"/>
      <c r="D1013" s="87"/>
      <c r="E1013" s="87"/>
      <c r="F1013" s="87">
        <v>89</v>
      </c>
      <c r="G1013" s="87"/>
      <c r="H1013" s="87"/>
      <c r="I1013" s="87"/>
      <c r="J1013" s="87"/>
      <c r="K1013" s="88"/>
      <c r="L1013" s="88"/>
      <c r="M1013" s="88"/>
      <c r="N1013" s="88"/>
      <c r="O1013" s="88"/>
      <c r="P1013" s="88"/>
      <c r="Q1013" s="88"/>
      <c r="R1013" s="88"/>
      <c r="S1013" s="88"/>
      <c r="T1013" s="88"/>
      <c r="U1013" s="88"/>
      <c r="V1013" s="88"/>
      <c r="W1013" s="88"/>
      <c r="X1013" s="88"/>
      <c r="Y1013" s="129"/>
      <c r="Z1013" s="159"/>
      <c r="AA1013" s="108"/>
      <c r="AB1013" s="160"/>
      <c r="AC1013" s="96">
        <f>F1013/E1012</f>
        <v>0.98888888888888893</v>
      </c>
      <c r="AD1013" s="97">
        <v>94</v>
      </c>
      <c r="AE1013" s="98">
        <f>AD1013/AD1012</f>
        <v>0.96907216494845361</v>
      </c>
      <c r="AF1013" s="98">
        <f t="shared" si="435"/>
        <v>3.0927835051546393E-2</v>
      </c>
      <c r="AG1013" s="2"/>
      <c r="AH1013" s="2"/>
      <c r="AI1013" s="2"/>
      <c r="AJ1013" s="2"/>
    </row>
    <row r="1014" spans="1:36" ht="15.75" customHeight="1" x14ac:dyDescent="0.25">
      <c r="A1014" s="84">
        <v>2301</v>
      </c>
      <c r="B1014" s="87"/>
      <c r="C1014" s="87"/>
      <c r="D1014" s="87"/>
      <c r="E1014" s="87"/>
      <c r="F1014" s="87"/>
      <c r="G1014" s="87">
        <v>86</v>
      </c>
      <c r="H1014" s="87"/>
      <c r="I1014" s="87"/>
      <c r="J1014" s="87"/>
      <c r="K1014" s="88"/>
      <c r="L1014" s="88"/>
      <c r="M1014" s="88"/>
      <c r="N1014" s="88"/>
      <c r="O1014" s="88"/>
      <c r="P1014" s="88"/>
      <c r="Q1014" s="88"/>
      <c r="R1014" s="88"/>
      <c r="S1014" s="88"/>
      <c r="T1014" s="88"/>
      <c r="U1014" s="88"/>
      <c r="V1014" s="88"/>
      <c r="W1014" s="88"/>
      <c r="X1014" s="88"/>
      <c r="Y1014" s="129"/>
      <c r="Z1014" s="159"/>
      <c r="AA1014" s="108"/>
      <c r="AB1014" s="160"/>
      <c r="AC1014" s="96">
        <f>G1014/F1013</f>
        <v>0.9662921348314607</v>
      </c>
      <c r="AD1014" s="97">
        <v>92</v>
      </c>
      <c r="AE1014" s="98">
        <f t="shared" ref="AE1014:AE1015" si="436">AD1014/AD1013</f>
        <v>0.97872340425531912</v>
      </c>
      <c r="AF1014" s="98">
        <f t="shared" si="435"/>
        <v>2.1276595744680882E-2</v>
      </c>
      <c r="AG1014" s="2"/>
      <c r="AH1014" s="2"/>
      <c r="AI1014" s="2"/>
      <c r="AJ1014" s="2"/>
    </row>
    <row r="1015" spans="1:36" ht="15.75" customHeight="1" x14ac:dyDescent="0.25">
      <c r="A1015" s="84">
        <v>2302</v>
      </c>
      <c r="B1015" s="87"/>
      <c r="C1015" s="87"/>
      <c r="D1015" s="87"/>
      <c r="E1015" s="87"/>
      <c r="F1015" s="87"/>
      <c r="G1015" s="87"/>
      <c r="H1015" s="87">
        <v>80</v>
      </c>
      <c r="I1015" s="87"/>
      <c r="J1015" s="87"/>
      <c r="K1015" s="88"/>
      <c r="L1015" s="88"/>
      <c r="M1015" s="88"/>
      <c r="N1015" s="88"/>
      <c r="O1015" s="88"/>
      <c r="P1015" s="88"/>
      <c r="Q1015" s="88"/>
      <c r="R1015" s="88"/>
      <c r="S1015" s="88"/>
      <c r="T1015" s="88"/>
      <c r="U1015" s="88"/>
      <c r="V1015" s="88"/>
      <c r="W1015" s="88"/>
      <c r="X1015" s="88"/>
      <c r="Y1015" s="129">
        <v>1</v>
      </c>
      <c r="Z1015" s="159"/>
      <c r="AA1015" s="108"/>
      <c r="AB1015" s="160"/>
      <c r="AC1015" s="96">
        <f>IF(H1015=0,"",H1015/G1014)</f>
        <v>0.93023255813953487</v>
      </c>
      <c r="AD1015" s="97">
        <v>86</v>
      </c>
      <c r="AE1015" s="98">
        <f t="shared" si="436"/>
        <v>0.93478260869565222</v>
      </c>
      <c r="AF1015" s="98">
        <f t="shared" si="435"/>
        <v>6.5217391304347783E-2</v>
      </c>
      <c r="AG1015" s="2"/>
      <c r="AH1015" s="2"/>
      <c r="AI1015" s="2"/>
      <c r="AJ1015" s="2"/>
    </row>
    <row r="1016" spans="1:36" ht="15.75" customHeight="1" x14ac:dyDescent="0.25">
      <c r="A1016" s="84">
        <v>2401</v>
      </c>
      <c r="B1016" s="87"/>
      <c r="C1016" s="87"/>
      <c r="D1016" s="87"/>
      <c r="E1016" s="87"/>
      <c r="F1016" s="87"/>
      <c r="G1016" s="87"/>
      <c r="H1016" s="87"/>
      <c r="I1016" s="87">
        <v>79</v>
      </c>
      <c r="J1016" s="87"/>
      <c r="K1016" s="88"/>
      <c r="L1016" s="88"/>
      <c r="M1016" s="88"/>
      <c r="N1016" s="88" t="s">
        <v>37</v>
      </c>
      <c r="O1016" s="88"/>
      <c r="P1016" s="88"/>
      <c r="Q1016" s="88"/>
      <c r="R1016" s="88"/>
      <c r="S1016" s="88"/>
      <c r="T1016" s="88"/>
      <c r="U1016" s="88"/>
      <c r="V1016" s="88"/>
      <c r="W1016" s="88"/>
      <c r="X1016" s="88"/>
      <c r="Y1016" s="129"/>
      <c r="Z1016" s="159"/>
      <c r="AA1016" s="108"/>
      <c r="AB1016" s="160"/>
      <c r="AC1016" s="126">
        <f>IF(I1016=0,"",I1016/H1015)</f>
        <v>0.98750000000000004</v>
      </c>
      <c r="AD1016" s="97">
        <v>86</v>
      </c>
      <c r="AE1016" s="100">
        <f t="shared" ref="AE1016" si="437">IF(AD1016=0,"",AD1016/AD1015)</f>
        <v>1</v>
      </c>
      <c r="AF1016" s="98">
        <f t="shared" si="435"/>
        <v>0</v>
      </c>
      <c r="AG1016" s="2"/>
      <c r="AH1016" s="2"/>
      <c r="AI1016" s="2"/>
      <c r="AJ1016" s="2"/>
    </row>
    <row r="1017" spans="1:36" ht="15.75" customHeight="1" x14ac:dyDescent="0.25">
      <c r="A1017" s="84">
        <v>2402</v>
      </c>
      <c r="B1017" s="87"/>
      <c r="C1017" s="87"/>
      <c r="D1017" s="87"/>
      <c r="E1017" s="87"/>
      <c r="F1017" s="87"/>
      <c r="G1017" s="87"/>
      <c r="H1017" s="87"/>
      <c r="I1017" s="87"/>
      <c r="J1017" s="87">
        <v>78</v>
      </c>
      <c r="K1017" s="88"/>
      <c r="L1017" s="88"/>
      <c r="M1017" s="88"/>
      <c r="N1017" s="88"/>
      <c r="O1017" s="88"/>
      <c r="P1017" s="88"/>
      <c r="Q1017" s="88"/>
      <c r="R1017" s="88"/>
      <c r="S1017" s="88"/>
      <c r="T1017" s="88"/>
      <c r="U1017" s="88"/>
      <c r="V1017" s="88"/>
      <c r="W1017" s="88"/>
      <c r="X1017" s="88"/>
      <c r="Y1017" s="129">
        <v>73</v>
      </c>
      <c r="Z1017" s="159"/>
      <c r="AA1017" s="108"/>
      <c r="AB1017" s="88"/>
      <c r="AC1017" s="101"/>
      <c r="AD1017" s="97">
        <v>84</v>
      </c>
      <c r="AE1017" s="102"/>
      <c r="AF1017" s="103"/>
      <c r="AG1017" s="2"/>
      <c r="AH1017" s="2"/>
      <c r="AI1017" s="2"/>
      <c r="AJ1017" s="2"/>
    </row>
    <row r="1018" spans="1:36" ht="15.75" customHeight="1" x14ac:dyDescent="0.25">
      <c r="A1018" s="84">
        <v>2501</v>
      </c>
      <c r="B1018" s="87"/>
      <c r="C1018" s="87"/>
      <c r="D1018" s="87"/>
      <c r="E1018" s="87"/>
      <c r="F1018" s="87"/>
      <c r="G1018" s="87"/>
      <c r="H1018" s="87"/>
      <c r="I1018" s="87"/>
      <c r="J1018" s="87">
        <v>5</v>
      </c>
      <c r="K1018" s="211"/>
      <c r="L1018" s="211"/>
      <c r="M1018" s="211"/>
      <c r="N1018" s="211"/>
      <c r="O1018" s="211"/>
      <c r="P1018" s="211"/>
      <c r="Q1018" s="211"/>
      <c r="R1018" s="211"/>
      <c r="S1018" s="211"/>
      <c r="T1018" s="211"/>
      <c r="U1018" s="211"/>
      <c r="V1018" s="211"/>
      <c r="W1018" s="211"/>
      <c r="X1018" s="211"/>
      <c r="Y1018" s="129">
        <v>14</v>
      </c>
      <c r="Z1018" s="159"/>
      <c r="AA1018" s="108"/>
      <c r="AB1018" s="88"/>
      <c r="AC1018" s="105"/>
      <c r="AD1018" s="106">
        <v>9</v>
      </c>
      <c r="AE1018" s="107"/>
      <c r="AF1018" s="105"/>
      <c r="AG1018" s="2"/>
      <c r="AH1018" s="2"/>
      <c r="AI1018" s="2"/>
      <c r="AJ1018" s="2"/>
    </row>
    <row r="1019" spans="1:36" ht="15.75" customHeight="1" x14ac:dyDescent="0.25">
      <c r="A1019" s="84">
        <v>2502</v>
      </c>
      <c r="B1019" s="87"/>
      <c r="C1019" s="87"/>
      <c r="D1019" s="87"/>
      <c r="E1019" s="87"/>
      <c r="F1019" s="87"/>
      <c r="G1019" s="87"/>
      <c r="H1019" s="87"/>
      <c r="I1019" s="87"/>
      <c r="J1019" s="87"/>
      <c r="K1019" s="211"/>
      <c r="L1019" s="211"/>
      <c r="M1019" s="211"/>
      <c r="N1019" s="211"/>
      <c r="O1019" s="211"/>
      <c r="P1019" s="211"/>
      <c r="Q1019" s="211"/>
      <c r="R1019" s="211"/>
      <c r="S1019" s="211"/>
      <c r="T1019" s="211"/>
      <c r="U1019" s="211"/>
      <c r="V1019" s="211"/>
      <c r="W1019" s="211"/>
      <c r="X1019" s="211"/>
      <c r="Y1019" s="129"/>
      <c r="Z1019" s="159"/>
      <c r="AA1019" s="108"/>
      <c r="AB1019" s="88"/>
      <c r="AC1019" s="105"/>
      <c r="AD1019" s="106"/>
      <c r="AE1019" s="107"/>
      <c r="AF1019" s="105"/>
      <c r="AG1019" s="2"/>
      <c r="AH1019" s="2"/>
      <c r="AI1019" s="2"/>
      <c r="AJ1019" s="2"/>
    </row>
    <row r="1020" spans="1:36" ht="15.75" customHeight="1" x14ac:dyDescent="0.25">
      <c r="A1020" s="84">
        <v>2601</v>
      </c>
      <c r="B1020" s="87"/>
      <c r="C1020" s="87"/>
      <c r="D1020" s="87"/>
      <c r="E1020" s="87"/>
      <c r="F1020" s="87"/>
      <c r="G1020" s="87"/>
      <c r="H1020" s="87"/>
      <c r="I1020" s="87"/>
      <c r="J1020" s="87"/>
      <c r="K1020" s="211"/>
      <c r="L1020" s="211"/>
      <c r="M1020" s="211"/>
      <c r="N1020" s="211"/>
      <c r="O1020" s="211"/>
      <c r="P1020" s="211"/>
      <c r="Q1020" s="211"/>
      <c r="R1020" s="211"/>
      <c r="S1020" s="211"/>
      <c r="T1020" s="211"/>
      <c r="U1020" s="211"/>
      <c r="V1020" s="211"/>
      <c r="W1020" s="211"/>
      <c r="X1020" s="211"/>
      <c r="Y1020" s="129"/>
      <c r="Z1020" s="159"/>
      <c r="AA1020" s="108"/>
      <c r="AB1020" s="88"/>
      <c r="AC1020" s="105"/>
      <c r="AD1020" s="106"/>
      <c r="AE1020" s="107"/>
      <c r="AF1020" s="105"/>
      <c r="AG1020" s="2"/>
      <c r="AH1020" s="2"/>
      <c r="AI1020" s="2"/>
      <c r="AJ1020" s="2"/>
    </row>
    <row r="1021" spans="1:36" ht="15.75" customHeight="1" x14ac:dyDescent="0.25">
      <c r="A1021" s="84">
        <v>2602</v>
      </c>
      <c r="B1021" s="87"/>
      <c r="C1021" s="87"/>
      <c r="D1021" s="87"/>
      <c r="E1021" s="87"/>
      <c r="F1021" s="87"/>
      <c r="G1021" s="87"/>
      <c r="H1021" s="87"/>
      <c r="I1021" s="87"/>
      <c r="J1021" s="87"/>
      <c r="K1021" s="211"/>
      <c r="L1021" s="211"/>
      <c r="M1021" s="211"/>
      <c r="N1021" s="211"/>
      <c r="O1021" s="211"/>
      <c r="P1021" s="211"/>
      <c r="Q1021" s="211"/>
      <c r="R1021" s="211"/>
      <c r="S1021" s="211"/>
      <c r="T1021" s="211"/>
      <c r="U1021" s="211"/>
      <c r="V1021" s="211"/>
      <c r="W1021" s="211"/>
      <c r="X1021" s="211"/>
      <c r="Y1021" s="129"/>
      <c r="Z1021" s="159"/>
      <c r="AA1021" s="108"/>
      <c r="AB1021" s="88"/>
      <c r="AC1021" s="108"/>
      <c r="AD1021" s="109"/>
      <c r="AE1021" s="110"/>
      <c r="AF1021" s="105"/>
      <c r="AG1021" s="2"/>
      <c r="AH1021" s="2"/>
      <c r="AI1021" s="2"/>
      <c r="AJ1021" s="2"/>
    </row>
    <row r="1022" spans="1:36" ht="15.75" customHeight="1" x14ac:dyDescent="0.25">
      <c r="A1022" s="84">
        <v>2701</v>
      </c>
      <c r="B1022" s="87"/>
      <c r="C1022" s="87"/>
      <c r="D1022" s="87"/>
      <c r="E1022" s="87"/>
      <c r="F1022" s="87"/>
      <c r="G1022" s="87"/>
      <c r="H1022" s="87"/>
      <c r="I1022" s="87"/>
      <c r="J1022" s="87"/>
      <c r="K1022" s="211"/>
      <c r="L1022" s="211"/>
      <c r="M1022" s="211"/>
      <c r="N1022" s="211"/>
      <c r="O1022" s="211"/>
      <c r="P1022" s="211"/>
      <c r="Q1022" s="211"/>
      <c r="R1022" s="211"/>
      <c r="S1022" s="211"/>
      <c r="T1022" s="211"/>
      <c r="U1022" s="211"/>
      <c r="V1022" s="211"/>
      <c r="W1022" s="211"/>
      <c r="X1022" s="211"/>
      <c r="Y1022" s="129"/>
      <c r="Z1022" s="159"/>
      <c r="AA1022" s="108"/>
      <c r="AB1022" s="88"/>
      <c r="AC1022" s="111" t="s">
        <v>91</v>
      </c>
      <c r="AD1022" s="112">
        <v>24</v>
      </c>
      <c r="AE1022" s="113">
        <f>IF(SUM(Y1013:Y1022)=0,"",SUM(Y1013:Y1022))</f>
        <v>88</v>
      </c>
      <c r="AF1022" s="114" t="s">
        <v>19</v>
      </c>
      <c r="AG1022" s="2"/>
      <c r="AH1022" s="2"/>
      <c r="AI1022" s="2"/>
      <c r="AJ1022" s="2"/>
    </row>
    <row r="1023" spans="1:36" ht="15.75" customHeight="1" x14ac:dyDescent="0.25">
      <c r="A1023" s="84">
        <v>2702</v>
      </c>
      <c r="B1023" s="87"/>
      <c r="C1023" s="87"/>
      <c r="D1023" s="87"/>
      <c r="E1023" s="87"/>
      <c r="F1023" s="87"/>
      <c r="G1023" s="87"/>
      <c r="H1023" s="87"/>
      <c r="I1023" s="87"/>
      <c r="J1023" s="87"/>
      <c r="K1023" s="211"/>
      <c r="L1023" s="211"/>
      <c r="M1023" s="211"/>
      <c r="N1023" s="211"/>
      <c r="O1023" s="211"/>
      <c r="P1023" s="211"/>
      <c r="Q1023" s="211"/>
      <c r="R1023" s="211"/>
      <c r="S1023" s="211"/>
      <c r="T1023" s="211"/>
      <c r="U1023" s="211"/>
      <c r="V1023" s="211"/>
      <c r="W1023" s="211"/>
      <c r="X1023" s="211"/>
      <c r="Y1023" s="129"/>
      <c r="Z1023" s="159"/>
      <c r="AA1023" s="108"/>
      <c r="AB1023" s="88"/>
      <c r="AC1023" s="115" t="s">
        <v>92</v>
      </c>
      <c r="AD1023" s="116">
        <f>IF(AD1022/B1009=0,"",AD1022/B1009)</f>
        <v>0.2</v>
      </c>
      <c r="AE1023" s="117">
        <f>IF(AD1022/AE1022=0,"",AD1022/AE1022)</f>
        <v>0.27272727272727271</v>
      </c>
      <c r="AF1023" s="118" t="s">
        <v>93</v>
      </c>
      <c r="AG1023" s="2"/>
      <c r="AH1023" s="2"/>
      <c r="AI1023" s="2"/>
      <c r="AJ1023" s="2"/>
    </row>
    <row r="1024" spans="1:36" ht="15.75" customHeight="1" x14ac:dyDescent="0.25">
      <c r="A1024" s="84">
        <v>2801</v>
      </c>
      <c r="B1024" s="87"/>
      <c r="C1024" s="87"/>
      <c r="D1024" s="87"/>
      <c r="E1024" s="87"/>
      <c r="F1024" s="87"/>
      <c r="G1024" s="87"/>
      <c r="H1024" s="87"/>
      <c r="I1024" s="87"/>
      <c r="J1024" s="87"/>
      <c r="K1024" s="211"/>
      <c r="L1024" s="211"/>
      <c r="M1024" s="211"/>
      <c r="N1024" s="211"/>
      <c r="O1024" s="211"/>
      <c r="P1024" s="211"/>
      <c r="Q1024" s="211"/>
      <c r="R1024" s="211"/>
      <c r="S1024" s="211"/>
      <c r="T1024" s="211"/>
      <c r="U1024" s="211"/>
      <c r="V1024" s="211"/>
      <c r="W1024" s="211"/>
      <c r="X1024" s="211"/>
      <c r="Y1024" s="129"/>
      <c r="Z1024" s="161"/>
      <c r="AA1024" s="162"/>
      <c r="AB1024" s="163"/>
      <c r="AC1024" s="120"/>
      <c r="AD1024" s="121"/>
      <c r="AE1024" s="121"/>
      <c r="AF1024" s="122"/>
      <c r="AG1024" s="2"/>
      <c r="AH1024" s="2"/>
      <c r="AI1024" s="2"/>
      <c r="AJ1024" s="2"/>
    </row>
    <row r="1025" spans="1:36" ht="18" x14ac:dyDescent="0.25">
      <c r="A1025" s="46"/>
      <c r="B1025" s="296" t="s">
        <v>111</v>
      </c>
      <c r="C1025" s="296"/>
      <c r="D1025" s="296"/>
      <c r="E1025" s="296"/>
      <c r="F1025" s="296"/>
      <c r="G1025" s="296"/>
      <c r="H1025" s="296"/>
      <c r="I1025" s="296"/>
      <c r="J1025" s="296"/>
      <c r="K1025" s="296"/>
      <c r="L1025" s="296"/>
      <c r="M1025" s="296"/>
      <c r="N1025" s="296"/>
      <c r="O1025" s="296"/>
      <c r="P1025" s="296"/>
      <c r="Q1025" s="296"/>
      <c r="R1025" s="296"/>
      <c r="S1025" s="296"/>
      <c r="T1025" s="296"/>
      <c r="U1025" s="296"/>
      <c r="V1025" s="296"/>
      <c r="W1025" s="296"/>
      <c r="X1025" s="296"/>
      <c r="Y1025" s="123">
        <f>SUM(Y1009:Y1021)</f>
        <v>88</v>
      </c>
      <c r="Z1025" s="124">
        <f>SUM(Y1015:Y1017)/B1009</f>
        <v>0.6166666666666667</v>
      </c>
      <c r="AA1025" s="124">
        <f>IF(Y1025=0,"",Y1025/B1009)</f>
        <v>0.73333333333333328</v>
      </c>
      <c r="AB1025" s="124">
        <f>AA1025-Z1025</f>
        <v>0.11666666666666659</v>
      </c>
      <c r="AC1025" s="1"/>
      <c r="AD1025" s="2"/>
      <c r="AE1025" s="36"/>
      <c r="AF1025" s="1"/>
      <c r="AG1025" s="2"/>
      <c r="AH1025" s="2"/>
      <c r="AI1025" s="2"/>
      <c r="AJ1025" s="2"/>
    </row>
    <row r="1026" spans="1:36" ht="12.75" x14ac:dyDescent="0.2">
      <c r="Z1026" s="1"/>
      <c r="AA1026" s="1"/>
      <c r="AC1026" s="1"/>
      <c r="AG1026" s="2"/>
      <c r="AH1026" s="2"/>
      <c r="AI1026" s="2"/>
      <c r="AJ1026" s="2"/>
    </row>
    <row r="1027" spans="1:36" ht="12.75" x14ac:dyDescent="0.2">
      <c r="Z1027" s="1"/>
      <c r="AA1027" s="1"/>
      <c r="AC1027" s="1"/>
      <c r="AG1027" s="2"/>
      <c r="AH1027" s="2"/>
      <c r="AI1027" s="2"/>
      <c r="AJ1027" s="2"/>
    </row>
    <row r="1028" spans="1:36" ht="26.25" x14ac:dyDescent="0.4">
      <c r="B1028" s="297" t="s">
        <v>101</v>
      </c>
      <c r="C1028" s="297"/>
      <c r="D1028" s="297"/>
      <c r="E1028" s="297"/>
      <c r="F1028" s="297"/>
      <c r="G1028" s="297"/>
      <c r="H1028" s="297"/>
      <c r="I1028" s="297"/>
      <c r="J1028" s="297"/>
      <c r="K1028" s="297"/>
      <c r="L1028" s="297"/>
      <c r="M1028" s="297"/>
      <c r="N1028" s="297"/>
      <c r="O1028" s="297"/>
      <c r="P1028" s="297"/>
      <c r="Q1028" s="297"/>
      <c r="R1028" s="297"/>
      <c r="S1028" s="297"/>
      <c r="T1028" s="297"/>
      <c r="U1028" s="297"/>
      <c r="V1028" s="297"/>
      <c r="W1028" s="297"/>
      <c r="X1028" s="297"/>
      <c r="Y1028" s="208" t="s">
        <v>123</v>
      </c>
      <c r="Z1028" s="1"/>
      <c r="AA1028" s="1"/>
      <c r="AB1028" s="2"/>
      <c r="AC1028" s="1"/>
      <c r="AD1028" s="2"/>
      <c r="AE1028" s="2"/>
      <c r="AF1028" s="2"/>
      <c r="AG1028" s="2"/>
      <c r="AH1028" s="2"/>
      <c r="AI1028" s="2"/>
      <c r="AJ1028" s="2"/>
    </row>
    <row r="1029" spans="1:36" ht="20.25" customHeight="1" x14ac:dyDescent="0.2">
      <c r="A1029" s="316" t="s">
        <v>18</v>
      </c>
      <c r="B1029" s="318" t="s">
        <v>102</v>
      </c>
      <c r="C1029" s="319"/>
      <c r="D1029" s="319"/>
      <c r="E1029" s="319"/>
      <c r="F1029" s="319"/>
      <c r="G1029" s="319"/>
      <c r="H1029" s="319"/>
      <c r="I1029" s="319"/>
      <c r="J1029" s="320"/>
      <c r="K1029" s="298"/>
      <c r="L1029" s="298"/>
      <c r="M1029" s="298"/>
      <c r="N1029" s="298"/>
      <c r="O1029" s="298"/>
      <c r="P1029" s="298"/>
      <c r="Q1029" s="298"/>
      <c r="R1029" s="298"/>
      <c r="S1029" s="298"/>
      <c r="T1029" s="298"/>
      <c r="U1029" s="298"/>
      <c r="V1029" s="298"/>
      <c r="W1029" s="298"/>
      <c r="X1029" s="298"/>
      <c r="Y1029" s="327" t="s">
        <v>19</v>
      </c>
      <c r="Z1029" s="323" t="s">
        <v>11</v>
      </c>
      <c r="AA1029" s="323" t="s">
        <v>12</v>
      </c>
      <c r="AB1029" s="325" t="s">
        <v>13</v>
      </c>
      <c r="AC1029" s="323" t="s">
        <v>14</v>
      </c>
      <c r="AD1029" s="324" t="s">
        <v>15</v>
      </c>
      <c r="AE1029" s="324" t="s">
        <v>16</v>
      </c>
      <c r="AF1029" s="323" t="s">
        <v>103</v>
      </c>
      <c r="AG1029" s="2"/>
      <c r="AH1029" s="2"/>
      <c r="AI1029" s="2"/>
      <c r="AJ1029" s="2"/>
    </row>
    <row r="1030" spans="1:36" ht="15.75" x14ac:dyDescent="0.25">
      <c r="A1030" s="317"/>
      <c r="B1030" s="84" t="s">
        <v>104</v>
      </c>
      <c r="C1030" s="84" t="s">
        <v>105</v>
      </c>
      <c r="D1030" s="84" t="s">
        <v>106</v>
      </c>
      <c r="E1030" s="84" t="s">
        <v>107</v>
      </c>
      <c r="F1030" s="84" t="s">
        <v>108</v>
      </c>
      <c r="G1030" s="84" t="s">
        <v>109</v>
      </c>
      <c r="H1030" s="84" t="s">
        <v>110</v>
      </c>
      <c r="I1030" s="84" t="s">
        <v>73</v>
      </c>
      <c r="J1030" s="84" t="s">
        <v>74</v>
      </c>
      <c r="K1030" s="85" t="s">
        <v>73</v>
      </c>
      <c r="L1030" s="85" t="s">
        <v>74</v>
      </c>
      <c r="M1030" s="85" t="s">
        <v>73</v>
      </c>
      <c r="N1030" s="85" t="s">
        <v>74</v>
      </c>
      <c r="O1030" s="85" t="s">
        <v>73</v>
      </c>
      <c r="P1030" s="85" t="s">
        <v>74</v>
      </c>
      <c r="Q1030" s="85" t="s">
        <v>73</v>
      </c>
      <c r="R1030" s="85" t="s">
        <v>74</v>
      </c>
      <c r="S1030" s="85" t="s">
        <v>73</v>
      </c>
      <c r="T1030" s="85" t="s">
        <v>74</v>
      </c>
      <c r="Y1030" s="322"/>
      <c r="Z1030" s="317"/>
      <c r="AA1030" s="317"/>
      <c r="AB1030" s="317"/>
      <c r="AC1030" s="317"/>
      <c r="AD1030" s="317"/>
      <c r="AE1030" s="317"/>
      <c r="AF1030" s="317"/>
      <c r="AG1030" s="2"/>
      <c r="AH1030" s="2"/>
      <c r="AI1030" s="2"/>
      <c r="AJ1030" s="2"/>
    </row>
    <row r="1031" spans="1:36" ht="15.75" customHeight="1" x14ac:dyDescent="0.25">
      <c r="A1031" s="84">
        <v>2101</v>
      </c>
      <c r="B1031" s="87">
        <v>116</v>
      </c>
      <c r="C1031" s="87"/>
      <c r="D1031" s="87"/>
      <c r="E1031" s="87"/>
      <c r="F1031" s="87"/>
      <c r="G1031" s="87"/>
      <c r="H1031" s="87"/>
      <c r="I1031" s="87"/>
      <c r="J1031" s="87"/>
      <c r="K1031" s="88"/>
      <c r="L1031" s="88"/>
      <c r="M1031" s="88"/>
      <c r="N1031" s="88"/>
      <c r="O1031" s="88"/>
      <c r="P1031" s="88"/>
      <c r="Q1031" s="88"/>
      <c r="R1031" s="88"/>
      <c r="S1031" s="88"/>
      <c r="T1031" s="88"/>
      <c r="U1031" s="88"/>
      <c r="V1031" s="88"/>
      <c r="W1031" s="88"/>
      <c r="X1031" s="88"/>
      <c r="Y1031" s="129"/>
      <c r="Z1031" s="156"/>
      <c r="AA1031" s="157"/>
      <c r="AB1031" s="158"/>
      <c r="AC1031" s="91"/>
      <c r="AD1031" s="92">
        <f>B1031</f>
        <v>116</v>
      </c>
      <c r="AE1031" s="93"/>
      <c r="AF1031" s="91"/>
      <c r="AG1031" s="2"/>
      <c r="AH1031" s="2"/>
      <c r="AI1031" s="2"/>
      <c r="AJ1031" s="2"/>
    </row>
    <row r="1032" spans="1:36" ht="15.75" customHeight="1" x14ac:dyDescent="0.25">
      <c r="A1032" s="84">
        <v>2102</v>
      </c>
      <c r="B1032" s="87"/>
      <c r="C1032" s="87">
        <v>107</v>
      </c>
      <c r="D1032" s="87"/>
      <c r="E1032" s="87"/>
      <c r="F1032" s="87"/>
      <c r="G1032" s="87"/>
      <c r="H1032" s="87"/>
      <c r="I1032" s="87"/>
      <c r="J1032" s="87"/>
      <c r="K1032" s="88"/>
      <c r="L1032" s="88"/>
      <c r="M1032" s="88"/>
      <c r="N1032" s="88"/>
      <c r="O1032" s="88"/>
      <c r="P1032" s="88"/>
      <c r="Q1032" s="88"/>
      <c r="R1032" s="88"/>
      <c r="S1032" s="88"/>
      <c r="T1032" s="88"/>
      <c r="U1032" s="88"/>
      <c r="V1032" s="88"/>
      <c r="W1032" s="88"/>
      <c r="X1032" s="88"/>
      <c r="Y1032" s="129"/>
      <c r="Z1032" s="159"/>
      <c r="AA1032" s="108"/>
      <c r="AB1032" s="160"/>
      <c r="AC1032" s="96">
        <f>IF(C1032=0,"",C1032/B1031)</f>
        <v>0.92241379310344829</v>
      </c>
      <c r="AD1032" s="97">
        <v>107</v>
      </c>
      <c r="AE1032" s="98">
        <f t="shared" ref="AE1032:AE1038" si="438">IF(AD1032=0,"",AD1032/AD1031)</f>
        <v>0.92241379310344829</v>
      </c>
      <c r="AF1032" s="98">
        <f t="shared" ref="AF1032:AF1038" si="439">IF(AD1032=0,"",100%-AE1032)</f>
        <v>7.7586206896551713E-2</v>
      </c>
      <c r="AG1032" s="2"/>
      <c r="AH1032" s="2"/>
      <c r="AI1032" s="2"/>
      <c r="AJ1032" s="2"/>
    </row>
    <row r="1033" spans="1:36" ht="15.75" customHeight="1" x14ac:dyDescent="0.25">
      <c r="A1033" s="84">
        <v>2201</v>
      </c>
      <c r="B1033" s="87"/>
      <c r="C1033" s="87"/>
      <c r="D1033" s="87">
        <v>96</v>
      </c>
      <c r="E1033" s="87"/>
      <c r="F1033" s="87"/>
      <c r="G1033" s="87"/>
      <c r="H1033" s="87"/>
      <c r="I1033" s="87"/>
      <c r="J1033" s="87"/>
      <c r="K1033" s="88"/>
      <c r="L1033" s="88"/>
      <c r="M1033" s="88"/>
      <c r="N1033" s="88"/>
      <c r="O1033" s="88"/>
      <c r="P1033" s="88"/>
      <c r="Q1033" s="88"/>
      <c r="R1033" s="88"/>
      <c r="S1033" s="88"/>
      <c r="T1033" s="88"/>
      <c r="U1033" s="88"/>
      <c r="V1033" s="88"/>
      <c r="W1033" s="88"/>
      <c r="X1033" s="88"/>
      <c r="Y1033" s="129"/>
      <c r="Z1033" s="159"/>
      <c r="AA1033" s="108"/>
      <c r="AB1033" s="160"/>
      <c r="AC1033" s="96">
        <f>IF(D1033=0,"",D1033/C1032)</f>
        <v>0.89719626168224298</v>
      </c>
      <c r="AD1033" s="97">
        <v>101</v>
      </c>
      <c r="AE1033" s="98">
        <f t="shared" si="438"/>
        <v>0.94392523364485981</v>
      </c>
      <c r="AF1033" s="98">
        <f t="shared" si="439"/>
        <v>5.6074766355140193E-2</v>
      </c>
      <c r="AG1033" s="128">
        <f>AD1033/AD1031</f>
        <v>0.87068965517241381</v>
      </c>
      <c r="AH1033" s="2"/>
      <c r="AI1033" s="2"/>
      <c r="AJ1033" s="2"/>
    </row>
    <row r="1034" spans="1:36" ht="15.75" customHeight="1" x14ac:dyDescent="0.25">
      <c r="A1034" s="84">
        <v>2202</v>
      </c>
      <c r="B1034" s="87"/>
      <c r="C1034" s="87"/>
      <c r="D1034" s="87"/>
      <c r="E1034" s="87">
        <v>96</v>
      </c>
      <c r="F1034" s="87"/>
      <c r="G1034" s="87"/>
      <c r="H1034" s="87"/>
      <c r="I1034" s="87"/>
      <c r="J1034" s="87"/>
      <c r="K1034" s="88"/>
      <c r="L1034" s="88"/>
      <c r="M1034" s="88"/>
      <c r="N1034" s="88"/>
      <c r="O1034" s="88"/>
      <c r="P1034" s="88"/>
      <c r="Q1034" s="88"/>
      <c r="R1034" s="88"/>
      <c r="S1034" s="88"/>
      <c r="T1034" s="88"/>
      <c r="U1034" s="88"/>
      <c r="V1034" s="88"/>
      <c r="W1034" s="88"/>
      <c r="X1034" s="88"/>
      <c r="Y1034" s="129"/>
      <c r="Z1034" s="159"/>
      <c r="AA1034" s="108"/>
      <c r="AB1034" s="160"/>
      <c r="AC1034" s="96">
        <f>IF(E1034=0,"",E1034/D1033)</f>
        <v>1</v>
      </c>
      <c r="AD1034" s="97">
        <v>101</v>
      </c>
      <c r="AE1034" s="98">
        <f t="shared" si="438"/>
        <v>1</v>
      </c>
      <c r="AF1034" s="98">
        <f t="shared" si="439"/>
        <v>0</v>
      </c>
      <c r="AG1034" s="2"/>
      <c r="AH1034" s="2"/>
      <c r="AI1034" s="2"/>
      <c r="AJ1034" s="2"/>
    </row>
    <row r="1035" spans="1:36" ht="15.75" customHeight="1" x14ac:dyDescent="0.25">
      <c r="A1035" s="84">
        <v>2301</v>
      </c>
      <c r="B1035" s="87"/>
      <c r="C1035" s="87"/>
      <c r="D1035" s="87"/>
      <c r="E1035" s="87"/>
      <c r="F1035" s="87">
        <v>89</v>
      </c>
      <c r="G1035" s="87"/>
      <c r="H1035" s="87"/>
      <c r="I1035" s="87"/>
      <c r="J1035" s="87"/>
      <c r="K1035" s="88"/>
      <c r="L1035" s="88"/>
      <c r="M1035" s="88"/>
      <c r="N1035" s="88"/>
      <c r="O1035" s="88"/>
      <c r="P1035" s="88"/>
      <c r="Q1035" s="88"/>
      <c r="R1035" s="88"/>
      <c r="S1035" s="88"/>
      <c r="T1035" s="88"/>
      <c r="U1035" s="88"/>
      <c r="V1035" s="88"/>
      <c r="W1035" s="88"/>
      <c r="X1035" s="88"/>
      <c r="Y1035" s="129"/>
      <c r="Z1035" s="159"/>
      <c r="AA1035" s="108"/>
      <c r="AB1035" s="160"/>
      <c r="AC1035" s="96">
        <f>F1035/E1034</f>
        <v>0.92708333333333337</v>
      </c>
      <c r="AD1035" s="97">
        <v>94</v>
      </c>
      <c r="AE1035" s="98">
        <f t="shared" si="438"/>
        <v>0.93069306930693074</v>
      </c>
      <c r="AF1035" s="98">
        <f t="shared" si="439"/>
        <v>6.9306930693069257E-2</v>
      </c>
      <c r="AG1035" s="2"/>
      <c r="AH1035" s="2"/>
      <c r="AI1035" s="2"/>
      <c r="AJ1035" s="2"/>
    </row>
    <row r="1036" spans="1:36" ht="15.75" customHeight="1" x14ac:dyDescent="0.25">
      <c r="A1036" s="84">
        <v>2302</v>
      </c>
      <c r="B1036" s="87"/>
      <c r="C1036" s="87"/>
      <c r="D1036" s="87"/>
      <c r="E1036" s="87"/>
      <c r="F1036" s="87"/>
      <c r="G1036" s="87">
        <v>84</v>
      </c>
      <c r="H1036" s="87"/>
      <c r="I1036" s="87"/>
      <c r="J1036" s="87"/>
      <c r="K1036" s="88"/>
      <c r="L1036" s="88"/>
      <c r="M1036" s="88"/>
      <c r="N1036" s="88"/>
      <c r="O1036" s="88"/>
      <c r="P1036" s="88"/>
      <c r="Q1036" s="88"/>
      <c r="R1036" s="88"/>
      <c r="S1036" s="88"/>
      <c r="T1036" s="88"/>
      <c r="U1036" s="88"/>
      <c r="V1036" s="88"/>
      <c r="W1036" s="88"/>
      <c r="X1036" s="88"/>
      <c r="Y1036" s="129"/>
      <c r="Z1036" s="159"/>
      <c r="AA1036" s="108"/>
      <c r="AB1036" s="160"/>
      <c r="AC1036" s="96">
        <f>G1036/F1035</f>
        <v>0.9438202247191011</v>
      </c>
      <c r="AD1036" s="97">
        <v>86</v>
      </c>
      <c r="AE1036" s="98">
        <f t="shared" si="438"/>
        <v>0.91489361702127658</v>
      </c>
      <c r="AF1036" s="98">
        <f t="shared" si="439"/>
        <v>8.5106382978723416E-2</v>
      </c>
      <c r="AG1036" s="2"/>
      <c r="AH1036" s="2"/>
      <c r="AI1036" s="2"/>
      <c r="AJ1036" s="2"/>
    </row>
    <row r="1037" spans="1:36" ht="15.75" customHeight="1" x14ac:dyDescent="0.25">
      <c r="A1037" s="84">
        <v>2401</v>
      </c>
      <c r="B1037" s="87"/>
      <c r="C1037" s="87"/>
      <c r="D1037" s="87"/>
      <c r="E1037" s="87"/>
      <c r="F1037" s="87"/>
      <c r="G1037" s="87"/>
      <c r="H1037" s="87">
        <v>82</v>
      </c>
      <c r="I1037" s="87"/>
      <c r="J1037" s="87"/>
      <c r="K1037" s="88"/>
      <c r="L1037" s="88"/>
      <c r="M1037" s="88"/>
      <c r="N1037" s="88"/>
      <c r="O1037" s="88"/>
      <c r="P1037" s="88"/>
      <c r="Q1037" s="88"/>
      <c r="R1037" s="88"/>
      <c r="S1037" s="88"/>
      <c r="T1037" s="88"/>
      <c r="U1037" s="88"/>
      <c r="V1037" s="88"/>
      <c r="W1037" s="88"/>
      <c r="X1037" s="88"/>
      <c r="Y1037" s="129"/>
      <c r="Z1037" s="159"/>
      <c r="AA1037" s="108"/>
      <c r="AB1037" s="160"/>
      <c r="AC1037" s="96">
        <f>IF(H1037=0,"",H1037/G1036)</f>
        <v>0.97619047619047616</v>
      </c>
      <c r="AD1037" s="97">
        <v>86</v>
      </c>
      <c r="AE1037" s="98">
        <f t="shared" si="438"/>
        <v>1</v>
      </c>
      <c r="AF1037" s="98">
        <f t="shared" si="439"/>
        <v>0</v>
      </c>
      <c r="AG1037" s="2"/>
      <c r="AH1037" s="2"/>
      <c r="AI1037" s="2"/>
      <c r="AJ1037" s="2"/>
    </row>
    <row r="1038" spans="1:36" ht="15.75" customHeight="1" x14ac:dyDescent="0.25">
      <c r="A1038" s="84">
        <v>2402</v>
      </c>
      <c r="B1038" s="87"/>
      <c r="C1038" s="87"/>
      <c r="D1038" s="87"/>
      <c r="E1038" s="87"/>
      <c r="F1038" s="87"/>
      <c r="G1038" s="87"/>
      <c r="H1038" s="87"/>
      <c r="I1038" s="87">
        <v>82</v>
      </c>
      <c r="J1038" s="87"/>
      <c r="K1038" s="88"/>
      <c r="L1038" s="88"/>
      <c r="M1038" s="88"/>
      <c r="N1038" s="88" t="s">
        <v>37</v>
      </c>
      <c r="O1038" s="88"/>
      <c r="P1038" s="88"/>
      <c r="Q1038" s="88"/>
      <c r="R1038" s="88"/>
      <c r="S1038" s="88"/>
      <c r="T1038" s="88"/>
      <c r="U1038" s="88"/>
      <c r="V1038" s="88"/>
      <c r="W1038" s="88"/>
      <c r="X1038" s="88"/>
      <c r="Y1038" s="129"/>
      <c r="Z1038" s="159"/>
      <c r="AA1038" s="108"/>
      <c r="AB1038" s="160"/>
      <c r="AC1038" s="126">
        <f>IF(I1038=0,"",I1038/H1037)</f>
        <v>1</v>
      </c>
      <c r="AD1038" s="97">
        <v>86</v>
      </c>
      <c r="AE1038" s="100">
        <f t="shared" si="438"/>
        <v>1</v>
      </c>
      <c r="AF1038" s="100">
        <f t="shared" si="439"/>
        <v>0</v>
      </c>
      <c r="AG1038" s="2"/>
      <c r="AH1038" s="2"/>
      <c r="AI1038" s="2"/>
      <c r="AJ1038" s="2"/>
    </row>
    <row r="1039" spans="1:36" ht="15.75" customHeight="1" x14ac:dyDescent="0.25">
      <c r="A1039" s="84">
        <v>2501</v>
      </c>
      <c r="B1039" s="87"/>
      <c r="C1039" s="87"/>
      <c r="D1039" s="87"/>
      <c r="E1039" s="87"/>
      <c r="F1039" s="87"/>
      <c r="G1039" s="87"/>
      <c r="H1039" s="87"/>
      <c r="I1039" s="87"/>
      <c r="J1039" s="87">
        <v>82</v>
      </c>
      <c r="K1039" s="88"/>
      <c r="L1039" s="88"/>
      <c r="M1039" s="88"/>
      <c r="N1039" s="88"/>
      <c r="O1039" s="88"/>
      <c r="P1039" s="88"/>
      <c r="Q1039" s="88"/>
      <c r="R1039" s="88"/>
      <c r="S1039" s="88"/>
      <c r="T1039" s="88"/>
      <c r="U1039" s="88"/>
      <c r="V1039" s="88"/>
      <c r="W1039" s="88"/>
      <c r="X1039" s="88"/>
      <c r="Y1039" s="129">
        <v>84</v>
      </c>
      <c r="Z1039" s="159"/>
      <c r="AA1039" s="108"/>
      <c r="AB1039" s="88"/>
      <c r="AC1039" s="126">
        <f>IF(J1039=0,"",J1039/I1038)</f>
        <v>1</v>
      </c>
      <c r="AD1039" s="97">
        <v>85</v>
      </c>
      <c r="AE1039" s="100">
        <f t="shared" ref="AE1039" si="440">IF(AD1039=0,"",AD1039/AD1038)</f>
        <v>0.98837209302325579</v>
      </c>
      <c r="AF1039" s="100">
        <f t="shared" ref="AF1039" si="441">IF(AD1039=0,"",100%-AE1039)</f>
        <v>1.1627906976744207E-2</v>
      </c>
      <c r="AG1039" s="2"/>
      <c r="AH1039" s="2"/>
      <c r="AI1039" s="2"/>
      <c r="AJ1039" s="2"/>
    </row>
    <row r="1040" spans="1:36" ht="15.75" customHeight="1" x14ac:dyDescent="0.25">
      <c r="A1040" s="84">
        <v>2502</v>
      </c>
      <c r="B1040" s="87"/>
      <c r="C1040" s="87"/>
      <c r="D1040" s="87"/>
      <c r="E1040" s="87"/>
      <c r="F1040" s="87"/>
      <c r="G1040" s="87"/>
      <c r="H1040" s="87"/>
      <c r="I1040" s="87"/>
      <c r="J1040" s="87"/>
      <c r="K1040" s="211"/>
      <c r="L1040" s="211"/>
      <c r="M1040" s="211"/>
      <c r="N1040" s="211"/>
      <c r="O1040" s="211"/>
      <c r="P1040" s="211"/>
      <c r="Q1040" s="211"/>
      <c r="R1040" s="211"/>
      <c r="S1040" s="211"/>
      <c r="T1040" s="211"/>
      <c r="U1040" s="211"/>
      <c r="V1040" s="211"/>
      <c r="W1040" s="211"/>
      <c r="X1040" s="211"/>
      <c r="Y1040" s="129"/>
      <c r="Z1040" s="159"/>
      <c r="AA1040" s="108"/>
      <c r="AB1040" s="88"/>
      <c r="AC1040" s="105"/>
      <c r="AD1040" s="106"/>
      <c r="AE1040" s="107"/>
      <c r="AF1040" s="105"/>
      <c r="AG1040" s="2"/>
      <c r="AH1040" s="2"/>
      <c r="AI1040" s="2"/>
      <c r="AJ1040" s="2"/>
    </row>
    <row r="1041" spans="1:36" ht="15.75" customHeight="1" x14ac:dyDescent="0.25">
      <c r="A1041" s="84">
        <v>2601</v>
      </c>
      <c r="B1041" s="87"/>
      <c r="C1041" s="87"/>
      <c r="D1041" s="87"/>
      <c r="E1041" s="87"/>
      <c r="F1041" s="87"/>
      <c r="G1041" s="87"/>
      <c r="H1041" s="87"/>
      <c r="I1041" s="87"/>
      <c r="J1041" s="87"/>
      <c r="K1041" s="211"/>
      <c r="L1041" s="211"/>
      <c r="M1041" s="211"/>
      <c r="N1041" s="211"/>
      <c r="O1041" s="211"/>
      <c r="P1041" s="211"/>
      <c r="Q1041" s="211"/>
      <c r="R1041" s="211"/>
      <c r="S1041" s="211"/>
      <c r="T1041" s="211"/>
      <c r="U1041" s="211"/>
      <c r="V1041" s="211"/>
      <c r="W1041" s="211"/>
      <c r="X1041" s="211"/>
      <c r="Y1041" s="129"/>
      <c r="Z1041" s="159"/>
      <c r="AA1041" s="108"/>
      <c r="AB1041" s="88"/>
      <c r="AC1041" s="105"/>
      <c r="AD1041" s="106"/>
      <c r="AE1041" s="107"/>
      <c r="AF1041" s="105"/>
      <c r="AG1041" s="2"/>
      <c r="AH1041" s="2"/>
      <c r="AI1041" s="2"/>
      <c r="AJ1041" s="2"/>
    </row>
    <row r="1042" spans="1:36" ht="15.75" customHeight="1" x14ac:dyDescent="0.25">
      <c r="A1042" s="84">
        <v>2602</v>
      </c>
      <c r="B1042" s="87"/>
      <c r="C1042" s="87"/>
      <c r="D1042" s="87"/>
      <c r="E1042" s="87"/>
      <c r="F1042" s="87"/>
      <c r="G1042" s="87"/>
      <c r="H1042" s="87"/>
      <c r="I1042" s="87"/>
      <c r="J1042" s="87"/>
      <c r="K1042" s="211"/>
      <c r="L1042" s="211"/>
      <c r="M1042" s="211"/>
      <c r="N1042" s="211"/>
      <c r="O1042" s="211"/>
      <c r="P1042" s="211"/>
      <c r="Q1042" s="211"/>
      <c r="R1042" s="211"/>
      <c r="S1042" s="211"/>
      <c r="T1042" s="211"/>
      <c r="U1042" s="211"/>
      <c r="V1042" s="211"/>
      <c r="W1042" s="211"/>
      <c r="X1042" s="211"/>
      <c r="Y1042" s="129"/>
      <c r="Z1042" s="159"/>
      <c r="AA1042" s="108"/>
      <c r="AB1042" s="88"/>
      <c r="AC1042" s="105"/>
      <c r="AD1042" s="106"/>
      <c r="AE1042" s="107"/>
      <c r="AF1042" s="105"/>
      <c r="AG1042" s="2"/>
      <c r="AH1042" s="2"/>
      <c r="AI1042" s="2"/>
      <c r="AJ1042" s="2"/>
    </row>
    <row r="1043" spans="1:36" ht="15.75" customHeight="1" x14ac:dyDescent="0.25">
      <c r="A1043" s="84">
        <v>2701</v>
      </c>
      <c r="B1043" s="87"/>
      <c r="C1043" s="87"/>
      <c r="D1043" s="87"/>
      <c r="E1043" s="87"/>
      <c r="F1043" s="87"/>
      <c r="G1043" s="87"/>
      <c r="H1043" s="87"/>
      <c r="I1043" s="87"/>
      <c r="J1043" s="87"/>
      <c r="K1043" s="211"/>
      <c r="L1043" s="211"/>
      <c r="M1043" s="211"/>
      <c r="N1043" s="211"/>
      <c r="O1043" s="211"/>
      <c r="P1043" s="211"/>
      <c r="Q1043" s="211"/>
      <c r="R1043" s="211"/>
      <c r="S1043" s="211"/>
      <c r="T1043" s="211"/>
      <c r="U1043" s="211"/>
      <c r="V1043" s="211"/>
      <c r="W1043" s="211"/>
      <c r="X1043" s="211"/>
      <c r="Y1043" s="129"/>
      <c r="Z1043" s="159"/>
      <c r="AA1043" s="108"/>
      <c r="AB1043" s="88"/>
      <c r="AC1043" s="108"/>
      <c r="AD1043" s="109"/>
      <c r="AE1043" s="110"/>
      <c r="AF1043" s="105"/>
      <c r="AG1043" s="2"/>
      <c r="AH1043" s="2"/>
      <c r="AI1043" s="2"/>
      <c r="AJ1043" s="2"/>
    </row>
    <row r="1044" spans="1:36" ht="15.75" customHeight="1" x14ac:dyDescent="0.25">
      <c r="A1044" s="84">
        <v>2702</v>
      </c>
      <c r="B1044" s="87"/>
      <c r="C1044" s="87"/>
      <c r="D1044" s="87"/>
      <c r="E1044" s="87"/>
      <c r="F1044" s="87"/>
      <c r="G1044" s="87"/>
      <c r="H1044" s="87"/>
      <c r="I1044" s="87"/>
      <c r="J1044" s="87"/>
      <c r="K1044" s="211"/>
      <c r="L1044" s="211"/>
      <c r="M1044" s="211"/>
      <c r="N1044" s="211"/>
      <c r="O1044" s="211"/>
      <c r="P1044" s="211"/>
      <c r="Q1044" s="211"/>
      <c r="R1044" s="211"/>
      <c r="S1044" s="211"/>
      <c r="T1044" s="211"/>
      <c r="U1044" s="211"/>
      <c r="V1044" s="211"/>
      <c r="W1044" s="211"/>
      <c r="X1044" s="211"/>
      <c r="Y1044" s="129"/>
      <c r="Z1044" s="159"/>
      <c r="AA1044" s="108"/>
      <c r="AB1044" s="88"/>
      <c r="AC1044" s="111" t="s">
        <v>91</v>
      </c>
      <c r="AD1044" s="112"/>
      <c r="AE1044" s="113">
        <f>IF(SUM(Y1035:Y1044)=0,"",SUM(Y1035:Y1044))</f>
        <v>84</v>
      </c>
      <c r="AF1044" s="114" t="s">
        <v>19</v>
      </c>
      <c r="AG1044" s="2"/>
      <c r="AH1044" s="2"/>
      <c r="AI1044" s="2"/>
      <c r="AJ1044" s="2"/>
    </row>
    <row r="1045" spans="1:36" ht="15.75" customHeight="1" x14ac:dyDescent="0.25">
      <c r="A1045" s="84">
        <v>2801</v>
      </c>
      <c r="B1045" s="87"/>
      <c r="C1045" s="87"/>
      <c r="D1045" s="87"/>
      <c r="E1045" s="87"/>
      <c r="F1045" s="87"/>
      <c r="G1045" s="87"/>
      <c r="H1045" s="87"/>
      <c r="I1045" s="87"/>
      <c r="J1045" s="87"/>
      <c r="K1045" s="211"/>
      <c r="L1045" s="211"/>
      <c r="M1045" s="211"/>
      <c r="N1045" s="211"/>
      <c r="O1045" s="211"/>
      <c r="P1045" s="211"/>
      <c r="Q1045" s="211"/>
      <c r="R1045" s="211"/>
      <c r="S1045" s="211"/>
      <c r="T1045" s="211"/>
      <c r="U1045" s="211"/>
      <c r="V1045" s="211"/>
      <c r="W1045" s="211"/>
      <c r="X1045" s="211"/>
      <c r="Y1045" s="129"/>
      <c r="Z1045" s="159"/>
      <c r="AA1045" s="108"/>
      <c r="AB1045" s="88"/>
      <c r="AC1045" s="115" t="s">
        <v>92</v>
      </c>
      <c r="AD1045" s="116" t="str">
        <f>IF(AD1044/B1031=0,"",AD1044/B1031)</f>
        <v/>
      </c>
      <c r="AE1045" s="117" t="str">
        <f>IF(AD1044/AE1044=0,"",AD1044/AE1044)</f>
        <v/>
      </c>
      <c r="AF1045" s="118" t="s">
        <v>93</v>
      </c>
      <c r="AG1045" s="2"/>
      <c r="AH1045" s="2"/>
      <c r="AI1045" s="2"/>
      <c r="AJ1045" s="2"/>
    </row>
    <row r="1046" spans="1:36" ht="15.75" customHeight="1" x14ac:dyDescent="0.25">
      <c r="A1046" s="84">
        <v>2801</v>
      </c>
      <c r="B1046" s="87"/>
      <c r="C1046" s="87"/>
      <c r="D1046" s="87"/>
      <c r="E1046" s="87"/>
      <c r="F1046" s="87"/>
      <c r="G1046" s="87"/>
      <c r="H1046" s="87"/>
      <c r="I1046" s="87"/>
      <c r="J1046" s="87"/>
      <c r="K1046" s="211"/>
      <c r="L1046" s="211"/>
      <c r="M1046" s="211"/>
      <c r="N1046" s="211"/>
      <c r="O1046" s="211"/>
      <c r="P1046" s="211"/>
      <c r="Q1046" s="211"/>
      <c r="R1046" s="211"/>
      <c r="S1046" s="211"/>
      <c r="T1046" s="211"/>
      <c r="U1046" s="211"/>
      <c r="V1046" s="211"/>
      <c r="W1046" s="211"/>
      <c r="X1046" s="211"/>
      <c r="Y1046" s="129"/>
      <c r="Z1046" s="161"/>
      <c r="AA1046" s="162"/>
      <c r="AB1046" s="163"/>
      <c r="AC1046" s="120"/>
      <c r="AD1046" s="121"/>
      <c r="AE1046" s="121"/>
      <c r="AF1046" s="122"/>
      <c r="AG1046" s="2"/>
      <c r="AH1046" s="2"/>
      <c r="AI1046" s="2"/>
      <c r="AJ1046" s="2"/>
    </row>
    <row r="1047" spans="1:36" ht="18" customHeight="1" x14ac:dyDescent="0.25">
      <c r="A1047" s="46"/>
      <c r="B1047" s="296" t="s">
        <v>111</v>
      </c>
      <c r="C1047" s="296"/>
      <c r="D1047" s="296"/>
      <c r="E1047" s="296"/>
      <c r="F1047" s="296"/>
      <c r="G1047" s="296"/>
      <c r="H1047" s="296"/>
      <c r="I1047" s="296"/>
      <c r="J1047" s="296"/>
      <c r="K1047" s="296"/>
      <c r="L1047" s="296"/>
      <c r="M1047" s="296"/>
      <c r="N1047" s="296"/>
      <c r="O1047" s="296"/>
      <c r="P1047" s="296"/>
      <c r="Q1047" s="296"/>
      <c r="R1047" s="296"/>
      <c r="S1047" s="296"/>
      <c r="T1047" s="296"/>
      <c r="U1047" s="296"/>
      <c r="V1047" s="296"/>
      <c r="W1047" s="296"/>
      <c r="X1047" s="296"/>
      <c r="Y1047" s="123">
        <f>SUM(Y1031:Y1043)</f>
        <v>84</v>
      </c>
      <c r="Z1047" s="124">
        <f>(Y1039/B1031)</f>
        <v>0.72413793103448276</v>
      </c>
      <c r="AA1047" s="124">
        <f>IF(Y1047=0,"",Y1047/B1031)</f>
        <v>0.72413793103448276</v>
      </c>
      <c r="AB1047" s="124">
        <f>AA1047-Z1047</f>
        <v>0</v>
      </c>
      <c r="AC1047" s="1"/>
      <c r="AD1047" s="2"/>
      <c r="AE1047" s="36"/>
      <c r="AF1047" s="1"/>
      <c r="AG1047" s="2"/>
      <c r="AH1047" s="2"/>
      <c r="AI1047" s="2"/>
      <c r="AJ1047" s="2"/>
    </row>
    <row r="1048" spans="1:36" ht="12.75" x14ac:dyDescent="0.2">
      <c r="Z1048" s="1"/>
      <c r="AA1048" s="1"/>
      <c r="AC1048" s="1"/>
      <c r="AG1048" s="2"/>
      <c r="AH1048" s="2"/>
      <c r="AI1048" s="2"/>
      <c r="AJ1048" s="2"/>
    </row>
    <row r="1049" spans="1:36" ht="12.75" x14ac:dyDescent="0.2">
      <c r="Z1049" s="1"/>
      <c r="AA1049" s="1"/>
      <c r="AC1049" s="1"/>
      <c r="AG1049" s="2"/>
      <c r="AH1049" s="2"/>
      <c r="AI1049" s="2"/>
      <c r="AJ1049" s="2"/>
    </row>
    <row r="1050" spans="1:36" ht="26.25" customHeight="1" x14ac:dyDescent="0.4">
      <c r="B1050" s="297" t="s">
        <v>101</v>
      </c>
      <c r="C1050" s="297"/>
      <c r="D1050" s="297"/>
      <c r="E1050" s="297"/>
      <c r="F1050" s="297"/>
      <c r="G1050" s="297"/>
      <c r="H1050" s="297"/>
      <c r="I1050" s="297"/>
      <c r="J1050" s="297"/>
      <c r="K1050" s="297"/>
      <c r="L1050" s="297"/>
      <c r="M1050" s="297"/>
      <c r="N1050" s="297"/>
      <c r="O1050" s="297"/>
      <c r="P1050" s="297"/>
      <c r="Q1050" s="297"/>
      <c r="R1050" s="297"/>
      <c r="S1050" s="297"/>
      <c r="T1050" s="297"/>
      <c r="U1050" s="297"/>
      <c r="V1050" s="297"/>
      <c r="W1050" s="297"/>
      <c r="X1050" s="297"/>
      <c r="Y1050" s="208" t="s">
        <v>129</v>
      </c>
      <c r="Z1050" s="1"/>
      <c r="AA1050" s="1"/>
      <c r="AB1050" s="2"/>
      <c r="AC1050" s="1"/>
      <c r="AD1050" s="2"/>
      <c r="AE1050" s="2"/>
      <c r="AF1050" s="2"/>
      <c r="AG1050" s="2"/>
      <c r="AH1050" s="2"/>
      <c r="AI1050" s="2"/>
      <c r="AJ1050" s="2"/>
    </row>
    <row r="1051" spans="1:36" ht="20.25" customHeight="1" x14ac:dyDescent="0.2">
      <c r="A1051" s="316" t="s">
        <v>18</v>
      </c>
      <c r="B1051" s="318" t="s">
        <v>102</v>
      </c>
      <c r="C1051" s="319"/>
      <c r="D1051" s="319"/>
      <c r="E1051" s="319"/>
      <c r="F1051" s="319"/>
      <c r="G1051" s="319"/>
      <c r="H1051" s="319"/>
      <c r="I1051" s="319"/>
      <c r="J1051" s="320"/>
      <c r="K1051" s="298"/>
      <c r="L1051" s="298"/>
      <c r="M1051" s="298"/>
      <c r="N1051" s="298"/>
      <c r="O1051" s="298"/>
      <c r="P1051" s="298"/>
      <c r="Q1051" s="298"/>
      <c r="R1051" s="298"/>
      <c r="S1051" s="298"/>
      <c r="T1051" s="298"/>
      <c r="U1051" s="298"/>
      <c r="V1051" s="298"/>
      <c r="W1051" s="298"/>
      <c r="X1051" s="298"/>
      <c r="Y1051" s="327" t="s">
        <v>19</v>
      </c>
      <c r="Z1051" s="323" t="s">
        <v>11</v>
      </c>
      <c r="AA1051" s="323" t="s">
        <v>12</v>
      </c>
      <c r="AB1051" s="325" t="s">
        <v>13</v>
      </c>
      <c r="AC1051" s="323" t="s">
        <v>14</v>
      </c>
      <c r="AD1051" s="324" t="s">
        <v>15</v>
      </c>
      <c r="AE1051" s="324" t="s">
        <v>16</v>
      </c>
      <c r="AF1051" s="323" t="s">
        <v>103</v>
      </c>
      <c r="AG1051" s="2"/>
      <c r="AH1051" s="2"/>
      <c r="AI1051" s="2"/>
      <c r="AJ1051" s="2"/>
    </row>
    <row r="1052" spans="1:36" ht="15.75" customHeight="1" x14ac:dyDescent="0.25">
      <c r="A1052" s="317"/>
      <c r="B1052" s="84" t="s">
        <v>104</v>
      </c>
      <c r="C1052" s="84" t="s">
        <v>105</v>
      </c>
      <c r="D1052" s="84" t="s">
        <v>106</v>
      </c>
      <c r="E1052" s="84" t="s">
        <v>107</v>
      </c>
      <c r="F1052" s="84" t="s">
        <v>108</v>
      </c>
      <c r="G1052" s="84" t="s">
        <v>109</v>
      </c>
      <c r="H1052" s="84" t="s">
        <v>110</v>
      </c>
      <c r="I1052" s="84" t="s">
        <v>73</v>
      </c>
      <c r="J1052" s="84" t="s">
        <v>74</v>
      </c>
      <c r="K1052" s="85" t="s">
        <v>73</v>
      </c>
      <c r="L1052" s="85" t="s">
        <v>74</v>
      </c>
      <c r="M1052" s="85" t="s">
        <v>73</v>
      </c>
      <c r="N1052" s="85" t="s">
        <v>74</v>
      </c>
      <c r="O1052" s="85" t="s">
        <v>73</v>
      </c>
      <c r="P1052" s="85" t="s">
        <v>74</v>
      </c>
      <c r="Q1052" s="85" t="s">
        <v>73</v>
      </c>
      <c r="R1052" s="85" t="s">
        <v>74</v>
      </c>
      <c r="S1052" s="85" t="s">
        <v>73</v>
      </c>
      <c r="T1052" s="85" t="s">
        <v>74</v>
      </c>
      <c r="Y1052" s="322"/>
      <c r="Z1052" s="317"/>
      <c r="AA1052" s="317"/>
      <c r="AB1052" s="317"/>
      <c r="AC1052" s="317"/>
      <c r="AD1052" s="317"/>
      <c r="AE1052" s="317"/>
      <c r="AF1052" s="317"/>
      <c r="AG1052" s="2"/>
      <c r="AH1052" s="2"/>
      <c r="AI1052" s="2"/>
      <c r="AJ1052" s="2"/>
    </row>
    <row r="1053" spans="1:36" ht="15.75" customHeight="1" x14ac:dyDescent="0.25">
      <c r="A1053" s="84">
        <v>2102</v>
      </c>
      <c r="B1053" s="87">
        <v>98</v>
      </c>
      <c r="C1053" s="87"/>
      <c r="D1053" s="87"/>
      <c r="E1053" s="87"/>
      <c r="F1053" s="87"/>
      <c r="G1053" s="87"/>
      <c r="H1053" s="87"/>
      <c r="I1053" s="87"/>
      <c r="J1053" s="87"/>
      <c r="K1053" s="88"/>
      <c r="L1053" s="88"/>
      <c r="M1053" s="88"/>
      <c r="N1053" s="88"/>
      <c r="O1053" s="88"/>
      <c r="P1053" s="88"/>
      <c r="Q1053" s="88"/>
      <c r="R1053" s="88"/>
      <c r="S1053" s="88"/>
      <c r="T1053" s="88"/>
      <c r="U1053" s="88"/>
      <c r="V1053" s="88"/>
      <c r="W1053" s="88"/>
      <c r="X1053" s="88"/>
      <c r="Y1053" s="129"/>
      <c r="Z1053" s="156"/>
      <c r="AA1053" s="157"/>
      <c r="AB1053" s="158"/>
      <c r="AC1053" s="91"/>
      <c r="AD1053" s="92">
        <f>B1053</f>
        <v>98</v>
      </c>
      <c r="AE1053" s="93"/>
      <c r="AF1053" s="91"/>
      <c r="AG1053" s="2"/>
      <c r="AH1053" s="2"/>
      <c r="AI1053" s="2"/>
      <c r="AJ1053" s="2"/>
    </row>
    <row r="1054" spans="1:36" ht="15.75" customHeight="1" x14ac:dyDescent="0.25">
      <c r="A1054" s="84">
        <v>2201</v>
      </c>
      <c r="B1054" s="87"/>
      <c r="C1054" s="87">
        <v>92</v>
      </c>
      <c r="D1054" s="87"/>
      <c r="E1054" s="87"/>
      <c r="F1054" s="87"/>
      <c r="G1054" s="87"/>
      <c r="H1054" s="87"/>
      <c r="I1054" s="87"/>
      <c r="J1054" s="87"/>
      <c r="K1054" s="88"/>
      <c r="L1054" s="88"/>
      <c r="M1054" s="88"/>
      <c r="N1054" s="88"/>
      <c r="O1054" s="88"/>
      <c r="P1054" s="88"/>
      <c r="Q1054" s="88"/>
      <c r="R1054" s="88"/>
      <c r="S1054" s="88"/>
      <c r="T1054" s="88"/>
      <c r="U1054" s="88"/>
      <c r="V1054" s="88"/>
      <c r="W1054" s="88"/>
      <c r="X1054" s="88"/>
      <c r="Y1054" s="129"/>
      <c r="Z1054" s="159"/>
      <c r="AA1054" s="108"/>
      <c r="AB1054" s="160"/>
      <c r="AC1054" s="96">
        <f>IF(C1054=0,"",C1054/B1053)</f>
        <v>0.93877551020408168</v>
      </c>
      <c r="AD1054" s="97">
        <v>92</v>
      </c>
      <c r="AE1054" s="98">
        <f t="shared" ref="AE1054:AE1058" si="442">IF(AD1054=0,"",AD1054/AD1053)</f>
        <v>0.93877551020408168</v>
      </c>
      <c r="AF1054" s="98">
        <f t="shared" ref="AF1054:AF1059" si="443">IF(AD1054=0,"",100%-AE1054)</f>
        <v>6.1224489795918324E-2</v>
      </c>
      <c r="AG1054" s="2"/>
      <c r="AH1054" s="2"/>
      <c r="AI1054" s="2"/>
      <c r="AJ1054" s="2"/>
    </row>
    <row r="1055" spans="1:36" ht="15.75" customHeight="1" x14ac:dyDescent="0.25">
      <c r="A1055" s="84">
        <v>2202</v>
      </c>
      <c r="B1055" s="87"/>
      <c r="C1055" s="87"/>
      <c r="D1055" s="87">
        <v>81</v>
      </c>
      <c r="E1055" s="87"/>
      <c r="F1055" s="87"/>
      <c r="G1055" s="87"/>
      <c r="H1055" s="87"/>
      <c r="I1055" s="87"/>
      <c r="J1055" s="87"/>
      <c r="K1055" s="88"/>
      <c r="L1055" s="88"/>
      <c r="M1055" s="88"/>
      <c r="N1055" s="88"/>
      <c r="O1055" s="88"/>
      <c r="P1055" s="88"/>
      <c r="Q1055" s="88"/>
      <c r="R1055" s="88"/>
      <c r="S1055" s="88"/>
      <c r="T1055" s="88"/>
      <c r="U1055" s="88"/>
      <c r="V1055" s="88"/>
      <c r="W1055" s="88"/>
      <c r="X1055" s="88"/>
      <c r="Y1055" s="129"/>
      <c r="Z1055" s="159"/>
      <c r="AA1055" s="108"/>
      <c r="AB1055" s="160"/>
      <c r="AC1055" s="96">
        <f>IF(D1055=0,"",D1055/C1054)</f>
        <v>0.88043478260869568</v>
      </c>
      <c r="AD1055" s="97">
        <v>84</v>
      </c>
      <c r="AE1055" s="98">
        <f t="shared" si="442"/>
        <v>0.91304347826086951</v>
      </c>
      <c r="AF1055" s="98">
        <f t="shared" si="443"/>
        <v>8.6956521739130488E-2</v>
      </c>
      <c r="AG1055" s="128">
        <f>AD1055/AD1053</f>
        <v>0.8571428571428571</v>
      </c>
      <c r="AH1055" s="2"/>
      <c r="AI1055" s="2"/>
      <c r="AJ1055" s="2"/>
    </row>
    <row r="1056" spans="1:36" ht="15.75" customHeight="1" x14ac:dyDescent="0.25">
      <c r="A1056" s="84">
        <v>2301</v>
      </c>
      <c r="B1056" s="87"/>
      <c r="C1056" s="87"/>
      <c r="D1056" s="87"/>
      <c r="E1056" s="87">
        <v>77</v>
      </c>
      <c r="F1056" s="87"/>
      <c r="G1056" s="87"/>
      <c r="H1056" s="87"/>
      <c r="I1056" s="87"/>
      <c r="J1056" s="87"/>
      <c r="K1056" s="88"/>
      <c r="L1056" s="88"/>
      <c r="M1056" s="88"/>
      <c r="N1056" s="88"/>
      <c r="O1056" s="88"/>
      <c r="P1056" s="88"/>
      <c r="Q1056" s="88"/>
      <c r="R1056" s="88"/>
      <c r="S1056" s="88"/>
      <c r="T1056" s="88"/>
      <c r="U1056" s="88"/>
      <c r="V1056" s="88"/>
      <c r="W1056" s="88"/>
      <c r="X1056" s="88"/>
      <c r="Y1056" s="129"/>
      <c r="Z1056" s="159"/>
      <c r="AA1056" s="108"/>
      <c r="AB1056" s="160"/>
      <c r="AC1056" s="96">
        <f>IF(E1056=0,"",E1056/D1055)</f>
        <v>0.95061728395061729</v>
      </c>
      <c r="AD1056" s="97">
        <v>82</v>
      </c>
      <c r="AE1056" s="98">
        <f t="shared" si="442"/>
        <v>0.97619047619047616</v>
      </c>
      <c r="AF1056" s="98">
        <f t="shared" si="443"/>
        <v>2.3809523809523836E-2</v>
      </c>
      <c r="AG1056" s="2"/>
      <c r="AH1056" s="2"/>
      <c r="AI1056" s="2"/>
      <c r="AJ1056" s="2"/>
    </row>
    <row r="1057" spans="1:36" ht="15.75" customHeight="1" x14ac:dyDescent="0.25">
      <c r="A1057" s="84">
        <v>2302</v>
      </c>
      <c r="B1057" s="87"/>
      <c r="C1057" s="87"/>
      <c r="D1057" s="87"/>
      <c r="E1057" s="87"/>
      <c r="F1057" s="87">
        <v>75</v>
      </c>
      <c r="G1057" s="87"/>
      <c r="H1057" s="87"/>
      <c r="I1057" s="87"/>
      <c r="J1057" s="87"/>
      <c r="K1057" s="88"/>
      <c r="L1057" s="88"/>
      <c r="M1057" s="88"/>
      <c r="N1057" s="88"/>
      <c r="O1057" s="88"/>
      <c r="P1057" s="88"/>
      <c r="Q1057" s="88"/>
      <c r="R1057" s="88"/>
      <c r="S1057" s="88"/>
      <c r="T1057" s="88"/>
      <c r="U1057" s="88"/>
      <c r="V1057" s="88"/>
      <c r="W1057" s="88"/>
      <c r="X1057" s="88"/>
      <c r="Y1057" s="129"/>
      <c r="Z1057" s="159"/>
      <c r="AA1057" s="108"/>
      <c r="AB1057" s="160"/>
      <c r="AC1057" s="96">
        <f>F1057/E1056</f>
        <v>0.97402597402597402</v>
      </c>
      <c r="AD1057" s="97">
        <v>80</v>
      </c>
      <c r="AE1057" s="98">
        <f t="shared" si="442"/>
        <v>0.97560975609756095</v>
      </c>
      <c r="AF1057" s="98">
        <f t="shared" si="443"/>
        <v>2.4390243902439046E-2</v>
      </c>
      <c r="AG1057" s="2"/>
      <c r="AH1057" s="2"/>
      <c r="AI1057" s="2"/>
      <c r="AJ1057" s="2"/>
    </row>
    <row r="1058" spans="1:36" ht="15.75" customHeight="1" x14ac:dyDescent="0.25">
      <c r="A1058" s="84">
        <v>2401</v>
      </c>
      <c r="B1058" s="87"/>
      <c r="C1058" s="87"/>
      <c r="D1058" s="87"/>
      <c r="E1058" s="87"/>
      <c r="F1058" s="87"/>
      <c r="G1058" s="87">
        <v>74</v>
      </c>
      <c r="H1058" s="87"/>
      <c r="I1058" s="87"/>
      <c r="J1058" s="87"/>
      <c r="K1058" s="88"/>
      <c r="L1058" s="88"/>
      <c r="M1058" s="88"/>
      <c r="N1058" s="88"/>
      <c r="O1058" s="88"/>
      <c r="P1058" s="88"/>
      <c r="Q1058" s="88"/>
      <c r="R1058" s="88"/>
      <c r="S1058" s="88"/>
      <c r="T1058" s="88"/>
      <c r="U1058" s="88"/>
      <c r="V1058" s="88"/>
      <c r="W1058" s="88"/>
      <c r="X1058" s="88"/>
      <c r="Y1058" s="129"/>
      <c r="Z1058" s="159"/>
      <c r="AA1058" s="108"/>
      <c r="AB1058" s="160"/>
      <c r="AC1058" s="96">
        <f>IF(G1058=0,"",G1058/F1057)</f>
        <v>0.98666666666666669</v>
      </c>
      <c r="AD1058" s="97">
        <v>80</v>
      </c>
      <c r="AE1058" s="98">
        <f t="shared" si="442"/>
        <v>1</v>
      </c>
      <c r="AF1058" s="98">
        <f t="shared" si="443"/>
        <v>0</v>
      </c>
      <c r="AG1058" s="2"/>
      <c r="AH1058" s="2"/>
      <c r="AI1058" s="2"/>
      <c r="AJ1058" s="2"/>
    </row>
    <row r="1059" spans="1:36" ht="15.75" customHeight="1" x14ac:dyDescent="0.25">
      <c r="A1059" s="84">
        <v>2402</v>
      </c>
      <c r="B1059" s="87"/>
      <c r="C1059" s="87"/>
      <c r="D1059" s="87"/>
      <c r="E1059" s="87"/>
      <c r="F1059" s="87"/>
      <c r="G1059" s="87"/>
      <c r="H1059" s="87">
        <v>70</v>
      </c>
      <c r="I1059" s="87"/>
      <c r="J1059" s="87"/>
      <c r="K1059" s="88"/>
      <c r="L1059" s="88"/>
      <c r="M1059" s="88"/>
      <c r="N1059" s="88"/>
      <c r="O1059" s="88"/>
      <c r="P1059" s="88"/>
      <c r="Q1059" s="88"/>
      <c r="R1059" s="88"/>
      <c r="S1059" s="88"/>
      <c r="T1059" s="88"/>
      <c r="U1059" s="88"/>
      <c r="V1059" s="88"/>
      <c r="W1059" s="88"/>
      <c r="X1059" s="88"/>
      <c r="Y1059" s="129"/>
      <c r="Z1059" s="159"/>
      <c r="AA1059" s="108"/>
      <c r="AB1059" s="160"/>
      <c r="AC1059" s="96">
        <f>IF(H1059=0,"",H1059/G1058)</f>
        <v>0.94594594594594594</v>
      </c>
      <c r="AD1059" s="97">
        <v>77</v>
      </c>
      <c r="AE1059" s="98">
        <f t="shared" ref="AE1059:AE1060" si="444">IF(AD1059=0,"",AD1059/AD1058)</f>
        <v>0.96250000000000002</v>
      </c>
      <c r="AF1059" s="98">
        <f t="shared" si="443"/>
        <v>3.7499999999999978E-2</v>
      </c>
      <c r="AG1059" s="2"/>
      <c r="AH1059" s="2"/>
      <c r="AI1059" s="2"/>
      <c r="AJ1059" s="2"/>
    </row>
    <row r="1060" spans="1:36" ht="15.75" customHeight="1" x14ac:dyDescent="0.25">
      <c r="A1060" s="84">
        <v>2501</v>
      </c>
      <c r="B1060" s="87"/>
      <c r="C1060" s="87"/>
      <c r="D1060" s="87"/>
      <c r="E1060" s="87"/>
      <c r="F1060" s="87"/>
      <c r="G1060" s="87"/>
      <c r="H1060" s="87"/>
      <c r="I1060" s="197">
        <v>71</v>
      </c>
      <c r="J1060" s="87"/>
      <c r="K1060" s="88"/>
      <c r="L1060" s="88"/>
      <c r="M1060" s="88"/>
      <c r="N1060" s="88" t="s">
        <v>37</v>
      </c>
      <c r="O1060" s="88"/>
      <c r="P1060" s="88"/>
      <c r="Q1060" s="88"/>
      <c r="R1060" s="88"/>
      <c r="S1060" s="88"/>
      <c r="T1060" s="88"/>
      <c r="U1060" s="88"/>
      <c r="V1060" s="88"/>
      <c r="W1060" s="88"/>
      <c r="X1060" s="88"/>
      <c r="Y1060" s="129"/>
      <c r="Z1060" s="159"/>
      <c r="AA1060" s="108"/>
      <c r="AB1060" s="160"/>
      <c r="AC1060" s="198">
        <f>I1060/H1059</f>
        <v>1.0142857142857142</v>
      </c>
      <c r="AD1060" s="97">
        <v>79</v>
      </c>
      <c r="AE1060" s="199">
        <f t="shared" si="444"/>
        <v>1.025974025974026</v>
      </c>
      <c r="AF1060" s="199">
        <f t="shared" ref="AF1060" si="445">IF(AD1060=0,"",100%-AE1060)</f>
        <v>-2.5974025974025983E-2</v>
      </c>
      <c r="AG1060" s="2"/>
      <c r="AH1060" s="2"/>
      <c r="AI1060" s="2"/>
      <c r="AJ1060" s="2"/>
    </row>
    <row r="1061" spans="1:36" ht="15.75" customHeight="1" x14ac:dyDescent="0.25">
      <c r="A1061" s="84">
        <v>2502</v>
      </c>
      <c r="B1061" s="87"/>
      <c r="C1061" s="87"/>
      <c r="D1061" s="87"/>
      <c r="E1061" s="87"/>
      <c r="F1061" s="87"/>
      <c r="G1061" s="87"/>
      <c r="H1061" s="87"/>
      <c r="I1061" s="87"/>
      <c r="J1061" s="87"/>
      <c r="K1061" s="88"/>
      <c r="L1061" s="88"/>
      <c r="M1061" s="88"/>
      <c r="N1061" s="88"/>
      <c r="O1061" s="88"/>
      <c r="P1061" s="88"/>
      <c r="Q1061" s="88"/>
      <c r="R1061" s="88"/>
      <c r="S1061" s="88"/>
      <c r="T1061" s="88"/>
      <c r="U1061" s="88"/>
      <c r="V1061" s="88"/>
      <c r="W1061" s="88"/>
      <c r="X1061" s="88"/>
      <c r="Y1061" s="129"/>
      <c r="Z1061" s="159"/>
      <c r="AA1061" s="108"/>
      <c r="AB1061" s="88"/>
      <c r="AC1061" s="101"/>
      <c r="AD1061" s="97"/>
      <c r="AE1061" s="102"/>
      <c r="AF1061" s="103"/>
      <c r="AG1061" s="2"/>
      <c r="AH1061" s="2"/>
      <c r="AI1061" s="2"/>
      <c r="AJ1061" s="2"/>
    </row>
    <row r="1062" spans="1:36" ht="15.75" customHeight="1" x14ac:dyDescent="0.25">
      <c r="A1062" s="84">
        <v>2601</v>
      </c>
      <c r="B1062" s="87"/>
      <c r="C1062" s="87"/>
      <c r="D1062" s="87"/>
      <c r="E1062" s="87"/>
      <c r="F1062" s="87"/>
      <c r="G1062" s="87"/>
      <c r="H1062" s="87"/>
      <c r="I1062" s="87"/>
      <c r="J1062" s="87"/>
      <c r="K1062" s="211"/>
      <c r="L1062" s="211"/>
      <c r="M1062" s="211"/>
      <c r="N1062" s="211"/>
      <c r="O1062" s="211"/>
      <c r="P1062" s="211"/>
      <c r="Q1062" s="211"/>
      <c r="R1062" s="211"/>
      <c r="S1062" s="211"/>
      <c r="T1062" s="211"/>
      <c r="U1062" s="211"/>
      <c r="V1062" s="211"/>
      <c r="W1062" s="211"/>
      <c r="X1062" s="211"/>
      <c r="Y1062" s="129"/>
      <c r="Z1062" s="159"/>
      <c r="AA1062" s="108"/>
      <c r="AB1062" s="88"/>
      <c r="AC1062" s="105"/>
      <c r="AD1062" s="106"/>
      <c r="AE1062" s="107"/>
      <c r="AF1062" s="105"/>
      <c r="AG1062" s="2"/>
      <c r="AH1062" s="2"/>
      <c r="AI1062" s="2"/>
      <c r="AJ1062" s="2"/>
    </row>
    <row r="1063" spans="1:36" ht="15.75" customHeight="1" x14ac:dyDescent="0.25">
      <c r="A1063" s="84">
        <v>2602</v>
      </c>
      <c r="B1063" s="87"/>
      <c r="C1063" s="87"/>
      <c r="D1063" s="87"/>
      <c r="E1063" s="87"/>
      <c r="F1063" s="87"/>
      <c r="G1063" s="87"/>
      <c r="H1063" s="87"/>
      <c r="I1063" s="87"/>
      <c r="J1063" s="87"/>
      <c r="K1063" s="211"/>
      <c r="L1063" s="211"/>
      <c r="M1063" s="211"/>
      <c r="N1063" s="211"/>
      <c r="O1063" s="211"/>
      <c r="P1063" s="211"/>
      <c r="Q1063" s="211"/>
      <c r="R1063" s="211"/>
      <c r="S1063" s="211"/>
      <c r="T1063" s="211"/>
      <c r="U1063" s="211"/>
      <c r="V1063" s="211"/>
      <c r="W1063" s="211"/>
      <c r="X1063" s="211"/>
      <c r="Y1063" s="129"/>
      <c r="Z1063" s="159"/>
      <c r="AA1063" s="108"/>
      <c r="AB1063" s="88"/>
      <c r="AC1063" s="105"/>
      <c r="AD1063" s="106"/>
      <c r="AE1063" s="107"/>
      <c r="AF1063" s="105"/>
      <c r="AG1063" s="2"/>
      <c r="AH1063" s="2"/>
      <c r="AI1063" s="2"/>
      <c r="AJ1063" s="2"/>
    </row>
    <row r="1064" spans="1:36" ht="15.75" customHeight="1" x14ac:dyDescent="0.25">
      <c r="A1064" s="84">
        <v>2701</v>
      </c>
      <c r="B1064" s="87"/>
      <c r="C1064" s="87"/>
      <c r="D1064" s="87"/>
      <c r="E1064" s="87"/>
      <c r="F1064" s="87"/>
      <c r="G1064" s="87"/>
      <c r="H1064" s="87"/>
      <c r="I1064" s="87"/>
      <c r="J1064" s="87"/>
      <c r="K1064" s="211"/>
      <c r="L1064" s="211"/>
      <c r="M1064" s="211"/>
      <c r="N1064" s="211"/>
      <c r="O1064" s="211"/>
      <c r="P1064" s="211"/>
      <c r="Q1064" s="211"/>
      <c r="R1064" s="211"/>
      <c r="S1064" s="211"/>
      <c r="T1064" s="211"/>
      <c r="U1064" s="211"/>
      <c r="V1064" s="211"/>
      <c r="W1064" s="211"/>
      <c r="X1064" s="211"/>
      <c r="Y1064" s="129"/>
      <c r="Z1064" s="159"/>
      <c r="AA1064" s="108"/>
      <c r="AB1064" s="88"/>
      <c r="AC1064" s="105"/>
      <c r="AD1064" s="106"/>
      <c r="AE1064" s="107"/>
      <c r="AF1064" s="105"/>
      <c r="AG1064" s="2"/>
      <c r="AH1064" s="2"/>
      <c r="AI1064" s="2"/>
      <c r="AJ1064" s="2"/>
    </row>
    <row r="1065" spans="1:36" ht="15.75" customHeight="1" x14ac:dyDescent="0.25">
      <c r="A1065" s="84">
        <v>2702</v>
      </c>
      <c r="B1065" s="87"/>
      <c r="C1065" s="87"/>
      <c r="D1065" s="87"/>
      <c r="E1065" s="87"/>
      <c r="F1065" s="87"/>
      <c r="G1065" s="87"/>
      <c r="H1065" s="87"/>
      <c r="I1065" s="87"/>
      <c r="J1065" s="87"/>
      <c r="K1065" s="211"/>
      <c r="L1065" s="211"/>
      <c r="M1065" s="211"/>
      <c r="N1065" s="211"/>
      <c r="O1065" s="211"/>
      <c r="P1065" s="211"/>
      <c r="Q1065" s="211"/>
      <c r="R1065" s="211"/>
      <c r="S1065" s="211"/>
      <c r="T1065" s="211"/>
      <c r="U1065" s="211"/>
      <c r="V1065" s="211"/>
      <c r="W1065" s="211"/>
      <c r="X1065" s="211"/>
      <c r="Y1065" s="129"/>
      <c r="Z1065" s="159"/>
      <c r="AA1065" s="108"/>
      <c r="AB1065" s="88"/>
      <c r="AC1065" s="108"/>
      <c r="AD1065" s="109"/>
      <c r="AE1065" s="110"/>
      <c r="AF1065" s="105"/>
      <c r="AG1065" s="2"/>
      <c r="AH1065" s="2"/>
      <c r="AI1065" s="2"/>
      <c r="AJ1065" s="2"/>
    </row>
    <row r="1066" spans="1:36" ht="15.75" customHeight="1" x14ac:dyDescent="0.25">
      <c r="A1066" s="84">
        <v>2801</v>
      </c>
      <c r="B1066" s="87"/>
      <c r="C1066" s="87"/>
      <c r="D1066" s="87"/>
      <c r="E1066" s="87"/>
      <c r="F1066" s="87"/>
      <c r="G1066" s="87"/>
      <c r="H1066" s="87"/>
      <c r="I1066" s="87"/>
      <c r="J1066" s="87"/>
      <c r="K1066" s="211"/>
      <c r="L1066" s="211"/>
      <c r="M1066" s="211"/>
      <c r="N1066" s="211"/>
      <c r="O1066" s="211"/>
      <c r="P1066" s="211"/>
      <c r="Q1066" s="211"/>
      <c r="R1066" s="211"/>
      <c r="S1066" s="211"/>
      <c r="T1066" s="211"/>
      <c r="U1066" s="211"/>
      <c r="V1066" s="211"/>
      <c r="W1066" s="211"/>
      <c r="X1066" s="211"/>
      <c r="Y1066" s="129"/>
      <c r="Z1066" s="159"/>
      <c r="AA1066" s="108"/>
      <c r="AB1066" s="88"/>
      <c r="AC1066" s="111" t="s">
        <v>91</v>
      </c>
      <c r="AD1066" s="112"/>
      <c r="AE1066" s="113" t="str">
        <f>IF(SUM(Y1057:Y1066)=0,"",SUM(Y1057:Y1066))</f>
        <v/>
      </c>
      <c r="AF1066" s="114" t="s">
        <v>19</v>
      </c>
      <c r="AG1066" s="2"/>
      <c r="AH1066" s="2"/>
      <c r="AI1066" s="2"/>
      <c r="AJ1066" s="2"/>
    </row>
    <row r="1067" spans="1:36" ht="15.75" customHeight="1" x14ac:dyDescent="0.25">
      <c r="A1067" s="84">
        <v>2802</v>
      </c>
      <c r="B1067" s="87"/>
      <c r="C1067" s="87"/>
      <c r="D1067" s="87"/>
      <c r="E1067" s="87"/>
      <c r="F1067" s="87"/>
      <c r="G1067" s="87"/>
      <c r="H1067" s="87"/>
      <c r="I1067" s="87"/>
      <c r="J1067" s="87"/>
      <c r="K1067" s="211"/>
      <c r="L1067" s="211"/>
      <c r="M1067" s="211"/>
      <c r="N1067" s="211"/>
      <c r="O1067" s="211"/>
      <c r="P1067" s="211"/>
      <c r="Q1067" s="211"/>
      <c r="R1067" s="211"/>
      <c r="S1067" s="211"/>
      <c r="T1067" s="211"/>
      <c r="U1067" s="211"/>
      <c r="V1067" s="211"/>
      <c r="W1067" s="211"/>
      <c r="X1067" s="211"/>
      <c r="Y1067" s="129"/>
      <c r="Z1067" s="159"/>
      <c r="AA1067" s="108"/>
      <c r="AB1067" s="88"/>
      <c r="AC1067" s="115" t="s">
        <v>92</v>
      </c>
      <c r="AD1067" s="116" t="str">
        <f>IF(AD1066/B1053=0,"",AD1066/B1053)</f>
        <v/>
      </c>
      <c r="AE1067" s="117" t="e">
        <f>IF(AD1066/AE1066=0,"",AD1066/AE1066)</f>
        <v>#VALUE!</v>
      </c>
      <c r="AF1067" s="118" t="s">
        <v>93</v>
      </c>
      <c r="AG1067" s="2"/>
      <c r="AH1067" s="2"/>
      <c r="AI1067" s="2"/>
      <c r="AJ1067" s="2"/>
    </row>
    <row r="1068" spans="1:36" ht="15.75" x14ac:dyDescent="0.25">
      <c r="A1068" s="84">
        <v>2901</v>
      </c>
      <c r="B1068" s="87"/>
      <c r="C1068" s="87"/>
      <c r="D1068" s="87"/>
      <c r="E1068" s="87"/>
      <c r="F1068" s="87"/>
      <c r="G1068" s="87"/>
      <c r="H1068" s="87"/>
      <c r="I1068" s="87"/>
      <c r="J1068" s="87"/>
      <c r="K1068" s="211"/>
      <c r="L1068" s="211"/>
      <c r="M1068" s="211"/>
      <c r="N1068" s="211"/>
      <c r="O1068" s="211"/>
      <c r="P1068" s="211"/>
      <c r="Q1068" s="211"/>
      <c r="R1068" s="211"/>
      <c r="S1068" s="211"/>
      <c r="T1068" s="211"/>
      <c r="U1068" s="211"/>
      <c r="V1068" s="211"/>
      <c r="W1068" s="211"/>
      <c r="X1068" s="211"/>
      <c r="Y1068" s="129"/>
      <c r="Z1068" s="161"/>
      <c r="AA1068" s="162"/>
      <c r="AB1068" s="163"/>
      <c r="AC1068" s="120"/>
      <c r="AD1068" s="121"/>
      <c r="AE1068" s="121"/>
      <c r="AF1068" s="122"/>
      <c r="AG1068" s="2"/>
      <c r="AH1068" s="2"/>
      <c r="AI1068" s="2"/>
      <c r="AJ1068" s="2"/>
    </row>
    <row r="1069" spans="1:36" ht="18" customHeight="1" x14ac:dyDescent="0.25">
      <c r="A1069" s="46"/>
      <c r="B1069" s="296" t="s">
        <v>111</v>
      </c>
      <c r="C1069" s="296"/>
      <c r="D1069" s="296"/>
      <c r="E1069" s="296"/>
      <c r="F1069" s="296"/>
      <c r="G1069" s="296"/>
      <c r="H1069" s="296"/>
      <c r="I1069" s="296"/>
      <c r="J1069" s="296"/>
      <c r="K1069" s="296"/>
      <c r="L1069" s="296"/>
      <c r="M1069" s="296"/>
      <c r="N1069" s="296"/>
      <c r="O1069" s="296"/>
      <c r="P1069" s="296"/>
      <c r="Q1069" s="296"/>
      <c r="R1069" s="296"/>
      <c r="S1069" s="296"/>
      <c r="T1069" s="296"/>
      <c r="U1069" s="296"/>
      <c r="V1069" s="296"/>
      <c r="W1069" s="296"/>
      <c r="X1069" s="296"/>
      <c r="Y1069" s="123">
        <f>SUM(Y1053:Y1065)</f>
        <v>0</v>
      </c>
      <c r="Z1069" s="124" t="str">
        <f>IF(Y1060=0,"",Y1060/B1053)</f>
        <v/>
      </c>
      <c r="AA1069" s="124" t="str">
        <f>IF(Y1069=0,"",Y1069/B1053)</f>
        <v/>
      </c>
      <c r="AB1069" s="124" t="str">
        <f>IF(Y1060=0,"",AA1069-Z1069)</f>
        <v/>
      </c>
      <c r="AC1069" s="1"/>
      <c r="AD1069" s="2"/>
      <c r="AE1069" s="36"/>
      <c r="AF1069" s="1"/>
      <c r="AG1069" s="2"/>
      <c r="AH1069" s="2"/>
      <c r="AI1069" s="2"/>
      <c r="AJ1069" s="2"/>
    </row>
    <row r="1070" spans="1:36" ht="12.75" x14ac:dyDescent="0.2">
      <c r="Z1070" s="1"/>
      <c r="AA1070" s="1"/>
      <c r="AC1070" s="1"/>
      <c r="AG1070" s="2"/>
      <c r="AH1070" s="2"/>
      <c r="AI1070" s="2"/>
      <c r="AJ1070" s="2"/>
    </row>
    <row r="1071" spans="1:36" ht="12.75" x14ac:dyDescent="0.2">
      <c r="Z1071" s="1"/>
      <c r="AA1071" s="1"/>
      <c r="AC1071" s="1"/>
      <c r="AG1071" s="2"/>
      <c r="AH1071" s="2"/>
      <c r="AI1071" s="2"/>
      <c r="AJ1071" s="2"/>
    </row>
    <row r="1072" spans="1:36" ht="26.25" x14ac:dyDescent="0.4">
      <c r="B1072" s="297" t="s">
        <v>101</v>
      </c>
      <c r="C1072" s="297"/>
      <c r="D1072" s="297"/>
      <c r="E1072" s="297"/>
      <c r="F1072" s="297"/>
      <c r="G1072" s="297"/>
      <c r="H1072" s="297"/>
      <c r="I1072" s="297"/>
      <c r="J1072" s="297"/>
      <c r="K1072" s="297"/>
      <c r="L1072" s="297"/>
      <c r="M1072" s="297"/>
      <c r="N1072" s="297"/>
      <c r="O1072" s="297"/>
      <c r="P1072" s="297"/>
      <c r="Q1072" s="297"/>
      <c r="R1072" s="297"/>
      <c r="S1072" s="297"/>
      <c r="T1072" s="297"/>
      <c r="U1072" s="297"/>
      <c r="V1072" s="297"/>
      <c r="W1072" s="297"/>
      <c r="X1072" s="297"/>
      <c r="Y1072" s="208" t="s">
        <v>124</v>
      </c>
      <c r="Z1072" s="1"/>
      <c r="AA1072" s="1"/>
      <c r="AB1072" s="2"/>
      <c r="AC1072" s="1"/>
      <c r="AD1072" s="2"/>
      <c r="AE1072" s="2"/>
      <c r="AF1072" s="2"/>
      <c r="AG1072" s="2"/>
      <c r="AH1072" s="2"/>
      <c r="AI1072" s="2"/>
      <c r="AJ1072" s="2"/>
    </row>
    <row r="1073" spans="1:36" ht="20.25" x14ac:dyDescent="0.2">
      <c r="A1073" s="316" t="s">
        <v>18</v>
      </c>
      <c r="B1073" s="318" t="s">
        <v>102</v>
      </c>
      <c r="C1073" s="319"/>
      <c r="D1073" s="319"/>
      <c r="E1073" s="319"/>
      <c r="F1073" s="319"/>
      <c r="G1073" s="319"/>
      <c r="H1073" s="319"/>
      <c r="I1073" s="319"/>
      <c r="J1073" s="320"/>
      <c r="K1073" s="298"/>
      <c r="L1073" s="298"/>
      <c r="M1073" s="298"/>
      <c r="N1073" s="298"/>
      <c r="O1073" s="298"/>
      <c r="P1073" s="298"/>
      <c r="Q1073" s="298"/>
      <c r="R1073" s="298"/>
      <c r="S1073" s="298"/>
      <c r="T1073" s="298"/>
      <c r="U1073" s="298"/>
      <c r="V1073" s="298"/>
      <c r="W1073" s="298"/>
      <c r="X1073" s="298"/>
      <c r="Y1073" s="327" t="s">
        <v>19</v>
      </c>
      <c r="Z1073" s="323" t="s">
        <v>11</v>
      </c>
      <c r="AA1073" s="323" t="s">
        <v>12</v>
      </c>
      <c r="AB1073" s="325" t="s">
        <v>13</v>
      </c>
      <c r="AC1073" s="323" t="s">
        <v>14</v>
      </c>
      <c r="AD1073" s="324" t="s">
        <v>15</v>
      </c>
      <c r="AE1073" s="324" t="s">
        <v>16</v>
      </c>
      <c r="AF1073" s="323" t="s">
        <v>103</v>
      </c>
      <c r="AG1073" s="2"/>
      <c r="AH1073" s="2"/>
      <c r="AI1073" s="2"/>
      <c r="AJ1073" s="2"/>
    </row>
    <row r="1074" spans="1:36" ht="15.75" x14ac:dyDescent="0.25">
      <c r="A1074" s="317"/>
      <c r="B1074" s="84" t="s">
        <v>104</v>
      </c>
      <c r="C1074" s="84" t="s">
        <v>105</v>
      </c>
      <c r="D1074" s="84" t="s">
        <v>106</v>
      </c>
      <c r="E1074" s="84" t="s">
        <v>107</v>
      </c>
      <c r="F1074" s="84" t="s">
        <v>108</v>
      </c>
      <c r="G1074" s="84" t="s">
        <v>109</v>
      </c>
      <c r="H1074" s="84" t="s">
        <v>110</v>
      </c>
      <c r="I1074" s="84" t="s">
        <v>73</v>
      </c>
      <c r="J1074" s="84" t="s">
        <v>74</v>
      </c>
      <c r="K1074" s="85" t="s">
        <v>73</v>
      </c>
      <c r="L1074" s="85" t="s">
        <v>74</v>
      </c>
      <c r="M1074" s="85" t="s">
        <v>73</v>
      </c>
      <c r="N1074" s="85" t="s">
        <v>74</v>
      </c>
      <c r="O1074" s="85" t="s">
        <v>73</v>
      </c>
      <c r="P1074" s="85" t="s">
        <v>74</v>
      </c>
      <c r="Q1074" s="85" t="s">
        <v>73</v>
      </c>
      <c r="R1074" s="85" t="s">
        <v>74</v>
      </c>
      <c r="S1074" s="85" t="s">
        <v>73</v>
      </c>
      <c r="T1074" s="85" t="s">
        <v>74</v>
      </c>
      <c r="Y1074" s="322"/>
      <c r="Z1074" s="317"/>
      <c r="AA1074" s="317"/>
      <c r="AB1074" s="317"/>
      <c r="AC1074" s="317"/>
      <c r="AD1074" s="317"/>
      <c r="AE1074" s="317"/>
      <c r="AF1074" s="317"/>
      <c r="AG1074" s="2"/>
      <c r="AH1074" s="2"/>
      <c r="AI1074" s="2"/>
      <c r="AJ1074" s="2"/>
    </row>
    <row r="1075" spans="1:36" ht="15.75" customHeight="1" x14ac:dyDescent="0.25">
      <c r="A1075" s="84">
        <v>2201</v>
      </c>
      <c r="B1075" s="87">
        <v>124</v>
      </c>
      <c r="C1075" s="87"/>
      <c r="D1075" s="87"/>
      <c r="E1075" s="87"/>
      <c r="F1075" s="87"/>
      <c r="G1075" s="87"/>
      <c r="H1075" s="87"/>
      <c r="I1075" s="87"/>
      <c r="J1075" s="87"/>
      <c r="K1075" s="88"/>
      <c r="L1075" s="88"/>
      <c r="M1075" s="88"/>
      <c r="N1075" s="88"/>
      <c r="O1075" s="88"/>
      <c r="P1075" s="88"/>
      <c r="Q1075" s="88"/>
      <c r="R1075" s="88"/>
      <c r="S1075" s="88"/>
      <c r="T1075" s="88"/>
      <c r="U1075" s="88"/>
      <c r="V1075" s="88"/>
      <c r="W1075" s="88"/>
      <c r="X1075" s="88"/>
      <c r="Y1075" s="129"/>
      <c r="Z1075" s="156"/>
      <c r="AA1075" s="157"/>
      <c r="AB1075" s="158"/>
      <c r="AC1075" s="91"/>
      <c r="AD1075" s="92">
        <f>B1075</f>
        <v>124</v>
      </c>
      <c r="AE1075" s="93"/>
      <c r="AF1075" s="91"/>
      <c r="AG1075" s="2"/>
      <c r="AH1075" s="2"/>
      <c r="AI1075" s="2"/>
      <c r="AJ1075" s="2"/>
    </row>
    <row r="1076" spans="1:36" ht="15.75" customHeight="1" x14ac:dyDescent="0.25">
      <c r="A1076" s="84">
        <v>2202</v>
      </c>
      <c r="B1076" s="87"/>
      <c r="C1076" s="87">
        <v>110</v>
      </c>
      <c r="D1076" s="87"/>
      <c r="E1076" s="87"/>
      <c r="F1076" s="87"/>
      <c r="G1076" s="87"/>
      <c r="H1076" s="87"/>
      <c r="I1076" s="87"/>
      <c r="J1076" s="87"/>
      <c r="K1076" s="88"/>
      <c r="L1076" s="88"/>
      <c r="M1076" s="88"/>
      <c r="N1076" s="88"/>
      <c r="O1076" s="88"/>
      <c r="P1076" s="88"/>
      <c r="Q1076" s="88"/>
      <c r="R1076" s="88"/>
      <c r="S1076" s="88"/>
      <c r="T1076" s="88"/>
      <c r="U1076" s="88"/>
      <c r="V1076" s="88"/>
      <c r="W1076" s="88"/>
      <c r="X1076" s="88"/>
      <c r="Y1076" s="129"/>
      <c r="Z1076" s="159"/>
      <c r="AA1076" s="108"/>
      <c r="AB1076" s="160"/>
      <c r="AC1076" s="96">
        <f>IF(C1076=0,"",C1076/B1075)</f>
        <v>0.88709677419354838</v>
      </c>
      <c r="AD1076" s="97">
        <v>111</v>
      </c>
      <c r="AE1076" s="98">
        <f t="shared" ref="AE1076:AE1079" si="446">IF(AD1076=0,"",AD1076/AD1075)</f>
        <v>0.89516129032258063</v>
      </c>
      <c r="AF1076" s="98">
        <f t="shared" ref="AF1076:AF1082" si="447">IF(AD1076=0,"",100%-AE1076)</f>
        <v>0.10483870967741937</v>
      </c>
      <c r="AG1076" s="2"/>
      <c r="AH1076" s="2"/>
      <c r="AI1076" s="2"/>
      <c r="AJ1076" s="2"/>
    </row>
    <row r="1077" spans="1:36" ht="15.75" customHeight="1" x14ac:dyDescent="0.25">
      <c r="A1077" s="84">
        <v>2301</v>
      </c>
      <c r="B1077" s="87"/>
      <c r="C1077" s="87"/>
      <c r="D1077" s="87">
        <v>98</v>
      </c>
      <c r="E1077" s="87"/>
      <c r="F1077" s="87"/>
      <c r="G1077" s="87"/>
      <c r="H1077" s="87"/>
      <c r="I1077" s="87"/>
      <c r="J1077" s="87"/>
      <c r="K1077" s="88"/>
      <c r="L1077" s="88"/>
      <c r="M1077" s="88"/>
      <c r="N1077" s="88"/>
      <c r="O1077" s="88"/>
      <c r="P1077" s="88"/>
      <c r="Q1077" s="88"/>
      <c r="R1077" s="88"/>
      <c r="S1077" s="88"/>
      <c r="T1077" s="88"/>
      <c r="U1077" s="88"/>
      <c r="V1077" s="88"/>
      <c r="W1077" s="88"/>
      <c r="X1077" s="88"/>
      <c r="Y1077" s="129"/>
      <c r="Z1077" s="159"/>
      <c r="AA1077" s="108"/>
      <c r="AB1077" s="160"/>
      <c r="AC1077" s="96">
        <f>IF(D1077=0,"",D1077/C1076)</f>
        <v>0.89090909090909087</v>
      </c>
      <c r="AD1077" s="97">
        <v>105</v>
      </c>
      <c r="AE1077" s="98">
        <f t="shared" si="446"/>
        <v>0.94594594594594594</v>
      </c>
      <c r="AF1077" s="98">
        <f t="shared" si="447"/>
        <v>5.4054054054054057E-2</v>
      </c>
      <c r="AG1077" s="128">
        <f>AD1077/AD1075</f>
        <v>0.84677419354838712</v>
      </c>
      <c r="AH1077" s="2"/>
      <c r="AI1077" s="2"/>
      <c r="AJ1077" s="2"/>
    </row>
    <row r="1078" spans="1:36" ht="15.75" customHeight="1" x14ac:dyDescent="0.25">
      <c r="A1078" s="84">
        <v>2302</v>
      </c>
      <c r="B1078" s="87"/>
      <c r="C1078" s="87"/>
      <c r="D1078" s="87"/>
      <c r="E1078" s="87">
        <v>96</v>
      </c>
      <c r="F1078" s="87"/>
      <c r="G1078" s="87"/>
      <c r="H1078" s="87"/>
      <c r="I1078" s="87"/>
      <c r="J1078" s="87"/>
      <c r="K1078" s="88"/>
      <c r="L1078" s="88"/>
      <c r="M1078" s="88"/>
      <c r="N1078" s="88"/>
      <c r="O1078" s="88"/>
      <c r="P1078" s="88"/>
      <c r="Q1078" s="88"/>
      <c r="R1078" s="88"/>
      <c r="S1078" s="88"/>
      <c r="T1078" s="88"/>
      <c r="U1078" s="88"/>
      <c r="V1078" s="88"/>
      <c r="W1078" s="88"/>
      <c r="X1078" s="88"/>
      <c r="Y1078" s="129"/>
      <c r="Z1078" s="159"/>
      <c r="AA1078" s="108"/>
      <c r="AB1078" s="160"/>
      <c r="AC1078" s="96">
        <f>IF(E1078=0,"",E1078/D1077)</f>
        <v>0.97959183673469385</v>
      </c>
      <c r="AD1078" s="97">
        <v>102</v>
      </c>
      <c r="AE1078" s="98">
        <f t="shared" si="446"/>
        <v>0.97142857142857142</v>
      </c>
      <c r="AF1078" s="98">
        <f t="shared" si="447"/>
        <v>2.8571428571428581E-2</v>
      </c>
      <c r="AG1078" s="2"/>
      <c r="AH1078" s="2"/>
      <c r="AI1078" s="2"/>
      <c r="AJ1078" s="2"/>
    </row>
    <row r="1079" spans="1:36" ht="15.75" customHeight="1" x14ac:dyDescent="0.25">
      <c r="A1079" s="84">
        <v>2401</v>
      </c>
      <c r="B1079" s="87"/>
      <c r="C1079" s="87"/>
      <c r="D1079" s="87"/>
      <c r="E1079" s="87"/>
      <c r="F1079" s="87">
        <v>94</v>
      </c>
      <c r="G1079" s="87"/>
      <c r="H1079" s="87"/>
      <c r="I1079" s="87"/>
      <c r="J1079" s="87"/>
      <c r="K1079" s="88"/>
      <c r="L1079" s="88"/>
      <c r="M1079" s="88"/>
      <c r="N1079" s="88"/>
      <c r="O1079" s="88"/>
      <c r="P1079" s="88"/>
      <c r="Q1079" s="88"/>
      <c r="R1079" s="88"/>
      <c r="S1079" s="88"/>
      <c r="T1079" s="88"/>
      <c r="U1079" s="88"/>
      <c r="V1079" s="88"/>
      <c r="W1079" s="88"/>
      <c r="X1079" s="88"/>
      <c r="Y1079" s="129"/>
      <c r="Z1079" s="159"/>
      <c r="AA1079" s="108"/>
      <c r="AB1079" s="160"/>
      <c r="AC1079" s="96">
        <f>IF(F1079=0,"",F1079/E1078)</f>
        <v>0.97916666666666663</v>
      </c>
      <c r="AD1079" s="97">
        <v>101</v>
      </c>
      <c r="AE1079" s="98">
        <f t="shared" si="446"/>
        <v>0.99019607843137258</v>
      </c>
      <c r="AF1079" s="98">
        <f t="shared" si="447"/>
        <v>9.8039215686274161E-3</v>
      </c>
      <c r="AG1079" s="2"/>
      <c r="AH1079" s="2"/>
      <c r="AI1079" s="2"/>
      <c r="AJ1079" s="2"/>
    </row>
    <row r="1080" spans="1:36" ht="15.75" customHeight="1" x14ac:dyDescent="0.25">
      <c r="A1080" s="84">
        <v>2402</v>
      </c>
      <c r="B1080" s="87"/>
      <c r="C1080" s="87"/>
      <c r="D1080" s="87"/>
      <c r="E1080" s="87"/>
      <c r="F1080" s="87"/>
      <c r="G1080" s="87">
        <v>92</v>
      </c>
      <c r="H1080" s="87"/>
      <c r="I1080" s="87"/>
      <c r="J1080" s="87"/>
      <c r="K1080" s="88"/>
      <c r="L1080" s="88"/>
      <c r="M1080" s="88"/>
      <c r="N1080" s="88"/>
      <c r="O1080" s="88"/>
      <c r="P1080" s="88"/>
      <c r="Q1080" s="88"/>
      <c r="R1080" s="88"/>
      <c r="S1080" s="88"/>
      <c r="T1080" s="88"/>
      <c r="U1080" s="88"/>
      <c r="V1080" s="88"/>
      <c r="W1080" s="88"/>
      <c r="X1080" s="88"/>
      <c r="Y1080" s="129"/>
      <c r="Z1080" s="159"/>
      <c r="AA1080" s="108"/>
      <c r="AB1080" s="160"/>
      <c r="AC1080" s="96">
        <f>IF(G1080=0,"",G1080/F1079)</f>
        <v>0.97872340425531912</v>
      </c>
      <c r="AD1080" s="97">
        <v>99</v>
      </c>
      <c r="AE1080" s="98">
        <f t="shared" ref="AE1080:AE1082" si="448">IF(AD1080=0,"",AD1080/AD1079)</f>
        <v>0.98019801980198018</v>
      </c>
      <c r="AF1080" s="98">
        <f t="shared" si="447"/>
        <v>1.980198019801982E-2</v>
      </c>
      <c r="AG1080" s="2"/>
      <c r="AH1080" s="2"/>
      <c r="AI1080" s="2"/>
      <c r="AJ1080" s="2"/>
    </row>
    <row r="1081" spans="1:36" ht="15.75" customHeight="1" x14ac:dyDescent="0.25">
      <c r="A1081" s="84">
        <v>2501</v>
      </c>
      <c r="B1081" s="87"/>
      <c r="C1081" s="87"/>
      <c r="D1081" s="87"/>
      <c r="E1081" s="87"/>
      <c r="F1081" s="87"/>
      <c r="G1081" s="87"/>
      <c r="H1081" s="87">
        <v>90</v>
      </c>
      <c r="I1081" s="87"/>
      <c r="J1081" s="87"/>
      <c r="K1081" s="88"/>
      <c r="L1081" s="88"/>
      <c r="M1081" s="88"/>
      <c r="N1081" s="88"/>
      <c r="O1081" s="88"/>
      <c r="P1081" s="88"/>
      <c r="Q1081" s="88"/>
      <c r="R1081" s="88"/>
      <c r="S1081" s="88"/>
      <c r="T1081" s="88"/>
      <c r="U1081" s="88"/>
      <c r="V1081" s="88"/>
      <c r="W1081" s="88"/>
      <c r="X1081" s="88"/>
      <c r="Y1081" s="129"/>
      <c r="Z1081" s="159"/>
      <c r="AA1081" s="108"/>
      <c r="AB1081" s="160"/>
      <c r="AC1081" s="96">
        <f>IF(H1081=0,"",H1081/G1080)</f>
        <v>0.97826086956521741</v>
      </c>
      <c r="AD1081" s="97">
        <v>98</v>
      </c>
      <c r="AE1081" s="98">
        <f t="shared" si="448"/>
        <v>0.98989898989898994</v>
      </c>
      <c r="AF1081" s="98">
        <f t="shared" si="447"/>
        <v>1.0101010101010055E-2</v>
      </c>
      <c r="AG1081" s="2"/>
      <c r="AH1081" s="2"/>
      <c r="AI1081" s="2"/>
      <c r="AJ1081" s="2"/>
    </row>
    <row r="1082" spans="1:36" ht="15.75" customHeight="1" x14ac:dyDescent="0.25">
      <c r="A1082" s="84">
        <v>2502</v>
      </c>
      <c r="B1082" s="87"/>
      <c r="C1082" s="87"/>
      <c r="D1082" s="87"/>
      <c r="E1082" s="87"/>
      <c r="F1082" s="87"/>
      <c r="G1082" s="87"/>
      <c r="H1082" s="87"/>
      <c r="I1082" s="87"/>
      <c r="J1082" s="87"/>
      <c r="K1082" s="88"/>
      <c r="L1082" s="88"/>
      <c r="M1082" s="88"/>
      <c r="N1082" s="88" t="s">
        <v>37</v>
      </c>
      <c r="O1082" s="88"/>
      <c r="P1082" s="88"/>
      <c r="Q1082" s="88"/>
      <c r="R1082" s="88"/>
      <c r="S1082" s="88"/>
      <c r="T1082" s="88"/>
      <c r="U1082" s="88"/>
      <c r="V1082" s="88"/>
      <c r="W1082" s="88"/>
      <c r="X1082" s="88"/>
      <c r="Y1082" s="129"/>
      <c r="Z1082" s="159"/>
      <c r="AA1082" s="108"/>
      <c r="AB1082" s="160"/>
      <c r="AC1082" s="126" t="str">
        <f>IF(J1082=0,"",J1082/I1081)</f>
        <v/>
      </c>
      <c r="AD1082" s="97"/>
      <c r="AE1082" s="100" t="str">
        <f t="shared" si="448"/>
        <v/>
      </c>
      <c r="AF1082" s="100" t="str">
        <f t="shared" si="447"/>
        <v/>
      </c>
      <c r="AG1082" s="2"/>
      <c r="AH1082" s="2"/>
      <c r="AI1082" s="2"/>
      <c r="AJ1082" s="2"/>
    </row>
    <row r="1083" spans="1:36" ht="15.75" customHeight="1" x14ac:dyDescent="0.25">
      <c r="A1083" s="84">
        <v>2601</v>
      </c>
      <c r="B1083" s="87"/>
      <c r="C1083" s="87"/>
      <c r="D1083" s="87"/>
      <c r="E1083" s="87"/>
      <c r="F1083" s="87"/>
      <c r="G1083" s="87"/>
      <c r="H1083" s="87"/>
      <c r="I1083" s="87"/>
      <c r="J1083" s="87"/>
      <c r="K1083" s="88"/>
      <c r="L1083" s="88"/>
      <c r="M1083" s="88"/>
      <c r="N1083" s="88"/>
      <c r="O1083" s="88"/>
      <c r="P1083" s="88"/>
      <c r="Q1083" s="88"/>
      <c r="R1083" s="88"/>
      <c r="S1083" s="88"/>
      <c r="T1083" s="88"/>
      <c r="U1083" s="88"/>
      <c r="V1083" s="88"/>
      <c r="W1083" s="88"/>
      <c r="X1083" s="88"/>
      <c r="Y1083" s="129"/>
      <c r="Z1083" s="159"/>
      <c r="AA1083" s="108"/>
      <c r="AB1083" s="88"/>
      <c r="AC1083" s="101"/>
      <c r="AD1083" s="97"/>
      <c r="AE1083" s="102"/>
      <c r="AF1083" s="103"/>
      <c r="AG1083" s="2"/>
      <c r="AH1083" s="2"/>
      <c r="AI1083" s="2"/>
      <c r="AJ1083" s="2"/>
    </row>
    <row r="1084" spans="1:36" ht="15.75" customHeight="1" x14ac:dyDescent="0.25">
      <c r="A1084" s="84">
        <v>2602</v>
      </c>
      <c r="B1084" s="87"/>
      <c r="C1084" s="87"/>
      <c r="D1084" s="87"/>
      <c r="E1084" s="87"/>
      <c r="F1084" s="87"/>
      <c r="G1084" s="87"/>
      <c r="H1084" s="87"/>
      <c r="I1084" s="87"/>
      <c r="J1084" s="87"/>
      <c r="K1084" s="211"/>
      <c r="L1084" s="211"/>
      <c r="M1084" s="211"/>
      <c r="N1084" s="211"/>
      <c r="O1084" s="211"/>
      <c r="P1084" s="211"/>
      <c r="Q1084" s="211"/>
      <c r="R1084" s="211"/>
      <c r="S1084" s="211"/>
      <c r="T1084" s="211"/>
      <c r="U1084" s="211"/>
      <c r="V1084" s="211"/>
      <c r="W1084" s="211"/>
      <c r="X1084" s="211"/>
      <c r="Y1084" s="129"/>
      <c r="Z1084" s="159"/>
      <c r="AA1084" s="108"/>
      <c r="AB1084" s="88"/>
      <c r="AC1084" s="105"/>
      <c r="AD1084" s="106"/>
      <c r="AE1084" s="107"/>
      <c r="AF1084" s="105"/>
      <c r="AG1084" s="2"/>
      <c r="AH1084" s="2"/>
      <c r="AI1084" s="2"/>
      <c r="AJ1084" s="2"/>
    </row>
    <row r="1085" spans="1:36" ht="15.75" customHeight="1" x14ac:dyDescent="0.25">
      <c r="A1085" s="84">
        <v>2701</v>
      </c>
      <c r="B1085" s="87"/>
      <c r="C1085" s="87"/>
      <c r="D1085" s="87"/>
      <c r="E1085" s="87"/>
      <c r="F1085" s="87"/>
      <c r="G1085" s="87"/>
      <c r="H1085" s="87"/>
      <c r="I1085" s="87"/>
      <c r="J1085" s="87"/>
      <c r="K1085" s="211"/>
      <c r="L1085" s="211"/>
      <c r="M1085" s="211"/>
      <c r="N1085" s="211"/>
      <c r="O1085" s="211"/>
      <c r="P1085" s="211"/>
      <c r="Q1085" s="211"/>
      <c r="R1085" s="211"/>
      <c r="S1085" s="211"/>
      <c r="T1085" s="211"/>
      <c r="U1085" s="211"/>
      <c r="V1085" s="211"/>
      <c r="W1085" s="211"/>
      <c r="X1085" s="211"/>
      <c r="Y1085" s="129"/>
      <c r="Z1085" s="159"/>
      <c r="AA1085" s="108"/>
      <c r="AB1085" s="88"/>
      <c r="AC1085" s="105"/>
      <c r="AD1085" s="106"/>
      <c r="AE1085" s="107"/>
      <c r="AF1085" s="105"/>
      <c r="AG1085" s="2"/>
      <c r="AH1085" s="2"/>
      <c r="AI1085" s="2"/>
      <c r="AJ1085" s="2"/>
    </row>
    <row r="1086" spans="1:36" ht="15.75" customHeight="1" x14ac:dyDescent="0.25">
      <c r="A1086" s="84">
        <v>2702</v>
      </c>
      <c r="B1086" s="87"/>
      <c r="C1086" s="87"/>
      <c r="D1086" s="87"/>
      <c r="E1086" s="87"/>
      <c r="F1086" s="87"/>
      <c r="G1086" s="87"/>
      <c r="H1086" s="87"/>
      <c r="I1086" s="87"/>
      <c r="J1086" s="87"/>
      <c r="K1086" s="211"/>
      <c r="L1086" s="211"/>
      <c r="M1086" s="211"/>
      <c r="N1086" s="211"/>
      <c r="O1086" s="211"/>
      <c r="P1086" s="211"/>
      <c r="Q1086" s="211"/>
      <c r="R1086" s="211"/>
      <c r="S1086" s="211"/>
      <c r="T1086" s="211"/>
      <c r="U1086" s="211"/>
      <c r="V1086" s="211"/>
      <c r="W1086" s="211"/>
      <c r="X1086" s="211"/>
      <c r="Y1086" s="129"/>
      <c r="Z1086" s="159"/>
      <c r="AA1086" s="108"/>
      <c r="AB1086" s="88"/>
      <c r="AC1086" s="105"/>
      <c r="AD1086" s="106"/>
      <c r="AE1086" s="107"/>
      <c r="AF1086" s="105"/>
      <c r="AG1086" s="2"/>
      <c r="AH1086" s="2"/>
      <c r="AI1086" s="2"/>
      <c r="AJ1086" s="2"/>
    </row>
    <row r="1087" spans="1:36" ht="15.75" customHeight="1" x14ac:dyDescent="0.25">
      <c r="A1087" s="84">
        <v>2801</v>
      </c>
      <c r="B1087" s="87"/>
      <c r="C1087" s="87"/>
      <c r="D1087" s="87"/>
      <c r="E1087" s="87"/>
      <c r="F1087" s="87"/>
      <c r="G1087" s="87"/>
      <c r="H1087" s="87"/>
      <c r="I1087" s="87"/>
      <c r="J1087" s="87"/>
      <c r="K1087" s="211"/>
      <c r="L1087" s="211"/>
      <c r="M1087" s="211"/>
      <c r="N1087" s="211"/>
      <c r="O1087" s="211"/>
      <c r="P1087" s="211"/>
      <c r="Q1087" s="211"/>
      <c r="R1087" s="211"/>
      <c r="S1087" s="211"/>
      <c r="T1087" s="211"/>
      <c r="U1087" s="211"/>
      <c r="V1087" s="211"/>
      <c r="W1087" s="211"/>
      <c r="X1087" s="211"/>
      <c r="Y1087" s="129"/>
      <c r="Z1087" s="159"/>
      <c r="AA1087" s="108"/>
      <c r="AB1087" s="88"/>
      <c r="AC1087" s="108"/>
      <c r="AD1087" s="109"/>
      <c r="AE1087" s="110"/>
      <c r="AF1087" s="105"/>
      <c r="AG1087" s="2"/>
      <c r="AH1087" s="2"/>
      <c r="AI1087" s="2"/>
      <c r="AJ1087" s="2"/>
    </row>
    <row r="1088" spans="1:36" ht="15.75" customHeight="1" x14ac:dyDescent="0.25">
      <c r="A1088" s="84">
        <v>2802</v>
      </c>
      <c r="B1088" s="87"/>
      <c r="C1088" s="87"/>
      <c r="D1088" s="87"/>
      <c r="E1088" s="87"/>
      <c r="F1088" s="87"/>
      <c r="G1088" s="87"/>
      <c r="H1088" s="87"/>
      <c r="I1088" s="87"/>
      <c r="J1088" s="87"/>
      <c r="K1088" s="211"/>
      <c r="L1088" s="211"/>
      <c r="M1088" s="211"/>
      <c r="N1088" s="211"/>
      <c r="O1088" s="211"/>
      <c r="P1088" s="211"/>
      <c r="Q1088" s="211"/>
      <c r="R1088" s="211"/>
      <c r="S1088" s="211"/>
      <c r="T1088" s="211"/>
      <c r="U1088" s="211"/>
      <c r="V1088" s="211"/>
      <c r="W1088" s="211"/>
      <c r="X1088" s="211"/>
      <c r="Y1088" s="129"/>
      <c r="Z1088" s="159"/>
      <c r="AA1088" s="108"/>
      <c r="AB1088" s="88"/>
      <c r="AC1088" s="111" t="s">
        <v>91</v>
      </c>
      <c r="AD1088" s="112"/>
      <c r="AE1088" s="113" t="str">
        <f>IF(SUM(Y1079:Y1088)=0,"",SUM(Y1079:Y1088))</f>
        <v/>
      </c>
      <c r="AF1088" s="114" t="s">
        <v>19</v>
      </c>
      <c r="AG1088" s="2"/>
      <c r="AH1088" s="2"/>
      <c r="AI1088" s="2"/>
      <c r="AJ1088" s="2"/>
    </row>
    <row r="1089" spans="1:36" ht="15.75" customHeight="1" x14ac:dyDescent="0.25">
      <c r="A1089" s="84">
        <v>2901</v>
      </c>
      <c r="B1089" s="87"/>
      <c r="C1089" s="87"/>
      <c r="D1089" s="87"/>
      <c r="E1089" s="87"/>
      <c r="F1089" s="87"/>
      <c r="G1089" s="87"/>
      <c r="H1089" s="87"/>
      <c r="I1089" s="87"/>
      <c r="J1089" s="87"/>
      <c r="K1089" s="211"/>
      <c r="L1089" s="211"/>
      <c r="M1089" s="211"/>
      <c r="N1089" s="211"/>
      <c r="O1089" s="211"/>
      <c r="P1089" s="211"/>
      <c r="Q1089" s="211"/>
      <c r="R1089" s="211"/>
      <c r="S1089" s="211"/>
      <c r="T1089" s="211"/>
      <c r="U1089" s="211"/>
      <c r="V1089" s="211"/>
      <c r="W1089" s="211"/>
      <c r="X1089" s="211"/>
      <c r="Y1089" s="129"/>
      <c r="Z1089" s="159"/>
      <c r="AA1089" s="108"/>
      <c r="AB1089" s="88"/>
      <c r="AC1089" s="115" t="s">
        <v>92</v>
      </c>
      <c r="AD1089" s="116" t="str">
        <f>IF(AD1088/B1075=0,"",AD1088/B1075)</f>
        <v/>
      </c>
      <c r="AE1089" s="117" t="e">
        <f>IF(AD1088/AE1088=0,"",AD1088/AE1088)</f>
        <v>#VALUE!</v>
      </c>
      <c r="AF1089" s="118" t="s">
        <v>93</v>
      </c>
      <c r="AG1089" s="2"/>
      <c r="AH1089" s="2"/>
      <c r="AI1089" s="2"/>
      <c r="AJ1089" s="2"/>
    </row>
    <row r="1090" spans="1:36" ht="15.75" x14ac:dyDescent="0.25">
      <c r="A1090" s="84">
        <v>2902</v>
      </c>
      <c r="B1090" s="87"/>
      <c r="C1090" s="87"/>
      <c r="D1090" s="87"/>
      <c r="E1090" s="87"/>
      <c r="F1090" s="87"/>
      <c r="G1090" s="87"/>
      <c r="H1090" s="87"/>
      <c r="I1090" s="87"/>
      <c r="J1090" s="87"/>
      <c r="K1090" s="211"/>
      <c r="L1090" s="211"/>
      <c r="M1090" s="211"/>
      <c r="N1090" s="211"/>
      <c r="O1090" s="211"/>
      <c r="P1090" s="211"/>
      <c r="Q1090" s="211"/>
      <c r="R1090" s="211"/>
      <c r="S1090" s="211"/>
      <c r="T1090" s="211"/>
      <c r="U1090" s="211"/>
      <c r="V1090" s="211"/>
      <c r="W1090" s="211"/>
      <c r="X1090" s="211"/>
      <c r="Y1090" s="129"/>
      <c r="Z1090" s="161"/>
      <c r="AA1090" s="162"/>
      <c r="AB1090" s="163"/>
      <c r="AC1090" s="120"/>
      <c r="AD1090" s="121"/>
      <c r="AE1090" s="121"/>
      <c r="AF1090" s="122"/>
      <c r="AG1090" s="2"/>
      <c r="AH1090" s="2"/>
      <c r="AI1090" s="2"/>
      <c r="AJ1090" s="2"/>
    </row>
    <row r="1091" spans="1:36" ht="18" x14ac:dyDescent="0.25">
      <c r="A1091" s="46"/>
      <c r="B1091" s="296" t="s">
        <v>111</v>
      </c>
      <c r="C1091" s="296"/>
      <c r="D1091" s="296"/>
      <c r="E1091" s="296"/>
      <c r="F1091" s="296"/>
      <c r="G1091" s="296"/>
      <c r="H1091" s="296"/>
      <c r="I1091" s="296"/>
      <c r="J1091" s="296"/>
      <c r="K1091" s="296"/>
      <c r="L1091" s="296"/>
      <c r="M1091" s="296"/>
      <c r="N1091" s="296"/>
      <c r="O1091" s="296"/>
      <c r="P1091" s="296"/>
      <c r="Q1091" s="296"/>
      <c r="R1091" s="296"/>
      <c r="S1091" s="296"/>
      <c r="T1091" s="296"/>
      <c r="U1091" s="296"/>
      <c r="V1091" s="296"/>
      <c r="W1091" s="296"/>
      <c r="X1091" s="296"/>
      <c r="Y1091" s="123">
        <f>SUM(Y1075:Y1087)</f>
        <v>0</v>
      </c>
      <c r="Z1091" s="124" t="str">
        <f>IF(Y1082=0,"",Y1082/B1075)</f>
        <v/>
      </c>
      <c r="AA1091" s="124" t="str">
        <f>IF(Y1091=0,"",Y1091/B1075)</f>
        <v/>
      </c>
      <c r="AB1091" s="124" t="str">
        <f>IF(Y1082=0,"",AA1091-Z1091)</f>
        <v/>
      </c>
      <c r="AC1091" s="1"/>
      <c r="AD1091" s="2"/>
      <c r="AE1091" s="36"/>
      <c r="AF1091" s="1"/>
      <c r="AG1091" s="2"/>
      <c r="AH1091" s="2"/>
      <c r="AI1091" s="2"/>
      <c r="AJ1091" s="2"/>
    </row>
    <row r="1092" spans="1:36" ht="12.75" customHeight="1" x14ac:dyDescent="0.25">
      <c r="A1092" s="46"/>
      <c r="B1092" s="2"/>
      <c r="C1092" s="2"/>
      <c r="E1092" s="130"/>
      <c r="F1092" s="130"/>
      <c r="G1092" s="130"/>
      <c r="H1092" s="130"/>
      <c r="I1092" s="130"/>
      <c r="J1092" s="130"/>
      <c r="Y1092" s="131"/>
      <c r="Z1092" s="132"/>
      <c r="AA1092" s="132"/>
      <c r="AB1092" s="132"/>
      <c r="AC1092" s="1"/>
      <c r="AD1092" s="2"/>
      <c r="AE1092" s="36"/>
      <c r="AF1092" s="1"/>
      <c r="AG1092" s="2"/>
      <c r="AH1092" s="2"/>
      <c r="AI1092" s="2"/>
      <c r="AJ1092" s="2"/>
    </row>
    <row r="1093" spans="1:36" ht="12.75" customHeight="1" x14ac:dyDescent="0.25">
      <c r="A1093" s="46"/>
      <c r="B1093" s="2"/>
      <c r="C1093" s="2"/>
      <c r="E1093" s="130"/>
      <c r="F1093" s="130"/>
      <c r="G1093" s="130"/>
      <c r="H1093" s="130"/>
      <c r="I1093" s="130"/>
      <c r="J1093" s="130"/>
      <c r="Y1093" s="131"/>
      <c r="Z1093" s="132"/>
      <c r="AA1093" s="132"/>
      <c r="AB1093" s="132"/>
      <c r="AC1093" s="1"/>
      <c r="AD1093" s="2"/>
      <c r="AE1093" s="36"/>
      <c r="AF1093" s="1"/>
      <c r="AG1093" s="2"/>
      <c r="AH1093" s="2"/>
      <c r="AI1093" s="2"/>
      <c r="AJ1093" s="2"/>
    </row>
    <row r="1094" spans="1:36" ht="26.25" x14ac:dyDescent="0.4">
      <c r="B1094" s="297" t="s">
        <v>101</v>
      </c>
      <c r="C1094" s="297"/>
      <c r="D1094" s="297"/>
      <c r="E1094" s="297"/>
      <c r="F1094" s="297"/>
      <c r="G1094" s="297"/>
      <c r="H1094" s="297"/>
      <c r="I1094" s="297"/>
      <c r="J1094" s="297"/>
      <c r="K1094" s="297"/>
      <c r="L1094" s="297"/>
      <c r="M1094" s="297"/>
      <c r="N1094" s="297"/>
      <c r="O1094" s="297"/>
      <c r="P1094" s="297"/>
      <c r="Q1094" s="297"/>
      <c r="R1094" s="297"/>
      <c r="S1094" s="297"/>
      <c r="T1094" s="297"/>
      <c r="U1094" s="297"/>
      <c r="V1094" s="297"/>
      <c r="W1094" s="297"/>
      <c r="X1094" s="297"/>
      <c r="Y1094" s="208" t="s">
        <v>130</v>
      </c>
      <c r="Z1094" s="1"/>
      <c r="AA1094" s="1"/>
      <c r="AB1094" s="2"/>
      <c r="AC1094" s="1"/>
      <c r="AD1094" s="2"/>
      <c r="AE1094" s="2"/>
      <c r="AF1094" s="2"/>
      <c r="AG1094" s="2"/>
      <c r="AH1094" s="2"/>
      <c r="AI1094" s="2"/>
      <c r="AJ1094" s="2"/>
    </row>
    <row r="1095" spans="1:36" ht="20.25" x14ac:dyDescent="0.2">
      <c r="A1095" s="316" t="s">
        <v>18</v>
      </c>
      <c r="B1095" s="318" t="s">
        <v>102</v>
      </c>
      <c r="C1095" s="319"/>
      <c r="D1095" s="319"/>
      <c r="E1095" s="319"/>
      <c r="F1095" s="319"/>
      <c r="G1095" s="319"/>
      <c r="H1095" s="319"/>
      <c r="I1095" s="319"/>
      <c r="J1095" s="320"/>
      <c r="K1095" s="298"/>
      <c r="L1095" s="298"/>
      <c r="M1095" s="298"/>
      <c r="N1095" s="298"/>
      <c r="O1095" s="298"/>
      <c r="P1095" s="298"/>
      <c r="Q1095" s="298"/>
      <c r="R1095" s="298"/>
      <c r="S1095" s="298"/>
      <c r="T1095" s="298"/>
      <c r="U1095" s="298"/>
      <c r="V1095" s="298"/>
      <c r="W1095" s="298"/>
      <c r="X1095" s="298"/>
      <c r="Y1095" s="327" t="s">
        <v>19</v>
      </c>
      <c r="Z1095" s="323" t="s">
        <v>11</v>
      </c>
      <c r="AA1095" s="323" t="s">
        <v>12</v>
      </c>
      <c r="AB1095" s="325" t="s">
        <v>13</v>
      </c>
      <c r="AC1095" s="323" t="s">
        <v>14</v>
      </c>
      <c r="AD1095" s="324" t="s">
        <v>15</v>
      </c>
      <c r="AE1095" s="324" t="s">
        <v>16</v>
      </c>
      <c r="AF1095" s="323" t="s">
        <v>103</v>
      </c>
      <c r="AG1095" s="2"/>
      <c r="AH1095" s="2"/>
      <c r="AI1095" s="2"/>
      <c r="AJ1095" s="2"/>
    </row>
    <row r="1096" spans="1:36" ht="15.75" x14ac:dyDescent="0.25">
      <c r="A1096" s="317"/>
      <c r="B1096" s="84" t="s">
        <v>104</v>
      </c>
      <c r="C1096" s="84" t="s">
        <v>105</v>
      </c>
      <c r="D1096" s="84" t="s">
        <v>106</v>
      </c>
      <c r="E1096" s="84" t="s">
        <v>107</v>
      </c>
      <c r="F1096" s="84" t="s">
        <v>108</v>
      </c>
      <c r="G1096" s="84" t="s">
        <v>109</v>
      </c>
      <c r="H1096" s="84" t="s">
        <v>110</v>
      </c>
      <c r="I1096" s="84" t="s">
        <v>73</v>
      </c>
      <c r="J1096" s="84" t="s">
        <v>74</v>
      </c>
      <c r="K1096" s="85" t="s">
        <v>73</v>
      </c>
      <c r="L1096" s="85" t="s">
        <v>74</v>
      </c>
      <c r="M1096" s="85" t="s">
        <v>73</v>
      </c>
      <c r="N1096" s="85" t="s">
        <v>74</v>
      </c>
      <c r="O1096" s="85" t="s">
        <v>73</v>
      </c>
      <c r="P1096" s="85" t="s">
        <v>74</v>
      </c>
      <c r="Q1096" s="85" t="s">
        <v>73</v>
      </c>
      <c r="R1096" s="85" t="s">
        <v>74</v>
      </c>
      <c r="S1096" s="85" t="s">
        <v>73</v>
      </c>
      <c r="T1096" s="85" t="s">
        <v>74</v>
      </c>
      <c r="Y1096" s="322"/>
      <c r="Z1096" s="317"/>
      <c r="AA1096" s="317"/>
      <c r="AB1096" s="317"/>
      <c r="AC1096" s="317"/>
      <c r="AD1096" s="317"/>
      <c r="AE1096" s="317"/>
      <c r="AF1096" s="317"/>
      <c r="AG1096" s="2"/>
      <c r="AH1096" s="2"/>
      <c r="AI1096" s="2"/>
      <c r="AJ1096" s="2"/>
    </row>
    <row r="1097" spans="1:36" ht="15.75" customHeight="1" x14ac:dyDescent="0.25">
      <c r="A1097" s="84">
        <v>2202</v>
      </c>
      <c r="B1097" s="87">
        <v>118</v>
      </c>
      <c r="C1097" s="87"/>
      <c r="D1097" s="87"/>
      <c r="E1097" s="87"/>
      <c r="F1097" s="87"/>
      <c r="G1097" s="87"/>
      <c r="H1097" s="87"/>
      <c r="I1097" s="87"/>
      <c r="J1097" s="87"/>
      <c r="K1097" s="88"/>
      <c r="L1097" s="88"/>
      <c r="M1097" s="88"/>
      <c r="N1097" s="88"/>
      <c r="O1097" s="88"/>
      <c r="P1097" s="88"/>
      <c r="Q1097" s="88"/>
      <c r="R1097" s="88"/>
      <c r="S1097" s="88"/>
      <c r="T1097" s="88"/>
      <c r="U1097" s="88"/>
      <c r="V1097" s="88"/>
      <c r="W1097" s="88"/>
      <c r="X1097" s="88"/>
      <c r="Y1097" s="129"/>
      <c r="Z1097" s="156"/>
      <c r="AA1097" s="157"/>
      <c r="AB1097" s="158"/>
      <c r="AC1097" s="91"/>
      <c r="AD1097" s="92">
        <f>B1097</f>
        <v>118</v>
      </c>
      <c r="AE1097" s="93"/>
      <c r="AF1097" s="91"/>
      <c r="AG1097" s="2"/>
      <c r="AH1097" s="2"/>
      <c r="AI1097" s="2"/>
      <c r="AJ1097" s="2"/>
    </row>
    <row r="1098" spans="1:36" ht="15.75" customHeight="1" x14ac:dyDescent="0.25">
      <c r="A1098" s="84">
        <v>2301</v>
      </c>
      <c r="B1098" s="87"/>
      <c r="C1098" s="87">
        <v>93</v>
      </c>
      <c r="D1098" s="87"/>
      <c r="E1098" s="87"/>
      <c r="F1098" s="87"/>
      <c r="G1098" s="87"/>
      <c r="H1098" s="87"/>
      <c r="I1098" s="87"/>
      <c r="J1098" s="87"/>
      <c r="K1098" s="88"/>
      <c r="L1098" s="88"/>
      <c r="M1098" s="88"/>
      <c r="N1098" s="88"/>
      <c r="O1098" s="88"/>
      <c r="P1098" s="88"/>
      <c r="Q1098" s="88"/>
      <c r="R1098" s="88"/>
      <c r="S1098" s="88"/>
      <c r="T1098" s="88"/>
      <c r="U1098" s="88"/>
      <c r="V1098" s="88"/>
      <c r="W1098" s="88"/>
      <c r="X1098" s="88"/>
      <c r="Y1098" s="129"/>
      <c r="Z1098" s="159"/>
      <c r="AA1098" s="108"/>
      <c r="AB1098" s="160"/>
      <c r="AC1098" s="96">
        <f>IF(C1098=0,"",C1098/B1097)</f>
        <v>0.78813559322033899</v>
      </c>
      <c r="AD1098" s="97">
        <v>95</v>
      </c>
      <c r="AE1098" s="98">
        <f t="shared" ref="AE1098:AE1100" si="449">IF(AD1098=0,"",AD1098/AD1097)</f>
        <v>0.80508474576271183</v>
      </c>
      <c r="AF1098" s="98">
        <f t="shared" ref="AF1098:AF1104" si="450">IF(AD1098=0,"",100%-AE1098)</f>
        <v>0.19491525423728817</v>
      </c>
      <c r="AG1098" s="2"/>
      <c r="AH1098" s="2"/>
      <c r="AI1098" s="2"/>
      <c r="AJ1098" s="2"/>
    </row>
    <row r="1099" spans="1:36" ht="15.75" customHeight="1" x14ac:dyDescent="0.25">
      <c r="A1099" s="84">
        <v>2302</v>
      </c>
      <c r="B1099" s="87"/>
      <c r="C1099" s="87"/>
      <c r="D1099" s="87">
        <v>83</v>
      </c>
      <c r="E1099" s="87"/>
      <c r="F1099" s="87"/>
      <c r="G1099" s="87"/>
      <c r="H1099" s="87"/>
      <c r="I1099" s="87"/>
      <c r="J1099" s="87"/>
      <c r="K1099" s="88"/>
      <c r="L1099" s="88"/>
      <c r="M1099" s="88"/>
      <c r="N1099" s="88"/>
      <c r="O1099" s="88"/>
      <c r="P1099" s="88"/>
      <c r="Q1099" s="88"/>
      <c r="R1099" s="88"/>
      <c r="S1099" s="88"/>
      <c r="T1099" s="88"/>
      <c r="U1099" s="88"/>
      <c r="V1099" s="88"/>
      <c r="W1099" s="88"/>
      <c r="X1099" s="88"/>
      <c r="Y1099" s="129"/>
      <c r="Z1099" s="159"/>
      <c r="AA1099" s="108"/>
      <c r="AB1099" s="160"/>
      <c r="AC1099" s="96">
        <f>IF(D1099=0,"",D1099/C1098)</f>
        <v>0.89247311827956988</v>
      </c>
      <c r="AD1099" s="97">
        <v>87</v>
      </c>
      <c r="AE1099" s="98">
        <f t="shared" si="449"/>
        <v>0.91578947368421049</v>
      </c>
      <c r="AF1099" s="98">
        <f t="shared" si="450"/>
        <v>8.4210526315789513E-2</v>
      </c>
      <c r="AG1099" s="128">
        <f>AD1099/AD1097</f>
        <v>0.73728813559322037</v>
      </c>
      <c r="AH1099" s="2"/>
      <c r="AI1099" s="2"/>
      <c r="AJ1099" s="2"/>
    </row>
    <row r="1100" spans="1:36" ht="15.75" customHeight="1" x14ac:dyDescent="0.25">
      <c r="A1100" s="84">
        <v>2401</v>
      </c>
      <c r="B1100" s="87"/>
      <c r="C1100" s="87"/>
      <c r="D1100" s="87"/>
      <c r="E1100" s="87">
        <v>81</v>
      </c>
      <c r="F1100" s="87"/>
      <c r="G1100" s="87"/>
      <c r="H1100" s="87"/>
      <c r="I1100" s="87"/>
      <c r="J1100" s="87"/>
      <c r="K1100" s="88"/>
      <c r="L1100" s="88"/>
      <c r="M1100" s="88"/>
      <c r="N1100" s="88"/>
      <c r="O1100" s="88"/>
      <c r="P1100" s="88"/>
      <c r="Q1100" s="88"/>
      <c r="R1100" s="88"/>
      <c r="S1100" s="88"/>
      <c r="T1100" s="88"/>
      <c r="U1100" s="88"/>
      <c r="V1100" s="88"/>
      <c r="W1100" s="88"/>
      <c r="X1100" s="88"/>
      <c r="Y1100" s="129"/>
      <c r="Z1100" s="159"/>
      <c r="AA1100" s="108"/>
      <c r="AB1100" s="160"/>
      <c r="AC1100" s="96">
        <f>IF(E1100=0,"",E1100/D1099)</f>
        <v>0.97590361445783136</v>
      </c>
      <c r="AD1100" s="97">
        <v>85</v>
      </c>
      <c r="AE1100" s="98">
        <f t="shared" si="449"/>
        <v>0.97701149425287359</v>
      </c>
      <c r="AF1100" s="98">
        <f t="shared" si="450"/>
        <v>2.2988505747126409E-2</v>
      </c>
      <c r="AG1100" s="2"/>
      <c r="AH1100" s="2"/>
      <c r="AI1100" s="2"/>
      <c r="AJ1100" s="2"/>
    </row>
    <row r="1101" spans="1:36" ht="15.75" customHeight="1" x14ac:dyDescent="0.25">
      <c r="A1101" s="84">
        <v>2402</v>
      </c>
      <c r="B1101" s="87"/>
      <c r="C1101" s="87"/>
      <c r="D1101" s="87"/>
      <c r="E1101" s="87"/>
      <c r="F1101" s="87">
        <v>77</v>
      </c>
      <c r="G1101" s="87"/>
      <c r="H1101" s="87"/>
      <c r="I1101" s="87"/>
      <c r="J1101" s="87"/>
      <c r="K1101" s="88"/>
      <c r="L1101" s="88"/>
      <c r="M1101" s="88"/>
      <c r="N1101" s="88"/>
      <c r="O1101" s="88"/>
      <c r="P1101" s="88"/>
      <c r="Q1101" s="88"/>
      <c r="R1101" s="88"/>
      <c r="S1101" s="88"/>
      <c r="T1101" s="88"/>
      <c r="U1101" s="88"/>
      <c r="V1101" s="88"/>
      <c r="W1101" s="88"/>
      <c r="X1101" s="88"/>
      <c r="Y1101" s="129"/>
      <c r="Z1101" s="159"/>
      <c r="AA1101" s="108"/>
      <c r="AB1101" s="160"/>
      <c r="AC1101" s="96">
        <f>IF(F1101=0,"",F1101/E1100)</f>
        <v>0.95061728395061729</v>
      </c>
      <c r="AD1101" s="97">
        <v>80</v>
      </c>
      <c r="AE1101" s="98">
        <f t="shared" ref="AE1101:AE1103" si="451">IF(AD1101=0,"",AD1101/AD1100)</f>
        <v>0.94117647058823528</v>
      </c>
      <c r="AF1101" s="98">
        <f t="shared" ref="AF1101:AF1103" si="452">IF(AD1101=0,"",100%-AE1101)</f>
        <v>5.8823529411764719E-2</v>
      </c>
      <c r="AG1101" s="2"/>
      <c r="AH1101" s="2"/>
      <c r="AI1101" s="2"/>
      <c r="AJ1101" s="2"/>
    </row>
    <row r="1102" spans="1:36" ht="15.75" customHeight="1" x14ac:dyDescent="0.25">
      <c r="A1102" s="84">
        <v>2501</v>
      </c>
      <c r="B1102" s="87"/>
      <c r="C1102" s="87"/>
      <c r="D1102" s="87"/>
      <c r="E1102" s="87"/>
      <c r="F1102" s="87"/>
      <c r="G1102" s="87">
        <v>77</v>
      </c>
      <c r="H1102" s="87"/>
      <c r="I1102" s="87"/>
      <c r="J1102" s="87"/>
      <c r="K1102" s="88"/>
      <c r="L1102" s="88"/>
      <c r="M1102" s="88"/>
      <c r="N1102" s="88"/>
      <c r="O1102" s="88"/>
      <c r="P1102" s="88"/>
      <c r="Q1102" s="88"/>
      <c r="R1102" s="88"/>
      <c r="S1102" s="88"/>
      <c r="T1102" s="88"/>
      <c r="U1102" s="88"/>
      <c r="V1102" s="88"/>
      <c r="W1102" s="88"/>
      <c r="X1102" s="88"/>
      <c r="Y1102" s="129"/>
      <c r="Z1102" s="159"/>
      <c r="AA1102" s="108"/>
      <c r="AB1102" s="160"/>
      <c r="AC1102" s="96">
        <f>IF(G1102=0,"",G1102/F1101)</f>
        <v>1</v>
      </c>
      <c r="AD1102" s="97">
        <v>79</v>
      </c>
      <c r="AE1102" s="98">
        <f t="shared" si="451"/>
        <v>0.98750000000000004</v>
      </c>
      <c r="AF1102" s="98">
        <f t="shared" si="452"/>
        <v>1.2499999999999956E-2</v>
      </c>
      <c r="AG1102" s="2"/>
      <c r="AH1102" s="2"/>
      <c r="AI1102" s="2"/>
      <c r="AJ1102" s="2"/>
    </row>
    <row r="1103" spans="1:36" ht="15.75" customHeight="1" x14ac:dyDescent="0.25">
      <c r="A1103" s="84">
        <v>2502</v>
      </c>
      <c r="B1103" s="87"/>
      <c r="C1103" s="87"/>
      <c r="D1103" s="87"/>
      <c r="E1103" s="87"/>
      <c r="F1103" s="87"/>
      <c r="G1103" s="87"/>
      <c r="H1103" s="87"/>
      <c r="I1103" s="87"/>
      <c r="J1103" s="87"/>
      <c r="K1103" s="88"/>
      <c r="L1103" s="88"/>
      <c r="M1103" s="88"/>
      <c r="N1103" s="88"/>
      <c r="O1103" s="88"/>
      <c r="P1103" s="88"/>
      <c r="Q1103" s="88"/>
      <c r="R1103" s="88"/>
      <c r="S1103" s="88"/>
      <c r="T1103" s="88"/>
      <c r="U1103" s="88"/>
      <c r="V1103" s="88"/>
      <c r="W1103" s="88"/>
      <c r="X1103" s="88"/>
      <c r="Y1103" s="129"/>
      <c r="Z1103" s="159"/>
      <c r="AA1103" s="108"/>
      <c r="AB1103" s="160"/>
      <c r="AC1103" s="96" t="str">
        <f>IF(I1103=0,"",I1103/H1102)</f>
        <v/>
      </c>
      <c r="AD1103" s="97"/>
      <c r="AE1103" s="98" t="str">
        <f t="shared" si="451"/>
        <v/>
      </c>
      <c r="AF1103" s="98" t="str">
        <f t="shared" si="452"/>
        <v/>
      </c>
      <c r="AG1103" s="2"/>
      <c r="AH1103" s="2"/>
      <c r="AI1103" s="2"/>
      <c r="AJ1103" s="2"/>
    </row>
    <row r="1104" spans="1:36" ht="15.75" customHeight="1" x14ac:dyDescent="0.25">
      <c r="A1104" s="84">
        <v>2601</v>
      </c>
      <c r="B1104" s="87"/>
      <c r="C1104" s="87"/>
      <c r="D1104" s="87"/>
      <c r="E1104" s="87"/>
      <c r="F1104" s="87"/>
      <c r="G1104" s="87"/>
      <c r="H1104" s="87"/>
      <c r="I1104" s="87"/>
      <c r="J1104" s="87"/>
      <c r="K1104" s="88"/>
      <c r="L1104" s="88"/>
      <c r="M1104" s="88"/>
      <c r="N1104" s="88" t="s">
        <v>37</v>
      </c>
      <c r="O1104" s="88"/>
      <c r="P1104" s="88"/>
      <c r="Q1104" s="88"/>
      <c r="R1104" s="88"/>
      <c r="S1104" s="88"/>
      <c r="T1104" s="88"/>
      <c r="U1104" s="88"/>
      <c r="V1104" s="88"/>
      <c r="W1104" s="88"/>
      <c r="X1104" s="88"/>
      <c r="Y1104" s="129"/>
      <c r="Z1104" s="159"/>
      <c r="AA1104" s="108"/>
      <c r="AB1104" s="160"/>
      <c r="AC1104" s="126" t="str">
        <f>IF(J1104=0,"",J1104/I1103)</f>
        <v/>
      </c>
      <c r="AD1104" s="97"/>
      <c r="AE1104" s="100" t="str">
        <f t="shared" ref="AE1104" si="453">IF(AD1104=0,"",AD1104/AD1103)</f>
        <v/>
      </c>
      <c r="AF1104" s="100" t="str">
        <f t="shared" si="450"/>
        <v/>
      </c>
      <c r="AG1104" s="2"/>
      <c r="AH1104" s="2"/>
      <c r="AI1104" s="2"/>
      <c r="AJ1104" s="2"/>
    </row>
    <row r="1105" spans="1:36" ht="15.75" customHeight="1" x14ac:dyDescent="0.25">
      <c r="A1105" s="84">
        <v>2602</v>
      </c>
      <c r="B1105" s="87"/>
      <c r="C1105" s="87"/>
      <c r="D1105" s="87"/>
      <c r="E1105" s="87"/>
      <c r="F1105" s="87"/>
      <c r="G1105" s="87"/>
      <c r="H1105" s="87"/>
      <c r="I1105" s="87"/>
      <c r="J1105" s="87"/>
      <c r="K1105" s="88"/>
      <c r="L1105" s="88"/>
      <c r="M1105" s="88"/>
      <c r="N1105" s="88"/>
      <c r="O1105" s="88"/>
      <c r="P1105" s="88"/>
      <c r="Q1105" s="88"/>
      <c r="R1105" s="88"/>
      <c r="S1105" s="88"/>
      <c r="T1105" s="88"/>
      <c r="U1105" s="88"/>
      <c r="V1105" s="88"/>
      <c r="W1105" s="88"/>
      <c r="X1105" s="88"/>
      <c r="Y1105" s="129"/>
      <c r="Z1105" s="159"/>
      <c r="AA1105" s="108"/>
      <c r="AB1105" s="88"/>
      <c r="AC1105" s="101"/>
      <c r="AD1105" s="97"/>
      <c r="AE1105" s="102"/>
      <c r="AF1105" s="103"/>
      <c r="AG1105" s="2"/>
      <c r="AH1105" s="2"/>
      <c r="AI1105" s="2"/>
      <c r="AJ1105" s="2"/>
    </row>
    <row r="1106" spans="1:36" ht="15.75" customHeight="1" x14ac:dyDescent="0.25">
      <c r="A1106" s="84">
        <v>2701</v>
      </c>
      <c r="B1106" s="87"/>
      <c r="C1106" s="87"/>
      <c r="D1106" s="87"/>
      <c r="E1106" s="87"/>
      <c r="F1106" s="87"/>
      <c r="G1106" s="87"/>
      <c r="H1106" s="87"/>
      <c r="I1106" s="87"/>
      <c r="J1106" s="87"/>
      <c r="K1106" s="211"/>
      <c r="L1106" s="211"/>
      <c r="M1106" s="211"/>
      <c r="N1106" s="211"/>
      <c r="O1106" s="211"/>
      <c r="P1106" s="211"/>
      <c r="Q1106" s="211"/>
      <c r="R1106" s="211"/>
      <c r="S1106" s="211"/>
      <c r="T1106" s="211"/>
      <c r="U1106" s="211"/>
      <c r="V1106" s="211"/>
      <c r="W1106" s="211"/>
      <c r="X1106" s="211"/>
      <c r="Y1106" s="129"/>
      <c r="Z1106" s="159"/>
      <c r="AA1106" s="108"/>
      <c r="AB1106" s="88"/>
      <c r="AC1106" s="105"/>
      <c r="AD1106" s="106"/>
      <c r="AE1106" s="107"/>
      <c r="AF1106" s="105"/>
      <c r="AG1106" s="2"/>
      <c r="AH1106" s="2"/>
      <c r="AI1106" s="2"/>
      <c r="AJ1106" s="2"/>
    </row>
    <row r="1107" spans="1:36" ht="15.75" customHeight="1" x14ac:dyDescent="0.25">
      <c r="A1107" s="84">
        <v>2702</v>
      </c>
      <c r="B1107" s="87"/>
      <c r="C1107" s="87"/>
      <c r="D1107" s="87"/>
      <c r="E1107" s="87"/>
      <c r="F1107" s="87"/>
      <c r="G1107" s="87"/>
      <c r="H1107" s="87"/>
      <c r="I1107" s="87"/>
      <c r="J1107" s="87"/>
      <c r="K1107" s="211"/>
      <c r="L1107" s="211"/>
      <c r="M1107" s="211"/>
      <c r="N1107" s="211"/>
      <c r="O1107" s="211"/>
      <c r="P1107" s="211"/>
      <c r="Q1107" s="211"/>
      <c r="R1107" s="211"/>
      <c r="S1107" s="211"/>
      <c r="T1107" s="211"/>
      <c r="U1107" s="211"/>
      <c r="V1107" s="211"/>
      <c r="W1107" s="211"/>
      <c r="X1107" s="211"/>
      <c r="Y1107" s="129"/>
      <c r="Z1107" s="159"/>
      <c r="AA1107" s="108"/>
      <c r="AB1107" s="88"/>
      <c r="AC1107" s="105"/>
      <c r="AD1107" s="106"/>
      <c r="AE1107" s="107"/>
      <c r="AF1107" s="105"/>
      <c r="AG1107" s="2"/>
      <c r="AH1107" s="2"/>
      <c r="AI1107" s="2"/>
      <c r="AJ1107" s="2"/>
    </row>
    <row r="1108" spans="1:36" ht="15.75" customHeight="1" x14ac:dyDescent="0.25">
      <c r="A1108" s="84">
        <v>2801</v>
      </c>
      <c r="B1108" s="87"/>
      <c r="C1108" s="87"/>
      <c r="D1108" s="87"/>
      <c r="E1108" s="87"/>
      <c r="F1108" s="87"/>
      <c r="G1108" s="87"/>
      <c r="H1108" s="87"/>
      <c r="I1108" s="87"/>
      <c r="J1108" s="87"/>
      <c r="K1108" s="211"/>
      <c r="L1108" s="211"/>
      <c r="M1108" s="211"/>
      <c r="N1108" s="211"/>
      <c r="O1108" s="211"/>
      <c r="P1108" s="211"/>
      <c r="Q1108" s="211"/>
      <c r="R1108" s="211"/>
      <c r="S1108" s="211"/>
      <c r="T1108" s="211"/>
      <c r="U1108" s="211"/>
      <c r="V1108" s="211"/>
      <c r="W1108" s="211"/>
      <c r="X1108" s="211"/>
      <c r="Y1108" s="129"/>
      <c r="Z1108" s="159"/>
      <c r="AA1108" s="108"/>
      <c r="AB1108" s="88"/>
      <c r="AC1108" s="105"/>
      <c r="AD1108" s="106"/>
      <c r="AE1108" s="107"/>
      <c r="AF1108" s="105"/>
      <c r="AG1108" s="2"/>
      <c r="AH1108" s="2"/>
      <c r="AI1108" s="2"/>
      <c r="AJ1108" s="2"/>
    </row>
    <row r="1109" spans="1:36" ht="15.75" customHeight="1" x14ac:dyDescent="0.25">
      <c r="A1109" s="84">
        <v>2802</v>
      </c>
      <c r="B1109" s="87"/>
      <c r="C1109" s="87"/>
      <c r="D1109" s="87"/>
      <c r="E1109" s="87"/>
      <c r="F1109" s="87"/>
      <c r="G1109" s="87"/>
      <c r="H1109" s="87"/>
      <c r="I1109" s="87"/>
      <c r="J1109" s="87"/>
      <c r="K1109" s="211"/>
      <c r="L1109" s="211"/>
      <c r="M1109" s="211"/>
      <c r="N1109" s="211"/>
      <c r="O1109" s="211"/>
      <c r="P1109" s="211"/>
      <c r="Q1109" s="211"/>
      <c r="R1109" s="211"/>
      <c r="S1109" s="211"/>
      <c r="T1109" s="211"/>
      <c r="U1109" s="211"/>
      <c r="V1109" s="211"/>
      <c r="W1109" s="211"/>
      <c r="X1109" s="211"/>
      <c r="Y1109" s="129"/>
      <c r="Z1109" s="159"/>
      <c r="AA1109" s="108"/>
      <c r="AB1109" s="88"/>
      <c r="AC1109" s="108"/>
      <c r="AD1109" s="109"/>
      <c r="AE1109" s="110"/>
      <c r="AF1109" s="105"/>
      <c r="AG1109" s="2"/>
      <c r="AH1109" s="2"/>
      <c r="AI1109" s="2"/>
      <c r="AJ1109" s="2"/>
    </row>
    <row r="1110" spans="1:36" ht="15.75" customHeight="1" x14ac:dyDescent="0.25">
      <c r="A1110" s="84">
        <v>2901</v>
      </c>
      <c r="B1110" s="87"/>
      <c r="C1110" s="87"/>
      <c r="D1110" s="87"/>
      <c r="E1110" s="87"/>
      <c r="F1110" s="87"/>
      <c r="G1110" s="87"/>
      <c r="H1110" s="87"/>
      <c r="I1110" s="87"/>
      <c r="J1110" s="87"/>
      <c r="K1110" s="211"/>
      <c r="L1110" s="211"/>
      <c r="M1110" s="211"/>
      <c r="N1110" s="211"/>
      <c r="O1110" s="211"/>
      <c r="P1110" s="211"/>
      <c r="Q1110" s="211"/>
      <c r="R1110" s="211"/>
      <c r="S1110" s="211"/>
      <c r="T1110" s="211"/>
      <c r="U1110" s="211"/>
      <c r="V1110" s="211"/>
      <c r="W1110" s="211"/>
      <c r="X1110" s="211"/>
      <c r="Y1110" s="129"/>
      <c r="Z1110" s="159"/>
      <c r="AA1110" s="108"/>
      <c r="AB1110" s="88"/>
      <c r="AC1110" s="111" t="s">
        <v>91</v>
      </c>
      <c r="AD1110" s="112"/>
      <c r="AE1110" s="113" t="str">
        <f>IF(SUM(Y1101:Y1110)=0,"",SUM(Y1101:Y1110))</f>
        <v/>
      </c>
      <c r="AF1110" s="114" t="s">
        <v>19</v>
      </c>
      <c r="AG1110" s="2"/>
      <c r="AH1110" s="2"/>
      <c r="AI1110" s="2"/>
      <c r="AJ1110" s="2"/>
    </row>
    <row r="1111" spans="1:36" ht="15.75" customHeight="1" x14ac:dyDescent="0.25">
      <c r="A1111" s="84">
        <v>2902</v>
      </c>
      <c r="B1111" s="87"/>
      <c r="C1111" s="87"/>
      <c r="D1111" s="87"/>
      <c r="E1111" s="87"/>
      <c r="F1111" s="87"/>
      <c r="G1111" s="87"/>
      <c r="H1111" s="87"/>
      <c r="I1111" s="87"/>
      <c r="J1111" s="87"/>
      <c r="K1111" s="211"/>
      <c r="L1111" s="211"/>
      <c r="M1111" s="211"/>
      <c r="N1111" s="211"/>
      <c r="O1111" s="211"/>
      <c r="P1111" s="211"/>
      <c r="Q1111" s="211"/>
      <c r="R1111" s="211"/>
      <c r="S1111" s="211"/>
      <c r="T1111" s="211"/>
      <c r="U1111" s="211"/>
      <c r="V1111" s="211"/>
      <c r="W1111" s="211"/>
      <c r="X1111" s="211"/>
      <c r="Y1111" s="129"/>
      <c r="Z1111" s="159"/>
      <c r="AA1111" s="108"/>
      <c r="AB1111" s="88"/>
      <c r="AC1111" s="115" t="s">
        <v>92</v>
      </c>
      <c r="AD1111" s="116" t="str">
        <f>IF(AD1110/B1097=0,"",AD1110/B1097)</f>
        <v/>
      </c>
      <c r="AE1111" s="117" t="e">
        <f>IF(AD1110/AE1110=0,"",AD1110/AE1110)</f>
        <v>#VALUE!</v>
      </c>
      <c r="AF1111" s="118" t="s">
        <v>93</v>
      </c>
      <c r="AG1111" s="2"/>
      <c r="AH1111" s="2"/>
      <c r="AI1111" s="2"/>
      <c r="AJ1111" s="2"/>
    </row>
    <row r="1112" spans="1:36" ht="15.75" customHeight="1" x14ac:dyDescent="0.25">
      <c r="A1112" s="84">
        <v>3001</v>
      </c>
      <c r="B1112" s="87"/>
      <c r="C1112" s="87"/>
      <c r="D1112" s="87"/>
      <c r="E1112" s="87"/>
      <c r="F1112" s="87"/>
      <c r="G1112" s="87"/>
      <c r="H1112" s="87"/>
      <c r="I1112" s="87"/>
      <c r="J1112" s="87"/>
      <c r="K1112" s="211"/>
      <c r="L1112" s="211"/>
      <c r="M1112" s="211"/>
      <c r="N1112" s="211"/>
      <c r="O1112" s="211"/>
      <c r="P1112" s="211"/>
      <c r="Q1112" s="211"/>
      <c r="R1112" s="211"/>
      <c r="S1112" s="211"/>
      <c r="T1112" s="211"/>
      <c r="U1112" s="211"/>
      <c r="V1112" s="211"/>
      <c r="W1112" s="211"/>
      <c r="X1112" s="211"/>
      <c r="Y1112" s="129"/>
      <c r="Z1112" s="161"/>
      <c r="AA1112" s="162"/>
      <c r="AB1112" s="163"/>
      <c r="AC1112" s="120"/>
      <c r="AD1112" s="121"/>
      <c r="AE1112" s="121"/>
      <c r="AF1112" s="122"/>
      <c r="AG1112" s="2"/>
      <c r="AH1112" s="2"/>
      <c r="AI1112" s="2"/>
      <c r="AJ1112" s="2"/>
    </row>
    <row r="1113" spans="1:36" ht="18" customHeight="1" x14ac:dyDescent="0.25">
      <c r="A1113" s="46"/>
      <c r="B1113" s="296" t="s">
        <v>111</v>
      </c>
      <c r="C1113" s="296"/>
      <c r="D1113" s="296"/>
      <c r="E1113" s="296"/>
      <c r="F1113" s="296"/>
      <c r="G1113" s="296"/>
      <c r="H1113" s="296"/>
      <c r="I1113" s="296"/>
      <c r="J1113" s="296"/>
      <c r="K1113" s="296"/>
      <c r="L1113" s="296"/>
      <c r="M1113" s="296"/>
      <c r="N1113" s="296"/>
      <c r="O1113" s="296"/>
      <c r="P1113" s="296"/>
      <c r="Q1113" s="296"/>
      <c r="R1113" s="296"/>
      <c r="S1113" s="296"/>
      <c r="T1113" s="296"/>
      <c r="U1113" s="296"/>
      <c r="V1113" s="296"/>
      <c r="W1113" s="296"/>
      <c r="X1113" s="296"/>
      <c r="Y1113" s="123">
        <f>SUM(Y1097:Y1109)</f>
        <v>0</v>
      </c>
      <c r="Z1113" s="124" t="str">
        <f>IF(Y1104=0,"",Y1104/B1097)</f>
        <v/>
      </c>
      <c r="AA1113" s="124" t="str">
        <f>IF(Y1113=0,"",Y1113/B1097)</f>
        <v/>
      </c>
      <c r="AB1113" s="124" t="str">
        <f>IF(Y1104=0,"",AA1113-Z1113)</f>
        <v/>
      </c>
      <c r="AC1113" s="1"/>
      <c r="AD1113" s="2"/>
      <c r="AE1113" s="36"/>
      <c r="AF1113" s="1"/>
      <c r="AG1113" s="2"/>
      <c r="AH1113" s="2"/>
      <c r="AI1113" s="2"/>
      <c r="AJ1113" s="2"/>
    </row>
    <row r="1114" spans="1:36" ht="12.75" customHeight="1" x14ac:dyDescent="0.25">
      <c r="A1114" s="46"/>
      <c r="B1114" s="2"/>
      <c r="C1114" s="2"/>
      <c r="E1114" s="130"/>
      <c r="F1114" s="130"/>
      <c r="G1114" s="130"/>
      <c r="H1114" s="130"/>
      <c r="I1114" s="130"/>
      <c r="J1114" s="130"/>
      <c r="Y1114" s="131"/>
      <c r="Z1114" s="132"/>
      <c r="AA1114" s="132"/>
      <c r="AB1114" s="132"/>
      <c r="AC1114" s="1"/>
      <c r="AD1114" s="2"/>
      <c r="AE1114" s="36"/>
      <c r="AF1114" s="1"/>
      <c r="AG1114" s="2"/>
      <c r="AH1114" s="2"/>
      <c r="AI1114" s="2"/>
      <c r="AJ1114" s="2"/>
    </row>
    <row r="1115" spans="1:36" ht="12.75" customHeight="1" x14ac:dyDescent="0.25">
      <c r="A1115" s="46"/>
      <c r="B1115" s="2"/>
      <c r="C1115" s="2"/>
      <c r="E1115" s="130"/>
      <c r="F1115" s="130"/>
      <c r="G1115" s="130"/>
      <c r="H1115" s="130"/>
      <c r="I1115" s="130"/>
      <c r="J1115" s="130"/>
      <c r="Y1115" s="131"/>
      <c r="Z1115" s="132"/>
      <c r="AA1115" s="132"/>
      <c r="AB1115" s="132"/>
      <c r="AC1115" s="1"/>
      <c r="AD1115" s="2"/>
      <c r="AE1115" s="36"/>
      <c r="AF1115" s="1"/>
      <c r="AG1115" s="2"/>
      <c r="AH1115" s="2"/>
      <c r="AI1115" s="2"/>
      <c r="AJ1115" s="2"/>
    </row>
    <row r="1116" spans="1:36" ht="26.25" x14ac:dyDescent="0.4">
      <c r="B1116" s="297" t="s">
        <v>101</v>
      </c>
      <c r="C1116" s="297"/>
      <c r="D1116" s="297"/>
      <c r="E1116" s="297"/>
      <c r="F1116" s="297"/>
      <c r="G1116" s="297"/>
      <c r="H1116" s="297"/>
      <c r="I1116" s="297"/>
      <c r="J1116" s="297"/>
      <c r="K1116" s="297"/>
      <c r="L1116" s="297"/>
      <c r="M1116" s="297"/>
      <c r="N1116" s="297"/>
      <c r="O1116" s="297"/>
      <c r="P1116" s="297"/>
      <c r="Q1116" s="297"/>
      <c r="R1116" s="297"/>
      <c r="S1116" s="297"/>
      <c r="T1116" s="297"/>
      <c r="U1116" s="297"/>
      <c r="V1116" s="297"/>
      <c r="W1116" s="297"/>
      <c r="X1116" s="297"/>
      <c r="Y1116" s="208" t="s">
        <v>153</v>
      </c>
      <c r="Z1116" s="1"/>
      <c r="AA1116" s="1"/>
      <c r="AB1116" s="2"/>
      <c r="AC1116" s="1"/>
      <c r="AD1116" s="2"/>
      <c r="AE1116" s="2"/>
      <c r="AF1116" s="2"/>
      <c r="AG1116" s="2"/>
      <c r="AH1116" s="2"/>
      <c r="AI1116" s="2"/>
      <c r="AJ1116" s="2"/>
    </row>
    <row r="1117" spans="1:36" ht="20.25" x14ac:dyDescent="0.2">
      <c r="A1117" s="316" t="s">
        <v>18</v>
      </c>
      <c r="B1117" s="318" t="s">
        <v>102</v>
      </c>
      <c r="C1117" s="319"/>
      <c r="D1117" s="319"/>
      <c r="E1117" s="319"/>
      <c r="F1117" s="319"/>
      <c r="G1117" s="319"/>
      <c r="H1117" s="319"/>
      <c r="I1117" s="319"/>
      <c r="J1117" s="320"/>
      <c r="K1117" s="298"/>
      <c r="L1117" s="298"/>
      <c r="M1117" s="298"/>
      <c r="N1117" s="298"/>
      <c r="O1117" s="298"/>
      <c r="P1117" s="298"/>
      <c r="Q1117" s="298"/>
      <c r="R1117" s="298"/>
      <c r="S1117" s="298"/>
      <c r="T1117" s="298"/>
      <c r="U1117" s="298"/>
      <c r="V1117" s="298"/>
      <c r="W1117" s="298"/>
      <c r="X1117" s="298"/>
      <c r="Y1117" s="327" t="s">
        <v>19</v>
      </c>
      <c r="Z1117" s="323" t="s">
        <v>11</v>
      </c>
      <c r="AA1117" s="323" t="s">
        <v>12</v>
      </c>
      <c r="AB1117" s="325" t="s">
        <v>13</v>
      </c>
      <c r="AC1117" s="323" t="s">
        <v>14</v>
      </c>
      <c r="AD1117" s="324" t="s">
        <v>15</v>
      </c>
      <c r="AE1117" s="324" t="s">
        <v>16</v>
      </c>
      <c r="AF1117" s="323" t="s">
        <v>103</v>
      </c>
      <c r="AG1117" s="2"/>
      <c r="AH1117" s="2"/>
      <c r="AI1117" s="2"/>
      <c r="AJ1117" s="2"/>
    </row>
    <row r="1118" spans="1:36" ht="15.75" x14ac:dyDescent="0.25">
      <c r="A1118" s="317"/>
      <c r="B1118" s="84" t="s">
        <v>104</v>
      </c>
      <c r="C1118" s="84" t="s">
        <v>105</v>
      </c>
      <c r="D1118" s="84" t="s">
        <v>106</v>
      </c>
      <c r="E1118" s="84" t="s">
        <v>107</v>
      </c>
      <c r="F1118" s="84" t="s">
        <v>108</v>
      </c>
      <c r="G1118" s="84" t="s">
        <v>109</v>
      </c>
      <c r="H1118" s="84" t="s">
        <v>110</v>
      </c>
      <c r="I1118" s="84" t="s">
        <v>73</v>
      </c>
      <c r="J1118" s="84" t="s">
        <v>74</v>
      </c>
      <c r="K1118" s="85" t="s">
        <v>73</v>
      </c>
      <c r="L1118" s="85" t="s">
        <v>74</v>
      </c>
      <c r="M1118" s="85" t="s">
        <v>73</v>
      </c>
      <c r="N1118" s="85" t="s">
        <v>74</v>
      </c>
      <c r="O1118" s="85" t="s">
        <v>73</v>
      </c>
      <c r="P1118" s="85" t="s">
        <v>74</v>
      </c>
      <c r="Q1118" s="85" t="s">
        <v>73</v>
      </c>
      <c r="R1118" s="85" t="s">
        <v>74</v>
      </c>
      <c r="S1118" s="85" t="s">
        <v>73</v>
      </c>
      <c r="T1118" s="85" t="s">
        <v>74</v>
      </c>
      <c r="Y1118" s="322"/>
      <c r="Z1118" s="317"/>
      <c r="AA1118" s="317"/>
      <c r="AB1118" s="317"/>
      <c r="AC1118" s="317"/>
      <c r="AD1118" s="317"/>
      <c r="AE1118" s="317"/>
      <c r="AF1118" s="317"/>
      <c r="AG1118" s="2"/>
      <c r="AH1118" s="2"/>
      <c r="AI1118" s="2"/>
      <c r="AJ1118" s="2"/>
    </row>
    <row r="1119" spans="1:36" ht="15.75" x14ac:dyDescent="0.25">
      <c r="A1119" s="84">
        <v>2301</v>
      </c>
      <c r="B1119" s="87">
        <v>111</v>
      </c>
      <c r="C1119" s="87"/>
      <c r="D1119" s="87"/>
      <c r="E1119" s="87"/>
      <c r="F1119" s="87"/>
      <c r="G1119" s="87"/>
      <c r="H1119" s="87"/>
      <c r="I1119" s="87"/>
      <c r="J1119" s="87"/>
      <c r="K1119" s="88"/>
      <c r="L1119" s="88"/>
      <c r="M1119" s="88"/>
      <c r="N1119" s="88"/>
      <c r="O1119" s="88"/>
      <c r="P1119" s="88"/>
      <c r="Q1119" s="88"/>
      <c r="R1119" s="88"/>
      <c r="S1119" s="88"/>
      <c r="T1119" s="88"/>
      <c r="U1119" s="88"/>
      <c r="V1119" s="88"/>
      <c r="W1119" s="88"/>
      <c r="X1119" s="88"/>
      <c r="Y1119" s="129"/>
      <c r="Z1119" s="156"/>
      <c r="AA1119" s="157"/>
      <c r="AB1119" s="158"/>
      <c r="AC1119" s="91"/>
      <c r="AD1119" s="92">
        <f>B1119</f>
        <v>111</v>
      </c>
      <c r="AE1119" s="93"/>
      <c r="AF1119" s="91"/>
      <c r="AG1119" s="2"/>
      <c r="AH1119" s="2"/>
      <c r="AI1119" s="2"/>
      <c r="AJ1119" s="2"/>
    </row>
    <row r="1120" spans="1:36" ht="15.75" customHeight="1" x14ac:dyDescent="0.25">
      <c r="A1120" s="84">
        <v>2302</v>
      </c>
      <c r="B1120" s="87"/>
      <c r="C1120" s="87">
        <v>104</v>
      </c>
      <c r="D1120" s="87"/>
      <c r="E1120" s="87"/>
      <c r="F1120" s="87"/>
      <c r="G1120" s="87"/>
      <c r="H1120" s="87"/>
      <c r="I1120" s="87"/>
      <c r="J1120" s="87"/>
      <c r="K1120" s="88"/>
      <c r="L1120" s="88"/>
      <c r="M1120" s="88"/>
      <c r="N1120" s="88"/>
      <c r="O1120" s="88"/>
      <c r="P1120" s="88"/>
      <c r="Q1120" s="88"/>
      <c r="R1120" s="88"/>
      <c r="S1120" s="88"/>
      <c r="T1120" s="88"/>
      <c r="U1120" s="88"/>
      <c r="V1120" s="88"/>
      <c r="W1120" s="88"/>
      <c r="X1120" s="88"/>
      <c r="Y1120" s="129"/>
      <c r="Z1120" s="159"/>
      <c r="AA1120" s="108"/>
      <c r="AB1120" s="160"/>
      <c r="AC1120" s="96">
        <f>IF(C1120=0,"",C1120/B1119)</f>
        <v>0.93693693693693691</v>
      </c>
      <c r="AD1120" s="97">
        <v>106</v>
      </c>
      <c r="AE1120" s="98">
        <f t="shared" ref="AE1120:AE1126" si="454">IF(AD1120=0,"",AD1120/AD1119)</f>
        <v>0.95495495495495497</v>
      </c>
      <c r="AF1120" s="98">
        <f t="shared" ref="AF1120:AF1126" si="455">IF(AD1120=0,"",100%-AE1120)</f>
        <v>4.5045045045045029E-2</v>
      </c>
      <c r="AG1120" s="2"/>
      <c r="AH1120" s="2"/>
      <c r="AI1120" s="2"/>
      <c r="AJ1120" s="2"/>
    </row>
    <row r="1121" spans="1:36" ht="15.75" customHeight="1" x14ac:dyDescent="0.25">
      <c r="A1121" s="84">
        <v>2401</v>
      </c>
      <c r="B1121" s="87"/>
      <c r="C1121" s="87"/>
      <c r="D1121" s="87">
        <v>94</v>
      </c>
      <c r="E1121" s="87"/>
      <c r="F1121" s="87"/>
      <c r="G1121" s="87"/>
      <c r="H1121" s="87"/>
      <c r="I1121" s="87"/>
      <c r="J1121" s="87"/>
      <c r="K1121" s="88"/>
      <c r="L1121" s="88"/>
      <c r="M1121" s="88"/>
      <c r="N1121" s="88"/>
      <c r="O1121" s="88"/>
      <c r="P1121" s="88"/>
      <c r="Q1121" s="88"/>
      <c r="R1121" s="88"/>
      <c r="S1121" s="88"/>
      <c r="T1121" s="88"/>
      <c r="U1121" s="88"/>
      <c r="V1121" s="88"/>
      <c r="W1121" s="88"/>
      <c r="X1121" s="88"/>
      <c r="Y1121" s="129"/>
      <c r="Z1121" s="159"/>
      <c r="AA1121" s="108"/>
      <c r="AB1121" s="160"/>
      <c r="AC1121" s="96">
        <f>IF(D1121=0,"",D1121/C1120)</f>
        <v>0.90384615384615385</v>
      </c>
      <c r="AD1121" s="97">
        <v>101</v>
      </c>
      <c r="AE1121" s="98">
        <f t="shared" si="454"/>
        <v>0.95283018867924529</v>
      </c>
      <c r="AF1121" s="98">
        <f t="shared" si="455"/>
        <v>4.7169811320754707E-2</v>
      </c>
      <c r="AG1121" s="128">
        <f>AD1121/AD1119</f>
        <v>0.90990990990990994</v>
      </c>
      <c r="AH1121" s="2"/>
      <c r="AI1121" s="2"/>
      <c r="AJ1121" s="2"/>
    </row>
    <row r="1122" spans="1:36" ht="15.75" customHeight="1" x14ac:dyDescent="0.25">
      <c r="A1122" s="84">
        <v>2402</v>
      </c>
      <c r="B1122" s="87"/>
      <c r="C1122" s="87"/>
      <c r="D1122" s="87"/>
      <c r="E1122" s="87">
        <v>91</v>
      </c>
      <c r="F1122" s="87"/>
      <c r="G1122" s="87"/>
      <c r="H1122" s="87"/>
      <c r="I1122" s="87"/>
      <c r="J1122" s="87"/>
      <c r="K1122" s="88"/>
      <c r="L1122" s="88"/>
      <c r="M1122" s="88"/>
      <c r="N1122" s="88"/>
      <c r="O1122" s="88"/>
      <c r="P1122" s="88"/>
      <c r="Q1122" s="88"/>
      <c r="R1122" s="88"/>
      <c r="S1122" s="88"/>
      <c r="T1122" s="88"/>
      <c r="U1122" s="88"/>
      <c r="V1122" s="88"/>
      <c r="W1122" s="88"/>
      <c r="X1122" s="88"/>
      <c r="Y1122" s="129"/>
      <c r="Z1122" s="159"/>
      <c r="AA1122" s="108"/>
      <c r="AB1122" s="160"/>
      <c r="AC1122" s="96">
        <f>IF(E1122=0,"",E1122/D1121)</f>
        <v>0.96808510638297873</v>
      </c>
      <c r="AD1122" s="97">
        <v>94</v>
      </c>
      <c r="AE1122" s="98">
        <f t="shared" si="454"/>
        <v>0.93069306930693074</v>
      </c>
      <c r="AF1122" s="98">
        <f t="shared" si="455"/>
        <v>6.9306930693069257E-2</v>
      </c>
      <c r="AG1122" s="2"/>
      <c r="AH1122" s="2"/>
      <c r="AI1122" s="2"/>
      <c r="AJ1122" s="2"/>
    </row>
    <row r="1123" spans="1:36" ht="15.75" customHeight="1" x14ac:dyDescent="0.25">
      <c r="A1123" s="84">
        <v>2501</v>
      </c>
      <c r="B1123" s="87"/>
      <c r="C1123" s="87"/>
      <c r="D1123" s="87"/>
      <c r="E1123" s="87"/>
      <c r="F1123" s="87">
        <v>91</v>
      </c>
      <c r="G1123" s="87"/>
      <c r="H1123" s="87"/>
      <c r="I1123" s="87"/>
      <c r="J1123" s="87"/>
      <c r="K1123" s="88"/>
      <c r="L1123" s="88"/>
      <c r="M1123" s="88"/>
      <c r="N1123" s="88"/>
      <c r="O1123" s="88"/>
      <c r="P1123" s="88"/>
      <c r="Q1123" s="88"/>
      <c r="R1123" s="88"/>
      <c r="S1123" s="88"/>
      <c r="T1123" s="88"/>
      <c r="U1123" s="88"/>
      <c r="V1123" s="88"/>
      <c r="W1123" s="88"/>
      <c r="X1123" s="88"/>
      <c r="Y1123" s="129"/>
      <c r="Z1123" s="159"/>
      <c r="AA1123" s="108"/>
      <c r="AB1123" s="160"/>
      <c r="AC1123" s="96">
        <f>IF(F1123=0,"",F1123/E1122)</f>
        <v>1</v>
      </c>
      <c r="AD1123" s="97">
        <v>95</v>
      </c>
      <c r="AE1123" s="199">
        <f t="shared" si="454"/>
        <v>1.0106382978723405</v>
      </c>
      <c r="AF1123" s="199">
        <f t="shared" si="455"/>
        <v>-1.0638297872340496E-2</v>
      </c>
      <c r="AG1123" s="2"/>
      <c r="AH1123" s="2"/>
      <c r="AI1123" s="2"/>
      <c r="AJ1123" s="2"/>
    </row>
    <row r="1124" spans="1:36" ht="15.75" customHeight="1" x14ac:dyDescent="0.25">
      <c r="A1124" s="84">
        <v>2502</v>
      </c>
      <c r="B1124" s="87"/>
      <c r="C1124" s="87"/>
      <c r="D1124" s="87"/>
      <c r="E1124" s="87"/>
      <c r="F1124" s="87"/>
      <c r="G1124" s="87"/>
      <c r="H1124" s="87"/>
      <c r="I1124" s="87"/>
      <c r="J1124" s="87"/>
      <c r="K1124" s="88"/>
      <c r="L1124" s="88"/>
      <c r="M1124" s="88"/>
      <c r="N1124" s="88"/>
      <c r="O1124" s="88"/>
      <c r="P1124" s="88"/>
      <c r="Q1124" s="88"/>
      <c r="R1124" s="88"/>
      <c r="S1124" s="88"/>
      <c r="T1124" s="88"/>
      <c r="U1124" s="88"/>
      <c r="V1124" s="88"/>
      <c r="W1124" s="88"/>
      <c r="X1124" s="88"/>
      <c r="Y1124" s="129"/>
      <c r="Z1124" s="159"/>
      <c r="AA1124" s="108"/>
      <c r="AB1124" s="160"/>
      <c r="AC1124" s="96" t="str">
        <f>IF(H1124=0,"",H1124/G1123)</f>
        <v/>
      </c>
      <c r="AD1124" s="97"/>
      <c r="AE1124" s="98" t="str">
        <f t="shared" si="454"/>
        <v/>
      </c>
      <c r="AF1124" s="98" t="str">
        <f t="shared" si="455"/>
        <v/>
      </c>
      <c r="AG1124" s="2"/>
      <c r="AH1124" s="2"/>
      <c r="AI1124" s="2"/>
      <c r="AJ1124" s="2"/>
    </row>
    <row r="1125" spans="1:36" ht="15.75" customHeight="1" x14ac:dyDescent="0.25">
      <c r="A1125" s="84">
        <v>2601</v>
      </c>
      <c r="B1125" s="87"/>
      <c r="C1125" s="87"/>
      <c r="D1125" s="87"/>
      <c r="E1125" s="87"/>
      <c r="F1125" s="87"/>
      <c r="G1125" s="87"/>
      <c r="H1125" s="87"/>
      <c r="I1125" s="87"/>
      <c r="J1125" s="87"/>
      <c r="K1125" s="88"/>
      <c r="L1125" s="88"/>
      <c r="M1125" s="88"/>
      <c r="N1125" s="88"/>
      <c r="O1125" s="88"/>
      <c r="P1125" s="88"/>
      <c r="Q1125" s="88"/>
      <c r="R1125" s="88"/>
      <c r="S1125" s="88"/>
      <c r="T1125" s="88"/>
      <c r="U1125" s="88"/>
      <c r="V1125" s="88"/>
      <c r="W1125" s="88"/>
      <c r="X1125" s="88"/>
      <c r="Y1125" s="129"/>
      <c r="Z1125" s="159"/>
      <c r="AA1125" s="108"/>
      <c r="AB1125" s="160"/>
      <c r="AC1125" s="96" t="str">
        <f>IF(I1125=0,"",I1125/H1124)</f>
        <v/>
      </c>
      <c r="AD1125" s="97"/>
      <c r="AE1125" s="98" t="str">
        <f t="shared" si="454"/>
        <v/>
      </c>
      <c r="AF1125" s="98" t="str">
        <f t="shared" si="455"/>
        <v/>
      </c>
      <c r="AG1125" s="2"/>
      <c r="AH1125" s="2"/>
      <c r="AI1125" s="2"/>
      <c r="AJ1125" s="2"/>
    </row>
    <row r="1126" spans="1:36" ht="15.75" customHeight="1" x14ac:dyDescent="0.25">
      <c r="A1126" s="84">
        <v>2602</v>
      </c>
      <c r="B1126" s="87"/>
      <c r="C1126" s="87"/>
      <c r="D1126" s="87"/>
      <c r="E1126" s="87"/>
      <c r="F1126" s="87"/>
      <c r="G1126" s="87"/>
      <c r="H1126" s="87"/>
      <c r="I1126" s="87"/>
      <c r="J1126" s="87"/>
      <c r="K1126" s="88"/>
      <c r="L1126" s="88"/>
      <c r="M1126" s="88"/>
      <c r="N1126" s="88" t="s">
        <v>37</v>
      </c>
      <c r="O1126" s="88"/>
      <c r="P1126" s="88"/>
      <c r="Q1126" s="88"/>
      <c r="R1126" s="88"/>
      <c r="S1126" s="88"/>
      <c r="T1126" s="88"/>
      <c r="U1126" s="88"/>
      <c r="V1126" s="88"/>
      <c r="W1126" s="88"/>
      <c r="X1126" s="88"/>
      <c r="Y1126" s="129"/>
      <c r="Z1126" s="159"/>
      <c r="AA1126" s="108"/>
      <c r="AB1126" s="160"/>
      <c r="AC1126" s="126" t="str">
        <f>IF(J1126=0,"",J1126/I1125)</f>
        <v/>
      </c>
      <c r="AD1126" s="97"/>
      <c r="AE1126" s="98" t="str">
        <f t="shared" si="454"/>
        <v/>
      </c>
      <c r="AF1126" s="98" t="str">
        <f t="shared" si="455"/>
        <v/>
      </c>
      <c r="AG1126" s="2"/>
      <c r="AH1126" s="2"/>
      <c r="AI1126" s="2"/>
      <c r="AJ1126" s="2"/>
    </row>
    <row r="1127" spans="1:36" ht="15.75" customHeight="1" x14ac:dyDescent="0.25">
      <c r="A1127" s="84">
        <v>2701</v>
      </c>
      <c r="B1127" s="87"/>
      <c r="C1127" s="87"/>
      <c r="D1127" s="87"/>
      <c r="E1127" s="87"/>
      <c r="F1127" s="87"/>
      <c r="G1127" s="87"/>
      <c r="H1127" s="87"/>
      <c r="I1127" s="87"/>
      <c r="J1127" s="87"/>
      <c r="K1127" s="88"/>
      <c r="L1127" s="88"/>
      <c r="M1127" s="88"/>
      <c r="N1127" s="88"/>
      <c r="O1127" s="88"/>
      <c r="P1127" s="88"/>
      <c r="Q1127" s="88"/>
      <c r="R1127" s="88"/>
      <c r="S1127" s="88"/>
      <c r="T1127" s="88"/>
      <c r="U1127" s="88"/>
      <c r="V1127" s="88"/>
      <c r="W1127" s="88"/>
      <c r="X1127" s="88"/>
      <c r="Y1127" s="129"/>
      <c r="Z1127" s="159"/>
      <c r="AA1127" s="108"/>
      <c r="AB1127" s="88"/>
      <c r="AC1127" s="101"/>
      <c r="AD1127" s="97"/>
      <c r="AE1127" s="102"/>
      <c r="AF1127" s="103"/>
      <c r="AG1127" s="2"/>
      <c r="AH1127" s="2"/>
      <c r="AI1127" s="2"/>
      <c r="AJ1127" s="2"/>
    </row>
    <row r="1128" spans="1:36" ht="15.75" customHeight="1" x14ac:dyDescent="0.25">
      <c r="A1128" s="84">
        <v>2702</v>
      </c>
      <c r="B1128" s="87"/>
      <c r="C1128" s="87"/>
      <c r="D1128" s="87"/>
      <c r="E1128" s="87"/>
      <c r="F1128" s="87"/>
      <c r="G1128" s="87"/>
      <c r="H1128" s="87"/>
      <c r="I1128" s="87"/>
      <c r="J1128" s="87"/>
      <c r="K1128" s="211"/>
      <c r="L1128" s="211"/>
      <c r="M1128" s="211"/>
      <c r="N1128" s="211"/>
      <c r="O1128" s="211"/>
      <c r="P1128" s="211"/>
      <c r="Q1128" s="211"/>
      <c r="R1128" s="211"/>
      <c r="S1128" s="211"/>
      <c r="T1128" s="211"/>
      <c r="U1128" s="211"/>
      <c r="V1128" s="211"/>
      <c r="W1128" s="211"/>
      <c r="X1128" s="211"/>
      <c r="Y1128" s="129"/>
      <c r="Z1128" s="159"/>
      <c r="AA1128" s="108"/>
      <c r="AB1128" s="88"/>
      <c r="AC1128" s="105"/>
      <c r="AD1128" s="106"/>
      <c r="AE1128" s="107"/>
      <c r="AF1128" s="105"/>
      <c r="AG1128" s="2"/>
      <c r="AH1128" s="2"/>
      <c r="AI1128" s="2"/>
      <c r="AJ1128" s="2"/>
    </row>
    <row r="1129" spans="1:36" ht="15.75" customHeight="1" x14ac:dyDescent="0.25">
      <c r="A1129" s="84">
        <v>2801</v>
      </c>
      <c r="B1129" s="87"/>
      <c r="C1129" s="87"/>
      <c r="D1129" s="87"/>
      <c r="E1129" s="87"/>
      <c r="F1129" s="87"/>
      <c r="G1129" s="87"/>
      <c r="H1129" s="87"/>
      <c r="I1129" s="87"/>
      <c r="J1129" s="87"/>
      <c r="K1129" s="211"/>
      <c r="L1129" s="211"/>
      <c r="M1129" s="211"/>
      <c r="N1129" s="211"/>
      <c r="O1129" s="211"/>
      <c r="P1129" s="211"/>
      <c r="Q1129" s="211"/>
      <c r="R1129" s="211"/>
      <c r="S1129" s="211"/>
      <c r="T1129" s="211"/>
      <c r="U1129" s="211"/>
      <c r="V1129" s="211"/>
      <c r="W1129" s="211"/>
      <c r="X1129" s="211"/>
      <c r="Y1129" s="129"/>
      <c r="Z1129" s="159"/>
      <c r="AA1129" s="108"/>
      <c r="AB1129" s="88"/>
      <c r="AC1129" s="105"/>
      <c r="AD1129" s="106"/>
      <c r="AE1129" s="107"/>
      <c r="AF1129" s="105"/>
      <c r="AG1129" s="2"/>
      <c r="AH1129" s="2"/>
      <c r="AI1129" s="2"/>
      <c r="AJ1129" s="2"/>
    </row>
    <row r="1130" spans="1:36" ht="15.75" customHeight="1" x14ac:dyDescent="0.25">
      <c r="A1130" s="84">
        <v>2802</v>
      </c>
      <c r="B1130" s="87"/>
      <c r="C1130" s="87"/>
      <c r="D1130" s="87"/>
      <c r="E1130" s="87"/>
      <c r="F1130" s="87"/>
      <c r="G1130" s="87"/>
      <c r="H1130" s="87"/>
      <c r="I1130" s="87"/>
      <c r="J1130" s="87"/>
      <c r="K1130" s="211"/>
      <c r="L1130" s="211"/>
      <c r="M1130" s="211"/>
      <c r="N1130" s="211"/>
      <c r="O1130" s="211"/>
      <c r="P1130" s="211"/>
      <c r="Q1130" s="211"/>
      <c r="R1130" s="211"/>
      <c r="S1130" s="211"/>
      <c r="T1130" s="211"/>
      <c r="U1130" s="211"/>
      <c r="V1130" s="211"/>
      <c r="W1130" s="211"/>
      <c r="X1130" s="211"/>
      <c r="Y1130" s="129"/>
      <c r="Z1130" s="159"/>
      <c r="AA1130" s="108"/>
      <c r="AB1130" s="88"/>
      <c r="AC1130" s="105"/>
      <c r="AD1130" s="106"/>
      <c r="AE1130" s="107"/>
      <c r="AF1130" s="105"/>
      <c r="AG1130" s="2"/>
      <c r="AH1130" s="2"/>
      <c r="AI1130" s="2"/>
      <c r="AJ1130" s="2"/>
    </row>
    <row r="1131" spans="1:36" ht="15.75" customHeight="1" x14ac:dyDescent="0.25">
      <c r="A1131" s="84">
        <v>2901</v>
      </c>
      <c r="B1131" s="87"/>
      <c r="C1131" s="87"/>
      <c r="D1131" s="87"/>
      <c r="E1131" s="87"/>
      <c r="F1131" s="87"/>
      <c r="G1131" s="87"/>
      <c r="H1131" s="87"/>
      <c r="I1131" s="87"/>
      <c r="J1131" s="87"/>
      <c r="K1131" s="211"/>
      <c r="L1131" s="211"/>
      <c r="M1131" s="211"/>
      <c r="N1131" s="211"/>
      <c r="O1131" s="211"/>
      <c r="P1131" s="211"/>
      <c r="Q1131" s="211"/>
      <c r="R1131" s="211"/>
      <c r="S1131" s="211"/>
      <c r="T1131" s="211"/>
      <c r="U1131" s="211"/>
      <c r="V1131" s="211"/>
      <c r="W1131" s="211"/>
      <c r="X1131" s="211"/>
      <c r="Y1131" s="129"/>
      <c r="Z1131" s="159"/>
      <c r="AA1131" s="108"/>
      <c r="AB1131" s="88"/>
      <c r="AC1131" s="108"/>
      <c r="AD1131" s="109"/>
      <c r="AE1131" s="110"/>
      <c r="AF1131" s="105"/>
      <c r="AG1131" s="2"/>
      <c r="AH1131" s="2"/>
      <c r="AI1131" s="2"/>
      <c r="AJ1131" s="2"/>
    </row>
    <row r="1132" spans="1:36" ht="15.75" customHeight="1" x14ac:dyDescent="0.25">
      <c r="A1132" s="84">
        <v>2902</v>
      </c>
      <c r="B1132" s="87"/>
      <c r="C1132" s="87"/>
      <c r="D1132" s="87"/>
      <c r="E1132" s="87"/>
      <c r="F1132" s="87"/>
      <c r="G1132" s="87"/>
      <c r="H1132" s="87"/>
      <c r="I1132" s="87"/>
      <c r="J1132" s="87"/>
      <c r="K1132" s="211"/>
      <c r="L1132" s="211"/>
      <c r="M1132" s="211"/>
      <c r="N1132" s="211"/>
      <c r="O1132" s="211"/>
      <c r="P1132" s="211"/>
      <c r="Q1132" s="211"/>
      <c r="R1132" s="211"/>
      <c r="S1132" s="211"/>
      <c r="T1132" s="211"/>
      <c r="U1132" s="211"/>
      <c r="V1132" s="211"/>
      <c r="W1132" s="211"/>
      <c r="X1132" s="211"/>
      <c r="Y1132" s="129"/>
      <c r="Z1132" s="159"/>
      <c r="AA1132" s="108"/>
      <c r="AB1132" s="88"/>
      <c r="AC1132" s="111" t="s">
        <v>91</v>
      </c>
      <c r="AD1132" s="112"/>
      <c r="AE1132" s="113" t="str">
        <f>IF(SUM(Y1123:Y1132)=0,"",SUM(Y1123:Y1132))</f>
        <v/>
      </c>
      <c r="AF1132" s="114" t="s">
        <v>19</v>
      </c>
      <c r="AG1132" s="2"/>
      <c r="AH1132" s="2"/>
      <c r="AI1132" s="2"/>
      <c r="AJ1132" s="2"/>
    </row>
    <row r="1133" spans="1:36" ht="15.75" customHeight="1" x14ac:dyDescent="0.25">
      <c r="A1133" s="84">
        <v>3001</v>
      </c>
      <c r="B1133" s="87"/>
      <c r="C1133" s="87"/>
      <c r="D1133" s="87"/>
      <c r="E1133" s="87"/>
      <c r="F1133" s="87"/>
      <c r="G1133" s="87"/>
      <c r="H1133" s="87"/>
      <c r="I1133" s="87"/>
      <c r="J1133" s="87"/>
      <c r="K1133" s="211"/>
      <c r="L1133" s="211"/>
      <c r="M1133" s="211"/>
      <c r="N1133" s="211"/>
      <c r="O1133" s="211"/>
      <c r="P1133" s="211"/>
      <c r="Q1133" s="211"/>
      <c r="R1133" s="211"/>
      <c r="S1133" s="211"/>
      <c r="T1133" s="211"/>
      <c r="U1133" s="211"/>
      <c r="V1133" s="211"/>
      <c r="W1133" s="211"/>
      <c r="X1133" s="211"/>
      <c r="Y1133" s="129"/>
      <c r="Z1133" s="159"/>
      <c r="AA1133" s="108"/>
      <c r="AB1133" s="88"/>
      <c r="AC1133" s="115" t="s">
        <v>92</v>
      </c>
      <c r="AD1133" s="116" t="str">
        <f>IF(AD1132/B1119=0,"",AD1132/B1119)</f>
        <v/>
      </c>
      <c r="AE1133" s="117" t="e">
        <f>IF(AD1132/AE1132=0,"",AD1132/AE1132)</f>
        <v>#VALUE!</v>
      </c>
      <c r="AF1133" s="118" t="s">
        <v>93</v>
      </c>
      <c r="AG1133" s="2"/>
      <c r="AH1133" s="2"/>
      <c r="AI1133" s="2"/>
      <c r="AJ1133" s="2"/>
    </row>
    <row r="1134" spans="1:36" ht="15.75" customHeight="1" x14ac:dyDescent="0.25">
      <c r="A1134" s="84">
        <v>3002</v>
      </c>
      <c r="B1134" s="87"/>
      <c r="C1134" s="87"/>
      <c r="D1134" s="87"/>
      <c r="E1134" s="87"/>
      <c r="F1134" s="87"/>
      <c r="G1134" s="87"/>
      <c r="H1134" s="87"/>
      <c r="I1134" s="87"/>
      <c r="J1134" s="87"/>
      <c r="K1134" s="211"/>
      <c r="L1134" s="211"/>
      <c r="M1134" s="211"/>
      <c r="N1134" s="211"/>
      <c r="O1134" s="211"/>
      <c r="P1134" s="211"/>
      <c r="Q1134" s="211"/>
      <c r="R1134" s="211"/>
      <c r="S1134" s="211"/>
      <c r="T1134" s="211"/>
      <c r="U1134" s="211"/>
      <c r="V1134" s="211"/>
      <c r="W1134" s="211"/>
      <c r="X1134" s="211"/>
      <c r="Y1134" s="129"/>
      <c r="Z1134" s="161"/>
      <c r="AA1134" s="162"/>
      <c r="AB1134" s="163"/>
      <c r="AC1134" s="120"/>
      <c r="AD1134" s="121"/>
      <c r="AE1134" s="121"/>
      <c r="AF1134" s="122"/>
      <c r="AG1134" s="2"/>
      <c r="AH1134" s="2"/>
      <c r="AI1134" s="2"/>
      <c r="AJ1134" s="2"/>
    </row>
    <row r="1135" spans="1:36" ht="18" customHeight="1" x14ac:dyDescent="0.25">
      <c r="A1135" s="46"/>
      <c r="B1135" s="296" t="s">
        <v>111</v>
      </c>
      <c r="C1135" s="296"/>
      <c r="D1135" s="296"/>
      <c r="E1135" s="296"/>
      <c r="F1135" s="296"/>
      <c r="G1135" s="296"/>
      <c r="H1135" s="296"/>
      <c r="I1135" s="296"/>
      <c r="J1135" s="296"/>
      <c r="K1135" s="296"/>
      <c r="L1135" s="296"/>
      <c r="M1135" s="296"/>
      <c r="N1135" s="296"/>
      <c r="O1135" s="296"/>
      <c r="P1135" s="296"/>
      <c r="Q1135" s="296"/>
      <c r="R1135" s="296"/>
      <c r="S1135" s="296"/>
      <c r="T1135" s="296"/>
      <c r="U1135" s="296"/>
      <c r="V1135" s="296"/>
      <c r="W1135" s="296"/>
      <c r="X1135" s="296"/>
      <c r="Y1135" s="123">
        <f>SUM(Y1119:Y1131)</f>
        <v>0</v>
      </c>
      <c r="Z1135" s="124" t="str">
        <f>IF(Y1126=0,"",Y1126/B1119)</f>
        <v/>
      </c>
      <c r="AA1135" s="124" t="str">
        <f>IF(Y1135=0,"",Y1135/B1119)</f>
        <v/>
      </c>
      <c r="AB1135" s="124" t="str">
        <f>IF(Y1126=0,"",AA1135-Z1135)</f>
        <v/>
      </c>
      <c r="AC1135" s="1"/>
      <c r="AD1135" s="2"/>
      <c r="AE1135" s="36"/>
      <c r="AF1135" s="1"/>
      <c r="AG1135" s="2"/>
      <c r="AH1135" s="2"/>
      <c r="AI1135" s="2"/>
      <c r="AJ1135" s="2"/>
    </row>
    <row r="1136" spans="1:36" ht="12.75" customHeight="1" x14ac:dyDescent="0.25">
      <c r="A1136" s="46"/>
      <c r="B1136" s="2"/>
      <c r="C1136" s="2"/>
      <c r="E1136" s="130"/>
      <c r="F1136" s="130"/>
      <c r="G1136" s="130"/>
      <c r="H1136" s="130"/>
      <c r="I1136" s="130"/>
      <c r="J1136" s="130"/>
      <c r="Y1136" s="131"/>
      <c r="Z1136" s="132"/>
      <c r="AA1136" s="132"/>
      <c r="AB1136" s="132"/>
      <c r="AC1136" s="1"/>
      <c r="AD1136" s="2"/>
      <c r="AE1136" s="36"/>
      <c r="AF1136" s="1"/>
      <c r="AG1136" s="2"/>
      <c r="AH1136" s="2"/>
      <c r="AI1136" s="2"/>
      <c r="AJ1136" s="2"/>
    </row>
    <row r="1137" spans="1:36" ht="12.75" customHeight="1" x14ac:dyDescent="0.25">
      <c r="A1137" s="46"/>
      <c r="B1137" s="2"/>
      <c r="C1137" s="2"/>
      <c r="E1137" s="130"/>
      <c r="F1137" s="130"/>
      <c r="G1137" s="130"/>
      <c r="H1137" s="130"/>
      <c r="I1137" s="130"/>
      <c r="J1137" s="130"/>
      <c r="Y1137" s="131"/>
      <c r="Z1137" s="132"/>
      <c r="AA1137" s="132"/>
      <c r="AB1137" s="132"/>
      <c r="AC1137" s="1"/>
      <c r="AD1137" s="2"/>
      <c r="AE1137" s="36"/>
      <c r="AF1137" s="1"/>
      <c r="AG1137" s="2"/>
      <c r="AH1137" s="2"/>
      <c r="AI1137" s="2"/>
      <c r="AJ1137" s="2"/>
    </row>
    <row r="1138" spans="1:36" ht="26.25" x14ac:dyDescent="0.4">
      <c r="B1138" s="297" t="s">
        <v>101</v>
      </c>
      <c r="C1138" s="297"/>
      <c r="D1138" s="297"/>
      <c r="E1138" s="297"/>
      <c r="F1138" s="297"/>
      <c r="G1138" s="297"/>
      <c r="H1138" s="297"/>
      <c r="I1138" s="297"/>
      <c r="J1138" s="297"/>
      <c r="K1138" s="297"/>
      <c r="L1138" s="297"/>
      <c r="M1138" s="297"/>
      <c r="N1138" s="297"/>
      <c r="O1138" s="297"/>
      <c r="P1138" s="297"/>
      <c r="Q1138" s="297"/>
      <c r="R1138" s="297"/>
      <c r="S1138" s="297"/>
      <c r="T1138" s="297"/>
      <c r="U1138" s="297"/>
      <c r="V1138" s="297"/>
      <c r="W1138" s="297"/>
      <c r="X1138" s="297"/>
      <c r="Y1138" s="208" t="s">
        <v>155</v>
      </c>
      <c r="Z1138" s="1"/>
      <c r="AA1138" s="1"/>
      <c r="AB1138" s="2"/>
      <c r="AC1138" s="1"/>
      <c r="AD1138" s="2"/>
      <c r="AE1138" s="2"/>
      <c r="AF1138" s="2"/>
      <c r="AG1138" s="2"/>
      <c r="AH1138" s="2"/>
      <c r="AI1138" s="2"/>
      <c r="AJ1138" s="2"/>
    </row>
    <row r="1139" spans="1:36" ht="20.25" x14ac:dyDescent="0.2">
      <c r="A1139" s="316" t="s">
        <v>18</v>
      </c>
      <c r="B1139" s="318" t="s">
        <v>102</v>
      </c>
      <c r="C1139" s="319"/>
      <c r="D1139" s="319"/>
      <c r="E1139" s="319"/>
      <c r="F1139" s="319"/>
      <c r="G1139" s="319"/>
      <c r="H1139" s="319"/>
      <c r="I1139" s="319"/>
      <c r="J1139" s="320"/>
      <c r="K1139" s="298"/>
      <c r="L1139" s="298"/>
      <c r="M1139" s="298"/>
      <c r="N1139" s="298"/>
      <c r="O1139" s="298"/>
      <c r="P1139" s="298"/>
      <c r="Q1139" s="298"/>
      <c r="R1139" s="298"/>
      <c r="S1139" s="298"/>
      <c r="T1139" s="298"/>
      <c r="U1139" s="298"/>
      <c r="V1139" s="298"/>
      <c r="W1139" s="298"/>
      <c r="X1139" s="298"/>
      <c r="Y1139" s="327" t="s">
        <v>19</v>
      </c>
      <c r="Z1139" s="323" t="s">
        <v>11</v>
      </c>
      <c r="AA1139" s="323" t="s">
        <v>12</v>
      </c>
      <c r="AB1139" s="325" t="s">
        <v>13</v>
      </c>
      <c r="AC1139" s="323" t="s">
        <v>14</v>
      </c>
      <c r="AD1139" s="324" t="s">
        <v>15</v>
      </c>
      <c r="AE1139" s="324" t="s">
        <v>16</v>
      </c>
      <c r="AF1139" s="323" t="s">
        <v>103</v>
      </c>
      <c r="AG1139" s="2"/>
      <c r="AH1139" s="2"/>
      <c r="AI1139" s="2"/>
      <c r="AJ1139" s="2"/>
    </row>
    <row r="1140" spans="1:36" ht="15.75" x14ac:dyDescent="0.25">
      <c r="A1140" s="317"/>
      <c r="B1140" s="84" t="s">
        <v>104</v>
      </c>
      <c r="C1140" s="84" t="s">
        <v>105</v>
      </c>
      <c r="D1140" s="84" t="s">
        <v>106</v>
      </c>
      <c r="E1140" s="84" t="s">
        <v>107</v>
      </c>
      <c r="F1140" s="84" t="s">
        <v>108</v>
      </c>
      <c r="G1140" s="84" t="s">
        <v>109</v>
      </c>
      <c r="H1140" s="84" t="s">
        <v>110</v>
      </c>
      <c r="I1140" s="84" t="s">
        <v>73</v>
      </c>
      <c r="J1140" s="84" t="s">
        <v>74</v>
      </c>
      <c r="K1140" s="85" t="s">
        <v>73</v>
      </c>
      <c r="L1140" s="85" t="s">
        <v>74</v>
      </c>
      <c r="M1140" s="85" t="s">
        <v>73</v>
      </c>
      <c r="N1140" s="85" t="s">
        <v>74</v>
      </c>
      <c r="O1140" s="85" t="s">
        <v>73</v>
      </c>
      <c r="P1140" s="85" t="s">
        <v>74</v>
      </c>
      <c r="Q1140" s="85" t="s">
        <v>73</v>
      </c>
      <c r="R1140" s="85" t="s">
        <v>74</v>
      </c>
      <c r="S1140" s="85" t="s">
        <v>73</v>
      </c>
      <c r="T1140" s="85" t="s">
        <v>74</v>
      </c>
      <c r="Y1140" s="322"/>
      <c r="Z1140" s="317"/>
      <c r="AA1140" s="317"/>
      <c r="AB1140" s="317"/>
      <c r="AC1140" s="317"/>
      <c r="AD1140" s="317"/>
      <c r="AE1140" s="317"/>
      <c r="AF1140" s="317"/>
      <c r="AG1140" s="2"/>
      <c r="AH1140" s="2"/>
      <c r="AI1140" s="2"/>
      <c r="AJ1140" s="2"/>
    </row>
    <row r="1141" spans="1:36" ht="15.75" customHeight="1" x14ac:dyDescent="0.25">
      <c r="A1141" s="84">
        <v>2302</v>
      </c>
      <c r="B1141" s="87">
        <v>117</v>
      </c>
      <c r="C1141" s="87"/>
      <c r="D1141" s="87"/>
      <c r="E1141" s="87"/>
      <c r="F1141" s="87"/>
      <c r="G1141" s="87"/>
      <c r="H1141" s="87"/>
      <c r="I1141" s="87"/>
      <c r="J1141" s="87"/>
      <c r="K1141" s="88"/>
      <c r="L1141" s="88"/>
      <c r="M1141" s="88"/>
      <c r="N1141" s="88"/>
      <c r="O1141" s="88"/>
      <c r="P1141" s="88"/>
      <c r="Q1141" s="88"/>
      <c r="R1141" s="88"/>
      <c r="S1141" s="88"/>
      <c r="T1141" s="88"/>
      <c r="U1141" s="88"/>
      <c r="V1141" s="88"/>
      <c r="W1141" s="88"/>
      <c r="X1141" s="88"/>
      <c r="Y1141" s="129"/>
      <c r="Z1141" s="156"/>
      <c r="AA1141" s="157"/>
      <c r="AB1141" s="158"/>
      <c r="AC1141" s="91"/>
      <c r="AD1141" s="92">
        <f>B1141</f>
        <v>117</v>
      </c>
      <c r="AE1141" s="93"/>
      <c r="AF1141" s="91"/>
      <c r="AG1141" s="2"/>
      <c r="AH1141" s="2"/>
      <c r="AI1141" s="2"/>
      <c r="AJ1141" s="2"/>
    </row>
    <row r="1142" spans="1:36" ht="15.75" customHeight="1" x14ac:dyDescent="0.25">
      <c r="A1142" s="84">
        <v>2401</v>
      </c>
      <c r="B1142" s="87"/>
      <c r="C1142" s="87">
        <v>101</v>
      </c>
      <c r="D1142" s="87"/>
      <c r="E1142" s="87"/>
      <c r="F1142" s="87"/>
      <c r="G1142" s="87"/>
      <c r="H1142" s="87"/>
      <c r="I1142" s="87"/>
      <c r="J1142" s="87"/>
      <c r="K1142" s="88"/>
      <c r="L1142" s="88"/>
      <c r="M1142" s="88"/>
      <c r="N1142" s="88"/>
      <c r="O1142" s="88"/>
      <c r="P1142" s="88"/>
      <c r="Q1142" s="88"/>
      <c r="R1142" s="88"/>
      <c r="S1142" s="88"/>
      <c r="T1142" s="88"/>
      <c r="U1142" s="88"/>
      <c r="V1142" s="88"/>
      <c r="W1142" s="88"/>
      <c r="X1142" s="88"/>
      <c r="Y1142" s="129"/>
      <c r="Z1142" s="159"/>
      <c r="AA1142" s="108"/>
      <c r="AB1142" s="160"/>
      <c r="AC1142" s="96">
        <f>IF(C1142=0,"",C1142/B1141)</f>
        <v>0.86324786324786329</v>
      </c>
      <c r="AD1142" s="97">
        <v>102</v>
      </c>
      <c r="AE1142" s="98">
        <f t="shared" ref="AE1142:AE1144" si="456">IF(AD1142=0,"",AD1142/AD1141)</f>
        <v>0.87179487179487181</v>
      </c>
      <c r="AF1142" s="98">
        <f t="shared" ref="AF1142:AF1148" si="457">IF(AD1142=0,"",100%-AE1142)</f>
        <v>0.12820512820512819</v>
      </c>
      <c r="AG1142" s="2"/>
      <c r="AH1142" s="2"/>
      <c r="AI1142" s="2"/>
      <c r="AJ1142" s="2"/>
    </row>
    <row r="1143" spans="1:36" ht="15.75" customHeight="1" x14ac:dyDescent="0.25">
      <c r="A1143" s="84">
        <v>2402</v>
      </c>
      <c r="B1143" s="87"/>
      <c r="C1143" s="87"/>
      <c r="D1143" s="87">
        <v>94</v>
      </c>
      <c r="E1143" s="87"/>
      <c r="F1143" s="87"/>
      <c r="G1143" s="87"/>
      <c r="H1143" s="87"/>
      <c r="I1143" s="87"/>
      <c r="J1143" s="87"/>
      <c r="K1143" s="88"/>
      <c r="L1143" s="88"/>
      <c r="M1143" s="88"/>
      <c r="N1143" s="88"/>
      <c r="O1143" s="88"/>
      <c r="P1143" s="88"/>
      <c r="Q1143" s="88"/>
      <c r="R1143" s="88"/>
      <c r="S1143" s="88"/>
      <c r="T1143" s="88"/>
      <c r="U1143" s="88"/>
      <c r="V1143" s="88"/>
      <c r="W1143" s="88"/>
      <c r="X1143" s="88"/>
      <c r="Y1143" s="129"/>
      <c r="Z1143" s="159"/>
      <c r="AA1143" s="108"/>
      <c r="AB1143" s="160"/>
      <c r="AC1143" s="96">
        <f>IF(D1143=0,"",D1143/C1142)</f>
        <v>0.93069306930693074</v>
      </c>
      <c r="AD1143" s="97">
        <v>96</v>
      </c>
      <c r="AE1143" s="98">
        <f t="shared" si="456"/>
        <v>0.94117647058823528</v>
      </c>
      <c r="AF1143" s="98">
        <f t="shared" si="457"/>
        <v>5.8823529411764719E-2</v>
      </c>
      <c r="AG1143" s="128">
        <f>AD1143/AD1141</f>
        <v>0.82051282051282048</v>
      </c>
      <c r="AH1143" s="2"/>
      <c r="AI1143" s="2"/>
      <c r="AJ1143" s="2"/>
    </row>
    <row r="1144" spans="1:36" ht="15.75" customHeight="1" x14ac:dyDescent="0.25">
      <c r="A1144" s="84">
        <v>2501</v>
      </c>
      <c r="B1144" s="87"/>
      <c r="C1144" s="87"/>
      <c r="D1144" s="87"/>
      <c r="E1144" s="87">
        <v>93</v>
      </c>
      <c r="F1144" s="87"/>
      <c r="G1144" s="87"/>
      <c r="H1144" s="87"/>
      <c r="I1144" s="87"/>
      <c r="J1144" s="87"/>
      <c r="K1144" s="88"/>
      <c r="L1144" s="88"/>
      <c r="M1144" s="88"/>
      <c r="N1144" s="88"/>
      <c r="O1144" s="88"/>
      <c r="P1144" s="88"/>
      <c r="Q1144" s="88"/>
      <c r="R1144" s="88"/>
      <c r="S1144" s="88"/>
      <c r="T1144" s="88"/>
      <c r="U1144" s="88"/>
      <c r="V1144" s="88"/>
      <c r="W1144" s="88"/>
      <c r="X1144" s="88"/>
      <c r="Y1144" s="129"/>
      <c r="Z1144" s="159"/>
      <c r="AA1144" s="108"/>
      <c r="AB1144" s="160"/>
      <c r="AC1144" s="96">
        <f>IF(E1144=0,"",E1144/D1143)</f>
        <v>0.98936170212765961</v>
      </c>
      <c r="AD1144" s="97">
        <v>96</v>
      </c>
      <c r="AE1144" s="98">
        <f t="shared" si="456"/>
        <v>1</v>
      </c>
      <c r="AF1144" s="98">
        <f t="shared" si="457"/>
        <v>0</v>
      </c>
      <c r="AG1144" s="2"/>
      <c r="AH1144" s="2"/>
      <c r="AI1144" s="2"/>
      <c r="AJ1144" s="2"/>
    </row>
    <row r="1145" spans="1:36" ht="15.75" customHeight="1" x14ac:dyDescent="0.25">
      <c r="A1145" s="84">
        <v>2502</v>
      </c>
      <c r="B1145" s="87"/>
      <c r="C1145" s="87"/>
      <c r="D1145" s="87"/>
      <c r="E1145" s="87"/>
      <c r="F1145" s="87"/>
      <c r="G1145" s="87"/>
      <c r="H1145" s="87"/>
      <c r="I1145" s="87"/>
      <c r="J1145" s="87"/>
      <c r="K1145" s="88"/>
      <c r="L1145" s="88"/>
      <c r="M1145" s="88"/>
      <c r="N1145" s="88"/>
      <c r="O1145" s="88"/>
      <c r="P1145" s="88"/>
      <c r="Q1145" s="88"/>
      <c r="R1145" s="88"/>
      <c r="S1145" s="88"/>
      <c r="T1145" s="88"/>
      <c r="U1145" s="88"/>
      <c r="V1145" s="88"/>
      <c r="W1145" s="88"/>
      <c r="X1145" s="88"/>
      <c r="Y1145" s="129"/>
      <c r="Z1145" s="159"/>
      <c r="AA1145" s="108"/>
      <c r="AB1145" s="160"/>
      <c r="AC1145" s="96" t="str">
        <f>IF(G1145=0,"",G1145/#REF!)</f>
        <v/>
      </c>
      <c r="AD1145" s="97"/>
      <c r="AE1145" s="98" t="str">
        <f t="shared" ref="AE1145:AE1147" si="458">IF(AD1145=0,"",AD1145/AD1144)</f>
        <v/>
      </c>
      <c r="AF1145" s="98" t="str">
        <f t="shared" ref="AF1145:AF1147" si="459">IF(AD1145=0,"",100%-AE1145)</f>
        <v/>
      </c>
      <c r="AG1145" s="2"/>
      <c r="AH1145" s="2"/>
      <c r="AI1145" s="2"/>
      <c r="AJ1145" s="2"/>
    </row>
    <row r="1146" spans="1:36" ht="15.75" customHeight="1" x14ac:dyDescent="0.25">
      <c r="A1146" s="84">
        <v>2601</v>
      </c>
      <c r="B1146" s="87"/>
      <c r="C1146" s="87"/>
      <c r="D1146" s="87"/>
      <c r="E1146" s="87"/>
      <c r="F1146" s="87"/>
      <c r="G1146" s="87"/>
      <c r="H1146" s="87"/>
      <c r="I1146" s="87"/>
      <c r="J1146" s="87"/>
      <c r="K1146" s="88"/>
      <c r="L1146" s="88"/>
      <c r="M1146" s="88"/>
      <c r="N1146" s="88"/>
      <c r="O1146" s="88"/>
      <c r="P1146" s="88"/>
      <c r="Q1146" s="88"/>
      <c r="R1146" s="88"/>
      <c r="S1146" s="88"/>
      <c r="T1146" s="88"/>
      <c r="U1146" s="88"/>
      <c r="V1146" s="88"/>
      <c r="W1146" s="88"/>
      <c r="X1146" s="88"/>
      <c r="Y1146" s="129"/>
      <c r="Z1146" s="159"/>
      <c r="AA1146" s="108"/>
      <c r="AB1146" s="160"/>
      <c r="AC1146" s="96" t="str">
        <f>IF(H1146=0,"",H1146/G1145)</f>
        <v/>
      </c>
      <c r="AD1146" s="97"/>
      <c r="AE1146" s="98" t="str">
        <f t="shared" si="458"/>
        <v/>
      </c>
      <c r="AF1146" s="98" t="str">
        <f t="shared" si="459"/>
        <v/>
      </c>
      <c r="AG1146" s="2"/>
      <c r="AH1146" s="2"/>
      <c r="AI1146" s="2"/>
      <c r="AJ1146" s="2"/>
    </row>
    <row r="1147" spans="1:36" ht="15.75" customHeight="1" x14ac:dyDescent="0.25">
      <c r="A1147" s="84">
        <v>2602</v>
      </c>
      <c r="B1147" s="87"/>
      <c r="C1147" s="87"/>
      <c r="D1147" s="87"/>
      <c r="E1147" s="87"/>
      <c r="F1147" s="87"/>
      <c r="G1147" s="87"/>
      <c r="H1147" s="87"/>
      <c r="I1147" s="87"/>
      <c r="J1147" s="87"/>
      <c r="K1147" s="88"/>
      <c r="L1147" s="88"/>
      <c r="M1147" s="88"/>
      <c r="N1147" s="88"/>
      <c r="O1147" s="88"/>
      <c r="P1147" s="88"/>
      <c r="Q1147" s="88"/>
      <c r="R1147" s="88"/>
      <c r="S1147" s="88"/>
      <c r="T1147" s="88"/>
      <c r="U1147" s="88"/>
      <c r="V1147" s="88"/>
      <c r="W1147" s="88"/>
      <c r="X1147" s="88"/>
      <c r="Y1147" s="129"/>
      <c r="Z1147" s="159"/>
      <c r="AA1147" s="108"/>
      <c r="AB1147" s="160"/>
      <c r="AC1147" s="96" t="str">
        <f>IF(I1147=0,"",I1147/H1146)</f>
        <v/>
      </c>
      <c r="AD1147" s="97"/>
      <c r="AE1147" s="98" t="str">
        <f t="shared" si="458"/>
        <v/>
      </c>
      <c r="AF1147" s="98" t="str">
        <f t="shared" si="459"/>
        <v/>
      </c>
      <c r="AG1147" s="2"/>
      <c r="AH1147" s="2"/>
      <c r="AI1147" s="2"/>
      <c r="AJ1147" s="2"/>
    </row>
    <row r="1148" spans="1:36" ht="15.75" customHeight="1" x14ac:dyDescent="0.25">
      <c r="A1148" s="84">
        <v>2701</v>
      </c>
      <c r="B1148" s="87"/>
      <c r="C1148" s="87"/>
      <c r="D1148" s="87"/>
      <c r="E1148" s="87"/>
      <c r="F1148" s="87"/>
      <c r="G1148" s="87"/>
      <c r="H1148" s="87"/>
      <c r="I1148" s="87"/>
      <c r="J1148" s="87"/>
      <c r="K1148" s="88"/>
      <c r="L1148" s="88"/>
      <c r="M1148" s="88"/>
      <c r="N1148" s="88" t="s">
        <v>37</v>
      </c>
      <c r="O1148" s="88"/>
      <c r="P1148" s="88"/>
      <c r="Q1148" s="88"/>
      <c r="R1148" s="88"/>
      <c r="S1148" s="88"/>
      <c r="T1148" s="88"/>
      <c r="U1148" s="88"/>
      <c r="V1148" s="88"/>
      <c r="W1148" s="88"/>
      <c r="X1148" s="88"/>
      <c r="Y1148" s="129"/>
      <c r="Z1148" s="159"/>
      <c r="AA1148" s="108"/>
      <c r="AB1148" s="160"/>
      <c r="AC1148" s="126" t="str">
        <f>IF(J1148=0,"",J1148/I1147)</f>
        <v/>
      </c>
      <c r="AD1148" s="97"/>
      <c r="AE1148" s="100" t="str">
        <f t="shared" ref="AE1148" si="460">IF(AD1148=0,"",AD1148/AD1147)</f>
        <v/>
      </c>
      <c r="AF1148" s="100" t="str">
        <f t="shared" si="457"/>
        <v/>
      </c>
      <c r="AG1148" s="2"/>
      <c r="AH1148" s="2"/>
      <c r="AI1148" s="2"/>
      <c r="AJ1148" s="2"/>
    </row>
    <row r="1149" spans="1:36" ht="15.75" customHeight="1" x14ac:dyDescent="0.25">
      <c r="A1149" s="84">
        <v>2702</v>
      </c>
      <c r="B1149" s="87"/>
      <c r="C1149" s="87"/>
      <c r="D1149" s="87"/>
      <c r="E1149" s="87"/>
      <c r="F1149" s="87"/>
      <c r="G1149" s="87"/>
      <c r="H1149" s="87"/>
      <c r="I1149" s="87"/>
      <c r="J1149" s="87"/>
      <c r="K1149" s="88"/>
      <c r="L1149" s="88"/>
      <c r="M1149" s="88"/>
      <c r="N1149" s="88"/>
      <c r="O1149" s="88"/>
      <c r="P1149" s="88"/>
      <c r="Q1149" s="88"/>
      <c r="R1149" s="88"/>
      <c r="S1149" s="88"/>
      <c r="T1149" s="88"/>
      <c r="U1149" s="88"/>
      <c r="V1149" s="88"/>
      <c r="W1149" s="88"/>
      <c r="X1149" s="88"/>
      <c r="Y1149" s="129"/>
      <c r="Z1149" s="159"/>
      <c r="AA1149" s="108"/>
      <c r="AB1149" s="88"/>
      <c r="AC1149" s="101"/>
      <c r="AD1149" s="97"/>
      <c r="AE1149" s="102"/>
      <c r="AF1149" s="103"/>
      <c r="AG1149" s="2"/>
      <c r="AH1149" s="2"/>
      <c r="AI1149" s="2"/>
      <c r="AJ1149" s="2"/>
    </row>
    <row r="1150" spans="1:36" ht="15.75" customHeight="1" x14ac:dyDescent="0.25">
      <c r="A1150" s="84">
        <v>2801</v>
      </c>
      <c r="B1150" s="87"/>
      <c r="C1150" s="87"/>
      <c r="D1150" s="87"/>
      <c r="E1150" s="87"/>
      <c r="F1150" s="87"/>
      <c r="G1150" s="87"/>
      <c r="H1150" s="87"/>
      <c r="I1150" s="87"/>
      <c r="J1150" s="87"/>
      <c r="K1150" s="211"/>
      <c r="L1150" s="211"/>
      <c r="M1150" s="211"/>
      <c r="N1150" s="211"/>
      <c r="O1150" s="211"/>
      <c r="P1150" s="211"/>
      <c r="Q1150" s="211"/>
      <c r="R1150" s="211"/>
      <c r="S1150" s="211"/>
      <c r="T1150" s="211"/>
      <c r="U1150" s="211"/>
      <c r="V1150" s="211"/>
      <c r="W1150" s="211"/>
      <c r="X1150" s="211"/>
      <c r="Y1150" s="129"/>
      <c r="Z1150" s="159"/>
      <c r="AA1150" s="108"/>
      <c r="AB1150" s="88"/>
      <c r="AC1150" s="105"/>
      <c r="AD1150" s="106"/>
      <c r="AE1150" s="107"/>
      <c r="AF1150" s="105"/>
      <c r="AG1150" s="2"/>
      <c r="AH1150" s="2"/>
      <c r="AI1150" s="2"/>
      <c r="AJ1150" s="2"/>
    </row>
    <row r="1151" spans="1:36" ht="15.75" customHeight="1" x14ac:dyDescent="0.25">
      <c r="A1151" s="84">
        <v>2802</v>
      </c>
      <c r="B1151" s="87"/>
      <c r="C1151" s="87"/>
      <c r="D1151" s="87"/>
      <c r="E1151" s="87"/>
      <c r="F1151" s="87"/>
      <c r="G1151" s="87"/>
      <c r="H1151" s="87"/>
      <c r="I1151" s="87"/>
      <c r="J1151" s="87"/>
      <c r="K1151" s="211"/>
      <c r="L1151" s="211"/>
      <c r="M1151" s="211"/>
      <c r="N1151" s="211"/>
      <c r="O1151" s="211"/>
      <c r="P1151" s="211"/>
      <c r="Q1151" s="211"/>
      <c r="R1151" s="211"/>
      <c r="S1151" s="211"/>
      <c r="T1151" s="211"/>
      <c r="U1151" s="211"/>
      <c r="V1151" s="211"/>
      <c r="W1151" s="211"/>
      <c r="X1151" s="211"/>
      <c r="Y1151" s="129"/>
      <c r="Z1151" s="159"/>
      <c r="AA1151" s="108"/>
      <c r="AB1151" s="88"/>
      <c r="AC1151" s="105"/>
      <c r="AD1151" s="106"/>
      <c r="AE1151" s="107"/>
      <c r="AF1151" s="105"/>
      <c r="AG1151" s="2"/>
      <c r="AH1151" s="2"/>
      <c r="AI1151" s="2"/>
      <c r="AJ1151" s="2"/>
    </row>
    <row r="1152" spans="1:36" ht="15.75" customHeight="1" x14ac:dyDescent="0.25">
      <c r="A1152" s="84">
        <v>2901</v>
      </c>
      <c r="B1152" s="87"/>
      <c r="C1152" s="87"/>
      <c r="D1152" s="87"/>
      <c r="E1152" s="87"/>
      <c r="F1152" s="87"/>
      <c r="G1152" s="87"/>
      <c r="H1152" s="87"/>
      <c r="I1152" s="87"/>
      <c r="J1152" s="87"/>
      <c r="K1152" s="211"/>
      <c r="L1152" s="211"/>
      <c r="M1152" s="211"/>
      <c r="N1152" s="211"/>
      <c r="O1152" s="211"/>
      <c r="P1152" s="211"/>
      <c r="Q1152" s="211"/>
      <c r="R1152" s="211"/>
      <c r="S1152" s="211"/>
      <c r="T1152" s="211"/>
      <c r="U1152" s="211"/>
      <c r="V1152" s="211"/>
      <c r="W1152" s="211"/>
      <c r="X1152" s="211"/>
      <c r="Y1152" s="129"/>
      <c r="Z1152" s="159"/>
      <c r="AA1152" s="108"/>
      <c r="AB1152" s="88"/>
      <c r="AC1152" s="105"/>
      <c r="AD1152" s="106"/>
      <c r="AE1152" s="107"/>
      <c r="AF1152" s="105"/>
      <c r="AG1152" s="2"/>
      <c r="AH1152" s="2"/>
      <c r="AI1152" s="2"/>
      <c r="AJ1152" s="2"/>
    </row>
    <row r="1153" spans="1:36" ht="15.75" customHeight="1" x14ac:dyDescent="0.25">
      <c r="A1153" s="84">
        <v>2902</v>
      </c>
      <c r="B1153" s="87"/>
      <c r="C1153" s="87"/>
      <c r="D1153" s="87"/>
      <c r="E1153" s="87"/>
      <c r="F1153" s="87"/>
      <c r="G1153" s="87"/>
      <c r="H1153" s="87"/>
      <c r="I1153" s="87"/>
      <c r="J1153" s="87"/>
      <c r="K1153" s="211"/>
      <c r="L1153" s="211"/>
      <c r="M1153" s="211"/>
      <c r="N1153" s="211"/>
      <c r="O1153" s="211"/>
      <c r="P1153" s="211"/>
      <c r="Q1153" s="211"/>
      <c r="R1153" s="211"/>
      <c r="S1153" s="211"/>
      <c r="T1153" s="211"/>
      <c r="U1153" s="211"/>
      <c r="V1153" s="211"/>
      <c r="W1153" s="211"/>
      <c r="X1153" s="211"/>
      <c r="Y1153" s="129"/>
      <c r="Z1153" s="159"/>
      <c r="AA1153" s="108"/>
      <c r="AB1153" s="88"/>
      <c r="AC1153" s="108"/>
      <c r="AD1153" s="109"/>
      <c r="AE1153" s="110"/>
      <c r="AF1153" s="105"/>
      <c r="AG1153" s="2"/>
      <c r="AH1153" s="2"/>
      <c r="AI1153" s="2"/>
      <c r="AJ1153" s="2"/>
    </row>
    <row r="1154" spans="1:36" ht="15.75" customHeight="1" x14ac:dyDescent="0.25">
      <c r="A1154" s="84">
        <v>3001</v>
      </c>
      <c r="B1154" s="87"/>
      <c r="C1154" s="87"/>
      <c r="D1154" s="87"/>
      <c r="E1154" s="87"/>
      <c r="F1154" s="87"/>
      <c r="G1154" s="87"/>
      <c r="H1154" s="87"/>
      <c r="I1154" s="87"/>
      <c r="J1154" s="87"/>
      <c r="K1154" s="211"/>
      <c r="L1154" s="211"/>
      <c r="M1154" s="211"/>
      <c r="N1154" s="211"/>
      <c r="O1154" s="211"/>
      <c r="P1154" s="211"/>
      <c r="Q1154" s="211"/>
      <c r="R1154" s="211"/>
      <c r="S1154" s="211"/>
      <c r="T1154" s="211"/>
      <c r="U1154" s="211"/>
      <c r="V1154" s="211"/>
      <c r="W1154" s="211"/>
      <c r="X1154" s="211"/>
      <c r="Y1154" s="129"/>
      <c r="Z1154" s="159"/>
      <c r="AA1154" s="108"/>
      <c r="AB1154" s="88"/>
      <c r="AC1154" s="111" t="s">
        <v>91</v>
      </c>
      <c r="AD1154" s="112"/>
      <c r="AE1154" s="113" t="str">
        <f>IF(SUM(Y1145:Y1154)=0,"",SUM(Y1145:Y1154))</f>
        <v/>
      </c>
      <c r="AF1154" s="114" t="s">
        <v>19</v>
      </c>
      <c r="AG1154" s="2"/>
      <c r="AH1154" s="2"/>
      <c r="AI1154" s="2"/>
      <c r="AJ1154" s="2"/>
    </row>
    <row r="1155" spans="1:36" ht="15.75" customHeight="1" x14ac:dyDescent="0.25">
      <c r="A1155" s="84">
        <v>3002</v>
      </c>
      <c r="B1155" s="87"/>
      <c r="C1155" s="87"/>
      <c r="D1155" s="87"/>
      <c r="E1155" s="87"/>
      <c r="F1155" s="87"/>
      <c r="G1155" s="87"/>
      <c r="H1155" s="87"/>
      <c r="I1155" s="87"/>
      <c r="J1155" s="87"/>
      <c r="K1155" s="211"/>
      <c r="L1155" s="211"/>
      <c r="M1155" s="211"/>
      <c r="N1155" s="211"/>
      <c r="O1155" s="211"/>
      <c r="P1155" s="211"/>
      <c r="Q1155" s="211"/>
      <c r="R1155" s="211"/>
      <c r="S1155" s="211"/>
      <c r="T1155" s="211"/>
      <c r="U1155" s="211"/>
      <c r="V1155" s="211"/>
      <c r="W1155" s="211"/>
      <c r="X1155" s="211"/>
      <c r="Y1155" s="129"/>
      <c r="Z1155" s="159"/>
      <c r="AA1155" s="108"/>
      <c r="AB1155" s="88"/>
      <c r="AC1155" s="115" t="s">
        <v>92</v>
      </c>
      <c r="AD1155" s="116" t="str">
        <f>IF(AD1154/B1141=0,"",AD1154/B1141)</f>
        <v/>
      </c>
      <c r="AE1155" s="117" t="e">
        <f>IF(AD1154/AE1154=0,"",AD1154/AE1154)</f>
        <v>#VALUE!</v>
      </c>
      <c r="AF1155" s="118" t="s">
        <v>93</v>
      </c>
      <c r="AG1155" s="2"/>
      <c r="AH1155" s="2"/>
      <c r="AI1155" s="2"/>
      <c r="AJ1155" s="2"/>
    </row>
    <row r="1156" spans="1:36" ht="15.75" customHeight="1" x14ac:dyDescent="0.25">
      <c r="A1156" s="84">
        <v>3101</v>
      </c>
      <c r="B1156" s="87"/>
      <c r="C1156" s="87"/>
      <c r="D1156" s="87"/>
      <c r="E1156" s="87"/>
      <c r="F1156" s="87"/>
      <c r="G1156" s="87"/>
      <c r="H1156" s="87"/>
      <c r="I1156" s="87"/>
      <c r="J1156" s="87"/>
      <c r="K1156" s="211"/>
      <c r="L1156" s="211"/>
      <c r="M1156" s="211"/>
      <c r="N1156" s="211"/>
      <c r="O1156" s="211"/>
      <c r="P1156" s="211"/>
      <c r="Q1156" s="211"/>
      <c r="R1156" s="211"/>
      <c r="S1156" s="211"/>
      <c r="T1156" s="211"/>
      <c r="U1156" s="211"/>
      <c r="V1156" s="211"/>
      <c r="W1156" s="211"/>
      <c r="X1156" s="211"/>
      <c r="Y1156" s="129"/>
      <c r="Z1156" s="161"/>
      <c r="AA1156" s="162"/>
      <c r="AB1156" s="163"/>
      <c r="AC1156" s="120"/>
      <c r="AD1156" s="121"/>
      <c r="AE1156" s="121"/>
      <c r="AF1156" s="122"/>
      <c r="AG1156" s="2"/>
      <c r="AH1156" s="2"/>
      <c r="AI1156" s="2"/>
      <c r="AJ1156" s="2"/>
    </row>
    <row r="1157" spans="1:36" ht="18" customHeight="1" x14ac:dyDescent="0.25">
      <c r="A1157" s="46"/>
      <c r="B1157" s="296" t="s">
        <v>111</v>
      </c>
      <c r="C1157" s="296"/>
      <c r="D1157" s="296"/>
      <c r="E1157" s="296"/>
      <c r="F1157" s="296"/>
      <c r="G1157" s="296"/>
      <c r="H1157" s="296"/>
      <c r="I1157" s="296"/>
      <c r="J1157" s="296"/>
      <c r="K1157" s="296"/>
      <c r="L1157" s="296"/>
      <c r="M1157" s="296"/>
      <c r="N1157" s="296"/>
      <c r="O1157" s="296"/>
      <c r="P1157" s="296"/>
      <c r="Q1157" s="296"/>
      <c r="R1157" s="296"/>
      <c r="S1157" s="296"/>
      <c r="T1157" s="296"/>
      <c r="U1157" s="296"/>
      <c r="V1157" s="296"/>
      <c r="W1157" s="296"/>
      <c r="X1157" s="296"/>
      <c r="Y1157" s="123">
        <f>SUM(Y1141:Y1153)</f>
        <v>0</v>
      </c>
      <c r="Z1157" s="124" t="str">
        <f>IF(Y1148=0,"",Y1148/B1141)</f>
        <v/>
      </c>
      <c r="AA1157" s="124" t="str">
        <f>IF(Y1157=0,"",Y1157/B1141)</f>
        <v/>
      </c>
      <c r="AB1157" s="124" t="str">
        <f>IF(Y1148=0,"",AA1157-Z1157)</f>
        <v/>
      </c>
      <c r="AC1157" s="1"/>
      <c r="AD1157" s="2"/>
      <c r="AE1157" s="36"/>
      <c r="AF1157" s="1"/>
      <c r="AG1157" s="2"/>
      <c r="AH1157" s="2"/>
      <c r="AI1157" s="2"/>
      <c r="AJ1157" s="2"/>
    </row>
    <row r="1158" spans="1:36" ht="12.75" customHeight="1" x14ac:dyDescent="0.25">
      <c r="A1158" s="46"/>
      <c r="B1158" s="2"/>
      <c r="C1158" s="2"/>
      <c r="E1158" s="130"/>
      <c r="F1158" s="130"/>
      <c r="G1158" s="130"/>
      <c r="H1158" s="130"/>
      <c r="I1158" s="130"/>
      <c r="J1158" s="130"/>
      <c r="Y1158" s="131"/>
      <c r="Z1158" s="132"/>
      <c r="AA1158" s="132"/>
      <c r="AB1158" s="132"/>
      <c r="AC1158" s="1"/>
      <c r="AD1158" s="2"/>
      <c r="AE1158" s="36"/>
      <c r="AF1158" s="1"/>
      <c r="AG1158" s="2"/>
      <c r="AH1158" s="2"/>
      <c r="AI1158" s="2"/>
      <c r="AJ1158" s="2"/>
    </row>
    <row r="1159" spans="1:36" ht="12.75" customHeight="1" x14ac:dyDescent="0.25">
      <c r="A1159" s="46"/>
      <c r="B1159" s="2"/>
      <c r="C1159" s="2"/>
      <c r="E1159" s="130"/>
      <c r="F1159" s="130"/>
      <c r="G1159" s="130"/>
      <c r="H1159" s="130"/>
      <c r="I1159" s="130"/>
      <c r="J1159" s="130"/>
      <c r="Y1159" s="131"/>
      <c r="Z1159" s="132"/>
      <c r="AA1159" s="132"/>
      <c r="AB1159" s="132"/>
      <c r="AC1159" s="1"/>
      <c r="AD1159" s="2"/>
      <c r="AE1159" s="36"/>
      <c r="AF1159" s="1"/>
      <c r="AG1159" s="2"/>
      <c r="AH1159" s="2"/>
      <c r="AI1159" s="2"/>
      <c r="AJ1159" s="2"/>
    </row>
    <row r="1160" spans="1:36" ht="26.25" x14ac:dyDescent="0.4">
      <c r="B1160" s="297" t="s">
        <v>101</v>
      </c>
      <c r="C1160" s="297"/>
      <c r="D1160" s="297"/>
      <c r="E1160" s="297"/>
      <c r="F1160" s="297"/>
      <c r="G1160" s="297"/>
      <c r="H1160" s="297"/>
      <c r="I1160" s="297"/>
      <c r="J1160" s="297"/>
      <c r="K1160" s="297"/>
      <c r="L1160" s="297"/>
      <c r="M1160" s="297"/>
      <c r="N1160" s="297"/>
      <c r="O1160" s="297"/>
      <c r="P1160" s="297"/>
      <c r="Q1160" s="297"/>
      <c r="R1160" s="297"/>
      <c r="S1160" s="297"/>
      <c r="T1160" s="297"/>
      <c r="U1160" s="297"/>
      <c r="V1160" s="297"/>
      <c r="W1160" s="297"/>
      <c r="X1160" s="297"/>
      <c r="Y1160" s="208" t="s">
        <v>156</v>
      </c>
      <c r="Z1160" s="1"/>
      <c r="AA1160" s="1"/>
      <c r="AB1160" s="2"/>
      <c r="AC1160" s="1"/>
      <c r="AD1160" s="2"/>
      <c r="AE1160" s="2"/>
      <c r="AF1160" s="2"/>
      <c r="AG1160" s="2"/>
      <c r="AH1160" s="2"/>
      <c r="AI1160" s="2"/>
      <c r="AJ1160" s="2"/>
    </row>
    <row r="1161" spans="1:36" ht="20.25" x14ac:dyDescent="0.2">
      <c r="A1161" s="316" t="s">
        <v>18</v>
      </c>
      <c r="B1161" s="318" t="s">
        <v>102</v>
      </c>
      <c r="C1161" s="319"/>
      <c r="D1161" s="319"/>
      <c r="E1161" s="319"/>
      <c r="F1161" s="319"/>
      <c r="G1161" s="319"/>
      <c r="H1161" s="319"/>
      <c r="I1161" s="319"/>
      <c r="J1161" s="320"/>
      <c r="K1161" s="298"/>
      <c r="L1161" s="298"/>
      <c r="M1161" s="298"/>
      <c r="N1161" s="298"/>
      <c r="O1161" s="298"/>
      <c r="P1161" s="298"/>
      <c r="Q1161" s="298"/>
      <c r="R1161" s="298"/>
      <c r="S1161" s="298"/>
      <c r="T1161" s="298"/>
      <c r="U1161" s="298"/>
      <c r="V1161" s="298"/>
      <c r="W1161" s="298"/>
      <c r="X1161" s="298"/>
      <c r="Y1161" s="327" t="s">
        <v>19</v>
      </c>
      <c r="Z1161" s="323" t="s">
        <v>11</v>
      </c>
      <c r="AA1161" s="323" t="s">
        <v>12</v>
      </c>
      <c r="AB1161" s="325" t="s">
        <v>13</v>
      </c>
      <c r="AC1161" s="323" t="s">
        <v>14</v>
      </c>
      <c r="AD1161" s="324" t="s">
        <v>15</v>
      </c>
      <c r="AE1161" s="324" t="s">
        <v>16</v>
      </c>
      <c r="AF1161" s="323" t="s">
        <v>103</v>
      </c>
      <c r="AG1161" s="2"/>
      <c r="AH1161" s="2"/>
      <c r="AI1161" s="2"/>
      <c r="AJ1161" s="2"/>
    </row>
    <row r="1162" spans="1:36" ht="15.75" x14ac:dyDescent="0.25">
      <c r="A1162" s="317"/>
      <c r="B1162" s="84" t="s">
        <v>104</v>
      </c>
      <c r="C1162" s="84" t="s">
        <v>105</v>
      </c>
      <c r="D1162" s="84" t="s">
        <v>106</v>
      </c>
      <c r="E1162" s="84" t="s">
        <v>107</v>
      </c>
      <c r="F1162" s="84" t="s">
        <v>108</v>
      </c>
      <c r="G1162" s="84" t="s">
        <v>109</v>
      </c>
      <c r="H1162" s="84" t="s">
        <v>110</v>
      </c>
      <c r="I1162" s="84" t="s">
        <v>73</v>
      </c>
      <c r="J1162" s="84" t="s">
        <v>74</v>
      </c>
      <c r="K1162" s="85" t="s">
        <v>73</v>
      </c>
      <c r="L1162" s="85" t="s">
        <v>74</v>
      </c>
      <c r="M1162" s="85" t="s">
        <v>73</v>
      </c>
      <c r="N1162" s="85" t="s">
        <v>74</v>
      </c>
      <c r="O1162" s="85" t="s">
        <v>73</v>
      </c>
      <c r="P1162" s="85" t="s">
        <v>74</v>
      </c>
      <c r="Q1162" s="85" t="s">
        <v>73</v>
      </c>
      <c r="R1162" s="85" t="s">
        <v>74</v>
      </c>
      <c r="S1162" s="85" t="s">
        <v>73</v>
      </c>
      <c r="T1162" s="85" t="s">
        <v>74</v>
      </c>
      <c r="Y1162" s="322"/>
      <c r="Z1162" s="317"/>
      <c r="AA1162" s="317"/>
      <c r="AB1162" s="317"/>
      <c r="AC1162" s="317"/>
      <c r="AD1162" s="317"/>
      <c r="AE1162" s="317"/>
      <c r="AF1162" s="317"/>
      <c r="AG1162" s="2"/>
      <c r="AH1162" s="2"/>
      <c r="AI1162" s="2"/>
      <c r="AJ1162" s="2"/>
    </row>
    <row r="1163" spans="1:36" ht="15.75" customHeight="1" x14ac:dyDescent="0.25">
      <c r="A1163" s="84">
        <v>2401</v>
      </c>
      <c r="B1163" s="87">
        <v>109</v>
      </c>
      <c r="C1163" s="87"/>
      <c r="D1163" s="87"/>
      <c r="E1163" s="87"/>
      <c r="F1163" s="87"/>
      <c r="G1163" s="87"/>
      <c r="H1163" s="87"/>
      <c r="I1163" s="87"/>
      <c r="J1163" s="87"/>
      <c r="K1163" s="88"/>
      <c r="L1163" s="88"/>
      <c r="M1163" s="88"/>
      <c r="N1163" s="88"/>
      <c r="O1163" s="88"/>
      <c r="P1163" s="88"/>
      <c r="Q1163" s="88"/>
      <c r="R1163" s="88"/>
      <c r="S1163" s="88"/>
      <c r="T1163" s="88"/>
      <c r="U1163" s="88"/>
      <c r="V1163" s="88"/>
      <c r="W1163" s="88"/>
      <c r="X1163" s="88"/>
      <c r="Y1163" s="129"/>
      <c r="Z1163" s="156"/>
      <c r="AA1163" s="157"/>
      <c r="AB1163" s="158"/>
      <c r="AC1163" s="91"/>
      <c r="AD1163" s="92">
        <f>B1163</f>
        <v>109</v>
      </c>
      <c r="AE1163" s="93"/>
      <c r="AF1163" s="91"/>
      <c r="AG1163" s="2"/>
      <c r="AH1163" s="2"/>
      <c r="AI1163" s="2"/>
      <c r="AJ1163" s="2"/>
    </row>
    <row r="1164" spans="1:36" ht="15.75" customHeight="1" x14ac:dyDescent="0.25">
      <c r="A1164" s="84">
        <v>2402</v>
      </c>
      <c r="B1164" s="87"/>
      <c r="C1164" s="87">
        <v>92</v>
      </c>
      <c r="D1164" s="87"/>
      <c r="E1164" s="87"/>
      <c r="F1164" s="87"/>
      <c r="G1164" s="87"/>
      <c r="H1164" s="87"/>
      <c r="I1164" s="87"/>
      <c r="J1164" s="87"/>
      <c r="K1164" s="88"/>
      <c r="L1164" s="88"/>
      <c r="M1164" s="88"/>
      <c r="N1164" s="88"/>
      <c r="O1164" s="88"/>
      <c r="P1164" s="88"/>
      <c r="Q1164" s="88"/>
      <c r="R1164" s="88"/>
      <c r="S1164" s="88"/>
      <c r="T1164" s="88"/>
      <c r="U1164" s="88"/>
      <c r="V1164" s="88"/>
      <c r="W1164" s="88"/>
      <c r="X1164" s="88"/>
      <c r="Y1164" s="129"/>
      <c r="Z1164" s="159"/>
      <c r="AA1164" s="108"/>
      <c r="AB1164" s="160"/>
      <c r="AC1164" s="96">
        <f>IF(C1164=0,"",C1164/B1163)</f>
        <v>0.84403669724770647</v>
      </c>
      <c r="AD1164" s="97">
        <v>92</v>
      </c>
      <c r="AE1164" s="98">
        <f t="shared" ref="AE1164:AE1165" si="461">IF(AD1164=0,"",AD1164/AD1163)</f>
        <v>0.84403669724770647</v>
      </c>
      <c r="AF1164" s="98">
        <f t="shared" ref="AF1164:AF1165" si="462">IF(AD1164=0,"",100%-AE1164)</f>
        <v>0.15596330275229353</v>
      </c>
      <c r="AG1164" s="2"/>
      <c r="AH1164" s="2"/>
      <c r="AI1164" s="2"/>
      <c r="AJ1164" s="2"/>
    </row>
    <row r="1165" spans="1:36" ht="15.75" customHeight="1" x14ac:dyDescent="0.25">
      <c r="A1165" s="84">
        <v>2501</v>
      </c>
      <c r="B1165" s="87"/>
      <c r="C1165" s="87"/>
      <c r="D1165" s="87">
        <v>84</v>
      </c>
      <c r="E1165" s="87"/>
      <c r="F1165" s="87"/>
      <c r="G1165" s="87"/>
      <c r="H1165" s="87"/>
      <c r="I1165" s="87"/>
      <c r="J1165" s="87"/>
      <c r="K1165" s="88"/>
      <c r="L1165" s="88"/>
      <c r="M1165" s="88"/>
      <c r="N1165" s="88"/>
      <c r="O1165" s="88"/>
      <c r="P1165" s="88"/>
      <c r="Q1165" s="88"/>
      <c r="R1165" s="88"/>
      <c r="S1165" s="88"/>
      <c r="T1165" s="88"/>
      <c r="U1165" s="88"/>
      <c r="V1165" s="88"/>
      <c r="W1165" s="88"/>
      <c r="X1165" s="88"/>
      <c r="Y1165" s="129"/>
      <c r="Z1165" s="159"/>
      <c r="AA1165" s="108"/>
      <c r="AB1165" s="160"/>
      <c r="AC1165" s="96">
        <f>IF(D1165=0,"",D1165/C1164)</f>
        <v>0.91304347826086951</v>
      </c>
      <c r="AD1165" s="97">
        <v>90</v>
      </c>
      <c r="AE1165" s="98">
        <f t="shared" si="461"/>
        <v>0.97826086956521741</v>
      </c>
      <c r="AF1165" s="98">
        <f t="shared" si="462"/>
        <v>2.1739130434782594E-2</v>
      </c>
      <c r="AG1165" s="128">
        <f>AD1165/AD1163</f>
        <v>0.82568807339449546</v>
      </c>
      <c r="AH1165" s="2"/>
      <c r="AI1165" s="2"/>
      <c r="AJ1165" s="2"/>
    </row>
    <row r="1166" spans="1:36" ht="15.75" customHeight="1" x14ac:dyDescent="0.25">
      <c r="A1166" s="84">
        <v>2502</v>
      </c>
      <c r="B1166" s="87"/>
      <c r="C1166" s="87"/>
      <c r="D1166" s="87"/>
      <c r="E1166" s="87"/>
      <c r="F1166" s="87"/>
      <c r="G1166" s="87"/>
      <c r="H1166" s="87"/>
      <c r="I1166" s="87"/>
      <c r="J1166" s="87"/>
      <c r="K1166" s="88"/>
      <c r="L1166" s="88"/>
      <c r="M1166" s="88"/>
      <c r="N1166" s="88"/>
      <c r="O1166" s="88"/>
      <c r="P1166" s="88"/>
      <c r="Q1166" s="88"/>
      <c r="R1166" s="88"/>
      <c r="S1166" s="88"/>
      <c r="T1166" s="88"/>
      <c r="U1166" s="88"/>
      <c r="V1166" s="88"/>
      <c r="W1166" s="88"/>
      <c r="X1166" s="88"/>
      <c r="Y1166" s="129"/>
      <c r="Z1166" s="159"/>
      <c r="AA1166" s="108"/>
      <c r="AB1166" s="160"/>
      <c r="AC1166" s="96" t="str">
        <f>IF(E1166=0,"",E1166/D1165)</f>
        <v/>
      </c>
      <c r="AD1166" s="97"/>
      <c r="AE1166" s="98" t="str">
        <f t="shared" ref="AE1166:AE1170" si="463">IF(AD1166=0,"",AD1166/AD1165)</f>
        <v/>
      </c>
      <c r="AF1166" s="98" t="str">
        <f t="shared" ref="AF1166:AF1170" si="464">IF(AD1166=0,"",100%-AE1166)</f>
        <v/>
      </c>
      <c r="AG1166" s="2"/>
      <c r="AH1166" s="2"/>
      <c r="AI1166" s="2"/>
      <c r="AJ1166" s="2"/>
    </row>
    <row r="1167" spans="1:36" ht="15.75" customHeight="1" x14ac:dyDescent="0.25">
      <c r="A1167" s="84">
        <v>2601</v>
      </c>
      <c r="B1167" s="87"/>
      <c r="C1167" s="87"/>
      <c r="D1167" s="87"/>
      <c r="E1167" s="87"/>
      <c r="F1167" s="87"/>
      <c r="G1167" s="87"/>
      <c r="H1167" s="87"/>
      <c r="I1167" s="87"/>
      <c r="J1167" s="87"/>
      <c r="K1167" s="88"/>
      <c r="L1167" s="88"/>
      <c r="M1167" s="88"/>
      <c r="N1167" s="88"/>
      <c r="O1167" s="88"/>
      <c r="P1167" s="88"/>
      <c r="Q1167" s="88"/>
      <c r="R1167" s="88"/>
      <c r="S1167" s="88"/>
      <c r="T1167" s="88"/>
      <c r="U1167" s="88"/>
      <c r="V1167" s="88"/>
      <c r="W1167" s="88"/>
      <c r="X1167" s="88"/>
      <c r="Y1167" s="129"/>
      <c r="Z1167" s="159"/>
      <c r="AA1167" s="108"/>
      <c r="AB1167" s="160"/>
      <c r="AC1167" s="96" t="str">
        <f>IF(G1167=0,"",G1167/#REF!)</f>
        <v/>
      </c>
      <c r="AD1167" s="97"/>
      <c r="AE1167" s="98" t="str">
        <f t="shared" si="463"/>
        <v/>
      </c>
      <c r="AF1167" s="98" t="str">
        <f t="shared" si="464"/>
        <v/>
      </c>
      <c r="AG1167" s="2"/>
      <c r="AH1167" s="2"/>
      <c r="AI1167" s="2"/>
      <c r="AJ1167" s="2"/>
    </row>
    <row r="1168" spans="1:36" ht="15.75" customHeight="1" x14ac:dyDescent="0.25">
      <c r="A1168" s="84">
        <v>2602</v>
      </c>
      <c r="B1168" s="87"/>
      <c r="C1168" s="87"/>
      <c r="D1168" s="87"/>
      <c r="E1168" s="87"/>
      <c r="F1168" s="87"/>
      <c r="G1168" s="87"/>
      <c r="H1168" s="87"/>
      <c r="I1168" s="87"/>
      <c r="J1168" s="87"/>
      <c r="K1168" s="88"/>
      <c r="L1168" s="88"/>
      <c r="M1168" s="88"/>
      <c r="N1168" s="88"/>
      <c r="O1168" s="88"/>
      <c r="P1168" s="88"/>
      <c r="Q1168" s="88"/>
      <c r="R1168" s="88"/>
      <c r="S1168" s="88"/>
      <c r="T1168" s="88"/>
      <c r="U1168" s="88"/>
      <c r="V1168" s="88"/>
      <c r="W1168" s="88"/>
      <c r="X1168" s="88"/>
      <c r="Y1168" s="129"/>
      <c r="Z1168" s="159"/>
      <c r="AA1168" s="108"/>
      <c r="AB1168" s="160"/>
      <c r="AC1168" s="96" t="str">
        <f>IF(H1168=0,"",H1168/G1167)</f>
        <v/>
      </c>
      <c r="AD1168" s="97"/>
      <c r="AE1168" s="98" t="str">
        <f t="shared" si="463"/>
        <v/>
      </c>
      <c r="AF1168" s="98" t="str">
        <f t="shared" si="464"/>
        <v/>
      </c>
      <c r="AG1168" s="2"/>
      <c r="AH1168" s="2"/>
      <c r="AI1168" s="2"/>
      <c r="AJ1168" s="2"/>
    </row>
    <row r="1169" spans="1:36" ht="15.75" customHeight="1" x14ac:dyDescent="0.25">
      <c r="A1169" s="84">
        <v>2701</v>
      </c>
      <c r="B1169" s="87"/>
      <c r="C1169" s="87"/>
      <c r="D1169" s="87"/>
      <c r="E1169" s="87"/>
      <c r="F1169" s="87"/>
      <c r="G1169" s="87"/>
      <c r="H1169" s="87"/>
      <c r="I1169" s="87"/>
      <c r="J1169" s="87"/>
      <c r="K1169" s="88"/>
      <c r="L1169" s="88"/>
      <c r="M1169" s="88"/>
      <c r="N1169" s="88"/>
      <c r="O1169" s="88"/>
      <c r="P1169" s="88"/>
      <c r="Q1169" s="88"/>
      <c r="R1169" s="88"/>
      <c r="S1169" s="88"/>
      <c r="T1169" s="88"/>
      <c r="U1169" s="88"/>
      <c r="V1169" s="88"/>
      <c r="W1169" s="88"/>
      <c r="X1169" s="88"/>
      <c r="Y1169" s="129"/>
      <c r="Z1169" s="159"/>
      <c r="AA1169" s="108"/>
      <c r="AB1169" s="160"/>
      <c r="AC1169" s="96" t="str">
        <f>IF(I1169=0,"",I1169/H1168)</f>
        <v/>
      </c>
      <c r="AD1169" s="97"/>
      <c r="AE1169" s="98" t="str">
        <f t="shared" si="463"/>
        <v/>
      </c>
      <c r="AF1169" s="98" t="str">
        <f t="shared" si="464"/>
        <v/>
      </c>
      <c r="AG1169" s="2"/>
      <c r="AH1169" s="2"/>
      <c r="AI1169" s="2"/>
      <c r="AJ1169" s="2"/>
    </row>
    <row r="1170" spans="1:36" ht="15.75" customHeight="1" x14ac:dyDescent="0.25">
      <c r="A1170" s="84">
        <v>2702</v>
      </c>
      <c r="B1170" s="87"/>
      <c r="C1170" s="87"/>
      <c r="D1170" s="87"/>
      <c r="E1170" s="87"/>
      <c r="F1170" s="87"/>
      <c r="G1170" s="87"/>
      <c r="H1170" s="87"/>
      <c r="I1170" s="87"/>
      <c r="J1170" s="87"/>
      <c r="K1170" s="88"/>
      <c r="L1170" s="88"/>
      <c r="M1170" s="88"/>
      <c r="N1170" s="88" t="s">
        <v>37</v>
      </c>
      <c r="O1170" s="88"/>
      <c r="P1170" s="88"/>
      <c r="Q1170" s="88"/>
      <c r="R1170" s="88"/>
      <c r="S1170" s="88"/>
      <c r="T1170" s="88"/>
      <c r="U1170" s="88"/>
      <c r="V1170" s="88"/>
      <c r="W1170" s="88"/>
      <c r="X1170" s="88"/>
      <c r="Y1170" s="129"/>
      <c r="Z1170" s="159"/>
      <c r="AA1170" s="108"/>
      <c r="AB1170" s="160"/>
      <c r="AC1170" s="126" t="str">
        <f>IF(J1170=0,"",J1170/I1169)</f>
        <v/>
      </c>
      <c r="AD1170" s="97"/>
      <c r="AE1170" s="98" t="str">
        <f t="shared" si="463"/>
        <v/>
      </c>
      <c r="AF1170" s="98" t="str">
        <f t="shared" si="464"/>
        <v/>
      </c>
      <c r="AG1170" s="2"/>
    </row>
    <row r="1171" spans="1:36" ht="15.75" customHeight="1" x14ac:dyDescent="0.25">
      <c r="A1171" s="84">
        <v>2801</v>
      </c>
      <c r="B1171" s="87"/>
      <c r="C1171" s="87"/>
      <c r="D1171" s="87"/>
      <c r="E1171" s="87"/>
      <c r="F1171" s="87"/>
      <c r="G1171" s="87"/>
      <c r="H1171" s="87"/>
      <c r="I1171" s="87"/>
      <c r="J1171" s="87"/>
      <c r="K1171" s="88"/>
      <c r="L1171" s="88"/>
      <c r="M1171" s="88"/>
      <c r="N1171" s="88"/>
      <c r="O1171" s="88"/>
      <c r="P1171" s="88"/>
      <c r="Q1171" s="88"/>
      <c r="R1171" s="88"/>
      <c r="S1171" s="88"/>
      <c r="T1171" s="88"/>
      <c r="U1171" s="88"/>
      <c r="V1171" s="88"/>
      <c r="W1171" s="88"/>
      <c r="X1171" s="88"/>
      <c r="Y1171" s="129"/>
      <c r="Z1171" s="159"/>
      <c r="AA1171" s="108"/>
      <c r="AB1171" s="88"/>
      <c r="AC1171" s="101"/>
      <c r="AD1171" s="97"/>
      <c r="AE1171" s="102"/>
      <c r="AF1171" s="103"/>
      <c r="AG1171" s="2"/>
    </row>
    <row r="1172" spans="1:36" ht="15.75" customHeight="1" x14ac:dyDescent="0.25">
      <c r="A1172" s="84">
        <v>2802</v>
      </c>
      <c r="B1172" s="87"/>
      <c r="C1172" s="87"/>
      <c r="D1172" s="87"/>
      <c r="E1172" s="87"/>
      <c r="F1172" s="87"/>
      <c r="G1172" s="87"/>
      <c r="H1172" s="87"/>
      <c r="I1172" s="87"/>
      <c r="J1172" s="87"/>
      <c r="K1172" s="211"/>
      <c r="L1172" s="211"/>
      <c r="M1172" s="211"/>
      <c r="N1172" s="211"/>
      <c r="O1172" s="211"/>
      <c r="P1172" s="211"/>
      <c r="Q1172" s="211"/>
      <c r="R1172" s="211"/>
      <c r="S1172" s="211"/>
      <c r="T1172" s="211"/>
      <c r="U1172" s="211"/>
      <c r="V1172" s="211"/>
      <c r="W1172" s="211"/>
      <c r="X1172" s="211"/>
      <c r="Y1172" s="129"/>
      <c r="Z1172" s="159"/>
      <c r="AA1172" s="108"/>
      <c r="AB1172" s="88"/>
      <c r="AC1172" s="105"/>
      <c r="AD1172" s="106"/>
      <c r="AE1172" s="107"/>
      <c r="AF1172" s="105"/>
      <c r="AG1172" s="2"/>
    </row>
    <row r="1173" spans="1:36" ht="15.75" customHeight="1" x14ac:dyDescent="0.25">
      <c r="A1173" s="84">
        <v>2901</v>
      </c>
      <c r="B1173" s="87"/>
      <c r="C1173" s="87"/>
      <c r="D1173" s="87"/>
      <c r="E1173" s="87"/>
      <c r="F1173" s="87"/>
      <c r="G1173" s="87"/>
      <c r="H1173" s="87"/>
      <c r="I1173" s="87"/>
      <c r="J1173" s="87"/>
      <c r="K1173" s="211"/>
      <c r="L1173" s="211"/>
      <c r="M1173" s="211"/>
      <c r="N1173" s="211"/>
      <c r="O1173" s="211"/>
      <c r="P1173" s="211"/>
      <c r="Q1173" s="211"/>
      <c r="R1173" s="211"/>
      <c r="S1173" s="211"/>
      <c r="T1173" s="211"/>
      <c r="U1173" s="211"/>
      <c r="V1173" s="211"/>
      <c r="W1173" s="211"/>
      <c r="X1173" s="211"/>
      <c r="Y1173" s="129"/>
      <c r="Z1173" s="159"/>
      <c r="AA1173" s="108"/>
      <c r="AB1173" s="88"/>
      <c r="AC1173" s="105"/>
      <c r="AD1173" s="106"/>
      <c r="AE1173" s="107"/>
      <c r="AF1173" s="105"/>
      <c r="AG1173" s="2"/>
    </row>
    <row r="1174" spans="1:36" ht="15.75" customHeight="1" x14ac:dyDescent="0.25">
      <c r="A1174" s="84">
        <v>2902</v>
      </c>
      <c r="B1174" s="87"/>
      <c r="C1174" s="87"/>
      <c r="D1174" s="87"/>
      <c r="E1174" s="87"/>
      <c r="F1174" s="87"/>
      <c r="G1174" s="87"/>
      <c r="H1174" s="87"/>
      <c r="I1174" s="87"/>
      <c r="J1174" s="87"/>
      <c r="K1174" s="211"/>
      <c r="L1174" s="211"/>
      <c r="M1174" s="211"/>
      <c r="N1174" s="211"/>
      <c r="O1174" s="211"/>
      <c r="P1174" s="211"/>
      <c r="Q1174" s="211"/>
      <c r="R1174" s="211"/>
      <c r="S1174" s="211"/>
      <c r="T1174" s="211"/>
      <c r="U1174" s="211"/>
      <c r="V1174" s="211"/>
      <c r="W1174" s="211"/>
      <c r="X1174" s="211"/>
      <c r="Y1174" s="129"/>
      <c r="Z1174" s="159"/>
      <c r="AA1174" s="108"/>
      <c r="AB1174" s="88"/>
      <c r="AC1174" s="105"/>
      <c r="AD1174" s="106"/>
      <c r="AE1174" s="107"/>
      <c r="AF1174" s="105"/>
      <c r="AG1174" s="2"/>
    </row>
    <row r="1175" spans="1:36" ht="15.75" customHeight="1" x14ac:dyDescent="0.25">
      <c r="A1175" s="84">
        <v>3001</v>
      </c>
      <c r="B1175" s="87"/>
      <c r="C1175" s="87"/>
      <c r="D1175" s="87"/>
      <c r="E1175" s="87"/>
      <c r="F1175" s="87"/>
      <c r="G1175" s="87"/>
      <c r="H1175" s="87"/>
      <c r="I1175" s="87"/>
      <c r="J1175" s="87"/>
      <c r="K1175" s="211"/>
      <c r="L1175" s="211"/>
      <c r="M1175" s="211"/>
      <c r="N1175" s="211"/>
      <c r="O1175" s="211"/>
      <c r="P1175" s="211"/>
      <c r="Q1175" s="211"/>
      <c r="R1175" s="211"/>
      <c r="S1175" s="211"/>
      <c r="T1175" s="211"/>
      <c r="U1175" s="211"/>
      <c r="V1175" s="211"/>
      <c r="W1175" s="211"/>
      <c r="X1175" s="211"/>
      <c r="Y1175" s="129"/>
      <c r="Z1175" s="159"/>
      <c r="AA1175" s="108"/>
      <c r="AB1175" s="88"/>
      <c r="AC1175" s="108"/>
      <c r="AD1175" s="109"/>
      <c r="AE1175" s="110"/>
      <c r="AF1175" s="105"/>
      <c r="AG1175" s="2"/>
    </row>
    <row r="1176" spans="1:36" ht="15.75" customHeight="1" x14ac:dyDescent="0.25">
      <c r="A1176" s="84">
        <v>3002</v>
      </c>
      <c r="B1176" s="87"/>
      <c r="C1176" s="87"/>
      <c r="D1176" s="87"/>
      <c r="E1176" s="87"/>
      <c r="F1176" s="87"/>
      <c r="G1176" s="87"/>
      <c r="H1176" s="87"/>
      <c r="I1176" s="87"/>
      <c r="J1176" s="87"/>
      <c r="K1176" s="211"/>
      <c r="L1176" s="211"/>
      <c r="M1176" s="211"/>
      <c r="N1176" s="211"/>
      <c r="O1176" s="211"/>
      <c r="P1176" s="211"/>
      <c r="Q1176" s="211"/>
      <c r="R1176" s="211"/>
      <c r="S1176" s="211"/>
      <c r="T1176" s="211"/>
      <c r="U1176" s="211"/>
      <c r="V1176" s="211"/>
      <c r="W1176" s="211"/>
      <c r="X1176" s="211"/>
      <c r="Y1176" s="129"/>
      <c r="Z1176" s="159"/>
      <c r="AA1176" s="108"/>
      <c r="AB1176" s="88"/>
      <c r="AC1176" s="111" t="s">
        <v>91</v>
      </c>
      <c r="AD1176" s="112"/>
      <c r="AE1176" s="113" t="str">
        <f>IF(SUM(Y1167:Y1176)=0,"",SUM(Y1167:Y1176))</f>
        <v/>
      </c>
      <c r="AF1176" s="114" t="s">
        <v>19</v>
      </c>
      <c r="AG1176" s="2"/>
    </row>
    <row r="1177" spans="1:36" ht="15.75" customHeight="1" x14ac:dyDescent="0.25">
      <c r="A1177" s="84">
        <v>3101</v>
      </c>
      <c r="B1177" s="87"/>
      <c r="C1177" s="87"/>
      <c r="D1177" s="87"/>
      <c r="E1177" s="87"/>
      <c r="F1177" s="87"/>
      <c r="G1177" s="87"/>
      <c r="H1177" s="87"/>
      <c r="I1177" s="87"/>
      <c r="J1177" s="87"/>
      <c r="K1177" s="211"/>
      <c r="L1177" s="211"/>
      <c r="M1177" s="211"/>
      <c r="N1177" s="211"/>
      <c r="O1177" s="211"/>
      <c r="P1177" s="211"/>
      <c r="Q1177" s="211"/>
      <c r="R1177" s="211"/>
      <c r="S1177" s="211"/>
      <c r="T1177" s="211"/>
      <c r="U1177" s="211"/>
      <c r="V1177" s="211"/>
      <c r="W1177" s="211"/>
      <c r="X1177" s="211"/>
      <c r="Y1177" s="129"/>
      <c r="Z1177" s="159"/>
      <c r="AA1177" s="108"/>
      <c r="AB1177" s="88"/>
      <c r="AC1177" s="115" t="s">
        <v>92</v>
      </c>
      <c r="AD1177" s="116" t="str">
        <f>IF(AD1176/B1163=0,"",AD1176/B1163)</f>
        <v/>
      </c>
      <c r="AE1177" s="117" t="e">
        <f>IF(AD1176/AE1176=0,"",AD1176/AE1176)</f>
        <v>#VALUE!</v>
      </c>
      <c r="AF1177" s="118" t="s">
        <v>93</v>
      </c>
      <c r="AG1177" s="2"/>
    </row>
    <row r="1178" spans="1:36" ht="15.75" customHeight="1" x14ac:dyDescent="0.25">
      <c r="A1178" s="84">
        <v>3102</v>
      </c>
      <c r="B1178" s="87"/>
      <c r="C1178" s="87"/>
      <c r="D1178" s="87"/>
      <c r="E1178" s="87"/>
      <c r="F1178" s="87"/>
      <c r="G1178" s="87"/>
      <c r="H1178" s="87"/>
      <c r="I1178" s="87"/>
      <c r="J1178" s="87"/>
      <c r="K1178" s="211"/>
      <c r="L1178" s="211"/>
      <c r="M1178" s="211"/>
      <c r="N1178" s="211"/>
      <c r="O1178" s="211"/>
      <c r="P1178" s="211"/>
      <c r="Q1178" s="211"/>
      <c r="R1178" s="211"/>
      <c r="S1178" s="211"/>
      <c r="T1178" s="211"/>
      <c r="U1178" s="211"/>
      <c r="V1178" s="211"/>
      <c r="W1178" s="211"/>
      <c r="X1178" s="211"/>
      <c r="Y1178" s="129"/>
      <c r="Z1178" s="161"/>
      <c r="AA1178" s="162"/>
      <c r="AB1178" s="163"/>
      <c r="AC1178" s="120"/>
      <c r="AD1178" s="121"/>
      <c r="AE1178" s="121"/>
      <c r="AF1178" s="122"/>
      <c r="AG1178" s="2"/>
    </row>
    <row r="1179" spans="1:36" ht="18" x14ac:dyDescent="0.25">
      <c r="A1179" s="46"/>
      <c r="B1179" s="296" t="s">
        <v>111</v>
      </c>
      <c r="C1179" s="296"/>
      <c r="D1179" s="296"/>
      <c r="E1179" s="296"/>
      <c r="F1179" s="296"/>
      <c r="G1179" s="296"/>
      <c r="H1179" s="296"/>
      <c r="I1179" s="296"/>
      <c r="J1179" s="296"/>
      <c r="K1179" s="296"/>
      <c r="L1179" s="296"/>
      <c r="M1179" s="296"/>
      <c r="N1179" s="296"/>
      <c r="O1179" s="296"/>
      <c r="P1179" s="296"/>
      <c r="Q1179" s="296"/>
      <c r="R1179" s="296"/>
      <c r="S1179" s="296"/>
      <c r="T1179" s="296"/>
      <c r="U1179" s="296"/>
      <c r="V1179" s="296"/>
      <c r="W1179" s="296"/>
      <c r="X1179" s="296"/>
      <c r="Y1179" s="123">
        <f>SUM(Y1163:Y1175)</f>
        <v>0</v>
      </c>
      <c r="Z1179" s="124" t="str">
        <f>IF(Y1170=0,"",Y1170/B1163)</f>
        <v/>
      </c>
      <c r="AA1179" s="124" t="str">
        <f>IF(Y1179=0,"",Y1179/B1163)</f>
        <v/>
      </c>
      <c r="AB1179" s="124" t="str">
        <f>IF(Y1170=0,"",AA1179-Z1179)</f>
        <v/>
      </c>
      <c r="AC1179" s="1"/>
      <c r="AD1179" s="2"/>
      <c r="AE1179" s="36"/>
      <c r="AF1179" s="1"/>
      <c r="AG1179" s="2"/>
    </row>
    <row r="1180" spans="1:36" ht="12.75" x14ac:dyDescent="0.2"/>
    <row r="1181" spans="1:36" ht="12.75" x14ac:dyDescent="0.2"/>
    <row r="1182" spans="1:36" ht="26.25" x14ac:dyDescent="0.4">
      <c r="B1182" s="297" t="s">
        <v>101</v>
      </c>
      <c r="C1182" s="297"/>
      <c r="D1182" s="297"/>
      <c r="E1182" s="297"/>
      <c r="F1182" s="297"/>
      <c r="G1182" s="297"/>
      <c r="H1182" s="297"/>
      <c r="I1182" s="297"/>
      <c r="J1182" s="297"/>
      <c r="K1182" s="297"/>
      <c r="L1182" s="297"/>
      <c r="M1182" s="297"/>
      <c r="N1182" s="297"/>
      <c r="O1182" s="297"/>
      <c r="P1182" s="297"/>
      <c r="Q1182" s="297"/>
      <c r="R1182" s="297"/>
      <c r="S1182" s="297"/>
      <c r="T1182" s="297"/>
      <c r="U1182" s="297"/>
      <c r="V1182" s="297"/>
      <c r="W1182" s="297"/>
      <c r="X1182" s="297"/>
      <c r="Y1182" s="208" t="s">
        <v>157</v>
      </c>
      <c r="Z1182" s="1"/>
      <c r="AA1182" s="1"/>
      <c r="AB1182" s="2"/>
      <c r="AC1182" s="1"/>
      <c r="AD1182" s="2"/>
      <c r="AE1182" s="2"/>
      <c r="AF1182" s="2"/>
      <c r="AG1182" s="2"/>
    </row>
    <row r="1183" spans="1:36" ht="20.25" x14ac:dyDescent="0.2">
      <c r="A1183" s="316" t="s">
        <v>18</v>
      </c>
      <c r="B1183" s="318" t="s">
        <v>102</v>
      </c>
      <c r="C1183" s="319"/>
      <c r="D1183" s="319"/>
      <c r="E1183" s="319"/>
      <c r="F1183" s="319"/>
      <c r="G1183" s="319"/>
      <c r="H1183" s="319"/>
      <c r="I1183" s="319"/>
      <c r="J1183" s="320"/>
      <c r="K1183" s="298"/>
      <c r="L1183" s="298"/>
      <c r="M1183" s="298"/>
      <c r="N1183" s="298"/>
      <c r="O1183" s="298"/>
      <c r="P1183" s="298"/>
      <c r="Q1183" s="298"/>
      <c r="R1183" s="298"/>
      <c r="S1183" s="298"/>
      <c r="T1183" s="298"/>
      <c r="U1183" s="298"/>
      <c r="V1183" s="298"/>
      <c r="W1183" s="298"/>
      <c r="X1183" s="298"/>
      <c r="Y1183" s="327" t="s">
        <v>19</v>
      </c>
      <c r="Z1183" s="323" t="s">
        <v>11</v>
      </c>
      <c r="AA1183" s="323" t="s">
        <v>12</v>
      </c>
      <c r="AB1183" s="325" t="s">
        <v>13</v>
      </c>
      <c r="AC1183" s="323" t="s">
        <v>14</v>
      </c>
      <c r="AD1183" s="324" t="s">
        <v>15</v>
      </c>
      <c r="AE1183" s="324" t="s">
        <v>16</v>
      </c>
      <c r="AF1183" s="323" t="s">
        <v>103</v>
      </c>
      <c r="AG1183" s="2"/>
    </row>
    <row r="1184" spans="1:36" ht="15.75" x14ac:dyDescent="0.25">
      <c r="A1184" s="317"/>
      <c r="B1184" s="84" t="s">
        <v>104</v>
      </c>
      <c r="C1184" s="84" t="s">
        <v>105</v>
      </c>
      <c r="D1184" s="84" t="s">
        <v>106</v>
      </c>
      <c r="E1184" s="84" t="s">
        <v>107</v>
      </c>
      <c r="F1184" s="84" t="s">
        <v>108</v>
      </c>
      <c r="G1184" s="84" t="s">
        <v>109</v>
      </c>
      <c r="H1184" s="84" t="s">
        <v>110</v>
      </c>
      <c r="I1184" s="84" t="s">
        <v>73</v>
      </c>
      <c r="J1184" s="84" t="s">
        <v>74</v>
      </c>
      <c r="K1184" s="85" t="s">
        <v>73</v>
      </c>
      <c r="L1184" s="85" t="s">
        <v>74</v>
      </c>
      <c r="M1184" s="85" t="s">
        <v>73</v>
      </c>
      <c r="N1184" s="85" t="s">
        <v>74</v>
      </c>
      <c r="O1184" s="85" t="s">
        <v>73</v>
      </c>
      <c r="P1184" s="85" t="s">
        <v>74</v>
      </c>
      <c r="Q1184" s="85" t="s">
        <v>73</v>
      </c>
      <c r="R1184" s="85" t="s">
        <v>74</v>
      </c>
      <c r="S1184" s="85" t="s">
        <v>73</v>
      </c>
      <c r="T1184" s="85" t="s">
        <v>74</v>
      </c>
      <c r="Y1184" s="322"/>
      <c r="Z1184" s="317"/>
      <c r="AA1184" s="317"/>
      <c r="AB1184" s="317"/>
      <c r="AC1184" s="317"/>
      <c r="AD1184" s="317"/>
      <c r="AE1184" s="317"/>
      <c r="AF1184" s="317"/>
      <c r="AG1184" s="2"/>
    </row>
    <row r="1185" spans="1:33" ht="15.75" customHeight="1" x14ac:dyDescent="0.25">
      <c r="A1185" s="84">
        <v>2402</v>
      </c>
      <c r="B1185" s="87">
        <v>110</v>
      </c>
      <c r="C1185" s="87"/>
      <c r="D1185" s="87"/>
      <c r="E1185" s="87"/>
      <c r="F1185" s="87"/>
      <c r="G1185" s="87"/>
      <c r="H1185" s="87"/>
      <c r="I1185" s="87"/>
      <c r="J1185" s="87"/>
      <c r="K1185" s="88"/>
      <c r="L1185" s="88"/>
      <c r="M1185" s="88"/>
      <c r="N1185" s="88"/>
      <c r="O1185" s="88"/>
      <c r="P1185" s="88"/>
      <c r="Q1185" s="88"/>
      <c r="R1185" s="88"/>
      <c r="S1185" s="88"/>
      <c r="T1185" s="88"/>
      <c r="U1185" s="88"/>
      <c r="V1185" s="88"/>
      <c r="W1185" s="88"/>
      <c r="X1185" s="88"/>
      <c r="Y1185" s="129"/>
      <c r="Z1185" s="156"/>
      <c r="AA1185" s="157"/>
      <c r="AB1185" s="158"/>
      <c r="AC1185" s="91"/>
      <c r="AD1185" s="92">
        <f>B1185</f>
        <v>110</v>
      </c>
      <c r="AE1185" s="93"/>
      <c r="AF1185" s="91"/>
      <c r="AG1185" s="2"/>
    </row>
    <row r="1186" spans="1:33" ht="15.75" customHeight="1" x14ac:dyDescent="0.25">
      <c r="A1186" s="84">
        <v>2501</v>
      </c>
      <c r="B1186" s="87"/>
      <c r="C1186" s="87">
        <v>94</v>
      </c>
      <c r="D1186" s="87"/>
      <c r="E1186" s="87"/>
      <c r="F1186" s="87"/>
      <c r="G1186" s="87"/>
      <c r="H1186" s="87"/>
      <c r="I1186" s="87"/>
      <c r="J1186" s="87"/>
      <c r="K1186" s="88"/>
      <c r="L1186" s="88"/>
      <c r="M1186" s="88"/>
      <c r="N1186" s="88"/>
      <c r="O1186" s="88"/>
      <c r="P1186" s="88"/>
      <c r="Q1186" s="88"/>
      <c r="R1186" s="88"/>
      <c r="S1186" s="88"/>
      <c r="T1186" s="88"/>
      <c r="U1186" s="88"/>
      <c r="V1186" s="88"/>
      <c r="W1186" s="88"/>
      <c r="X1186" s="88"/>
      <c r="Y1186" s="129"/>
      <c r="Z1186" s="159"/>
      <c r="AA1186" s="108"/>
      <c r="AB1186" s="160"/>
      <c r="AC1186" s="96">
        <f>IF(C1186=0,"",C1186/B1185)</f>
        <v>0.8545454545454545</v>
      </c>
      <c r="AD1186" s="97">
        <v>94</v>
      </c>
      <c r="AE1186" s="98">
        <f t="shared" ref="AE1186:AE1192" si="465">IF(AD1186=0,"",AD1186/AD1185)</f>
        <v>0.8545454545454545</v>
      </c>
      <c r="AF1186" s="98">
        <f t="shared" ref="AF1186:AF1192" si="466">IF(AD1186=0,"",100%-AE1186)</f>
        <v>0.1454545454545455</v>
      </c>
      <c r="AG1186" s="2"/>
    </row>
    <row r="1187" spans="1:33" ht="15.75" customHeight="1" x14ac:dyDescent="0.25">
      <c r="A1187" s="84">
        <v>2502</v>
      </c>
      <c r="B1187" s="87"/>
      <c r="C1187" s="87"/>
      <c r="D1187" s="87"/>
      <c r="E1187" s="87"/>
      <c r="F1187" s="87"/>
      <c r="G1187" s="87"/>
      <c r="H1187" s="87"/>
      <c r="I1187" s="87"/>
      <c r="J1187" s="87"/>
      <c r="K1187" s="88"/>
      <c r="L1187" s="88"/>
      <c r="M1187" s="88"/>
      <c r="N1187" s="88"/>
      <c r="O1187" s="88"/>
      <c r="P1187" s="88"/>
      <c r="Q1187" s="88"/>
      <c r="R1187" s="88"/>
      <c r="S1187" s="88"/>
      <c r="T1187" s="88"/>
      <c r="U1187" s="88"/>
      <c r="V1187" s="88"/>
      <c r="W1187" s="88"/>
      <c r="X1187" s="88"/>
      <c r="Y1187" s="129"/>
      <c r="Z1187" s="159"/>
      <c r="AA1187" s="108"/>
      <c r="AB1187" s="160"/>
      <c r="AC1187" s="96" t="str">
        <f>IF(D1187=0,"",D1187/C1186)</f>
        <v/>
      </c>
      <c r="AD1187" s="97"/>
      <c r="AE1187" s="98" t="str">
        <f t="shared" si="465"/>
        <v/>
      </c>
      <c r="AF1187" s="98" t="str">
        <f t="shared" si="466"/>
        <v/>
      </c>
      <c r="AG1187" s="128">
        <f>AD1187/AD1185</f>
        <v>0</v>
      </c>
    </row>
    <row r="1188" spans="1:33" ht="15.75" customHeight="1" x14ac:dyDescent="0.25">
      <c r="A1188" s="84">
        <v>2601</v>
      </c>
      <c r="B1188" s="87"/>
      <c r="C1188" s="87"/>
      <c r="D1188" s="87"/>
      <c r="E1188" s="87"/>
      <c r="F1188" s="87"/>
      <c r="G1188" s="87"/>
      <c r="H1188" s="87"/>
      <c r="I1188" s="87"/>
      <c r="J1188" s="87"/>
      <c r="K1188" s="88"/>
      <c r="L1188" s="88"/>
      <c r="M1188" s="88"/>
      <c r="N1188" s="88"/>
      <c r="O1188" s="88"/>
      <c r="P1188" s="88"/>
      <c r="Q1188" s="88"/>
      <c r="R1188" s="88"/>
      <c r="S1188" s="88"/>
      <c r="T1188" s="88"/>
      <c r="U1188" s="88"/>
      <c r="V1188" s="88"/>
      <c r="W1188" s="88"/>
      <c r="X1188" s="88"/>
      <c r="Y1188" s="129"/>
      <c r="Z1188" s="159"/>
      <c r="AA1188" s="108"/>
      <c r="AB1188" s="160"/>
      <c r="AC1188" s="96" t="str">
        <f>IF(E1188=0,"",E1188/D1187)</f>
        <v/>
      </c>
      <c r="AD1188" s="97"/>
      <c r="AE1188" s="98" t="str">
        <f t="shared" si="465"/>
        <v/>
      </c>
      <c r="AF1188" s="98" t="str">
        <f t="shared" si="466"/>
        <v/>
      </c>
      <c r="AG1188" s="2"/>
    </row>
    <row r="1189" spans="1:33" ht="15.75" customHeight="1" x14ac:dyDescent="0.25">
      <c r="A1189" s="84">
        <v>2602</v>
      </c>
      <c r="B1189" s="87"/>
      <c r="C1189" s="87"/>
      <c r="D1189" s="87"/>
      <c r="E1189" s="87"/>
      <c r="F1189" s="87"/>
      <c r="G1189" s="87"/>
      <c r="H1189" s="87"/>
      <c r="I1189" s="87"/>
      <c r="J1189" s="87"/>
      <c r="K1189" s="88"/>
      <c r="L1189" s="88"/>
      <c r="M1189" s="88"/>
      <c r="N1189" s="88"/>
      <c r="O1189" s="88"/>
      <c r="P1189" s="88"/>
      <c r="Q1189" s="88"/>
      <c r="R1189" s="88"/>
      <c r="S1189" s="88"/>
      <c r="T1189" s="88"/>
      <c r="U1189" s="88"/>
      <c r="V1189" s="88"/>
      <c r="W1189" s="88"/>
      <c r="X1189" s="88"/>
      <c r="Y1189" s="129"/>
      <c r="Z1189" s="159"/>
      <c r="AA1189" s="108"/>
      <c r="AB1189" s="160"/>
      <c r="AC1189" s="96" t="str">
        <f>IF(G1189=0,"",G1189/#REF!)</f>
        <v/>
      </c>
      <c r="AD1189" s="97"/>
      <c r="AE1189" s="98" t="str">
        <f t="shared" si="465"/>
        <v/>
      </c>
      <c r="AF1189" s="98" t="str">
        <f t="shared" si="466"/>
        <v/>
      </c>
      <c r="AG1189" s="2"/>
    </row>
    <row r="1190" spans="1:33" ht="15.75" customHeight="1" x14ac:dyDescent="0.25">
      <c r="A1190" s="84">
        <v>2701</v>
      </c>
      <c r="B1190" s="87"/>
      <c r="C1190" s="87"/>
      <c r="D1190" s="87"/>
      <c r="E1190" s="87"/>
      <c r="F1190" s="87"/>
      <c r="G1190" s="87"/>
      <c r="H1190" s="87"/>
      <c r="I1190" s="87"/>
      <c r="J1190" s="87"/>
      <c r="K1190" s="88"/>
      <c r="L1190" s="88"/>
      <c r="M1190" s="88"/>
      <c r="N1190" s="88"/>
      <c r="O1190" s="88"/>
      <c r="P1190" s="88"/>
      <c r="Q1190" s="88"/>
      <c r="R1190" s="88"/>
      <c r="S1190" s="88"/>
      <c r="T1190" s="88"/>
      <c r="U1190" s="88"/>
      <c r="V1190" s="88"/>
      <c r="W1190" s="88"/>
      <c r="X1190" s="88"/>
      <c r="Y1190" s="129"/>
      <c r="Z1190" s="159"/>
      <c r="AA1190" s="108"/>
      <c r="AB1190" s="160"/>
      <c r="AC1190" s="96" t="str">
        <f>IF(H1190=0,"",H1190/G1189)</f>
        <v/>
      </c>
      <c r="AD1190" s="97"/>
      <c r="AE1190" s="98" t="str">
        <f t="shared" si="465"/>
        <v/>
      </c>
      <c r="AF1190" s="98" t="str">
        <f t="shared" si="466"/>
        <v/>
      </c>
      <c r="AG1190" s="2"/>
    </row>
    <row r="1191" spans="1:33" ht="15.75" customHeight="1" x14ac:dyDescent="0.25">
      <c r="A1191" s="84">
        <v>2702</v>
      </c>
      <c r="B1191" s="87"/>
      <c r="C1191" s="87"/>
      <c r="D1191" s="87"/>
      <c r="E1191" s="87"/>
      <c r="F1191" s="87"/>
      <c r="G1191" s="87"/>
      <c r="H1191" s="87"/>
      <c r="I1191" s="87"/>
      <c r="J1191" s="87"/>
      <c r="K1191" s="88"/>
      <c r="L1191" s="88"/>
      <c r="M1191" s="88"/>
      <c r="N1191" s="88"/>
      <c r="O1191" s="88"/>
      <c r="P1191" s="88"/>
      <c r="Q1191" s="88"/>
      <c r="R1191" s="88"/>
      <c r="S1191" s="88"/>
      <c r="T1191" s="88"/>
      <c r="U1191" s="88"/>
      <c r="V1191" s="88"/>
      <c r="W1191" s="88"/>
      <c r="X1191" s="88"/>
      <c r="Y1191" s="129"/>
      <c r="Z1191" s="159"/>
      <c r="AA1191" s="108"/>
      <c r="AB1191" s="160"/>
      <c r="AC1191" s="96" t="str">
        <f>IF(I1191=0,"",I1191/H1190)</f>
        <v/>
      </c>
      <c r="AD1191" s="97"/>
      <c r="AE1191" s="98" t="str">
        <f t="shared" si="465"/>
        <v/>
      </c>
      <c r="AF1191" s="98" t="str">
        <f t="shared" si="466"/>
        <v/>
      </c>
      <c r="AG1191" s="2"/>
    </row>
    <row r="1192" spans="1:33" ht="15.75" customHeight="1" x14ac:dyDescent="0.25">
      <c r="A1192" s="84">
        <v>2801</v>
      </c>
      <c r="B1192" s="87"/>
      <c r="C1192" s="87"/>
      <c r="D1192" s="87"/>
      <c r="E1192" s="87"/>
      <c r="F1192" s="87"/>
      <c r="G1192" s="87"/>
      <c r="H1192" s="87"/>
      <c r="I1192" s="87"/>
      <c r="J1192" s="87"/>
      <c r="K1192" s="88"/>
      <c r="L1192" s="88"/>
      <c r="M1192" s="88"/>
      <c r="N1192" s="88" t="s">
        <v>37</v>
      </c>
      <c r="O1192" s="88"/>
      <c r="P1192" s="88"/>
      <c r="Q1192" s="88"/>
      <c r="R1192" s="88"/>
      <c r="S1192" s="88"/>
      <c r="T1192" s="88"/>
      <c r="U1192" s="88"/>
      <c r="V1192" s="88"/>
      <c r="W1192" s="88"/>
      <c r="X1192" s="88"/>
      <c r="Y1192" s="129"/>
      <c r="Z1192" s="159"/>
      <c r="AA1192" s="108"/>
      <c r="AB1192" s="160"/>
      <c r="AC1192" s="126" t="str">
        <f>IF(J1192=0,"",J1192/I1191)</f>
        <v/>
      </c>
      <c r="AD1192" s="97"/>
      <c r="AE1192" s="98" t="str">
        <f t="shared" si="465"/>
        <v/>
      </c>
      <c r="AF1192" s="98" t="str">
        <f t="shared" si="466"/>
        <v/>
      </c>
      <c r="AG1192" s="2"/>
    </row>
    <row r="1193" spans="1:33" ht="15.75" customHeight="1" x14ac:dyDescent="0.25">
      <c r="A1193" s="84">
        <v>2802</v>
      </c>
      <c r="B1193" s="87"/>
      <c r="C1193" s="87"/>
      <c r="D1193" s="87"/>
      <c r="E1193" s="87"/>
      <c r="F1193" s="87"/>
      <c r="G1193" s="87"/>
      <c r="H1193" s="87"/>
      <c r="I1193" s="87"/>
      <c r="J1193" s="87"/>
      <c r="K1193" s="88"/>
      <c r="L1193" s="88"/>
      <c r="M1193" s="88"/>
      <c r="N1193" s="88"/>
      <c r="O1193" s="88"/>
      <c r="P1193" s="88"/>
      <c r="Q1193" s="88"/>
      <c r="R1193" s="88"/>
      <c r="S1193" s="88"/>
      <c r="T1193" s="88"/>
      <c r="U1193" s="88"/>
      <c r="V1193" s="88"/>
      <c r="W1193" s="88"/>
      <c r="X1193" s="88"/>
      <c r="Y1193" s="129"/>
      <c r="Z1193" s="159"/>
      <c r="AA1193" s="108"/>
      <c r="AB1193" s="88"/>
      <c r="AC1193" s="101"/>
      <c r="AD1193" s="97"/>
      <c r="AE1193" s="102"/>
      <c r="AF1193" s="103"/>
      <c r="AG1193" s="2"/>
    </row>
    <row r="1194" spans="1:33" ht="15.75" customHeight="1" x14ac:dyDescent="0.25">
      <c r="A1194" s="84">
        <v>2901</v>
      </c>
      <c r="B1194" s="87"/>
      <c r="C1194" s="87"/>
      <c r="D1194" s="87"/>
      <c r="E1194" s="87"/>
      <c r="F1194" s="87"/>
      <c r="G1194" s="87"/>
      <c r="H1194" s="87"/>
      <c r="I1194" s="87"/>
      <c r="J1194" s="87"/>
      <c r="K1194" s="211"/>
      <c r="L1194" s="211"/>
      <c r="M1194" s="211"/>
      <c r="N1194" s="211"/>
      <c r="O1194" s="211"/>
      <c r="P1194" s="211"/>
      <c r="Q1194" s="211"/>
      <c r="R1194" s="211"/>
      <c r="S1194" s="211"/>
      <c r="T1194" s="211"/>
      <c r="U1194" s="211"/>
      <c r="V1194" s="211"/>
      <c r="W1194" s="211"/>
      <c r="X1194" s="211"/>
      <c r="Y1194" s="129"/>
      <c r="Z1194" s="159"/>
      <c r="AA1194" s="108"/>
      <c r="AB1194" s="88"/>
      <c r="AC1194" s="105"/>
      <c r="AD1194" s="106"/>
      <c r="AE1194" s="107"/>
      <c r="AF1194" s="105"/>
      <c r="AG1194" s="2"/>
    </row>
    <row r="1195" spans="1:33" ht="15.75" customHeight="1" x14ac:dyDescent="0.25">
      <c r="A1195" s="84">
        <v>2902</v>
      </c>
      <c r="B1195" s="87"/>
      <c r="C1195" s="87"/>
      <c r="D1195" s="87"/>
      <c r="E1195" s="87"/>
      <c r="F1195" s="87"/>
      <c r="G1195" s="87"/>
      <c r="H1195" s="87"/>
      <c r="I1195" s="87"/>
      <c r="J1195" s="87"/>
      <c r="K1195" s="211"/>
      <c r="L1195" s="211"/>
      <c r="M1195" s="211"/>
      <c r="N1195" s="211"/>
      <c r="O1195" s="211"/>
      <c r="P1195" s="211"/>
      <c r="Q1195" s="211"/>
      <c r="R1195" s="211"/>
      <c r="S1195" s="211"/>
      <c r="T1195" s="211"/>
      <c r="U1195" s="211"/>
      <c r="V1195" s="211"/>
      <c r="W1195" s="211"/>
      <c r="X1195" s="211"/>
      <c r="Y1195" s="129"/>
      <c r="Z1195" s="159"/>
      <c r="AA1195" s="108"/>
      <c r="AB1195" s="88"/>
      <c r="AC1195" s="105"/>
      <c r="AD1195" s="106"/>
      <c r="AE1195" s="107"/>
      <c r="AF1195" s="105"/>
      <c r="AG1195" s="2"/>
    </row>
    <row r="1196" spans="1:33" ht="15.75" customHeight="1" x14ac:dyDescent="0.25">
      <c r="A1196" s="84">
        <v>3001</v>
      </c>
      <c r="B1196" s="87"/>
      <c r="C1196" s="87"/>
      <c r="D1196" s="87"/>
      <c r="E1196" s="87"/>
      <c r="F1196" s="87"/>
      <c r="G1196" s="87"/>
      <c r="H1196" s="87"/>
      <c r="I1196" s="87"/>
      <c r="J1196" s="87"/>
      <c r="K1196" s="211"/>
      <c r="L1196" s="211"/>
      <c r="M1196" s="211"/>
      <c r="N1196" s="211"/>
      <c r="O1196" s="211"/>
      <c r="P1196" s="211"/>
      <c r="Q1196" s="211"/>
      <c r="R1196" s="211"/>
      <c r="S1196" s="211"/>
      <c r="T1196" s="211"/>
      <c r="U1196" s="211"/>
      <c r="V1196" s="211"/>
      <c r="W1196" s="211"/>
      <c r="X1196" s="211"/>
      <c r="Y1196" s="129"/>
      <c r="Z1196" s="159"/>
      <c r="AA1196" s="108"/>
      <c r="AB1196" s="88"/>
      <c r="AC1196" s="105"/>
      <c r="AD1196" s="106"/>
      <c r="AE1196" s="107"/>
      <c r="AF1196" s="105"/>
      <c r="AG1196" s="2"/>
    </row>
    <row r="1197" spans="1:33" ht="15.75" customHeight="1" x14ac:dyDescent="0.25">
      <c r="A1197" s="84">
        <v>3002</v>
      </c>
      <c r="B1197" s="87"/>
      <c r="C1197" s="87"/>
      <c r="D1197" s="87"/>
      <c r="E1197" s="87"/>
      <c r="F1197" s="87"/>
      <c r="G1197" s="87"/>
      <c r="H1197" s="87"/>
      <c r="I1197" s="87"/>
      <c r="J1197" s="87"/>
      <c r="K1197" s="211"/>
      <c r="L1197" s="211"/>
      <c r="M1197" s="211"/>
      <c r="N1197" s="211"/>
      <c r="O1197" s="211"/>
      <c r="P1197" s="211"/>
      <c r="Q1197" s="211"/>
      <c r="R1197" s="211"/>
      <c r="S1197" s="211"/>
      <c r="T1197" s="211"/>
      <c r="U1197" s="211"/>
      <c r="V1197" s="211"/>
      <c r="W1197" s="211"/>
      <c r="X1197" s="211"/>
      <c r="Y1197" s="129"/>
      <c r="Z1197" s="159"/>
      <c r="AA1197" s="108"/>
      <c r="AB1197" s="88"/>
      <c r="AC1197" s="108"/>
      <c r="AD1197" s="109"/>
      <c r="AE1197" s="110"/>
      <c r="AF1197" s="105"/>
      <c r="AG1197" s="2"/>
    </row>
    <row r="1198" spans="1:33" ht="15.75" customHeight="1" x14ac:dyDescent="0.25">
      <c r="A1198" s="200">
        <v>3101</v>
      </c>
      <c r="B1198" s="87"/>
      <c r="C1198" s="87"/>
      <c r="D1198" s="87"/>
      <c r="E1198" s="87"/>
      <c r="F1198" s="87"/>
      <c r="G1198" s="87"/>
      <c r="H1198" s="87"/>
      <c r="I1198" s="87"/>
      <c r="J1198" s="87"/>
      <c r="K1198" s="211"/>
      <c r="L1198" s="211"/>
      <c r="M1198" s="211"/>
      <c r="N1198" s="211"/>
      <c r="O1198" s="211"/>
      <c r="P1198" s="211"/>
      <c r="Q1198" s="211"/>
      <c r="R1198" s="211"/>
      <c r="S1198" s="211"/>
      <c r="T1198" s="211"/>
      <c r="U1198" s="211"/>
      <c r="V1198" s="211"/>
      <c r="W1198" s="211"/>
      <c r="X1198" s="211"/>
      <c r="Y1198" s="129"/>
      <c r="Z1198" s="159"/>
      <c r="AA1198" s="108"/>
      <c r="AB1198" s="88"/>
      <c r="AC1198" s="111" t="s">
        <v>91</v>
      </c>
      <c r="AD1198" s="112"/>
      <c r="AE1198" s="113" t="str">
        <f>IF(SUM(Y1189:Y1198)=0,"",SUM(Y1189:Y1198))</f>
        <v/>
      </c>
      <c r="AF1198" s="114" t="s">
        <v>19</v>
      </c>
      <c r="AG1198" s="2"/>
    </row>
    <row r="1199" spans="1:33" ht="15.75" customHeight="1" x14ac:dyDescent="0.25">
      <c r="A1199" s="201">
        <v>3102</v>
      </c>
      <c r="B1199" s="250"/>
      <c r="C1199" s="227"/>
      <c r="D1199" s="227"/>
      <c r="E1199" s="227"/>
      <c r="F1199" s="227"/>
      <c r="G1199" s="227"/>
      <c r="H1199" s="87"/>
      <c r="I1199" s="87"/>
      <c r="J1199" s="87"/>
      <c r="K1199" s="211"/>
      <c r="L1199" s="211"/>
      <c r="M1199" s="211"/>
      <c r="N1199" s="211"/>
      <c r="O1199" s="211"/>
      <c r="P1199" s="211"/>
      <c r="Q1199" s="211"/>
      <c r="R1199" s="211"/>
      <c r="S1199" s="211"/>
      <c r="T1199" s="211"/>
      <c r="U1199" s="211"/>
      <c r="V1199" s="211"/>
      <c r="W1199" s="211"/>
      <c r="X1199" s="211"/>
      <c r="Y1199" s="129"/>
      <c r="Z1199" s="159"/>
      <c r="AA1199" s="108"/>
      <c r="AB1199" s="88"/>
      <c r="AC1199" s="115" t="s">
        <v>92</v>
      </c>
      <c r="AD1199" s="116" t="str">
        <f>IF(AD1198/B1185=0,"",AD1198/B1185)</f>
        <v/>
      </c>
      <c r="AE1199" s="117" t="e">
        <f>IF(AD1198/AE1198=0,"",AD1198/AE1198)</f>
        <v>#VALUE!</v>
      </c>
      <c r="AF1199" s="118" t="s">
        <v>93</v>
      </c>
      <c r="AG1199" s="2"/>
    </row>
    <row r="1200" spans="1:33" ht="15.75" x14ac:dyDescent="0.25">
      <c r="A1200" s="201">
        <v>3201</v>
      </c>
      <c r="B1200" s="251"/>
      <c r="C1200" s="251"/>
      <c r="D1200" s="251"/>
      <c r="E1200" s="251"/>
      <c r="F1200" s="251"/>
      <c r="G1200" s="251"/>
      <c r="H1200" s="250"/>
      <c r="I1200" s="227"/>
      <c r="J1200" s="227"/>
      <c r="K1200" s="211"/>
      <c r="L1200" s="211"/>
      <c r="M1200" s="211"/>
      <c r="N1200" s="211"/>
      <c r="O1200" s="211"/>
      <c r="P1200" s="211"/>
      <c r="Q1200" s="211"/>
      <c r="R1200" s="211"/>
      <c r="S1200" s="211"/>
      <c r="T1200" s="211"/>
      <c r="U1200" s="211"/>
      <c r="V1200" s="211"/>
      <c r="W1200" s="211"/>
      <c r="X1200" s="211"/>
      <c r="Y1200" s="129"/>
      <c r="Z1200" s="161"/>
      <c r="AA1200" s="162"/>
      <c r="AB1200" s="163"/>
      <c r="AC1200" s="120"/>
      <c r="AD1200" s="121"/>
      <c r="AE1200" s="121"/>
      <c r="AF1200" s="122"/>
      <c r="AG1200" s="2"/>
    </row>
    <row r="1201" spans="1:34" ht="18" x14ac:dyDescent="0.25">
      <c r="A1201" s="203"/>
      <c r="B1201" s="296" t="s">
        <v>111</v>
      </c>
      <c r="C1201" s="296"/>
      <c r="D1201" s="296"/>
      <c r="E1201" s="296"/>
      <c r="F1201" s="296"/>
      <c r="G1201" s="296"/>
      <c r="H1201" s="296"/>
      <c r="I1201" s="296"/>
      <c r="J1201" s="296"/>
      <c r="K1201" s="296"/>
      <c r="L1201" s="296"/>
      <c r="M1201" s="296"/>
      <c r="N1201" s="296"/>
      <c r="O1201" s="296"/>
      <c r="P1201" s="296"/>
      <c r="Q1201" s="296"/>
      <c r="R1201" s="296"/>
      <c r="S1201" s="296"/>
      <c r="T1201" s="296"/>
      <c r="U1201" s="296"/>
      <c r="V1201" s="296"/>
      <c r="W1201" s="296"/>
      <c r="X1201" s="296"/>
      <c r="Y1201" s="123">
        <f>SUM(Y1185:Y1197)</f>
        <v>0</v>
      </c>
      <c r="Z1201" s="124" t="str">
        <f>IF(Y1192=0,"",Y1192/B1185)</f>
        <v/>
      </c>
      <c r="AA1201" s="124" t="str">
        <f>IF(Y1201=0,"",Y1201/B1185)</f>
        <v/>
      </c>
      <c r="AB1201" s="124" t="str">
        <f>IF(Y1192=0,"",AA1201-Z1201)</f>
        <v/>
      </c>
      <c r="AC1201" s="1"/>
      <c r="AD1201" s="2"/>
      <c r="AE1201" s="36"/>
      <c r="AF1201" s="1"/>
      <c r="AG1201" s="2"/>
    </row>
    <row r="1202" spans="1:34" ht="12.75" x14ac:dyDescent="0.2"/>
    <row r="1203" spans="1:34" ht="12.75" x14ac:dyDescent="0.2"/>
    <row r="1204" spans="1:34" ht="26.25" x14ac:dyDescent="0.4">
      <c r="B1204" s="297" t="s">
        <v>101</v>
      </c>
      <c r="C1204" s="297"/>
      <c r="D1204" s="297"/>
      <c r="E1204" s="297"/>
      <c r="F1204" s="297"/>
      <c r="G1204" s="297"/>
      <c r="H1204" s="297"/>
      <c r="I1204" s="297"/>
      <c r="J1204" s="297"/>
      <c r="K1204" s="297"/>
      <c r="L1204" s="297"/>
      <c r="M1204" s="297"/>
      <c r="N1204" s="297"/>
      <c r="O1204" s="297"/>
      <c r="P1204" s="297"/>
      <c r="Q1204" s="297"/>
      <c r="R1204" s="297"/>
      <c r="S1204" s="297"/>
      <c r="T1204" s="297"/>
      <c r="U1204" s="297"/>
      <c r="V1204" s="297"/>
      <c r="W1204" s="297"/>
      <c r="X1204" s="297"/>
      <c r="Y1204" s="208" t="s">
        <v>158</v>
      </c>
      <c r="Z1204" s="1"/>
      <c r="AA1204" s="1"/>
      <c r="AB1204" s="2"/>
      <c r="AC1204" s="1"/>
      <c r="AD1204" s="2"/>
      <c r="AE1204" s="2"/>
      <c r="AF1204" s="2"/>
      <c r="AG1204" s="2"/>
      <c r="AH1204" s="2"/>
    </row>
    <row r="1205" spans="1:34" ht="20.25" x14ac:dyDescent="0.2">
      <c r="A1205" s="316" t="s">
        <v>18</v>
      </c>
      <c r="B1205" s="318" t="s">
        <v>102</v>
      </c>
      <c r="C1205" s="319"/>
      <c r="D1205" s="319"/>
      <c r="E1205" s="319"/>
      <c r="F1205" s="319"/>
      <c r="G1205" s="319"/>
      <c r="H1205" s="319"/>
      <c r="I1205" s="319"/>
      <c r="J1205" s="320"/>
      <c r="K1205" s="298"/>
      <c r="L1205" s="298"/>
      <c r="M1205" s="298"/>
      <c r="N1205" s="298"/>
      <c r="O1205" s="298"/>
      <c r="P1205" s="298"/>
      <c r="Q1205" s="298"/>
      <c r="R1205" s="298"/>
      <c r="S1205" s="298"/>
      <c r="T1205" s="298"/>
      <c r="U1205" s="298"/>
      <c r="V1205" s="298"/>
      <c r="W1205" s="298"/>
      <c r="X1205" s="298"/>
      <c r="Y1205" s="327" t="s">
        <v>19</v>
      </c>
      <c r="Z1205" s="323" t="s">
        <v>11</v>
      </c>
      <c r="AA1205" s="323" t="s">
        <v>12</v>
      </c>
      <c r="AB1205" s="325" t="s">
        <v>13</v>
      </c>
      <c r="AC1205" s="323" t="s">
        <v>14</v>
      </c>
      <c r="AD1205" s="324" t="s">
        <v>15</v>
      </c>
      <c r="AE1205" s="324" t="s">
        <v>16</v>
      </c>
      <c r="AF1205" s="323" t="s">
        <v>103</v>
      </c>
      <c r="AG1205" s="2"/>
      <c r="AH1205" s="2"/>
    </row>
    <row r="1206" spans="1:34" ht="15.75" x14ac:dyDescent="0.25">
      <c r="A1206" s="317"/>
      <c r="B1206" s="84" t="s">
        <v>104</v>
      </c>
      <c r="C1206" s="84" t="s">
        <v>105</v>
      </c>
      <c r="D1206" s="84" t="s">
        <v>106</v>
      </c>
      <c r="E1206" s="84" t="s">
        <v>107</v>
      </c>
      <c r="F1206" s="84" t="s">
        <v>108</v>
      </c>
      <c r="G1206" s="84" t="s">
        <v>109</v>
      </c>
      <c r="H1206" s="84" t="s">
        <v>110</v>
      </c>
      <c r="I1206" s="84" t="s">
        <v>73</v>
      </c>
      <c r="J1206" s="84" t="s">
        <v>74</v>
      </c>
      <c r="K1206" s="85" t="s">
        <v>73</v>
      </c>
      <c r="L1206" s="85" t="s">
        <v>74</v>
      </c>
      <c r="M1206" s="85" t="s">
        <v>73</v>
      </c>
      <c r="N1206" s="85" t="s">
        <v>74</v>
      </c>
      <c r="O1206" s="85" t="s">
        <v>73</v>
      </c>
      <c r="P1206" s="85" t="s">
        <v>74</v>
      </c>
      <c r="Q1206" s="85" t="s">
        <v>73</v>
      </c>
      <c r="R1206" s="85" t="s">
        <v>74</v>
      </c>
      <c r="S1206" s="85" t="s">
        <v>73</v>
      </c>
      <c r="T1206" s="85" t="s">
        <v>74</v>
      </c>
      <c r="Y1206" s="322"/>
      <c r="Z1206" s="317"/>
      <c r="AA1206" s="317"/>
      <c r="AB1206" s="317"/>
      <c r="AC1206" s="317"/>
      <c r="AD1206" s="317"/>
      <c r="AE1206" s="317"/>
      <c r="AF1206" s="317"/>
      <c r="AG1206" s="2"/>
      <c r="AH1206" s="2"/>
    </row>
    <row r="1207" spans="1:34" ht="15.75" customHeight="1" x14ac:dyDescent="0.25">
      <c r="A1207" s="84">
        <v>2501</v>
      </c>
      <c r="B1207" s="87">
        <v>131</v>
      </c>
      <c r="C1207" s="87"/>
      <c r="D1207" s="87"/>
      <c r="E1207" s="87"/>
      <c r="F1207" s="87"/>
      <c r="G1207" s="87"/>
      <c r="H1207" s="87"/>
      <c r="I1207" s="87"/>
      <c r="J1207" s="87"/>
      <c r="K1207" s="88"/>
      <c r="L1207" s="88"/>
      <c r="M1207" s="88"/>
      <c r="N1207" s="88"/>
      <c r="O1207" s="88"/>
      <c r="P1207" s="88"/>
      <c r="Q1207" s="88"/>
      <c r="R1207" s="88"/>
      <c r="S1207" s="88"/>
      <c r="T1207" s="88"/>
      <c r="U1207" s="88"/>
      <c r="V1207" s="88"/>
      <c r="W1207" s="88"/>
      <c r="X1207" s="88"/>
      <c r="Y1207" s="129"/>
      <c r="Z1207" s="156"/>
      <c r="AA1207" s="157"/>
      <c r="AB1207" s="158"/>
      <c r="AC1207" s="91"/>
      <c r="AD1207" s="92">
        <f>B1207</f>
        <v>131</v>
      </c>
      <c r="AE1207" s="93"/>
      <c r="AF1207" s="91"/>
      <c r="AG1207" s="2"/>
      <c r="AH1207" s="2"/>
    </row>
    <row r="1208" spans="1:34" ht="15.75" customHeight="1" x14ac:dyDescent="0.25">
      <c r="A1208" s="84">
        <v>2502</v>
      </c>
      <c r="B1208" s="87"/>
      <c r="C1208" s="87"/>
      <c r="D1208" s="87"/>
      <c r="E1208" s="87"/>
      <c r="F1208" s="87"/>
      <c r="G1208" s="87"/>
      <c r="H1208" s="87"/>
      <c r="I1208" s="87"/>
      <c r="J1208" s="87"/>
      <c r="K1208" s="88"/>
      <c r="L1208" s="88"/>
      <c r="M1208" s="88"/>
      <c r="N1208" s="88"/>
      <c r="O1208" s="88"/>
      <c r="P1208" s="88"/>
      <c r="Q1208" s="88"/>
      <c r="R1208" s="88"/>
      <c r="S1208" s="88"/>
      <c r="T1208" s="88"/>
      <c r="U1208" s="88"/>
      <c r="V1208" s="88"/>
      <c r="W1208" s="88"/>
      <c r="X1208" s="88"/>
      <c r="Y1208" s="129"/>
      <c r="Z1208" s="159"/>
      <c r="AA1208" s="108"/>
      <c r="AB1208" s="160"/>
      <c r="AC1208" s="96" t="str">
        <f>IF(C1208=0,"",C1208/B1207)</f>
        <v/>
      </c>
      <c r="AD1208" s="97"/>
      <c r="AE1208" s="98" t="str">
        <f t="shared" ref="AE1208:AE1215" si="467">IF(AD1208=0,"",AD1208/AD1207)</f>
        <v/>
      </c>
      <c r="AF1208" s="98" t="str">
        <f t="shared" ref="AF1208:AF1215" si="468">IF(AD1208=0,"",100%-AE1208)</f>
        <v/>
      </c>
      <c r="AG1208" s="2"/>
      <c r="AH1208" s="2"/>
    </row>
    <row r="1209" spans="1:34" ht="15.75" customHeight="1" x14ac:dyDescent="0.25">
      <c r="A1209" s="84">
        <v>2601</v>
      </c>
      <c r="B1209" s="87"/>
      <c r="C1209" s="87"/>
      <c r="D1209" s="87"/>
      <c r="E1209" s="87"/>
      <c r="F1209" s="87"/>
      <c r="G1209" s="87"/>
      <c r="H1209" s="87"/>
      <c r="I1209" s="87"/>
      <c r="J1209" s="87"/>
      <c r="K1209" s="88"/>
      <c r="L1209" s="88"/>
      <c r="M1209" s="88"/>
      <c r="N1209" s="88"/>
      <c r="O1209" s="88"/>
      <c r="P1209" s="88"/>
      <c r="Q1209" s="88"/>
      <c r="R1209" s="88"/>
      <c r="S1209" s="88"/>
      <c r="T1209" s="88"/>
      <c r="U1209" s="88"/>
      <c r="V1209" s="88"/>
      <c r="W1209" s="88"/>
      <c r="X1209" s="88"/>
      <c r="Y1209" s="129"/>
      <c r="Z1209" s="159"/>
      <c r="AA1209" s="108"/>
      <c r="AB1209" s="160"/>
      <c r="AC1209" s="96" t="str">
        <f t="shared" ref="AC1209:AC1215" si="469">IF(C1209=0,"",C1209/B1208)</f>
        <v/>
      </c>
      <c r="AD1209" s="97"/>
      <c r="AE1209" s="98" t="str">
        <f t="shared" si="467"/>
        <v/>
      </c>
      <c r="AF1209" s="98" t="str">
        <f t="shared" si="468"/>
        <v/>
      </c>
      <c r="AG1209" s="128">
        <f>AD1209/AD1207</f>
        <v>0</v>
      </c>
      <c r="AH1209" s="2"/>
    </row>
    <row r="1210" spans="1:34" ht="15.75" customHeight="1" x14ac:dyDescent="0.25">
      <c r="A1210" s="84">
        <v>2602</v>
      </c>
      <c r="B1210" s="87"/>
      <c r="C1210" s="87"/>
      <c r="D1210" s="87"/>
      <c r="E1210" s="87"/>
      <c r="F1210" s="87"/>
      <c r="G1210" s="87"/>
      <c r="H1210" s="87"/>
      <c r="I1210" s="87"/>
      <c r="J1210" s="87"/>
      <c r="K1210" s="88"/>
      <c r="L1210" s="88"/>
      <c r="M1210" s="88"/>
      <c r="N1210" s="88"/>
      <c r="O1210" s="88"/>
      <c r="P1210" s="88"/>
      <c r="Q1210" s="88"/>
      <c r="R1210" s="88"/>
      <c r="S1210" s="88"/>
      <c r="T1210" s="88"/>
      <c r="U1210" s="88"/>
      <c r="V1210" s="88"/>
      <c r="W1210" s="88"/>
      <c r="X1210" s="88"/>
      <c r="Y1210" s="129"/>
      <c r="Z1210" s="159"/>
      <c r="AA1210" s="108"/>
      <c r="AB1210" s="160"/>
      <c r="AC1210" s="96" t="str">
        <f t="shared" si="469"/>
        <v/>
      </c>
      <c r="AD1210" s="97"/>
      <c r="AE1210" s="98" t="str">
        <f t="shared" si="467"/>
        <v/>
      </c>
      <c r="AF1210" s="98" t="str">
        <f t="shared" si="468"/>
        <v/>
      </c>
      <c r="AG1210" s="2"/>
      <c r="AH1210" s="2"/>
    </row>
    <row r="1211" spans="1:34" ht="15.75" customHeight="1" x14ac:dyDescent="0.25">
      <c r="A1211" s="84">
        <v>2701</v>
      </c>
      <c r="B1211" s="87"/>
      <c r="C1211" s="87"/>
      <c r="D1211" s="87"/>
      <c r="E1211" s="87"/>
      <c r="F1211" s="87"/>
      <c r="G1211" s="87"/>
      <c r="H1211" s="87"/>
      <c r="I1211" s="87"/>
      <c r="J1211" s="87"/>
      <c r="K1211" s="88"/>
      <c r="L1211" s="88"/>
      <c r="M1211" s="88"/>
      <c r="N1211" s="88"/>
      <c r="O1211" s="88"/>
      <c r="P1211" s="88"/>
      <c r="Q1211" s="88"/>
      <c r="R1211" s="88"/>
      <c r="S1211" s="88"/>
      <c r="T1211" s="88"/>
      <c r="U1211" s="88"/>
      <c r="V1211" s="88"/>
      <c r="W1211" s="88"/>
      <c r="X1211" s="88"/>
      <c r="Y1211" s="129"/>
      <c r="Z1211" s="159"/>
      <c r="AA1211" s="108"/>
      <c r="AB1211" s="160"/>
      <c r="AC1211" s="96" t="str">
        <f t="shared" si="469"/>
        <v/>
      </c>
      <c r="AD1211" s="97"/>
      <c r="AE1211" s="98" t="str">
        <f t="shared" si="467"/>
        <v/>
      </c>
      <c r="AF1211" s="98" t="str">
        <f t="shared" si="468"/>
        <v/>
      </c>
      <c r="AG1211" s="2"/>
      <c r="AH1211" s="2"/>
    </row>
    <row r="1212" spans="1:34" ht="15.75" customHeight="1" x14ac:dyDescent="0.25">
      <c r="A1212" s="84">
        <v>2702</v>
      </c>
      <c r="B1212" s="87"/>
      <c r="C1212" s="87"/>
      <c r="D1212" s="87"/>
      <c r="E1212" s="87"/>
      <c r="F1212" s="87"/>
      <c r="G1212" s="87"/>
      <c r="H1212" s="87"/>
      <c r="I1212" s="87"/>
      <c r="J1212" s="87"/>
      <c r="K1212" s="88"/>
      <c r="L1212" s="88"/>
      <c r="M1212" s="88"/>
      <c r="N1212" s="88"/>
      <c r="O1212" s="88"/>
      <c r="P1212" s="88"/>
      <c r="Q1212" s="88"/>
      <c r="R1212" s="88"/>
      <c r="S1212" s="88"/>
      <c r="T1212" s="88"/>
      <c r="U1212" s="88"/>
      <c r="V1212" s="88"/>
      <c r="W1212" s="88"/>
      <c r="X1212" s="88"/>
      <c r="Y1212" s="129"/>
      <c r="Z1212" s="159"/>
      <c r="AA1212" s="108"/>
      <c r="AB1212" s="160"/>
      <c r="AC1212" s="96" t="str">
        <f t="shared" si="469"/>
        <v/>
      </c>
      <c r="AD1212" s="97"/>
      <c r="AE1212" s="98" t="str">
        <f t="shared" si="467"/>
        <v/>
      </c>
      <c r="AF1212" s="98" t="str">
        <f t="shared" si="468"/>
        <v/>
      </c>
      <c r="AG1212" s="2"/>
      <c r="AH1212" s="2"/>
    </row>
    <row r="1213" spans="1:34" ht="15.75" customHeight="1" x14ac:dyDescent="0.25">
      <c r="A1213" s="84">
        <v>2801</v>
      </c>
      <c r="B1213" s="87"/>
      <c r="C1213" s="87"/>
      <c r="D1213" s="87"/>
      <c r="E1213" s="87"/>
      <c r="F1213" s="87"/>
      <c r="G1213" s="87"/>
      <c r="H1213" s="87"/>
      <c r="I1213" s="87"/>
      <c r="J1213" s="87"/>
      <c r="K1213" s="88"/>
      <c r="L1213" s="88"/>
      <c r="M1213" s="88"/>
      <c r="N1213" s="88"/>
      <c r="O1213" s="88"/>
      <c r="P1213" s="88"/>
      <c r="Q1213" s="88"/>
      <c r="R1213" s="88"/>
      <c r="S1213" s="88"/>
      <c r="T1213" s="88"/>
      <c r="U1213" s="88"/>
      <c r="V1213" s="88"/>
      <c r="W1213" s="88"/>
      <c r="X1213" s="88"/>
      <c r="Y1213" s="129"/>
      <c r="Z1213" s="159"/>
      <c r="AA1213" s="108"/>
      <c r="AB1213" s="160"/>
      <c r="AC1213" s="96" t="str">
        <f t="shared" si="469"/>
        <v/>
      </c>
      <c r="AD1213" s="97"/>
      <c r="AE1213" s="98" t="str">
        <f t="shared" si="467"/>
        <v/>
      </c>
      <c r="AF1213" s="98" t="str">
        <f t="shared" si="468"/>
        <v/>
      </c>
      <c r="AG1213" s="2"/>
      <c r="AH1213" s="2"/>
    </row>
    <row r="1214" spans="1:34" ht="15.75" customHeight="1" x14ac:dyDescent="0.25">
      <c r="A1214" s="84">
        <v>2802</v>
      </c>
      <c r="B1214" s="87"/>
      <c r="C1214" s="87"/>
      <c r="D1214" s="87"/>
      <c r="E1214" s="87"/>
      <c r="F1214" s="87"/>
      <c r="G1214" s="87"/>
      <c r="H1214" s="87"/>
      <c r="I1214" s="87"/>
      <c r="J1214" s="87"/>
      <c r="K1214" s="88"/>
      <c r="L1214" s="88"/>
      <c r="M1214" s="88"/>
      <c r="N1214" s="88" t="s">
        <v>37</v>
      </c>
      <c r="O1214" s="88"/>
      <c r="P1214" s="88"/>
      <c r="Q1214" s="88"/>
      <c r="R1214" s="88"/>
      <c r="S1214" s="88"/>
      <c r="T1214" s="88"/>
      <c r="U1214" s="88"/>
      <c r="V1214" s="88"/>
      <c r="W1214" s="88"/>
      <c r="X1214" s="88"/>
      <c r="Y1214" s="129"/>
      <c r="Z1214" s="159"/>
      <c r="AA1214" s="108"/>
      <c r="AB1214" s="160"/>
      <c r="AC1214" s="205" t="str">
        <f t="shared" si="469"/>
        <v/>
      </c>
      <c r="AD1214" s="97"/>
      <c r="AE1214" s="100" t="str">
        <f t="shared" si="467"/>
        <v/>
      </c>
      <c r="AF1214" s="100" t="str">
        <f t="shared" si="468"/>
        <v/>
      </c>
      <c r="AG1214" s="2"/>
      <c r="AH1214" s="2"/>
    </row>
    <row r="1215" spans="1:34" ht="15.75" customHeight="1" x14ac:dyDescent="0.25">
      <c r="A1215" s="84">
        <v>2901</v>
      </c>
      <c r="B1215" s="87"/>
      <c r="C1215" s="87"/>
      <c r="D1215" s="87"/>
      <c r="E1215" s="87"/>
      <c r="F1215" s="87"/>
      <c r="G1215" s="87"/>
      <c r="H1215" s="87"/>
      <c r="I1215" s="87"/>
      <c r="J1215" s="87"/>
      <c r="K1215" s="88"/>
      <c r="L1215" s="88"/>
      <c r="M1215" s="88"/>
      <c r="N1215" s="88"/>
      <c r="O1215" s="88"/>
      <c r="P1215" s="88"/>
      <c r="Q1215" s="88"/>
      <c r="R1215" s="88"/>
      <c r="S1215" s="88"/>
      <c r="T1215" s="88"/>
      <c r="U1215" s="88"/>
      <c r="V1215" s="88"/>
      <c r="W1215" s="88"/>
      <c r="X1215" s="88"/>
      <c r="Y1215" s="129"/>
      <c r="Z1215" s="159"/>
      <c r="AA1215" s="108"/>
      <c r="AB1215" s="88"/>
      <c r="AC1215" s="206" t="str">
        <f t="shared" si="469"/>
        <v/>
      </c>
      <c r="AD1215" s="204"/>
      <c r="AE1215" s="100" t="str">
        <f t="shared" si="467"/>
        <v/>
      </c>
      <c r="AF1215" s="100" t="str">
        <f t="shared" si="468"/>
        <v/>
      </c>
      <c r="AG1215" s="2"/>
      <c r="AH1215" s="2"/>
    </row>
    <row r="1216" spans="1:34" ht="15.75" customHeight="1" x14ac:dyDescent="0.25">
      <c r="A1216" s="84">
        <v>2902</v>
      </c>
      <c r="B1216" s="87"/>
      <c r="C1216" s="87"/>
      <c r="D1216" s="87"/>
      <c r="E1216" s="87"/>
      <c r="F1216" s="87"/>
      <c r="G1216" s="87"/>
      <c r="H1216" s="87"/>
      <c r="I1216" s="87"/>
      <c r="J1216" s="87"/>
      <c r="K1216" s="211"/>
      <c r="L1216" s="211"/>
      <c r="M1216" s="211"/>
      <c r="N1216" s="211"/>
      <c r="O1216" s="211"/>
      <c r="P1216" s="211"/>
      <c r="Q1216" s="211"/>
      <c r="R1216" s="211"/>
      <c r="S1216" s="211"/>
      <c r="T1216" s="211"/>
      <c r="U1216" s="211"/>
      <c r="V1216" s="211"/>
      <c r="W1216" s="211"/>
      <c r="X1216" s="211"/>
      <c r="Y1216" s="129"/>
      <c r="Z1216" s="159"/>
      <c r="AA1216" s="108"/>
      <c r="AB1216" s="88"/>
      <c r="AC1216" s="105"/>
      <c r="AD1216" s="106"/>
      <c r="AE1216" s="107"/>
      <c r="AF1216" s="105"/>
      <c r="AG1216" s="2"/>
      <c r="AH1216" s="2"/>
    </row>
    <row r="1217" spans="1:34" ht="15.75" customHeight="1" x14ac:dyDescent="0.25">
      <c r="A1217" s="84">
        <v>3001</v>
      </c>
      <c r="B1217" s="87"/>
      <c r="C1217" s="87"/>
      <c r="D1217" s="87"/>
      <c r="E1217" s="87"/>
      <c r="F1217" s="87"/>
      <c r="G1217" s="87"/>
      <c r="H1217" s="87"/>
      <c r="I1217" s="87"/>
      <c r="J1217" s="87"/>
      <c r="K1217" s="211"/>
      <c r="L1217" s="211"/>
      <c r="M1217" s="211"/>
      <c r="N1217" s="211"/>
      <c r="O1217" s="211"/>
      <c r="P1217" s="211"/>
      <c r="Q1217" s="211"/>
      <c r="R1217" s="211"/>
      <c r="S1217" s="211"/>
      <c r="T1217" s="211"/>
      <c r="U1217" s="211"/>
      <c r="V1217" s="211"/>
      <c r="W1217" s="211"/>
      <c r="X1217" s="211"/>
      <c r="Y1217" s="129"/>
      <c r="Z1217" s="159"/>
      <c r="AA1217" s="108"/>
      <c r="AB1217" s="88"/>
      <c r="AC1217" s="105"/>
      <c r="AD1217" s="106"/>
      <c r="AE1217" s="107"/>
      <c r="AF1217" s="105"/>
      <c r="AG1217" s="2"/>
      <c r="AH1217" s="2"/>
    </row>
    <row r="1218" spans="1:34" ht="15.75" customHeight="1" x14ac:dyDescent="0.25">
      <c r="A1218" s="84">
        <v>3002</v>
      </c>
      <c r="B1218" s="87"/>
      <c r="C1218" s="87"/>
      <c r="D1218" s="87"/>
      <c r="E1218" s="87"/>
      <c r="F1218" s="87"/>
      <c r="G1218" s="87"/>
      <c r="H1218" s="87"/>
      <c r="I1218" s="87"/>
      <c r="J1218" s="87"/>
      <c r="K1218" s="211"/>
      <c r="L1218" s="211"/>
      <c r="M1218" s="211"/>
      <c r="N1218" s="211"/>
      <c r="O1218" s="211"/>
      <c r="P1218" s="211"/>
      <c r="Q1218" s="211"/>
      <c r="R1218" s="211"/>
      <c r="S1218" s="211"/>
      <c r="T1218" s="211"/>
      <c r="U1218" s="211"/>
      <c r="V1218" s="211"/>
      <c r="W1218" s="211"/>
      <c r="X1218" s="211"/>
      <c r="Y1218" s="129"/>
      <c r="Z1218" s="159"/>
      <c r="AA1218" s="108"/>
      <c r="AB1218" s="88"/>
      <c r="AC1218" s="105"/>
      <c r="AD1218" s="106"/>
      <c r="AE1218" s="107"/>
      <c r="AF1218" s="105"/>
      <c r="AG1218" s="2"/>
      <c r="AH1218" s="2"/>
    </row>
    <row r="1219" spans="1:34" ht="15.75" customHeight="1" x14ac:dyDescent="0.25">
      <c r="A1219" s="200">
        <v>3101</v>
      </c>
      <c r="B1219" s="87"/>
      <c r="C1219" s="87"/>
      <c r="D1219" s="87"/>
      <c r="E1219" s="87"/>
      <c r="F1219" s="87"/>
      <c r="G1219" s="87"/>
      <c r="H1219" s="87"/>
      <c r="I1219" s="87"/>
      <c r="J1219" s="87"/>
      <c r="K1219" s="211"/>
      <c r="L1219" s="211"/>
      <c r="M1219" s="211"/>
      <c r="N1219" s="211"/>
      <c r="O1219" s="211"/>
      <c r="P1219" s="211"/>
      <c r="Q1219" s="211"/>
      <c r="R1219" s="211"/>
      <c r="S1219" s="211"/>
      <c r="T1219" s="211"/>
      <c r="U1219" s="211"/>
      <c r="V1219" s="211"/>
      <c r="W1219" s="211"/>
      <c r="X1219" s="211"/>
      <c r="Y1219" s="129"/>
      <c r="Z1219" s="159"/>
      <c r="AA1219" s="108"/>
      <c r="AB1219" s="88"/>
      <c r="AC1219" s="108"/>
      <c r="AD1219" s="109"/>
      <c r="AE1219" s="110"/>
      <c r="AF1219" s="105"/>
      <c r="AG1219" s="2"/>
      <c r="AH1219" s="2"/>
    </row>
    <row r="1220" spans="1:34" ht="15.75" customHeight="1" x14ac:dyDescent="0.25">
      <c r="A1220" s="201">
        <v>3102</v>
      </c>
      <c r="B1220" s="87"/>
      <c r="C1220" s="87"/>
      <c r="D1220" s="87"/>
      <c r="E1220" s="87"/>
      <c r="F1220" s="87"/>
      <c r="G1220" s="87"/>
      <c r="H1220" s="87"/>
      <c r="I1220" s="87"/>
      <c r="J1220" s="87"/>
      <c r="K1220" s="211"/>
      <c r="L1220" s="211"/>
      <c r="M1220" s="211"/>
      <c r="N1220" s="211"/>
      <c r="O1220" s="211"/>
      <c r="P1220" s="211"/>
      <c r="Q1220" s="211"/>
      <c r="R1220" s="211"/>
      <c r="S1220" s="211"/>
      <c r="T1220" s="211"/>
      <c r="U1220" s="211"/>
      <c r="V1220" s="211"/>
      <c r="W1220" s="211"/>
      <c r="X1220" s="211"/>
      <c r="Y1220" s="129"/>
      <c r="Z1220" s="159"/>
      <c r="AA1220" s="108"/>
      <c r="AB1220" s="88"/>
      <c r="AC1220" s="111" t="s">
        <v>91</v>
      </c>
      <c r="AD1220" s="112"/>
      <c r="AE1220" s="113" t="str">
        <f>IF(SUM(Y1211:Y1220)=0,"",SUM(Y1211:Y1220))</f>
        <v/>
      </c>
      <c r="AF1220" s="114" t="s">
        <v>19</v>
      </c>
      <c r="AG1220" s="2"/>
      <c r="AH1220" s="2"/>
    </row>
    <row r="1221" spans="1:34" ht="15.75" customHeight="1" x14ac:dyDescent="0.25">
      <c r="A1221" s="84">
        <v>3201</v>
      </c>
      <c r="B1221" s="87"/>
      <c r="C1221" s="87"/>
      <c r="D1221" s="87"/>
      <c r="E1221" s="87"/>
      <c r="F1221" s="87"/>
      <c r="G1221" s="87"/>
      <c r="H1221" s="87"/>
      <c r="I1221" s="87"/>
      <c r="J1221" s="87"/>
      <c r="K1221" s="211"/>
      <c r="L1221" s="211"/>
      <c r="M1221" s="211"/>
      <c r="N1221" s="211"/>
      <c r="O1221" s="211"/>
      <c r="P1221" s="211"/>
      <c r="Q1221" s="211"/>
      <c r="R1221" s="211"/>
      <c r="S1221" s="211"/>
      <c r="T1221" s="211"/>
      <c r="U1221" s="211"/>
      <c r="V1221" s="211"/>
      <c r="W1221" s="211"/>
      <c r="X1221" s="211"/>
      <c r="Y1221" s="129"/>
      <c r="Z1221" s="159"/>
      <c r="AA1221" s="108"/>
      <c r="AB1221" s="88"/>
      <c r="AC1221" s="115" t="s">
        <v>92</v>
      </c>
      <c r="AD1221" s="116" t="str">
        <f>IF(AD1220/B1207=0,"",AD1220/B1207)</f>
        <v/>
      </c>
      <c r="AE1221" s="117" t="e">
        <f>IF(AD1220/AE1220=0,"",AD1220/AE1220)</f>
        <v>#VALUE!</v>
      </c>
      <c r="AF1221" s="118" t="s">
        <v>93</v>
      </c>
      <c r="AG1221" s="2"/>
      <c r="AH1221" s="2"/>
    </row>
    <row r="1222" spans="1:34" ht="15.75" x14ac:dyDescent="0.25">
      <c r="A1222" s="84">
        <v>3202</v>
      </c>
      <c r="B1222" s="87"/>
      <c r="C1222" s="87"/>
      <c r="D1222" s="87"/>
      <c r="E1222" s="227"/>
      <c r="F1222" s="227"/>
      <c r="G1222" s="227"/>
      <c r="H1222" s="227"/>
      <c r="I1222" s="227"/>
      <c r="J1222" s="227"/>
      <c r="K1222" s="211"/>
      <c r="L1222" s="211"/>
      <c r="M1222" s="211"/>
      <c r="N1222" s="211"/>
      <c r="O1222" s="211"/>
      <c r="P1222" s="211"/>
      <c r="Q1222" s="211"/>
      <c r="R1222" s="211"/>
      <c r="S1222" s="211"/>
      <c r="T1222" s="211"/>
      <c r="U1222" s="211"/>
      <c r="V1222" s="211"/>
      <c r="W1222" s="211"/>
      <c r="X1222" s="211"/>
      <c r="Y1222" s="129"/>
      <c r="Z1222" s="161"/>
      <c r="AA1222" s="162"/>
      <c r="AB1222" s="163"/>
      <c r="AC1222" s="120"/>
      <c r="AD1222" s="121"/>
      <c r="AE1222" s="121"/>
      <c r="AF1222" s="122"/>
      <c r="AG1222" s="2"/>
      <c r="AH1222" s="2"/>
    </row>
    <row r="1223" spans="1:34" ht="18" x14ac:dyDescent="0.25">
      <c r="A1223" s="46"/>
      <c r="B1223" s="296" t="s">
        <v>111</v>
      </c>
      <c r="C1223" s="296"/>
      <c r="D1223" s="296"/>
      <c r="E1223" s="296"/>
      <c r="F1223" s="296"/>
      <c r="G1223" s="296"/>
      <c r="H1223" s="296"/>
      <c r="I1223" s="296"/>
      <c r="J1223" s="296"/>
      <c r="K1223" s="296"/>
      <c r="L1223" s="296"/>
      <c r="M1223" s="296"/>
      <c r="N1223" s="296"/>
      <c r="O1223" s="296"/>
      <c r="P1223" s="296"/>
      <c r="Q1223" s="296"/>
      <c r="R1223" s="296"/>
      <c r="S1223" s="296"/>
      <c r="T1223" s="296"/>
      <c r="U1223" s="296"/>
      <c r="V1223" s="296"/>
      <c r="W1223" s="296"/>
      <c r="X1223" s="296"/>
      <c r="Y1223" s="123">
        <f>SUM(Y1207:Y1219)</f>
        <v>0</v>
      </c>
      <c r="Z1223" s="124" t="str">
        <f>IF(Y1215=0,"",Y1215/B1207)</f>
        <v/>
      </c>
      <c r="AA1223" s="124" t="str">
        <f>IF(Y1223=0,"",Y1223/B1207)</f>
        <v/>
      </c>
      <c r="AB1223" s="124" t="e">
        <f>AA1223-Z1223</f>
        <v>#VALUE!</v>
      </c>
      <c r="AC1223" s="1"/>
      <c r="AD1223" s="2"/>
      <c r="AE1223" s="36"/>
      <c r="AF1223" s="1"/>
      <c r="AG1223" s="2"/>
      <c r="AH1223" s="2"/>
    </row>
    <row r="1224" spans="1:34" ht="12.75" customHeight="1" x14ac:dyDescent="0.2"/>
    <row r="1225" spans="1:34" ht="12.75" customHeight="1" x14ac:dyDescent="0.2"/>
    <row r="1226" spans="1:34" ht="12.75" customHeight="1" x14ac:dyDescent="0.2"/>
    <row r="1227" spans="1:34" ht="12.75" customHeight="1" x14ac:dyDescent="0.2"/>
    <row r="1228" spans="1:34" ht="12.75" customHeight="1" x14ac:dyDescent="0.2"/>
    <row r="1229" spans="1:34" ht="12.75" customHeight="1" x14ac:dyDescent="0.2"/>
    <row r="1230" spans="1:34" ht="12.75" customHeight="1" x14ac:dyDescent="0.2"/>
    <row r="1231" spans="1:34" ht="12.75" customHeight="1" x14ac:dyDescent="0.2"/>
    <row r="1232" spans="1:34" ht="12.75" customHeight="1" x14ac:dyDescent="0.2"/>
    <row r="1233" ht="12.75" customHeight="1" x14ac:dyDescent="0.2"/>
    <row r="1234" ht="12.75" customHeight="1" x14ac:dyDescent="0.2"/>
    <row r="1235" ht="12.75" customHeight="1" x14ac:dyDescent="0.2"/>
    <row r="1236" ht="12.75" customHeight="1" x14ac:dyDescent="0.2"/>
    <row r="1237" ht="12.75" customHeight="1" x14ac:dyDescent="0.2"/>
    <row r="1238" ht="12.75" customHeight="1" x14ac:dyDescent="0.2"/>
    <row r="1239" ht="12.75" customHeight="1" x14ac:dyDescent="0.2"/>
    <row r="1240" ht="12.75" customHeight="1" x14ac:dyDescent="0.2"/>
    <row r="1241" ht="12.75" customHeight="1" x14ac:dyDescent="0.2"/>
    <row r="1242" ht="12.75" customHeight="1" x14ac:dyDescent="0.2"/>
    <row r="1243" ht="12.75" customHeight="1" x14ac:dyDescent="0.2"/>
    <row r="1244" ht="12.75" customHeight="1" x14ac:dyDescent="0.2"/>
    <row r="1245" ht="12.75" customHeight="1" x14ac:dyDescent="0.2"/>
    <row r="1246" ht="12.75" customHeight="1" x14ac:dyDescent="0.2"/>
    <row r="1247" ht="12.75" customHeight="1" x14ac:dyDescent="0.2"/>
    <row r="1248" ht="12.75" customHeight="1" x14ac:dyDescent="0.2"/>
    <row r="1249" ht="12.75" customHeight="1" x14ac:dyDescent="0.2"/>
    <row r="1250" ht="12.75" customHeight="1" x14ac:dyDescent="0.2"/>
    <row r="1251" ht="12.75" customHeight="1" x14ac:dyDescent="0.2"/>
    <row r="1252" ht="12.75" customHeight="1" x14ac:dyDescent="0.2"/>
    <row r="1253" ht="12.75" customHeight="1" x14ac:dyDescent="0.2"/>
    <row r="1254" ht="12.75" customHeight="1" x14ac:dyDescent="0.2"/>
    <row r="1255" ht="12.75" customHeight="1" x14ac:dyDescent="0.2"/>
    <row r="1256" ht="12.75" customHeight="1" x14ac:dyDescent="0.2"/>
    <row r="1257" ht="12.75" customHeight="1" x14ac:dyDescent="0.2"/>
    <row r="1258" ht="12.75" customHeight="1" x14ac:dyDescent="0.2"/>
    <row r="1259" ht="12.75" customHeight="1" x14ac:dyDescent="0.2"/>
    <row r="1260" ht="12.75" customHeight="1" x14ac:dyDescent="0.2"/>
    <row r="1261" ht="12.75" customHeight="1" x14ac:dyDescent="0.2"/>
    <row r="1262" ht="12.75" customHeight="1" x14ac:dyDescent="0.2"/>
    <row r="1263" ht="12.75" customHeight="1" x14ac:dyDescent="0.2"/>
    <row r="1264" ht="12.75" customHeight="1" x14ac:dyDescent="0.2"/>
    <row r="1265" ht="12.75" customHeight="1" x14ac:dyDescent="0.2"/>
    <row r="1266" ht="12.75" customHeight="1" x14ac:dyDescent="0.2"/>
    <row r="1267" ht="12.75" customHeight="1" x14ac:dyDescent="0.2"/>
    <row r="1268" ht="12.75" customHeight="1" x14ac:dyDescent="0.2"/>
    <row r="1269" ht="12.75" customHeight="1" x14ac:dyDescent="0.2"/>
    <row r="1270" ht="12.75" customHeight="1" x14ac:dyDescent="0.2"/>
    <row r="1271" ht="12.75" customHeight="1" x14ac:dyDescent="0.2"/>
    <row r="1272" ht="12.75" customHeight="1" x14ac:dyDescent="0.2"/>
    <row r="1273" ht="12.75" customHeight="1" x14ac:dyDescent="0.2"/>
    <row r="1274" ht="12.75" customHeight="1" x14ac:dyDescent="0.2"/>
    <row r="1275" ht="12.75" customHeight="1" x14ac:dyDescent="0.2"/>
    <row r="1276" ht="12.75" customHeight="1" x14ac:dyDescent="0.2"/>
    <row r="1277" ht="12.75" customHeight="1" x14ac:dyDescent="0.2"/>
    <row r="1278" ht="12.75" customHeight="1" x14ac:dyDescent="0.2"/>
    <row r="1279" ht="12.75" customHeight="1" x14ac:dyDescent="0.2"/>
    <row r="1280" ht="12.75" customHeight="1" x14ac:dyDescent="0.2"/>
    <row r="1281" ht="12.75" customHeight="1" x14ac:dyDescent="0.2"/>
    <row r="1282" ht="12.75" customHeight="1" x14ac:dyDescent="0.2"/>
    <row r="1283" ht="12.75" customHeight="1" x14ac:dyDescent="0.2"/>
    <row r="1284" ht="12.75" customHeight="1" x14ac:dyDescent="0.2"/>
    <row r="1285" ht="12.75" customHeight="1" x14ac:dyDescent="0.2"/>
    <row r="1286" ht="12.75" customHeight="1" x14ac:dyDescent="0.2"/>
    <row r="1287" ht="12.75" customHeight="1" x14ac:dyDescent="0.2"/>
    <row r="1288" ht="12.75" customHeight="1" x14ac:dyDescent="0.2"/>
    <row r="1289" ht="12.75" customHeight="1" x14ac:dyDescent="0.2"/>
    <row r="1290" ht="12.75" customHeight="1" x14ac:dyDescent="0.2"/>
    <row r="1291" ht="12.75" customHeight="1" x14ac:dyDescent="0.2"/>
    <row r="1292" ht="12.75" customHeight="1" x14ac:dyDescent="0.2"/>
    <row r="1293" ht="12.75" customHeight="1" x14ac:dyDescent="0.2"/>
    <row r="1294" ht="12.75" customHeight="1" x14ac:dyDescent="0.2"/>
    <row r="1295" ht="12.75" customHeight="1" x14ac:dyDescent="0.2"/>
    <row r="1296" ht="12.75" customHeight="1" x14ac:dyDescent="0.2"/>
    <row r="1297" ht="12.75" customHeight="1" x14ac:dyDescent="0.2"/>
    <row r="1298" ht="12.75" customHeight="1" x14ac:dyDescent="0.2"/>
    <row r="1299" ht="12.75" customHeight="1" x14ac:dyDescent="0.2"/>
    <row r="1300" ht="12.75" customHeight="1" x14ac:dyDescent="0.2"/>
    <row r="1301" ht="12.75" customHeight="1" x14ac:dyDescent="0.2"/>
    <row r="1302" ht="12.75" customHeight="1" x14ac:dyDescent="0.2"/>
    <row r="1303" ht="12.75" customHeight="1" x14ac:dyDescent="0.2"/>
    <row r="1304" ht="12.75" customHeight="1" x14ac:dyDescent="0.2"/>
    <row r="1305" ht="12.75" customHeight="1" x14ac:dyDescent="0.2"/>
    <row r="1306" ht="12.75" customHeight="1" x14ac:dyDescent="0.2"/>
    <row r="1307" ht="12.75" customHeight="1" x14ac:dyDescent="0.2"/>
    <row r="1308" ht="12.75" customHeight="1" x14ac:dyDescent="0.2"/>
    <row r="1309" ht="12.75" customHeight="1" x14ac:dyDescent="0.2"/>
    <row r="1310" ht="12.75" customHeight="1" x14ac:dyDescent="0.2"/>
    <row r="1311" ht="12.75" customHeight="1" x14ac:dyDescent="0.2"/>
    <row r="1312" ht="12.75" customHeight="1" x14ac:dyDescent="0.2"/>
    <row r="1313" ht="12.75" customHeight="1" x14ac:dyDescent="0.2"/>
    <row r="1314" ht="12.75" customHeight="1" x14ac:dyDescent="0.2"/>
    <row r="1315" ht="12.75" customHeight="1" x14ac:dyDescent="0.2"/>
    <row r="1316" ht="12.75" customHeight="1" x14ac:dyDescent="0.2"/>
    <row r="1317" ht="12.75" customHeight="1" x14ac:dyDescent="0.2"/>
    <row r="1318" ht="12.75" customHeight="1" x14ac:dyDescent="0.2"/>
    <row r="1319" ht="12.75" customHeight="1" x14ac:dyDescent="0.2"/>
    <row r="1320" ht="12.75" customHeight="1" x14ac:dyDescent="0.2"/>
    <row r="1321" ht="12.75" customHeight="1" x14ac:dyDescent="0.2"/>
    <row r="1322" ht="12.75" customHeight="1" x14ac:dyDescent="0.2"/>
    <row r="1323" ht="12.75" customHeight="1" x14ac:dyDescent="0.2"/>
    <row r="1324" ht="12.75" customHeight="1" x14ac:dyDescent="0.2"/>
    <row r="1325" ht="12.75" customHeight="1" x14ac:dyDescent="0.2"/>
    <row r="1326" ht="12.75" customHeight="1" x14ac:dyDescent="0.2"/>
    <row r="1327" ht="12.75" customHeight="1" x14ac:dyDescent="0.2"/>
    <row r="1328" ht="12.75" customHeight="1" x14ac:dyDescent="0.2"/>
    <row r="1329" ht="12.75" customHeight="1" x14ac:dyDescent="0.2"/>
    <row r="1330" ht="12.75" customHeight="1" x14ac:dyDescent="0.2"/>
    <row r="1331" ht="12.75" customHeight="1" x14ac:dyDescent="0.2"/>
    <row r="1332" ht="12.75" customHeight="1" x14ac:dyDescent="0.2"/>
    <row r="1333" ht="12.75" customHeight="1" x14ac:dyDescent="0.2"/>
    <row r="1334" ht="12.75" customHeight="1" x14ac:dyDescent="0.2"/>
    <row r="1335" ht="12.75" customHeight="1" x14ac:dyDescent="0.2"/>
    <row r="1336" ht="12.75" customHeight="1" x14ac:dyDescent="0.2"/>
    <row r="1337" ht="12.75" customHeight="1" x14ac:dyDescent="0.2"/>
    <row r="1338" ht="12.75" customHeight="1" x14ac:dyDescent="0.2"/>
    <row r="1339" ht="12.75" customHeight="1" x14ac:dyDescent="0.2"/>
    <row r="1340" ht="12.75" customHeight="1" x14ac:dyDescent="0.2"/>
    <row r="1341" ht="12.75" customHeight="1" x14ac:dyDescent="0.2"/>
    <row r="1342" ht="12.75" customHeight="1" x14ac:dyDescent="0.2"/>
    <row r="1343" ht="12.75" customHeight="1" x14ac:dyDescent="0.2"/>
    <row r="1344" ht="12.75" customHeight="1" x14ac:dyDescent="0.2"/>
    <row r="1345" ht="12.75" customHeight="1" x14ac:dyDescent="0.2"/>
    <row r="1346" ht="12.75" customHeight="1" x14ac:dyDescent="0.2"/>
    <row r="1347" ht="12.75" customHeight="1" x14ac:dyDescent="0.2"/>
    <row r="1348" ht="12.75" customHeight="1" x14ac:dyDescent="0.2"/>
    <row r="1349" ht="12.75" customHeight="1" x14ac:dyDescent="0.2"/>
    <row r="1350" ht="12.75" customHeight="1" x14ac:dyDescent="0.2"/>
    <row r="1351" ht="12.75" customHeight="1" x14ac:dyDescent="0.2"/>
    <row r="1352" ht="12.75" customHeight="1" x14ac:dyDescent="0.2"/>
    <row r="1353" ht="12.75" customHeight="1" x14ac:dyDescent="0.2"/>
    <row r="1354" ht="12.75" customHeight="1" x14ac:dyDescent="0.2"/>
    <row r="1355" ht="12.75" customHeight="1" x14ac:dyDescent="0.2"/>
    <row r="1356" ht="12.75" customHeight="1" x14ac:dyDescent="0.2"/>
    <row r="1357" ht="12.75" customHeight="1" x14ac:dyDescent="0.2"/>
    <row r="1358" ht="12.75" customHeight="1" x14ac:dyDescent="0.2"/>
    <row r="1359" ht="12.75" customHeight="1" x14ac:dyDescent="0.2"/>
    <row r="1360" ht="12.75" customHeight="1" x14ac:dyDescent="0.2"/>
    <row r="1361" ht="12.75" customHeight="1" x14ac:dyDescent="0.2"/>
    <row r="1362" ht="12.75" customHeight="1" x14ac:dyDescent="0.2"/>
    <row r="1363" ht="12.75" customHeight="1" x14ac:dyDescent="0.2"/>
    <row r="1364" ht="12.75" customHeight="1" x14ac:dyDescent="0.2"/>
    <row r="1365" ht="12.75" customHeight="1" x14ac:dyDescent="0.2"/>
    <row r="1366" ht="12.75" customHeight="1" x14ac:dyDescent="0.2"/>
    <row r="1367" ht="12.75" customHeight="1" x14ac:dyDescent="0.2"/>
    <row r="1368" ht="12.75" customHeight="1" x14ac:dyDescent="0.2"/>
    <row r="1369" ht="12.75" customHeight="1" x14ac:dyDescent="0.2"/>
    <row r="1370" ht="12.75" customHeight="1" x14ac:dyDescent="0.2"/>
    <row r="1371" ht="12.75" customHeight="1" x14ac:dyDescent="0.2"/>
    <row r="1372" ht="12.75" customHeight="1" x14ac:dyDescent="0.2"/>
    <row r="1373" ht="12.75" customHeight="1" x14ac:dyDescent="0.2"/>
    <row r="1374" ht="12.75" customHeight="1" x14ac:dyDescent="0.2"/>
    <row r="1375" ht="12.75" customHeight="1" x14ac:dyDescent="0.2"/>
    <row r="1376" ht="12.75" customHeight="1" x14ac:dyDescent="0.2"/>
    <row r="1377" ht="12.75" customHeight="1" x14ac:dyDescent="0.2"/>
    <row r="1378" ht="12.75" customHeight="1" x14ac:dyDescent="0.2"/>
    <row r="1379" ht="12.75" customHeight="1" x14ac:dyDescent="0.2"/>
    <row r="1380" ht="12.75" customHeight="1" x14ac:dyDescent="0.2"/>
    <row r="1381" ht="12.75" customHeight="1" x14ac:dyDescent="0.2"/>
    <row r="1382" ht="12.75" customHeight="1" x14ac:dyDescent="0.2"/>
    <row r="1383" ht="12.75" customHeight="1" x14ac:dyDescent="0.2"/>
    <row r="1384" ht="12.75" customHeight="1" x14ac:dyDescent="0.2"/>
    <row r="1385" ht="12.75" customHeight="1" x14ac:dyDescent="0.2"/>
    <row r="1386" ht="12.75" customHeight="1" x14ac:dyDescent="0.2"/>
    <row r="1387" ht="12.75" customHeight="1" x14ac:dyDescent="0.2"/>
    <row r="1388" ht="12.75" customHeight="1" x14ac:dyDescent="0.2"/>
    <row r="1389" ht="12.75" customHeight="1" x14ac:dyDescent="0.2"/>
    <row r="1390" ht="12.75" customHeight="1" x14ac:dyDescent="0.2"/>
    <row r="1391" ht="12.75" customHeight="1" x14ac:dyDescent="0.2"/>
    <row r="1392" ht="12.75" customHeight="1" x14ac:dyDescent="0.2"/>
    <row r="1393" ht="12.75" customHeight="1" x14ac:dyDescent="0.2"/>
    <row r="1394" ht="12.75" customHeight="1" x14ac:dyDescent="0.2"/>
    <row r="1395" ht="12.75" customHeight="1" x14ac:dyDescent="0.2"/>
    <row r="1396" ht="12.75" customHeight="1" x14ac:dyDescent="0.2"/>
    <row r="1397" ht="12.75" customHeight="1" x14ac:dyDescent="0.2"/>
    <row r="1398" ht="12.75" customHeight="1" x14ac:dyDescent="0.2"/>
    <row r="1399" ht="12.75" customHeight="1" x14ac:dyDescent="0.2"/>
    <row r="1400" ht="12.75" customHeight="1" x14ac:dyDescent="0.2"/>
    <row r="1401" ht="12.75" customHeight="1" x14ac:dyDescent="0.2"/>
    <row r="1402" ht="12.75" customHeight="1" x14ac:dyDescent="0.2"/>
    <row r="1403" ht="12.75" customHeight="1" x14ac:dyDescent="0.2"/>
    <row r="1404" ht="12.75" customHeight="1" x14ac:dyDescent="0.2"/>
    <row r="1405" ht="12.75" customHeight="1" x14ac:dyDescent="0.2"/>
    <row r="1406" ht="12.75" customHeight="1" x14ac:dyDescent="0.2"/>
    <row r="1407" ht="12.75" customHeight="1" x14ac:dyDescent="0.2"/>
    <row r="1408" ht="12.75" customHeight="1" x14ac:dyDescent="0.2"/>
    <row r="1409" ht="12.75" customHeight="1" x14ac:dyDescent="0.2"/>
    <row r="1410" ht="12.75" customHeight="1" x14ac:dyDescent="0.2"/>
    <row r="1411" ht="12.75" customHeight="1" x14ac:dyDescent="0.2"/>
    <row r="1412" ht="12.75" customHeight="1" x14ac:dyDescent="0.2"/>
    <row r="1413" ht="12.75" customHeight="1" x14ac:dyDescent="0.2"/>
    <row r="1414" ht="12.75" customHeight="1" x14ac:dyDescent="0.2"/>
    <row r="1415" ht="12.75" customHeight="1" x14ac:dyDescent="0.2"/>
    <row r="1416" ht="12.75" customHeight="1" x14ac:dyDescent="0.2"/>
    <row r="1417" ht="12.75" customHeight="1" x14ac:dyDescent="0.2"/>
    <row r="1418" ht="12.75" customHeight="1" x14ac:dyDescent="0.2"/>
    <row r="1419" ht="12.75" customHeight="1" x14ac:dyDescent="0.2"/>
    <row r="1420" ht="12.75" customHeight="1" x14ac:dyDescent="0.2"/>
    <row r="1421" ht="12.75" customHeight="1" x14ac:dyDescent="0.2"/>
    <row r="1422" ht="12.75" customHeight="1" x14ac:dyDescent="0.2"/>
    <row r="1423" ht="12.75" customHeight="1" x14ac:dyDescent="0.2"/>
    <row r="1424" ht="12.75" customHeight="1" x14ac:dyDescent="0.2"/>
    <row r="1425" ht="12.75" customHeight="1" x14ac:dyDescent="0.2"/>
    <row r="1426" ht="12.75" customHeight="1" x14ac:dyDescent="0.2"/>
    <row r="1427" ht="12.75" customHeight="1" x14ac:dyDescent="0.2"/>
    <row r="1428" ht="12.75" customHeight="1" x14ac:dyDescent="0.2"/>
    <row r="1429" ht="12.75" customHeight="1" x14ac:dyDescent="0.2"/>
    <row r="1430" ht="12.75" customHeight="1" x14ac:dyDescent="0.2"/>
    <row r="1431" ht="12.75" customHeight="1" x14ac:dyDescent="0.2"/>
    <row r="1432" ht="12.75" customHeight="1" x14ac:dyDescent="0.2"/>
    <row r="1433" ht="12.75" customHeight="1" x14ac:dyDescent="0.2"/>
    <row r="1434" ht="12.75" customHeight="1" x14ac:dyDescent="0.2"/>
    <row r="1435" ht="12.75" customHeight="1" x14ac:dyDescent="0.2"/>
    <row r="1436" ht="12.75" customHeight="1" x14ac:dyDescent="0.2"/>
    <row r="1437" ht="12.75" customHeight="1" x14ac:dyDescent="0.2"/>
    <row r="1438" ht="12.75" customHeight="1" x14ac:dyDescent="0.2"/>
    <row r="1439" ht="12.75" customHeight="1" x14ac:dyDescent="0.2"/>
    <row r="1440" ht="12.75" customHeight="1" x14ac:dyDescent="0.2"/>
    <row r="1441" ht="12.75" customHeight="1" x14ac:dyDescent="0.2"/>
    <row r="1442" ht="12.75" customHeight="1" x14ac:dyDescent="0.2"/>
    <row r="1443" ht="12.75" customHeight="1" x14ac:dyDescent="0.2"/>
    <row r="1444" ht="12.75" customHeight="1" x14ac:dyDescent="0.2"/>
    <row r="1445" ht="12.75" customHeight="1" x14ac:dyDescent="0.2"/>
    <row r="1446" ht="12.75" customHeight="1" x14ac:dyDescent="0.2"/>
    <row r="1447" ht="12.75" customHeight="1" x14ac:dyDescent="0.2"/>
    <row r="1448" ht="12.75" customHeight="1" x14ac:dyDescent="0.2"/>
    <row r="1449" ht="12.75" customHeight="1" x14ac:dyDescent="0.2"/>
    <row r="1450" ht="12.75" customHeight="1" x14ac:dyDescent="0.2"/>
    <row r="1451" ht="12.75" customHeight="1" x14ac:dyDescent="0.2"/>
    <row r="1452" ht="12.75" customHeight="1" x14ac:dyDescent="0.2"/>
    <row r="1453" ht="12.75" customHeight="1" x14ac:dyDescent="0.2"/>
    <row r="1454" ht="12.75" customHeight="1" x14ac:dyDescent="0.2"/>
    <row r="1455" ht="12.75" customHeight="1" x14ac:dyDescent="0.2"/>
    <row r="1456" ht="12.75" customHeight="1" x14ac:dyDescent="0.2"/>
    <row r="1457" ht="12.75" customHeight="1" x14ac:dyDescent="0.2"/>
    <row r="1458" ht="12.75" customHeight="1" x14ac:dyDescent="0.2"/>
    <row r="1459" ht="12.75" customHeight="1" x14ac:dyDescent="0.2"/>
    <row r="1460" ht="12.75" customHeight="1" x14ac:dyDescent="0.2"/>
    <row r="1461" ht="12.75" customHeight="1" x14ac:dyDescent="0.2"/>
    <row r="1462" ht="12.75" customHeight="1" x14ac:dyDescent="0.2"/>
    <row r="1463" ht="12.75" customHeight="1" x14ac:dyDescent="0.2"/>
    <row r="1464" ht="12.75" customHeight="1" x14ac:dyDescent="0.2"/>
    <row r="1465" ht="12.75" customHeight="1" x14ac:dyDescent="0.2"/>
    <row r="1466" ht="12.75" customHeight="1" x14ac:dyDescent="0.2"/>
    <row r="1467" ht="12.75" customHeight="1" x14ac:dyDescent="0.2"/>
    <row r="1468" ht="12.75" customHeight="1" x14ac:dyDescent="0.2"/>
    <row r="1469" ht="12.75" customHeight="1" x14ac:dyDescent="0.2"/>
    <row r="1470" ht="12.75" customHeight="1" x14ac:dyDescent="0.2"/>
    <row r="1471" ht="12.75" customHeight="1" x14ac:dyDescent="0.2"/>
    <row r="1472" ht="12.75" customHeight="1" x14ac:dyDescent="0.2"/>
    <row r="1473" ht="12.75" customHeight="1" x14ac:dyDescent="0.2"/>
    <row r="1474" ht="12.75" customHeight="1" x14ac:dyDescent="0.2"/>
    <row r="1475" ht="12.75" customHeight="1" x14ac:dyDescent="0.2"/>
    <row r="1476" ht="12.75" customHeight="1" x14ac:dyDescent="0.2"/>
    <row r="1477" ht="12.75" customHeight="1" x14ac:dyDescent="0.2"/>
    <row r="1478" ht="12.75" customHeight="1" x14ac:dyDescent="0.2"/>
    <row r="1479" ht="12.75" customHeight="1" x14ac:dyDescent="0.2"/>
    <row r="1480" ht="12.75" customHeight="1" x14ac:dyDescent="0.2"/>
    <row r="1481" ht="12.75" customHeight="1" x14ac:dyDescent="0.2"/>
    <row r="1482" ht="12.75" customHeight="1" x14ac:dyDescent="0.2"/>
    <row r="1483" ht="12.75" customHeight="1" x14ac:dyDescent="0.2"/>
    <row r="1484" ht="12.75" customHeight="1" x14ac:dyDescent="0.2"/>
    <row r="1485" ht="12.75" customHeight="1" x14ac:dyDescent="0.2"/>
    <row r="1486" ht="12.75" customHeight="1" x14ac:dyDescent="0.2"/>
    <row r="1487" ht="12.75" customHeight="1" x14ac:dyDescent="0.2"/>
    <row r="1488" ht="12.75" customHeight="1" x14ac:dyDescent="0.2"/>
    <row r="1489" ht="12.75" customHeight="1" x14ac:dyDescent="0.2"/>
    <row r="1490" ht="12.75" customHeight="1" x14ac:dyDescent="0.2"/>
    <row r="1491" ht="12.75" customHeight="1" x14ac:dyDescent="0.2"/>
    <row r="1492" ht="12.75" customHeight="1" x14ac:dyDescent="0.2"/>
    <row r="1493" ht="12.75" customHeight="1" x14ac:dyDescent="0.2"/>
    <row r="1494" ht="12.75" customHeight="1" x14ac:dyDescent="0.2"/>
    <row r="1495" ht="12.75" customHeight="1" x14ac:dyDescent="0.2"/>
    <row r="1496" ht="12.75" customHeight="1" x14ac:dyDescent="0.2"/>
    <row r="1497" ht="12.75" customHeight="1" x14ac:dyDescent="0.2"/>
    <row r="1498" ht="12.75" customHeight="1" x14ac:dyDescent="0.2"/>
    <row r="1499" ht="12.75" customHeight="1" x14ac:dyDescent="0.2"/>
    <row r="1500" ht="12.75" customHeight="1" x14ac:dyDescent="0.2"/>
    <row r="1501" ht="12.75" customHeight="1" x14ac:dyDescent="0.2"/>
    <row r="1502" ht="12.75" customHeight="1" x14ac:dyDescent="0.2"/>
    <row r="1503" ht="12.75" customHeight="1" x14ac:dyDescent="0.2"/>
    <row r="1504" ht="12.75" customHeight="1" x14ac:dyDescent="0.2"/>
    <row r="1505" ht="12.75" customHeight="1" x14ac:dyDescent="0.2"/>
    <row r="1506" ht="12.75" customHeight="1" x14ac:dyDescent="0.2"/>
    <row r="1507" ht="12.75" customHeight="1" x14ac:dyDescent="0.2"/>
    <row r="1508" ht="12.75" customHeight="1" x14ac:dyDescent="0.2"/>
    <row r="1509" ht="12.75" customHeight="1" x14ac:dyDescent="0.2"/>
    <row r="1510" ht="12.75" customHeight="1" x14ac:dyDescent="0.2"/>
    <row r="1511" ht="12.75" customHeight="1" x14ac:dyDescent="0.2"/>
    <row r="1512" ht="12.75" customHeight="1" x14ac:dyDescent="0.2"/>
    <row r="1513" ht="12.75" customHeight="1" x14ac:dyDescent="0.2"/>
    <row r="1514" ht="12.75" customHeight="1" x14ac:dyDescent="0.2"/>
    <row r="1515" ht="12.75" customHeight="1" x14ac:dyDescent="0.2"/>
    <row r="1516" ht="12.75" customHeight="1" x14ac:dyDescent="0.2"/>
    <row r="1517" ht="12.75" customHeight="1" x14ac:dyDescent="0.2"/>
    <row r="1518" ht="12.75" customHeight="1" x14ac:dyDescent="0.2"/>
    <row r="1519" ht="12.75" customHeight="1" x14ac:dyDescent="0.2"/>
    <row r="1520" ht="12.75" customHeight="1" x14ac:dyDescent="0.2"/>
    <row r="1521" ht="12.75" customHeight="1" x14ac:dyDescent="0.2"/>
    <row r="1522" ht="12.75" customHeight="1" x14ac:dyDescent="0.2"/>
    <row r="1523" ht="12.75" customHeight="1" x14ac:dyDescent="0.2"/>
    <row r="1524" ht="12.75" customHeight="1" x14ac:dyDescent="0.2"/>
    <row r="1525" ht="12.75" customHeight="1" x14ac:dyDescent="0.2"/>
    <row r="1526" ht="12.75" customHeight="1" x14ac:dyDescent="0.2"/>
    <row r="1527" ht="12.75" customHeight="1" x14ac:dyDescent="0.2"/>
    <row r="1528" ht="12.75" customHeight="1" x14ac:dyDescent="0.2"/>
    <row r="1529" ht="12.75" customHeight="1" x14ac:dyDescent="0.2"/>
    <row r="1530" ht="12.75" customHeight="1" x14ac:dyDescent="0.2"/>
    <row r="1531" ht="12.75" customHeight="1" x14ac:dyDescent="0.2"/>
    <row r="1532" ht="12.75" customHeight="1" x14ac:dyDescent="0.2"/>
    <row r="1533" ht="12.75" customHeight="1" x14ac:dyDescent="0.2"/>
    <row r="1534" ht="12.75" customHeight="1" x14ac:dyDescent="0.2"/>
    <row r="1535" ht="12.75" customHeight="1" x14ac:dyDescent="0.2"/>
    <row r="1536" ht="12.75" customHeight="1" x14ac:dyDescent="0.2"/>
    <row r="1537" ht="12.75" customHeight="1" x14ac:dyDescent="0.2"/>
    <row r="1538" ht="12.75" customHeight="1" x14ac:dyDescent="0.2"/>
    <row r="1539" ht="12.75" customHeight="1" x14ac:dyDescent="0.2"/>
    <row r="1540" ht="12.75" customHeight="1" x14ac:dyDescent="0.2"/>
    <row r="1541" ht="12.75" customHeight="1" x14ac:dyDescent="0.2"/>
    <row r="1542" ht="12.75" customHeight="1" x14ac:dyDescent="0.2"/>
    <row r="1543" ht="12.75" customHeight="1" x14ac:dyDescent="0.2"/>
    <row r="1544" ht="12.75" customHeight="1" x14ac:dyDescent="0.2"/>
    <row r="1545" ht="12.75" customHeight="1" x14ac:dyDescent="0.2"/>
    <row r="1546" ht="12.75" customHeight="1" x14ac:dyDescent="0.2"/>
    <row r="1547" ht="12.75" customHeight="1" x14ac:dyDescent="0.2"/>
    <row r="1548" ht="12.75" customHeight="1" x14ac:dyDescent="0.2"/>
    <row r="1549" ht="12.75" customHeight="1" x14ac:dyDescent="0.2"/>
    <row r="1550" ht="12.75" customHeight="1" x14ac:dyDescent="0.2"/>
    <row r="1551" ht="12.75" customHeight="1" x14ac:dyDescent="0.2"/>
    <row r="1552" ht="12.75" customHeight="1" x14ac:dyDescent="0.2"/>
    <row r="1553" ht="12.75" customHeight="1" x14ac:dyDescent="0.2"/>
    <row r="1554" ht="12.75" customHeight="1" x14ac:dyDescent="0.2"/>
    <row r="1555" ht="12.75" customHeight="1" x14ac:dyDescent="0.2"/>
    <row r="1556" ht="12.75" customHeight="1" x14ac:dyDescent="0.2"/>
    <row r="1557" ht="12.75" customHeight="1" x14ac:dyDescent="0.2"/>
    <row r="1558" ht="12.75" customHeight="1" x14ac:dyDescent="0.2"/>
    <row r="1559" ht="12.75" customHeight="1" x14ac:dyDescent="0.2"/>
    <row r="1560" ht="12.75" customHeight="1" x14ac:dyDescent="0.2"/>
    <row r="1561" ht="12.75" customHeight="1" x14ac:dyDescent="0.2"/>
    <row r="1562" ht="12.75" customHeight="1" x14ac:dyDescent="0.2"/>
    <row r="1563" ht="12.75" customHeight="1" x14ac:dyDescent="0.2"/>
    <row r="1564" ht="12.75" customHeight="1" x14ac:dyDescent="0.2"/>
    <row r="1565" ht="12.75" customHeight="1" x14ac:dyDescent="0.2"/>
    <row r="1566" ht="12.75" customHeight="1" x14ac:dyDescent="0.2"/>
    <row r="1567" ht="12.75" customHeight="1" x14ac:dyDescent="0.2"/>
    <row r="1568" ht="12.75" customHeight="1" x14ac:dyDescent="0.2"/>
    <row r="1569" ht="12.75" customHeight="1" x14ac:dyDescent="0.2"/>
    <row r="1570" ht="12.75" customHeight="1" x14ac:dyDescent="0.2"/>
    <row r="1571" ht="12.75" customHeight="1" x14ac:dyDescent="0.2"/>
    <row r="1572" ht="12.75" customHeight="1" x14ac:dyDescent="0.2"/>
    <row r="1573" ht="12.75" customHeight="1" x14ac:dyDescent="0.2"/>
    <row r="1574" ht="12.75" customHeight="1" x14ac:dyDescent="0.2"/>
    <row r="1575" ht="12.75" customHeight="1" x14ac:dyDescent="0.2"/>
    <row r="1576" ht="12.75" customHeight="1" x14ac:dyDescent="0.2"/>
    <row r="1577" ht="12.75" customHeight="1" x14ac:dyDescent="0.2"/>
    <row r="1578" ht="12.75" customHeight="1" x14ac:dyDescent="0.2"/>
    <row r="1579" ht="12.75" customHeight="1" x14ac:dyDescent="0.2"/>
    <row r="1580" ht="12.75" customHeight="1" x14ac:dyDescent="0.2"/>
    <row r="1581" ht="12.75" customHeight="1" x14ac:dyDescent="0.2"/>
    <row r="1582" ht="12.75" customHeight="1" x14ac:dyDescent="0.2"/>
    <row r="1583" ht="12.75" customHeight="1" x14ac:dyDescent="0.2"/>
    <row r="1584" ht="12.75" customHeight="1" x14ac:dyDescent="0.2"/>
    <row r="1585" ht="12.75" customHeight="1" x14ac:dyDescent="0.2"/>
    <row r="1586" ht="12.75" customHeight="1" x14ac:dyDescent="0.2"/>
    <row r="1587" ht="12.75" customHeight="1" x14ac:dyDescent="0.2"/>
    <row r="1588" ht="12.75" customHeight="1" x14ac:dyDescent="0.2"/>
    <row r="1589" ht="12.75" customHeight="1" x14ac:dyDescent="0.2"/>
    <row r="1590" ht="12.75" customHeight="1" x14ac:dyDescent="0.2"/>
    <row r="1591" ht="12.75" customHeight="1" x14ac:dyDescent="0.2"/>
    <row r="1592" ht="12.75" customHeight="1" x14ac:dyDescent="0.2"/>
    <row r="1593" ht="12.75" customHeight="1" x14ac:dyDescent="0.2"/>
    <row r="1594" ht="12.75" customHeight="1" x14ac:dyDescent="0.2"/>
    <row r="1595" ht="12.75" customHeight="1" x14ac:dyDescent="0.2"/>
    <row r="1596" ht="12.75" customHeight="1" x14ac:dyDescent="0.2"/>
    <row r="1597" ht="12.75" customHeight="1" x14ac:dyDescent="0.2"/>
    <row r="1598" ht="12.75" customHeight="1" x14ac:dyDescent="0.2"/>
    <row r="1599" ht="12.75" customHeight="1" x14ac:dyDescent="0.2"/>
    <row r="1600" ht="12.75" customHeight="1" x14ac:dyDescent="0.2"/>
    <row r="1601" ht="12.75" customHeight="1" x14ac:dyDescent="0.2"/>
    <row r="1602" ht="12.75" customHeight="1" x14ac:dyDescent="0.2"/>
    <row r="1603" ht="12.75" customHeight="1" x14ac:dyDescent="0.2"/>
    <row r="1604" ht="12.75" customHeight="1" x14ac:dyDescent="0.2"/>
    <row r="1605" ht="12.75" customHeight="1" x14ac:dyDescent="0.2"/>
    <row r="1606" ht="12.75" customHeight="1" x14ac:dyDescent="0.2"/>
    <row r="1607" ht="12.75" customHeight="1" x14ac:dyDescent="0.2"/>
    <row r="1608" ht="12.75" customHeight="1" x14ac:dyDescent="0.2"/>
    <row r="1609" ht="12.75" customHeight="1" x14ac:dyDescent="0.2"/>
    <row r="1610" ht="12.75" customHeight="1" x14ac:dyDescent="0.2"/>
    <row r="1611" ht="12.75" customHeight="1" x14ac:dyDescent="0.2"/>
    <row r="1612" ht="12.75" customHeight="1" x14ac:dyDescent="0.2"/>
    <row r="1613" ht="12.75" customHeight="1" x14ac:dyDescent="0.2"/>
    <row r="1614" ht="12.75" customHeight="1" x14ac:dyDescent="0.2"/>
    <row r="1615" ht="12.75" customHeight="1" x14ac:dyDescent="0.2"/>
    <row r="1616" ht="12.75" customHeight="1" x14ac:dyDescent="0.2"/>
    <row r="1617" ht="12.75" customHeight="1" x14ac:dyDescent="0.2"/>
    <row r="1618" ht="12.75" customHeight="1" x14ac:dyDescent="0.2"/>
    <row r="1619" ht="12.75" customHeight="1" x14ac:dyDescent="0.2"/>
    <row r="1620" ht="12.75" customHeight="1" x14ac:dyDescent="0.2"/>
    <row r="1621" ht="12.75" customHeight="1" x14ac:dyDescent="0.2"/>
    <row r="1622" ht="12.75" customHeight="1" x14ac:dyDescent="0.2"/>
    <row r="1623" ht="12.75" customHeight="1" x14ac:dyDescent="0.2"/>
    <row r="1624" ht="12.75" customHeight="1" x14ac:dyDescent="0.2"/>
    <row r="1625" ht="12.75" customHeight="1" x14ac:dyDescent="0.2"/>
    <row r="1626" ht="12.75" customHeight="1" x14ac:dyDescent="0.2"/>
    <row r="1627" ht="12.75" customHeight="1" x14ac:dyDescent="0.2"/>
    <row r="1628" ht="12.75" customHeight="1" x14ac:dyDescent="0.2"/>
    <row r="1629" ht="12.75" customHeight="1" x14ac:dyDescent="0.2"/>
    <row r="1630" ht="12.75" customHeight="1" x14ac:dyDescent="0.2"/>
    <row r="1631" ht="12.75" customHeight="1" x14ac:dyDescent="0.2"/>
    <row r="1632" ht="12.75" customHeight="1" x14ac:dyDescent="0.2"/>
    <row r="1633" ht="12.75" customHeight="1" x14ac:dyDescent="0.2"/>
    <row r="1634" ht="12.75" customHeight="1" x14ac:dyDescent="0.2"/>
    <row r="1635" ht="12.75" customHeight="1" x14ac:dyDescent="0.2"/>
    <row r="1636" ht="12.75" customHeight="1" x14ac:dyDescent="0.2"/>
    <row r="1637" ht="12.75" customHeight="1" x14ac:dyDescent="0.2"/>
    <row r="1638" ht="12.75" customHeight="1" x14ac:dyDescent="0.2"/>
    <row r="1639" ht="12.75" customHeight="1" x14ac:dyDescent="0.2"/>
    <row r="1640" ht="12.75" customHeight="1" x14ac:dyDescent="0.2"/>
    <row r="1641" ht="12.75" customHeight="1" x14ac:dyDescent="0.2"/>
    <row r="1642" ht="12.75" customHeight="1" x14ac:dyDescent="0.2"/>
    <row r="1643" ht="12.75" customHeight="1" x14ac:dyDescent="0.2"/>
    <row r="1644" ht="12.75" customHeight="1" x14ac:dyDescent="0.2"/>
    <row r="1645" ht="12.75" customHeight="1" x14ac:dyDescent="0.2"/>
    <row r="1646" ht="12.75" customHeight="1" x14ac:dyDescent="0.2"/>
    <row r="1647" ht="12.75" customHeight="1" x14ac:dyDescent="0.2"/>
    <row r="1648" ht="12.75" customHeight="1" x14ac:dyDescent="0.2"/>
    <row r="1649" ht="12.75" customHeight="1" x14ac:dyDescent="0.2"/>
    <row r="1650" ht="12.75" customHeight="1" x14ac:dyDescent="0.2"/>
    <row r="1651" ht="12.75" customHeight="1" x14ac:dyDescent="0.2"/>
    <row r="1652" ht="12.75" customHeight="1" x14ac:dyDescent="0.2"/>
    <row r="1653" ht="12.75" customHeight="1" x14ac:dyDescent="0.2"/>
    <row r="1654" ht="12.75" customHeight="1" x14ac:dyDescent="0.2"/>
    <row r="1655" ht="12.75" customHeight="1" x14ac:dyDescent="0.2"/>
    <row r="1656" ht="12.75" customHeight="1" x14ac:dyDescent="0.2"/>
    <row r="1657" ht="12.75" customHeight="1" x14ac:dyDescent="0.2"/>
    <row r="1658" ht="12.75" customHeight="1" x14ac:dyDescent="0.2"/>
    <row r="1659" ht="12.75" customHeight="1" x14ac:dyDescent="0.2"/>
    <row r="1660" ht="12.75" customHeight="1" x14ac:dyDescent="0.2"/>
    <row r="1661" ht="12.75" customHeight="1" x14ac:dyDescent="0.2"/>
    <row r="1662" ht="12.75" customHeight="1" x14ac:dyDescent="0.2"/>
    <row r="1663" ht="12.75" customHeight="1" x14ac:dyDescent="0.2"/>
    <row r="1664" ht="12.75" customHeight="1" x14ac:dyDescent="0.2"/>
    <row r="1665" ht="12.75" customHeight="1" x14ac:dyDescent="0.2"/>
    <row r="1666" ht="12.75" customHeight="1" x14ac:dyDescent="0.2"/>
    <row r="1667" ht="12.75" customHeight="1" x14ac:dyDescent="0.2"/>
    <row r="1668" ht="12.75" customHeight="1" x14ac:dyDescent="0.2"/>
    <row r="1669" ht="12.75" customHeight="1" x14ac:dyDescent="0.2"/>
    <row r="1670" ht="12.75" customHeight="1" x14ac:dyDescent="0.2"/>
    <row r="1671" ht="12.75" customHeight="1" x14ac:dyDescent="0.2"/>
    <row r="1672" ht="12.75" customHeight="1" x14ac:dyDescent="0.2"/>
    <row r="1673" ht="12.75" customHeight="1" x14ac:dyDescent="0.2"/>
    <row r="1674" ht="12.75" customHeight="1" x14ac:dyDescent="0.2"/>
    <row r="1675" ht="12.75" customHeight="1" x14ac:dyDescent="0.2"/>
    <row r="1676" ht="12.75" customHeight="1" x14ac:dyDescent="0.2"/>
    <row r="1677" ht="12.75" customHeight="1" x14ac:dyDescent="0.2"/>
    <row r="1678" ht="12.75" customHeight="1" x14ac:dyDescent="0.2"/>
    <row r="1679" ht="12.75" customHeight="1" x14ac:dyDescent="0.2"/>
    <row r="1680" ht="12.75" customHeight="1" x14ac:dyDescent="0.2"/>
    <row r="1681" ht="12.75" customHeight="1" x14ac:dyDescent="0.2"/>
    <row r="1682" ht="12.75" customHeight="1" x14ac:dyDescent="0.2"/>
    <row r="1683" ht="12.75" customHeight="1" x14ac:dyDescent="0.2"/>
    <row r="1684" ht="12.75" customHeight="1" x14ac:dyDescent="0.2"/>
    <row r="1685" ht="12.75" customHeight="1" x14ac:dyDescent="0.2"/>
    <row r="1686" ht="12.75" customHeight="1" x14ac:dyDescent="0.2"/>
    <row r="1687" ht="12.75" customHeight="1" x14ac:dyDescent="0.2"/>
    <row r="1688" ht="12.75" customHeight="1" x14ac:dyDescent="0.2"/>
    <row r="1689" ht="12.75" customHeight="1" x14ac:dyDescent="0.2"/>
    <row r="1690" ht="12.75" customHeight="1" x14ac:dyDescent="0.2"/>
    <row r="1691" ht="12.75" customHeight="1" x14ac:dyDescent="0.2"/>
    <row r="1692" ht="12.75" customHeight="1" x14ac:dyDescent="0.2"/>
    <row r="1693" ht="12.75" customHeight="1" x14ac:dyDescent="0.2"/>
    <row r="1694" ht="12.75" customHeight="1" x14ac:dyDescent="0.2"/>
    <row r="1695" ht="12.75" customHeight="1" x14ac:dyDescent="0.2"/>
    <row r="1696" ht="12.75" customHeight="1" x14ac:dyDescent="0.2"/>
    <row r="1697" ht="12.75" customHeight="1" x14ac:dyDescent="0.2"/>
    <row r="1698" ht="12.75" customHeight="1" x14ac:dyDescent="0.2"/>
    <row r="1699" ht="12.75" customHeight="1" x14ac:dyDescent="0.2"/>
    <row r="1700" ht="12.75" customHeight="1" x14ac:dyDescent="0.2"/>
    <row r="1701" ht="12.75" customHeight="1" x14ac:dyDescent="0.2"/>
    <row r="1702" ht="12.75" customHeight="1" x14ac:dyDescent="0.2"/>
    <row r="1703" ht="12.75" customHeight="1" x14ac:dyDescent="0.2"/>
    <row r="1704" ht="12.75" customHeight="1" x14ac:dyDescent="0.2"/>
    <row r="1705" ht="12.75" customHeight="1" x14ac:dyDescent="0.2"/>
    <row r="1706" ht="12.75" customHeight="1" x14ac:dyDescent="0.2"/>
    <row r="1707" ht="12.75" customHeight="1" x14ac:dyDescent="0.2"/>
    <row r="1708" ht="12.75" customHeight="1" x14ac:dyDescent="0.2"/>
    <row r="1709" ht="12.75" customHeight="1" x14ac:dyDescent="0.2"/>
    <row r="1710" ht="12.75" customHeight="1" x14ac:dyDescent="0.2"/>
    <row r="1711" ht="12.75" customHeight="1" x14ac:dyDescent="0.2"/>
    <row r="1712" ht="12.75" customHeight="1" x14ac:dyDescent="0.2"/>
    <row r="1713" ht="12.75" customHeight="1" x14ac:dyDescent="0.2"/>
    <row r="1714" ht="12.75" customHeight="1" x14ac:dyDescent="0.2"/>
    <row r="1715" ht="12.75" customHeight="1" x14ac:dyDescent="0.2"/>
    <row r="1716" ht="12.75" customHeight="1" x14ac:dyDescent="0.2"/>
    <row r="1717" ht="12.75" customHeight="1" x14ac:dyDescent="0.2"/>
    <row r="1718" ht="12.75" customHeight="1" x14ac:dyDescent="0.2"/>
    <row r="1719" ht="12.75" customHeight="1" x14ac:dyDescent="0.2"/>
    <row r="1720" ht="12.75" customHeight="1" x14ac:dyDescent="0.2"/>
    <row r="1721" ht="12.75" customHeight="1" x14ac:dyDescent="0.2"/>
    <row r="1722" ht="12.75" customHeight="1" x14ac:dyDescent="0.2"/>
    <row r="1723" ht="12.75" customHeight="1" x14ac:dyDescent="0.2"/>
    <row r="1724" ht="12.75" customHeight="1" x14ac:dyDescent="0.2"/>
    <row r="1725" ht="12.75" customHeight="1" x14ac:dyDescent="0.2"/>
    <row r="1726" ht="12.75" customHeight="1" x14ac:dyDescent="0.2"/>
    <row r="1727" ht="12.75" customHeight="1" x14ac:dyDescent="0.2"/>
    <row r="1728" ht="12.75" customHeight="1" x14ac:dyDescent="0.2"/>
    <row r="1729" ht="12.75" customHeight="1" x14ac:dyDescent="0.2"/>
    <row r="1730" ht="12.75" customHeight="1" x14ac:dyDescent="0.2"/>
    <row r="1731" ht="12.75" customHeight="1" x14ac:dyDescent="0.2"/>
    <row r="1732" ht="12.75" customHeight="1" x14ac:dyDescent="0.2"/>
    <row r="1733" ht="12.75" customHeight="1" x14ac:dyDescent="0.2"/>
    <row r="1734" ht="12.75" customHeight="1" x14ac:dyDescent="0.2"/>
    <row r="1735" ht="12.75" customHeight="1" x14ac:dyDescent="0.2"/>
    <row r="1736" ht="12.75" customHeight="1" x14ac:dyDescent="0.2"/>
    <row r="1737" ht="12.75" customHeight="1" x14ac:dyDescent="0.2"/>
    <row r="1738" ht="12.75" customHeight="1" x14ac:dyDescent="0.2"/>
    <row r="1739" ht="12.75" customHeight="1" x14ac:dyDescent="0.2"/>
    <row r="1740" ht="12.75" customHeight="1" x14ac:dyDescent="0.2"/>
    <row r="1741" ht="12.75" customHeight="1" x14ac:dyDescent="0.2"/>
    <row r="1742" ht="12.75" customHeight="1" x14ac:dyDescent="0.2"/>
    <row r="1743" ht="12.75" customHeight="1" x14ac:dyDescent="0.2"/>
    <row r="1744" ht="12.75" customHeight="1" x14ac:dyDescent="0.2"/>
    <row r="1745" ht="12.75" customHeight="1" x14ac:dyDescent="0.2"/>
    <row r="1746" ht="12.75" customHeight="1" x14ac:dyDescent="0.2"/>
    <row r="1747" ht="12.75" customHeight="1" x14ac:dyDescent="0.2"/>
    <row r="1748" ht="12.75" customHeight="1" x14ac:dyDescent="0.2"/>
    <row r="1749" ht="12.75" customHeight="1" x14ac:dyDescent="0.2"/>
    <row r="1750" ht="12.75" customHeight="1" x14ac:dyDescent="0.2"/>
    <row r="1751" ht="12.75" customHeight="1" x14ac:dyDescent="0.2"/>
    <row r="1752" ht="12.75" customHeight="1" x14ac:dyDescent="0.2"/>
    <row r="1753" ht="12.75" customHeight="1" x14ac:dyDescent="0.2"/>
    <row r="1754" ht="12.75" customHeight="1" x14ac:dyDescent="0.2"/>
    <row r="1755" ht="12.75" customHeight="1" x14ac:dyDescent="0.2"/>
    <row r="1756" ht="12.75" customHeight="1" x14ac:dyDescent="0.2"/>
    <row r="1757" ht="12.75" customHeight="1" x14ac:dyDescent="0.2"/>
    <row r="1758" ht="12.75" customHeight="1" x14ac:dyDescent="0.2"/>
    <row r="1759" ht="12.75" customHeight="1" x14ac:dyDescent="0.2"/>
    <row r="1760" ht="12.75" customHeight="1" x14ac:dyDescent="0.2"/>
    <row r="1761" ht="12.75" customHeight="1" x14ac:dyDescent="0.2"/>
    <row r="1762" ht="12.75" customHeight="1" x14ac:dyDescent="0.2"/>
    <row r="1763" ht="12.75" customHeight="1" x14ac:dyDescent="0.2"/>
    <row r="1764" ht="12.75" customHeight="1" x14ac:dyDescent="0.2"/>
    <row r="1765" ht="12.75" customHeight="1" x14ac:dyDescent="0.2"/>
    <row r="1766" ht="12.75" customHeight="1" x14ac:dyDescent="0.2"/>
    <row r="1767" ht="12.75" customHeight="1" x14ac:dyDescent="0.2"/>
    <row r="1768" ht="12.75" customHeight="1" x14ac:dyDescent="0.2"/>
    <row r="1769" ht="12.75" customHeight="1" x14ac:dyDescent="0.2"/>
    <row r="1770" ht="12.75" customHeight="1" x14ac:dyDescent="0.2"/>
    <row r="1771" ht="12.75" customHeight="1" x14ac:dyDescent="0.2"/>
    <row r="1772" ht="12.75" customHeight="1" x14ac:dyDescent="0.2"/>
    <row r="1773" ht="12.75" customHeight="1" x14ac:dyDescent="0.2"/>
    <row r="1774" ht="12.75" customHeight="1" x14ac:dyDescent="0.2"/>
    <row r="1775" ht="12.75" customHeight="1" x14ac:dyDescent="0.2"/>
    <row r="1776" ht="12.75" customHeight="1" x14ac:dyDescent="0.2"/>
    <row r="1777" ht="12.75" customHeight="1" x14ac:dyDescent="0.2"/>
    <row r="1778" ht="12.75" customHeight="1" x14ac:dyDescent="0.2"/>
    <row r="1779" ht="12.75" customHeight="1" x14ac:dyDescent="0.2"/>
    <row r="1780" ht="12.75" customHeight="1" x14ac:dyDescent="0.2"/>
    <row r="1781" ht="12.75" customHeight="1" x14ac:dyDescent="0.2"/>
    <row r="1782" ht="12.75" customHeight="1" x14ac:dyDescent="0.2"/>
    <row r="1783" ht="12.75" customHeight="1" x14ac:dyDescent="0.2"/>
    <row r="1784" ht="12.75" customHeight="1" x14ac:dyDescent="0.2"/>
    <row r="1785" ht="12.75" customHeight="1" x14ac:dyDescent="0.2"/>
    <row r="1786" ht="12.75" customHeight="1" x14ac:dyDescent="0.2"/>
    <row r="1787" ht="12.75" customHeight="1" x14ac:dyDescent="0.2"/>
    <row r="1788" ht="12.75" customHeight="1" x14ac:dyDescent="0.2"/>
    <row r="1789" ht="12.75" customHeight="1" x14ac:dyDescent="0.2"/>
    <row r="1790" ht="12.75" customHeight="1" x14ac:dyDescent="0.2"/>
    <row r="1791" ht="12.75" customHeight="1" x14ac:dyDescent="0.2"/>
    <row r="1792" ht="12.75" customHeight="1" x14ac:dyDescent="0.2"/>
    <row r="1793" ht="12.75" customHeight="1" x14ac:dyDescent="0.2"/>
    <row r="1794" ht="12.75" customHeight="1" x14ac:dyDescent="0.2"/>
    <row r="1795" ht="12.75" customHeight="1" x14ac:dyDescent="0.2"/>
    <row r="1796" ht="12.75" customHeight="1" x14ac:dyDescent="0.2"/>
    <row r="1797" ht="12.75" customHeight="1" x14ac:dyDescent="0.2"/>
    <row r="1798" ht="12.75" customHeight="1" x14ac:dyDescent="0.2"/>
    <row r="1799" ht="12.75" customHeight="1" x14ac:dyDescent="0.2"/>
    <row r="1800" ht="12.75" customHeight="1" x14ac:dyDescent="0.2"/>
    <row r="1801" ht="12.75" customHeight="1" x14ac:dyDescent="0.2"/>
    <row r="1802" ht="12.75" customHeight="1" x14ac:dyDescent="0.2"/>
    <row r="1803" ht="12.75" customHeight="1" x14ac:dyDescent="0.2"/>
    <row r="1804" ht="12.75" customHeight="1" x14ac:dyDescent="0.2"/>
    <row r="1805" ht="12.75" customHeight="1" x14ac:dyDescent="0.2"/>
    <row r="1806" ht="12.75" customHeight="1" x14ac:dyDescent="0.2"/>
    <row r="1807" ht="12.75" customHeight="1" x14ac:dyDescent="0.2"/>
    <row r="1808" ht="12.75" customHeight="1" x14ac:dyDescent="0.2"/>
    <row r="1809" ht="12.75" customHeight="1" x14ac:dyDescent="0.2"/>
    <row r="1810" ht="12.75" customHeight="1" x14ac:dyDescent="0.2"/>
    <row r="1811" ht="12.75" customHeight="1" x14ac:dyDescent="0.2"/>
    <row r="1812" ht="12.75" customHeight="1" x14ac:dyDescent="0.2"/>
    <row r="1813" ht="12.75" customHeight="1" x14ac:dyDescent="0.2"/>
    <row r="1814" ht="12.75" customHeight="1" x14ac:dyDescent="0.2"/>
    <row r="1815" ht="12.75" customHeight="1" x14ac:dyDescent="0.2"/>
    <row r="1816" ht="12.75" customHeight="1" x14ac:dyDescent="0.2"/>
    <row r="1817" ht="12.75" customHeight="1" x14ac:dyDescent="0.2"/>
    <row r="1818" ht="12.75" customHeight="1" x14ac:dyDescent="0.2"/>
    <row r="1819" ht="12.75" customHeight="1" x14ac:dyDescent="0.2"/>
    <row r="1820" ht="12.75" customHeight="1" x14ac:dyDescent="0.2"/>
    <row r="1821" ht="12.75" customHeight="1" x14ac:dyDescent="0.2"/>
    <row r="1822" ht="12.75" customHeight="1" x14ac:dyDescent="0.2"/>
    <row r="1823" ht="12.75" customHeight="1" x14ac:dyDescent="0.2"/>
    <row r="1824" ht="12.75" customHeight="1" x14ac:dyDescent="0.2"/>
    <row r="1825" ht="12.75" customHeight="1" x14ac:dyDescent="0.2"/>
    <row r="1826" ht="12.75" customHeight="1" x14ac:dyDescent="0.2"/>
    <row r="1827" ht="12.75" customHeight="1" x14ac:dyDescent="0.2"/>
    <row r="1828" ht="12.75" customHeight="1" x14ac:dyDescent="0.2"/>
    <row r="1829" ht="12.75" customHeight="1" x14ac:dyDescent="0.2"/>
    <row r="1830" ht="12.75" customHeight="1" x14ac:dyDescent="0.2"/>
    <row r="1831" ht="12.75" customHeight="1" x14ac:dyDescent="0.2"/>
    <row r="1832" ht="12.75" customHeight="1" x14ac:dyDescent="0.2"/>
    <row r="1833" ht="12.75" customHeight="1" x14ac:dyDescent="0.2"/>
    <row r="1834" ht="12.75" customHeight="1" x14ac:dyDescent="0.2"/>
    <row r="1835" ht="12.75" customHeight="1" x14ac:dyDescent="0.2"/>
    <row r="1836" ht="12.75" customHeight="1" x14ac:dyDescent="0.2"/>
    <row r="1837" ht="12.75" customHeight="1" x14ac:dyDescent="0.2"/>
    <row r="1838" ht="12.75" customHeight="1" x14ac:dyDescent="0.2"/>
    <row r="1839" ht="12.75" customHeight="1" x14ac:dyDescent="0.2"/>
    <row r="1840" ht="12.75" customHeight="1" x14ac:dyDescent="0.2"/>
    <row r="1841" ht="12.75" customHeight="1" x14ac:dyDescent="0.2"/>
    <row r="1842" ht="12.75" customHeight="1" x14ac:dyDescent="0.2"/>
    <row r="1843" ht="12.75" customHeight="1" x14ac:dyDescent="0.2"/>
    <row r="1844" ht="12.75" customHeight="1" x14ac:dyDescent="0.2"/>
    <row r="1845" ht="12.75" customHeight="1" x14ac:dyDescent="0.2"/>
    <row r="1846" ht="12.75" customHeight="1" x14ac:dyDescent="0.2"/>
    <row r="1847" ht="12.75" customHeight="1" x14ac:dyDescent="0.2"/>
    <row r="1848" ht="12.75" customHeight="1" x14ac:dyDescent="0.2"/>
    <row r="1849" ht="12.75" customHeight="1" x14ac:dyDescent="0.2"/>
    <row r="1850" ht="12.75" customHeight="1" x14ac:dyDescent="0.2"/>
    <row r="1851" ht="12.75" customHeight="1" x14ac:dyDescent="0.2"/>
    <row r="1852" ht="12.75" customHeight="1" x14ac:dyDescent="0.2"/>
    <row r="1853" ht="12.75" customHeight="1" x14ac:dyDescent="0.2"/>
    <row r="1854" ht="12.75" customHeight="1" x14ac:dyDescent="0.2"/>
    <row r="1855" ht="12.75" customHeight="1" x14ac:dyDescent="0.2"/>
    <row r="1856" ht="12.75" customHeight="1" x14ac:dyDescent="0.2"/>
    <row r="1857" ht="12.75" customHeight="1" x14ac:dyDescent="0.2"/>
    <row r="1858" ht="12.75" customHeight="1" x14ac:dyDescent="0.2"/>
    <row r="1859" ht="12.75" customHeight="1" x14ac:dyDescent="0.2"/>
    <row r="1860" ht="12.75" customHeight="1" x14ac:dyDescent="0.2"/>
    <row r="1861" ht="12.75" customHeight="1" x14ac:dyDescent="0.2"/>
    <row r="1862" ht="12.75" customHeight="1" x14ac:dyDescent="0.2"/>
    <row r="1863" ht="12.75" customHeight="1" x14ac:dyDescent="0.2"/>
    <row r="1864" ht="12.75" customHeight="1" x14ac:dyDescent="0.2"/>
    <row r="1865" ht="12.75" customHeight="1" x14ac:dyDescent="0.2"/>
    <row r="1866" ht="12.75" customHeight="1" x14ac:dyDescent="0.2"/>
    <row r="1867" ht="12.75" customHeight="1" x14ac:dyDescent="0.2"/>
    <row r="1868" ht="12.75" customHeight="1" x14ac:dyDescent="0.2"/>
    <row r="1869" ht="12.75" customHeight="1" x14ac:dyDescent="0.2"/>
    <row r="1870" ht="12.75" customHeight="1" x14ac:dyDescent="0.2"/>
    <row r="1871" ht="12.75" customHeight="1" x14ac:dyDescent="0.2"/>
    <row r="1872" ht="12.75" customHeight="1" x14ac:dyDescent="0.2"/>
    <row r="1873" ht="12.75" customHeight="1" x14ac:dyDescent="0.2"/>
    <row r="1874" ht="12.75" customHeight="1" x14ac:dyDescent="0.2"/>
    <row r="1875" ht="12.75" customHeight="1" x14ac:dyDescent="0.2"/>
    <row r="1876" ht="12.75" customHeight="1" x14ac:dyDescent="0.2"/>
    <row r="1877" ht="12.75" customHeight="1" x14ac:dyDescent="0.2"/>
    <row r="1878" ht="12.75" customHeight="1" x14ac:dyDescent="0.2"/>
    <row r="1879" ht="12.75" customHeight="1" x14ac:dyDescent="0.2"/>
    <row r="1880" ht="12.75" customHeight="1" x14ac:dyDescent="0.2"/>
    <row r="1881" ht="12.75" customHeight="1" x14ac:dyDescent="0.2"/>
    <row r="1882" ht="12.75" customHeight="1" x14ac:dyDescent="0.2"/>
    <row r="1883" ht="12.75" customHeight="1" x14ac:dyDescent="0.2"/>
    <row r="1884" ht="12.75" customHeight="1" x14ac:dyDescent="0.2"/>
    <row r="1885" ht="12.75" customHeight="1" x14ac:dyDescent="0.2"/>
    <row r="1886" ht="12.75" customHeight="1" x14ac:dyDescent="0.2"/>
    <row r="1887" ht="12.75" customHeight="1" x14ac:dyDescent="0.2"/>
    <row r="1888" ht="12.75" customHeight="1" x14ac:dyDescent="0.2"/>
    <row r="1889" ht="12.75" customHeight="1" x14ac:dyDescent="0.2"/>
    <row r="1890" ht="12.75" customHeight="1" x14ac:dyDescent="0.2"/>
    <row r="1891" ht="12.75" customHeight="1" x14ac:dyDescent="0.2"/>
    <row r="1892" ht="12.75" customHeight="1" x14ac:dyDescent="0.2"/>
    <row r="1893" ht="12.75" customHeight="1" x14ac:dyDescent="0.2"/>
    <row r="1894" ht="12.75" customHeight="1" x14ac:dyDescent="0.2"/>
    <row r="1895" ht="12.75" customHeight="1" x14ac:dyDescent="0.2"/>
    <row r="1896" ht="12.75" customHeight="1" x14ac:dyDescent="0.2"/>
    <row r="1897" ht="12.75" customHeight="1" x14ac:dyDescent="0.2"/>
    <row r="1898" ht="12.75" customHeight="1" x14ac:dyDescent="0.2"/>
    <row r="1899" ht="12.75" customHeight="1" x14ac:dyDescent="0.2"/>
    <row r="1900" ht="12.75" customHeight="1" x14ac:dyDescent="0.2"/>
    <row r="1901" ht="12.75" customHeight="1" x14ac:dyDescent="0.2"/>
    <row r="1902" ht="12.75" customHeight="1" x14ac:dyDescent="0.2"/>
    <row r="1903" ht="12.75" customHeight="1" x14ac:dyDescent="0.2"/>
    <row r="1904" ht="12.75" customHeight="1" x14ac:dyDescent="0.2"/>
    <row r="1905" ht="12.75" customHeight="1" x14ac:dyDescent="0.2"/>
    <row r="1906" ht="12.75" customHeight="1" x14ac:dyDescent="0.2"/>
    <row r="1907" ht="12.75" customHeight="1" x14ac:dyDescent="0.2"/>
    <row r="1908" ht="12.75" customHeight="1" x14ac:dyDescent="0.2"/>
    <row r="1909" ht="12.75" customHeight="1" x14ac:dyDescent="0.2"/>
    <row r="1910" ht="12.75" customHeight="1" x14ac:dyDescent="0.2"/>
    <row r="1911" ht="12.75" customHeight="1" x14ac:dyDescent="0.2"/>
    <row r="1912" ht="12.75" customHeight="1" x14ac:dyDescent="0.2"/>
    <row r="1913" ht="12.75" customHeight="1" x14ac:dyDescent="0.2"/>
    <row r="1914" ht="12.75" customHeight="1" x14ac:dyDescent="0.2"/>
    <row r="1915" ht="12.75" customHeight="1" x14ac:dyDescent="0.2"/>
    <row r="1916" ht="12.75" customHeight="1" x14ac:dyDescent="0.2"/>
    <row r="1917" ht="12.75" customHeight="1" x14ac:dyDescent="0.2"/>
    <row r="1918" ht="12.75" customHeight="1" x14ac:dyDescent="0.2"/>
    <row r="1919" ht="12.75" customHeight="1" x14ac:dyDescent="0.2"/>
    <row r="1920" ht="12.75" customHeight="1" x14ac:dyDescent="0.2"/>
    <row r="1921" ht="12.75" customHeight="1" x14ac:dyDescent="0.2"/>
    <row r="1922" ht="12.75" customHeight="1" x14ac:dyDescent="0.2"/>
    <row r="1923" ht="12.75" customHeight="1" x14ac:dyDescent="0.2"/>
    <row r="1924" ht="12.75" customHeight="1" x14ac:dyDescent="0.2"/>
    <row r="1925" ht="12.75" customHeight="1" x14ac:dyDescent="0.2"/>
    <row r="1926" ht="12.75" customHeight="1" x14ac:dyDescent="0.2"/>
    <row r="1927" ht="12.75" customHeight="1" x14ac:dyDescent="0.2"/>
    <row r="1928" ht="12.75" customHeight="1" x14ac:dyDescent="0.2"/>
    <row r="1929" ht="12.75" customHeight="1" x14ac:dyDescent="0.2"/>
    <row r="1930" ht="12.75" customHeight="1" x14ac:dyDescent="0.2"/>
    <row r="1931" ht="12.75" customHeight="1" x14ac:dyDescent="0.2"/>
    <row r="1932" ht="12.75" customHeight="1" x14ac:dyDescent="0.2"/>
    <row r="1933" ht="12.75" customHeight="1" x14ac:dyDescent="0.2"/>
    <row r="1934" ht="12.75" customHeight="1" x14ac:dyDescent="0.2"/>
    <row r="1935" ht="12.75" customHeight="1" x14ac:dyDescent="0.2"/>
    <row r="1936" ht="12.75" customHeight="1" x14ac:dyDescent="0.2"/>
    <row r="1937" ht="12.75" customHeight="1" x14ac:dyDescent="0.2"/>
    <row r="1938" ht="12.75" customHeight="1" x14ac:dyDescent="0.2"/>
    <row r="1939" ht="12.75" customHeight="1" x14ac:dyDescent="0.2"/>
    <row r="1940" ht="12.75" customHeight="1" x14ac:dyDescent="0.2"/>
    <row r="1941" ht="12.75" customHeight="1" x14ac:dyDescent="0.2"/>
    <row r="1942" ht="12.75" customHeight="1" x14ac:dyDescent="0.2"/>
    <row r="1943" ht="12.75" customHeight="1" x14ac:dyDescent="0.2"/>
    <row r="1944" ht="12.75" customHeight="1" x14ac:dyDescent="0.2"/>
    <row r="1945" ht="12.75" customHeight="1" x14ac:dyDescent="0.2"/>
    <row r="1946" ht="12.75" customHeight="1" x14ac:dyDescent="0.2"/>
    <row r="1947" ht="12.75" customHeight="1" x14ac:dyDescent="0.2"/>
    <row r="1948" ht="12.75" customHeight="1" x14ac:dyDescent="0.2"/>
    <row r="1949" ht="12.75" customHeight="1" x14ac:dyDescent="0.2"/>
    <row r="1950" ht="12.75" customHeight="1" x14ac:dyDescent="0.2"/>
    <row r="1951" ht="12.75" customHeight="1" x14ac:dyDescent="0.2"/>
    <row r="1952" ht="12.75" customHeight="1" x14ac:dyDescent="0.2"/>
    <row r="1953" ht="12.75" customHeight="1" x14ac:dyDescent="0.2"/>
    <row r="1954" ht="12.75" customHeight="1" x14ac:dyDescent="0.2"/>
    <row r="1955" ht="12.75" customHeight="1" x14ac:dyDescent="0.2"/>
    <row r="1956" ht="12.75" customHeight="1" x14ac:dyDescent="0.2"/>
    <row r="1957" ht="12.75" customHeight="1" x14ac:dyDescent="0.2"/>
    <row r="1958" ht="12.75" customHeight="1" x14ac:dyDescent="0.2"/>
    <row r="1959" ht="12.75" customHeight="1" x14ac:dyDescent="0.2"/>
    <row r="1960" ht="12.75" customHeight="1" x14ac:dyDescent="0.2"/>
    <row r="1961" ht="12.75" customHeight="1" x14ac:dyDescent="0.2"/>
    <row r="1962" ht="12.75" customHeight="1" x14ac:dyDescent="0.2"/>
    <row r="1963" ht="12.75" customHeight="1" x14ac:dyDescent="0.2"/>
    <row r="1964" ht="12.75" customHeight="1" x14ac:dyDescent="0.2"/>
    <row r="1965" ht="12.75" customHeight="1" x14ac:dyDescent="0.2"/>
    <row r="1966" ht="12.75" customHeight="1" x14ac:dyDescent="0.2"/>
    <row r="1967" ht="12.75" customHeight="1" x14ac:dyDescent="0.2"/>
    <row r="1968" ht="12.75" customHeight="1" x14ac:dyDescent="0.2"/>
    <row r="1969" ht="12.75" customHeight="1" x14ac:dyDescent="0.2"/>
    <row r="1970" ht="12.75" customHeight="1" x14ac:dyDescent="0.2"/>
    <row r="1971" ht="12.75" customHeight="1" x14ac:dyDescent="0.2"/>
    <row r="1972" ht="12.75" customHeight="1" x14ac:dyDescent="0.2"/>
    <row r="1973" ht="12.75" customHeight="1" x14ac:dyDescent="0.2"/>
    <row r="1974" ht="12.75" customHeight="1" x14ac:dyDescent="0.2"/>
    <row r="1975" ht="12.75" customHeight="1" x14ac:dyDescent="0.2"/>
    <row r="1976" ht="12.75" customHeight="1" x14ac:dyDescent="0.2"/>
    <row r="1977" ht="12.75" customHeight="1" x14ac:dyDescent="0.2"/>
    <row r="1978" ht="12.75" customHeight="1" x14ac:dyDescent="0.2"/>
    <row r="1979" ht="12.75" customHeight="1" x14ac:dyDescent="0.2"/>
    <row r="1980" ht="12.75" customHeight="1" x14ac:dyDescent="0.2"/>
    <row r="1981" ht="12.75" customHeight="1" x14ac:dyDescent="0.2"/>
    <row r="1982" ht="12.75" customHeight="1" x14ac:dyDescent="0.2"/>
    <row r="1983" ht="12.75" customHeight="1" x14ac:dyDescent="0.2"/>
    <row r="1984" ht="12.75" customHeight="1" x14ac:dyDescent="0.2"/>
    <row r="1985" ht="12.75" customHeight="1" x14ac:dyDescent="0.2"/>
    <row r="1986" ht="12.75" customHeight="1" x14ac:dyDescent="0.2"/>
    <row r="1987" ht="12.75" customHeight="1" x14ac:dyDescent="0.2"/>
    <row r="1988" ht="12.75" customHeight="1" x14ac:dyDescent="0.2"/>
    <row r="1989" ht="12.75" customHeight="1" x14ac:dyDescent="0.2"/>
    <row r="1990" ht="12.75" customHeight="1" x14ac:dyDescent="0.2"/>
    <row r="1991" ht="12.75" customHeight="1" x14ac:dyDescent="0.2"/>
    <row r="1992" ht="12.75" customHeight="1" x14ac:dyDescent="0.2"/>
    <row r="1993" ht="12.75" customHeight="1" x14ac:dyDescent="0.2"/>
    <row r="1994" ht="12.75" customHeight="1" x14ac:dyDescent="0.2"/>
    <row r="1995" ht="12.75" customHeight="1" x14ac:dyDescent="0.2"/>
    <row r="1996" ht="12.75" customHeight="1" x14ac:dyDescent="0.2"/>
    <row r="1997" ht="12.75" customHeight="1" x14ac:dyDescent="0.2"/>
    <row r="1998" ht="12.75" customHeight="1" x14ac:dyDescent="0.2"/>
    <row r="1999" ht="12.75" customHeight="1" x14ac:dyDescent="0.2"/>
    <row r="2000" ht="12.75" customHeight="1" x14ac:dyDescent="0.2"/>
    <row r="2001" ht="12.75" customHeight="1" x14ac:dyDescent="0.2"/>
    <row r="2002" ht="12.75" customHeight="1" x14ac:dyDescent="0.2"/>
    <row r="2003" ht="12.75" customHeight="1" x14ac:dyDescent="0.2"/>
    <row r="2004" ht="12.75" customHeight="1" x14ac:dyDescent="0.2"/>
    <row r="2005" ht="12.75" customHeight="1" x14ac:dyDescent="0.2"/>
    <row r="2006" ht="12.75" customHeight="1" x14ac:dyDescent="0.2"/>
    <row r="2007" ht="12.75" customHeight="1" x14ac:dyDescent="0.2"/>
    <row r="2008" ht="12.75" customHeight="1" x14ac:dyDescent="0.2"/>
    <row r="2009" ht="12.75" customHeight="1" x14ac:dyDescent="0.2"/>
    <row r="2010" ht="12.75" customHeight="1" x14ac:dyDescent="0.2"/>
    <row r="2011" ht="12.75" customHeight="1" x14ac:dyDescent="0.2"/>
    <row r="2012" ht="12.75" customHeight="1" x14ac:dyDescent="0.2"/>
    <row r="2013" ht="12.75" customHeight="1" x14ac:dyDescent="0.2"/>
    <row r="2014" ht="12.75" customHeight="1" x14ac:dyDescent="0.2"/>
    <row r="2015" ht="12.75" customHeight="1" x14ac:dyDescent="0.2"/>
    <row r="2016" ht="12.75" customHeight="1" x14ac:dyDescent="0.2"/>
    <row r="2017" ht="12.75" customHeight="1" x14ac:dyDescent="0.2"/>
    <row r="2018" ht="12.75" customHeight="1" x14ac:dyDescent="0.2"/>
    <row r="2019" ht="12.75" customHeight="1" x14ac:dyDescent="0.2"/>
    <row r="2020" ht="12.75" customHeight="1" x14ac:dyDescent="0.2"/>
    <row r="2021" ht="12.75" customHeight="1" x14ac:dyDescent="0.2"/>
    <row r="2022" ht="12.75" customHeight="1" x14ac:dyDescent="0.2"/>
    <row r="2023" ht="12.75" customHeight="1" x14ac:dyDescent="0.2"/>
    <row r="2024" ht="12.75" customHeight="1" x14ac:dyDescent="0.2"/>
    <row r="2025" ht="12.75" customHeight="1" x14ac:dyDescent="0.2"/>
    <row r="2026" ht="12.75" customHeight="1" x14ac:dyDescent="0.2"/>
    <row r="2027" ht="12.75" customHeight="1" x14ac:dyDescent="0.2"/>
    <row r="2028" ht="12.75" customHeight="1" x14ac:dyDescent="0.2"/>
    <row r="2029" ht="12.75" customHeight="1" x14ac:dyDescent="0.2"/>
    <row r="2030" ht="12.75" customHeight="1" x14ac:dyDescent="0.2"/>
    <row r="2031" ht="12.75" customHeight="1" x14ac:dyDescent="0.2"/>
    <row r="2032" ht="12.75" customHeight="1" x14ac:dyDescent="0.2"/>
    <row r="2033" ht="12.75" customHeight="1" x14ac:dyDescent="0.2"/>
    <row r="2034" ht="12.75" customHeight="1" x14ac:dyDescent="0.2"/>
    <row r="2035" ht="12.75" customHeight="1" x14ac:dyDescent="0.2"/>
    <row r="2036" ht="12.75" customHeight="1" x14ac:dyDescent="0.2"/>
    <row r="2037" ht="12.75" customHeight="1" x14ac:dyDescent="0.2"/>
    <row r="2038" ht="12.75" customHeight="1" x14ac:dyDescent="0.2"/>
    <row r="2039" ht="12.75" customHeight="1" x14ac:dyDescent="0.2"/>
    <row r="2040" ht="12.75" customHeight="1" x14ac:dyDescent="0.2"/>
    <row r="2041" ht="12.75" customHeight="1" x14ac:dyDescent="0.2"/>
    <row r="2042" ht="12.75" customHeight="1" x14ac:dyDescent="0.2"/>
    <row r="2043" ht="12.75" customHeight="1" x14ac:dyDescent="0.2"/>
    <row r="2044" ht="12.75" customHeight="1" x14ac:dyDescent="0.2"/>
    <row r="2045" ht="12.75" customHeight="1" x14ac:dyDescent="0.2"/>
    <row r="2046" ht="12.75" customHeight="1" x14ac:dyDescent="0.2"/>
    <row r="2047" ht="12.75" customHeight="1" x14ac:dyDescent="0.2"/>
    <row r="2048" ht="12.75" customHeight="1" x14ac:dyDescent="0.2"/>
    <row r="2049" ht="12.75" customHeight="1" x14ac:dyDescent="0.2"/>
    <row r="2050" ht="12.75" customHeight="1" x14ac:dyDescent="0.2"/>
    <row r="2051" ht="12.75" customHeight="1" x14ac:dyDescent="0.2"/>
    <row r="2052" ht="12.75" customHeight="1" x14ac:dyDescent="0.2"/>
    <row r="2053" ht="12.75" customHeight="1" x14ac:dyDescent="0.2"/>
    <row r="2054" ht="12.75" customHeight="1" x14ac:dyDescent="0.2"/>
    <row r="2055" ht="12.75" customHeight="1" x14ac:dyDescent="0.2"/>
    <row r="2056" ht="12.75" customHeight="1" x14ac:dyDescent="0.2"/>
    <row r="2057" ht="12.75" customHeight="1" x14ac:dyDescent="0.2"/>
    <row r="2058" ht="12.75" customHeight="1" x14ac:dyDescent="0.2"/>
    <row r="2059" ht="12.75" customHeight="1" x14ac:dyDescent="0.2"/>
    <row r="2060" ht="12.75" customHeight="1" x14ac:dyDescent="0.2"/>
    <row r="2061" ht="12.75" customHeight="1" x14ac:dyDescent="0.2"/>
    <row r="2062" ht="12.75" customHeight="1" x14ac:dyDescent="0.2"/>
    <row r="2063" ht="12.75" customHeight="1" x14ac:dyDescent="0.2"/>
    <row r="2064" ht="12.75" customHeight="1" x14ac:dyDescent="0.2"/>
    <row r="2065" ht="12.75" customHeight="1" x14ac:dyDescent="0.2"/>
    <row r="2066" ht="12.75" customHeight="1" x14ac:dyDescent="0.2"/>
    <row r="2067" ht="12.75" customHeight="1" x14ac:dyDescent="0.2"/>
    <row r="2068" ht="12.75" customHeight="1" x14ac:dyDescent="0.2"/>
    <row r="2069" ht="12.75" customHeight="1" x14ac:dyDescent="0.2"/>
    <row r="2070" ht="12.75" customHeight="1" x14ac:dyDescent="0.2"/>
    <row r="2071" ht="12.75" customHeight="1" x14ac:dyDescent="0.2"/>
    <row r="2072" ht="12.75" customHeight="1" x14ac:dyDescent="0.2"/>
    <row r="2073" ht="12.75" customHeight="1" x14ac:dyDescent="0.2"/>
    <row r="2074" ht="12.75" customHeight="1" x14ac:dyDescent="0.2"/>
    <row r="2075" ht="12.75" customHeight="1" x14ac:dyDescent="0.2"/>
    <row r="2076" ht="12.75" customHeight="1" x14ac:dyDescent="0.2"/>
    <row r="2077" ht="12.75" customHeight="1" x14ac:dyDescent="0.2"/>
    <row r="2078" ht="12.75" customHeight="1" x14ac:dyDescent="0.2"/>
    <row r="2079" ht="12.75" customHeight="1" x14ac:dyDescent="0.2"/>
    <row r="2080" ht="12.75" customHeight="1" x14ac:dyDescent="0.2"/>
    <row r="2081" ht="12.75" customHeight="1" x14ac:dyDescent="0.2"/>
    <row r="2082" ht="12.75" customHeight="1" x14ac:dyDescent="0.2"/>
    <row r="2083" ht="12.75" customHeight="1" x14ac:dyDescent="0.2"/>
    <row r="2084" ht="12.75" customHeight="1" x14ac:dyDescent="0.2"/>
    <row r="2085" ht="12.75" customHeight="1" x14ac:dyDescent="0.2"/>
    <row r="2086" ht="12.75" customHeight="1" x14ac:dyDescent="0.2"/>
    <row r="2087" ht="12.75" customHeight="1" x14ac:dyDescent="0.2"/>
    <row r="2088" ht="12.75" customHeight="1" x14ac:dyDescent="0.2"/>
    <row r="2089" ht="12.75" customHeight="1" x14ac:dyDescent="0.2"/>
    <row r="2090" ht="12.75" customHeight="1" x14ac:dyDescent="0.2"/>
    <row r="2091" ht="12.75" customHeight="1" x14ac:dyDescent="0.2"/>
    <row r="2092" ht="12.75" customHeight="1" x14ac:dyDescent="0.2"/>
    <row r="2093" ht="12.75" customHeight="1" x14ac:dyDescent="0.2"/>
    <row r="2094" ht="12.75" customHeight="1" x14ac:dyDescent="0.2"/>
    <row r="2095" ht="12.75" customHeight="1" x14ac:dyDescent="0.2"/>
    <row r="2096" ht="12.75" customHeight="1" x14ac:dyDescent="0.2"/>
    <row r="2097" ht="12.75" customHeight="1" x14ac:dyDescent="0.2"/>
    <row r="2098" ht="12.75" customHeight="1" x14ac:dyDescent="0.2"/>
    <row r="2099" ht="12.75" customHeight="1" x14ac:dyDescent="0.2"/>
    <row r="2100" ht="12.75" customHeight="1" x14ac:dyDescent="0.2"/>
    <row r="2101" ht="12.75" customHeight="1" x14ac:dyDescent="0.2"/>
    <row r="2102" ht="12.75" customHeight="1" x14ac:dyDescent="0.2"/>
    <row r="2103" ht="12.75" customHeight="1" x14ac:dyDescent="0.2"/>
    <row r="2104" ht="12.75" customHeight="1" x14ac:dyDescent="0.2"/>
    <row r="2105" ht="12.75" customHeight="1" x14ac:dyDescent="0.2"/>
    <row r="2106" ht="12.75" customHeight="1" x14ac:dyDescent="0.2"/>
    <row r="2107" ht="12.75" customHeight="1" x14ac:dyDescent="0.2"/>
    <row r="2108" ht="12.75" customHeight="1" x14ac:dyDescent="0.2"/>
    <row r="2109" ht="12.75" customHeight="1" x14ac:dyDescent="0.2"/>
    <row r="2110" ht="12.75" customHeight="1" x14ac:dyDescent="0.2"/>
    <row r="2111" ht="12.75" customHeight="1" x14ac:dyDescent="0.2"/>
    <row r="2112" ht="12.75" customHeight="1" x14ac:dyDescent="0.2"/>
    <row r="2113" ht="12.75" customHeight="1" x14ac:dyDescent="0.2"/>
    <row r="2114" ht="12.75" customHeight="1" x14ac:dyDescent="0.2"/>
    <row r="2115" ht="12.75" customHeight="1" x14ac:dyDescent="0.2"/>
    <row r="2116" ht="12.75" customHeight="1" x14ac:dyDescent="0.2"/>
    <row r="2117" ht="12.75" customHeight="1" x14ac:dyDescent="0.2"/>
    <row r="2118" ht="12.75" customHeight="1" x14ac:dyDescent="0.2"/>
    <row r="2119" ht="12.75" customHeight="1" x14ac:dyDescent="0.2"/>
    <row r="2120" ht="12.75" customHeight="1" x14ac:dyDescent="0.2"/>
    <row r="2121" ht="12.75" customHeight="1" x14ac:dyDescent="0.2"/>
    <row r="2122" ht="12.75" customHeight="1" x14ac:dyDescent="0.2"/>
    <row r="2123" ht="12.75" customHeight="1" x14ac:dyDescent="0.2"/>
    <row r="2124" ht="12.75" customHeight="1" x14ac:dyDescent="0.2"/>
    <row r="2125" ht="12.75" customHeight="1" x14ac:dyDescent="0.2"/>
    <row r="2126" ht="12.75" customHeight="1" x14ac:dyDescent="0.2"/>
    <row r="2127" ht="12.75" customHeight="1" x14ac:dyDescent="0.2"/>
    <row r="2128" ht="12.75" customHeight="1" x14ac:dyDescent="0.2"/>
    <row r="2129" ht="12.75" customHeight="1" x14ac:dyDescent="0.2"/>
    <row r="2130" ht="12.75" customHeight="1" x14ac:dyDescent="0.2"/>
    <row r="2131" ht="12.75" customHeight="1" x14ac:dyDescent="0.2"/>
    <row r="2132" ht="12.75" customHeight="1" x14ac:dyDescent="0.2"/>
    <row r="2133" ht="12.75" customHeight="1" x14ac:dyDescent="0.2"/>
    <row r="2134" ht="12.75" customHeight="1" x14ac:dyDescent="0.2"/>
    <row r="2135" ht="12.75" customHeight="1" x14ac:dyDescent="0.2"/>
    <row r="2136" ht="12.75" customHeight="1" x14ac:dyDescent="0.2"/>
    <row r="2137" ht="12.75" customHeight="1" x14ac:dyDescent="0.2"/>
    <row r="2138" ht="12.75" customHeight="1" x14ac:dyDescent="0.2"/>
    <row r="2139" ht="12.75" customHeight="1" x14ac:dyDescent="0.2"/>
    <row r="2140" ht="12.75" customHeight="1" x14ac:dyDescent="0.2"/>
    <row r="2141" ht="12.75" customHeight="1" x14ac:dyDescent="0.2"/>
    <row r="2142" ht="12.75" customHeight="1" x14ac:dyDescent="0.2"/>
    <row r="2143" ht="12.75" customHeight="1" x14ac:dyDescent="0.2"/>
    <row r="2144" ht="12.75" customHeight="1" x14ac:dyDescent="0.2"/>
    <row r="2145" ht="12.75" customHeight="1" x14ac:dyDescent="0.2"/>
    <row r="2146" ht="12.75" customHeight="1" x14ac:dyDescent="0.2"/>
    <row r="2147" ht="12.75" customHeight="1" x14ac:dyDescent="0.2"/>
    <row r="2148" ht="12.75" customHeight="1" x14ac:dyDescent="0.2"/>
    <row r="2149" ht="12.75" customHeight="1" x14ac:dyDescent="0.2"/>
    <row r="2150" ht="12.75" customHeight="1" x14ac:dyDescent="0.2"/>
    <row r="2151" ht="12.75" customHeight="1" x14ac:dyDescent="0.2"/>
    <row r="2152" ht="12.75" customHeight="1" x14ac:dyDescent="0.2"/>
    <row r="2153" ht="12.75" customHeight="1" x14ac:dyDescent="0.2"/>
    <row r="2154" ht="12.75" customHeight="1" x14ac:dyDescent="0.2"/>
    <row r="2155" ht="12.75" customHeight="1" x14ac:dyDescent="0.2"/>
    <row r="2156" ht="12.75" customHeight="1" x14ac:dyDescent="0.2"/>
    <row r="2157" ht="12.75" customHeight="1" x14ac:dyDescent="0.2"/>
    <row r="2158" ht="12.75" customHeight="1" x14ac:dyDescent="0.2"/>
    <row r="2159" ht="12.75" customHeight="1" x14ac:dyDescent="0.2"/>
    <row r="2160" ht="12.75" customHeight="1" x14ac:dyDescent="0.2"/>
    <row r="2161" ht="12.75" customHeight="1" x14ac:dyDescent="0.2"/>
    <row r="2162" ht="12.75" customHeight="1" x14ac:dyDescent="0.2"/>
    <row r="2163" ht="12.75" customHeight="1" x14ac:dyDescent="0.2"/>
    <row r="2164" ht="12.75" customHeight="1" x14ac:dyDescent="0.2"/>
    <row r="2165" ht="12.75" customHeight="1" x14ac:dyDescent="0.2"/>
    <row r="2166" ht="12.75" customHeight="1" x14ac:dyDescent="0.2"/>
    <row r="2167" ht="12.75" customHeight="1" x14ac:dyDescent="0.2"/>
    <row r="2168" ht="12.75" customHeight="1" x14ac:dyDescent="0.2"/>
    <row r="2169" ht="12.75" customHeight="1" x14ac:dyDescent="0.2"/>
    <row r="2170" ht="12.75" customHeight="1" x14ac:dyDescent="0.2"/>
    <row r="2171" ht="12.75" customHeight="1" x14ac:dyDescent="0.2"/>
    <row r="2172" ht="12.75" customHeight="1" x14ac:dyDescent="0.2"/>
    <row r="2173" ht="12.75" customHeight="1" x14ac:dyDescent="0.2"/>
    <row r="2174" ht="12.75" customHeight="1" x14ac:dyDescent="0.2"/>
    <row r="2175" ht="12.75" customHeight="1" x14ac:dyDescent="0.2"/>
    <row r="2176" ht="12.75" customHeight="1" x14ac:dyDescent="0.2"/>
    <row r="2177" ht="12.75" customHeight="1" x14ac:dyDescent="0.2"/>
    <row r="2178" ht="12.75" customHeight="1" x14ac:dyDescent="0.2"/>
    <row r="2179" ht="12.75" customHeight="1" x14ac:dyDescent="0.2"/>
    <row r="2180" ht="12.75" customHeight="1" x14ac:dyDescent="0.2"/>
    <row r="2181" ht="12.75" customHeight="1" x14ac:dyDescent="0.2"/>
    <row r="2182" ht="12.75" customHeight="1" x14ac:dyDescent="0.2"/>
    <row r="2183" ht="12.75" customHeight="1" x14ac:dyDescent="0.2"/>
    <row r="2184" ht="12.75" customHeight="1" x14ac:dyDescent="0.2"/>
    <row r="2185" ht="12.75" customHeight="1" x14ac:dyDescent="0.2"/>
    <row r="2186" ht="12.75" customHeight="1" x14ac:dyDescent="0.2"/>
    <row r="2187" ht="12.75" customHeight="1" x14ac:dyDescent="0.2"/>
    <row r="2188" ht="12.75" customHeight="1" x14ac:dyDescent="0.2"/>
    <row r="2189" ht="12.75" customHeight="1" x14ac:dyDescent="0.2"/>
    <row r="2190" ht="12.75" customHeight="1" x14ac:dyDescent="0.2"/>
    <row r="2191" ht="12.75" customHeight="1" x14ac:dyDescent="0.2"/>
    <row r="2192" ht="12.75" customHeight="1" x14ac:dyDescent="0.2"/>
    <row r="2193" ht="12.75" customHeight="1" x14ac:dyDescent="0.2"/>
    <row r="2194" ht="12.75" customHeight="1" x14ac:dyDescent="0.2"/>
    <row r="2195" ht="12.75" customHeight="1" x14ac:dyDescent="0.2"/>
    <row r="2196" ht="12.75" customHeight="1" x14ac:dyDescent="0.2"/>
    <row r="2197" ht="12.75" customHeight="1" x14ac:dyDescent="0.2"/>
    <row r="2198" ht="12.75" customHeight="1" x14ac:dyDescent="0.2"/>
    <row r="2199" ht="12.75" customHeight="1" x14ac:dyDescent="0.2"/>
    <row r="2200" ht="12.75" customHeight="1" x14ac:dyDescent="0.2"/>
    <row r="2201" ht="12.75" customHeight="1" x14ac:dyDescent="0.2"/>
    <row r="2202" ht="12.75" customHeight="1" x14ac:dyDescent="0.2"/>
    <row r="2203" ht="12.75" customHeight="1" x14ac:dyDescent="0.2"/>
    <row r="2204" ht="12.75" customHeight="1" x14ac:dyDescent="0.2"/>
    <row r="2205" ht="12.75" customHeight="1" x14ac:dyDescent="0.2"/>
    <row r="2206" ht="12.75" customHeight="1" x14ac:dyDescent="0.2"/>
    <row r="2207" ht="12.75" customHeight="1" x14ac:dyDescent="0.2"/>
    <row r="2208" ht="12.75" customHeight="1" x14ac:dyDescent="0.2"/>
    <row r="2209" ht="12.75" customHeight="1" x14ac:dyDescent="0.2"/>
    <row r="2210" ht="12.75" customHeight="1" x14ac:dyDescent="0.2"/>
    <row r="2211" ht="12.75" customHeight="1" x14ac:dyDescent="0.2"/>
    <row r="2212" ht="12.75" customHeight="1" x14ac:dyDescent="0.2"/>
    <row r="2213" ht="12.75" customHeight="1" x14ac:dyDescent="0.2"/>
    <row r="2214" ht="12.75" customHeight="1" x14ac:dyDescent="0.2"/>
    <row r="2215" ht="12.75" customHeight="1" x14ac:dyDescent="0.2"/>
    <row r="2216" ht="12.75" customHeight="1" x14ac:dyDescent="0.2"/>
    <row r="2217" ht="12.75" customHeight="1" x14ac:dyDescent="0.2"/>
    <row r="2218" ht="12.75" customHeight="1" x14ac:dyDescent="0.2"/>
    <row r="2219" ht="12.75" customHeight="1" x14ac:dyDescent="0.2"/>
    <row r="2220" ht="12.75" customHeight="1" x14ac:dyDescent="0.2"/>
    <row r="2221" ht="12.75" customHeight="1" x14ac:dyDescent="0.2"/>
    <row r="2222" ht="12.75" customHeight="1" x14ac:dyDescent="0.2"/>
    <row r="2223" ht="12.75" customHeight="1" x14ac:dyDescent="0.2"/>
    <row r="2224" ht="12.75" customHeight="1" x14ac:dyDescent="0.2"/>
    <row r="2225" ht="12.75" customHeight="1" x14ac:dyDescent="0.2"/>
    <row r="2226" ht="12.75" customHeight="1" x14ac:dyDescent="0.2"/>
    <row r="2227" ht="12.75" customHeight="1" x14ac:dyDescent="0.2"/>
    <row r="2228" ht="12.75" customHeight="1" x14ac:dyDescent="0.2"/>
    <row r="2229" ht="12.75" customHeight="1" x14ac:dyDescent="0.2"/>
    <row r="2230" ht="12.75" customHeight="1" x14ac:dyDescent="0.2"/>
    <row r="2231" ht="12.75" customHeight="1" x14ac:dyDescent="0.2"/>
    <row r="2232" ht="12.75" customHeight="1" x14ac:dyDescent="0.2"/>
    <row r="2233" ht="12.75" customHeight="1" x14ac:dyDescent="0.2"/>
    <row r="2234" ht="12.75" customHeight="1" x14ac:dyDescent="0.2"/>
    <row r="2235" ht="12.75" customHeight="1" x14ac:dyDescent="0.2"/>
    <row r="2236" ht="12.75" customHeight="1" x14ac:dyDescent="0.2"/>
    <row r="2237" ht="12.75" customHeight="1" x14ac:dyDescent="0.2"/>
    <row r="2238" ht="12.75" customHeight="1" x14ac:dyDescent="0.2"/>
    <row r="2239" ht="12.75" customHeight="1" x14ac:dyDescent="0.2"/>
    <row r="2240" ht="12.75" customHeight="1" x14ac:dyDescent="0.2"/>
    <row r="2241" ht="12.75" customHeight="1" x14ac:dyDescent="0.2"/>
    <row r="2242" ht="12.75" customHeight="1" x14ac:dyDescent="0.2"/>
    <row r="2243" ht="12.75" customHeight="1" x14ac:dyDescent="0.2"/>
    <row r="2244" ht="12.75" customHeight="1" x14ac:dyDescent="0.2"/>
    <row r="2245" ht="12.75" customHeight="1" x14ac:dyDescent="0.2"/>
    <row r="2246" ht="12.75" customHeight="1" x14ac:dyDescent="0.2"/>
    <row r="2247" ht="12.75" customHeight="1" x14ac:dyDescent="0.2"/>
    <row r="2248" ht="12.75" customHeight="1" x14ac:dyDescent="0.2"/>
    <row r="2249" ht="12.75" customHeight="1" x14ac:dyDescent="0.2"/>
    <row r="2250" ht="12.75" customHeight="1" x14ac:dyDescent="0.2"/>
    <row r="2251" ht="12.75" customHeight="1" x14ac:dyDescent="0.2"/>
    <row r="2252" ht="12.75" customHeight="1" x14ac:dyDescent="0.2"/>
    <row r="2253" ht="12.75" customHeight="1" x14ac:dyDescent="0.2"/>
    <row r="2254" ht="12.75" customHeight="1" x14ac:dyDescent="0.2"/>
    <row r="2255" ht="12.75" customHeight="1" x14ac:dyDescent="0.2"/>
    <row r="2256" ht="12.75" customHeight="1" x14ac:dyDescent="0.2"/>
    <row r="2257" ht="12.75" customHeight="1" x14ac:dyDescent="0.2"/>
    <row r="2258" ht="12.75" customHeight="1" x14ac:dyDescent="0.2"/>
    <row r="2259" ht="12.75" customHeight="1" x14ac:dyDescent="0.2"/>
    <row r="2260" ht="12.75" customHeight="1" x14ac:dyDescent="0.2"/>
    <row r="2261" ht="12.75" customHeight="1" x14ac:dyDescent="0.2"/>
    <row r="2262" ht="12.75" customHeight="1" x14ac:dyDescent="0.2"/>
    <row r="2263" ht="12.75" customHeight="1" x14ac:dyDescent="0.2"/>
    <row r="2264" ht="12.75" customHeight="1" x14ac:dyDescent="0.2"/>
    <row r="2265" ht="12.75" customHeight="1" x14ac:dyDescent="0.2"/>
    <row r="2266" ht="12.75" customHeight="1" x14ac:dyDescent="0.2"/>
    <row r="2267" ht="12.75" customHeight="1" x14ac:dyDescent="0.2"/>
    <row r="2268" ht="12.75" customHeight="1" x14ac:dyDescent="0.2"/>
    <row r="2269" ht="12.75" customHeight="1" x14ac:dyDescent="0.2"/>
    <row r="2270" ht="12.75" customHeight="1" x14ac:dyDescent="0.2"/>
    <row r="2271" ht="12.75" customHeight="1" x14ac:dyDescent="0.2"/>
    <row r="2272" ht="12.75" customHeight="1" x14ac:dyDescent="0.2"/>
    <row r="2273" ht="12.75" customHeight="1" x14ac:dyDescent="0.2"/>
    <row r="2274" ht="12.75" customHeight="1" x14ac:dyDescent="0.2"/>
    <row r="2275" ht="12.75" customHeight="1" x14ac:dyDescent="0.2"/>
    <row r="2276" ht="12.75" customHeight="1" x14ac:dyDescent="0.2"/>
    <row r="2277" ht="12.75" customHeight="1" x14ac:dyDescent="0.2"/>
    <row r="2278" ht="12.75" customHeight="1" x14ac:dyDescent="0.2"/>
    <row r="2279" ht="12.75" customHeight="1" x14ac:dyDescent="0.2"/>
    <row r="2280" ht="12.75" customHeight="1" x14ac:dyDescent="0.2"/>
    <row r="2281" ht="12.75" customHeight="1" x14ac:dyDescent="0.2"/>
    <row r="2282" ht="12.75" customHeight="1" x14ac:dyDescent="0.2"/>
    <row r="2283" ht="12.75" customHeight="1" x14ac:dyDescent="0.2"/>
    <row r="2284" ht="12.75" customHeight="1" x14ac:dyDescent="0.2"/>
    <row r="2285" ht="12.75" customHeight="1" x14ac:dyDescent="0.2"/>
    <row r="2286" ht="12.75" customHeight="1" x14ac:dyDescent="0.2"/>
    <row r="2287" ht="12.75" customHeight="1" x14ac:dyDescent="0.2"/>
    <row r="2288" ht="12.75" customHeight="1" x14ac:dyDescent="0.2"/>
    <row r="2289" ht="12.75" customHeight="1" x14ac:dyDescent="0.2"/>
    <row r="2290" ht="12.75" customHeight="1" x14ac:dyDescent="0.2"/>
    <row r="2291" ht="12.75" customHeight="1" x14ac:dyDescent="0.2"/>
    <row r="2292" ht="12.75" customHeight="1" x14ac:dyDescent="0.2"/>
    <row r="2293" ht="12.75" customHeight="1" x14ac:dyDescent="0.2"/>
    <row r="2294" ht="12.75" customHeight="1" x14ac:dyDescent="0.2"/>
    <row r="2295" ht="12.75" customHeight="1" x14ac:dyDescent="0.2"/>
    <row r="2296" ht="12.75" customHeight="1" x14ac:dyDescent="0.2"/>
    <row r="2297" ht="12.75" customHeight="1" x14ac:dyDescent="0.2"/>
    <row r="2298" ht="12.75" customHeight="1" x14ac:dyDescent="0.2"/>
    <row r="2299" ht="12.75" customHeight="1" x14ac:dyDescent="0.2"/>
    <row r="2300" ht="12.75" customHeight="1" x14ac:dyDescent="0.2"/>
    <row r="2301" ht="12.75" customHeight="1" x14ac:dyDescent="0.2"/>
    <row r="2302" ht="12.75" customHeight="1" x14ac:dyDescent="0.2"/>
    <row r="2303" ht="12.75" customHeight="1" x14ac:dyDescent="0.2"/>
    <row r="2304" ht="12.75" customHeight="1" x14ac:dyDescent="0.2"/>
    <row r="2305" ht="12.75" customHeight="1" x14ac:dyDescent="0.2"/>
    <row r="2306" ht="12.75" customHeight="1" x14ac:dyDescent="0.2"/>
    <row r="2307" ht="12.75" customHeight="1" x14ac:dyDescent="0.2"/>
    <row r="2308" ht="12.75" customHeight="1" x14ac:dyDescent="0.2"/>
    <row r="2309" ht="12.75" customHeight="1" x14ac:dyDescent="0.2"/>
    <row r="2310" ht="12.75" customHeight="1" x14ac:dyDescent="0.2"/>
    <row r="2311" ht="12.75" customHeight="1" x14ac:dyDescent="0.2"/>
    <row r="2312" ht="12.75" customHeight="1" x14ac:dyDescent="0.2"/>
    <row r="2313" ht="12.75" customHeight="1" x14ac:dyDescent="0.2"/>
    <row r="2314" ht="12.75" customHeight="1" x14ac:dyDescent="0.2"/>
    <row r="2315" ht="12.75" customHeight="1" x14ac:dyDescent="0.2"/>
    <row r="2316" ht="12.75" customHeight="1" x14ac:dyDescent="0.2"/>
    <row r="2317" ht="12.75" customHeight="1" x14ac:dyDescent="0.2"/>
    <row r="2318" ht="12.75" customHeight="1" x14ac:dyDescent="0.2"/>
    <row r="2319" ht="12.75" customHeight="1" x14ac:dyDescent="0.2"/>
    <row r="2320" ht="12.75" customHeight="1" x14ac:dyDescent="0.2"/>
    <row r="2321" ht="12.75" customHeight="1" x14ac:dyDescent="0.2"/>
    <row r="2322" ht="12.75" customHeight="1" x14ac:dyDescent="0.2"/>
    <row r="2323" ht="12.75" customHeight="1" x14ac:dyDescent="0.2"/>
    <row r="2324" ht="12.75" customHeight="1" x14ac:dyDescent="0.2"/>
    <row r="2325" ht="12.75" customHeight="1" x14ac:dyDescent="0.2"/>
    <row r="2326" ht="12.75" customHeight="1" x14ac:dyDescent="0.2"/>
    <row r="2327" ht="12.75" customHeight="1" x14ac:dyDescent="0.2"/>
    <row r="2328" ht="12.75" customHeight="1" x14ac:dyDescent="0.2"/>
    <row r="2329" ht="12.75" customHeight="1" x14ac:dyDescent="0.2"/>
    <row r="2330" ht="12.75" customHeight="1" x14ac:dyDescent="0.2"/>
    <row r="2331" ht="12.75" customHeight="1" x14ac:dyDescent="0.2"/>
    <row r="2332" ht="12.75" customHeight="1" x14ac:dyDescent="0.2"/>
    <row r="2333" ht="12.75" customHeight="1" x14ac:dyDescent="0.2"/>
    <row r="2334" ht="12.75" customHeight="1" x14ac:dyDescent="0.2"/>
    <row r="2335" ht="12.75" customHeight="1" x14ac:dyDescent="0.2"/>
    <row r="2336" ht="12.75" customHeight="1" x14ac:dyDescent="0.2"/>
    <row r="2337" ht="12.75" customHeight="1" x14ac:dyDescent="0.2"/>
    <row r="2338" ht="12.75" customHeight="1" x14ac:dyDescent="0.2"/>
    <row r="2339" ht="12.75" customHeight="1" x14ac:dyDescent="0.2"/>
    <row r="2340" ht="12.75" customHeight="1" x14ac:dyDescent="0.2"/>
    <row r="2341" ht="12.75" customHeight="1" x14ac:dyDescent="0.2"/>
    <row r="2342" ht="12.75" customHeight="1" x14ac:dyDescent="0.2"/>
    <row r="2343" ht="12.75" customHeight="1" x14ac:dyDescent="0.2"/>
    <row r="2344" ht="12.75" customHeight="1" x14ac:dyDescent="0.2"/>
    <row r="2345" ht="12.75" customHeight="1" x14ac:dyDescent="0.2"/>
    <row r="2346" ht="12.75" customHeight="1" x14ac:dyDescent="0.2"/>
    <row r="2347" ht="12.75" customHeight="1" x14ac:dyDescent="0.2"/>
    <row r="2348" ht="12.75" customHeight="1" x14ac:dyDescent="0.2"/>
    <row r="2349" ht="12.75" customHeight="1" x14ac:dyDescent="0.2"/>
    <row r="2350" ht="12.75" customHeight="1" x14ac:dyDescent="0.2"/>
    <row r="2351" ht="12.75" customHeight="1" x14ac:dyDescent="0.2"/>
    <row r="2352" ht="12.75" customHeight="1" x14ac:dyDescent="0.2"/>
    <row r="2353" ht="12.75" customHeight="1" x14ac:dyDescent="0.2"/>
    <row r="2354" ht="12.75" customHeight="1" x14ac:dyDescent="0.2"/>
    <row r="2355" ht="12.75" customHeight="1" x14ac:dyDescent="0.2"/>
    <row r="2356" ht="12.75" customHeight="1" x14ac:dyDescent="0.2"/>
    <row r="2357" ht="12.75" customHeight="1" x14ac:dyDescent="0.2"/>
    <row r="2358" ht="12.75" customHeight="1" x14ac:dyDescent="0.2"/>
    <row r="2359" ht="12.75" customHeight="1" x14ac:dyDescent="0.2"/>
    <row r="2360" ht="12.75" customHeight="1" x14ac:dyDescent="0.2"/>
    <row r="2361" ht="12.75" customHeight="1" x14ac:dyDescent="0.2"/>
    <row r="2362" ht="12.75" customHeight="1" x14ac:dyDescent="0.2"/>
    <row r="2363" ht="12.75" customHeight="1" x14ac:dyDescent="0.2"/>
    <row r="2364" ht="12.75" customHeight="1" x14ac:dyDescent="0.2"/>
    <row r="2365" ht="12.75" customHeight="1" x14ac:dyDescent="0.2"/>
    <row r="2366" ht="12.75" customHeight="1" x14ac:dyDescent="0.2"/>
    <row r="2367" ht="12.75" customHeight="1" x14ac:dyDescent="0.2"/>
    <row r="2368" ht="12.75" customHeight="1" x14ac:dyDescent="0.2"/>
    <row r="2369" ht="12.75" customHeight="1" x14ac:dyDescent="0.2"/>
    <row r="2370" ht="12.75" customHeight="1" x14ac:dyDescent="0.2"/>
    <row r="2371" ht="12.75" customHeight="1" x14ac:dyDescent="0.2"/>
    <row r="2372" ht="12.75" customHeight="1" x14ac:dyDescent="0.2"/>
    <row r="2373" ht="12.75" customHeight="1" x14ac:dyDescent="0.2"/>
    <row r="2374" ht="12.75" customHeight="1" x14ac:dyDescent="0.2"/>
    <row r="2375" ht="12.75" customHeight="1" x14ac:dyDescent="0.2"/>
    <row r="2376" ht="12.75" customHeight="1" x14ac:dyDescent="0.2"/>
    <row r="2377" ht="12.75" customHeight="1" x14ac:dyDescent="0.2"/>
    <row r="2378" ht="12.75" customHeight="1" x14ac:dyDescent="0.2"/>
    <row r="2379" ht="12.75" customHeight="1" x14ac:dyDescent="0.2"/>
    <row r="2380" ht="12.75" customHeight="1" x14ac:dyDescent="0.2"/>
    <row r="2381" ht="12.75" customHeight="1" x14ac:dyDescent="0.2"/>
    <row r="2382" ht="12.75" customHeight="1" x14ac:dyDescent="0.2"/>
    <row r="2383" ht="12.75" customHeight="1" x14ac:dyDescent="0.2"/>
    <row r="2384" ht="12.75" customHeight="1" x14ac:dyDescent="0.2"/>
    <row r="2385" ht="12.75" customHeight="1" x14ac:dyDescent="0.2"/>
    <row r="2386" ht="12.75" customHeight="1" x14ac:dyDescent="0.2"/>
    <row r="2387" ht="12.75" customHeight="1" x14ac:dyDescent="0.2"/>
    <row r="2388" ht="12.75" customHeight="1" x14ac:dyDescent="0.2"/>
    <row r="2389" ht="12.75" customHeight="1" x14ac:dyDescent="0.2"/>
    <row r="2390" ht="12.75" customHeight="1" x14ac:dyDescent="0.2"/>
    <row r="2391" ht="12.75" customHeight="1" x14ac:dyDescent="0.2"/>
    <row r="2392" ht="12.75" customHeight="1" x14ac:dyDescent="0.2"/>
    <row r="2393" ht="12.75" customHeight="1" x14ac:dyDescent="0.2"/>
    <row r="2394" ht="12.75" customHeight="1" x14ac:dyDescent="0.2"/>
    <row r="2395" ht="12.75" customHeight="1" x14ac:dyDescent="0.2"/>
    <row r="2396" ht="12.75" customHeight="1" x14ac:dyDescent="0.2"/>
    <row r="2397" ht="12.75" customHeight="1" x14ac:dyDescent="0.2"/>
    <row r="2398" ht="12.75" customHeight="1" x14ac:dyDescent="0.2"/>
    <row r="2399" ht="12.75" customHeight="1" x14ac:dyDescent="0.2"/>
    <row r="2400" ht="12.75" customHeight="1" x14ac:dyDescent="0.2"/>
    <row r="2401" ht="12.75" customHeight="1" x14ac:dyDescent="0.2"/>
    <row r="2402" ht="12.75" customHeight="1" x14ac:dyDescent="0.2"/>
    <row r="2403" ht="12.75" customHeight="1" x14ac:dyDescent="0.2"/>
    <row r="2404" ht="12.75" customHeight="1" x14ac:dyDescent="0.2"/>
    <row r="2405" ht="12.75" customHeight="1" x14ac:dyDescent="0.2"/>
    <row r="2406" ht="12.75" customHeight="1" x14ac:dyDescent="0.2"/>
    <row r="2407" ht="12.75" customHeight="1" x14ac:dyDescent="0.2"/>
    <row r="2408" ht="12.75" customHeight="1" x14ac:dyDescent="0.2"/>
    <row r="2409" ht="12.75" customHeight="1" x14ac:dyDescent="0.2"/>
    <row r="2410" ht="12.75" customHeight="1" x14ac:dyDescent="0.2"/>
    <row r="2411" ht="12.75" customHeight="1" x14ac:dyDescent="0.2"/>
    <row r="2412" ht="12.75" customHeight="1" x14ac:dyDescent="0.2"/>
    <row r="2413" ht="12.75" customHeight="1" x14ac:dyDescent="0.2"/>
    <row r="2414" ht="12.75" customHeight="1" x14ac:dyDescent="0.2"/>
    <row r="2415" ht="12.75" customHeight="1" x14ac:dyDescent="0.2"/>
    <row r="2416" ht="12.75" customHeight="1" x14ac:dyDescent="0.2"/>
    <row r="2417" ht="12.75" customHeight="1" x14ac:dyDescent="0.2"/>
    <row r="2418" ht="12.75" customHeight="1" x14ac:dyDescent="0.2"/>
    <row r="2419" ht="12.75" customHeight="1" x14ac:dyDescent="0.2"/>
    <row r="2420" ht="12.75" customHeight="1" x14ac:dyDescent="0.2"/>
    <row r="2421" ht="12.75" customHeight="1" x14ac:dyDescent="0.2"/>
    <row r="2422" ht="12.75" customHeight="1" x14ac:dyDescent="0.2"/>
    <row r="2423" ht="12.75" customHeight="1" x14ac:dyDescent="0.2"/>
    <row r="2424" ht="12.75" customHeight="1" x14ac:dyDescent="0.2"/>
    <row r="2425" ht="12.75" customHeight="1" x14ac:dyDescent="0.2"/>
    <row r="2426" ht="12.75" customHeight="1" x14ac:dyDescent="0.2"/>
    <row r="2427" ht="12.75" customHeight="1" x14ac:dyDescent="0.2"/>
    <row r="2428" ht="12.75" customHeight="1" x14ac:dyDescent="0.2"/>
    <row r="2429" ht="12.75" customHeight="1" x14ac:dyDescent="0.2"/>
    <row r="2430" ht="12.75" customHeight="1" x14ac:dyDescent="0.2"/>
    <row r="2431" ht="12.75" customHeight="1" x14ac:dyDescent="0.2"/>
    <row r="2432" ht="12.75" customHeight="1" x14ac:dyDescent="0.2"/>
    <row r="2433" ht="12.75" customHeight="1" x14ac:dyDescent="0.2"/>
    <row r="2434" ht="12.75" customHeight="1" x14ac:dyDescent="0.2"/>
    <row r="2435" ht="12.75" customHeight="1" x14ac:dyDescent="0.2"/>
    <row r="2436" ht="12.75" customHeight="1" x14ac:dyDescent="0.2"/>
    <row r="2437" ht="12.75" customHeight="1" x14ac:dyDescent="0.2"/>
    <row r="2438" ht="12.75" customHeight="1" x14ac:dyDescent="0.2"/>
    <row r="2439" ht="12.75" customHeight="1" x14ac:dyDescent="0.2"/>
    <row r="2440" ht="12.75" customHeight="1" x14ac:dyDescent="0.2"/>
    <row r="2441" ht="12.75" customHeight="1" x14ac:dyDescent="0.2"/>
    <row r="2442" ht="12.75" customHeight="1" x14ac:dyDescent="0.2"/>
    <row r="2443" ht="12.75" customHeight="1" x14ac:dyDescent="0.2"/>
    <row r="2444" ht="12.75" customHeight="1" x14ac:dyDescent="0.2"/>
    <row r="2445" ht="12.75" customHeight="1" x14ac:dyDescent="0.2"/>
    <row r="2446" ht="12.75" customHeight="1" x14ac:dyDescent="0.2"/>
    <row r="2447" ht="12.75" customHeight="1" x14ac:dyDescent="0.2"/>
    <row r="2448" ht="12.75" customHeight="1" x14ac:dyDescent="0.2"/>
    <row r="2449" ht="12.75" customHeight="1" x14ac:dyDescent="0.2"/>
    <row r="2450" ht="12.75" customHeight="1" x14ac:dyDescent="0.2"/>
    <row r="2451" ht="12.75" customHeight="1" x14ac:dyDescent="0.2"/>
    <row r="2452" ht="12.75" customHeight="1" x14ac:dyDescent="0.2"/>
    <row r="2453" ht="12.75" customHeight="1" x14ac:dyDescent="0.2"/>
    <row r="2454" ht="12.75" customHeight="1" x14ac:dyDescent="0.2"/>
    <row r="2455" ht="12.75" customHeight="1" x14ac:dyDescent="0.2"/>
    <row r="2456" ht="12.75" customHeight="1" x14ac:dyDescent="0.2"/>
    <row r="2457" ht="12.75" customHeight="1" x14ac:dyDescent="0.2"/>
    <row r="2458" ht="12.75" customHeight="1" x14ac:dyDescent="0.2"/>
    <row r="2459" ht="12.75" customHeight="1" x14ac:dyDescent="0.2"/>
    <row r="2460" ht="12.75" customHeight="1" x14ac:dyDescent="0.2"/>
    <row r="2461" ht="12.75" customHeight="1" x14ac:dyDescent="0.2"/>
    <row r="2462" ht="12.75" customHeight="1" x14ac:dyDescent="0.2"/>
    <row r="2463" ht="12.75" customHeight="1" x14ac:dyDescent="0.2"/>
    <row r="2464" ht="12.75" customHeight="1" x14ac:dyDescent="0.2"/>
    <row r="2465" ht="12.75" customHeight="1" x14ac:dyDescent="0.2"/>
    <row r="2466" ht="12.75" customHeight="1" x14ac:dyDescent="0.2"/>
    <row r="2467" ht="12.75" customHeight="1" x14ac:dyDescent="0.2"/>
    <row r="2468" ht="12.75" customHeight="1" x14ac:dyDescent="0.2"/>
    <row r="2469" ht="12.75" customHeight="1" x14ac:dyDescent="0.2"/>
    <row r="2470" ht="12.75" customHeight="1" x14ac:dyDescent="0.2"/>
    <row r="2471" ht="12.75" customHeight="1" x14ac:dyDescent="0.2"/>
    <row r="2472" ht="12.75" customHeight="1" x14ac:dyDescent="0.2"/>
    <row r="2473" ht="12.75" customHeight="1" x14ac:dyDescent="0.2"/>
    <row r="2474" ht="12.75" customHeight="1" x14ac:dyDescent="0.2"/>
    <row r="2475" ht="12.75" customHeight="1" x14ac:dyDescent="0.2"/>
    <row r="2476" ht="12.75" customHeight="1" x14ac:dyDescent="0.2"/>
    <row r="2477" ht="12.75" customHeight="1" x14ac:dyDescent="0.2"/>
    <row r="2478" ht="12.75" customHeight="1" x14ac:dyDescent="0.2"/>
    <row r="2479" ht="12.75" customHeight="1" x14ac:dyDescent="0.2"/>
    <row r="2480" ht="12.75" customHeight="1" x14ac:dyDescent="0.2"/>
    <row r="2481" ht="12.75" customHeight="1" x14ac:dyDescent="0.2"/>
    <row r="2482" ht="12.75" customHeight="1" x14ac:dyDescent="0.2"/>
    <row r="2483" ht="12.75" customHeight="1" x14ac:dyDescent="0.2"/>
    <row r="2484" ht="12.75" customHeight="1" x14ac:dyDescent="0.2"/>
    <row r="2485" ht="12.75" customHeight="1" x14ac:dyDescent="0.2"/>
    <row r="2486" ht="12.75" customHeight="1" x14ac:dyDescent="0.2"/>
    <row r="2487" ht="12.75" customHeight="1" x14ac:dyDescent="0.2"/>
    <row r="2488" ht="12.75" customHeight="1" x14ac:dyDescent="0.2"/>
    <row r="2489" ht="12.75" customHeight="1" x14ac:dyDescent="0.2"/>
    <row r="2490" ht="12.75" customHeight="1" x14ac:dyDescent="0.2"/>
    <row r="2491" ht="12.75" customHeight="1" x14ac:dyDescent="0.2"/>
    <row r="2492" ht="12.75" customHeight="1" x14ac:dyDescent="0.2"/>
    <row r="2493" ht="12.75" customHeight="1" x14ac:dyDescent="0.2"/>
    <row r="2494" ht="12.75" customHeight="1" x14ac:dyDescent="0.2"/>
    <row r="2495" ht="12.75" customHeight="1" x14ac:dyDescent="0.2"/>
    <row r="2496" ht="12.75" customHeight="1" x14ac:dyDescent="0.2"/>
    <row r="2497" ht="12.75" customHeight="1" x14ac:dyDescent="0.2"/>
    <row r="2498" ht="12.75" customHeight="1" x14ac:dyDescent="0.2"/>
    <row r="2499" ht="12.75" customHeight="1" x14ac:dyDescent="0.2"/>
    <row r="2500" ht="12.75" customHeight="1" x14ac:dyDescent="0.2"/>
    <row r="2501" ht="12.75" customHeight="1" x14ac:dyDescent="0.2"/>
    <row r="2502" ht="12.75" customHeight="1" x14ac:dyDescent="0.2"/>
    <row r="2503" ht="12.75" customHeight="1" x14ac:dyDescent="0.2"/>
    <row r="2504" ht="12.75" customHeight="1" x14ac:dyDescent="0.2"/>
    <row r="2505" ht="12.75" customHeight="1" x14ac:dyDescent="0.2"/>
    <row r="2506" ht="12.75" customHeight="1" x14ac:dyDescent="0.2"/>
    <row r="2507" ht="12.75" customHeight="1" x14ac:dyDescent="0.2"/>
    <row r="2508" ht="12.75" customHeight="1" x14ac:dyDescent="0.2"/>
    <row r="2509" ht="12.75" customHeight="1" x14ac:dyDescent="0.2"/>
    <row r="2510" ht="12.75" customHeight="1" x14ac:dyDescent="0.2"/>
    <row r="2511" ht="12.75" customHeight="1" x14ac:dyDescent="0.2"/>
    <row r="2512" ht="12.75" customHeight="1" x14ac:dyDescent="0.2"/>
    <row r="2513" ht="12.75" customHeight="1" x14ac:dyDescent="0.2"/>
    <row r="2514" ht="12.75" customHeight="1" x14ac:dyDescent="0.2"/>
    <row r="2515" ht="12.75" customHeight="1" x14ac:dyDescent="0.2"/>
    <row r="2516" ht="12.75" customHeight="1" x14ac:dyDescent="0.2"/>
    <row r="2517" ht="12.75" customHeight="1" x14ac:dyDescent="0.2"/>
    <row r="2518" ht="12.75" customHeight="1" x14ac:dyDescent="0.2"/>
    <row r="2519" ht="12.75" customHeight="1" x14ac:dyDescent="0.2"/>
    <row r="2520" ht="12.75" customHeight="1" x14ac:dyDescent="0.2"/>
    <row r="2521" ht="12.75" customHeight="1" x14ac:dyDescent="0.2"/>
    <row r="2522" ht="12.75" customHeight="1" x14ac:dyDescent="0.2"/>
    <row r="2523" ht="12.75" customHeight="1" x14ac:dyDescent="0.2"/>
    <row r="2524" ht="12.75" customHeight="1" x14ac:dyDescent="0.2"/>
    <row r="2525" ht="12.75" customHeight="1" x14ac:dyDescent="0.2"/>
    <row r="2526" ht="12.75" customHeight="1" x14ac:dyDescent="0.2"/>
    <row r="2527" ht="12.75" customHeight="1" x14ac:dyDescent="0.2"/>
    <row r="2528" ht="12.75" customHeight="1" x14ac:dyDescent="0.2"/>
    <row r="2529" ht="12.75" customHeight="1" x14ac:dyDescent="0.2"/>
    <row r="2530" ht="12.75" customHeight="1" x14ac:dyDescent="0.2"/>
    <row r="2531" ht="12.75" customHeight="1" x14ac:dyDescent="0.2"/>
    <row r="2532" ht="12.75" customHeight="1" x14ac:dyDescent="0.2"/>
    <row r="2533" ht="12.75" customHeight="1" x14ac:dyDescent="0.2"/>
    <row r="2534" ht="12.75" customHeight="1" x14ac:dyDescent="0.2"/>
    <row r="2535" ht="12.75" customHeight="1" x14ac:dyDescent="0.2"/>
    <row r="2536" ht="12.75" customHeight="1" x14ac:dyDescent="0.2"/>
    <row r="2537" ht="12.75" customHeight="1" x14ac:dyDescent="0.2"/>
    <row r="2538" ht="12.75" customHeight="1" x14ac:dyDescent="0.2"/>
    <row r="2539" ht="12.75" customHeight="1" x14ac:dyDescent="0.2"/>
    <row r="2540" ht="12.75" customHeight="1" x14ac:dyDescent="0.2"/>
    <row r="2541" ht="12.75" customHeight="1" x14ac:dyDescent="0.2"/>
    <row r="2542" ht="12.75" customHeight="1" x14ac:dyDescent="0.2"/>
    <row r="2543" ht="12.75" customHeight="1" x14ac:dyDescent="0.2"/>
    <row r="2544" ht="12.75" customHeight="1" x14ac:dyDescent="0.2"/>
    <row r="2545" ht="12.75" customHeight="1" x14ac:dyDescent="0.2"/>
    <row r="2546" ht="12.75" customHeight="1" x14ac:dyDescent="0.2"/>
    <row r="2547" ht="12.75" customHeight="1" x14ac:dyDescent="0.2"/>
    <row r="2548" ht="12.75" customHeight="1" x14ac:dyDescent="0.2"/>
    <row r="2549" ht="12.75" customHeight="1" x14ac:dyDescent="0.2"/>
    <row r="2550" ht="12.75" customHeight="1" x14ac:dyDescent="0.2"/>
    <row r="2551" ht="12.75" customHeight="1" x14ac:dyDescent="0.2"/>
    <row r="2552" ht="12.75" customHeight="1" x14ac:dyDescent="0.2"/>
    <row r="2553" ht="12.75" customHeight="1" x14ac:dyDescent="0.2"/>
    <row r="2554" ht="12.75" customHeight="1" x14ac:dyDescent="0.2"/>
    <row r="2555" ht="12.75" customHeight="1" x14ac:dyDescent="0.2"/>
    <row r="2556" ht="12.75" customHeight="1" x14ac:dyDescent="0.2"/>
    <row r="2557" ht="12.75" customHeight="1" x14ac:dyDescent="0.2"/>
    <row r="2558" ht="12.75" customHeight="1" x14ac:dyDescent="0.2"/>
    <row r="2559" ht="12.75" customHeight="1" x14ac:dyDescent="0.2"/>
    <row r="2560" ht="12.75" customHeight="1" x14ac:dyDescent="0.2"/>
    <row r="2561" ht="12.75" customHeight="1" x14ac:dyDescent="0.2"/>
    <row r="2562" ht="12.75" customHeight="1" x14ac:dyDescent="0.2"/>
    <row r="2563" ht="12.75" customHeight="1" x14ac:dyDescent="0.2"/>
    <row r="2564" ht="12.75" customHeight="1" x14ac:dyDescent="0.2"/>
    <row r="2565" ht="12.75" customHeight="1" x14ac:dyDescent="0.2"/>
    <row r="2566" ht="12.75" customHeight="1" x14ac:dyDescent="0.2"/>
    <row r="2567" ht="12.75" customHeight="1" x14ac:dyDescent="0.2"/>
    <row r="2568" ht="12.75" customHeight="1" x14ac:dyDescent="0.2"/>
    <row r="2569" ht="12.75" customHeight="1" x14ac:dyDescent="0.2"/>
    <row r="2570" ht="12.75" customHeight="1" x14ac:dyDescent="0.2"/>
    <row r="2571" ht="12.75" customHeight="1" x14ac:dyDescent="0.2"/>
    <row r="2572" ht="12.75" customHeight="1" x14ac:dyDescent="0.2"/>
    <row r="2573" ht="12.75" customHeight="1" x14ac:dyDescent="0.2"/>
    <row r="2574" ht="12.75" customHeight="1" x14ac:dyDescent="0.2"/>
    <row r="2575" ht="12.75" customHeight="1" x14ac:dyDescent="0.2"/>
    <row r="2576" ht="12.75" customHeight="1" x14ac:dyDescent="0.2"/>
    <row r="2577" ht="12.75" customHeight="1" x14ac:dyDescent="0.2"/>
    <row r="2578" ht="12.75" customHeight="1" x14ac:dyDescent="0.2"/>
    <row r="2579" ht="12.75" customHeight="1" x14ac:dyDescent="0.2"/>
    <row r="2580" ht="12.75" customHeight="1" x14ac:dyDescent="0.2"/>
    <row r="2581" ht="12.75" customHeight="1" x14ac:dyDescent="0.2"/>
    <row r="2582" ht="12.75" customHeight="1" x14ac:dyDescent="0.2"/>
    <row r="2583" ht="12.75" customHeight="1" x14ac:dyDescent="0.2"/>
    <row r="2584" ht="12.75" customHeight="1" x14ac:dyDescent="0.2"/>
    <row r="2585" ht="12.75" customHeight="1" x14ac:dyDescent="0.2"/>
    <row r="2586" ht="12.75" customHeight="1" x14ac:dyDescent="0.2"/>
    <row r="2587" ht="12.75" customHeight="1" x14ac:dyDescent="0.2"/>
    <row r="2588" ht="12.75" customHeight="1" x14ac:dyDescent="0.2"/>
    <row r="2589" ht="12.75" customHeight="1" x14ac:dyDescent="0.2"/>
    <row r="2590" ht="12.75" customHeight="1" x14ac:dyDescent="0.2"/>
    <row r="2591" ht="12.75" customHeight="1" x14ac:dyDescent="0.2"/>
    <row r="2592" ht="12.75" customHeight="1" x14ac:dyDescent="0.2"/>
    <row r="2593" ht="12.75" customHeight="1" x14ac:dyDescent="0.2"/>
    <row r="2594" ht="12.75" customHeight="1" x14ac:dyDescent="0.2"/>
    <row r="2595" ht="12.75" customHeight="1" x14ac:dyDescent="0.2"/>
    <row r="2596" ht="12.75" customHeight="1" x14ac:dyDescent="0.2"/>
    <row r="2597" ht="12.75" customHeight="1" x14ac:dyDescent="0.2"/>
    <row r="2598" ht="12.75" customHeight="1" x14ac:dyDescent="0.2"/>
    <row r="2599" ht="12.75" customHeight="1" x14ac:dyDescent="0.2"/>
    <row r="2600" ht="12.75" customHeight="1" x14ac:dyDescent="0.2"/>
    <row r="2601" ht="12.75" customHeight="1" x14ac:dyDescent="0.2"/>
    <row r="2602" ht="12.75" customHeight="1" x14ac:dyDescent="0.2"/>
    <row r="2603" ht="12.75" customHeight="1" x14ac:dyDescent="0.2"/>
    <row r="2604" ht="12.75" customHeight="1" x14ac:dyDescent="0.2"/>
    <row r="2605" ht="12.75" customHeight="1" x14ac:dyDescent="0.2"/>
    <row r="2606" ht="12.75" customHeight="1" x14ac:dyDescent="0.2"/>
    <row r="2607" ht="12.75" customHeight="1" x14ac:dyDescent="0.2"/>
    <row r="2608" ht="12.75" customHeight="1" x14ac:dyDescent="0.2"/>
    <row r="2609" ht="12.75" customHeight="1" x14ac:dyDescent="0.2"/>
    <row r="2610" ht="12.75" customHeight="1" x14ac:dyDescent="0.2"/>
    <row r="2611" ht="12.75" customHeight="1" x14ac:dyDescent="0.2"/>
    <row r="2612" ht="12.75" customHeight="1" x14ac:dyDescent="0.2"/>
    <row r="2613" ht="12.75" customHeight="1" x14ac:dyDescent="0.2"/>
    <row r="2614" ht="12.75" customHeight="1" x14ac:dyDescent="0.2"/>
    <row r="2615" ht="12.75" customHeight="1" x14ac:dyDescent="0.2"/>
    <row r="2616" ht="12.75" customHeight="1" x14ac:dyDescent="0.2"/>
    <row r="2617" ht="12.75" customHeight="1" x14ac:dyDescent="0.2"/>
    <row r="2618" ht="12.75" customHeight="1" x14ac:dyDescent="0.2"/>
    <row r="2619" ht="12.75" customHeight="1" x14ac:dyDescent="0.2"/>
    <row r="2620" ht="12.75" customHeight="1" x14ac:dyDescent="0.2"/>
    <row r="2621" ht="12.75" customHeight="1" x14ac:dyDescent="0.2"/>
    <row r="2622" ht="12.75" customHeight="1" x14ac:dyDescent="0.2"/>
    <row r="2623" ht="12.75" customHeight="1" x14ac:dyDescent="0.2"/>
    <row r="2624" ht="12.75" customHeight="1" x14ac:dyDescent="0.2"/>
    <row r="2625" ht="12.75" customHeight="1" x14ac:dyDescent="0.2"/>
    <row r="2626" ht="12.75" customHeight="1" x14ac:dyDescent="0.2"/>
    <row r="2627" ht="12.75" customHeight="1" x14ac:dyDescent="0.2"/>
    <row r="2628" ht="12.75" customHeight="1" x14ac:dyDescent="0.2"/>
    <row r="2629" ht="12.75" customHeight="1" x14ac:dyDescent="0.2"/>
    <row r="2630" ht="12.75" customHeight="1" x14ac:dyDescent="0.2"/>
    <row r="2631" ht="12.75" customHeight="1" x14ac:dyDescent="0.2"/>
    <row r="2632" ht="12.75" customHeight="1" x14ac:dyDescent="0.2"/>
    <row r="2633" ht="12.75" customHeight="1" x14ac:dyDescent="0.2"/>
    <row r="2634" ht="12.75" customHeight="1" x14ac:dyDescent="0.2"/>
    <row r="2635" ht="12.75" customHeight="1" x14ac:dyDescent="0.2"/>
    <row r="2636" ht="12.75" customHeight="1" x14ac:dyDescent="0.2"/>
    <row r="2637" ht="12.75" customHeight="1" x14ac:dyDescent="0.2"/>
    <row r="2638" ht="12.75" customHeight="1" x14ac:dyDescent="0.2"/>
    <row r="2639" ht="12.75" customHeight="1" x14ac:dyDescent="0.2"/>
    <row r="2640" ht="12.75" customHeight="1" x14ac:dyDescent="0.2"/>
    <row r="2641" ht="12.75" customHeight="1" x14ac:dyDescent="0.2"/>
    <row r="2642" ht="12.75" customHeight="1" x14ac:dyDescent="0.2"/>
    <row r="2643" ht="12.75" customHeight="1" x14ac:dyDescent="0.2"/>
    <row r="2644" ht="12.75" customHeight="1" x14ac:dyDescent="0.2"/>
    <row r="2645" ht="12.75" customHeight="1" x14ac:dyDescent="0.2"/>
    <row r="2646" ht="12.75" customHeight="1" x14ac:dyDescent="0.2"/>
    <row r="2647" ht="12.75" customHeight="1" x14ac:dyDescent="0.2"/>
    <row r="2648" ht="12.75" customHeight="1" x14ac:dyDescent="0.2"/>
    <row r="2649" ht="12.75" customHeight="1" x14ac:dyDescent="0.2"/>
    <row r="2650" ht="12.75" customHeight="1" x14ac:dyDescent="0.2"/>
    <row r="2651" ht="12.75" customHeight="1" x14ac:dyDescent="0.2"/>
    <row r="2652" ht="12.75" customHeight="1" x14ac:dyDescent="0.2"/>
    <row r="2653" ht="12.75" customHeight="1" x14ac:dyDescent="0.2"/>
    <row r="2654" ht="12.75" customHeight="1" x14ac:dyDescent="0.2"/>
    <row r="2655" ht="12.75" customHeight="1" x14ac:dyDescent="0.2"/>
    <row r="2656" ht="12.75" customHeight="1" x14ac:dyDescent="0.2"/>
    <row r="2657" ht="12.75" customHeight="1" x14ac:dyDescent="0.2"/>
    <row r="2658" ht="12.75" customHeight="1" x14ac:dyDescent="0.2"/>
    <row r="2659" ht="12.75" customHeight="1" x14ac:dyDescent="0.2"/>
    <row r="2660" ht="12.75" customHeight="1" x14ac:dyDescent="0.2"/>
    <row r="2661" ht="12.75" customHeight="1" x14ac:dyDescent="0.2"/>
    <row r="2662" ht="12.75" customHeight="1" x14ac:dyDescent="0.2"/>
    <row r="2663" ht="12.75" customHeight="1" x14ac:dyDescent="0.2"/>
    <row r="2664" ht="12.75" customHeight="1" x14ac:dyDescent="0.2"/>
    <row r="2665" ht="12.75" customHeight="1" x14ac:dyDescent="0.2"/>
    <row r="2666" ht="12.75" customHeight="1" x14ac:dyDescent="0.2"/>
    <row r="2667" ht="12.75" customHeight="1" x14ac:dyDescent="0.2"/>
    <row r="2668" ht="12.75" customHeight="1" x14ac:dyDescent="0.2"/>
    <row r="2669" ht="12.75" customHeight="1" x14ac:dyDescent="0.2"/>
    <row r="2670" ht="12.75" customHeight="1" x14ac:dyDescent="0.2"/>
    <row r="2671" ht="12.75" customHeight="1" x14ac:dyDescent="0.2"/>
    <row r="2672" ht="12.75" customHeight="1" x14ac:dyDescent="0.2"/>
    <row r="2673" ht="12.75" customHeight="1" x14ac:dyDescent="0.2"/>
    <row r="2674" ht="12.75" customHeight="1" x14ac:dyDescent="0.2"/>
    <row r="2675" ht="12.75" customHeight="1" x14ac:dyDescent="0.2"/>
    <row r="2676" ht="12.75" customHeight="1" x14ac:dyDescent="0.2"/>
    <row r="2677" ht="12.75" customHeight="1" x14ac:dyDescent="0.2"/>
    <row r="2678" ht="12.75" customHeight="1" x14ac:dyDescent="0.2"/>
    <row r="2679" ht="12.75" customHeight="1" x14ac:dyDescent="0.2"/>
    <row r="2680" ht="12.75" customHeight="1" x14ac:dyDescent="0.2"/>
    <row r="2681" ht="12.75" customHeight="1" x14ac:dyDescent="0.2"/>
    <row r="2682" ht="12.75" customHeight="1" x14ac:dyDescent="0.2"/>
    <row r="2683" ht="12.75" customHeight="1" x14ac:dyDescent="0.2"/>
    <row r="2684" ht="12.75" customHeight="1" x14ac:dyDescent="0.2"/>
    <row r="2685" ht="12.75" customHeight="1" x14ac:dyDescent="0.2"/>
    <row r="2686" ht="12.75" customHeight="1" x14ac:dyDescent="0.2"/>
    <row r="2687" ht="12.75" customHeight="1" x14ac:dyDescent="0.2"/>
    <row r="2688" ht="12.75" customHeight="1" x14ac:dyDescent="0.2"/>
    <row r="2689" ht="12.75" customHeight="1" x14ac:dyDescent="0.2"/>
    <row r="2690" ht="12.75" customHeight="1" x14ac:dyDescent="0.2"/>
    <row r="2691" ht="12.75" customHeight="1" x14ac:dyDescent="0.2"/>
    <row r="2692" ht="12.75" customHeight="1" x14ac:dyDescent="0.2"/>
    <row r="2693" ht="12.75" customHeight="1" x14ac:dyDescent="0.2"/>
    <row r="2694" ht="12.75" customHeight="1" x14ac:dyDescent="0.2"/>
    <row r="2695" ht="12.75" customHeight="1" x14ac:dyDescent="0.2"/>
    <row r="2696" ht="12.75" customHeight="1" x14ac:dyDescent="0.2"/>
    <row r="2697" ht="12.75" customHeight="1" x14ac:dyDescent="0.2"/>
    <row r="2698" ht="12.75" customHeight="1" x14ac:dyDescent="0.2"/>
    <row r="2699" ht="12.75" customHeight="1" x14ac:dyDescent="0.2"/>
    <row r="2700" ht="12.75" customHeight="1" x14ac:dyDescent="0.2"/>
    <row r="2701" ht="12.75" customHeight="1" x14ac:dyDescent="0.2"/>
    <row r="2702" ht="12.75" customHeight="1" x14ac:dyDescent="0.2"/>
    <row r="2703" ht="12.75" customHeight="1" x14ac:dyDescent="0.2"/>
    <row r="2704" ht="12.75" customHeight="1" x14ac:dyDescent="0.2"/>
    <row r="2705" ht="12.75" customHeight="1" x14ac:dyDescent="0.2"/>
    <row r="2706" ht="12.75" customHeight="1" x14ac:dyDescent="0.2"/>
    <row r="2707" ht="12.75" customHeight="1" x14ac:dyDescent="0.2"/>
    <row r="2708" ht="12.75" customHeight="1" x14ac:dyDescent="0.2"/>
    <row r="2709" ht="12.75" customHeight="1" x14ac:dyDescent="0.2"/>
    <row r="2710" ht="12.75" customHeight="1" x14ac:dyDescent="0.2"/>
    <row r="2711" ht="12.75" customHeight="1" x14ac:dyDescent="0.2"/>
    <row r="2712" ht="12.75" customHeight="1" x14ac:dyDescent="0.2"/>
    <row r="2713" ht="12.75" customHeight="1" x14ac:dyDescent="0.2"/>
    <row r="2714" ht="12.75" customHeight="1" x14ac:dyDescent="0.2"/>
    <row r="2715" ht="12.75" customHeight="1" x14ac:dyDescent="0.2"/>
    <row r="2716" ht="12.75" customHeight="1" x14ac:dyDescent="0.2"/>
    <row r="2717" ht="12.75" customHeight="1" x14ac:dyDescent="0.2"/>
    <row r="2718" ht="12.75" customHeight="1" x14ac:dyDescent="0.2"/>
    <row r="2719" ht="12.75" customHeight="1" x14ac:dyDescent="0.2"/>
    <row r="2720" ht="12.75" customHeight="1" x14ac:dyDescent="0.2"/>
    <row r="2721" ht="12.75" customHeight="1" x14ac:dyDescent="0.2"/>
    <row r="2722" ht="12.75" customHeight="1" x14ac:dyDescent="0.2"/>
    <row r="2723" ht="12.75" customHeight="1" x14ac:dyDescent="0.2"/>
    <row r="2724" ht="12.75" customHeight="1" x14ac:dyDescent="0.2"/>
    <row r="2725" ht="12.75" customHeight="1" x14ac:dyDescent="0.2"/>
    <row r="2726" ht="12.75" customHeight="1" x14ac:dyDescent="0.2"/>
    <row r="2727" ht="12.75" customHeight="1" x14ac:dyDescent="0.2"/>
    <row r="2728" ht="12.75" customHeight="1" x14ac:dyDescent="0.2"/>
    <row r="2729" ht="12.75" customHeight="1" x14ac:dyDescent="0.2"/>
    <row r="2730" ht="12.75" customHeight="1" x14ac:dyDescent="0.2"/>
    <row r="2731" ht="12.75" customHeight="1" x14ac:dyDescent="0.2"/>
    <row r="2732" ht="12.75" customHeight="1" x14ac:dyDescent="0.2"/>
    <row r="2733" ht="12.75" customHeight="1" x14ac:dyDescent="0.2"/>
    <row r="2734" ht="12.75" customHeight="1" x14ac:dyDescent="0.2"/>
    <row r="2735" ht="12.75" customHeight="1" x14ac:dyDescent="0.2"/>
    <row r="2736" ht="12.75" customHeight="1" x14ac:dyDescent="0.2"/>
    <row r="2737" ht="12.75" customHeight="1" x14ac:dyDescent="0.2"/>
    <row r="2738" ht="12.75" customHeight="1" x14ac:dyDescent="0.2"/>
    <row r="2739" ht="12.75" customHeight="1" x14ac:dyDescent="0.2"/>
    <row r="2740" ht="12.75" customHeight="1" x14ac:dyDescent="0.2"/>
    <row r="2741" ht="12.75" customHeight="1" x14ac:dyDescent="0.2"/>
    <row r="2742" ht="12.75" customHeight="1" x14ac:dyDescent="0.2"/>
    <row r="2743" ht="12.75" customHeight="1" x14ac:dyDescent="0.2"/>
    <row r="2744" ht="12.75" customHeight="1" x14ac:dyDescent="0.2"/>
    <row r="2745" ht="12.75" customHeight="1" x14ac:dyDescent="0.2"/>
    <row r="2746" ht="12.75" customHeight="1" x14ac:dyDescent="0.2"/>
    <row r="2747" ht="12.75" customHeight="1" x14ac:dyDescent="0.2"/>
    <row r="2748" ht="12.75" customHeight="1" x14ac:dyDescent="0.2"/>
    <row r="2749" ht="12.75" customHeight="1" x14ac:dyDescent="0.2"/>
    <row r="2750" ht="12.75" customHeight="1" x14ac:dyDescent="0.2"/>
    <row r="2751" ht="12.75" customHeight="1" x14ac:dyDescent="0.2"/>
    <row r="2752" ht="12.75" customHeight="1" x14ac:dyDescent="0.2"/>
    <row r="2753" ht="12.75" customHeight="1" x14ac:dyDescent="0.2"/>
    <row r="2754" ht="12.75" customHeight="1" x14ac:dyDescent="0.2"/>
    <row r="2755" ht="12.75" customHeight="1" x14ac:dyDescent="0.2"/>
    <row r="2756" ht="12.75" customHeight="1" x14ac:dyDescent="0.2"/>
    <row r="2757" ht="12.75" customHeight="1" x14ac:dyDescent="0.2"/>
    <row r="2758" ht="12.75" customHeight="1" x14ac:dyDescent="0.2"/>
    <row r="2759" ht="12.75" customHeight="1" x14ac:dyDescent="0.2"/>
    <row r="2760" ht="12.75" customHeight="1" x14ac:dyDescent="0.2"/>
    <row r="2761" ht="12.75" customHeight="1" x14ac:dyDescent="0.2"/>
    <row r="2762" ht="12.75" customHeight="1" x14ac:dyDescent="0.2"/>
    <row r="2763" ht="12.75" customHeight="1" x14ac:dyDescent="0.2"/>
    <row r="2764" ht="12.75" customHeight="1" x14ac:dyDescent="0.2"/>
    <row r="2765" ht="12.75" customHeight="1" x14ac:dyDescent="0.2"/>
    <row r="2766" ht="12.75" customHeight="1" x14ac:dyDescent="0.2"/>
    <row r="2767" ht="12.75" customHeight="1" x14ac:dyDescent="0.2"/>
    <row r="2768" ht="12.75" customHeight="1" x14ac:dyDescent="0.2"/>
    <row r="2769" ht="12.75" customHeight="1" x14ac:dyDescent="0.2"/>
    <row r="2770" ht="12.75" customHeight="1" x14ac:dyDescent="0.2"/>
    <row r="2771" ht="12.75" customHeight="1" x14ac:dyDescent="0.2"/>
    <row r="2772" ht="12.75" customHeight="1" x14ac:dyDescent="0.2"/>
    <row r="2773" ht="12.75" customHeight="1" x14ac:dyDescent="0.2"/>
    <row r="2774" ht="12.75" customHeight="1" x14ac:dyDescent="0.2"/>
    <row r="2775" ht="12.75" customHeight="1" x14ac:dyDescent="0.2"/>
    <row r="2776" ht="12.75" customHeight="1" x14ac:dyDescent="0.2"/>
    <row r="2777" ht="12.75" customHeight="1" x14ac:dyDescent="0.2"/>
    <row r="2778" ht="12.75" customHeight="1" x14ac:dyDescent="0.2"/>
    <row r="2779" ht="12.75" customHeight="1" x14ac:dyDescent="0.2"/>
    <row r="2780" ht="12.75" customHeight="1" x14ac:dyDescent="0.2"/>
    <row r="2781" ht="12.75" customHeight="1" x14ac:dyDescent="0.2"/>
    <row r="2782" ht="12.75" customHeight="1" x14ac:dyDescent="0.2"/>
    <row r="2783" ht="12.75" customHeight="1" x14ac:dyDescent="0.2"/>
    <row r="2784" ht="12.75" customHeight="1" x14ac:dyDescent="0.2"/>
    <row r="2785" ht="12.75" customHeight="1" x14ac:dyDescent="0.2"/>
    <row r="2786" ht="12.75" customHeight="1" x14ac:dyDescent="0.2"/>
    <row r="2787" ht="12.75" customHeight="1" x14ac:dyDescent="0.2"/>
    <row r="2788" ht="12.75" customHeight="1" x14ac:dyDescent="0.2"/>
    <row r="2789" ht="12.75" customHeight="1" x14ac:dyDescent="0.2"/>
    <row r="2790" ht="12.75" customHeight="1" x14ac:dyDescent="0.2"/>
    <row r="2791" ht="12.75" customHeight="1" x14ac:dyDescent="0.2"/>
    <row r="2792" ht="12.75" customHeight="1" x14ac:dyDescent="0.2"/>
    <row r="2793" ht="12.75" customHeight="1" x14ac:dyDescent="0.2"/>
    <row r="2794" ht="12.75" customHeight="1" x14ac:dyDescent="0.2"/>
    <row r="2795" ht="12.75" customHeight="1" x14ac:dyDescent="0.2"/>
    <row r="2796" ht="12.75" customHeight="1" x14ac:dyDescent="0.2"/>
    <row r="2797" ht="12.75" customHeight="1" x14ac:dyDescent="0.2"/>
    <row r="2798" ht="12.75" customHeight="1" x14ac:dyDescent="0.2"/>
    <row r="2799" ht="12.75" customHeight="1" x14ac:dyDescent="0.2"/>
    <row r="2800" ht="12.75" customHeight="1" x14ac:dyDescent="0.2"/>
    <row r="2801" ht="12.75" customHeight="1" x14ac:dyDescent="0.2"/>
    <row r="2802" ht="12.75" customHeight="1" x14ac:dyDescent="0.2"/>
    <row r="2803" ht="12.75" customHeight="1" x14ac:dyDescent="0.2"/>
    <row r="2804" ht="12.75" customHeight="1" x14ac:dyDescent="0.2"/>
    <row r="2805" ht="12.75" customHeight="1" x14ac:dyDescent="0.2"/>
    <row r="2806" ht="12.75" customHeight="1" x14ac:dyDescent="0.2"/>
    <row r="2807" ht="12.75" customHeight="1" x14ac:dyDescent="0.2"/>
    <row r="2808" ht="12.75" customHeight="1" x14ac:dyDescent="0.2"/>
    <row r="2809" ht="12.75" customHeight="1" x14ac:dyDescent="0.2"/>
    <row r="2810" ht="12.75" customHeight="1" x14ac:dyDescent="0.2"/>
    <row r="2811" ht="12.75" customHeight="1" x14ac:dyDescent="0.2"/>
    <row r="2812" ht="12.75" customHeight="1" x14ac:dyDescent="0.2"/>
    <row r="2813" ht="12.75" customHeight="1" x14ac:dyDescent="0.2"/>
    <row r="2814" ht="12.75" customHeight="1" x14ac:dyDescent="0.2"/>
    <row r="2815" ht="12.75" customHeight="1" x14ac:dyDescent="0.2"/>
    <row r="2816" ht="12.75" customHeight="1" x14ac:dyDescent="0.2"/>
    <row r="2817" ht="12.75" customHeight="1" x14ac:dyDescent="0.2"/>
    <row r="2818" ht="12.75" customHeight="1" x14ac:dyDescent="0.2"/>
    <row r="2819" ht="12.75" customHeight="1" x14ac:dyDescent="0.2"/>
    <row r="2820" ht="12.75" customHeight="1" x14ac:dyDescent="0.2"/>
    <row r="2821" ht="12.75" customHeight="1" x14ac:dyDescent="0.2"/>
    <row r="2822" ht="12.75" customHeight="1" x14ac:dyDescent="0.2"/>
    <row r="2823" ht="12.75" customHeight="1" x14ac:dyDescent="0.2"/>
    <row r="2824" ht="12.75" customHeight="1" x14ac:dyDescent="0.2"/>
    <row r="2825" ht="12.75" customHeight="1" x14ac:dyDescent="0.2"/>
    <row r="2826" ht="12.75" customHeight="1" x14ac:dyDescent="0.2"/>
    <row r="2827" ht="12.75" customHeight="1" x14ac:dyDescent="0.2"/>
    <row r="2828" ht="12.75" customHeight="1" x14ac:dyDescent="0.2"/>
    <row r="2829" ht="12.75" customHeight="1" x14ac:dyDescent="0.2"/>
    <row r="2830" ht="12.75" customHeight="1" x14ac:dyDescent="0.2"/>
    <row r="2831" ht="12.75" customHeight="1" x14ac:dyDescent="0.2"/>
    <row r="2832" ht="12.75" customHeight="1" x14ac:dyDescent="0.2"/>
    <row r="2833" ht="12.75" customHeight="1" x14ac:dyDescent="0.2"/>
    <row r="2834" ht="12.75" customHeight="1" x14ac:dyDescent="0.2"/>
    <row r="2835" ht="12.75" customHeight="1" x14ac:dyDescent="0.2"/>
    <row r="2836" ht="12.75" customHeight="1" x14ac:dyDescent="0.2"/>
    <row r="2837" ht="12.75" customHeight="1" x14ac:dyDescent="0.2"/>
    <row r="2838" ht="12.75" customHeight="1" x14ac:dyDescent="0.2"/>
    <row r="2839" ht="12.75" customHeight="1" x14ac:dyDescent="0.2"/>
    <row r="2840" ht="12.75" customHeight="1" x14ac:dyDescent="0.2"/>
    <row r="2841" ht="12.75" customHeight="1" x14ac:dyDescent="0.2"/>
    <row r="2842" ht="12.75" customHeight="1" x14ac:dyDescent="0.2"/>
    <row r="2843" ht="12.75" customHeight="1" x14ac:dyDescent="0.2"/>
    <row r="2844" ht="12.75" customHeight="1" x14ac:dyDescent="0.2"/>
    <row r="2845" ht="12.75" customHeight="1" x14ac:dyDescent="0.2"/>
    <row r="2846" ht="12.75" customHeight="1" x14ac:dyDescent="0.2"/>
    <row r="2847" ht="12.75" customHeight="1" x14ac:dyDescent="0.2"/>
    <row r="2848" ht="12.75" customHeight="1" x14ac:dyDescent="0.2"/>
    <row r="2849" ht="12.75" customHeight="1" x14ac:dyDescent="0.2"/>
    <row r="2850" ht="12.75" customHeight="1" x14ac:dyDescent="0.2"/>
    <row r="2851" ht="12.75" customHeight="1" x14ac:dyDescent="0.2"/>
    <row r="2852" ht="12.75" customHeight="1" x14ac:dyDescent="0.2"/>
    <row r="2853" ht="12.75" customHeight="1" x14ac:dyDescent="0.2"/>
    <row r="2854" ht="12.75" customHeight="1" x14ac:dyDescent="0.2"/>
    <row r="2855" ht="12.75" customHeight="1" x14ac:dyDescent="0.2"/>
    <row r="2856" ht="12.75" customHeight="1" x14ac:dyDescent="0.2"/>
    <row r="2857" ht="12.75" customHeight="1" x14ac:dyDescent="0.2"/>
    <row r="2858" ht="12.75" customHeight="1" x14ac:dyDescent="0.2"/>
    <row r="2859" ht="12.75" customHeight="1" x14ac:dyDescent="0.2"/>
    <row r="2860" ht="12.75" customHeight="1" x14ac:dyDescent="0.2"/>
    <row r="2861" ht="12.75" customHeight="1" x14ac:dyDescent="0.2"/>
    <row r="2862" ht="12.75" customHeight="1" x14ac:dyDescent="0.2"/>
    <row r="2863" ht="12.75" customHeight="1" x14ac:dyDescent="0.2"/>
    <row r="2864" ht="12.75" customHeight="1" x14ac:dyDescent="0.2"/>
    <row r="2865" ht="12.75" customHeight="1" x14ac:dyDescent="0.2"/>
    <row r="2866" ht="12.75" customHeight="1" x14ac:dyDescent="0.2"/>
    <row r="2867" ht="12.75" customHeight="1" x14ac:dyDescent="0.2"/>
    <row r="2868" ht="12.75" customHeight="1" x14ac:dyDescent="0.2"/>
    <row r="2869" ht="12.75" customHeight="1" x14ac:dyDescent="0.2"/>
    <row r="2870" ht="12.75" customHeight="1" x14ac:dyDescent="0.2"/>
    <row r="2871" ht="12.75" customHeight="1" x14ac:dyDescent="0.2"/>
    <row r="2872" ht="12.75" customHeight="1" x14ac:dyDescent="0.2"/>
    <row r="2873" ht="12.75" customHeight="1" x14ac:dyDescent="0.2"/>
    <row r="2874" ht="12.75" customHeight="1" x14ac:dyDescent="0.2"/>
    <row r="2875" ht="12.75" customHeight="1" x14ac:dyDescent="0.2"/>
    <row r="2876" ht="12.75" customHeight="1" x14ac:dyDescent="0.2"/>
    <row r="2877" ht="12.75" customHeight="1" x14ac:dyDescent="0.2"/>
    <row r="2878" ht="12.75" customHeight="1" x14ac:dyDescent="0.2"/>
    <row r="2879" ht="12.75" customHeight="1" x14ac:dyDescent="0.2"/>
    <row r="2880" ht="12.75" customHeight="1" x14ac:dyDescent="0.2"/>
    <row r="2881" ht="12.75" customHeight="1" x14ac:dyDescent="0.2"/>
    <row r="2882" ht="12.75" customHeight="1" x14ac:dyDescent="0.2"/>
    <row r="2883" ht="12.75" customHeight="1" x14ac:dyDescent="0.2"/>
    <row r="2884" ht="12.75" customHeight="1" x14ac:dyDescent="0.2"/>
    <row r="2885" ht="12.75" customHeight="1" x14ac:dyDescent="0.2"/>
    <row r="2886" ht="12.75" customHeight="1" x14ac:dyDescent="0.2"/>
    <row r="2887" ht="12.75" customHeight="1" x14ac:dyDescent="0.2"/>
    <row r="2888" ht="12.75" customHeight="1" x14ac:dyDescent="0.2"/>
    <row r="2889" ht="12.75" customHeight="1" x14ac:dyDescent="0.2"/>
    <row r="2890" ht="12.75" customHeight="1" x14ac:dyDescent="0.2"/>
    <row r="2891" ht="12.75" customHeight="1" x14ac:dyDescent="0.2"/>
    <row r="2892" ht="12.75" customHeight="1" x14ac:dyDescent="0.2"/>
    <row r="2893" ht="12.75" customHeight="1" x14ac:dyDescent="0.2"/>
    <row r="2894" ht="12.75" customHeight="1" x14ac:dyDescent="0.2"/>
    <row r="2895" ht="12.75" customHeight="1" x14ac:dyDescent="0.2"/>
    <row r="2896" ht="12.75" customHeight="1" x14ac:dyDescent="0.2"/>
    <row r="2897" ht="12.75" customHeight="1" x14ac:dyDescent="0.2"/>
    <row r="2898" ht="12.75" customHeight="1" x14ac:dyDescent="0.2"/>
    <row r="2899" ht="12.75" customHeight="1" x14ac:dyDescent="0.2"/>
    <row r="2900" ht="12.75" customHeight="1" x14ac:dyDescent="0.2"/>
    <row r="2901" ht="12.75" customHeight="1" x14ac:dyDescent="0.2"/>
    <row r="2902" ht="12.75" customHeight="1" x14ac:dyDescent="0.2"/>
    <row r="2903" ht="12.75" customHeight="1" x14ac:dyDescent="0.2"/>
    <row r="2904" ht="12.75" customHeight="1" x14ac:dyDescent="0.2"/>
    <row r="2905" ht="12.75" customHeight="1" x14ac:dyDescent="0.2"/>
    <row r="2906" ht="12.75" customHeight="1" x14ac:dyDescent="0.2"/>
    <row r="2907" ht="12.75" customHeight="1" x14ac:dyDescent="0.2"/>
    <row r="2908" ht="12.75" customHeight="1" x14ac:dyDescent="0.2"/>
    <row r="2909" ht="12.75" customHeight="1" x14ac:dyDescent="0.2"/>
    <row r="2910" ht="12.75" customHeight="1" x14ac:dyDescent="0.2"/>
    <row r="2911" ht="12.75" customHeight="1" x14ac:dyDescent="0.2"/>
    <row r="2912" ht="12.75" customHeight="1" x14ac:dyDescent="0.2"/>
    <row r="2913" ht="12.75" customHeight="1" x14ac:dyDescent="0.2"/>
    <row r="2914" ht="12.75" customHeight="1" x14ac:dyDescent="0.2"/>
    <row r="2915" ht="12.75" customHeight="1" x14ac:dyDescent="0.2"/>
    <row r="2916" ht="12.75" customHeight="1" x14ac:dyDescent="0.2"/>
    <row r="2917" ht="12.75" customHeight="1" x14ac:dyDescent="0.2"/>
    <row r="2918" ht="12.75" customHeight="1" x14ac:dyDescent="0.2"/>
    <row r="2919" ht="12.75" customHeight="1" x14ac:dyDescent="0.2"/>
    <row r="2920" ht="12.75" customHeight="1" x14ac:dyDescent="0.2"/>
    <row r="2921" ht="12.75" customHeight="1" x14ac:dyDescent="0.2"/>
    <row r="2922" ht="12.75" customHeight="1" x14ac:dyDescent="0.2"/>
    <row r="2923" ht="12.75" customHeight="1" x14ac:dyDescent="0.2"/>
    <row r="2924" ht="12.75" customHeight="1" x14ac:dyDescent="0.2"/>
    <row r="2925" ht="12.75" customHeight="1" x14ac:dyDescent="0.2"/>
    <row r="2926" ht="12.75" customHeight="1" x14ac:dyDescent="0.2"/>
    <row r="2927" ht="12.75" customHeight="1" x14ac:dyDescent="0.2"/>
    <row r="2928" ht="12.75" customHeight="1" x14ac:dyDescent="0.2"/>
    <row r="2929" ht="12.75" customHeight="1" x14ac:dyDescent="0.2"/>
    <row r="2930" ht="12.75" customHeight="1" x14ac:dyDescent="0.2"/>
    <row r="2931" ht="12.75" customHeight="1" x14ac:dyDescent="0.2"/>
    <row r="2932" ht="12.75" customHeight="1" x14ac:dyDescent="0.2"/>
    <row r="2933" ht="12.75" customHeight="1" x14ac:dyDescent="0.2"/>
    <row r="2934" ht="12.75" customHeight="1" x14ac:dyDescent="0.2"/>
    <row r="2935" ht="12.75" customHeight="1" x14ac:dyDescent="0.2"/>
    <row r="2936" ht="12.75" customHeight="1" x14ac:dyDescent="0.2"/>
    <row r="2937" ht="12.75" customHeight="1" x14ac:dyDescent="0.2"/>
    <row r="2938" ht="12.75" customHeight="1" x14ac:dyDescent="0.2"/>
    <row r="2939" ht="12.75" customHeight="1" x14ac:dyDescent="0.2"/>
    <row r="2940" ht="12.75" customHeight="1" x14ac:dyDescent="0.2"/>
    <row r="2941" ht="12.75" customHeight="1" x14ac:dyDescent="0.2"/>
    <row r="2942" ht="12.75" customHeight="1" x14ac:dyDescent="0.2"/>
    <row r="2943" ht="12.75" customHeight="1" x14ac:dyDescent="0.2"/>
    <row r="2944" ht="12.75" customHeight="1" x14ac:dyDescent="0.2"/>
    <row r="2945" ht="12.75" customHeight="1" x14ac:dyDescent="0.2"/>
    <row r="2946" ht="12.75" customHeight="1" x14ac:dyDescent="0.2"/>
    <row r="2947" ht="12.75" customHeight="1" x14ac:dyDescent="0.2"/>
    <row r="2948" ht="12.75" customHeight="1" x14ac:dyDescent="0.2"/>
    <row r="2949" ht="12.75" customHeight="1" x14ac:dyDescent="0.2"/>
    <row r="2950" ht="12.75" customHeight="1" x14ac:dyDescent="0.2"/>
    <row r="2951" ht="12.75" customHeight="1" x14ac:dyDescent="0.2"/>
    <row r="2952" ht="12.75" customHeight="1" x14ac:dyDescent="0.2"/>
    <row r="2953" ht="12.75" customHeight="1" x14ac:dyDescent="0.2"/>
    <row r="2954" ht="12.75" customHeight="1" x14ac:dyDescent="0.2"/>
    <row r="2955" ht="12.75" customHeight="1" x14ac:dyDescent="0.2"/>
    <row r="2956" ht="12.75" customHeight="1" x14ac:dyDescent="0.2"/>
    <row r="2957" ht="12.75" customHeight="1" x14ac:dyDescent="0.2"/>
    <row r="2958" ht="12.75" customHeight="1" x14ac:dyDescent="0.2"/>
    <row r="2959" ht="12.75" customHeight="1" x14ac:dyDescent="0.2"/>
    <row r="2960" ht="12.75" customHeight="1" x14ac:dyDescent="0.2"/>
    <row r="2961" ht="12.75" customHeight="1" x14ac:dyDescent="0.2"/>
    <row r="2962" ht="12.75" customHeight="1" x14ac:dyDescent="0.2"/>
    <row r="2963" ht="12.75" customHeight="1" x14ac:dyDescent="0.2"/>
    <row r="2964" ht="12.75" customHeight="1" x14ac:dyDescent="0.2"/>
    <row r="2965" ht="12.75" customHeight="1" x14ac:dyDescent="0.2"/>
    <row r="2966" ht="12.75" customHeight="1" x14ac:dyDescent="0.2"/>
    <row r="2967" ht="12.75" customHeight="1" x14ac:dyDescent="0.2"/>
    <row r="2968" ht="12.75" customHeight="1" x14ac:dyDescent="0.2"/>
    <row r="2969" ht="12.75" customHeight="1" x14ac:dyDescent="0.2"/>
    <row r="2970" ht="12.75" customHeight="1" x14ac:dyDescent="0.2"/>
    <row r="2971" ht="12.75" customHeight="1" x14ac:dyDescent="0.2"/>
    <row r="2972" ht="12.75" customHeight="1" x14ac:dyDescent="0.2"/>
    <row r="2973" ht="12.75" customHeight="1" x14ac:dyDescent="0.2"/>
    <row r="2974" ht="12.75" customHeight="1" x14ac:dyDescent="0.2"/>
    <row r="2975" ht="12.75" customHeight="1" x14ac:dyDescent="0.2"/>
    <row r="2976" ht="12.75" customHeight="1" x14ac:dyDescent="0.2"/>
    <row r="2977" ht="12.75" customHeight="1" x14ac:dyDescent="0.2"/>
    <row r="2978" ht="12.75" customHeight="1" x14ac:dyDescent="0.2"/>
    <row r="2979" ht="12.75" customHeight="1" x14ac:dyDescent="0.2"/>
    <row r="2980" ht="12.75" customHeight="1" x14ac:dyDescent="0.2"/>
    <row r="2981" ht="12.75" customHeight="1" x14ac:dyDescent="0.2"/>
    <row r="2982" ht="12.75" customHeight="1" x14ac:dyDescent="0.2"/>
    <row r="2983" ht="12.75" customHeight="1" x14ac:dyDescent="0.2"/>
    <row r="2984" ht="12.75" customHeight="1" x14ac:dyDescent="0.2"/>
    <row r="2985" ht="12.75" customHeight="1" x14ac:dyDescent="0.2"/>
    <row r="2986" ht="12.75" customHeight="1" x14ac:dyDescent="0.2"/>
    <row r="2987" ht="12.75" customHeight="1" x14ac:dyDescent="0.2"/>
    <row r="2988" ht="12.75" customHeight="1" x14ac:dyDescent="0.2"/>
    <row r="2989" ht="12.75" customHeight="1" x14ac:dyDescent="0.2"/>
    <row r="2990" ht="12.75" customHeight="1" x14ac:dyDescent="0.2"/>
    <row r="2991" ht="12.75" customHeight="1" x14ac:dyDescent="0.2"/>
    <row r="2992" ht="12.75" customHeight="1" x14ac:dyDescent="0.2"/>
    <row r="2993" ht="12.75" customHeight="1" x14ac:dyDescent="0.2"/>
    <row r="2994" ht="12.75" customHeight="1" x14ac:dyDescent="0.2"/>
    <row r="2995" ht="12.75" customHeight="1" x14ac:dyDescent="0.2"/>
    <row r="2996" ht="12.75" customHeight="1" x14ac:dyDescent="0.2"/>
    <row r="2997" ht="12.75" customHeight="1" x14ac:dyDescent="0.2"/>
    <row r="2998" ht="12.75" customHeight="1" x14ac:dyDescent="0.2"/>
    <row r="2999" ht="12.75" customHeight="1" x14ac:dyDescent="0.2"/>
    <row r="3000" ht="12.75" customHeight="1" x14ac:dyDescent="0.2"/>
    <row r="3001" ht="12.75" customHeight="1" x14ac:dyDescent="0.2"/>
    <row r="3002" ht="12.75" customHeight="1" x14ac:dyDescent="0.2"/>
    <row r="3003" ht="12.75" customHeight="1" x14ac:dyDescent="0.2"/>
    <row r="3004" ht="12.75" customHeight="1" x14ac:dyDescent="0.2"/>
    <row r="3005" ht="12.75" customHeight="1" x14ac:dyDescent="0.2"/>
    <row r="3006" ht="12.75" customHeight="1" x14ac:dyDescent="0.2"/>
    <row r="3007" ht="12.75" customHeight="1" x14ac:dyDescent="0.2"/>
    <row r="3008" ht="12.75" customHeight="1" x14ac:dyDescent="0.2"/>
    <row r="3009" ht="12.75" customHeight="1" x14ac:dyDescent="0.2"/>
    <row r="3010" ht="12.75" customHeight="1" x14ac:dyDescent="0.2"/>
    <row r="3011" ht="12.75" customHeight="1" x14ac:dyDescent="0.2"/>
    <row r="3012" ht="12.75" customHeight="1" x14ac:dyDescent="0.2"/>
    <row r="3013" ht="12.75" customHeight="1" x14ac:dyDescent="0.2"/>
    <row r="3014" ht="12.75" customHeight="1" x14ac:dyDescent="0.2"/>
    <row r="3015" ht="12.75" customHeight="1" x14ac:dyDescent="0.2"/>
    <row r="3016" ht="12.75" customHeight="1" x14ac:dyDescent="0.2"/>
    <row r="3017" ht="12.75" customHeight="1" x14ac:dyDescent="0.2"/>
    <row r="3018" ht="12.75" customHeight="1" x14ac:dyDescent="0.2"/>
    <row r="3019" ht="12.75" customHeight="1" x14ac:dyDescent="0.2"/>
    <row r="3020" ht="12.75" customHeight="1" x14ac:dyDescent="0.2"/>
    <row r="3021" ht="12.75" customHeight="1" x14ac:dyDescent="0.2"/>
    <row r="3022" ht="12.75" customHeight="1" x14ac:dyDescent="0.2"/>
    <row r="3023" ht="12.75" customHeight="1" x14ac:dyDescent="0.2"/>
    <row r="3024" ht="12.75" customHeight="1" x14ac:dyDescent="0.2"/>
    <row r="3025" ht="12.75" customHeight="1" x14ac:dyDescent="0.2"/>
    <row r="3026" ht="12.75" customHeight="1" x14ac:dyDescent="0.2"/>
    <row r="3027" ht="12.75" customHeight="1" x14ac:dyDescent="0.2"/>
    <row r="3028" ht="12.75" customHeight="1" x14ac:dyDescent="0.2"/>
    <row r="3029" ht="12.75" customHeight="1" x14ac:dyDescent="0.2"/>
    <row r="3030" ht="12.75" customHeight="1" x14ac:dyDescent="0.2"/>
    <row r="3031" ht="12.75" customHeight="1" x14ac:dyDescent="0.2"/>
    <row r="3032" ht="12.75" customHeight="1" x14ac:dyDescent="0.2"/>
    <row r="3033" ht="12.75" customHeight="1" x14ac:dyDescent="0.2"/>
    <row r="3034" ht="12.75" customHeight="1" x14ac:dyDescent="0.2"/>
    <row r="3035" ht="12.75" customHeight="1" x14ac:dyDescent="0.2"/>
    <row r="3036" ht="12.75" customHeight="1" x14ac:dyDescent="0.2"/>
    <row r="3037" ht="12.75" customHeight="1" x14ac:dyDescent="0.2"/>
    <row r="3038" ht="12.75" customHeight="1" x14ac:dyDescent="0.2"/>
    <row r="3039" ht="12.75" customHeight="1" x14ac:dyDescent="0.2"/>
    <row r="3040" ht="12.75" customHeight="1" x14ac:dyDescent="0.2"/>
    <row r="3041" ht="12.75" customHeight="1" x14ac:dyDescent="0.2"/>
    <row r="3042" ht="12.75" customHeight="1" x14ac:dyDescent="0.2"/>
    <row r="3043" ht="12.75" customHeight="1" x14ac:dyDescent="0.2"/>
    <row r="3044" ht="12.75" customHeight="1" x14ac:dyDescent="0.2"/>
    <row r="3045" ht="12.75" customHeight="1" x14ac:dyDescent="0.2"/>
    <row r="3046" ht="12.75" customHeight="1" x14ac:dyDescent="0.2"/>
    <row r="3047" ht="12.75" customHeight="1" x14ac:dyDescent="0.2"/>
    <row r="3048" ht="12.75" customHeight="1" x14ac:dyDescent="0.2"/>
    <row r="3049" ht="12.75" customHeight="1" x14ac:dyDescent="0.2"/>
    <row r="3050" ht="12.75" customHeight="1" x14ac:dyDescent="0.2"/>
    <row r="3051" ht="12.75" customHeight="1" x14ac:dyDescent="0.2"/>
    <row r="3052" ht="12.75" customHeight="1" x14ac:dyDescent="0.2"/>
    <row r="3053" ht="12.75" customHeight="1" x14ac:dyDescent="0.2"/>
    <row r="3054" ht="12.75" customHeight="1" x14ac:dyDescent="0.2"/>
    <row r="3055" ht="12.75" customHeight="1" x14ac:dyDescent="0.2"/>
    <row r="3056" ht="12.75" customHeight="1" x14ac:dyDescent="0.2"/>
    <row r="3057" ht="12.75" customHeight="1" x14ac:dyDescent="0.2"/>
    <row r="3058" ht="12.75" customHeight="1" x14ac:dyDescent="0.2"/>
    <row r="3059" ht="12.75" customHeight="1" x14ac:dyDescent="0.2"/>
    <row r="3060" ht="12.75" customHeight="1" x14ac:dyDescent="0.2"/>
    <row r="3061" ht="12.75" customHeight="1" x14ac:dyDescent="0.2"/>
    <row r="3062" ht="12.75" customHeight="1" x14ac:dyDescent="0.2"/>
    <row r="3063" ht="12.75" customHeight="1" x14ac:dyDescent="0.2"/>
    <row r="3064" ht="12.75" customHeight="1" x14ac:dyDescent="0.2"/>
    <row r="3065" ht="12.75" customHeight="1" x14ac:dyDescent="0.2"/>
    <row r="3066" ht="12.75" customHeight="1" x14ac:dyDescent="0.2"/>
    <row r="3067" ht="12.75" customHeight="1" x14ac:dyDescent="0.2"/>
    <row r="3068" ht="12.75" customHeight="1" x14ac:dyDescent="0.2"/>
    <row r="3069" ht="12.75" customHeight="1" x14ac:dyDescent="0.2"/>
    <row r="3070" ht="12.75" customHeight="1" x14ac:dyDescent="0.2"/>
    <row r="3071" ht="12.75" customHeight="1" x14ac:dyDescent="0.2"/>
    <row r="3072" ht="12.75" customHeight="1" x14ac:dyDescent="0.2"/>
    <row r="3073" ht="12.75" customHeight="1" x14ac:dyDescent="0.2"/>
    <row r="3074" ht="12.75" customHeight="1" x14ac:dyDescent="0.2"/>
    <row r="3075" ht="12.75" customHeight="1" x14ac:dyDescent="0.2"/>
    <row r="3076" ht="12.75" customHeight="1" x14ac:dyDescent="0.2"/>
    <row r="3077" ht="12.75" customHeight="1" x14ac:dyDescent="0.2"/>
    <row r="3078" ht="12.75" customHeight="1" x14ac:dyDescent="0.2"/>
    <row r="3079" ht="12.75" customHeight="1" x14ac:dyDescent="0.2"/>
    <row r="3080" ht="12.75" customHeight="1" x14ac:dyDescent="0.2"/>
    <row r="3081" ht="12.75" customHeight="1" x14ac:dyDescent="0.2"/>
    <row r="3082" ht="12.75" customHeight="1" x14ac:dyDescent="0.2"/>
    <row r="3083" ht="12.75" customHeight="1" x14ac:dyDescent="0.2"/>
    <row r="3084" ht="12.75" customHeight="1" x14ac:dyDescent="0.2"/>
    <row r="3085" ht="12.75" customHeight="1" x14ac:dyDescent="0.2"/>
    <row r="3086" ht="12.75" customHeight="1" x14ac:dyDescent="0.2"/>
    <row r="3087" ht="12.75" customHeight="1" x14ac:dyDescent="0.2"/>
    <row r="3088" ht="12.75" customHeight="1" x14ac:dyDescent="0.2"/>
    <row r="3089" ht="12.75" customHeight="1" x14ac:dyDescent="0.2"/>
    <row r="3090" ht="12.75" customHeight="1" x14ac:dyDescent="0.2"/>
    <row r="3091" ht="12.75" customHeight="1" x14ac:dyDescent="0.2"/>
    <row r="3092" ht="12.75" customHeight="1" x14ac:dyDescent="0.2"/>
    <row r="3093" ht="12.75" customHeight="1" x14ac:dyDescent="0.2"/>
    <row r="3094" ht="12.75" customHeight="1" x14ac:dyDescent="0.2"/>
    <row r="3095" ht="12.75" customHeight="1" x14ac:dyDescent="0.2"/>
    <row r="3096" ht="12.75" customHeight="1" x14ac:dyDescent="0.2"/>
    <row r="3097" ht="12.75" customHeight="1" x14ac:dyDescent="0.2"/>
    <row r="3098" ht="12.75" customHeight="1" x14ac:dyDescent="0.2"/>
    <row r="3099" ht="12.75" customHeight="1" x14ac:dyDescent="0.2"/>
    <row r="3100" ht="12.75" customHeight="1" x14ac:dyDescent="0.2"/>
    <row r="3101" ht="12.75" customHeight="1" x14ac:dyDescent="0.2"/>
    <row r="3102" ht="12.75" customHeight="1" x14ac:dyDescent="0.2"/>
    <row r="3103" ht="12.75" customHeight="1" x14ac:dyDescent="0.2"/>
    <row r="3104" ht="12.75" customHeight="1" x14ac:dyDescent="0.2"/>
    <row r="3105" ht="12.75" customHeight="1" x14ac:dyDescent="0.2"/>
    <row r="3106" ht="12.75" customHeight="1" x14ac:dyDescent="0.2"/>
    <row r="3107" ht="12.75" customHeight="1" x14ac:dyDescent="0.2"/>
    <row r="3108" ht="12.75" customHeight="1" x14ac:dyDescent="0.2"/>
    <row r="3109" ht="12.75" customHeight="1" x14ac:dyDescent="0.2"/>
    <row r="3110" ht="12.75" customHeight="1" x14ac:dyDescent="0.2"/>
    <row r="3111" ht="12.75" customHeight="1" x14ac:dyDescent="0.2"/>
    <row r="3112" ht="12.75" customHeight="1" x14ac:dyDescent="0.2"/>
    <row r="3113" ht="12.75" customHeight="1" x14ac:dyDescent="0.2"/>
    <row r="3114" ht="12.75" customHeight="1" x14ac:dyDescent="0.2"/>
    <row r="3115" ht="12.75" customHeight="1" x14ac:dyDescent="0.2"/>
    <row r="3116" ht="12.75" customHeight="1" x14ac:dyDescent="0.2"/>
    <row r="3117" ht="12.75" customHeight="1" x14ac:dyDescent="0.2"/>
    <row r="3118" ht="12.75" customHeight="1" x14ac:dyDescent="0.2"/>
    <row r="3119" ht="12.75" customHeight="1" x14ac:dyDescent="0.2"/>
    <row r="3120" ht="12.75" customHeight="1" x14ac:dyDescent="0.2"/>
    <row r="3121" ht="12.75" customHeight="1" x14ac:dyDescent="0.2"/>
    <row r="3122" ht="12.75" customHeight="1" x14ac:dyDescent="0.2"/>
    <row r="3123" ht="12.75" customHeight="1" x14ac:dyDescent="0.2"/>
    <row r="3124" ht="12.75" customHeight="1" x14ac:dyDescent="0.2"/>
    <row r="3125" ht="12.75" customHeight="1" x14ac:dyDescent="0.2"/>
    <row r="3126" ht="12.75" customHeight="1" x14ac:dyDescent="0.2"/>
    <row r="3127" ht="12.75" customHeight="1" x14ac:dyDescent="0.2"/>
    <row r="3128" ht="12.75" customHeight="1" x14ac:dyDescent="0.2"/>
    <row r="3129" ht="12.75" customHeight="1" x14ac:dyDescent="0.2"/>
    <row r="3130" ht="12.75" customHeight="1" x14ac:dyDescent="0.2"/>
    <row r="3131" ht="12.75" customHeight="1" x14ac:dyDescent="0.2"/>
    <row r="3132" ht="12.75" customHeight="1" x14ac:dyDescent="0.2"/>
    <row r="3133" ht="12.75" customHeight="1" x14ac:dyDescent="0.2"/>
    <row r="3134" ht="12.75" customHeight="1" x14ac:dyDescent="0.2"/>
    <row r="3135" ht="12.75" customHeight="1" x14ac:dyDescent="0.2"/>
    <row r="3136" ht="12.75" customHeight="1" x14ac:dyDescent="0.2"/>
    <row r="3137" ht="12.75" customHeight="1" x14ac:dyDescent="0.2"/>
    <row r="3138" ht="12.75" customHeight="1" x14ac:dyDescent="0.2"/>
    <row r="3139" ht="12.75" customHeight="1" x14ac:dyDescent="0.2"/>
    <row r="3140" ht="12.75" customHeight="1" x14ac:dyDescent="0.2"/>
    <row r="3141" ht="12.75" customHeight="1" x14ac:dyDescent="0.2"/>
    <row r="3142" ht="12.75" customHeight="1" x14ac:dyDescent="0.2"/>
    <row r="3143" ht="12.75" customHeight="1" x14ac:dyDescent="0.2"/>
    <row r="3144" ht="12.75" customHeight="1" x14ac:dyDescent="0.2"/>
    <row r="3145" ht="12.75" customHeight="1" x14ac:dyDescent="0.2"/>
    <row r="3146" ht="12.75" customHeight="1" x14ac:dyDescent="0.2"/>
    <row r="3147" ht="12.75" customHeight="1" x14ac:dyDescent="0.2"/>
    <row r="3148" ht="12.75" customHeight="1" x14ac:dyDescent="0.2"/>
    <row r="3149" ht="12.75" customHeight="1" x14ac:dyDescent="0.2"/>
    <row r="3150" ht="12.75" customHeight="1" x14ac:dyDescent="0.2"/>
    <row r="3151" ht="12.75" customHeight="1" x14ac:dyDescent="0.2"/>
    <row r="3152" ht="12.75" customHeight="1" x14ac:dyDescent="0.2"/>
    <row r="3153" ht="12.75" customHeight="1" x14ac:dyDescent="0.2"/>
    <row r="3154" ht="12.75" customHeight="1" x14ac:dyDescent="0.2"/>
    <row r="3155" ht="12.75" customHeight="1" x14ac:dyDescent="0.2"/>
    <row r="3156" ht="12.75" customHeight="1" x14ac:dyDescent="0.2"/>
    <row r="3157" ht="12.75" customHeight="1" x14ac:dyDescent="0.2"/>
    <row r="3158" ht="12.75" customHeight="1" x14ac:dyDescent="0.2"/>
    <row r="3159" ht="12.75" customHeight="1" x14ac:dyDescent="0.2"/>
    <row r="3160" ht="12.75" customHeight="1" x14ac:dyDescent="0.2"/>
    <row r="3161" ht="12.75" customHeight="1" x14ac:dyDescent="0.2"/>
    <row r="3162" ht="12.75" customHeight="1" x14ac:dyDescent="0.2"/>
    <row r="3163" ht="12.75" customHeight="1" x14ac:dyDescent="0.2"/>
    <row r="3164" ht="12.75" customHeight="1" x14ac:dyDescent="0.2"/>
    <row r="3165" ht="12.75" customHeight="1" x14ac:dyDescent="0.2"/>
    <row r="3166" ht="12.75" customHeight="1" x14ac:dyDescent="0.2"/>
    <row r="3167" ht="12.75" customHeight="1" x14ac:dyDescent="0.2"/>
    <row r="3168" ht="12.75" customHeight="1" x14ac:dyDescent="0.2"/>
    <row r="3169" ht="12.75" customHeight="1" x14ac:dyDescent="0.2"/>
    <row r="3170" ht="12.75" customHeight="1" x14ac:dyDescent="0.2"/>
    <row r="3171" ht="12.75" customHeight="1" x14ac:dyDescent="0.2"/>
    <row r="3172" ht="12.75" customHeight="1" x14ac:dyDescent="0.2"/>
    <row r="3173" ht="12.75" customHeight="1" x14ac:dyDescent="0.2"/>
    <row r="3174" ht="12.75" customHeight="1" x14ac:dyDescent="0.2"/>
    <row r="3175" ht="12.75" customHeight="1" x14ac:dyDescent="0.2"/>
    <row r="3176" ht="12.75" customHeight="1" x14ac:dyDescent="0.2"/>
    <row r="3177" ht="12.75" customHeight="1" x14ac:dyDescent="0.2"/>
    <row r="3178" ht="12.75" customHeight="1" x14ac:dyDescent="0.2"/>
    <row r="3179" ht="12.75" customHeight="1" x14ac:dyDescent="0.2"/>
    <row r="3180" ht="12.75" customHeight="1" x14ac:dyDescent="0.2"/>
    <row r="3181" ht="12.75" customHeight="1" x14ac:dyDescent="0.2"/>
    <row r="3182" ht="12.75" customHeight="1" x14ac:dyDescent="0.2"/>
    <row r="3183" ht="12.75" customHeight="1" x14ac:dyDescent="0.2"/>
    <row r="3184" ht="12.75" customHeight="1" x14ac:dyDescent="0.2"/>
    <row r="3185" ht="12.75" customHeight="1" x14ac:dyDescent="0.2"/>
    <row r="3186" ht="12.75" customHeight="1" x14ac:dyDescent="0.2"/>
    <row r="3187" ht="12.75" customHeight="1" x14ac:dyDescent="0.2"/>
    <row r="3188" ht="12.75" customHeight="1" x14ac:dyDescent="0.2"/>
    <row r="3189" ht="12.75" customHeight="1" x14ac:dyDescent="0.2"/>
    <row r="3190" ht="12.75" customHeight="1" x14ac:dyDescent="0.2"/>
    <row r="3191" ht="12.75" customHeight="1" x14ac:dyDescent="0.2"/>
    <row r="3192" ht="12.75" customHeight="1" x14ac:dyDescent="0.2"/>
    <row r="3193" ht="12.75" customHeight="1" x14ac:dyDescent="0.2"/>
    <row r="3194" ht="12.75" customHeight="1" x14ac:dyDescent="0.2"/>
    <row r="3195" ht="12.75" customHeight="1" x14ac:dyDescent="0.2"/>
    <row r="3196" ht="12.75" customHeight="1" x14ac:dyDescent="0.2"/>
    <row r="3197" ht="12.75" customHeight="1" x14ac:dyDescent="0.2"/>
    <row r="3198" ht="12.75" customHeight="1" x14ac:dyDescent="0.2"/>
    <row r="3199" ht="12.75" customHeight="1" x14ac:dyDescent="0.2"/>
    <row r="3200" ht="12.75" customHeight="1" x14ac:dyDescent="0.2"/>
    <row r="3201" ht="12.75" customHeight="1" x14ac:dyDescent="0.2"/>
    <row r="3202" ht="12.75" customHeight="1" x14ac:dyDescent="0.2"/>
    <row r="3203" ht="12.75" customHeight="1" x14ac:dyDescent="0.2"/>
    <row r="3204" ht="12.75" customHeight="1" x14ac:dyDescent="0.2"/>
    <row r="3205" ht="12.75" customHeight="1" x14ac:dyDescent="0.2"/>
    <row r="3206" ht="12.75" customHeight="1" x14ac:dyDescent="0.2"/>
    <row r="3207" ht="12.75" customHeight="1" x14ac:dyDescent="0.2"/>
    <row r="3208" ht="12.75" customHeight="1" x14ac:dyDescent="0.2"/>
    <row r="3209" ht="12.75" customHeight="1" x14ac:dyDescent="0.2"/>
    <row r="3210" ht="12.75" customHeight="1" x14ac:dyDescent="0.2"/>
    <row r="3211" ht="12.75" customHeight="1" x14ac:dyDescent="0.2"/>
    <row r="3212" ht="12.75" customHeight="1" x14ac:dyDescent="0.2"/>
    <row r="3213" ht="12.75" customHeight="1" x14ac:dyDescent="0.2"/>
    <row r="3214" ht="12.75" customHeight="1" x14ac:dyDescent="0.2"/>
    <row r="3215" ht="12.75" customHeight="1" x14ac:dyDescent="0.2"/>
    <row r="3216" ht="12.75" customHeight="1" x14ac:dyDescent="0.2"/>
    <row r="3217" ht="12.75" customHeight="1" x14ac:dyDescent="0.2"/>
    <row r="3218" ht="12.75" customHeight="1" x14ac:dyDescent="0.2"/>
    <row r="3219" ht="12.75" customHeight="1" x14ac:dyDescent="0.2"/>
    <row r="3220" ht="12.75" customHeight="1" x14ac:dyDescent="0.2"/>
    <row r="3221" ht="12.75" customHeight="1" x14ac:dyDescent="0.2"/>
    <row r="3222" ht="12.75" customHeight="1" x14ac:dyDescent="0.2"/>
    <row r="3223" ht="12.75" customHeight="1" x14ac:dyDescent="0.2"/>
    <row r="3224" ht="12.75" customHeight="1" x14ac:dyDescent="0.2"/>
    <row r="3225" ht="12.75" customHeight="1" x14ac:dyDescent="0.2"/>
    <row r="3226" ht="12.75" customHeight="1" x14ac:dyDescent="0.2"/>
    <row r="3227" ht="12.75" customHeight="1" x14ac:dyDescent="0.2"/>
    <row r="3228" ht="12.75" customHeight="1" x14ac:dyDescent="0.2"/>
    <row r="3229" ht="12.75" customHeight="1" x14ac:dyDescent="0.2"/>
    <row r="3230" ht="12.75" customHeight="1" x14ac:dyDescent="0.2"/>
    <row r="3231" ht="12.75" customHeight="1" x14ac:dyDescent="0.2"/>
    <row r="3232" ht="12.75" customHeight="1" x14ac:dyDescent="0.2"/>
    <row r="3233" ht="12.75" customHeight="1" x14ac:dyDescent="0.2"/>
    <row r="3234" ht="12.75" customHeight="1" x14ac:dyDescent="0.2"/>
    <row r="3235" ht="12.75" customHeight="1" x14ac:dyDescent="0.2"/>
    <row r="3236" ht="12.75" customHeight="1" x14ac:dyDescent="0.2"/>
    <row r="3237" ht="12.75" customHeight="1" x14ac:dyDescent="0.2"/>
    <row r="3238" ht="12.75" customHeight="1" x14ac:dyDescent="0.2"/>
    <row r="3239" ht="12.75" customHeight="1" x14ac:dyDescent="0.2"/>
    <row r="3240" ht="12.75" customHeight="1" x14ac:dyDescent="0.2"/>
    <row r="3241" ht="12.75" customHeight="1" x14ac:dyDescent="0.2"/>
    <row r="3242" ht="12.75" customHeight="1" x14ac:dyDescent="0.2"/>
    <row r="3243" ht="12.75" customHeight="1" x14ac:dyDescent="0.2"/>
    <row r="3244" ht="12.75" customHeight="1" x14ac:dyDescent="0.2"/>
    <row r="3245" ht="12.75" customHeight="1" x14ac:dyDescent="0.2"/>
    <row r="3246" ht="12.75" customHeight="1" x14ac:dyDescent="0.2"/>
    <row r="3247" ht="12.75" customHeight="1" x14ac:dyDescent="0.2"/>
    <row r="3248" ht="12.75" customHeight="1" x14ac:dyDescent="0.2"/>
    <row r="3249" ht="12.75" customHeight="1" x14ac:dyDescent="0.2"/>
    <row r="3250" ht="12.75" customHeight="1" x14ac:dyDescent="0.2"/>
    <row r="3251" ht="12.75" customHeight="1" x14ac:dyDescent="0.2"/>
    <row r="3252" ht="12.75" customHeight="1" x14ac:dyDescent="0.2"/>
    <row r="3253" ht="12.75" customHeight="1" x14ac:dyDescent="0.2"/>
    <row r="3254" ht="12.75" customHeight="1" x14ac:dyDescent="0.2"/>
    <row r="3255" ht="12.75" customHeight="1" x14ac:dyDescent="0.2"/>
    <row r="3256" ht="12.75" customHeight="1" x14ac:dyDescent="0.2"/>
    <row r="3257" ht="12.75" customHeight="1" x14ac:dyDescent="0.2"/>
    <row r="3258" ht="12.75" customHeight="1" x14ac:dyDescent="0.2"/>
    <row r="3259" ht="12.75" customHeight="1" x14ac:dyDescent="0.2"/>
    <row r="3260" ht="12.75" customHeight="1" x14ac:dyDescent="0.2"/>
    <row r="3261" ht="12.75" customHeight="1" x14ac:dyDescent="0.2"/>
    <row r="3262" ht="12.75" customHeight="1" x14ac:dyDescent="0.2"/>
    <row r="3263" ht="12.75" customHeight="1" x14ac:dyDescent="0.2"/>
    <row r="3264" ht="12.75" customHeight="1" x14ac:dyDescent="0.2"/>
    <row r="3265" ht="12.75" customHeight="1" x14ac:dyDescent="0.2"/>
    <row r="3266" ht="12.75" customHeight="1" x14ac:dyDescent="0.2"/>
    <row r="3267" ht="12.75" customHeight="1" x14ac:dyDescent="0.2"/>
    <row r="3268" ht="12.75" customHeight="1" x14ac:dyDescent="0.2"/>
    <row r="3269" ht="12.75" customHeight="1" x14ac:dyDescent="0.2"/>
    <row r="3270" ht="12.75" customHeight="1" x14ac:dyDescent="0.2"/>
    <row r="3271" ht="12.75" customHeight="1" x14ac:dyDescent="0.2"/>
    <row r="3272" ht="12.75" customHeight="1" x14ac:dyDescent="0.2"/>
    <row r="3273" ht="12.75" customHeight="1" x14ac:dyDescent="0.2"/>
    <row r="3274" ht="12.75" customHeight="1" x14ac:dyDescent="0.2"/>
    <row r="3275" ht="12.75" customHeight="1" x14ac:dyDescent="0.2"/>
    <row r="3276" ht="12.75" customHeight="1" x14ac:dyDescent="0.2"/>
    <row r="3277" ht="12.75" customHeight="1" x14ac:dyDescent="0.2"/>
    <row r="3278" ht="12.75" customHeight="1" x14ac:dyDescent="0.2"/>
    <row r="3279" ht="12.75" customHeight="1" x14ac:dyDescent="0.2"/>
    <row r="3280" ht="12.75" customHeight="1" x14ac:dyDescent="0.2"/>
    <row r="3281" ht="12.75" customHeight="1" x14ac:dyDescent="0.2"/>
    <row r="3282" ht="12.75" customHeight="1" x14ac:dyDescent="0.2"/>
    <row r="3283" ht="12.75" customHeight="1" x14ac:dyDescent="0.2"/>
    <row r="3284" ht="12.75" customHeight="1" x14ac:dyDescent="0.2"/>
    <row r="3285" ht="12.75" customHeight="1" x14ac:dyDescent="0.2"/>
    <row r="3286" ht="12.75" customHeight="1" x14ac:dyDescent="0.2"/>
    <row r="3287" ht="12.75" customHeight="1" x14ac:dyDescent="0.2"/>
    <row r="3288" ht="12.75" customHeight="1" x14ac:dyDescent="0.2"/>
    <row r="3289" ht="12.75" customHeight="1" x14ac:dyDescent="0.2"/>
    <row r="3290" ht="12.75" customHeight="1" x14ac:dyDescent="0.2"/>
    <row r="3291" ht="12.75" customHeight="1" x14ac:dyDescent="0.2"/>
    <row r="3292" ht="12.75" customHeight="1" x14ac:dyDescent="0.2"/>
    <row r="3293" ht="12.75" customHeight="1" x14ac:dyDescent="0.2"/>
    <row r="3294" ht="12.75" customHeight="1" x14ac:dyDescent="0.2"/>
    <row r="3295" ht="12.75" customHeight="1" x14ac:dyDescent="0.2"/>
    <row r="3296" ht="12.75" customHeight="1" x14ac:dyDescent="0.2"/>
    <row r="3297" ht="12.75" customHeight="1" x14ac:dyDescent="0.2"/>
    <row r="3298" ht="12.75" customHeight="1" x14ac:dyDescent="0.2"/>
    <row r="3299" ht="12.75" customHeight="1" x14ac:dyDescent="0.2"/>
    <row r="3300" ht="12.75" customHeight="1" x14ac:dyDescent="0.2"/>
    <row r="3301" ht="12.75" customHeight="1" x14ac:dyDescent="0.2"/>
    <row r="3302" ht="12.75" customHeight="1" x14ac:dyDescent="0.2"/>
    <row r="3303" ht="12.75" customHeight="1" x14ac:dyDescent="0.2"/>
    <row r="3304" ht="12.75" customHeight="1" x14ac:dyDescent="0.2"/>
    <row r="3305" ht="12.75" customHeight="1" x14ac:dyDescent="0.2"/>
    <row r="3306" ht="12.75" customHeight="1" x14ac:dyDescent="0.2"/>
    <row r="3307" ht="12.75" customHeight="1" x14ac:dyDescent="0.2"/>
    <row r="3308" ht="12.75" customHeight="1" x14ac:dyDescent="0.2"/>
    <row r="3309" ht="12.75" customHeight="1" x14ac:dyDescent="0.2"/>
    <row r="3310" ht="12.75" customHeight="1" x14ac:dyDescent="0.2"/>
    <row r="3311" ht="12.75" customHeight="1" x14ac:dyDescent="0.2"/>
    <row r="3312" ht="12.75" customHeight="1" x14ac:dyDescent="0.2"/>
    <row r="3313" ht="12.75" customHeight="1" x14ac:dyDescent="0.2"/>
    <row r="3314" ht="12.75" customHeight="1" x14ac:dyDescent="0.2"/>
    <row r="3315" ht="12.75" customHeight="1" x14ac:dyDescent="0.2"/>
    <row r="3316" ht="12.75" customHeight="1" x14ac:dyDescent="0.2"/>
    <row r="3317" ht="12.75" customHeight="1" x14ac:dyDescent="0.2"/>
    <row r="3318" ht="12.75" customHeight="1" x14ac:dyDescent="0.2"/>
    <row r="3319" ht="12.75" customHeight="1" x14ac:dyDescent="0.2"/>
    <row r="3320" ht="12.75" customHeight="1" x14ac:dyDescent="0.2"/>
    <row r="3321" ht="12.75" customHeight="1" x14ac:dyDescent="0.2"/>
    <row r="3322" ht="12.75" customHeight="1" x14ac:dyDescent="0.2"/>
    <row r="3323" ht="12.75" customHeight="1" x14ac:dyDescent="0.2"/>
    <row r="3324" ht="12.75" customHeight="1" x14ac:dyDescent="0.2"/>
    <row r="3325" ht="12.75" customHeight="1" x14ac:dyDescent="0.2"/>
    <row r="3326" ht="12.75" customHeight="1" x14ac:dyDescent="0.2"/>
    <row r="3327" ht="12.75" customHeight="1" x14ac:dyDescent="0.2"/>
    <row r="3328" ht="12.75" customHeight="1" x14ac:dyDescent="0.2"/>
    <row r="3329" ht="12.75" customHeight="1" x14ac:dyDescent="0.2"/>
    <row r="3330" ht="12.75" customHeight="1" x14ac:dyDescent="0.2"/>
    <row r="3331" ht="12.75" customHeight="1" x14ac:dyDescent="0.2"/>
    <row r="3332" ht="12.75" customHeight="1" x14ac:dyDescent="0.2"/>
    <row r="3333" ht="12.75" customHeight="1" x14ac:dyDescent="0.2"/>
    <row r="3334" ht="12.75" customHeight="1" x14ac:dyDescent="0.2"/>
    <row r="3335" ht="12.75" customHeight="1" x14ac:dyDescent="0.2"/>
    <row r="3336" ht="12.75" customHeight="1" x14ac:dyDescent="0.2"/>
    <row r="3337" ht="12.75" customHeight="1" x14ac:dyDescent="0.2"/>
    <row r="3338" ht="12.75" customHeight="1" x14ac:dyDescent="0.2"/>
    <row r="3339" ht="12.75" customHeight="1" x14ac:dyDescent="0.2"/>
    <row r="3340" ht="12.75" customHeight="1" x14ac:dyDescent="0.2"/>
    <row r="3341" ht="12.75" customHeight="1" x14ac:dyDescent="0.2"/>
    <row r="3342" ht="12.75" customHeight="1" x14ac:dyDescent="0.2"/>
    <row r="3343" ht="12.75" customHeight="1" x14ac:dyDescent="0.2"/>
    <row r="3344" ht="12.75" customHeight="1" x14ac:dyDescent="0.2"/>
    <row r="3345" ht="12.75" customHeight="1" x14ac:dyDescent="0.2"/>
    <row r="3346" ht="12.75" customHeight="1" x14ac:dyDescent="0.2"/>
    <row r="3347" ht="12.75" customHeight="1" x14ac:dyDescent="0.2"/>
    <row r="3348" ht="12.75" customHeight="1" x14ac:dyDescent="0.2"/>
    <row r="3349" ht="12.75" customHeight="1" x14ac:dyDescent="0.2"/>
    <row r="3350" ht="12.75" customHeight="1" x14ac:dyDescent="0.2"/>
    <row r="3351" ht="12.75" customHeight="1" x14ac:dyDescent="0.2"/>
    <row r="3352" ht="12.75" customHeight="1" x14ac:dyDescent="0.2"/>
    <row r="3353" ht="12.75" customHeight="1" x14ac:dyDescent="0.2"/>
    <row r="3354" ht="12.75" customHeight="1" x14ac:dyDescent="0.2"/>
    <row r="3355" ht="12.75" customHeight="1" x14ac:dyDescent="0.2"/>
    <row r="3356" ht="12.75" customHeight="1" x14ac:dyDescent="0.2"/>
    <row r="3357" ht="12.75" customHeight="1" x14ac:dyDescent="0.2"/>
    <row r="3358" ht="12.75" customHeight="1" x14ac:dyDescent="0.2"/>
    <row r="3359" ht="12.75" customHeight="1" x14ac:dyDescent="0.2"/>
    <row r="3360" ht="12.75" customHeight="1" x14ac:dyDescent="0.2"/>
    <row r="3361" ht="12.75" customHeight="1" x14ac:dyDescent="0.2"/>
    <row r="3362" ht="12.75" customHeight="1" x14ac:dyDescent="0.2"/>
    <row r="3363" ht="12.75" customHeight="1" x14ac:dyDescent="0.2"/>
    <row r="3364" ht="12.75" customHeight="1" x14ac:dyDescent="0.2"/>
    <row r="3365" ht="12.75" customHeight="1" x14ac:dyDescent="0.2"/>
    <row r="3366" ht="12.75" customHeight="1" x14ac:dyDescent="0.2"/>
    <row r="3367" ht="12.75" customHeight="1" x14ac:dyDescent="0.2"/>
    <row r="3368" ht="12.75" customHeight="1" x14ac:dyDescent="0.2"/>
    <row r="3369" ht="12.75" customHeight="1" x14ac:dyDescent="0.2"/>
    <row r="3370" ht="12.75" customHeight="1" x14ac:dyDescent="0.2"/>
    <row r="3371" ht="12.75" customHeight="1" x14ac:dyDescent="0.2"/>
    <row r="3372" ht="12.75" customHeight="1" x14ac:dyDescent="0.2"/>
    <row r="3373" ht="12.75" customHeight="1" x14ac:dyDescent="0.2"/>
    <row r="3374" ht="12.75" customHeight="1" x14ac:dyDescent="0.2"/>
    <row r="3375" ht="12.75" customHeight="1" x14ac:dyDescent="0.2"/>
    <row r="3376" ht="12.75" customHeight="1" x14ac:dyDescent="0.2"/>
    <row r="3377" ht="12.75" customHeight="1" x14ac:dyDescent="0.2"/>
    <row r="3378" ht="12.75" customHeight="1" x14ac:dyDescent="0.2"/>
    <row r="3379" ht="12.75" customHeight="1" x14ac:dyDescent="0.2"/>
    <row r="3380" ht="12.75" customHeight="1" x14ac:dyDescent="0.2"/>
    <row r="3381" ht="12.75" customHeight="1" x14ac:dyDescent="0.2"/>
    <row r="3382" ht="12.75" customHeight="1" x14ac:dyDescent="0.2"/>
    <row r="3383" ht="12.75" customHeight="1" x14ac:dyDescent="0.2"/>
    <row r="3384" ht="12.75" customHeight="1" x14ac:dyDescent="0.2"/>
    <row r="3385" ht="12.75" customHeight="1" x14ac:dyDescent="0.2"/>
    <row r="3386" ht="12.75" customHeight="1" x14ac:dyDescent="0.2"/>
    <row r="3387" ht="12.75" customHeight="1" x14ac:dyDescent="0.2"/>
    <row r="3388" ht="12.75" customHeight="1" x14ac:dyDescent="0.2"/>
    <row r="3389" ht="12.75" customHeight="1" x14ac:dyDescent="0.2"/>
    <row r="3390" ht="12.75" customHeight="1" x14ac:dyDescent="0.2"/>
    <row r="3391" ht="12.75" customHeight="1" x14ac:dyDescent="0.2"/>
    <row r="3392" ht="12.75" customHeight="1" x14ac:dyDescent="0.2"/>
    <row r="3393" ht="12.75" customHeight="1" x14ac:dyDescent="0.2"/>
    <row r="3394" ht="12.75" customHeight="1" x14ac:dyDescent="0.2"/>
    <row r="3395" ht="12.75" customHeight="1" x14ac:dyDescent="0.2"/>
    <row r="3396" ht="12.75" customHeight="1" x14ac:dyDescent="0.2"/>
    <row r="3397" ht="12.75" customHeight="1" x14ac:dyDescent="0.2"/>
    <row r="3398" ht="12.75" customHeight="1" x14ac:dyDescent="0.2"/>
    <row r="3399" ht="12.75" customHeight="1" x14ac:dyDescent="0.2"/>
    <row r="3400" ht="12.75" customHeight="1" x14ac:dyDescent="0.2"/>
    <row r="3401" ht="12.75" customHeight="1" x14ac:dyDescent="0.2"/>
    <row r="3402" ht="12.75" customHeight="1" x14ac:dyDescent="0.2"/>
    <row r="3403" ht="12.75" customHeight="1" x14ac:dyDescent="0.2"/>
    <row r="3404" ht="12.75" customHeight="1" x14ac:dyDescent="0.2"/>
    <row r="3405" ht="12.75" customHeight="1" x14ac:dyDescent="0.2"/>
    <row r="3406" ht="12.75" customHeight="1" x14ac:dyDescent="0.2"/>
    <row r="3407" ht="12.75" customHeight="1" x14ac:dyDescent="0.2"/>
    <row r="3408" ht="12.75" customHeight="1" x14ac:dyDescent="0.2"/>
    <row r="3409" ht="12.75" customHeight="1" x14ac:dyDescent="0.2"/>
    <row r="3410" ht="12.75" customHeight="1" x14ac:dyDescent="0.2"/>
    <row r="3411" ht="12.75" customHeight="1" x14ac:dyDescent="0.2"/>
    <row r="3412" ht="12.75" customHeight="1" x14ac:dyDescent="0.2"/>
    <row r="3413" ht="12.75" customHeight="1" x14ac:dyDescent="0.2"/>
    <row r="3414" ht="12.75" customHeight="1" x14ac:dyDescent="0.2"/>
    <row r="3415" ht="12.75" customHeight="1" x14ac:dyDescent="0.2"/>
    <row r="3416" ht="12.75" customHeight="1" x14ac:dyDescent="0.2"/>
    <row r="3417" ht="12.75" customHeight="1" x14ac:dyDescent="0.2"/>
    <row r="3418" ht="12.75" customHeight="1" x14ac:dyDescent="0.2"/>
    <row r="3419" ht="12.75" customHeight="1" x14ac:dyDescent="0.2"/>
    <row r="3420" ht="12.75" customHeight="1" x14ac:dyDescent="0.2"/>
    <row r="3421" ht="12.75" customHeight="1" x14ac:dyDescent="0.2"/>
    <row r="3422" ht="12.75" customHeight="1" x14ac:dyDescent="0.2"/>
    <row r="3423" ht="12.75" customHeight="1" x14ac:dyDescent="0.2"/>
    <row r="3424" ht="12.75" customHeight="1" x14ac:dyDescent="0.2"/>
    <row r="3425" ht="12.75" customHeight="1" x14ac:dyDescent="0.2"/>
    <row r="3426" ht="12.75" customHeight="1" x14ac:dyDescent="0.2"/>
    <row r="3427" ht="12.75" customHeight="1" x14ac:dyDescent="0.2"/>
    <row r="3428" ht="12.75" customHeight="1" x14ac:dyDescent="0.2"/>
    <row r="3429" ht="12.75" customHeight="1" x14ac:dyDescent="0.2"/>
    <row r="3430" ht="12.75" customHeight="1" x14ac:dyDescent="0.2"/>
    <row r="3431" ht="12.75" customHeight="1" x14ac:dyDescent="0.2"/>
    <row r="3432" ht="12.75" customHeight="1" x14ac:dyDescent="0.2"/>
    <row r="3433" ht="12.75" customHeight="1" x14ac:dyDescent="0.2"/>
    <row r="3434" ht="12.75" customHeight="1" x14ac:dyDescent="0.2"/>
    <row r="3435" ht="12.75" customHeight="1" x14ac:dyDescent="0.2"/>
    <row r="3436" ht="12.75" customHeight="1" x14ac:dyDescent="0.2"/>
    <row r="3437" ht="12.75" customHeight="1" x14ac:dyDescent="0.2"/>
    <row r="3438" ht="12.75" customHeight="1" x14ac:dyDescent="0.2"/>
    <row r="3439" ht="12.75" customHeight="1" x14ac:dyDescent="0.2"/>
    <row r="3440" ht="12.75" customHeight="1" x14ac:dyDescent="0.2"/>
    <row r="3441" ht="12.75" customHeight="1" x14ac:dyDescent="0.2"/>
    <row r="3442" ht="12.75" customHeight="1" x14ac:dyDescent="0.2"/>
    <row r="3443" ht="12.75" customHeight="1" x14ac:dyDescent="0.2"/>
    <row r="3444" ht="12.75" customHeight="1" x14ac:dyDescent="0.2"/>
    <row r="3445" ht="12.75" customHeight="1" x14ac:dyDescent="0.2"/>
    <row r="3446" ht="12.75" customHeight="1" x14ac:dyDescent="0.2"/>
    <row r="3447" ht="12.75" customHeight="1" x14ac:dyDescent="0.2"/>
    <row r="3448" ht="12.75" customHeight="1" x14ac:dyDescent="0.2"/>
    <row r="3449" ht="12.75" customHeight="1" x14ac:dyDescent="0.2"/>
    <row r="3450" ht="12.75" customHeight="1" x14ac:dyDescent="0.2"/>
    <row r="3451" ht="12.75" customHeight="1" x14ac:dyDescent="0.2"/>
    <row r="3452" ht="12.75" customHeight="1" x14ac:dyDescent="0.2"/>
    <row r="3453" ht="12.75" customHeight="1" x14ac:dyDescent="0.2"/>
    <row r="3454" ht="12.75" customHeight="1" x14ac:dyDescent="0.2"/>
    <row r="3455" ht="12.75" customHeight="1" x14ac:dyDescent="0.2"/>
    <row r="3456" ht="12.75" customHeight="1" x14ac:dyDescent="0.2"/>
    <row r="3457" ht="12.75" customHeight="1" x14ac:dyDescent="0.2"/>
    <row r="3458" ht="12.75" customHeight="1" x14ac:dyDescent="0.2"/>
    <row r="3459" ht="12.75" customHeight="1" x14ac:dyDescent="0.2"/>
    <row r="3460" ht="12.75" customHeight="1" x14ac:dyDescent="0.2"/>
    <row r="3461" ht="12.75" customHeight="1" x14ac:dyDescent="0.2"/>
    <row r="3462" ht="12.75" customHeight="1" x14ac:dyDescent="0.2"/>
    <row r="3463" ht="12.75" customHeight="1" x14ac:dyDescent="0.2"/>
    <row r="3464" ht="12.75" customHeight="1" x14ac:dyDescent="0.2"/>
    <row r="3465" ht="12.75" customHeight="1" x14ac:dyDescent="0.2"/>
    <row r="3466" ht="12.75" customHeight="1" x14ac:dyDescent="0.2"/>
    <row r="3467" ht="12.75" customHeight="1" x14ac:dyDescent="0.2"/>
    <row r="3468" ht="12.75" customHeight="1" x14ac:dyDescent="0.2"/>
    <row r="3469" ht="12.75" customHeight="1" x14ac:dyDescent="0.2"/>
    <row r="3470" ht="12.75" customHeight="1" x14ac:dyDescent="0.2"/>
    <row r="3471" ht="12.75" customHeight="1" x14ac:dyDescent="0.2"/>
    <row r="3472" ht="12.75" customHeight="1" x14ac:dyDescent="0.2"/>
    <row r="3473" ht="12.75" customHeight="1" x14ac:dyDescent="0.2"/>
    <row r="3474" ht="12.75" customHeight="1" x14ac:dyDescent="0.2"/>
    <row r="3475" ht="12.75" customHeight="1" x14ac:dyDescent="0.2"/>
    <row r="3476" ht="12.75" customHeight="1" x14ac:dyDescent="0.2"/>
    <row r="3477" ht="12.75" customHeight="1" x14ac:dyDescent="0.2"/>
    <row r="3478" ht="12.75" customHeight="1" x14ac:dyDescent="0.2"/>
    <row r="3479" ht="12.75" customHeight="1" x14ac:dyDescent="0.2"/>
    <row r="3480" ht="12.75" customHeight="1" x14ac:dyDescent="0.2"/>
    <row r="3481" ht="12.75" customHeight="1" x14ac:dyDescent="0.2"/>
    <row r="3482" ht="12.75" customHeight="1" x14ac:dyDescent="0.2"/>
    <row r="3483" ht="12.75" customHeight="1" x14ac:dyDescent="0.2"/>
    <row r="3484" ht="12.75" customHeight="1" x14ac:dyDescent="0.2"/>
    <row r="3485" ht="12.75" customHeight="1" x14ac:dyDescent="0.2"/>
    <row r="3486" ht="12.75" customHeight="1" x14ac:dyDescent="0.2"/>
    <row r="3487" ht="12.75" customHeight="1" x14ac:dyDescent="0.2"/>
    <row r="3488" ht="12.75" customHeight="1" x14ac:dyDescent="0.2"/>
    <row r="3489" ht="12.75" customHeight="1" x14ac:dyDescent="0.2"/>
    <row r="3490" ht="12.75" customHeight="1" x14ac:dyDescent="0.2"/>
    <row r="3491" ht="12.75" customHeight="1" x14ac:dyDescent="0.2"/>
    <row r="3492" ht="12.75" customHeight="1" x14ac:dyDescent="0.2"/>
    <row r="3493" ht="12.75" customHeight="1" x14ac:dyDescent="0.2"/>
    <row r="3494" ht="12.75" customHeight="1" x14ac:dyDescent="0.2"/>
    <row r="3495" ht="12.75" customHeight="1" x14ac:dyDescent="0.2"/>
    <row r="3496" ht="12.75" customHeight="1" x14ac:dyDescent="0.2"/>
    <row r="3497" ht="12.75" customHeight="1" x14ac:dyDescent="0.2"/>
    <row r="3498" ht="12.75" customHeight="1" x14ac:dyDescent="0.2"/>
    <row r="3499" ht="12.75" customHeight="1" x14ac:dyDescent="0.2"/>
    <row r="3500" ht="12.75" customHeight="1" x14ac:dyDescent="0.2"/>
    <row r="3501" ht="12.75" customHeight="1" x14ac:dyDescent="0.2"/>
    <row r="3502" ht="12.75" customHeight="1" x14ac:dyDescent="0.2"/>
    <row r="3503" ht="12.75" customHeight="1" x14ac:dyDescent="0.2"/>
    <row r="3504" ht="12.75" customHeight="1" x14ac:dyDescent="0.2"/>
    <row r="3505" ht="12.75" customHeight="1" x14ac:dyDescent="0.2"/>
    <row r="3506" ht="12.75" customHeight="1" x14ac:dyDescent="0.2"/>
    <row r="3507" ht="12.75" customHeight="1" x14ac:dyDescent="0.2"/>
    <row r="3508" ht="12.75" customHeight="1" x14ac:dyDescent="0.2"/>
    <row r="3509" ht="12.75" customHeight="1" x14ac:dyDescent="0.2"/>
    <row r="3510" ht="12.75" customHeight="1" x14ac:dyDescent="0.2"/>
    <row r="3511" ht="12.75" customHeight="1" x14ac:dyDescent="0.2"/>
    <row r="3512" ht="12.75" customHeight="1" x14ac:dyDescent="0.2"/>
    <row r="3513" ht="12.75" customHeight="1" x14ac:dyDescent="0.2"/>
    <row r="3514" ht="12.75" customHeight="1" x14ac:dyDescent="0.2"/>
    <row r="3515" ht="12.75" customHeight="1" x14ac:dyDescent="0.2"/>
    <row r="3516" ht="12.75" customHeight="1" x14ac:dyDescent="0.2"/>
    <row r="3517" ht="12.75" customHeight="1" x14ac:dyDescent="0.2"/>
    <row r="3518" ht="12.75" customHeight="1" x14ac:dyDescent="0.2"/>
    <row r="3519" ht="12.75" customHeight="1" x14ac:dyDescent="0.2"/>
    <row r="3520" ht="12.75" customHeight="1" x14ac:dyDescent="0.2"/>
    <row r="3521" ht="12.75" customHeight="1" x14ac:dyDescent="0.2"/>
    <row r="3522" ht="12.75" customHeight="1" x14ac:dyDescent="0.2"/>
    <row r="3523" ht="12.75" customHeight="1" x14ac:dyDescent="0.2"/>
    <row r="3524" ht="12.75" customHeight="1" x14ac:dyDescent="0.2"/>
    <row r="3525" ht="12.75" customHeight="1" x14ac:dyDescent="0.2"/>
    <row r="3526" ht="12.75" customHeight="1" x14ac:dyDescent="0.2"/>
    <row r="3527" ht="12.75" customHeight="1" x14ac:dyDescent="0.2"/>
    <row r="3528" ht="12.75" customHeight="1" x14ac:dyDescent="0.2"/>
    <row r="3529" ht="12.75" customHeight="1" x14ac:dyDescent="0.2"/>
    <row r="3530" ht="12.75" customHeight="1" x14ac:dyDescent="0.2"/>
    <row r="3531" ht="12.75" customHeight="1" x14ac:dyDescent="0.2"/>
    <row r="3532" ht="12.75" customHeight="1" x14ac:dyDescent="0.2"/>
    <row r="3533" ht="12.75" customHeight="1" x14ac:dyDescent="0.2"/>
    <row r="3534" ht="12.75" customHeight="1" x14ac:dyDescent="0.2"/>
    <row r="3535" ht="12.75" customHeight="1" x14ac:dyDescent="0.2"/>
    <row r="3536" ht="12.75" customHeight="1" x14ac:dyDescent="0.2"/>
    <row r="3537" ht="12.75" customHeight="1" x14ac:dyDescent="0.2"/>
    <row r="3538" ht="12.75" customHeight="1" x14ac:dyDescent="0.2"/>
    <row r="3539" ht="12.75" customHeight="1" x14ac:dyDescent="0.2"/>
    <row r="3540" ht="12.75" customHeight="1" x14ac:dyDescent="0.2"/>
    <row r="3541" ht="12.75" customHeight="1" x14ac:dyDescent="0.2"/>
    <row r="3542" ht="12.75" customHeight="1" x14ac:dyDescent="0.2"/>
    <row r="3543" ht="12.75" customHeight="1" x14ac:dyDescent="0.2"/>
    <row r="3544" ht="12.75" customHeight="1" x14ac:dyDescent="0.2"/>
    <row r="3545" ht="12.75" customHeight="1" x14ac:dyDescent="0.2"/>
    <row r="3546" ht="12.75" customHeight="1" x14ac:dyDescent="0.2"/>
    <row r="3547" ht="12.75" customHeight="1" x14ac:dyDescent="0.2"/>
    <row r="3548" ht="12.75" customHeight="1" x14ac:dyDescent="0.2"/>
    <row r="3549" ht="12.75" customHeight="1" x14ac:dyDescent="0.2"/>
    <row r="3550" ht="12.75" customHeight="1" x14ac:dyDescent="0.2"/>
    <row r="3551" ht="12.75" customHeight="1" x14ac:dyDescent="0.2"/>
    <row r="3552" ht="12.75" customHeight="1" x14ac:dyDescent="0.2"/>
    <row r="3553" ht="12.75" customHeight="1" x14ac:dyDescent="0.2"/>
    <row r="3554" ht="12.75" customHeight="1" x14ac:dyDescent="0.2"/>
    <row r="3555" ht="12.75" customHeight="1" x14ac:dyDescent="0.2"/>
    <row r="3556" ht="12.75" customHeight="1" x14ac:dyDescent="0.2"/>
    <row r="3557" ht="12.75" customHeight="1" x14ac:dyDescent="0.2"/>
    <row r="3558" ht="12.75" customHeight="1" x14ac:dyDescent="0.2"/>
    <row r="3559" ht="12.75" customHeight="1" x14ac:dyDescent="0.2"/>
    <row r="3560" ht="12.75" customHeight="1" x14ac:dyDescent="0.2"/>
    <row r="3561" ht="12.75" customHeight="1" x14ac:dyDescent="0.2"/>
    <row r="3562" ht="12.75" customHeight="1" x14ac:dyDescent="0.2"/>
    <row r="3563" ht="12.75" customHeight="1" x14ac:dyDescent="0.2"/>
    <row r="3564" ht="12.75" customHeight="1" x14ac:dyDescent="0.2"/>
    <row r="3565" ht="12.75" customHeight="1" x14ac:dyDescent="0.2"/>
    <row r="3566" ht="12.75" customHeight="1" x14ac:dyDescent="0.2"/>
    <row r="3567" ht="12.75" customHeight="1" x14ac:dyDescent="0.2"/>
    <row r="3568" ht="12.75" customHeight="1" x14ac:dyDescent="0.2"/>
    <row r="3569" ht="12.75" customHeight="1" x14ac:dyDescent="0.2"/>
    <row r="3570" ht="12.75" customHeight="1" x14ac:dyDescent="0.2"/>
    <row r="3571" ht="12.75" customHeight="1" x14ac:dyDescent="0.2"/>
    <row r="3572" ht="12.75" customHeight="1" x14ac:dyDescent="0.2"/>
    <row r="3573" ht="12.75" customHeight="1" x14ac:dyDescent="0.2"/>
    <row r="3574" ht="12.75" customHeight="1" x14ac:dyDescent="0.2"/>
    <row r="3575" ht="12.75" customHeight="1" x14ac:dyDescent="0.2"/>
    <row r="3576" ht="12.75" customHeight="1" x14ac:dyDescent="0.2"/>
    <row r="3577" ht="12.75" customHeight="1" x14ac:dyDescent="0.2"/>
    <row r="3578" ht="12.75" customHeight="1" x14ac:dyDescent="0.2"/>
    <row r="3579" ht="12.75" customHeight="1" x14ac:dyDescent="0.2"/>
    <row r="3580" ht="12.75" customHeight="1" x14ac:dyDescent="0.2"/>
    <row r="3581" ht="12.75" customHeight="1" x14ac:dyDescent="0.2"/>
    <row r="3582" ht="12.75" customHeight="1" x14ac:dyDescent="0.2"/>
    <row r="3583" ht="12.75" customHeight="1" x14ac:dyDescent="0.2"/>
    <row r="3584" ht="12.75" customHeight="1" x14ac:dyDescent="0.2"/>
    <row r="3585" ht="12.75" customHeight="1" x14ac:dyDescent="0.2"/>
    <row r="3586" ht="12.75" customHeight="1" x14ac:dyDescent="0.2"/>
    <row r="3587" ht="12.75" customHeight="1" x14ac:dyDescent="0.2"/>
    <row r="3588" ht="12.75" customHeight="1" x14ac:dyDescent="0.2"/>
    <row r="3589" ht="12.75" customHeight="1" x14ac:dyDescent="0.2"/>
    <row r="3590" ht="12.75" customHeight="1" x14ac:dyDescent="0.2"/>
    <row r="3591" ht="12.75" customHeight="1" x14ac:dyDescent="0.2"/>
    <row r="3592" ht="12.75" customHeight="1" x14ac:dyDescent="0.2"/>
    <row r="3593" ht="12.75" customHeight="1" x14ac:dyDescent="0.2"/>
    <row r="3594" ht="12.75" customHeight="1" x14ac:dyDescent="0.2"/>
    <row r="3595" ht="12.75" customHeight="1" x14ac:dyDescent="0.2"/>
    <row r="3596" ht="12.75" customHeight="1" x14ac:dyDescent="0.2"/>
    <row r="3597" ht="12.75" customHeight="1" x14ac:dyDescent="0.2"/>
    <row r="3598" ht="12.75" customHeight="1" x14ac:dyDescent="0.2"/>
    <row r="3599" ht="12.75" customHeight="1" x14ac:dyDescent="0.2"/>
    <row r="3600" ht="12.75" customHeight="1" x14ac:dyDescent="0.2"/>
    <row r="3601" ht="12.75" customHeight="1" x14ac:dyDescent="0.2"/>
    <row r="3602" ht="12.75" customHeight="1" x14ac:dyDescent="0.2"/>
    <row r="3603" ht="12.75" customHeight="1" x14ac:dyDescent="0.2"/>
    <row r="3604" ht="12.75" customHeight="1" x14ac:dyDescent="0.2"/>
    <row r="3605" ht="12.75" customHeight="1" x14ac:dyDescent="0.2"/>
    <row r="3606" ht="12.75" customHeight="1" x14ac:dyDescent="0.2"/>
    <row r="3607" ht="12.75" customHeight="1" x14ac:dyDescent="0.2"/>
    <row r="3608" ht="12.75" customHeight="1" x14ac:dyDescent="0.2"/>
    <row r="3609" ht="12.75" customHeight="1" x14ac:dyDescent="0.2"/>
    <row r="3610" ht="12.75" customHeight="1" x14ac:dyDescent="0.2"/>
    <row r="3611" ht="12.75" customHeight="1" x14ac:dyDescent="0.2"/>
    <row r="3612" ht="12.75" customHeight="1" x14ac:dyDescent="0.2"/>
    <row r="3613" ht="12.75" customHeight="1" x14ac:dyDescent="0.2"/>
    <row r="3614" ht="12.75" customHeight="1" x14ac:dyDescent="0.2"/>
    <row r="3615" ht="12.75" customHeight="1" x14ac:dyDescent="0.2"/>
    <row r="3616" ht="12.75" customHeight="1" x14ac:dyDescent="0.2"/>
    <row r="3617" ht="12.75" customHeight="1" x14ac:dyDescent="0.2"/>
    <row r="3618" ht="12.75" customHeight="1" x14ac:dyDescent="0.2"/>
    <row r="3619" ht="12.75" customHeight="1" x14ac:dyDescent="0.2"/>
    <row r="3620" ht="12.75" customHeight="1" x14ac:dyDescent="0.2"/>
    <row r="3621" ht="12.75" customHeight="1" x14ac:dyDescent="0.2"/>
    <row r="3622" ht="12.75" customHeight="1" x14ac:dyDescent="0.2"/>
    <row r="3623" ht="12.75" customHeight="1" x14ac:dyDescent="0.2"/>
    <row r="3624" ht="12.75" customHeight="1" x14ac:dyDescent="0.2"/>
    <row r="3625" ht="12.75" customHeight="1" x14ac:dyDescent="0.2"/>
    <row r="3626" ht="12.75" customHeight="1" x14ac:dyDescent="0.2"/>
    <row r="3627" ht="12.75" customHeight="1" x14ac:dyDescent="0.2"/>
    <row r="3628" ht="12.75" customHeight="1" x14ac:dyDescent="0.2"/>
    <row r="3629" ht="12.75" customHeight="1" x14ac:dyDescent="0.2"/>
    <row r="3630" ht="12.75" customHeight="1" x14ac:dyDescent="0.2"/>
    <row r="3631" ht="12.75" customHeight="1" x14ac:dyDescent="0.2"/>
    <row r="3632" ht="12.75" customHeight="1" x14ac:dyDescent="0.2"/>
    <row r="3633" ht="12.75" customHeight="1" x14ac:dyDescent="0.2"/>
    <row r="3634" ht="12.75" customHeight="1" x14ac:dyDescent="0.2"/>
    <row r="3635" ht="12.75" customHeight="1" x14ac:dyDescent="0.2"/>
    <row r="3636" ht="12.75" customHeight="1" x14ac:dyDescent="0.2"/>
    <row r="3637" ht="12.75" customHeight="1" x14ac:dyDescent="0.2"/>
    <row r="3638" ht="12.75" customHeight="1" x14ac:dyDescent="0.2"/>
    <row r="3639" ht="12.75" customHeight="1" x14ac:dyDescent="0.2"/>
    <row r="3640" ht="12.75" customHeight="1" x14ac:dyDescent="0.2"/>
    <row r="3641" ht="12.75" customHeight="1" x14ac:dyDescent="0.2"/>
    <row r="3642" ht="12.75" customHeight="1" x14ac:dyDescent="0.2"/>
    <row r="3643" ht="12.75" customHeight="1" x14ac:dyDescent="0.2"/>
    <row r="3644" ht="12.75" customHeight="1" x14ac:dyDescent="0.2"/>
    <row r="3645" ht="12.75" customHeight="1" x14ac:dyDescent="0.2"/>
    <row r="3646" ht="12.75" customHeight="1" x14ac:dyDescent="0.2"/>
    <row r="3647" ht="12.75" customHeight="1" x14ac:dyDescent="0.2"/>
    <row r="3648" ht="12.75" customHeight="1" x14ac:dyDescent="0.2"/>
    <row r="3649" ht="12.75" customHeight="1" x14ac:dyDescent="0.2"/>
    <row r="3650" ht="12.75" customHeight="1" x14ac:dyDescent="0.2"/>
    <row r="3651" ht="12.75" customHeight="1" x14ac:dyDescent="0.2"/>
    <row r="3652" ht="12.75" customHeight="1" x14ac:dyDescent="0.2"/>
    <row r="3653" ht="12.75" customHeight="1" x14ac:dyDescent="0.2"/>
    <row r="3654" ht="12.75" customHeight="1" x14ac:dyDescent="0.2"/>
    <row r="3655" ht="12.75" customHeight="1" x14ac:dyDescent="0.2"/>
    <row r="3656" ht="12.75" customHeight="1" x14ac:dyDescent="0.2"/>
    <row r="3657" ht="12.75" customHeight="1" x14ac:dyDescent="0.2"/>
    <row r="3658" ht="12.75" customHeight="1" x14ac:dyDescent="0.2"/>
    <row r="3659" ht="12.75" customHeight="1" x14ac:dyDescent="0.2"/>
    <row r="3660" ht="12.75" customHeight="1" x14ac:dyDescent="0.2"/>
    <row r="3661" ht="12.75" customHeight="1" x14ac:dyDescent="0.2"/>
    <row r="3662" ht="12.75" customHeight="1" x14ac:dyDescent="0.2"/>
    <row r="3663" ht="12.75" customHeight="1" x14ac:dyDescent="0.2"/>
    <row r="3664" ht="12.75" customHeight="1" x14ac:dyDescent="0.2"/>
    <row r="3665" ht="12.75" customHeight="1" x14ac:dyDescent="0.2"/>
    <row r="3666" ht="12.75" customHeight="1" x14ac:dyDescent="0.2"/>
    <row r="3667" ht="12.75" customHeight="1" x14ac:dyDescent="0.2"/>
    <row r="3668" ht="12.75" customHeight="1" x14ac:dyDescent="0.2"/>
    <row r="3669" ht="12.75" customHeight="1" x14ac:dyDescent="0.2"/>
    <row r="3670" ht="12.75" customHeight="1" x14ac:dyDescent="0.2"/>
    <row r="3671" ht="12.75" customHeight="1" x14ac:dyDescent="0.2"/>
    <row r="3672" ht="12.75" customHeight="1" x14ac:dyDescent="0.2"/>
    <row r="3673" ht="12.75" customHeight="1" x14ac:dyDescent="0.2"/>
    <row r="3674" ht="12.75" customHeight="1" x14ac:dyDescent="0.2"/>
    <row r="3675" ht="12.75" customHeight="1" x14ac:dyDescent="0.2"/>
    <row r="3676" ht="12.75" customHeight="1" x14ac:dyDescent="0.2"/>
    <row r="3677" ht="12.75" customHeight="1" x14ac:dyDescent="0.2"/>
    <row r="3678" ht="12.75" customHeight="1" x14ac:dyDescent="0.2"/>
    <row r="3679" ht="12.75" customHeight="1" x14ac:dyDescent="0.2"/>
    <row r="3680" ht="12.75" customHeight="1" x14ac:dyDescent="0.2"/>
    <row r="3681" ht="12.75" customHeight="1" x14ac:dyDescent="0.2"/>
    <row r="3682" ht="12.75" customHeight="1" x14ac:dyDescent="0.2"/>
    <row r="3683" ht="12.75" customHeight="1" x14ac:dyDescent="0.2"/>
    <row r="3684" ht="12.75" customHeight="1" x14ac:dyDescent="0.2"/>
    <row r="3685" ht="12.75" customHeight="1" x14ac:dyDescent="0.2"/>
    <row r="3686" ht="12.75" customHeight="1" x14ac:dyDescent="0.2"/>
    <row r="3687" ht="12.75" customHeight="1" x14ac:dyDescent="0.2"/>
    <row r="3688" ht="12.75" customHeight="1" x14ac:dyDescent="0.2"/>
    <row r="3689" ht="12.75" customHeight="1" x14ac:dyDescent="0.2"/>
    <row r="3690" ht="12.75" customHeight="1" x14ac:dyDescent="0.2"/>
    <row r="3691" ht="12.75" customHeight="1" x14ac:dyDescent="0.2"/>
    <row r="3692" ht="12.75" customHeight="1" x14ac:dyDescent="0.2"/>
    <row r="3693" ht="12.75" customHeight="1" x14ac:dyDescent="0.2"/>
    <row r="3694" ht="12.75" customHeight="1" x14ac:dyDescent="0.2"/>
    <row r="3695" ht="12.75" customHeight="1" x14ac:dyDescent="0.2"/>
    <row r="3696" ht="12.75" customHeight="1" x14ac:dyDescent="0.2"/>
    <row r="3697" ht="12.75" customHeight="1" x14ac:dyDescent="0.2"/>
    <row r="3698" ht="12.75" customHeight="1" x14ac:dyDescent="0.2"/>
    <row r="3699" ht="12.75" customHeight="1" x14ac:dyDescent="0.2"/>
    <row r="3700" ht="12.75" customHeight="1" x14ac:dyDescent="0.2"/>
    <row r="3701" ht="12.75" customHeight="1" x14ac:dyDescent="0.2"/>
    <row r="3702" ht="12.75" customHeight="1" x14ac:dyDescent="0.2"/>
    <row r="3703" ht="12.75" customHeight="1" x14ac:dyDescent="0.2"/>
    <row r="3704" ht="12.75" customHeight="1" x14ac:dyDescent="0.2"/>
    <row r="3705" ht="12.75" customHeight="1" x14ac:dyDescent="0.2"/>
    <row r="3706" ht="12.75" customHeight="1" x14ac:dyDescent="0.2"/>
    <row r="3707" ht="12.75" customHeight="1" x14ac:dyDescent="0.2"/>
    <row r="3708" ht="12.75" customHeight="1" x14ac:dyDescent="0.2"/>
    <row r="3709" ht="12.75" customHeight="1" x14ac:dyDescent="0.2"/>
    <row r="3710" ht="12.75" customHeight="1" x14ac:dyDescent="0.2"/>
    <row r="3711" ht="12.75" customHeight="1" x14ac:dyDescent="0.2"/>
    <row r="3712" ht="12.75" customHeight="1" x14ac:dyDescent="0.2"/>
    <row r="3713" ht="12.75" customHeight="1" x14ac:dyDescent="0.2"/>
    <row r="3714" ht="12.75" customHeight="1" x14ac:dyDescent="0.2"/>
    <row r="3715" ht="12.75" customHeight="1" x14ac:dyDescent="0.2"/>
    <row r="3716" ht="12.75" customHeight="1" x14ac:dyDescent="0.2"/>
    <row r="3717" ht="12.75" customHeight="1" x14ac:dyDescent="0.2"/>
    <row r="3718" ht="12.75" customHeight="1" x14ac:dyDescent="0.2"/>
    <row r="3719" ht="12.75" customHeight="1" x14ac:dyDescent="0.2"/>
    <row r="3720" ht="12.75" customHeight="1" x14ac:dyDescent="0.2"/>
    <row r="3721" ht="12.75" customHeight="1" x14ac:dyDescent="0.2"/>
    <row r="3722" ht="12.75" customHeight="1" x14ac:dyDescent="0.2"/>
    <row r="3723" ht="12.75" customHeight="1" x14ac:dyDescent="0.2"/>
    <row r="3724" ht="12.75" customHeight="1" x14ac:dyDescent="0.2"/>
    <row r="3725" ht="12.75" customHeight="1" x14ac:dyDescent="0.2"/>
    <row r="3726" ht="12.75" customHeight="1" x14ac:dyDescent="0.2"/>
    <row r="3727" ht="12.75" customHeight="1" x14ac:dyDescent="0.2"/>
    <row r="3728" ht="12.75" customHeight="1" x14ac:dyDescent="0.2"/>
    <row r="3729" ht="12.75" customHeight="1" x14ac:dyDescent="0.2"/>
    <row r="3730" ht="12.75" customHeight="1" x14ac:dyDescent="0.2"/>
    <row r="3731" ht="12.75" customHeight="1" x14ac:dyDescent="0.2"/>
    <row r="3732" ht="12.75" customHeight="1" x14ac:dyDescent="0.2"/>
    <row r="3733" ht="12.75" customHeight="1" x14ac:dyDescent="0.2"/>
    <row r="3734" ht="12.75" customHeight="1" x14ac:dyDescent="0.2"/>
    <row r="3735" ht="12.75" customHeight="1" x14ac:dyDescent="0.2"/>
    <row r="3736" ht="12.75" customHeight="1" x14ac:dyDescent="0.2"/>
    <row r="3737" ht="12.75" customHeight="1" x14ac:dyDescent="0.2"/>
    <row r="3738" ht="12.75" customHeight="1" x14ac:dyDescent="0.2"/>
    <row r="3739" ht="12.75" customHeight="1" x14ac:dyDescent="0.2"/>
    <row r="3740" ht="12.75" customHeight="1" x14ac:dyDescent="0.2"/>
    <row r="3741" ht="12.75" customHeight="1" x14ac:dyDescent="0.2"/>
    <row r="3742" ht="12.75" customHeight="1" x14ac:dyDescent="0.2"/>
    <row r="3743" ht="12.75" customHeight="1" x14ac:dyDescent="0.2"/>
    <row r="3744" ht="12.75" customHeight="1" x14ac:dyDescent="0.2"/>
    <row r="3745" ht="12.75" customHeight="1" x14ac:dyDescent="0.2"/>
    <row r="3746" ht="12.75" customHeight="1" x14ac:dyDescent="0.2"/>
    <row r="3747" ht="12.75" customHeight="1" x14ac:dyDescent="0.2"/>
    <row r="3748" ht="12.75" customHeight="1" x14ac:dyDescent="0.2"/>
    <row r="3749" ht="12.75" customHeight="1" x14ac:dyDescent="0.2"/>
    <row r="3750" ht="12.75" customHeight="1" x14ac:dyDescent="0.2"/>
    <row r="3751" ht="12.75" customHeight="1" x14ac:dyDescent="0.2"/>
    <row r="3752" ht="12.75" customHeight="1" x14ac:dyDescent="0.2"/>
    <row r="3753" ht="12.75" customHeight="1" x14ac:dyDescent="0.2"/>
    <row r="3754" ht="12.75" customHeight="1" x14ac:dyDescent="0.2"/>
    <row r="3755" ht="12.75" customHeight="1" x14ac:dyDescent="0.2"/>
    <row r="3756" ht="12.75" customHeight="1" x14ac:dyDescent="0.2"/>
    <row r="3757" ht="12.75" customHeight="1" x14ac:dyDescent="0.2"/>
    <row r="3758" ht="12.75" customHeight="1" x14ac:dyDescent="0.2"/>
    <row r="3759" ht="12.75" customHeight="1" x14ac:dyDescent="0.2"/>
    <row r="3760" ht="12.75" customHeight="1" x14ac:dyDescent="0.2"/>
    <row r="3761" ht="12.75" customHeight="1" x14ac:dyDescent="0.2"/>
    <row r="3762" ht="12.75" customHeight="1" x14ac:dyDescent="0.2"/>
    <row r="3763" ht="12.75" customHeight="1" x14ac:dyDescent="0.2"/>
    <row r="3764" ht="12.75" customHeight="1" x14ac:dyDescent="0.2"/>
    <row r="3765" ht="12.75" customHeight="1" x14ac:dyDescent="0.2"/>
    <row r="3766" ht="12.75" customHeight="1" x14ac:dyDescent="0.2"/>
    <row r="3767" ht="12.75" customHeight="1" x14ac:dyDescent="0.2"/>
    <row r="3768" ht="12.75" customHeight="1" x14ac:dyDescent="0.2"/>
    <row r="3769" ht="12.75" customHeight="1" x14ac:dyDescent="0.2"/>
    <row r="3770" ht="12.75" customHeight="1" x14ac:dyDescent="0.2"/>
    <row r="3771" ht="12.75" customHeight="1" x14ac:dyDescent="0.2"/>
    <row r="3772" ht="12.75" customHeight="1" x14ac:dyDescent="0.2"/>
    <row r="3773" ht="12.75" customHeight="1" x14ac:dyDescent="0.2"/>
    <row r="3774" ht="12.75" customHeight="1" x14ac:dyDescent="0.2"/>
    <row r="3775" ht="12.75" customHeight="1" x14ac:dyDescent="0.2"/>
    <row r="3776" ht="12.75" customHeight="1" x14ac:dyDescent="0.2"/>
    <row r="3777" ht="12.75" customHeight="1" x14ac:dyDescent="0.2"/>
    <row r="3778" ht="12.75" customHeight="1" x14ac:dyDescent="0.2"/>
    <row r="3779" ht="12.75" customHeight="1" x14ac:dyDescent="0.2"/>
    <row r="3780" ht="12.75" customHeight="1" x14ac:dyDescent="0.2"/>
    <row r="3781" ht="12.75" customHeight="1" x14ac:dyDescent="0.2"/>
    <row r="3782" ht="12.75" customHeight="1" x14ac:dyDescent="0.2"/>
    <row r="3783" ht="12.75" customHeight="1" x14ac:dyDescent="0.2"/>
    <row r="3784" ht="12.75" customHeight="1" x14ac:dyDescent="0.2"/>
    <row r="3785" ht="12.75" customHeight="1" x14ac:dyDescent="0.2"/>
    <row r="3786" ht="12.75" customHeight="1" x14ac:dyDescent="0.2"/>
    <row r="3787" ht="12.75" customHeight="1" x14ac:dyDescent="0.2"/>
    <row r="3788" ht="12.75" customHeight="1" x14ac:dyDescent="0.2"/>
    <row r="3789" ht="12.75" customHeight="1" x14ac:dyDescent="0.2"/>
    <row r="3790" ht="12.75" customHeight="1" x14ac:dyDescent="0.2"/>
    <row r="3791" ht="12.75" customHeight="1" x14ac:dyDescent="0.2"/>
    <row r="3792" ht="12.75" customHeight="1" x14ac:dyDescent="0.2"/>
    <row r="3793" ht="12.75" customHeight="1" x14ac:dyDescent="0.2"/>
    <row r="3794" ht="12.75" customHeight="1" x14ac:dyDescent="0.2"/>
    <row r="3795" ht="12.75" customHeight="1" x14ac:dyDescent="0.2"/>
    <row r="3796" ht="12.75" customHeight="1" x14ac:dyDescent="0.2"/>
    <row r="3797" ht="12.75" customHeight="1" x14ac:dyDescent="0.2"/>
    <row r="3798" ht="12.75" customHeight="1" x14ac:dyDescent="0.2"/>
    <row r="3799" ht="12.75" customHeight="1" x14ac:dyDescent="0.2"/>
    <row r="3800" ht="12.75" customHeight="1" x14ac:dyDescent="0.2"/>
    <row r="3801" ht="12.75" customHeight="1" x14ac:dyDescent="0.2"/>
    <row r="3802" ht="12.75" customHeight="1" x14ac:dyDescent="0.2"/>
    <row r="3803" ht="12.75" customHeight="1" x14ac:dyDescent="0.2"/>
    <row r="3804" ht="12.75" customHeight="1" x14ac:dyDescent="0.2"/>
    <row r="3805" ht="12.75" customHeight="1" x14ac:dyDescent="0.2"/>
    <row r="3806" ht="12.75" customHeight="1" x14ac:dyDescent="0.2"/>
    <row r="3807" ht="12.75" customHeight="1" x14ac:dyDescent="0.2"/>
    <row r="3808" ht="12.75" customHeight="1" x14ac:dyDescent="0.2"/>
    <row r="3809" ht="12.75" customHeight="1" x14ac:dyDescent="0.2"/>
    <row r="3810" ht="12.75" customHeight="1" x14ac:dyDescent="0.2"/>
    <row r="3811" ht="12.75" customHeight="1" x14ac:dyDescent="0.2"/>
    <row r="3812" ht="12.75" customHeight="1" x14ac:dyDescent="0.2"/>
    <row r="3813" ht="12.75" customHeight="1" x14ac:dyDescent="0.2"/>
    <row r="3814" ht="12.75" customHeight="1" x14ac:dyDescent="0.2"/>
    <row r="3815" ht="12.75" customHeight="1" x14ac:dyDescent="0.2"/>
    <row r="3816" ht="12.75" customHeight="1" x14ac:dyDescent="0.2"/>
    <row r="3817" ht="12.75" customHeight="1" x14ac:dyDescent="0.2"/>
    <row r="3818" ht="12.75" customHeight="1" x14ac:dyDescent="0.2"/>
    <row r="3819" ht="12.75" customHeight="1" x14ac:dyDescent="0.2"/>
    <row r="3820" ht="12.75" customHeight="1" x14ac:dyDescent="0.2"/>
    <row r="3821" ht="12.75" customHeight="1" x14ac:dyDescent="0.2"/>
    <row r="3822" ht="12.75" customHeight="1" x14ac:dyDescent="0.2"/>
    <row r="3823" ht="12.75" customHeight="1" x14ac:dyDescent="0.2"/>
    <row r="3824" ht="12.75" customHeight="1" x14ac:dyDescent="0.2"/>
    <row r="3825" ht="12.75" customHeight="1" x14ac:dyDescent="0.2"/>
    <row r="3826" ht="12.75" customHeight="1" x14ac:dyDescent="0.2"/>
    <row r="3827" ht="12.75" customHeight="1" x14ac:dyDescent="0.2"/>
    <row r="3828" ht="12.75" customHeight="1" x14ac:dyDescent="0.2"/>
    <row r="3829" ht="12.75" customHeight="1" x14ac:dyDescent="0.2"/>
    <row r="3830" ht="12.75" customHeight="1" x14ac:dyDescent="0.2"/>
    <row r="3831" ht="12.75" customHeight="1" x14ac:dyDescent="0.2"/>
    <row r="3832" ht="12.75" customHeight="1" x14ac:dyDescent="0.2"/>
    <row r="3833" ht="12.75" customHeight="1" x14ac:dyDescent="0.2"/>
    <row r="3834" ht="12.75" customHeight="1" x14ac:dyDescent="0.2"/>
    <row r="3835" ht="12.75" customHeight="1" x14ac:dyDescent="0.2"/>
    <row r="3836" ht="12.75" customHeight="1" x14ac:dyDescent="0.2"/>
    <row r="3837" ht="12.75" customHeight="1" x14ac:dyDescent="0.2"/>
    <row r="3838" ht="12.75" customHeight="1" x14ac:dyDescent="0.2"/>
    <row r="3839" ht="12.75" customHeight="1" x14ac:dyDescent="0.2"/>
    <row r="3840" ht="12.75" customHeight="1" x14ac:dyDescent="0.2"/>
    <row r="3841" ht="12.75" customHeight="1" x14ac:dyDescent="0.2"/>
    <row r="3842" ht="12.75" customHeight="1" x14ac:dyDescent="0.2"/>
    <row r="3843" ht="12.75" customHeight="1" x14ac:dyDescent="0.2"/>
    <row r="3844" ht="12.75" customHeight="1" x14ac:dyDescent="0.2"/>
    <row r="3845" ht="12.75" customHeight="1" x14ac:dyDescent="0.2"/>
    <row r="3846" ht="12.75" customHeight="1" x14ac:dyDescent="0.2"/>
    <row r="3847" ht="12.75" customHeight="1" x14ac:dyDescent="0.2"/>
    <row r="3848" ht="12.75" customHeight="1" x14ac:dyDescent="0.2"/>
    <row r="3849" ht="12.75" customHeight="1" x14ac:dyDescent="0.2"/>
    <row r="3850" ht="12.75" customHeight="1" x14ac:dyDescent="0.2"/>
    <row r="3851" ht="12.75" customHeight="1" x14ac:dyDescent="0.2"/>
    <row r="3852" ht="12.75" customHeight="1" x14ac:dyDescent="0.2"/>
    <row r="3853" ht="12.75" customHeight="1" x14ac:dyDescent="0.2"/>
    <row r="3854" ht="12.75" customHeight="1" x14ac:dyDescent="0.2"/>
    <row r="3855" ht="12.75" customHeight="1" x14ac:dyDescent="0.2"/>
    <row r="3856" ht="12.75" customHeight="1" x14ac:dyDescent="0.2"/>
    <row r="3857" ht="12.75" customHeight="1" x14ac:dyDescent="0.2"/>
    <row r="3858" ht="12.75" customHeight="1" x14ac:dyDescent="0.2"/>
    <row r="3859" ht="12.75" customHeight="1" x14ac:dyDescent="0.2"/>
    <row r="3860" ht="12.75" customHeight="1" x14ac:dyDescent="0.2"/>
    <row r="3861" ht="12.75" customHeight="1" x14ac:dyDescent="0.2"/>
    <row r="3862" ht="12.75" customHeight="1" x14ac:dyDescent="0.2"/>
    <row r="3863" ht="12.75" customHeight="1" x14ac:dyDescent="0.2"/>
    <row r="3864" ht="12.75" customHeight="1" x14ac:dyDescent="0.2"/>
    <row r="3865" ht="12.75" customHeight="1" x14ac:dyDescent="0.2"/>
    <row r="3866" ht="12.75" customHeight="1" x14ac:dyDescent="0.2"/>
    <row r="3867" ht="12.75" customHeight="1" x14ac:dyDescent="0.2"/>
    <row r="3868" ht="12.75" customHeight="1" x14ac:dyDescent="0.2"/>
    <row r="3869" ht="12.75" customHeight="1" x14ac:dyDescent="0.2"/>
    <row r="3870" ht="12.75" customHeight="1" x14ac:dyDescent="0.2"/>
    <row r="3871" ht="12.75" customHeight="1" x14ac:dyDescent="0.2"/>
    <row r="3872" ht="12.75" customHeight="1" x14ac:dyDescent="0.2"/>
    <row r="3873" ht="12.75" customHeight="1" x14ac:dyDescent="0.2"/>
    <row r="3874" ht="12.75" customHeight="1" x14ac:dyDescent="0.2"/>
    <row r="3875" ht="12.75" customHeight="1" x14ac:dyDescent="0.2"/>
    <row r="3876" ht="12.75" customHeight="1" x14ac:dyDescent="0.2"/>
    <row r="3877" ht="12.75" customHeight="1" x14ac:dyDescent="0.2"/>
    <row r="3878" ht="12.75" customHeight="1" x14ac:dyDescent="0.2"/>
    <row r="3879" ht="12.75" customHeight="1" x14ac:dyDescent="0.2"/>
    <row r="3880" ht="12.75" customHeight="1" x14ac:dyDescent="0.2"/>
    <row r="3881" ht="12.75" customHeight="1" x14ac:dyDescent="0.2"/>
    <row r="3882" ht="12.75" customHeight="1" x14ac:dyDescent="0.2"/>
    <row r="3883" ht="12.75" customHeight="1" x14ac:dyDescent="0.2"/>
    <row r="3884" ht="12.75" customHeight="1" x14ac:dyDescent="0.2"/>
    <row r="3885" ht="12.75" customHeight="1" x14ac:dyDescent="0.2"/>
    <row r="3886" ht="12.75" customHeight="1" x14ac:dyDescent="0.2"/>
    <row r="3887" ht="12.75" customHeight="1" x14ac:dyDescent="0.2"/>
    <row r="3888" ht="12.75" customHeight="1" x14ac:dyDescent="0.2"/>
    <row r="3889" ht="12.75" customHeight="1" x14ac:dyDescent="0.2"/>
    <row r="3890" ht="12.75" customHeight="1" x14ac:dyDescent="0.2"/>
    <row r="3891" ht="12.75" customHeight="1" x14ac:dyDescent="0.2"/>
    <row r="3892" ht="12.75" customHeight="1" x14ac:dyDescent="0.2"/>
    <row r="3893" ht="12.75" customHeight="1" x14ac:dyDescent="0.2"/>
    <row r="3894" ht="12.75" customHeight="1" x14ac:dyDescent="0.2"/>
    <row r="3895" ht="12.75" customHeight="1" x14ac:dyDescent="0.2"/>
    <row r="3896" ht="12.75" customHeight="1" x14ac:dyDescent="0.2"/>
    <row r="3897" ht="12.75" customHeight="1" x14ac:dyDescent="0.2"/>
    <row r="3898" ht="12.75" customHeight="1" x14ac:dyDescent="0.2"/>
    <row r="3899" ht="12.75" customHeight="1" x14ac:dyDescent="0.2"/>
    <row r="3900" ht="12.75" customHeight="1" x14ac:dyDescent="0.2"/>
    <row r="3901" ht="12.75" customHeight="1" x14ac:dyDescent="0.2"/>
    <row r="3902" ht="12.75" customHeight="1" x14ac:dyDescent="0.2"/>
    <row r="3903" ht="12.75" customHeight="1" x14ac:dyDescent="0.2"/>
    <row r="3904" ht="12.75" customHeight="1" x14ac:dyDescent="0.2"/>
    <row r="3905" ht="12.75" customHeight="1" x14ac:dyDescent="0.2"/>
    <row r="3906" ht="12.75" customHeight="1" x14ac:dyDescent="0.2"/>
    <row r="3907" ht="12.75" customHeight="1" x14ac:dyDescent="0.2"/>
    <row r="3908" ht="12.75" customHeight="1" x14ac:dyDescent="0.2"/>
    <row r="3909" ht="12.75" customHeight="1" x14ac:dyDescent="0.2"/>
    <row r="3910" ht="12.75" customHeight="1" x14ac:dyDescent="0.2"/>
    <row r="3911" ht="12.75" customHeight="1" x14ac:dyDescent="0.2"/>
    <row r="3912" ht="12.75" customHeight="1" x14ac:dyDescent="0.2"/>
    <row r="3913" ht="12.75" customHeight="1" x14ac:dyDescent="0.2"/>
    <row r="3914" ht="12.75" customHeight="1" x14ac:dyDescent="0.2"/>
    <row r="3915" ht="12.75" customHeight="1" x14ac:dyDescent="0.2"/>
    <row r="3916" ht="12.75" customHeight="1" x14ac:dyDescent="0.2"/>
    <row r="3917" ht="12.75" customHeight="1" x14ac:dyDescent="0.2"/>
    <row r="3918" ht="12.75" customHeight="1" x14ac:dyDescent="0.2"/>
    <row r="3919" ht="12.75" customHeight="1" x14ac:dyDescent="0.2"/>
    <row r="3920" ht="12.75" customHeight="1" x14ac:dyDescent="0.2"/>
    <row r="3921" ht="12.75" customHeight="1" x14ac:dyDescent="0.2"/>
    <row r="3922" ht="12.75" customHeight="1" x14ac:dyDescent="0.2"/>
    <row r="3923" ht="12.75" customHeight="1" x14ac:dyDescent="0.2"/>
    <row r="3924" ht="12.75" customHeight="1" x14ac:dyDescent="0.2"/>
    <row r="3925" ht="12.75" customHeight="1" x14ac:dyDescent="0.2"/>
    <row r="3926" ht="12.75" customHeight="1" x14ac:dyDescent="0.2"/>
    <row r="3927" ht="12.75" customHeight="1" x14ac:dyDescent="0.2"/>
    <row r="3928" ht="12.75" customHeight="1" x14ac:dyDescent="0.2"/>
    <row r="3929" ht="12.75" customHeight="1" x14ac:dyDescent="0.2"/>
    <row r="3930" ht="12.75" customHeight="1" x14ac:dyDescent="0.2"/>
    <row r="3931" ht="12.75" customHeight="1" x14ac:dyDescent="0.2"/>
    <row r="3932" ht="12.75" customHeight="1" x14ac:dyDescent="0.2"/>
    <row r="3933" ht="12.75" customHeight="1" x14ac:dyDescent="0.2"/>
    <row r="3934" ht="12.75" customHeight="1" x14ac:dyDescent="0.2"/>
    <row r="3935" ht="12.75" customHeight="1" x14ac:dyDescent="0.2"/>
    <row r="3936" ht="12.75" customHeight="1" x14ac:dyDescent="0.2"/>
    <row r="3937" ht="12.75" customHeight="1" x14ac:dyDescent="0.2"/>
    <row r="3938" ht="12.75" customHeight="1" x14ac:dyDescent="0.2"/>
    <row r="3939" ht="12.75" customHeight="1" x14ac:dyDescent="0.2"/>
    <row r="3940" ht="12.75" customHeight="1" x14ac:dyDescent="0.2"/>
    <row r="3941" ht="12.75" customHeight="1" x14ac:dyDescent="0.2"/>
    <row r="3942" ht="12.75" customHeight="1" x14ac:dyDescent="0.2"/>
    <row r="3943" ht="12.75" customHeight="1" x14ac:dyDescent="0.2"/>
    <row r="3944" ht="12.75" customHeight="1" x14ac:dyDescent="0.2"/>
    <row r="3945" ht="12.75" customHeight="1" x14ac:dyDescent="0.2"/>
    <row r="3946" ht="12.75" customHeight="1" x14ac:dyDescent="0.2"/>
    <row r="3947" ht="12.75" customHeight="1" x14ac:dyDescent="0.2"/>
    <row r="3948" ht="12.75" customHeight="1" x14ac:dyDescent="0.2"/>
    <row r="3949" ht="12.75" customHeight="1" x14ac:dyDescent="0.2"/>
    <row r="3950" ht="12.75" customHeight="1" x14ac:dyDescent="0.2"/>
    <row r="3951" ht="12.75" customHeight="1" x14ac:dyDescent="0.2"/>
    <row r="3952" ht="12.75" customHeight="1" x14ac:dyDescent="0.2"/>
    <row r="3953" ht="12.75" customHeight="1" x14ac:dyDescent="0.2"/>
    <row r="3954" ht="12.75" customHeight="1" x14ac:dyDescent="0.2"/>
    <row r="3955" ht="12.75" customHeight="1" x14ac:dyDescent="0.2"/>
    <row r="3956" ht="12.75" customHeight="1" x14ac:dyDescent="0.2"/>
    <row r="3957" ht="12.75" customHeight="1" x14ac:dyDescent="0.2"/>
    <row r="3958" ht="12.75" customHeight="1" x14ac:dyDescent="0.2"/>
    <row r="3959" ht="12.75" customHeight="1" x14ac:dyDescent="0.2"/>
    <row r="3960" ht="12.75" customHeight="1" x14ac:dyDescent="0.2"/>
    <row r="3961" ht="12.75" customHeight="1" x14ac:dyDescent="0.2"/>
    <row r="3962" ht="12.75" customHeight="1" x14ac:dyDescent="0.2"/>
    <row r="3963" ht="12.75" customHeight="1" x14ac:dyDescent="0.2"/>
    <row r="3964" ht="12.75" customHeight="1" x14ac:dyDescent="0.2"/>
    <row r="3965" ht="12.75" customHeight="1" x14ac:dyDescent="0.2"/>
    <row r="3966" ht="12.75" customHeight="1" x14ac:dyDescent="0.2"/>
    <row r="3967" ht="12.75" customHeight="1" x14ac:dyDescent="0.2"/>
    <row r="3968" ht="12.75" customHeight="1" x14ac:dyDescent="0.2"/>
    <row r="3969" ht="12.75" customHeight="1" x14ac:dyDescent="0.2"/>
    <row r="3970" ht="12.75" customHeight="1" x14ac:dyDescent="0.2"/>
    <row r="3971" ht="12.75" customHeight="1" x14ac:dyDescent="0.2"/>
    <row r="3972" ht="12.75" customHeight="1" x14ac:dyDescent="0.2"/>
    <row r="3973" ht="12.75" customHeight="1" x14ac:dyDescent="0.2"/>
    <row r="3974" ht="12.75" customHeight="1" x14ac:dyDescent="0.2"/>
    <row r="3975" ht="12.75" customHeight="1" x14ac:dyDescent="0.2"/>
    <row r="3976" ht="12.75" customHeight="1" x14ac:dyDescent="0.2"/>
    <row r="3977" ht="12.75" customHeight="1" x14ac:dyDescent="0.2"/>
    <row r="3978" ht="12.75" customHeight="1" x14ac:dyDescent="0.2"/>
    <row r="3979" ht="12.75" customHeight="1" x14ac:dyDescent="0.2"/>
    <row r="3980" ht="12.75" customHeight="1" x14ac:dyDescent="0.2"/>
    <row r="3981" ht="12.75" customHeight="1" x14ac:dyDescent="0.2"/>
    <row r="3982" ht="12.75" customHeight="1" x14ac:dyDescent="0.2"/>
    <row r="3983" ht="12.75" customHeight="1" x14ac:dyDescent="0.2"/>
    <row r="3984" ht="12.75" customHeight="1" x14ac:dyDescent="0.2"/>
    <row r="3985" ht="12.75" customHeight="1" x14ac:dyDescent="0.2"/>
    <row r="3986" ht="12.75" customHeight="1" x14ac:dyDescent="0.2"/>
    <row r="3987" ht="12.75" customHeight="1" x14ac:dyDescent="0.2"/>
    <row r="3988" ht="12.75" customHeight="1" x14ac:dyDescent="0.2"/>
    <row r="3989" ht="12.75" customHeight="1" x14ac:dyDescent="0.2"/>
    <row r="3990" ht="12.75" customHeight="1" x14ac:dyDescent="0.2"/>
    <row r="3991" ht="12.75" customHeight="1" x14ac:dyDescent="0.2"/>
    <row r="3992" ht="12.75" customHeight="1" x14ac:dyDescent="0.2"/>
    <row r="3993" ht="12.75" customHeight="1" x14ac:dyDescent="0.2"/>
    <row r="3994" ht="12.75" customHeight="1" x14ac:dyDescent="0.2"/>
    <row r="3995" ht="12.75" customHeight="1" x14ac:dyDescent="0.2"/>
    <row r="3996" ht="12.75" customHeight="1" x14ac:dyDescent="0.2"/>
    <row r="3997" ht="12.75" customHeight="1" x14ac:dyDescent="0.2"/>
    <row r="3998" ht="12.75" customHeight="1" x14ac:dyDescent="0.2"/>
    <row r="3999" ht="12.75" customHeight="1" x14ac:dyDescent="0.2"/>
    <row r="4000" ht="12.75" customHeight="1" x14ac:dyDescent="0.2"/>
    <row r="4001" ht="12.75" customHeight="1" x14ac:dyDescent="0.2"/>
    <row r="4002" ht="12.75" customHeight="1" x14ac:dyDescent="0.2"/>
    <row r="4003" ht="12.75" customHeight="1" x14ac:dyDescent="0.2"/>
    <row r="4004" ht="12.75" customHeight="1" x14ac:dyDescent="0.2"/>
    <row r="4005" ht="12.75" customHeight="1" x14ac:dyDescent="0.2"/>
    <row r="4006" ht="12.75" customHeight="1" x14ac:dyDescent="0.2"/>
    <row r="4007" ht="12.75" customHeight="1" x14ac:dyDescent="0.2"/>
    <row r="4008" ht="12.75" customHeight="1" x14ac:dyDescent="0.2"/>
    <row r="4009" ht="12.75" customHeight="1" x14ac:dyDescent="0.2"/>
    <row r="4010" ht="12.75" customHeight="1" x14ac:dyDescent="0.2"/>
    <row r="4011" ht="12.75" customHeight="1" x14ac:dyDescent="0.2"/>
    <row r="4012" ht="12.75" customHeight="1" x14ac:dyDescent="0.2"/>
    <row r="4013" ht="12.75" customHeight="1" x14ac:dyDescent="0.2"/>
    <row r="4014" ht="12.75" customHeight="1" x14ac:dyDescent="0.2"/>
    <row r="4015" ht="12.75" customHeight="1" x14ac:dyDescent="0.2"/>
    <row r="4016" ht="12.75" customHeight="1" x14ac:dyDescent="0.2"/>
    <row r="4017" ht="12.75" customHeight="1" x14ac:dyDescent="0.2"/>
    <row r="4018" ht="12.75" customHeight="1" x14ac:dyDescent="0.2"/>
    <row r="4019" ht="12.75" customHeight="1" x14ac:dyDescent="0.2"/>
    <row r="4020" ht="12.75" customHeight="1" x14ac:dyDescent="0.2"/>
    <row r="4021" ht="12.75" customHeight="1" x14ac:dyDescent="0.2"/>
    <row r="4022" ht="12.75" customHeight="1" x14ac:dyDescent="0.2"/>
    <row r="4023" ht="12.75" customHeight="1" x14ac:dyDescent="0.2"/>
    <row r="4024" ht="12.75" customHeight="1" x14ac:dyDescent="0.2"/>
    <row r="4025" ht="12.75" customHeight="1" x14ac:dyDescent="0.2"/>
    <row r="4026" ht="12.75" customHeight="1" x14ac:dyDescent="0.2"/>
    <row r="4027" ht="12.75" customHeight="1" x14ac:dyDescent="0.2"/>
    <row r="4028" ht="12.75" customHeight="1" x14ac:dyDescent="0.2"/>
    <row r="4029" ht="12.75" customHeight="1" x14ac:dyDescent="0.2"/>
    <row r="4030" ht="12.75" customHeight="1" x14ac:dyDescent="0.2"/>
    <row r="4031" ht="12.75" customHeight="1" x14ac:dyDescent="0.2"/>
    <row r="4032" ht="12.75" customHeight="1" x14ac:dyDescent="0.2"/>
    <row r="4033" ht="12.75" customHeight="1" x14ac:dyDescent="0.2"/>
    <row r="4034" ht="12.75" customHeight="1" x14ac:dyDescent="0.2"/>
    <row r="4035" ht="12.75" customHeight="1" x14ac:dyDescent="0.2"/>
    <row r="4036" ht="12.75" customHeight="1" x14ac:dyDescent="0.2"/>
    <row r="4037" ht="12.75" customHeight="1" x14ac:dyDescent="0.2"/>
    <row r="4038" ht="12.75" customHeight="1" x14ac:dyDescent="0.2"/>
    <row r="4039" ht="12.75" customHeight="1" x14ac:dyDescent="0.2"/>
    <row r="4040" ht="12.75" customHeight="1" x14ac:dyDescent="0.2"/>
    <row r="4041" ht="12.75" customHeight="1" x14ac:dyDescent="0.2"/>
    <row r="4042" ht="12.75" customHeight="1" x14ac:dyDescent="0.2"/>
    <row r="4043" ht="12.75" customHeight="1" x14ac:dyDescent="0.2"/>
    <row r="4044" ht="12.75" customHeight="1" x14ac:dyDescent="0.2"/>
    <row r="4045" ht="12.75" customHeight="1" x14ac:dyDescent="0.2"/>
    <row r="4046" ht="12.75" customHeight="1" x14ac:dyDescent="0.2"/>
    <row r="4047" ht="12.75" customHeight="1" x14ac:dyDescent="0.2"/>
    <row r="4048" ht="12.75" customHeight="1" x14ac:dyDescent="0.2"/>
    <row r="4049" ht="12.75" customHeight="1" x14ac:dyDescent="0.2"/>
    <row r="4050" ht="12.75" customHeight="1" x14ac:dyDescent="0.2"/>
    <row r="4051" ht="12.75" customHeight="1" x14ac:dyDescent="0.2"/>
    <row r="4052" ht="12.75" customHeight="1" x14ac:dyDescent="0.2"/>
    <row r="4053" ht="12.75" customHeight="1" x14ac:dyDescent="0.2"/>
    <row r="4054" ht="12.75" customHeight="1" x14ac:dyDescent="0.2"/>
    <row r="4055" ht="12.75" customHeight="1" x14ac:dyDescent="0.2"/>
    <row r="4056" ht="12.75" customHeight="1" x14ac:dyDescent="0.2"/>
    <row r="4057" ht="12.75" customHeight="1" x14ac:dyDescent="0.2"/>
    <row r="4058" ht="12.75" customHeight="1" x14ac:dyDescent="0.2"/>
    <row r="4059" ht="12.75" customHeight="1" x14ac:dyDescent="0.2"/>
    <row r="4060" ht="12.75" customHeight="1" x14ac:dyDescent="0.2"/>
    <row r="4061" ht="12.75" customHeight="1" x14ac:dyDescent="0.2"/>
    <row r="4062" ht="12.75" customHeight="1" x14ac:dyDescent="0.2"/>
    <row r="4063" ht="12.75" customHeight="1" x14ac:dyDescent="0.2"/>
    <row r="4064" ht="12.75" customHeight="1" x14ac:dyDescent="0.2"/>
    <row r="4065" ht="12.75" customHeight="1" x14ac:dyDescent="0.2"/>
    <row r="4066" ht="12.75" customHeight="1" x14ac:dyDescent="0.2"/>
    <row r="4067" ht="12.75" customHeight="1" x14ac:dyDescent="0.2"/>
    <row r="4068" ht="12.75" customHeight="1" x14ac:dyDescent="0.2"/>
    <row r="4069" ht="12.75" customHeight="1" x14ac:dyDescent="0.2"/>
    <row r="4070" ht="12.75" customHeight="1" x14ac:dyDescent="0.2"/>
    <row r="4071" ht="12.75" customHeight="1" x14ac:dyDescent="0.2"/>
    <row r="4072" ht="12.75" customHeight="1" x14ac:dyDescent="0.2"/>
    <row r="4073" ht="12.75" customHeight="1" x14ac:dyDescent="0.2"/>
    <row r="4074" ht="12.75" customHeight="1" x14ac:dyDescent="0.2"/>
    <row r="4075" ht="12.75" customHeight="1" x14ac:dyDescent="0.2"/>
    <row r="4076" ht="12.75" customHeight="1" x14ac:dyDescent="0.2"/>
    <row r="4077" ht="12.75" customHeight="1" x14ac:dyDescent="0.2"/>
    <row r="4078" ht="12.75" customHeight="1" x14ac:dyDescent="0.2"/>
    <row r="4079" ht="12.75" customHeight="1" x14ac:dyDescent="0.2"/>
    <row r="4080" ht="12.75" customHeight="1" x14ac:dyDescent="0.2"/>
    <row r="4081" ht="12.75" customHeight="1" x14ac:dyDescent="0.2"/>
    <row r="4082" ht="12.75" customHeight="1" x14ac:dyDescent="0.2"/>
    <row r="4083" ht="12.75" customHeight="1" x14ac:dyDescent="0.2"/>
    <row r="4084" ht="12.75" customHeight="1" x14ac:dyDescent="0.2"/>
    <row r="4085" ht="12.75" customHeight="1" x14ac:dyDescent="0.2"/>
    <row r="4086" ht="12.75" customHeight="1" x14ac:dyDescent="0.2"/>
    <row r="4087" ht="12.75" customHeight="1" x14ac:dyDescent="0.2"/>
    <row r="4088" ht="12.75" customHeight="1" x14ac:dyDescent="0.2"/>
    <row r="4089" ht="12.75" customHeight="1" x14ac:dyDescent="0.2"/>
    <row r="4090" ht="12.75" customHeight="1" x14ac:dyDescent="0.2"/>
    <row r="4091" ht="12.75" customHeight="1" x14ac:dyDescent="0.2"/>
    <row r="4092" ht="12.75" customHeight="1" x14ac:dyDescent="0.2"/>
    <row r="4093" ht="12.75" customHeight="1" x14ac:dyDescent="0.2"/>
    <row r="4094" ht="12.75" customHeight="1" x14ac:dyDescent="0.2"/>
    <row r="4095" ht="12.75" customHeight="1" x14ac:dyDescent="0.2"/>
    <row r="4096" ht="12.75" customHeight="1" x14ac:dyDescent="0.2"/>
    <row r="4097" ht="12.75" customHeight="1" x14ac:dyDescent="0.2"/>
    <row r="4098" ht="12.75" customHeight="1" x14ac:dyDescent="0.2"/>
    <row r="4099" ht="12.75" customHeight="1" x14ac:dyDescent="0.2"/>
    <row r="4100" ht="12.75" customHeight="1" x14ac:dyDescent="0.2"/>
    <row r="4101" ht="12.75" customHeight="1" x14ac:dyDescent="0.2"/>
    <row r="4102" ht="12.75" customHeight="1" x14ac:dyDescent="0.2"/>
    <row r="4103" ht="12.75" customHeight="1" x14ac:dyDescent="0.2"/>
    <row r="4104" ht="12.75" customHeight="1" x14ac:dyDescent="0.2"/>
    <row r="4105" ht="12.75" customHeight="1" x14ac:dyDescent="0.2"/>
    <row r="4106" ht="12.75" customHeight="1" x14ac:dyDescent="0.2"/>
    <row r="4107" ht="12.75" customHeight="1" x14ac:dyDescent="0.2"/>
    <row r="4108" ht="12.75" customHeight="1" x14ac:dyDescent="0.2"/>
    <row r="4109" ht="12.75" customHeight="1" x14ac:dyDescent="0.2"/>
    <row r="4110" ht="12.75" customHeight="1" x14ac:dyDescent="0.2"/>
    <row r="4111" ht="12.75" customHeight="1" x14ac:dyDescent="0.2"/>
    <row r="4112" ht="12.75" customHeight="1" x14ac:dyDescent="0.2"/>
    <row r="4113" ht="12.75" customHeight="1" x14ac:dyDescent="0.2"/>
    <row r="4114" ht="12.75" customHeight="1" x14ac:dyDescent="0.2"/>
    <row r="4115" ht="12.75" customHeight="1" x14ac:dyDescent="0.2"/>
    <row r="4116" ht="12.75" customHeight="1" x14ac:dyDescent="0.2"/>
    <row r="4117" ht="12.75" customHeight="1" x14ac:dyDescent="0.2"/>
    <row r="4118" ht="12.75" customHeight="1" x14ac:dyDescent="0.2"/>
    <row r="4119" ht="12.75" customHeight="1" x14ac:dyDescent="0.2"/>
    <row r="4120" ht="12.75" customHeight="1" x14ac:dyDescent="0.2"/>
    <row r="4121" ht="12.75" customHeight="1" x14ac:dyDescent="0.2"/>
    <row r="4122" ht="12.75" customHeight="1" x14ac:dyDescent="0.2"/>
    <row r="4123" ht="12.75" customHeight="1" x14ac:dyDescent="0.2"/>
    <row r="4124" ht="12.75" customHeight="1" x14ac:dyDescent="0.2"/>
    <row r="4125" ht="12.75" customHeight="1" x14ac:dyDescent="0.2"/>
    <row r="4126" ht="12.75" customHeight="1" x14ac:dyDescent="0.2"/>
    <row r="4127" ht="12.75" customHeight="1" x14ac:dyDescent="0.2"/>
    <row r="4128" ht="12.75" customHeight="1" x14ac:dyDescent="0.2"/>
    <row r="4129" ht="12.75" customHeight="1" x14ac:dyDescent="0.2"/>
    <row r="4130" ht="12.75" customHeight="1" x14ac:dyDescent="0.2"/>
    <row r="4131" ht="12.75" customHeight="1" x14ac:dyDescent="0.2"/>
    <row r="4132" ht="12.75" customHeight="1" x14ac:dyDescent="0.2"/>
    <row r="4133" ht="12.75" customHeight="1" x14ac:dyDescent="0.2"/>
    <row r="4134" ht="12.75" customHeight="1" x14ac:dyDescent="0.2"/>
    <row r="4135" ht="12.75" customHeight="1" x14ac:dyDescent="0.2"/>
    <row r="4136" ht="12.75" customHeight="1" x14ac:dyDescent="0.2"/>
    <row r="4137" ht="12.75" customHeight="1" x14ac:dyDescent="0.2"/>
    <row r="4138" ht="12.75" customHeight="1" x14ac:dyDescent="0.2"/>
    <row r="4139" ht="12.75" customHeight="1" x14ac:dyDescent="0.2"/>
    <row r="4140" ht="12.75" customHeight="1" x14ac:dyDescent="0.2"/>
    <row r="4141" ht="12.75" customHeight="1" x14ac:dyDescent="0.2"/>
    <row r="4142" ht="12.75" customHeight="1" x14ac:dyDescent="0.2"/>
    <row r="4143" ht="12.75" customHeight="1" x14ac:dyDescent="0.2"/>
    <row r="4144" ht="12.75" customHeight="1" x14ac:dyDescent="0.2"/>
    <row r="4145" ht="12.75" customHeight="1" x14ac:dyDescent="0.2"/>
    <row r="4146" ht="12.75" customHeight="1" x14ac:dyDescent="0.2"/>
    <row r="4147" ht="12.75" customHeight="1" x14ac:dyDescent="0.2"/>
    <row r="4148" ht="12.75" customHeight="1" x14ac:dyDescent="0.2"/>
    <row r="4149" ht="12.75" customHeight="1" x14ac:dyDescent="0.2"/>
    <row r="4150" ht="12.75" customHeight="1" x14ac:dyDescent="0.2"/>
    <row r="4151" ht="12.75" customHeight="1" x14ac:dyDescent="0.2"/>
    <row r="4152" ht="12.75" customHeight="1" x14ac:dyDescent="0.2"/>
    <row r="4153" ht="12.75" customHeight="1" x14ac:dyDescent="0.2"/>
    <row r="4154" ht="12.75" customHeight="1" x14ac:dyDescent="0.2"/>
    <row r="4155" ht="12.75" customHeight="1" x14ac:dyDescent="0.2"/>
    <row r="4156" ht="12.75" customHeight="1" x14ac:dyDescent="0.2"/>
    <row r="4157" ht="12.75" customHeight="1" x14ac:dyDescent="0.2"/>
    <row r="4158" ht="12.75" customHeight="1" x14ac:dyDescent="0.2"/>
    <row r="4159" ht="12.75" customHeight="1" x14ac:dyDescent="0.2"/>
    <row r="4160" ht="12.75" customHeight="1" x14ac:dyDescent="0.2"/>
    <row r="4161" ht="12.75" customHeight="1" x14ac:dyDescent="0.2"/>
    <row r="4162" ht="12.75" customHeight="1" x14ac:dyDescent="0.2"/>
    <row r="4163" ht="12.75" customHeight="1" x14ac:dyDescent="0.2"/>
    <row r="4164" ht="12.75" customHeight="1" x14ac:dyDescent="0.2"/>
    <row r="4165" ht="12.75" customHeight="1" x14ac:dyDescent="0.2"/>
    <row r="4166" ht="12.75" customHeight="1" x14ac:dyDescent="0.2"/>
    <row r="4167" ht="12.75" customHeight="1" x14ac:dyDescent="0.2"/>
    <row r="4168" ht="12.75" customHeight="1" x14ac:dyDescent="0.2"/>
    <row r="4169" ht="12.75" customHeight="1" x14ac:dyDescent="0.2"/>
    <row r="4170" ht="12.75" customHeight="1" x14ac:dyDescent="0.2"/>
    <row r="4171" ht="12.75" customHeight="1" x14ac:dyDescent="0.2"/>
    <row r="4172" ht="12.75" customHeight="1" x14ac:dyDescent="0.2"/>
    <row r="4173" ht="12.75" customHeight="1" x14ac:dyDescent="0.2"/>
    <row r="4174" ht="12.75" customHeight="1" x14ac:dyDescent="0.2"/>
    <row r="4175" ht="12.75" customHeight="1" x14ac:dyDescent="0.2"/>
    <row r="4176" ht="12.75" customHeight="1" x14ac:dyDescent="0.2"/>
    <row r="4177" ht="12.75" customHeight="1" x14ac:dyDescent="0.2"/>
    <row r="4178" ht="12.75" customHeight="1" x14ac:dyDescent="0.2"/>
    <row r="4179" ht="12.75" customHeight="1" x14ac:dyDescent="0.2"/>
    <row r="4180" ht="12.75" customHeight="1" x14ac:dyDescent="0.2"/>
    <row r="4181" ht="12.75" customHeight="1" x14ac:dyDescent="0.2"/>
    <row r="4182" ht="12.75" customHeight="1" x14ac:dyDescent="0.2"/>
    <row r="4183" ht="12.75" customHeight="1" x14ac:dyDescent="0.2"/>
    <row r="4184" ht="12.75" customHeight="1" x14ac:dyDescent="0.2"/>
    <row r="4185" ht="12.75" customHeight="1" x14ac:dyDescent="0.2"/>
    <row r="4186" ht="12.75" customHeight="1" x14ac:dyDescent="0.2"/>
    <row r="4187" ht="12.75" customHeight="1" x14ac:dyDescent="0.2"/>
    <row r="4188" ht="12.75" customHeight="1" x14ac:dyDescent="0.2"/>
    <row r="4189" ht="12.75" customHeight="1" x14ac:dyDescent="0.2"/>
    <row r="4190" ht="12.75" customHeight="1" x14ac:dyDescent="0.2"/>
    <row r="4191" ht="12.75" customHeight="1" x14ac:dyDescent="0.2"/>
    <row r="4192" ht="12.75" customHeight="1" x14ac:dyDescent="0.2"/>
    <row r="4193" ht="12.75" customHeight="1" x14ac:dyDescent="0.2"/>
    <row r="4194" ht="12.75" customHeight="1" x14ac:dyDescent="0.2"/>
    <row r="4195" ht="12.75" customHeight="1" x14ac:dyDescent="0.2"/>
    <row r="4196" ht="12.75" customHeight="1" x14ac:dyDescent="0.2"/>
    <row r="4197" ht="12.75" customHeight="1" x14ac:dyDescent="0.2"/>
    <row r="4198" ht="12.75" customHeight="1" x14ac:dyDescent="0.2"/>
    <row r="4199" ht="12.75" customHeight="1" x14ac:dyDescent="0.2"/>
    <row r="4200" ht="12.75" customHeight="1" x14ac:dyDescent="0.2"/>
    <row r="4201" ht="12.75" customHeight="1" x14ac:dyDescent="0.2"/>
    <row r="4202" ht="12.75" customHeight="1" x14ac:dyDescent="0.2"/>
    <row r="4203" ht="12.75" customHeight="1" x14ac:dyDescent="0.2"/>
    <row r="4204" ht="12.75" customHeight="1" x14ac:dyDescent="0.2"/>
    <row r="4205" ht="12.75" customHeight="1" x14ac:dyDescent="0.2"/>
    <row r="4206" ht="12.75" customHeight="1" x14ac:dyDescent="0.2"/>
    <row r="4207" ht="12.75" customHeight="1" x14ac:dyDescent="0.2"/>
    <row r="4208" ht="12.75" customHeight="1" x14ac:dyDescent="0.2"/>
    <row r="4209" ht="12.75" customHeight="1" x14ac:dyDescent="0.2"/>
    <row r="4210" ht="12.75" customHeight="1" x14ac:dyDescent="0.2"/>
    <row r="4211" ht="12.75" customHeight="1" x14ac:dyDescent="0.2"/>
    <row r="4212" ht="12.75" customHeight="1" x14ac:dyDescent="0.2"/>
    <row r="4213" ht="12.75" customHeight="1" x14ac:dyDescent="0.2"/>
    <row r="4214" ht="12.75" customHeight="1" x14ac:dyDescent="0.2"/>
    <row r="4215" ht="12.75" customHeight="1" x14ac:dyDescent="0.2"/>
    <row r="4216" ht="12.75" customHeight="1" x14ac:dyDescent="0.2"/>
    <row r="4217" ht="12.75" customHeight="1" x14ac:dyDescent="0.2"/>
    <row r="4218" ht="12.75" customHeight="1" x14ac:dyDescent="0.2"/>
    <row r="4219" ht="12.75" customHeight="1" x14ac:dyDescent="0.2"/>
    <row r="4220" ht="12.75" customHeight="1" x14ac:dyDescent="0.2"/>
    <row r="4221" ht="12.75" customHeight="1" x14ac:dyDescent="0.2"/>
    <row r="4222" ht="12.75" customHeight="1" x14ac:dyDescent="0.2"/>
    <row r="4223" ht="12.75" customHeight="1" x14ac:dyDescent="0.2"/>
    <row r="4224" ht="12.75" customHeight="1" x14ac:dyDescent="0.2"/>
    <row r="4225" ht="12.75" customHeight="1" x14ac:dyDescent="0.2"/>
    <row r="4226" ht="12.75" customHeight="1" x14ac:dyDescent="0.2"/>
    <row r="4227" ht="12.75" customHeight="1" x14ac:dyDescent="0.2"/>
    <row r="4228" ht="12.75" customHeight="1" x14ac:dyDescent="0.2"/>
    <row r="4229" ht="12.75" customHeight="1" x14ac:dyDescent="0.2"/>
    <row r="4230" ht="12.75" customHeight="1" x14ac:dyDescent="0.2"/>
    <row r="4231" ht="12.75" customHeight="1" x14ac:dyDescent="0.2"/>
    <row r="4232" ht="12.75" customHeight="1" x14ac:dyDescent="0.2"/>
    <row r="4233" ht="12.75" customHeight="1" x14ac:dyDescent="0.2"/>
    <row r="4234" ht="12.75" customHeight="1" x14ac:dyDescent="0.2"/>
    <row r="4235" ht="12.75" customHeight="1" x14ac:dyDescent="0.2"/>
    <row r="4236" ht="12.75" customHeight="1" x14ac:dyDescent="0.2"/>
    <row r="4237" ht="12.75" customHeight="1" x14ac:dyDescent="0.2"/>
    <row r="4238" ht="12.75" customHeight="1" x14ac:dyDescent="0.2"/>
    <row r="4239" ht="12.75" customHeight="1" x14ac:dyDescent="0.2"/>
    <row r="4240" ht="12.75" customHeight="1" x14ac:dyDescent="0.2"/>
    <row r="4241" ht="12.75" customHeight="1" x14ac:dyDescent="0.2"/>
    <row r="4242" ht="12.75" customHeight="1" x14ac:dyDescent="0.2"/>
    <row r="4243" ht="12.75" customHeight="1" x14ac:dyDescent="0.2"/>
    <row r="4244" ht="12.75" customHeight="1" x14ac:dyDescent="0.2"/>
    <row r="4245" ht="12.75" customHeight="1" x14ac:dyDescent="0.2"/>
    <row r="4246" ht="12.75" customHeight="1" x14ac:dyDescent="0.2"/>
    <row r="4247" ht="12.75" customHeight="1" x14ac:dyDescent="0.2"/>
    <row r="4248" ht="12.75" customHeight="1" x14ac:dyDescent="0.2"/>
    <row r="4249" ht="12.75" customHeight="1" x14ac:dyDescent="0.2"/>
    <row r="4250" ht="12.75" customHeight="1" x14ac:dyDescent="0.2"/>
    <row r="4251" ht="12.75" customHeight="1" x14ac:dyDescent="0.2"/>
    <row r="4252" ht="12.75" customHeight="1" x14ac:dyDescent="0.2"/>
    <row r="4253" ht="12.75" customHeight="1" x14ac:dyDescent="0.2"/>
    <row r="4254" ht="12.75" customHeight="1" x14ac:dyDescent="0.2"/>
    <row r="4255" ht="12.75" customHeight="1" x14ac:dyDescent="0.2"/>
    <row r="4256" ht="12.75" customHeight="1" x14ac:dyDescent="0.2"/>
    <row r="4257" ht="12.75" customHeight="1" x14ac:dyDescent="0.2"/>
    <row r="4258" ht="12.75" customHeight="1" x14ac:dyDescent="0.2"/>
    <row r="4259" ht="12.75" customHeight="1" x14ac:dyDescent="0.2"/>
    <row r="4260" ht="12.75" customHeight="1" x14ac:dyDescent="0.2"/>
    <row r="4261" ht="12.75" customHeight="1" x14ac:dyDescent="0.2"/>
    <row r="4262" ht="12.75" customHeight="1" x14ac:dyDescent="0.2"/>
    <row r="4263" ht="12.75" customHeight="1" x14ac:dyDescent="0.2"/>
    <row r="4264" ht="12.75" customHeight="1" x14ac:dyDescent="0.2"/>
    <row r="4265" ht="12.75" customHeight="1" x14ac:dyDescent="0.2"/>
    <row r="4266" ht="12.75" customHeight="1" x14ac:dyDescent="0.2"/>
    <row r="4267" ht="12.75" customHeight="1" x14ac:dyDescent="0.2"/>
    <row r="4268" ht="12.75" customHeight="1" x14ac:dyDescent="0.2"/>
    <row r="4269" ht="12.75" customHeight="1" x14ac:dyDescent="0.2"/>
    <row r="4270" ht="12.75" customHeight="1" x14ac:dyDescent="0.2"/>
    <row r="4271" ht="12.75" customHeight="1" x14ac:dyDescent="0.2"/>
    <row r="4272" ht="12.75" customHeight="1" x14ac:dyDescent="0.2"/>
    <row r="4273" ht="12.75" customHeight="1" x14ac:dyDescent="0.2"/>
    <row r="4274" ht="12.75" customHeight="1" x14ac:dyDescent="0.2"/>
    <row r="4275" ht="12.75" customHeight="1" x14ac:dyDescent="0.2"/>
    <row r="4276" ht="12.75" customHeight="1" x14ac:dyDescent="0.2"/>
    <row r="4277" ht="12.75" customHeight="1" x14ac:dyDescent="0.2"/>
    <row r="4278" ht="12.75" customHeight="1" x14ac:dyDescent="0.2"/>
    <row r="4279" ht="12.75" customHeight="1" x14ac:dyDescent="0.2"/>
    <row r="4280" ht="12.75" customHeight="1" x14ac:dyDescent="0.2"/>
    <row r="4281" ht="12.75" customHeight="1" x14ac:dyDescent="0.2"/>
    <row r="4282" ht="12.75" customHeight="1" x14ac:dyDescent="0.2"/>
    <row r="4283" ht="12.75" customHeight="1" x14ac:dyDescent="0.2"/>
    <row r="4284" ht="12.75" customHeight="1" x14ac:dyDescent="0.2"/>
    <row r="4285" ht="12.75" customHeight="1" x14ac:dyDescent="0.2"/>
    <row r="4286" ht="12.75" customHeight="1" x14ac:dyDescent="0.2"/>
    <row r="4287" ht="12.75" customHeight="1" x14ac:dyDescent="0.2"/>
    <row r="4288" ht="12.75" customHeight="1" x14ac:dyDescent="0.2"/>
    <row r="4289" ht="12.75" customHeight="1" x14ac:dyDescent="0.2"/>
    <row r="4290" ht="12.75" customHeight="1" x14ac:dyDescent="0.2"/>
    <row r="4291" ht="12.75" customHeight="1" x14ac:dyDescent="0.2"/>
    <row r="4292" ht="12.75" customHeight="1" x14ac:dyDescent="0.2"/>
    <row r="4293" ht="12.75" customHeight="1" x14ac:dyDescent="0.2"/>
    <row r="4294" ht="12.75" customHeight="1" x14ac:dyDescent="0.2"/>
    <row r="4295" ht="12.75" customHeight="1" x14ac:dyDescent="0.2"/>
    <row r="4296" ht="12.75" customHeight="1" x14ac:dyDescent="0.2"/>
    <row r="4297" ht="12.75" customHeight="1" x14ac:dyDescent="0.2"/>
    <row r="4298" ht="12.75" customHeight="1" x14ac:dyDescent="0.2"/>
    <row r="4299" ht="12.75" customHeight="1" x14ac:dyDescent="0.2"/>
    <row r="4300" ht="12.75" customHeight="1" x14ac:dyDescent="0.2"/>
    <row r="4301" ht="12.75" customHeight="1" x14ac:dyDescent="0.2"/>
    <row r="4302" ht="12.75" customHeight="1" x14ac:dyDescent="0.2"/>
    <row r="4303" ht="12.75" customHeight="1" x14ac:dyDescent="0.2"/>
    <row r="4304" ht="12.75" customHeight="1" x14ac:dyDescent="0.2"/>
    <row r="4305" ht="12.75" customHeight="1" x14ac:dyDescent="0.2"/>
    <row r="4306" ht="12.75" customHeight="1" x14ac:dyDescent="0.2"/>
    <row r="4307" ht="12.75" customHeight="1" x14ac:dyDescent="0.2"/>
    <row r="4308" ht="12.75" customHeight="1" x14ac:dyDescent="0.2"/>
    <row r="4309" ht="12.75" customHeight="1" x14ac:dyDescent="0.2"/>
    <row r="4310" ht="12.75" customHeight="1" x14ac:dyDescent="0.2"/>
    <row r="4311" ht="12.75" customHeight="1" x14ac:dyDescent="0.2"/>
    <row r="4312" ht="12.75" customHeight="1" x14ac:dyDescent="0.2"/>
    <row r="4313" ht="12.75" customHeight="1" x14ac:dyDescent="0.2"/>
    <row r="4314" ht="12.75" customHeight="1" x14ac:dyDescent="0.2"/>
    <row r="4315" ht="12.75" customHeight="1" x14ac:dyDescent="0.2"/>
    <row r="4316" ht="12.75" customHeight="1" x14ac:dyDescent="0.2"/>
    <row r="4317" ht="12.75" customHeight="1" x14ac:dyDescent="0.2"/>
    <row r="4318" ht="12.75" customHeight="1" x14ac:dyDescent="0.2"/>
    <row r="4319" ht="12.75" customHeight="1" x14ac:dyDescent="0.2"/>
    <row r="4320" ht="12.75" customHeight="1" x14ac:dyDescent="0.2"/>
    <row r="4321" ht="12.75" customHeight="1" x14ac:dyDescent="0.2"/>
    <row r="4322" ht="12.75" customHeight="1" x14ac:dyDescent="0.2"/>
    <row r="4323" ht="12.75" customHeight="1" x14ac:dyDescent="0.2"/>
    <row r="4324" ht="12.75" customHeight="1" x14ac:dyDescent="0.2"/>
    <row r="4325" ht="12.75" customHeight="1" x14ac:dyDescent="0.2"/>
    <row r="4326" ht="12.75" customHeight="1" x14ac:dyDescent="0.2"/>
    <row r="4327" ht="12.75" customHeight="1" x14ac:dyDescent="0.2"/>
    <row r="4328" ht="12.75" customHeight="1" x14ac:dyDescent="0.2"/>
    <row r="4329" ht="12.75" customHeight="1" x14ac:dyDescent="0.2"/>
    <row r="4330" ht="12.75" customHeight="1" x14ac:dyDescent="0.2"/>
    <row r="4331" ht="12.75" customHeight="1" x14ac:dyDescent="0.2"/>
    <row r="4332" ht="12.75" customHeight="1" x14ac:dyDescent="0.2"/>
    <row r="4333" ht="12.75" customHeight="1" x14ac:dyDescent="0.2"/>
    <row r="4334" ht="12.75" customHeight="1" x14ac:dyDescent="0.2"/>
    <row r="4335" ht="12.75" customHeight="1" x14ac:dyDescent="0.2"/>
    <row r="4336" ht="12.75" customHeight="1" x14ac:dyDescent="0.2"/>
    <row r="4337" ht="12.75" customHeight="1" x14ac:dyDescent="0.2"/>
    <row r="4338" ht="12.75" customHeight="1" x14ac:dyDescent="0.2"/>
    <row r="4339" ht="12.75" customHeight="1" x14ac:dyDescent="0.2"/>
    <row r="4340" ht="12.75" customHeight="1" x14ac:dyDescent="0.2"/>
    <row r="4341" ht="12.75" customHeight="1" x14ac:dyDescent="0.2"/>
    <row r="4342" ht="12.75" customHeight="1" x14ac:dyDescent="0.2"/>
    <row r="4343" ht="12.75" customHeight="1" x14ac:dyDescent="0.2"/>
    <row r="4344" ht="12.75" customHeight="1" x14ac:dyDescent="0.2"/>
    <row r="4345" ht="12.75" customHeight="1" x14ac:dyDescent="0.2"/>
    <row r="4346" ht="12.75" customHeight="1" x14ac:dyDescent="0.2"/>
    <row r="4347" ht="12.75" customHeight="1" x14ac:dyDescent="0.2"/>
    <row r="4348" ht="12.75" customHeight="1" x14ac:dyDescent="0.2"/>
    <row r="4349" ht="12.75" customHeight="1" x14ac:dyDescent="0.2"/>
    <row r="4350" ht="12.75" customHeight="1" x14ac:dyDescent="0.2"/>
    <row r="4351" ht="12.75" customHeight="1" x14ac:dyDescent="0.2"/>
    <row r="4352" ht="12.75" customHeight="1" x14ac:dyDescent="0.2"/>
    <row r="4353" ht="12.75" customHeight="1" x14ac:dyDescent="0.2"/>
    <row r="4354" ht="12.75" customHeight="1" x14ac:dyDescent="0.2"/>
    <row r="4355" ht="12.75" customHeight="1" x14ac:dyDescent="0.2"/>
    <row r="4356" ht="12.75" customHeight="1" x14ac:dyDescent="0.2"/>
    <row r="4357" ht="12.75" customHeight="1" x14ac:dyDescent="0.2"/>
    <row r="4358" ht="12.75" customHeight="1" x14ac:dyDescent="0.2"/>
    <row r="4359" ht="12.75" customHeight="1" x14ac:dyDescent="0.2"/>
    <row r="4360" ht="12.75" customHeight="1" x14ac:dyDescent="0.2"/>
    <row r="4361" ht="12.75" customHeight="1" x14ac:dyDescent="0.2"/>
    <row r="4362" ht="12.75" customHeight="1" x14ac:dyDescent="0.2"/>
    <row r="4363" ht="12.75" customHeight="1" x14ac:dyDescent="0.2"/>
    <row r="4364" ht="12.75" customHeight="1" x14ac:dyDescent="0.2"/>
    <row r="4365" ht="12.75" customHeight="1" x14ac:dyDescent="0.2"/>
    <row r="4366" ht="12.75" customHeight="1" x14ac:dyDescent="0.2"/>
    <row r="4367" ht="12.75" customHeight="1" x14ac:dyDescent="0.2"/>
    <row r="4368" ht="12.75" customHeight="1" x14ac:dyDescent="0.2"/>
    <row r="4369" ht="12.75" customHeight="1" x14ac:dyDescent="0.2"/>
    <row r="4370" ht="12.75" customHeight="1" x14ac:dyDescent="0.2"/>
    <row r="4371" ht="12.75" customHeight="1" x14ac:dyDescent="0.2"/>
    <row r="4372" ht="12.75" customHeight="1" x14ac:dyDescent="0.2"/>
    <row r="4373" ht="12.75" customHeight="1" x14ac:dyDescent="0.2"/>
    <row r="4374" ht="12.75" customHeight="1" x14ac:dyDescent="0.2"/>
    <row r="4375" ht="12.75" customHeight="1" x14ac:dyDescent="0.2"/>
    <row r="4376" ht="12.75" customHeight="1" x14ac:dyDescent="0.2"/>
    <row r="4377" ht="12.75" customHeight="1" x14ac:dyDescent="0.2"/>
    <row r="4378" ht="12.75" customHeight="1" x14ac:dyDescent="0.2"/>
    <row r="4379" ht="12.75" customHeight="1" x14ac:dyDescent="0.2"/>
    <row r="4380" ht="12.75" customHeight="1" x14ac:dyDescent="0.2"/>
    <row r="4381" ht="12.75" customHeight="1" x14ac:dyDescent="0.2"/>
    <row r="4382" ht="12.75" customHeight="1" x14ac:dyDescent="0.2"/>
    <row r="4383" ht="12.75" customHeight="1" x14ac:dyDescent="0.2"/>
    <row r="4384" ht="12.75" customHeight="1" x14ac:dyDescent="0.2"/>
    <row r="4385" ht="12.75" customHeight="1" x14ac:dyDescent="0.2"/>
    <row r="4386" ht="12.75" customHeight="1" x14ac:dyDescent="0.2"/>
    <row r="4387" ht="12.75" customHeight="1" x14ac:dyDescent="0.2"/>
    <row r="4388" ht="12.75" customHeight="1" x14ac:dyDescent="0.2"/>
    <row r="4389" ht="12.75" customHeight="1" x14ac:dyDescent="0.2"/>
    <row r="4390" ht="12.75" customHeight="1" x14ac:dyDescent="0.2"/>
    <row r="4391" ht="12.75" customHeight="1" x14ac:dyDescent="0.2"/>
    <row r="4392" ht="12.75" customHeight="1" x14ac:dyDescent="0.2"/>
    <row r="4393" ht="12.75" customHeight="1" x14ac:dyDescent="0.2"/>
    <row r="4394" ht="12.75" customHeight="1" x14ac:dyDescent="0.2"/>
    <row r="4395" ht="12.75" customHeight="1" x14ac:dyDescent="0.2"/>
    <row r="4396" ht="12.75" customHeight="1" x14ac:dyDescent="0.2"/>
    <row r="4397" ht="12.75" customHeight="1" x14ac:dyDescent="0.2"/>
    <row r="4398" ht="12.75" customHeight="1" x14ac:dyDescent="0.2"/>
    <row r="4399" ht="12.75" customHeight="1" x14ac:dyDescent="0.2"/>
    <row r="4400" ht="12.75" customHeight="1" x14ac:dyDescent="0.2"/>
    <row r="4401" ht="12.75" customHeight="1" x14ac:dyDescent="0.2"/>
    <row r="4402" ht="12.75" customHeight="1" x14ac:dyDescent="0.2"/>
    <row r="4403" ht="12.75" customHeight="1" x14ac:dyDescent="0.2"/>
    <row r="4404" ht="12.75" customHeight="1" x14ac:dyDescent="0.2"/>
    <row r="4405" ht="12.75" customHeight="1" x14ac:dyDescent="0.2"/>
    <row r="4406" ht="12.75" customHeight="1" x14ac:dyDescent="0.2"/>
    <row r="4407" ht="12.75" customHeight="1" x14ac:dyDescent="0.2"/>
    <row r="4408" ht="12.75" customHeight="1" x14ac:dyDescent="0.2"/>
    <row r="4409" ht="12.75" customHeight="1" x14ac:dyDescent="0.2"/>
    <row r="4410" ht="12.75" customHeight="1" x14ac:dyDescent="0.2"/>
    <row r="4411" ht="12.75" customHeight="1" x14ac:dyDescent="0.2"/>
    <row r="4412" ht="12.75" customHeight="1" x14ac:dyDescent="0.2"/>
    <row r="4413" ht="12.75" customHeight="1" x14ac:dyDescent="0.2"/>
    <row r="4414" ht="12.75" customHeight="1" x14ac:dyDescent="0.2"/>
    <row r="4415" ht="12.75" customHeight="1" x14ac:dyDescent="0.2"/>
    <row r="4416" ht="12.75" customHeight="1" x14ac:dyDescent="0.2"/>
    <row r="4417" ht="12.75" customHeight="1" x14ac:dyDescent="0.2"/>
    <row r="4418" ht="12.75" customHeight="1" x14ac:dyDescent="0.2"/>
    <row r="4419" ht="12.75" customHeight="1" x14ac:dyDescent="0.2"/>
    <row r="4420" ht="12.75" customHeight="1" x14ac:dyDescent="0.2"/>
    <row r="4421" ht="12.75" customHeight="1" x14ac:dyDescent="0.2"/>
    <row r="4422" ht="12.75" customHeight="1" x14ac:dyDescent="0.2"/>
    <row r="4423" ht="12.75" customHeight="1" x14ac:dyDescent="0.2"/>
    <row r="4424" ht="12.75" customHeight="1" x14ac:dyDescent="0.2"/>
    <row r="4425" ht="12.75" customHeight="1" x14ac:dyDescent="0.2"/>
    <row r="4426" ht="12.75" customHeight="1" x14ac:dyDescent="0.2"/>
    <row r="4427" ht="12.75" customHeight="1" x14ac:dyDescent="0.2"/>
    <row r="4428" ht="12.75" customHeight="1" x14ac:dyDescent="0.2"/>
    <row r="4429" ht="12.75" customHeight="1" x14ac:dyDescent="0.2"/>
    <row r="4430" ht="12.75" customHeight="1" x14ac:dyDescent="0.2"/>
    <row r="4431" ht="12.75" customHeight="1" x14ac:dyDescent="0.2"/>
    <row r="4432" ht="12.75" customHeight="1" x14ac:dyDescent="0.2"/>
    <row r="4433" ht="12.75" customHeight="1" x14ac:dyDescent="0.2"/>
    <row r="4434" ht="12.75" customHeight="1" x14ac:dyDescent="0.2"/>
    <row r="4435" ht="12.75" customHeight="1" x14ac:dyDescent="0.2"/>
    <row r="4436" ht="12.75" customHeight="1" x14ac:dyDescent="0.2"/>
    <row r="4437" ht="12.75" customHeight="1" x14ac:dyDescent="0.2"/>
    <row r="4438" ht="12.75" customHeight="1" x14ac:dyDescent="0.2"/>
    <row r="4439" ht="12.75" customHeight="1" x14ac:dyDescent="0.2"/>
    <row r="4440" ht="12.75" customHeight="1" x14ac:dyDescent="0.2"/>
    <row r="4441" ht="12.75" customHeight="1" x14ac:dyDescent="0.2"/>
    <row r="4442" ht="12.75" customHeight="1" x14ac:dyDescent="0.2"/>
    <row r="4443" ht="12.75" customHeight="1" x14ac:dyDescent="0.2"/>
    <row r="4444" ht="12.75" customHeight="1" x14ac:dyDescent="0.2"/>
    <row r="4445" ht="12.75" customHeight="1" x14ac:dyDescent="0.2"/>
    <row r="4446" ht="12.75" customHeight="1" x14ac:dyDescent="0.2"/>
    <row r="4447" ht="12.75" customHeight="1" x14ac:dyDescent="0.2"/>
    <row r="4448" ht="12.75" customHeight="1" x14ac:dyDescent="0.2"/>
    <row r="4449" ht="12.75" customHeight="1" x14ac:dyDescent="0.2"/>
    <row r="4450" ht="12.75" customHeight="1" x14ac:dyDescent="0.2"/>
    <row r="4451" ht="12.75" customHeight="1" x14ac:dyDescent="0.2"/>
    <row r="4452" ht="12.75" customHeight="1" x14ac:dyDescent="0.2"/>
    <row r="4453" ht="12.75" customHeight="1" x14ac:dyDescent="0.2"/>
    <row r="4454" ht="12.75" customHeight="1" x14ac:dyDescent="0.2"/>
    <row r="4455" ht="12.75" customHeight="1" x14ac:dyDescent="0.2"/>
    <row r="4456" ht="12.75" customHeight="1" x14ac:dyDescent="0.2"/>
    <row r="4457" ht="12.75" customHeight="1" x14ac:dyDescent="0.2"/>
    <row r="4458" ht="12.75" customHeight="1" x14ac:dyDescent="0.2"/>
    <row r="4459" ht="12.75" customHeight="1" x14ac:dyDescent="0.2"/>
    <row r="4460" ht="12.75" customHeight="1" x14ac:dyDescent="0.2"/>
    <row r="4461" ht="12.75" customHeight="1" x14ac:dyDescent="0.2"/>
    <row r="4462" ht="12.75" customHeight="1" x14ac:dyDescent="0.2"/>
    <row r="4463" ht="12.75" customHeight="1" x14ac:dyDescent="0.2"/>
    <row r="4464" ht="12.75" customHeight="1" x14ac:dyDescent="0.2"/>
    <row r="4465" ht="12.75" customHeight="1" x14ac:dyDescent="0.2"/>
    <row r="4466" ht="12.75" customHeight="1" x14ac:dyDescent="0.2"/>
    <row r="4467" ht="12.75" customHeight="1" x14ac:dyDescent="0.2"/>
    <row r="4468" ht="12.75" customHeight="1" x14ac:dyDescent="0.2"/>
    <row r="4469" ht="12.75" customHeight="1" x14ac:dyDescent="0.2"/>
    <row r="4470" ht="12.75" customHeight="1" x14ac:dyDescent="0.2"/>
    <row r="4471" ht="12.75" customHeight="1" x14ac:dyDescent="0.2"/>
    <row r="4472" ht="12.75" customHeight="1" x14ac:dyDescent="0.2"/>
    <row r="4473" ht="12.75" customHeight="1" x14ac:dyDescent="0.2"/>
    <row r="4474" ht="12.75" customHeight="1" x14ac:dyDescent="0.2"/>
    <row r="4475" ht="12.75" customHeight="1" x14ac:dyDescent="0.2"/>
    <row r="4476" ht="12.75" customHeight="1" x14ac:dyDescent="0.2"/>
    <row r="4477" ht="12.75" customHeight="1" x14ac:dyDescent="0.2"/>
    <row r="4478" ht="12.75" customHeight="1" x14ac:dyDescent="0.2"/>
    <row r="4479" ht="12.75" customHeight="1" x14ac:dyDescent="0.2"/>
    <row r="4480" ht="12.75" customHeight="1" x14ac:dyDescent="0.2"/>
    <row r="4481" ht="12.75" customHeight="1" x14ac:dyDescent="0.2"/>
    <row r="4482" ht="12.75" customHeight="1" x14ac:dyDescent="0.2"/>
    <row r="4483" ht="12.75" customHeight="1" x14ac:dyDescent="0.2"/>
    <row r="4484" ht="12.75" customHeight="1" x14ac:dyDescent="0.2"/>
    <row r="4485" ht="12.75" customHeight="1" x14ac:dyDescent="0.2"/>
    <row r="4486" ht="12.75" customHeight="1" x14ac:dyDescent="0.2"/>
    <row r="4487" ht="12.75" customHeight="1" x14ac:dyDescent="0.2"/>
    <row r="4488" ht="12.75" customHeight="1" x14ac:dyDescent="0.2"/>
    <row r="4489" ht="12.75" customHeight="1" x14ac:dyDescent="0.2"/>
    <row r="4490" ht="12.75" customHeight="1" x14ac:dyDescent="0.2"/>
    <row r="4491" ht="12.75" customHeight="1" x14ac:dyDescent="0.2"/>
    <row r="4492" ht="12.75" customHeight="1" x14ac:dyDescent="0.2"/>
    <row r="4493" ht="12.75" customHeight="1" x14ac:dyDescent="0.2"/>
    <row r="4494" ht="12.75" customHeight="1" x14ac:dyDescent="0.2"/>
    <row r="4495" ht="12.75" customHeight="1" x14ac:dyDescent="0.2"/>
    <row r="4496" ht="12.75" customHeight="1" x14ac:dyDescent="0.2"/>
    <row r="4497" ht="12.75" customHeight="1" x14ac:dyDescent="0.2"/>
    <row r="4498" ht="12.75" customHeight="1" x14ac:dyDescent="0.2"/>
    <row r="4499" ht="12.75" customHeight="1" x14ac:dyDescent="0.2"/>
    <row r="4500" ht="12.75" customHeight="1" x14ac:dyDescent="0.2"/>
    <row r="4501" ht="12.75" customHeight="1" x14ac:dyDescent="0.2"/>
    <row r="4502" ht="12.75" customHeight="1" x14ac:dyDescent="0.2"/>
    <row r="4503" ht="12.75" customHeight="1" x14ac:dyDescent="0.2"/>
    <row r="4504" ht="12.75" customHeight="1" x14ac:dyDescent="0.2"/>
    <row r="4505" ht="12.75" customHeight="1" x14ac:dyDescent="0.2"/>
    <row r="4506" ht="12.75" customHeight="1" x14ac:dyDescent="0.2"/>
    <row r="4507" ht="12.75" customHeight="1" x14ac:dyDescent="0.2"/>
    <row r="4508" ht="12.75" customHeight="1" x14ac:dyDescent="0.2"/>
    <row r="4509" ht="12.75" customHeight="1" x14ac:dyDescent="0.2"/>
    <row r="4510" ht="12.75" customHeight="1" x14ac:dyDescent="0.2"/>
    <row r="4511" ht="12.75" customHeight="1" x14ac:dyDescent="0.2"/>
    <row r="4512" ht="12.75" customHeight="1" x14ac:dyDescent="0.2"/>
    <row r="4513" ht="12.75" customHeight="1" x14ac:dyDescent="0.2"/>
    <row r="4514" ht="12.75" customHeight="1" x14ac:dyDescent="0.2"/>
    <row r="4515" ht="12.75" customHeight="1" x14ac:dyDescent="0.2"/>
    <row r="4516" ht="12.75" customHeight="1" x14ac:dyDescent="0.2"/>
    <row r="4517" ht="12.75" customHeight="1" x14ac:dyDescent="0.2"/>
    <row r="4518" ht="12.75" customHeight="1" x14ac:dyDescent="0.2"/>
    <row r="4519" ht="12.75" customHeight="1" x14ac:dyDescent="0.2"/>
    <row r="4520" ht="12.75" customHeight="1" x14ac:dyDescent="0.2"/>
    <row r="4521" ht="12.75" customHeight="1" x14ac:dyDescent="0.2"/>
    <row r="4522" ht="12.75" customHeight="1" x14ac:dyDescent="0.2"/>
    <row r="4523" ht="12.75" customHeight="1" x14ac:dyDescent="0.2"/>
    <row r="4524" ht="12.75" customHeight="1" x14ac:dyDescent="0.2"/>
    <row r="4525" ht="12.75" customHeight="1" x14ac:dyDescent="0.2"/>
    <row r="4526" ht="12.75" customHeight="1" x14ac:dyDescent="0.2"/>
    <row r="4527" ht="12.75" customHeight="1" x14ac:dyDescent="0.2"/>
    <row r="4528" ht="12.75" customHeight="1" x14ac:dyDescent="0.2"/>
    <row r="4529" ht="12.75" customHeight="1" x14ac:dyDescent="0.2"/>
    <row r="4530" ht="12.75" customHeight="1" x14ac:dyDescent="0.2"/>
    <row r="4531" ht="12.75" customHeight="1" x14ac:dyDescent="0.2"/>
    <row r="4532" ht="12.75" customHeight="1" x14ac:dyDescent="0.2"/>
    <row r="4533" ht="12.75" customHeight="1" x14ac:dyDescent="0.2"/>
    <row r="4534" ht="12.75" customHeight="1" x14ac:dyDescent="0.2"/>
    <row r="4535" ht="12.75" customHeight="1" x14ac:dyDescent="0.2"/>
    <row r="4536" ht="12.75" customHeight="1" x14ac:dyDescent="0.2"/>
    <row r="4537" ht="12.75" customHeight="1" x14ac:dyDescent="0.2"/>
    <row r="4538" ht="12.75" customHeight="1" x14ac:dyDescent="0.2"/>
    <row r="4539" ht="12.75" customHeight="1" x14ac:dyDescent="0.2"/>
    <row r="4540" ht="12.75" customHeight="1" x14ac:dyDescent="0.2"/>
    <row r="4541" ht="12.75" customHeight="1" x14ac:dyDescent="0.2"/>
    <row r="4542" ht="12.75" customHeight="1" x14ac:dyDescent="0.2"/>
    <row r="4543" ht="12.75" customHeight="1" x14ac:dyDescent="0.2"/>
    <row r="4544" ht="12.75" customHeight="1" x14ac:dyDescent="0.2"/>
    <row r="4545" ht="12.75" customHeight="1" x14ac:dyDescent="0.2"/>
    <row r="4546" ht="12.75" customHeight="1" x14ac:dyDescent="0.2"/>
    <row r="4547" ht="12.75" customHeight="1" x14ac:dyDescent="0.2"/>
    <row r="4548" ht="12.75" customHeight="1" x14ac:dyDescent="0.2"/>
    <row r="4549" ht="12.75" customHeight="1" x14ac:dyDescent="0.2"/>
    <row r="4550" ht="12.75" customHeight="1" x14ac:dyDescent="0.2"/>
    <row r="4551" ht="12.75" customHeight="1" x14ac:dyDescent="0.2"/>
    <row r="4552" ht="12.75" customHeight="1" x14ac:dyDescent="0.2"/>
    <row r="4553" ht="12.75" customHeight="1" x14ac:dyDescent="0.2"/>
    <row r="4554" ht="12.75" customHeight="1" x14ac:dyDescent="0.2"/>
    <row r="4555" ht="12.75" customHeight="1" x14ac:dyDescent="0.2"/>
    <row r="4556" ht="12.75" customHeight="1" x14ac:dyDescent="0.2"/>
    <row r="4557" ht="12.75" customHeight="1" x14ac:dyDescent="0.2"/>
    <row r="4558" ht="12.75" customHeight="1" x14ac:dyDescent="0.2"/>
    <row r="4559" ht="12.75" customHeight="1" x14ac:dyDescent="0.2"/>
    <row r="4560" ht="12.75" customHeight="1" x14ac:dyDescent="0.2"/>
    <row r="4561" ht="12.75" customHeight="1" x14ac:dyDescent="0.2"/>
    <row r="4562" ht="12.75" customHeight="1" x14ac:dyDescent="0.2"/>
    <row r="4563" ht="12.75" customHeight="1" x14ac:dyDescent="0.2"/>
    <row r="4564" ht="12.75" customHeight="1" x14ac:dyDescent="0.2"/>
    <row r="4565" ht="12.75" customHeight="1" x14ac:dyDescent="0.2"/>
    <row r="4566" ht="12.75" customHeight="1" x14ac:dyDescent="0.2"/>
    <row r="4567" ht="12.75" customHeight="1" x14ac:dyDescent="0.2"/>
    <row r="4568" ht="12.75" customHeight="1" x14ac:dyDescent="0.2"/>
    <row r="4569" ht="12.75" customHeight="1" x14ac:dyDescent="0.2"/>
    <row r="4570" ht="12.75" customHeight="1" x14ac:dyDescent="0.2"/>
    <row r="4571" ht="12.75" customHeight="1" x14ac:dyDescent="0.2"/>
    <row r="4572" ht="12.75" customHeight="1" x14ac:dyDescent="0.2"/>
    <row r="4573" ht="12.75" customHeight="1" x14ac:dyDescent="0.2"/>
    <row r="4574" ht="12.75" customHeight="1" x14ac:dyDescent="0.2"/>
    <row r="4575" ht="12.75" customHeight="1" x14ac:dyDescent="0.2"/>
    <row r="4576" ht="12.75" customHeight="1" x14ac:dyDescent="0.2"/>
    <row r="4577" ht="12.75" customHeight="1" x14ac:dyDescent="0.2"/>
    <row r="4578" ht="12.75" customHeight="1" x14ac:dyDescent="0.2"/>
    <row r="4579" ht="12.75" customHeight="1" x14ac:dyDescent="0.2"/>
    <row r="4580" ht="12.75" customHeight="1" x14ac:dyDescent="0.2"/>
    <row r="4581" ht="12.75" customHeight="1" x14ac:dyDescent="0.2"/>
    <row r="4582" ht="12.75" customHeight="1" x14ac:dyDescent="0.2"/>
    <row r="4583" ht="12.75" customHeight="1" x14ac:dyDescent="0.2"/>
    <row r="4584" ht="12.75" customHeight="1" x14ac:dyDescent="0.2"/>
    <row r="4585" ht="12.75" customHeight="1" x14ac:dyDescent="0.2"/>
    <row r="4586" ht="12.75" customHeight="1" x14ac:dyDescent="0.2"/>
    <row r="4587" ht="12.75" customHeight="1" x14ac:dyDescent="0.2"/>
    <row r="4588" ht="12.75" customHeight="1" x14ac:dyDescent="0.2"/>
    <row r="4589" ht="12.75" customHeight="1" x14ac:dyDescent="0.2"/>
    <row r="4590" ht="12.75" customHeight="1" x14ac:dyDescent="0.2"/>
    <row r="4591" ht="12.75" customHeight="1" x14ac:dyDescent="0.2"/>
    <row r="4592" ht="12.75" customHeight="1" x14ac:dyDescent="0.2"/>
    <row r="4593" ht="12.75" customHeight="1" x14ac:dyDescent="0.2"/>
    <row r="4594" ht="12.75" customHeight="1" x14ac:dyDescent="0.2"/>
    <row r="4595" ht="12.75" customHeight="1" x14ac:dyDescent="0.2"/>
    <row r="4596" ht="12.75" customHeight="1" x14ac:dyDescent="0.2"/>
    <row r="4597" ht="12.75" customHeight="1" x14ac:dyDescent="0.2"/>
    <row r="4598" ht="12.75" customHeight="1" x14ac:dyDescent="0.2"/>
    <row r="4599" ht="12.75" customHeight="1" x14ac:dyDescent="0.2"/>
    <row r="4600" ht="12.75" customHeight="1" x14ac:dyDescent="0.2"/>
    <row r="4601" ht="12.75" customHeight="1" x14ac:dyDescent="0.2"/>
    <row r="4602" ht="12.75" customHeight="1" x14ac:dyDescent="0.2"/>
    <row r="4603" ht="12.75" customHeight="1" x14ac:dyDescent="0.2"/>
    <row r="4604" ht="12.75" customHeight="1" x14ac:dyDescent="0.2"/>
    <row r="4605" ht="12.75" customHeight="1" x14ac:dyDescent="0.2"/>
    <row r="4606" ht="12.75" customHeight="1" x14ac:dyDescent="0.2"/>
    <row r="4607" ht="12.75" customHeight="1" x14ac:dyDescent="0.2"/>
    <row r="4608" ht="12.75" customHeight="1" x14ac:dyDescent="0.2"/>
    <row r="4609" ht="12.75" customHeight="1" x14ac:dyDescent="0.2"/>
    <row r="4610" ht="12.75" customHeight="1" x14ac:dyDescent="0.2"/>
    <row r="4611" ht="12.75" customHeight="1" x14ac:dyDescent="0.2"/>
    <row r="4612" ht="12.75" customHeight="1" x14ac:dyDescent="0.2"/>
    <row r="4613" ht="12.75" customHeight="1" x14ac:dyDescent="0.2"/>
    <row r="4614" ht="12.75" customHeight="1" x14ac:dyDescent="0.2"/>
    <row r="4615" ht="12.75" customHeight="1" x14ac:dyDescent="0.2"/>
    <row r="4616" ht="12.75" customHeight="1" x14ac:dyDescent="0.2"/>
    <row r="4617" ht="12.75" customHeight="1" x14ac:dyDescent="0.2"/>
    <row r="4618" ht="12.75" customHeight="1" x14ac:dyDescent="0.2"/>
    <row r="4619" ht="12.75" customHeight="1" x14ac:dyDescent="0.2"/>
    <row r="4620" ht="12.75" customHeight="1" x14ac:dyDescent="0.2"/>
    <row r="4621" ht="12.75" customHeight="1" x14ac:dyDescent="0.2"/>
    <row r="4622" ht="12.75" customHeight="1" x14ac:dyDescent="0.2"/>
    <row r="4623" ht="12.75" customHeight="1" x14ac:dyDescent="0.2"/>
    <row r="4624" ht="12.75" customHeight="1" x14ac:dyDescent="0.2"/>
    <row r="4625" ht="12.75" customHeight="1" x14ac:dyDescent="0.2"/>
    <row r="4626" ht="12.75" customHeight="1" x14ac:dyDescent="0.2"/>
    <row r="4627" ht="12.75" customHeight="1" x14ac:dyDescent="0.2"/>
    <row r="4628" ht="12.75" customHeight="1" x14ac:dyDescent="0.2"/>
    <row r="4629" ht="12.75" customHeight="1" x14ac:dyDescent="0.2"/>
    <row r="4630" ht="12.75" customHeight="1" x14ac:dyDescent="0.2"/>
    <row r="4631" ht="12.75" customHeight="1" x14ac:dyDescent="0.2"/>
    <row r="4632" ht="12.75" customHeight="1" x14ac:dyDescent="0.2"/>
    <row r="4633" ht="12.75" customHeight="1" x14ac:dyDescent="0.2"/>
    <row r="4634" ht="12.75" customHeight="1" x14ac:dyDescent="0.2"/>
    <row r="4635" ht="12.75" customHeight="1" x14ac:dyDescent="0.2"/>
    <row r="4636" ht="12.75" customHeight="1" x14ac:dyDescent="0.2"/>
    <row r="4637" ht="12.75" customHeight="1" x14ac:dyDescent="0.2"/>
    <row r="4638" ht="12.75" customHeight="1" x14ac:dyDescent="0.2"/>
    <row r="4639" ht="12.75" customHeight="1" x14ac:dyDescent="0.2"/>
    <row r="4640" ht="12.75" customHeight="1" x14ac:dyDescent="0.2"/>
    <row r="4641" ht="12.75" customHeight="1" x14ac:dyDescent="0.2"/>
    <row r="4642" ht="12.75" customHeight="1" x14ac:dyDescent="0.2"/>
    <row r="4643" ht="12.75" customHeight="1" x14ac:dyDescent="0.2"/>
    <row r="4644" ht="12.75" customHeight="1" x14ac:dyDescent="0.2"/>
    <row r="4645" ht="12.75" customHeight="1" x14ac:dyDescent="0.2"/>
    <row r="4646" ht="12.75" customHeight="1" x14ac:dyDescent="0.2"/>
    <row r="4647" ht="12.75" customHeight="1" x14ac:dyDescent="0.2"/>
    <row r="4648" ht="12.75" customHeight="1" x14ac:dyDescent="0.2"/>
    <row r="4649" ht="12.75" customHeight="1" x14ac:dyDescent="0.2"/>
    <row r="4650" ht="12.75" customHeight="1" x14ac:dyDescent="0.2"/>
    <row r="4651" ht="12.75" customHeight="1" x14ac:dyDescent="0.2"/>
    <row r="4652" ht="12.75" customHeight="1" x14ac:dyDescent="0.2"/>
    <row r="4653" ht="12.75" customHeight="1" x14ac:dyDescent="0.2"/>
    <row r="4654" ht="12.75" customHeight="1" x14ac:dyDescent="0.2"/>
    <row r="4655" ht="12.75" customHeight="1" x14ac:dyDescent="0.2"/>
    <row r="4656" ht="12.75" customHeight="1" x14ac:dyDescent="0.2"/>
    <row r="4657" ht="12.75" customHeight="1" x14ac:dyDescent="0.2"/>
    <row r="4658" ht="12.75" customHeight="1" x14ac:dyDescent="0.2"/>
    <row r="4659" ht="12.75" customHeight="1" x14ac:dyDescent="0.2"/>
    <row r="4660" ht="12.75" customHeight="1" x14ac:dyDescent="0.2"/>
    <row r="4661" ht="12.75" customHeight="1" x14ac:dyDescent="0.2"/>
    <row r="4662" ht="12.75" customHeight="1" x14ac:dyDescent="0.2"/>
    <row r="4663" ht="12.75" customHeight="1" x14ac:dyDescent="0.2"/>
    <row r="4664" ht="12.75" customHeight="1" x14ac:dyDescent="0.2"/>
    <row r="4665" ht="12.75" customHeight="1" x14ac:dyDescent="0.2"/>
    <row r="4666" ht="12.75" customHeight="1" x14ac:dyDescent="0.2"/>
    <row r="4667" ht="12.75" customHeight="1" x14ac:dyDescent="0.2"/>
    <row r="4668" ht="12.75" customHeight="1" x14ac:dyDescent="0.2"/>
    <row r="4669" ht="12.75" customHeight="1" x14ac:dyDescent="0.2"/>
    <row r="4670" ht="12.75" customHeight="1" x14ac:dyDescent="0.2"/>
    <row r="4671" ht="12.75" customHeight="1" x14ac:dyDescent="0.2"/>
    <row r="4672" ht="12.75" customHeight="1" x14ac:dyDescent="0.2"/>
    <row r="4673" ht="12.75" customHeight="1" x14ac:dyDescent="0.2"/>
    <row r="4674" ht="12.75" customHeight="1" x14ac:dyDescent="0.2"/>
    <row r="4675" ht="12.75" customHeight="1" x14ac:dyDescent="0.2"/>
    <row r="4676" ht="12.75" customHeight="1" x14ac:dyDescent="0.2"/>
    <row r="4677" ht="12.75" customHeight="1" x14ac:dyDescent="0.2"/>
    <row r="4678" ht="12.75" customHeight="1" x14ac:dyDescent="0.2"/>
    <row r="4679" ht="12.75" customHeight="1" x14ac:dyDescent="0.2"/>
    <row r="4680" ht="12.75" customHeight="1" x14ac:dyDescent="0.2"/>
    <row r="4681" ht="12.75" customHeight="1" x14ac:dyDescent="0.2"/>
    <row r="4682" ht="12.75" customHeight="1" x14ac:dyDescent="0.2"/>
    <row r="4683" ht="12.75" customHeight="1" x14ac:dyDescent="0.2"/>
    <row r="4684" ht="12.75" customHeight="1" x14ac:dyDescent="0.2"/>
    <row r="4685" ht="12.75" customHeight="1" x14ac:dyDescent="0.2"/>
    <row r="4686" ht="12.75" customHeight="1" x14ac:dyDescent="0.2"/>
    <row r="4687" ht="12.75" customHeight="1" x14ac:dyDescent="0.2"/>
    <row r="4688" ht="12.75" customHeight="1" x14ac:dyDescent="0.2"/>
    <row r="4689" ht="12.75" customHeight="1" x14ac:dyDescent="0.2"/>
    <row r="4690" ht="12.75" customHeight="1" x14ac:dyDescent="0.2"/>
    <row r="4691" ht="12.75" customHeight="1" x14ac:dyDescent="0.2"/>
    <row r="4692" ht="12.75" customHeight="1" x14ac:dyDescent="0.2"/>
    <row r="4693" ht="12.75" customHeight="1" x14ac:dyDescent="0.2"/>
    <row r="4694" ht="12.75" customHeight="1" x14ac:dyDescent="0.2"/>
    <row r="4695" ht="12.75" customHeight="1" x14ac:dyDescent="0.2"/>
    <row r="4696" ht="12.75" customHeight="1" x14ac:dyDescent="0.2"/>
    <row r="4697" ht="12.75" customHeight="1" x14ac:dyDescent="0.2"/>
    <row r="4698" ht="12.75" customHeight="1" x14ac:dyDescent="0.2"/>
    <row r="4699" ht="12.75" customHeight="1" x14ac:dyDescent="0.2"/>
    <row r="4700" ht="12.75" customHeight="1" x14ac:dyDescent="0.2"/>
    <row r="4701" ht="12.75" customHeight="1" x14ac:dyDescent="0.2"/>
    <row r="4702" ht="12.75" customHeight="1" x14ac:dyDescent="0.2"/>
    <row r="4703" ht="12.75" customHeight="1" x14ac:dyDescent="0.2"/>
    <row r="4704" ht="12.75" customHeight="1" x14ac:dyDescent="0.2"/>
    <row r="4705" ht="12.75" customHeight="1" x14ac:dyDescent="0.2"/>
    <row r="4706" ht="12.75" customHeight="1" x14ac:dyDescent="0.2"/>
    <row r="4707" ht="12.75" customHeight="1" x14ac:dyDescent="0.2"/>
    <row r="4708" ht="12.75" customHeight="1" x14ac:dyDescent="0.2"/>
    <row r="4709" ht="12.75" customHeight="1" x14ac:dyDescent="0.2"/>
    <row r="4710" ht="12.75" customHeight="1" x14ac:dyDescent="0.2"/>
    <row r="4711" ht="12.75" customHeight="1" x14ac:dyDescent="0.2"/>
    <row r="4712" ht="12.75" customHeight="1" x14ac:dyDescent="0.2"/>
    <row r="4713" ht="12.75" customHeight="1" x14ac:dyDescent="0.2"/>
    <row r="4714" ht="12.75" customHeight="1" x14ac:dyDescent="0.2"/>
    <row r="4715" ht="12.75" customHeight="1" x14ac:dyDescent="0.2"/>
    <row r="4716" ht="12.75" customHeight="1" x14ac:dyDescent="0.2"/>
    <row r="4717" ht="12.75" customHeight="1" x14ac:dyDescent="0.2"/>
    <row r="4718" ht="12.75" customHeight="1" x14ac:dyDescent="0.2"/>
    <row r="4719" ht="12.75" customHeight="1" x14ac:dyDescent="0.2"/>
    <row r="4720" ht="12.75" customHeight="1" x14ac:dyDescent="0.2"/>
    <row r="4721" ht="12.75" customHeight="1" x14ac:dyDescent="0.2"/>
    <row r="4722" ht="12.75" customHeight="1" x14ac:dyDescent="0.2"/>
    <row r="4723" ht="12.75" customHeight="1" x14ac:dyDescent="0.2"/>
    <row r="4724" ht="12.75" customHeight="1" x14ac:dyDescent="0.2"/>
    <row r="4725" ht="12.75" customHeight="1" x14ac:dyDescent="0.2"/>
    <row r="4726" ht="12.75" customHeight="1" x14ac:dyDescent="0.2"/>
    <row r="4727" ht="12.75" customHeight="1" x14ac:dyDescent="0.2"/>
    <row r="4728" ht="12.75" customHeight="1" x14ac:dyDescent="0.2"/>
    <row r="4729" ht="12.75" customHeight="1" x14ac:dyDescent="0.2"/>
    <row r="4730" ht="12.75" customHeight="1" x14ac:dyDescent="0.2"/>
    <row r="4731" ht="12.75" customHeight="1" x14ac:dyDescent="0.2"/>
    <row r="4732" ht="12.75" customHeight="1" x14ac:dyDescent="0.2"/>
    <row r="4733" ht="12.75" customHeight="1" x14ac:dyDescent="0.2"/>
    <row r="4734" ht="12.75" customHeight="1" x14ac:dyDescent="0.2"/>
    <row r="4735" ht="12.75" customHeight="1" x14ac:dyDescent="0.2"/>
    <row r="4736" ht="12.75" customHeight="1" x14ac:dyDescent="0.2"/>
    <row r="4737" ht="12.75" customHeight="1" x14ac:dyDescent="0.2"/>
    <row r="4738" ht="12.75" customHeight="1" x14ac:dyDescent="0.2"/>
    <row r="4739" ht="12.75" customHeight="1" x14ac:dyDescent="0.2"/>
    <row r="4740" ht="12.75" customHeight="1" x14ac:dyDescent="0.2"/>
    <row r="4741" ht="12.75" customHeight="1" x14ac:dyDescent="0.2"/>
    <row r="4742" ht="12.75" customHeight="1" x14ac:dyDescent="0.2"/>
    <row r="4743" ht="12.75" customHeight="1" x14ac:dyDescent="0.2"/>
    <row r="4744" ht="12.75" customHeight="1" x14ac:dyDescent="0.2"/>
    <row r="4745" ht="12.75" customHeight="1" x14ac:dyDescent="0.2"/>
    <row r="4746" ht="12.75" customHeight="1" x14ac:dyDescent="0.2"/>
    <row r="4747" ht="12.75" customHeight="1" x14ac:dyDescent="0.2"/>
    <row r="4748" ht="12.75" customHeight="1" x14ac:dyDescent="0.2"/>
    <row r="4749" ht="12.75" customHeight="1" x14ac:dyDescent="0.2"/>
    <row r="4750" ht="12.75" customHeight="1" x14ac:dyDescent="0.2"/>
    <row r="4751" ht="12.75" customHeight="1" x14ac:dyDescent="0.2"/>
    <row r="4752" ht="12.75" customHeight="1" x14ac:dyDescent="0.2"/>
    <row r="4753" ht="12.75" customHeight="1" x14ac:dyDescent="0.2"/>
    <row r="4754" ht="12.75" customHeight="1" x14ac:dyDescent="0.2"/>
    <row r="4755" ht="12.75" customHeight="1" x14ac:dyDescent="0.2"/>
    <row r="4756" ht="12.75" customHeight="1" x14ac:dyDescent="0.2"/>
    <row r="4757" ht="12.75" customHeight="1" x14ac:dyDescent="0.2"/>
    <row r="4758" ht="12.75" customHeight="1" x14ac:dyDescent="0.2"/>
    <row r="4759" ht="12.75" customHeight="1" x14ac:dyDescent="0.2"/>
    <row r="4760" ht="12.75" customHeight="1" x14ac:dyDescent="0.2"/>
    <row r="4761" ht="12.75" customHeight="1" x14ac:dyDescent="0.2"/>
    <row r="4762" ht="12.75" customHeight="1" x14ac:dyDescent="0.2"/>
    <row r="4763" ht="12.75" customHeight="1" x14ac:dyDescent="0.2"/>
    <row r="4764" ht="12.75" customHeight="1" x14ac:dyDescent="0.2"/>
    <row r="4765" ht="12.75" customHeight="1" x14ac:dyDescent="0.2"/>
    <row r="4766" ht="12.75" customHeight="1" x14ac:dyDescent="0.2"/>
    <row r="4767" ht="12.75" customHeight="1" x14ac:dyDescent="0.2"/>
    <row r="4768" ht="12.75" customHeight="1" x14ac:dyDescent="0.2"/>
    <row r="4769" ht="12.75" customHeight="1" x14ac:dyDescent="0.2"/>
    <row r="4770" ht="12.75" customHeight="1" x14ac:dyDescent="0.2"/>
    <row r="4771" ht="12.75" customHeight="1" x14ac:dyDescent="0.2"/>
    <row r="4772" ht="12.75" customHeight="1" x14ac:dyDescent="0.2"/>
    <row r="4773" ht="12.75" customHeight="1" x14ac:dyDescent="0.2"/>
    <row r="4774" ht="12.75" customHeight="1" x14ac:dyDescent="0.2"/>
    <row r="4775" ht="12.75" customHeight="1" x14ac:dyDescent="0.2"/>
    <row r="4776" ht="12.75" customHeight="1" x14ac:dyDescent="0.2"/>
    <row r="4777" ht="12.75" customHeight="1" x14ac:dyDescent="0.2"/>
    <row r="4778" ht="12.75" customHeight="1" x14ac:dyDescent="0.2"/>
    <row r="4779" ht="12.75" customHeight="1" x14ac:dyDescent="0.2"/>
    <row r="4780" ht="12.75" customHeight="1" x14ac:dyDescent="0.2"/>
    <row r="4781" ht="12.75" customHeight="1" x14ac:dyDescent="0.2"/>
    <row r="4782" ht="12.75" customHeight="1" x14ac:dyDescent="0.2"/>
    <row r="4783" ht="12.75" customHeight="1" x14ac:dyDescent="0.2"/>
    <row r="4784" ht="12.75" customHeight="1" x14ac:dyDescent="0.2"/>
    <row r="4785" ht="12.75" customHeight="1" x14ac:dyDescent="0.2"/>
    <row r="4786" ht="12.75" customHeight="1" x14ac:dyDescent="0.2"/>
    <row r="4787" ht="12.75" customHeight="1" x14ac:dyDescent="0.2"/>
    <row r="4788" ht="12.75" customHeight="1" x14ac:dyDescent="0.2"/>
    <row r="4789" ht="12.75" customHeight="1" x14ac:dyDescent="0.2"/>
    <row r="4790" ht="12.75" customHeight="1" x14ac:dyDescent="0.2"/>
    <row r="4791" ht="12.75" customHeight="1" x14ac:dyDescent="0.2"/>
    <row r="4792" ht="12.75" customHeight="1" x14ac:dyDescent="0.2"/>
    <row r="4793" ht="12.75" customHeight="1" x14ac:dyDescent="0.2"/>
    <row r="4794" ht="12.75" customHeight="1" x14ac:dyDescent="0.2"/>
    <row r="4795" ht="12.75" customHeight="1" x14ac:dyDescent="0.2"/>
    <row r="4796" ht="12.75" customHeight="1" x14ac:dyDescent="0.2"/>
    <row r="4797" ht="12.75" customHeight="1" x14ac:dyDescent="0.2"/>
    <row r="4798" ht="12.75" customHeight="1" x14ac:dyDescent="0.2"/>
    <row r="4799" ht="12.75" customHeight="1" x14ac:dyDescent="0.2"/>
    <row r="4800" ht="12.75" customHeight="1" x14ac:dyDescent="0.2"/>
    <row r="4801" ht="12.75" customHeight="1" x14ac:dyDescent="0.2"/>
    <row r="4802" ht="12.75" customHeight="1" x14ac:dyDescent="0.2"/>
    <row r="4803" ht="12.75" customHeight="1" x14ac:dyDescent="0.2"/>
    <row r="4804" ht="12.75" customHeight="1" x14ac:dyDescent="0.2"/>
    <row r="4805" ht="12.75" customHeight="1" x14ac:dyDescent="0.2"/>
    <row r="4806" ht="12.75" customHeight="1" x14ac:dyDescent="0.2"/>
    <row r="4807" ht="12.75" customHeight="1" x14ac:dyDescent="0.2"/>
    <row r="4808" ht="12.75" customHeight="1" x14ac:dyDescent="0.2"/>
    <row r="4809" ht="12.75" customHeight="1" x14ac:dyDescent="0.2"/>
    <row r="4810" ht="12.75" customHeight="1" x14ac:dyDescent="0.2"/>
    <row r="4811" ht="12.75" customHeight="1" x14ac:dyDescent="0.2"/>
    <row r="4812" ht="12.75" customHeight="1" x14ac:dyDescent="0.2"/>
    <row r="4813" ht="12.75" customHeight="1" x14ac:dyDescent="0.2"/>
    <row r="4814" ht="12.75" customHeight="1" x14ac:dyDescent="0.2"/>
    <row r="4815" ht="12.75" customHeight="1" x14ac:dyDescent="0.2"/>
    <row r="4816" ht="12.75" customHeight="1" x14ac:dyDescent="0.2"/>
    <row r="4817" ht="12.75" customHeight="1" x14ac:dyDescent="0.2"/>
    <row r="4818" ht="12.75" customHeight="1" x14ac:dyDescent="0.2"/>
    <row r="4819" ht="12.75" customHeight="1" x14ac:dyDescent="0.2"/>
    <row r="4820" ht="12.75" customHeight="1" x14ac:dyDescent="0.2"/>
    <row r="4821" ht="12.75" customHeight="1" x14ac:dyDescent="0.2"/>
    <row r="4822" ht="12.75" customHeight="1" x14ac:dyDescent="0.2"/>
    <row r="4823" ht="12.75" customHeight="1" x14ac:dyDescent="0.2"/>
    <row r="4824" ht="12.75" customHeight="1" x14ac:dyDescent="0.2"/>
    <row r="4825" ht="12.75" customHeight="1" x14ac:dyDescent="0.2"/>
    <row r="4826" ht="12.75" customHeight="1" x14ac:dyDescent="0.2"/>
    <row r="4827" ht="12.75" customHeight="1" x14ac:dyDescent="0.2"/>
    <row r="4828" ht="12.75" customHeight="1" x14ac:dyDescent="0.2"/>
    <row r="4829" ht="12.75" customHeight="1" x14ac:dyDescent="0.2"/>
    <row r="4830" ht="12.75" customHeight="1" x14ac:dyDescent="0.2"/>
    <row r="4831" ht="12.75" customHeight="1" x14ac:dyDescent="0.2"/>
    <row r="4832" ht="12.75" customHeight="1" x14ac:dyDescent="0.2"/>
    <row r="4833" ht="12.75" customHeight="1" x14ac:dyDescent="0.2"/>
    <row r="4834" ht="12.75" customHeight="1" x14ac:dyDescent="0.2"/>
    <row r="4835" ht="12.75" customHeight="1" x14ac:dyDescent="0.2"/>
    <row r="4836" ht="12.75" customHeight="1" x14ac:dyDescent="0.2"/>
    <row r="4837" ht="12.75" customHeight="1" x14ac:dyDescent="0.2"/>
    <row r="4838" ht="12.75" customHeight="1" x14ac:dyDescent="0.2"/>
    <row r="4839" ht="12.75" customHeight="1" x14ac:dyDescent="0.2"/>
    <row r="4840" ht="12.75" customHeight="1" x14ac:dyDescent="0.2"/>
    <row r="4841" ht="12.75" customHeight="1" x14ac:dyDescent="0.2"/>
    <row r="4842" ht="12.75" customHeight="1" x14ac:dyDescent="0.2"/>
    <row r="4843" ht="12.75" customHeight="1" x14ac:dyDescent="0.2"/>
    <row r="4844" ht="12.75" customHeight="1" x14ac:dyDescent="0.2"/>
    <row r="4845" ht="12.75" customHeight="1" x14ac:dyDescent="0.2"/>
    <row r="4846" ht="12.75" customHeight="1" x14ac:dyDescent="0.2"/>
    <row r="4847" ht="12.75" customHeight="1" x14ac:dyDescent="0.2"/>
    <row r="4848" ht="12.75" customHeight="1" x14ac:dyDescent="0.2"/>
    <row r="4849" ht="12.75" customHeight="1" x14ac:dyDescent="0.2"/>
    <row r="4850" ht="12.75" customHeight="1" x14ac:dyDescent="0.2"/>
    <row r="4851" ht="12.75" customHeight="1" x14ac:dyDescent="0.2"/>
    <row r="4852" ht="12.75" customHeight="1" x14ac:dyDescent="0.2"/>
    <row r="4853" ht="12.75" customHeight="1" x14ac:dyDescent="0.2"/>
    <row r="4854" ht="12.75" customHeight="1" x14ac:dyDescent="0.2"/>
    <row r="4855" ht="12.75" customHeight="1" x14ac:dyDescent="0.2"/>
    <row r="4856" ht="12.75" customHeight="1" x14ac:dyDescent="0.2"/>
    <row r="4857" ht="12.75" customHeight="1" x14ac:dyDescent="0.2"/>
    <row r="4858" ht="12.75" customHeight="1" x14ac:dyDescent="0.2"/>
    <row r="4859" ht="12.75" customHeight="1" x14ac:dyDescent="0.2"/>
    <row r="4860" ht="12.75" customHeight="1" x14ac:dyDescent="0.2"/>
    <row r="4861" ht="12.75" customHeight="1" x14ac:dyDescent="0.2"/>
    <row r="4862" ht="12.75" customHeight="1" x14ac:dyDescent="0.2"/>
    <row r="4863" ht="12.75" customHeight="1" x14ac:dyDescent="0.2"/>
    <row r="4864" ht="12.75" customHeight="1" x14ac:dyDescent="0.2"/>
    <row r="4865" ht="12.75" customHeight="1" x14ac:dyDescent="0.2"/>
    <row r="4866" ht="12.75" customHeight="1" x14ac:dyDescent="0.2"/>
    <row r="4867" ht="12.75" customHeight="1" x14ac:dyDescent="0.2"/>
    <row r="4868" ht="12.75" customHeight="1" x14ac:dyDescent="0.2"/>
    <row r="4869" ht="12.75" customHeight="1" x14ac:dyDescent="0.2"/>
    <row r="4870" ht="12.75" customHeight="1" x14ac:dyDescent="0.2"/>
    <row r="4871" ht="12.75" customHeight="1" x14ac:dyDescent="0.2"/>
    <row r="4872" ht="12.75" customHeight="1" x14ac:dyDescent="0.2"/>
    <row r="4873" ht="12.75" customHeight="1" x14ac:dyDescent="0.2"/>
    <row r="4874" ht="12.75" customHeight="1" x14ac:dyDescent="0.2"/>
    <row r="4875" ht="12.75" customHeight="1" x14ac:dyDescent="0.2"/>
    <row r="4876" ht="12.75" customHeight="1" x14ac:dyDescent="0.2"/>
    <row r="4877" ht="12.75" customHeight="1" x14ac:dyDescent="0.2"/>
    <row r="4878" ht="12.75" customHeight="1" x14ac:dyDescent="0.2"/>
    <row r="4879" ht="12.75" customHeight="1" x14ac:dyDescent="0.2"/>
    <row r="4880" ht="12.75" customHeight="1" x14ac:dyDescent="0.2"/>
    <row r="4881" ht="12.75" customHeight="1" x14ac:dyDescent="0.2"/>
    <row r="4882" ht="12.75" customHeight="1" x14ac:dyDescent="0.2"/>
    <row r="4883" ht="12.75" customHeight="1" x14ac:dyDescent="0.2"/>
    <row r="4884" ht="12.75" customHeight="1" x14ac:dyDescent="0.2"/>
    <row r="4885" ht="12.75" customHeight="1" x14ac:dyDescent="0.2"/>
    <row r="4886" ht="12.75" customHeight="1" x14ac:dyDescent="0.2"/>
    <row r="4887" ht="12.75" customHeight="1" x14ac:dyDescent="0.2"/>
    <row r="4888" ht="12.75" customHeight="1" x14ac:dyDescent="0.2"/>
    <row r="4889" ht="12.75" customHeight="1" x14ac:dyDescent="0.2"/>
    <row r="4890" ht="12.75" customHeight="1" x14ac:dyDescent="0.2"/>
    <row r="4891" ht="12.75" customHeight="1" x14ac:dyDescent="0.2"/>
    <row r="4892" ht="12.75" customHeight="1" x14ac:dyDescent="0.2"/>
    <row r="4893" ht="12.75" customHeight="1" x14ac:dyDescent="0.2"/>
    <row r="4894" ht="12.75" customHeight="1" x14ac:dyDescent="0.2"/>
    <row r="4895" ht="12.75" customHeight="1" x14ac:dyDescent="0.2"/>
    <row r="4896" ht="12.75" customHeight="1" x14ac:dyDescent="0.2"/>
    <row r="4897" ht="12.75" customHeight="1" x14ac:dyDescent="0.2"/>
    <row r="4898" ht="12.75" customHeight="1" x14ac:dyDescent="0.2"/>
    <row r="4899" ht="12.75" customHeight="1" x14ac:dyDescent="0.2"/>
    <row r="4900" ht="12.75" customHeight="1" x14ac:dyDescent="0.2"/>
    <row r="4901" ht="12.75" customHeight="1" x14ac:dyDescent="0.2"/>
    <row r="4902" ht="12.75" customHeight="1" x14ac:dyDescent="0.2"/>
    <row r="4903" ht="12.75" customHeight="1" x14ac:dyDescent="0.2"/>
    <row r="4904" ht="12.75" customHeight="1" x14ac:dyDescent="0.2"/>
    <row r="4905" ht="12.75" customHeight="1" x14ac:dyDescent="0.2"/>
    <row r="4906" ht="12.75" customHeight="1" x14ac:dyDescent="0.2"/>
    <row r="4907" ht="12.75" customHeight="1" x14ac:dyDescent="0.2"/>
    <row r="4908" ht="12.75" customHeight="1" x14ac:dyDescent="0.2"/>
    <row r="4909" ht="12.75" customHeight="1" x14ac:dyDescent="0.2"/>
    <row r="4910" ht="12.75" customHeight="1" x14ac:dyDescent="0.2"/>
    <row r="4911" ht="12.75" customHeight="1" x14ac:dyDescent="0.2"/>
    <row r="4912" ht="12.75" customHeight="1" x14ac:dyDescent="0.2"/>
    <row r="4913" ht="12.75" customHeight="1" x14ac:dyDescent="0.2"/>
    <row r="4914" ht="12.75" customHeight="1" x14ac:dyDescent="0.2"/>
    <row r="4915" ht="12.75" customHeight="1" x14ac:dyDescent="0.2"/>
    <row r="4916" ht="12.75" customHeight="1" x14ac:dyDescent="0.2"/>
    <row r="4917" ht="12.75" customHeight="1" x14ac:dyDescent="0.2"/>
    <row r="4918" ht="12.75" customHeight="1" x14ac:dyDescent="0.2"/>
    <row r="4919" ht="12.75" customHeight="1" x14ac:dyDescent="0.2"/>
    <row r="4920" ht="12.75" customHeight="1" x14ac:dyDescent="0.2"/>
    <row r="4921" ht="12.75" customHeight="1" x14ac:dyDescent="0.2"/>
    <row r="4922" ht="12.75" customHeight="1" x14ac:dyDescent="0.2"/>
    <row r="4923" ht="12.75" customHeight="1" x14ac:dyDescent="0.2"/>
    <row r="4924" ht="12.75" customHeight="1" x14ac:dyDescent="0.2"/>
    <row r="4925" ht="12.75" customHeight="1" x14ac:dyDescent="0.2"/>
    <row r="4926" ht="12.75" customHeight="1" x14ac:dyDescent="0.2"/>
    <row r="4927" ht="12.75" customHeight="1" x14ac:dyDescent="0.2"/>
    <row r="4928" ht="12.75" customHeight="1" x14ac:dyDescent="0.2"/>
    <row r="4929" ht="12.75" customHeight="1" x14ac:dyDescent="0.2"/>
    <row r="4930" ht="12.75" customHeight="1" x14ac:dyDescent="0.2"/>
    <row r="4931" ht="12.75" customHeight="1" x14ac:dyDescent="0.2"/>
    <row r="4932" ht="12.75" customHeight="1" x14ac:dyDescent="0.2"/>
    <row r="4933" ht="12.75" customHeight="1" x14ac:dyDescent="0.2"/>
    <row r="4934" ht="12.75" customHeight="1" x14ac:dyDescent="0.2"/>
    <row r="4935" ht="12.75" customHeight="1" x14ac:dyDescent="0.2"/>
    <row r="4936" ht="12.75" customHeight="1" x14ac:dyDescent="0.2"/>
    <row r="4937" ht="12.75" customHeight="1" x14ac:dyDescent="0.2"/>
    <row r="4938" ht="12.75" customHeight="1" x14ac:dyDescent="0.2"/>
    <row r="4939" ht="12.75" customHeight="1" x14ac:dyDescent="0.2"/>
    <row r="4940" ht="12.75" customHeight="1" x14ac:dyDescent="0.2"/>
    <row r="4941" ht="12.75" customHeight="1" x14ac:dyDescent="0.2"/>
    <row r="4942" ht="12.75" customHeight="1" x14ac:dyDescent="0.2"/>
    <row r="4943" ht="12.75" customHeight="1" x14ac:dyDescent="0.2"/>
    <row r="4944" ht="12.75" customHeight="1" x14ac:dyDescent="0.2"/>
    <row r="4945" ht="12.75" customHeight="1" x14ac:dyDescent="0.2"/>
    <row r="4946" ht="12.75" customHeight="1" x14ac:dyDescent="0.2"/>
    <row r="4947" ht="12.75" customHeight="1" x14ac:dyDescent="0.2"/>
    <row r="4948" ht="12.75" customHeight="1" x14ac:dyDescent="0.2"/>
    <row r="4949" ht="12.75" customHeight="1" x14ac:dyDescent="0.2"/>
    <row r="4950" ht="12.75" customHeight="1" x14ac:dyDescent="0.2"/>
    <row r="4951" ht="12.75" customHeight="1" x14ac:dyDescent="0.2"/>
    <row r="4952" ht="12.75" customHeight="1" x14ac:dyDescent="0.2"/>
    <row r="4953" ht="12.75" customHeight="1" x14ac:dyDescent="0.2"/>
    <row r="4954" ht="12.75" customHeight="1" x14ac:dyDescent="0.2"/>
    <row r="4955" ht="12.75" customHeight="1" x14ac:dyDescent="0.2"/>
    <row r="4956" ht="12.75" customHeight="1" x14ac:dyDescent="0.2"/>
    <row r="4957" ht="12.75" customHeight="1" x14ac:dyDescent="0.2"/>
    <row r="4958" ht="12.75" customHeight="1" x14ac:dyDescent="0.2"/>
    <row r="4959" ht="12.75" customHeight="1" x14ac:dyDescent="0.2"/>
    <row r="4960" ht="12.75" customHeight="1" x14ac:dyDescent="0.2"/>
    <row r="4961" ht="12.75" customHeight="1" x14ac:dyDescent="0.2"/>
    <row r="4962" ht="12.75" customHeight="1" x14ac:dyDescent="0.2"/>
    <row r="4963" ht="12.75" customHeight="1" x14ac:dyDescent="0.2"/>
    <row r="4964" ht="12.75" customHeight="1" x14ac:dyDescent="0.2"/>
    <row r="4965" ht="12.75" customHeight="1" x14ac:dyDescent="0.2"/>
    <row r="4966" ht="12.75" customHeight="1" x14ac:dyDescent="0.2"/>
    <row r="4967" ht="12.75" customHeight="1" x14ac:dyDescent="0.2"/>
    <row r="4968" ht="12.75" customHeight="1" x14ac:dyDescent="0.2"/>
    <row r="4969" ht="12.75" customHeight="1" x14ac:dyDescent="0.2"/>
    <row r="4970" ht="12.75" customHeight="1" x14ac:dyDescent="0.2"/>
    <row r="4971" ht="12.75" customHeight="1" x14ac:dyDescent="0.2"/>
    <row r="4972" ht="12.75" customHeight="1" x14ac:dyDescent="0.2"/>
    <row r="4973" ht="12.75" customHeight="1" x14ac:dyDescent="0.2"/>
    <row r="4974" ht="12.75" customHeight="1" x14ac:dyDescent="0.2"/>
    <row r="4975" ht="12.75" customHeight="1" x14ac:dyDescent="0.2"/>
    <row r="4976" ht="12.75" customHeight="1" x14ac:dyDescent="0.2"/>
    <row r="4977" ht="12.75" customHeight="1" x14ac:dyDescent="0.2"/>
    <row r="4978" ht="12.75" customHeight="1" x14ac:dyDescent="0.2"/>
    <row r="4979" ht="12.75" customHeight="1" x14ac:dyDescent="0.2"/>
    <row r="4980" ht="12.75" customHeight="1" x14ac:dyDescent="0.2"/>
    <row r="4981" ht="12.75" customHeight="1" x14ac:dyDescent="0.2"/>
    <row r="4982" ht="12.75" customHeight="1" x14ac:dyDescent="0.2"/>
    <row r="4983" ht="12.75" customHeight="1" x14ac:dyDescent="0.2"/>
    <row r="4984" ht="12.75" customHeight="1" x14ac:dyDescent="0.2"/>
    <row r="4985" ht="12.75" customHeight="1" x14ac:dyDescent="0.2"/>
    <row r="4986" ht="12.75" customHeight="1" x14ac:dyDescent="0.2"/>
    <row r="4987" ht="12.75" customHeight="1" x14ac:dyDescent="0.2"/>
    <row r="4988" ht="12.75" customHeight="1" x14ac:dyDescent="0.2"/>
    <row r="4989" ht="12.75" customHeight="1" x14ac:dyDescent="0.2"/>
    <row r="4990" ht="12.75" customHeight="1" x14ac:dyDescent="0.2"/>
    <row r="4991" ht="12.75" customHeight="1" x14ac:dyDescent="0.2"/>
    <row r="4992" ht="12.75" customHeight="1" x14ac:dyDescent="0.2"/>
    <row r="4993" ht="12.75" customHeight="1" x14ac:dyDescent="0.2"/>
    <row r="4994" ht="12.75" customHeight="1" x14ac:dyDescent="0.2"/>
    <row r="4995" ht="12.75" customHeight="1" x14ac:dyDescent="0.2"/>
    <row r="4996" ht="12.75" customHeight="1" x14ac:dyDescent="0.2"/>
    <row r="4997" ht="12.75" customHeight="1" x14ac:dyDescent="0.2"/>
    <row r="4998" ht="12.75" customHeight="1" x14ac:dyDescent="0.2"/>
    <row r="4999" ht="12.75" customHeight="1" x14ac:dyDescent="0.2"/>
    <row r="5000" ht="12.75" customHeight="1" x14ac:dyDescent="0.2"/>
    <row r="5001" ht="12.75" customHeight="1" x14ac:dyDescent="0.2"/>
    <row r="5002" ht="12.75" customHeight="1" x14ac:dyDescent="0.2"/>
    <row r="5003" ht="12.75" customHeight="1" x14ac:dyDescent="0.2"/>
    <row r="5004" ht="12.75" customHeight="1" x14ac:dyDescent="0.2"/>
    <row r="5005" ht="12.75" customHeight="1" x14ac:dyDescent="0.2"/>
    <row r="5006" ht="12.75" customHeight="1" x14ac:dyDescent="0.2"/>
    <row r="5007" ht="12.75" customHeight="1" x14ac:dyDescent="0.2"/>
    <row r="5008" ht="12.75" customHeight="1" x14ac:dyDescent="0.2"/>
    <row r="5009" ht="12.75" customHeight="1" x14ac:dyDescent="0.2"/>
    <row r="5010" ht="12.75" customHeight="1" x14ac:dyDescent="0.2"/>
    <row r="5011" ht="12.75" customHeight="1" x14ac:dyDescent="0.2"/>
    <row r="5012" ht="12.75" customHeight="1" x14ac:dyDescent="0.2"/>
    <row r="5013" ht="12.75" customHeight="1" x14ac:dyDescent="0.2"/>
    <row r="5014" ht="12.75" customHeight="1" x14ac:dyDescent="0.2"/>
    <row r="5015" ht="12.75" customHeight="1" x14ac:dyDescent="0.2"/>
    <row r="5016" ht="12.75" customHeight="1" x14ac:dyDescent="0.2"/>
    <row r="5017" ht="12.75" customHeight="1" x14ac:dyDescent="0.2"/>
    <row r="5018" ht="12.75" customHeight="1" x14ac:dyDescent="0.2"/>
    <row r="5019" ht="12.75" customHeight="1" x14ac:dyDescent="0.2"/>
    <row r="5020" ht="12.75" customHeight="1" x14ac:dyDescent="0.2"/>
    <row r="5021" ht="12.75" customHeight="1" x14ac:dyDescent="0.2"/>
    <row r="5022" ht="12.75" customHeight="1" x14ac:dyDescent="0.2"/>
    <row r="5023" ht="12.75" customHeight="1" x14ac:dyDescent="0.2"/>
    <row r="5024" ht="12.75" customHeight="1" x14ac:dyDescent="0.2"/>
    <row r="5025" ht="12.75" customHeight="1" x14ac:dyDescent="0.2"/>
    <row r="5026" ht="12.75" customHeight="1" x14ac:dyDescent="0.2"/>
    <row r="5027" ht="12.75" customHeight="1" x14ac:dyDescent="0.2"/>
    <row r="5028" ht="12.75" customHeight="1" x14ac:dyDescent="0.2"/>
    <row r="5029" ht="12.75" customHeight="1" x14ac:dyDescent="0.2"/>
    <row r="5030" ht="12.75" customHeight="1" x14ac:dyDescent="0.2"/>
    <row r="5031" ht="12.75" customHeight="1" x14ac:dyDescent="0.2"/>
    <row r="5032" ht="12.75" customHeight="1" x14ac:dyDescent="0.2"/>
    <row r="5033" ht="12.75" customHeight="1" x14ac:dyDescent="0.2"/>
    <row r="5034" ht="12.75" customHeight="1" x14ac:dyDescent="0.2"/>
    <row r="5035" ht="12.75" customHeight="1" x14ac:dyDescent="0.2"/>
    <row r="5036" ht="12.75" customHeight="1" x14ac:dyDescent="0.2"/>
    <row r="5037" ht="12.75" customHeight="1" x14ac:dyDescent="0.2"/>
    <row r="5038" ht="12.75" customHeight="1" x14ac:dyDescent="0.2"/>
    <row r="5039" ht="12.75" customHeight="1" x14ac:dyDescent="0.2"/>
    <row r="5040" ht="12.75" customHeight="1" x14ac:dyDescent="0.2"/>
    <row r="5041" ht="12.75" customHeight="1" x14ac:dyDescent="0.2"/>
    <row r="5042" ht="12.75" customHeight="1" x14ac:dyDescent="0.2"/>
    <row r="5043" ht="12.75" customHeight="1" x14ac:dyDescent="0.2"/>
    <row r="5044" ht="12.75" customHeight="1" x14ac:dyDescent="0.2"/>
    <row r="5045" ht="12.75" customHeight="1" x14ac:dyDescent="0.2"/>
    <row r="5046" ht="12.75" customHeight="1" x14ac:dyDescent="0.2"/>
    <row r="5047" ht="12.75" customHeight="1" x14ac:dyDescent="0.2"/>
    <row r="5048" ht="12.75" customHeight="1" x14ac:dyDescent="0.2"/>
    <row r="5049" ht="12.75" customHeight="1" x14ac:dyDescent="0.2"/>
    <row r="5050" ht="12.75" customHeight="1" x14ac:dyDescent="0.2"/>
    <row r="5051" ht="12.75" customHeight="1" x14ac:dyDescent="0.2"/>
    <row r="5052" ht="12.75" customHeight="1" x14ac:dyDescent="0.2"/>
    <row r="5053" ht="12.75" customHeight="1" x14ac:dyDescent="0.2"/>
    <row r="5054" ht="12.75" customHeight="1" x14ac:dyDescent="0.2"/>
    <row r="5055" ht="12.75" customHeight="1" x14ac:dyDescent="0.2"/>
    <row r="5056" ht="12.75" customHeight="1" x14ac:dyDescent="0.2"/>
    <row r="5057" ht="12.75" customHeight="1" x14ac:dyDescent="0.2"/>
    <row r="5058" ht="12.75" customHeight="1" x14ac:dyDescent="0.2"/>
    <row r="5059" ht="12.75" customHeight="1" x14ac:dyDescent="0.2"/>
    <row r="5060" ht="12.75" customHeight="1" x14ac:dyDescent="0.2"/>
    <row r="5061" ht="12.75" customHeight="1" x14ac:dyDescent="0.2"/>
    <row r="5062" ht="12.75" customHeight="1" x14ac:dyDescent="0.2"/>
    <row r="5063" ht="12.75" customHeight="1" x14ac:dyDescent="0.2"/>
    <row r="5064" ht="12.75" customHeight="1" x14ac:dyDescent="0.2"/>
    <row r="5065" ht="12.75" customHeight="1" x14ac:dyDescent="0.2"/>
    <row r="5066" ht="12.75" customHeight="1" x14ac:dyDescent="0.2"/>
    <row r="5067" ht="12.75" customHeight="1" x14ac:dyDescent="0.2"/>
    <row r="5068" ht="12.75" customHeight="1" x14ac:dyDescent="0.2"/>
    <row r="5069" ht="12.75" customHeight="1" x14ac:dyDescent="0.2"/>
    <row r="5070" ht="12.75" customHeight="1" x14ac:dyDescent="0.2"/>
    <row r="5071" ht="12.75" customHeight="1" x14ac:dyDescent="0.2"/>
    <row r="5072" ht="12.75" customHeight="1" x14ac:dyDescent="0.2"/>
    <row r="5073" ht="12.75" customHeight="1" x14ac:dyDescent="0.2"/>
    <row r="5074" ht="12.75" customHeight="1" x14ac:dyDescent="0.2"/>
    <row r="5075" ht="12.75" customHeight="1" x14ac:dyDescent="0.2"/>
    <row r="5076" ht="12.75" customHeight="1" x14ac:dyDescent="0.2"/>
    <row r="5077" ht="12.75" customHeight="1" x14ac:dyDescent="0.2"/>
    <row r="5078" ht="12.75" customHeight="1" x14ac:dyDescent="0.2"/>
    <row r="5079" ht="12.75" customHeight="1" x14ac:dyDescent="0.2"/>
    <row r="5080" ht="12.75" customHeight="1" x14ac:dyDescent="0.2"/>
    <row r="5081" ht="12.75" customHeight="1" x14ac:dyDescent="0.2"/>
    <row r="5082" ht="12.75" customHeight="1" x14ac:dyDescent="0.2"/>
    <row r="5083" ht="12.75" customHeight="1" x14ac:dyDescent="0.2"/>
    <row r="5084" ht="12.75" customHeight="1" x14ac:dyDescent="0.2"/>
    <row r="5085" ht="12.75" customHeight="1" x14ac:dyDescent="0.2"/>
    <row r="5086" ht="12.75" customHeight="1" x14ac:dyDescent="0.2"/>
    <row r="5087" ht="12.75" customHeight="1" x14ac:dyDescent="0.2"/>
    <row r="5088" ht="12.75" customHeight="1" x14ac:dyDescent="0.2"/>
    <row r="5089" ht="12.75" customHeight="1" x14ac:dyDescent="0.2"/>
    <row r="5090" ht="12.75" customHeight="1" x14ac:dyDescent="0.2"/>
    <row r="5091" ht="12.75" customHeight="1" x14ac:dyDescent="0.2"/>
    <row r="5092" ht="12.75" customHeight="1" x14ac:dyDescent="0.2"/>
    <row r="5093" ht="12.75" customHeight="1" x14ac:dyDescent="0.2"/>
    <row r="5094" ht="12.75" customHeight="1" x14ac:dyDescent="0.2"/>
    <row r="5095" ht="12.75" customHeight="1" x14ac:dyDescent="0.2"/>
    <row r="5096" ht="12.75" customHeight="1" x14ac:dyDescent="0.2"/>
    <row r="5097" ht="12.75" customHeight="1" x14ac:dyDescent="0.2"/>
    <row r="5098" ht="12.75" customHeight="1" x14ac:dyDescent="0.2"/>
    <row r="5099" ht="12.75" customHeight="1" x14ac:dyDescent="0.2"/>
    <row r="5100" ht="12.75" customHeight="1" x14ac:dyDescent="0.2"/>
    <row r="5101" ht="12.75" customHeight="1" x14ac:dyDescent="0.2"/>
    <row r="5102" ht="12.75" customHeight="1" x14ac:dyDescent="0.2"/>
    <row r="5103" ht="12.75" customHeight="1" x14ac:dyDescent="0.2"/>
    <row r="5104" ht="12.75" customHeight="1" x14ac:dyDescent="0.2"/>
    <row r="5105" ht="12.75" customHeight="1" x14ac:dyDescent="0.2"/>
    <row r="5106" ht="12.75" customHeight="1" x14ac:dyDescent="0.2"/>
    <row r="5107" ht="12.75" customHeight="1" x14ac:dyDescent="0.2"/>
    <row r="5108" ht="12.75" customHeight="1" x14ac:dyDescent="0.2"/>
    <row r="5109" ht="12.75" customHeight="1" x14ac:dyDescent="0.2"/>
    <row r="5110" ht="12.75" customHeight="1" x14ac:dyDescent="0.2"/>
    <row r="5111" ht="12.75" customHeight="1" x14ac:dyDescent="0.2"/>
    <row r="5112" ht="12.75" customHeight="1" x14ac:dyDescent="0.2"/>
    <row r="5113" ht="12.75" customHeight="1" x14ac:dyDescent="0.2"/>
    <row r="5114" ht="12.75" customHeight="1" x14ac:dyDescent="0.2"/>
    <row r="5115" ht="12.75" customHeight="1" x14ac:dyDescent="0.2"/>
    <row r="5116" ht="12.75" customHeight="1" x14ac:dyDescent="0.2"/>
    <row r="5117" ht="12.75" customHeight="1" x14ac:dyDescent="0.2"/>
    <row r="5118" ht="12.75" customHeight="1" x14ac:dyDescent="0.2"/>
    <row r="5119" ht="12.75" customHeight="1" x14ac:dyDescent="0.2"/>
    <row r="5120" ht="12.75" customHeight="1" x14ac:dyDescent="0.2"/>
    <row r="5121" ht="12.75" customHeight="1" x14ac:dyDescent="0.2"/>
    <row r="5122" ht="12.75" customHeight="1" x14ac:dyDescent="0.2"/>
    <row r="5123" ht="12.75" customHeight="1" x14ac:dyDescent="0.2"/>
    <row r="5124" ht="12.75" customHeight="1" x14ac:dyDescent="0.2"/>
    <row r="5125" ht="12.75" customHeight="1" x14ac:dyDescent="0.2"/>
    <row r="5126" ht="12.75" customHeight="1" x14ac:dyDescent="0.2"/>
    <row r="5127" ht="12.75" customHeight="1" x14ac:dyDescent="0.2"/>
    <row r="5128" ht="12.75" customHeight="1" x14ac:dyDescent="0.2"/>
    <row r="5129" ht="12.75" customHeight="1" x14ac:dyDescent="0.2"/>
    <row r="5130" ht="12.75" customHeight="1" x14ac:dyDescent="0.2"/>
    <row r="5131" ht="12.75" customHeight="1" x14ac:dyDescent="0.2"/>
    <row r="5132" ht="12.75" customHeight="1" x14ac:dyDescent="0.2"/>
    <row r="5133" ht="12.75" customHeight="1" x14ac:dyDescent="0.2"/>
    <row r="5134" ht="12.75" customHeight="1" x14ac:dyDescent="0.2"/>
    <row r="5135" ht="12.75" customHeight="1" x14ac:dyDescent="0.2"/>
    <row r="5136" ht="12.75" customHeight="1" x14ac:dyDescent="0.2"/>
    <row r="5137" ht="12.75" customHeight="1" x14ac:dyDescent="0.2"/>
    <row r="5138" ht="12.75" customHeight="1" x14ac:dyDescent="0.2"/>
    <row r="5139" ht="12.75" customHeight="1" x14ac:dyDescent="0.2"/>
    <row r="5140" ht="12.75" customHeight="1" x14ac:dyDescent="0.2"/>
    <row r="5141" ht="12.75" customHeight="1" x14ac:dyDescent="0.2"/>
    <row r="5142" ht="12.75" customHeight="1" x14ac:dyDescent="0.2"/>
    <row r="5143" ht="12.75" customHeight="1" x14ac:dyDescent="0.2"/>
    <row r="5144" ht="12.75" customHeight="1" x14ac:dyDescent="0.2"/>
    <row r="5145" ht="12.75" customHeight="1" x14ac:dyDescent="0.2"/>
    <row r="5146" ht="12.75" customHeight="1" x14ac:dyDescent="0.2"/>
    <row r="5147" ht="12.75" customHeight="1" x14ac:dyDescent="0.2"/>
    <row r="5148" ht="12.75" customHeight="1" x14ac:dyDescent="0.2"/>
    <row r="5149" ht="12.75" customHeight="1" x14ac:dyDescent="0.2"/>
    <row r="5150" ht="12.75" customHeight="1" x14ac:dyDescent="0.2"/>
    <row r="5151" ht="12.75" customHeight="1" x14ac:dyDescent="0.2"/>
    <row r="5152" ht="12.75" customHeight="1" x14ac:dyDescent="0.2"/>
    <row r="5153" ht="12.75" customHeight="1" x14ac:dyDescent="0.2"/>
    <row r="5154" ht="12.75" customHeight="1" x14ac:dyDescent="0.2"/>
    <row r="5155" ht="12.75" customHeight="1" x14ac:dyDescent="0.2"/>
    <row r="5156" ht="12.75" customHeight="1" x14ac:dyDescent="0.2"/>
    <row r="5157" ht="12.75" customHeight="1" x14ac:dyDescent="0.2"/>
    <row r="5158" ht="12.75" customHeight="1" x14ac:dyDescent="0.2"/>
    <row r="5159" ht="12.75" customHeight="1" x14ac:dyDescent="0.2"/>
    <row r="5160" ht="12.75" customHeight="1" x14ac:dyDescent="0.2"/>
    <row r="5161" ht="12.75" customHeight="1" x14ac:dyDescent="0.2"/>
    <row r="5162" ht="12.75" customHeight="1" x14ac:dyDescent="0.2"/>
    <row r="5163" ht="12.75" customHeight="1" x14ac:dyDescent="0.2"/>
    <row r="5164" ht="12.75" customHeight="1" x14ac:dyDescent="0.2"/>
    <row r="5165" ht="12.75" customHeight="1" x14ac:dyDescent="0.2"/>
    <row r="5166" ht="12.75" customHeight="1" x14ac:dyDescent="0.2"/>
    <row r="5167" ht="12.75" customHeight="1" x14ac:dyDescent="0.2"/>
    <row r="5168" ht="12.75" customHeight="1" x14ac:dyDescent="0.2"/>
    <row r="5169" ht="12.75" customHeight="1" x14ac:dyDescent="0.2"/>
    <row r="5170" ht="12.75" customHeight="1" x14ac:dyDescent="0.2"/>
    <row r="5171" ht="12.75" customHeight="1" x14ac:dyDescent="0.2"/>
    <row r="5172" ht="12.75" customHeight="1" x14ac:dyDescent="0.2"/>
    <row r="5173" ht="12.75" customHeight="1" x14ac:dyDescent="0.2"/>
    <row r="5174" ht="12.75" customHeight="1" x14ac:dyDescent="0.2"/>
    <row r="5175" ht="12.75" customHeight="1" x14ac:dyDescent="0.2"/>
    <row r="5176" ht="12.75" customHeight="1" x14ac:dyDescent="0.2"/>
    <row r="5177" ht="12.75" customHeight="1" x14ac:dyDescent="0.2"/>
    <row r="5178" ht="12.75" customHeight="1" x14ac:dyDescent="0.2"/>
    <row r="5179" ht="12.75" customHeight="1" x14ac:dyDescent="0.2"/>
    <row r="5180" ht="12.75" customHeight="1" x14ac:dyDescent="0.2"/>
    <row r="5181" ht="12.75" customHeight="1" x14ac:dyDescent="0.2"/>
    <row r="5182" ht="12.75" customHeight="1" x14ac:dyDescent="0.2"/>
    <row r="5183" ht="12.75" customHeight="1" x14ac:dyDescent="0.2"/>
    <row r="5184" ht="12.75" customHeight="1" x14ac:dyDescent="0.2"/>
    <row r="5185" ht="12.75" customHeight="1" x14ac:dyDescent="0.2"/>
    <row r="5186" ht="12.75" customHeight="1" x14ac:dyDescent="0.2"/>
    <row r="5187" ht="12.75" customHeight="1" x14ac:dyDescent="0.2"/>
    <row r="5188" ht="12.75" customHeight="1" x14ac:dyDescent="0.2"/>
    <row r="5189" ht="12.75" customHeight="1" x14ac:dyDescent="0.2"/>
    <row r="5190" ht="12.75" customHeight="1" x14ac:dyDescent="0.2"/>
    <row r="5191" ht="12.75" customHeight="1" x14ac:dyDescent="0.2"/>
    <row r="5192" ht="12.75" customHeight="1" x14ac:dyDescent="0.2"/>
    <row r="5193" ht="12.75" customHeight="1" x14ac:dyDescent="0.2"/>
    <row r="5194" ht="12.75" customHeight="1" x14ac:dyDescent="0.2"/>
    <row r="5195" ht="12.75" customHeight="1" x14ac:dyDescent="0.2"/>
    <row r="5196" ht="12.75" customHeight="1" x14ac:dyDescent="0.2"/>
    <row r="5197" ht="12.75" customHeight="1" x14ac:dyDescent="0.2"/>
    <row r="5198" ht="12.75" customHeight="1" x14ac:dyDescent="0.2"/>
    <row r="5199" ht="12.75" customHeight="1" x14ac:dyDescent="0.2"/>
    <row r="5200" ht="12.75" customHeight="1" x14ac:dyDescent="0.2"/>
    <row r="5201" ht="12.75" customHeight="1" x14ac:dyDescent="0.2"/>
    <row r="5202" ht="12.75" customHeight="1" x14ac:dyDescent="0.2"/>
    <row r="5203" ht="12.75" customHeight="1" x14ac:dyDescent="0.2"/>
    <row r="5204" ht="12.75" customHeight="1" x14ac:dyDescent="0.2"/>
    <row r="5205" ht="12.75" customHeight="1" x14ac:dyDescent="0.2"/>
    <row r="5206" ht="12.75" customHeight="1" x14ac:dyDescent="0.2"/>
    <row r="5207" ht="12.75" customHeight="1" x14ac:dyDescent="0.2"/>
    <row r="5208" ht="12.75" customHeight="1" x14ac:dyDescent="0.2"/>
    <row r="5209" ht="12.75" customHeight="1" x14ac:dyDescent="0.2"/>
    <row r="5210" ht="12.75" customHeight="1" x14ac:dyDescent="0.2"/>
    <row r="5211" ht="12.75" customHeight="1" x14ac:dyDescent="0.2"/>
    <row r="5212" ht="12.75" customHeight="1" x14ac:dyDescent="0.2"/>
    <row r="5213" ht="12.75" customHeight="1" x14ac:dyDescent="0.2"/>
    <row r="5214" ht="12.75" customHeight="1" x14ac:dyDescent="0.2"/>
    <row r="5215" ht="12.75" customHeight="1" x14ac:dyDescent="0.2"/>
    <row r="5216" ht="12.75" customHeight="1" x14ac:dyDescent="0.2"/>
    <row r="5217" ht="12.75" customHeight="1" x14ac:dyDescent="0.2"/>
    <row r="5218" ht="12.75" customHeight="1" x14ac:dyDescent="0.2"/>
    <row r="5219" ht="12.75" customHeight="1" x14ac:dyDescent="0.2"/>
    <row r="5220" ht="12.75" customHeight="1" x14ac:dyDescent="0.2"/>
    <row r="5221" ht="12.75" customHeight="1" x14ac:dyDescent="0.2"/>
    <row r="5222" ht="12.75" customHeight="1" x14ac:dyDescent="0.2"/>
    <row r="5223" ht="12.75" customHeight="1" x14ac:dyDescent="0.2"/>
    <row r="5224" ht="12.75" customHeight="1" x14ac:dyDescent="0.2"/>
    <row r="5225" ht="12.75" customHeight="1" x14ac:dyDescent="0.2"/>
    <row r="5226" ht="12.75" customHeight="1" x14ac:dyDescent="0.2"/>
    <row r="5227" ht="12.75" customHeight="1" x14ac:dyDescent="0.2"/>
    <row r="5228" ht="12.75" customHeight="1" x14ac:dyDescent="0.2"/>
    <row r="5229" ht="12.75" customHeight="1" x14ac:dyDescent="0.2"/>
    <row r="5230" ht="12.75" customHeight="1" x14ac:dyDescent="0.2"/>
    <row r="5231" ht="12.75" customHeight="1" x14ac:dyDescent="0.2"/>
    <row r="5232" ht="12.75" customHeight="1" x14ac:dyDescent="0.2"/>
    <row r="5233" ht="12.75" customHeight="1" x14ac:dyDescent="0.2"/>
    <row r="5234" ht="12.75" customHeight="1" x14ac:dyDescent="0.2"/>
    <row r="5235" ht="12.75" customHeight="1" x14ac:dyDescent="0.2"/>
    <row r="5236" ht="12.75" customHeight="1" x14ac:dyDescent="0.2"/>
    <row r="5237" ht="12.75" customHeight="1" x14ac:dyDescent="0.2"/>
    <row r="5238" ht="12.75" customHeight="1" x14ac:dyDescent="0.2"/>
    <row r="5239" ht="12.75" customHeight="1" x14ac:dyDescent="0.2"/>
    <row r="5240" ht="12.75" customHeight="1" x14ac:dyDescent="0.2"/>
    <row r="5241" ht="12.75" customHeight="1" x14ac:dyDescent="0.2"/>
    <row r="5242" ht="12.75" customHeight="1" x14ac:dyDescent="0.2"/>
    <row r="5243" ht="12.75" customHeight="1" x14ac:dyDescent="0.2"/>
    <row r="5244" ht="12.75" customHeight="1" x14ac:dyDescent="0.2"/>
    <row r="5245" ht="12.75" customHeight="1" x14ac:dyDescent="0.2"/>
    <row r="5246" ht="12.75" customHeight="1" x14ac:dyDescent="0.2"/>
    <row r="5247" ht="12.75" customHeight="1" x14ac:dyDescent="0.2"/>
    <row r="5248" ht="12.75" customHeight="1" x14ac:dyDescent="0.2"/>
    <row r="5249" ht="12.75" customHeight="1" x14ac:dyDescent="0.2"/>
    <row r="5250" ht="12.75" customHeight="1" x14ac:dyDescent="0.2"/>
    <row r="5251" ht="12.75" customHeight="1" x14ac:dyDescent="0.2"/>
    <row r="5252" ht="12.75" customHeight="1" x14ac:dyDescent="0.2"/>
    <row r="5253" ht="12.75" customHeight="1" x14ac:dyDescent="0.2"/>
    <row r="5254" ht="12.75" customHeight="1" x14ac:dyDescent="0.2"/>
    <row r="5255" ht="12.75" customHeight="1" x14ac:dyDescent="0.2"/>
    <row r="5256" ht="12.75" customHeight="1" x14ac:dyDescent="0.2"/>
    <row r="5257" ht="12.75" customHeight="1" x14ac:dyDescent="0.2"/>
    <row r="5258" ht="12.75" customHeight="1" x14ac:dyDescent="0.2"/>
    <row r="5259" ht="12.75" customHeight="1" x14ac:dyDescent="0.2"/>
    <row r="5260" ht="12.75" customHeight="1" x14ac:dyDescent="0.2"/>
    <row r="5261" ht="12.75" customHeight="1" x14ac:dyDescent="0.2"/>
    <row r="5262" ht="12.75" customHeight="1" x14ac:dyDescent="0.2"/>
    <row r="5263" ht="12.75" customHeight="1" x14ac:dyDescent="0.2"/>
    <row r="5264" ht="12.75" customHeight="1" x14ac:dyDescent="0.2"/>
    <row r="5265" ht="12.75" customHeight="1" x14ac:dyDescent="0.2"/>
    <row r="5266" ht="12.75" customHeight="1" x14ac:dyDescent="0.2"/>
    <row r="5267" ht="12.75" customHeight="1" x14ac:dyDescent="0.2"/>
    <row r="5268" ht="12.75" customHeight="1" x14ac:dyDescent="0.2"/>
    <row r="5269" ht="12.75" customHeight="1" x14ac:dyDescent="0.2"/>
    <row r="5270" ht="12.75" customHeight="1" x14ac:dyDescent="0.2"/>
    <row r="5271" ht="12.75" customHeight="1" x14ac:dyDescent="0.2"/>
    <row r="5272" ht="12.75" customHeight="1" x14ac:dyDescent="0.2"/>
    <row r="5273" ht="12.75" customHeight="1" x14ac:dyDescent="0.2"/>
    <row r="5274" ht="12.75" customHeight="1" x14ac:dyDescent="0.2"/>
    <row r="5275" ht="12.75" customHeight="1" x14ac:dyDescent="0.2"/>
    <row r="5276" ht="12.75" customHeight="1" x14ac:dyDescent="0.2"/>
    <row r="5277" ht="12.75" customHeight="1" x14ac:dyDescent="0.2"/>
    <row r="5278" ht="12.75" customHeight="1" x14ac:dyDescent="0.2"/>
    <row r="5279" ht="12.75" customHeight="1" x14ac:dyDescent="0.2"/>
    <row r="5280" ht="12.75" customHeight="1" x14ac:dyDescent="0.2"/>
    <row r="5281" ht="12.75" customHeight="1" x14ac:dyDescent="0.2"/>
    <row r="5282" ht="12.75" customHeight="1" x14ac:dyDescent="0.2"/>
    <row r="5283" ht="12.75" customHeight="1" x14ac:dyDescent="0.2"/>
    <row r="5284" ht="12.75" customHeight="1" x14ac:dyDescent="0.2"/>
    <row r="5285" ht="12.75" customHeight="1" x14ac:dyDescent="0.2"/>
    <row r="5286" ht="12.75" customHeight="1" x14ac:dyDescent="0.2"/>
    <row r="5287" ht="12.75" customHeight="1" x14ac:dyDescent="0.2"/>
    <row r="5288" ht="12.75" customHeight="1" x14ac:dyDescent="0.2"/>
    <row r="5289" ht="12.75" customHeight="1" x14ac:dyDescent="0.2"/>
    <row r="5290" ht="12.75" customHeight="1" x14ac:dyDescent="0.2"/>
    <row r="5291" ht="12.75" customHeight="1" x14ac:dyDescent="0.2"/>
    <row r="5292" ht="12.75" customHeight="1" x14ac:dyDescent="0.2"/>
    <row r="5293" ht="12.75" customHeight="1" x14ac:dyDescent="0.2"/>
    <row r="5294" ht="12.75" customHeight="1" x14ac:dyDescent="0.2"/>
    <row r="5295" ht="12.75" customHeight="1" x14ac:dyDescent="0.2"/>
    <row r="5296" ht="12.75" customHeight="1" x14ac:dyDescent="0.2"/>
    <row r="5297" ht="12.75" customHeight="1" x14ac:dyDescent="0.2"/>
    <row r="5298" ht="12.75" customHeight="1" x14ac:dyDescent="0.2"/>
    <row r="5299" ht="12.75" customHeight="1" x14ac:dyDescent="0.2"/>
    <row r="5300" ht="12.75" customHeight="1" x14ac:dyDescent="0.2"/>
    <row r="5301" ht="12.75" customHeight="1" x14ac:dyDescent="0.2"/>
    <row r="5302" ht="12.75" customHeight="1" x14ac:dyDescent="0.2"/>
    <row r="5303" ht="12.75" customHeight="1" x14ac:dyDescent="0.2"/>
    <row r="5304" ht="12.75" customHeight="1" x14ac:dyDescent="0.2"/>
    <row r="5305" ht="12.75" customHeight="1" x14ac:dyDescent="0.2"/>
    <row r="5306" ht="12.75" customHeight="1" x14ac:dyDescent="0.2"/>
    <row r="5307" ht="12.75" customHeight="1" x14ac:dyDescent="0.2"/>
    <row r="5308" ht="12.75" customHeight="1" x14ac:dyDescent="0.2"/>
    <row r="5309" ht="12.75" customHeight="1" x14ac:dyDescent="0.2"/>
    <row r="5310" ht="12.75" customHeight="1" x14ac:dyDescent="0.2"/>
    <row r="5311" ht="12.75" customHeight="1" x14ac:dyDescent="0.2"/>
    <row r="5312" ht="12.75" customHeight="1" x14ac:dyDescent="0.2"/>
    <row r="5313" ht="12.75" customHeight="1" x14ac:dyDescent="0.2"/>
    <row r="5314" ht="12.75" customHeight="1" x14ac:dyDescent="0.2"/>
    <row r="5315" ht="12.75" customHeight="1" x14ac:dyDescent="0.2"/>
    <row r="5316" ht="12.75" customHeight="1" x14ac:dyDescent="0.2"/>
    <row r="5317" ht="12.75" customHeight="1" x14ac:dyDescent="0.2"/>
    <row r="5318" ht="12.75" customHeight="1" x14ac:dyDescent="0.2"/>
    <row r="5319" ht="12.75" customHeight="1" x14ac:dyDescent="0.2"/>
    <row r="5320" ht="12.75" customHeight="1" x14ac:dyDescent="0.2"/>
    <row r="5321" ht="12.75" customHeight="1" x14ac:dyDescent="0.2"/>
    <row r="5322" ht="12.75" customHeight="1" x14ac:dyDescent="0.2"/>
    <row r="5323" ht="12.75" customHeight="1" x14ac:dyDescent="0.2"/>
    <row r="5324" ht="12.75" customHeight="1" x14ac:dyDescent="0.2"/>
    <row r="5325" ht="12.75" customHeight="1" x14ac:dyDescent="0.2"/>
    <row r="5326" ht="12.75" customHeight="1" x14ac:dyDescent="0.2"/>
    <row r="5327" ht="12.75" customHeight="1" x14ac:dyDescent="0.2"/>
    <row r="5328" ht="12.75" customHeight="1" x14ac:dyDescent="0.2"/>
    <row r="5329" ht="12.75" customHeight="1" x14ac:dyDescent="0.2"/>
    <row r="5330" ht="12.75" customHeight="1" x14ac:dyDescent="0.2"/>
    <row r="5331" ht="12.75" customHeight="1" x14ac:dyDescent="0.2"/>
    <row r="5332" ht="12.75" customHeight="1" x14ac:dyDescent="0.2"/>
    <row r="5333" ht="12.75" customHeight="1" x14ac:dyDescent="0.2"/>
    <row r="5334" ht="12.75" customHeight="1" x14ac:dyDescent="0.2"/>
    <row r="5335" ht="12.75" customHeight="1" x14ac:dyDescent="0.2"/>
    <row r="5336" ht="12.75" customHeight="1" x14ac:dyDescent="0.2"/>
    <row r="5337" ht="12.75" customHeight="1" x14ac:dyDescent="0.2"/>
    <row r="5338" ht="12.75" customHeight="1" x14ac:dyDescent="0.2"/>
    <row r="5339" ht="12.75" customHeight="1" x14ac:dyDescent="0.2"/>
    <row r="5340" ht="12.75" customHeight="1" x14ac:dyDescent="0.2"/>
    <row r="5341" ht="12.75" customHeight="1" x14ac:dyDescent="0.2"/>
    <row r="5342" ht="12.75" customHeight="1" x14ac:dyDescent="0.2"/>
    <row r="5343" ht="12.75" customHeight="1" x14ac:dyDescent="0.2"/>
    <row r="5344" ht="12.75" customHeight="1" x14ac:dyDescent="0.2"/>
    <row r="5345" ht="12.75" customHeight="1" x14ac:dyDescent="0.2"/>
    <row r="5346" ht="12.75" customHeight="1" x14ac:dyDescent="0.2"/>
    <row r="5347" ht="12.75" customHeight="1" x14ac:dyDescent="0.2"/>
    <row r="5348" ht="12.75" customHeight="1" x14ac:dyDescent="0.2"/>
    <row r="5349" ht="12.75" customHeight="1" x14ac:dyDescent="0.2"/>
    <row r="5350" ht="12.75" customHeight="1" x14ac:dyDescent="0.2"/>
    <row r="5351" ht="12.75" customHeight="1" x14ac:dyDescent="0.2"/>
    <row r="5352" ht="12.75" customHeight="1" x14ac:dyDescent="0.2"/>
    <row r="5353" ht="12.75" customHeight="1" x14ac:dyDescent="0.2"/>
    <row r="5354" ht="12.75" customHeight="1" x14ac:dyDescent="0.2"/>
    <row r="5355" ht="12.75" customHeight="1" x14ac:dyDescent="0.2"/>
    <row r="5356" ht="12.75" customHeight="1" x14ac:dyDescent="0.2"/>
    <row r="5357" ht="12.75" customHeight="1" x14ac:dyDescent="0.2"/>
    <row r="5358" ht="12.75" customHeight="1" x14ac:dyDescent="0.2"/>
    <row r="5359" ht="12.75" customHeight="1" x14ac:dyDescent="0.2"/>
    <row r="5360" ht="12.75" customHeight="1" x14ac:dyDescent="0.2"/>
    <row r="5361" ht="12.75" customHeight="1" x14ac:dyDescent="0.2"/>
    <row r="5362" ht="12.75" customHeight="1" x14ac:dyDescent="0.2"/>
    <row r="5363" ht="12.75" customHeight="1" x14ac:dyDescent="0.2"/>
    <row r="5364" ht="12.75" customHeight="1" x14ac:dyDescent="0.2"/>
    <row r="5365" ht="12.75" customHeight="1" x14ac:dyDescent="0.2"/>
    <row r="5366" ht="12.75" customHeight="1" x14ac:dyDescent="0.2"/>
    <row r="5367" ht="12.75" customHeight="1" x14ac:dyDescent="0.2"/>
    <row r="5368" ht="12.75" customHeight="1" x14ac:dyDescent="0.2"/>
    <row r="5369" ht="12.75" customHeight="1" x14ac:dyDescent="0.2"/>
    <row r="5370" ht="12.75" customHeight="1" x14ac:dyDescent="0.2"/>
    <row r="5371" ht="12.75" customHeight="1" x14ac:dyDescent="0.2"/>
    <row r="5372" ht="12.75" customHeight="1" x14ac:dyDescent="0.2"/>
    <row r="5373" ht="12.75" customHeight="1" x14ac:dyDescent="0.2"/>
    <row r="5374" ht="12.75" customHeight="1" x14ac:dyDescent="0.2"/>
    <row r="5375" ht="12.75" customHeight="1" x14ac:dyDescent="0.2"/>
    <row r="5376" ht="12.75" customHeight="1" x14ac:dyDescent="0.2"/>
    <row r="5377" ht="12.75" customHeight="1" x14ac:dyDescent="0.2"/>
    <row r="5378" ht="12.75" customHeight="1" x14ac:dyDescent="0.2"/>
    <row r="5379" ht="12.75" customHeight="1" x14ac:dyDescent="0.2"/>
    <row r="5380" ht="12.75" customHeight="1" x14ac:dyDescent="0.2"/>
    <row r="5381" ht="12.75" customHeight="1" x14ac:dyDescent="0.2"/>
    <row r="5382" ht="12.75" customHeight="1" x14ac:dyDescent="0.2"/>
    <row r="5383" ht="12.75" customHeight="1" x14ac:dyDescent="0.2"/>
    <row r="5384" ht="12.75" customHeight="1" x14ac:dyDescent="0.2"/>
    <row r="5385" ht="12.75" customHeight="1" x14ac:dyDescent="0.2"/>
    <row r="5386" ht="12.75" customHeight="1" x14ac:dyDescent="0.2"/>
    <row r="5387" ht="12.75" customHeight="1" x14ac:dyDescent="0.2"/>
    <row r="5388" ht="12.75" customHeight="1" x14ac:dyDescent="0.2"/>
    <row r="5389" ht="12.75" customHeight="1" x14ac:dyDescent="0.2"/>
    <row r="5390" ht="12.75" customHeight="1" x14ac:dyDescent="0.2"/>
    <row r="5391" ht="12.75" customHeight="1" x14ac:dyDescent="0.2"/>
    <row r="5392" ht="12.75" customHeight="1" x14ac:dyDescent="0.2"/>
    <row r="5393" ht="12.75" customHeight="1" x14ac:dyDescent="0.2"/>
    <row r="5394" ht="12.75" customHeight="1" x14ac:dyDescent="0.2"/>
    <row r="5395" ht="12.75" customHeight="1" x14ac:dyDescent="0.2"/>
    <row r="5396" ht="12.75" customHeight="1" x14ac:dyDescent="0.2"/>
    <row r="5397" ht="12.75" customHeight="1" x14ac:dyDescent="0.2"/>
    <row r="5398" ht="12.75" customHeight="1" x14ac:dyDescent="0.2"/>
    <row r="5399" ht="12.75" customHeight="1" x14ac:dyDescent="0.2"/>
    <row r="5400" ht="12.75" customHeight="1" x14ac:dyDescent="0.2"/>
    <row r="5401" ht="12.75" customHeight="1" x14ac:dyDescent="0.2"/>
    <row r="5402" ht="12.75" customHeight="1" x14ac:dyDescent="0.2"/>
    <row r="5403" ht="12.75" customHeight="1" x14ac:dyDescent="0.2"/>
    <row r="5404" ht="12.75" customHeight="1" x14ac:dyDescent="0.2"/>
    <row r="5405" ht="12.75" customHeight="1" x14ac:dyDescent="0.2"/>
    <row r="5406" ht="12.75" customHeight="1" x14ac:dyDescent="0.2"/>
    <row r="5407" ht="12.75" customHeight="1" x14ac:dyDescent="0.2"/>
    <row r="5408" ht="12.75" customHeight="1" x14ac:dyDescent="0.2"/>
    <row r="5409" ht="12.75" customHeight="1" x14ac:dyDescent="0.2"/>
    <row r="5410" ht="12.75" customHeight="1" x14ac:dyDescent="0.2"/>
    <row r="5411" ht="12.75" customHeight="1" x14ac:dyDescent="0.2"/>
    <row r="5412" ht="12.75" customHeight="1" x14ac:dyDescent="0.2"/>
    <row r="5413" ht="12.75" customHeight="1" x14ac:dyDescent="0.2"/>
    <row r="5414" ht="12.75" customHeight="1" x14ac:dyDescent="0.2"/>
    <row r="5415" ht="12.75" customHeight="1" x14ac:dyDescent="0.2"/>
    <row r="5416" ht="12.75" customHeight="1" x14ac:dyDescent="0.2"/>
    <row r="5417" ht="12.75" customHeight="1" x14ac:dyDescent="0.2"/>
    <row r="5418" ht="12.75" customHeight="1" x14ac:dyDescent="0.2"/>
    <row r="5419" ht="12.75" customHeight="1" x14ac:dyDescent="0.2"/>
    <row r="5420" ht="12.75" customHeight="1" x14ac:dyDescent="0.2"/>
    <row r="5421" ht="12.75" customHeight="1" x14ac:dyDescent="0.2"/>
    <row r="5422" ht="12.75" customHeight="1" x14ac:dyDescent="0.2"/>
    <row r="5423" ht="12.75" customHeight="1" x14ac:dyDescent="0.2"/>
    <row r="5424" ht="12.75" customHeight="1" x14ac:dyDescent="0.2"/>
    <row r="5425" ht="12.75" customHeight="1" x14ac:dyDescent="0.2"/>
    <row r="5426" ht="12.75" customHeight="1" x14ac:dyDescent="0.2"/>
    <row r="5427" ht="12.75" customHeight="1" x14ac:dyDescent="0.2"/>
    <row r="5428" ht="12.75" customHeight="1" x14ac:dyDescent="0.2"/>
    <row r="5429" ht="12.75" customHeight="1" x14ac:dyDescent="0.2"/>
    <row r="5430" ht="12.75" customHeight="1" x14ac:dyDescent="0.2"/>
    <row r="5431" ht="12.75" customHeight="1" x14ac:dyDescent="0.2"/>
    <row r="5432" ht="12.75" customHeight="1" x14ac:dyDescent="0.2"/>
    <row r="5433" ht="12.75" customHeight="1" x14ac:dyDescent="0.2"/>
    <row r="5434" ht="12.75" customHeight="1" x14ac:dyDescent="0.2"/>
    <row r="5435" ht="12.75" customHeight="1" x14ac:dyDescent="0.2"/>
    <row r="5436" ht="12.75" customHeight="1" x14ac:dyDescent="0.2"/>
    <row r="5437" ht="12.75" customHeight="1" x14ac:dyDescent="0.2"/>
    <row r="5438" ht="12.75" customHeight="1" x14ac:dyDescent="0.2"/>
    <row r="5439" ht="12.75" customHeight="1" x14ac:dyDescent="0.2"/>
    <row r="5440" ht="12.75" customHeight="1" x14ac:dyDescent="0.2"/>
    <row r="5441" ht="12.75" customHeight="1" x14ac:dyDescent="0.2"/>
    <row r="5442" ht="12.75" customHeight="1" x14ac:dyDescent="0.2"/>
    <row r="5443" ht="12.75" customHeight="1" x14ac:dyDescent="0.2"/>
    <row r="5444" ht="12.75" customHeight="1" x14ac:dyDescent="0.2"/>
    <row r="5445" ht="12.75" customHeight="1" x14ac:dyDescent="0.2"/>
    <row r="5446" ht="12.75" customHeight="1" x14ac:dyDescent="0.2"/>
    <row r="5447" ht="12.75" customHeight="1" x14ac:dyDescent="0.2"/>
    <row r="5448" ht="12.75" customHeight="1" x14ac:dyDescent="0.2"/>
    <row r="5449" ht="12.75" customHeight="1" x14ac:dyDescent="0.2"/>
    <row r="5450" ht="12.75" customHeight="1" x14ac:dyDescent="0.2"/>
    <row r="5451" ht="12.75" customHeight="1" x14ac:dyDescent="0.2"/>
    <row r="5452" ht="12.75" customHeight="1" x14ac:dyDescent="0.2"/>
    <row r="5453" ht="12.75" customHeight="1" x14ac:dyDescent="0.2"/>
    <row r="5454" ht="12.75" customHeight="1" x14ac:dyDescent="0.2"/>
    <row r="5455" ht="12.75" customHeight="1" x14ac:dyDescent="0.2"/>
    <row r="5456" ht="12.75" customHeight="1" x14ac:dyDescent="0.2"/>
    <row r="5457" ht="12.75" customHeight="1" x14ac:dyDescent="0.2"/>
    <row r="5458" ht="12.75" customHeight="1" x14ac:dyDescent="0.2"/>
    <row r="5459" ht="12.75" customHeight="1" x14ac:dyDescent="0.2"/>
    <row r="5460" ht="12.75" customHeight="1" x14ac:dyDescent="0.2"/>
    <row r="5461" ht="12.75" customHeight="1" x14ac:dyDescent="0.2"/>
    <row r="5462" ht="12.75" customHeight="1" x14ac:dyDescent="0.2"/>
    <row r="5463" ht="12.75" customHeight="1" x14ac:dyDescent="0.2"/>
    <row r="5464" ht="12.75" customHeight="1" x14ac:dyDescent="0.2"/>
    <row r="5465" ht="12.75" customHeight="1" x14ac:dyDescent="0.2"/>
    <row r="5466" ht="12.75" customHeight="1" x14ac:dyDescent="0.2"/>
    <row r="5467" ht="12.75" customHeight="1" x14ac:dyDescent="0.2"/>
    <row r="5468" ht="12.75" customHeight="1" x14ac:dyDescent="0.2"/>
    <row r="5469" ht="12.75" customHeight="1" x14ac:dyDescent="0.2"/>
    <row r="5470" ht="12.75" customHeight="1" x14ac:dyDescent="0.2"/>
    <row r="5471" ht="12.75" customHeight="1" x14ac:dyDescent="0.2"/>
    <row r="5472" ht="12.75" customHeight="1" x14ac:dyDescent="0.2"/>
    <row r="5473" ht="12.75" customHeight="1" x14ac:dyDescent="0.2"/>
    <row r="5474" ht="12.75" customHeight="1" x14ac:dyDescent="0.2"/>
    <row r="5475" ht="12.75" customHeight="1" x14ac:dyDescent="0.2"/>
    <row r="5476" ht="12.75" customHeight="1" x14ac:dyDescent="0.2"/>
    <row r="5477" ht="12.75" customHeight="1" x14ac:dyDescent="0.2"/>
    <row r="5478" ht="12.75" customHeight="1" x14ac:dyDescent="0.2"/>
    <row r="5479" ht="12.75" customHeight="1" x14ac:dyDescent="0.2"/>
    <row r="5480" ht="12.75" customHeight="1" x14ac:dyDescent="0.2"/>
    <row r="5481" ht="12.75" customHeight="1" x14ac:dyDescent="0.2"/>
    <row r="5482" ht="12.75" customHeight="1" x14ac:dyDescent="0.2"/>
    <row r="5483" ht="12.75" customHeight="1" x14ac:dyDescent="0.2"/>
    <row r="5484" ht="12.75" customHeight="1" x14ac:dyDescent="0.2"/>
    <row r="5485" ht="12.75" customHeight="1" x14ac:dyDescent="0.2"/>
    <row r="5486" ht="12.75" customHeight="1" x14ac:dyDescent="0.2"/>
    <row r="5487" ht="12.75" customHeight="1" x14ac:dyDescent="0.2"/>
    <row r="5488" ht="12.75" customHeight="1" x14ac:dyDescent="0.2"/>
    <row r="5489" ht="12.75" customHeight="1" x14ac:dyDescent="0.2"/>
    <row r="5490" ht="12.75" customHeight="1" x14ac:dyDescent="0.2"/>
    <row r="5491" ht="12.75" customHeight="1" x14ac:dyDescent="0.2"/>
    <row r="5492" ht="12.75" customHeight="1" x14ac:dyDescent="0.2"/>
    <row r="5493" ht="12.75" customHeight="1" x14ac:dyDescent="0.2"/>
    <row r="5494" ht="12.75" customHeight="1" x14ac:dyDescent="0.2"/>
    <row r="5495" ht="12.75" customHeight="1" x14ac:dyDescent="0.2"/>
    <row r="5496" ht="12.75" customHeight="1" x14ac:dyDescent="0.2"/>
    <row r="5497" ht="12.75" customHeight="1" x14ac:dyDescent="0.2"/>
    <row r="5498" ht="12.75" customHeight="1" x14ac:dyDescent="0.2"/>
    <row r="5499" ht="12.75" customHeight="1" x14ac:dyDescent="0.2"/>
    <row r="5500" ht="12.75" customHeight="1" x14ac:dyDescent="0.2"/>
    <row r="5501" ht="12.75" customHeight="1" x14ac:dyDescent="0.2"/>
    <row r="5502" ht="12.75" customHeight="1" x14ac:dyDescent="0.2"/>
    <row r="5503" ht="12.75" customHeight="1" x14ac:dyDescent="0.2"/>
    <row r="5504" ht="12.75" customHeight="1" x14ac:dyDescent="0.2"/>
    <row r="5505" ht="12.75" customHeight="1" x14ac:dyDescent="0.2"/>
    <row r="5506" ht="12.75" customHeight="1" x14ac:dyDescent="0.2"/>
    <row r="5507" ht="12.75" customHeight="1" x14ac:dyDescent="0.2"/>
    <row r="5508" ht="12.75" customHeight="1" x14ac:dyDescent="0.2"/>
    <row r="5509" ht="12.75" customHeight="1" x14ac:dyDescent="0.2"/>
    <row r="5510" ht="12.75" customHeight="1" x14ac:dyDescent="0.2"/>
    <row r="5511" ht="12.75" customHeight="1" x14ac:dyDescent="0.2"/>
    <row r="5512" ht="12.75" customHeight="1" x14ac:dyDescent="0.2"/>
    <row r="5513" ht="12.75" customHeight="1" x14ac:dyDescent="0.2"/>
    <row r="5514" ht="12.75" customHeight="1" x14ac:dyDescent="0.2"/>
    <row r="5515" ht="12.75" customHeight="1" x14ac:dyDescent="0.2"/>
    <row r="5516" ht="12.75" customHeight="1" x14ac:dyDescent="0.2"/>
    <row r="5517" ht="12.75" customHeight="1" x14ac:dyDescent="0.2"/>
    <row r="5518" ht="12.75" customHeight="1" x14ac:dyDescent="0.2"/>
    <row r="5519" ht="12.75" customHeight="1" x14ac:dyDescent="0.2"/>
    <row r="5520" ht="12.75" customHeight="1" x14ac:dyDescent="0.2"/>
    <row r="5521" ht="12.75" customHeight="1" x14ac:dyDescent="0.2"/>
    <row r="5522" ht="12.75" customHeight="1" x14ac:dyDescent="0.2"/>
    <row r="5523" ht="12.75" customHeight="1" x14ac:dyDescent="0.2"/>
    <row r="5524" ht="12.75" customHeight="1" x14ac:dyDescent="0.2"/>
    <row r="5525" ht="12.75" customHeight="1" x14ac:dyDescent="0.2"/>
    <row r="5526" ht="12.75" customHeight="1" x14ac:dyDescent="0.2"/>
    <row r="5527" ht="12.75" customHeight="1" x14ac:dyDescent="0.2"/>
    <row r="5528" ht="12.75" customHeight="1" x14ac:dyDescent="0.2"/>
    <row r="5529" ht="12.75" customHeight="1" x14ac:dyDescent="0.2"/>
    <row r="5530" ht="12.75" customHeight="1" x14ac:dyDescent="0.2"/>
    <row r="5531" ht="12.75" customHeight="1" x14ac:dyDescent="0.2"/>
    <row r="5532" ht="12.75" customHeight="1" x14ac:dyDescent="0.2"/>
    <row r="5533" ht="12.75" customHeight="1" x14ac:dyDescent="0.2"/>
    <row r="5534" ht="12.75" customHeight="1" x14ac:dyDescent="0.2"/>
    <row r="5535" ht="12.75" customHeight="1" x14ac:dyDescent="0.2"/>
    <row r="5536" ht="12.75" customHeight="1" x14ac:dyDescent="0.2"/>
    <row r="5537" ht="12.75" customHeight="1" x14ac:dyDescent="0.2"/>
    <row r="5538" ht="12.75" customHeight="1" x14ac:dyDescent="0.2"/>
    <row r="5539" ht="12.75" customHeight="1" x14ac:dyDescent="0.2"/>
    <row r="5540" ht="12.75" customHeight="1" x14ac:dyDescent="0.2"/>
    <row r="5541" ht="12.75" customHeight="1" x14ac:dyDescent="0.2"/>
    <row r="5542" ht="12.75" customHeight="1" x14ac:dyDescent="0.2"/>
    <row r="5543" ht="12.75" customHeight="1" x14ac:dyDescent="0.2"/>
    <row r="5544" ht="12.75" customHeight="1" x14ac:dyDescent="0.2"/>
    <row r="5545" ht="12.75" customHeight="1" x14ac:dyDescent="0.2"/>
    <row r="5546" ht="12.75" customHeight="1" x14ac:dyDescent="0.2"/>
    <row r="5547" ht="12.75" customHeight="1" x14ac:dyDescent="0.2"/>
    <row r="5548" ht="12.75" customHeight="1" x14ac:dyDescent="0.2"/>
    <row r="5549" ht="12.75" customHeight="1" x14ac:dyDescent="0.2"/>
    <row r="5550" ht="12.75" customHeight="1" x14ac:dyDescent="0.2"/>
    <row r="5551" ht="12.75" customHeight="1" x14ac:dyDescent="0.2"/>
    <row r="5552" ht="12.75" customHeight="1" x14ac:dyDescent="0.2"/>
    <row r="5553" ht="12.75" customHeight="1" x14ac:dyDescent="0.2"/>
    <row r="5554" ht="12.75" customHeight="1" x14ac:dyDescent="0.2"/>
    <row r="5555" ht="12.75" customHeight="1" x14ac:dyDescent="0.2"/>
    <row r="5556" ht="12.75" customHeight="1" x14ac:dyDescent="0.2"/>
    <row r="5557" ht="12.75" customHeight="1" x14ac:dyDescent="0.2"/>
    <row r="5558" ht="12.75" customHeight="1" x14ac:dyDescent="0.2"/>
    <row r="5559" ht="12.75" customHeight="1" x14ac:dyDescent="0.2"/>
    <row r="5560" ht="12.75" customHeight="1" x14ac:dyDescent="0.2"/>
    <row r="5561" ht="12.75" customHeight="1" x14ac:dyDescent="0.2"/>
    <row r="5562" ht="12.75" customHeight="1" x14ac:dyDescent="0.2"/>
    <row r="5563" ht="12.75" customHeight="1" x14ac:dyDescent="0.2"/>
    <row r="5564" ht="12.75" customHeight="1" x14ac:dyDescent="0.2"/>
    <row r="5565" ht="12.75" customHeight="1" x14ac:dyDescent="0.2"/>
    <row r="5566" ht="12.75" customHeight="1" x14ac:dyDescent="0.2"/>
    <row r="5567" ht="12.75" customHeight="1" x14ac:dyDescent="0.2"/>
    <row r="5568" ht="12.75" customHeight="1" x14ac:dyDescent="0.2"/>
    <row r="5569" ht="12.75" customHeight="1" x14ac:dyDescent="0.2"/>
    <row r="5570" ht="12.75" customHeight="1" x14ac:dyDescent="0.2"/>
    <row r="5571" ht="12.75" customHeight="1" x14ac:dyDescent="0.2"/>
    <row r="5572" ht="12.75" customHeight="1" x14ac:dyDescent="0.2"/>
    <row r="5573" ht="12.75" customHeight="1" x14ac:dyDescent="0.2"/>
    <row r="5574" ht="12.75" customHeight="1" x14ac:dyDescent="0.2"/>
    <row r="5575" ht="12.75" customHeight="1" x14ac:dyDescent="0.2"/>
    <row r="5576" ht="12.75" customHeight="1" x14ac:dyDescent="0.2"/>
    <row r="5577" ht="12.75" customHeight="1" x14ac:dyDescent="0.2"/>
    <row r="5578" ht="12.75" customHeight="1" x14ac:dyDescent="0.2"/>
    <row r="5579" ht="12.75" customHeight="1" x14ac:dyDescent="0.2"/>
    <row r="5580" ht="12.75" customHeight="1" x14ac:dyDescent="0.2"/>
    <row r="5581" ht="12.75" customHeight="1" x14ac:dyDescent="0.2"/>
    <row r="5582" ht="12.75" customHeight="1" x14ac:dyDescent="0.2"/>
    <row r="5583" ht="12.75" customHeight="1" x14ac:dyDescent="0.2"/>
    <row r="5584" ht="12.75" customHeight="1" x14ac:dyDescent="0.2"/>
    <row r="5585" ht="12.75" customHeight="1" x14ac:dyDescent="0.2"/>
    <row r="5586" ht="12.75" customHeight="1" x14ac:dyDescent="0.2"/>
    <row r="5587" ht="12.75" customHeight="1" x14ac:dyDescent="0.2"/>
    <row r="5588" ht="12.75" customHeight="1" x14ac:dyDescent="0.2"/>
    <row r="5589" ht="12.75" customHeight="1" x14ac:dyDescent="0.2"/>
    <row r="5590" ht="12.75" customHeight="1" x14ac:dyDescent="0.2"/>
    <row r="5591" ht="12.75" customHeight="1" x14ac:dyDescent="0.2"/>
    <row r="5592" ht="12.75" customHeight="1" x14ac:dyDescent="0.2"/>
    <row r="5593" ht="12.75" customHeight="1" x14ac:dyDescent="0.2"/>
    <row r="5594" ht="12.75" customHeight="1" x14ac:dyDescent="0.2"/>
    <row r="5595" ht="12.75" customHeight="1" x14ac:dyDescent="0.2"/>
    <row r="5596" ht="12.75" customHeight="1" x14ac:dyDescent="0.2"/>
    <row r="5597" ht="12.75" customHeight="1" x14ac:dyDescent="0.2"/>
    <row r="5598" ht="12.75" customHeight="1" x14ac:dyDescent="0.2"/>
    <row r="5599" ht="12.75" customHeight="1" x14ac:dyDescent="0.2"/>
    <row r="5600" ht="12.75" customHeight="1" x14ac:dyDescent="0.2"/>
    <row r="5601" ht="12.75" customHeight="1" x14ac:dyDescent="0.2"/>
    <row r="5602" ht="12.75" customHeight="1" x14ac:dyDescent="0.2"/>
    <row r="5603" ht="12.75" customHeight="1" x14ac:dyDescent="0.2"/>
    <row r="5604" ht="12.75" customHeight="1" x14ac:dyDescent="0.2"/>
    <row r="5605" ht="12.75" customHeight="1" x14ac:dyDescent="0.2"/>
    <row r="5606" ht="12.75" customHeight="1" x14ac:dyDescent="0.2"/>
    <row r="5607" ht="12.75" customHeight="1" x14ac:dyDescent="0.2"/>
    <row r="5608" ht="12.75" customHeight="1" x14ac:dyDescent="0.2"/>
    <row r="5609" ht="12.75" customHeight="1" x14ac:dyDescent="0.2"/>
    <row r="5610" ht="12.75" customHeight="1" x14ac:dyDescent="0.2"/>
    <row r="5611" ht="12.75" customHeight="1" x14ac:dyDescent="0.2"/>
    <row r="5612" ht="12.75" customHeight="1" x14ac:dyDescent="0.2"/>
    <row r="5613" ht="12.75" customHeight="1" x14ac:dyDescent="0.2"/>
    <row r="5614" ht="12.75" customHeight="1" x14ac:dyDescent="0.2"/>
    <row r="5615" ht="12.75" customHeight="1" x14ac:dyDescent="0.2"/>
    <row r="5616" ht="12.75" customHeight="1" x14ac:dyDescent="0.2"/>
    <row r="5617" ht="12.75" customHeight="1" x14ac:dyDescent="0.2"/>
    <row r="5618" ht="12.75" customHeight="1" x14ac:dyDescent="0.2"/>
    <row r="5619" ht="12.75" customHeight="1" x14ac:dyDescent="0.2"/>
    <row r="5620" ht="12.75" customHeight="1" x14ac:dyDescent="0.2"/>
    <row r="5621" ht="12.75" customHeight="1" x14ac:dyDescent="0.2"/>
    <row r="5622" ht="12.75" customHeight="1" x14ac:dyDescent="0.2"/>
    <row r="5623" ht="12.75" customHeight="1" x14ac:dyDescent="0.2"/>
    <row r="5624" ht="12.75" customHeight="1" x14ac:dyDescent="0.2"/>
    <row r="5625" ht="12.75" customHeight="1" x14ac:dyDescent="0.2"/>
    <row r="5626" ht="12.75" customHeight="1" x14ac:dyDescent="0.2"/>
    <row r="5627" ht="12.75" customHeight="1" x14ac:dyDescent="0.2"/>
    <row r="5628" ht="12.75" customHeight="1" x14ac:dyDescent="0.2"/>
    <row r="5629" ht="12.75" customHeight="1" x14ac:dyDescent="0.2"/>
    <row r="5630" ht="12.75" customHeight="1" x14ac:dyDescent="0.2"/>
    <row r="5631" ht="12.75" customHeight="1" x14ac:dyDescent="0.2"/>
    <row r="5632" ht="12.75" customHeight="1" x14ac:dyDescent="0.2"/>
    <row r="5633" ht="12.75" customHeight="1" x14ac:dyDescent="0.2"/>
    <row r="5634" ht="12.75" customHeight="1" x14ac:dyDescent="0.2"/>
    <row r="5635" ht="12.75" customHeight="1" x14ac:dyDescent="0.2"/>
    <row r="5636" ht="12.75" customHeight="1" x14ac:dyDescent="0.2"/>
    <row r="5637" ht="12.75" customHeight="1" x14ac:dyDescent="0.2"/>
    <row r="5638" ht="12.75" customHeight="1" x14ac:dyDescent="0.2"/>
    <row r="5639" ht="12.75" customHeight="1" x14ac:dyDescent="0.2"/>
    <row r="5640" ht="12.75" customHeight="1" x14ac:dyDescent="0.2"/>
    <row r="5641" ht="12.75" customHeight="1" x14ac:dyDescent="0.2"/>
    <row r="5642" ht="12.75" customHeight="1" x14ac:dyDescent="0.2"/>
    <row r="5643" ht="12.75" customHeight="1" x14ac:dyDescent="0.2"/>
    <row r="5644" ht="12.75" customHeight="1" x14ac:dyDescent="0.2"/>
    <row r="5645" ht="12.75" customHeight="1" x14ac:dyDescent="0.2"/>
    <row r="5646" ht="12.75" customHeight="1" x14ac:dyDescent="0.2"/>
    <row r="5647" ht="12.75" customHeight="1" x14ac:dyDescent="0.2"/>
    <row r="5648" ht="12.75" customHeight="1" x14ac:dyDescent="0.2"/>
    <row r="5649" ht="12.75" customHeight="1" x14ac:dyDescent="0.2"/>
    <row r="5650" ht="12.75" customHeight="1" x14ac:dyDescent="0.2"/>
    <row r="5651" ht="12.75" customHeight="1" x14ac:dyDescent="0.2"/>
    <row r="5652" ht="12.75" customHeight="1" x14ac:dyDescent="0.2"/>
    <row r="5653" ht="12.75" customHeight="1" x14ac:dyDescent="0.2"/>
    <row r="5654" ht="12.75" customHeight="1" x14ac:dyDescent="0.2"/>
    <row r="5655" ht="12.75" customHeight="1" x14ac:dyDescent="0.2"/>
    <row r="5656" ht="12.75" customHeight="1" x14ac:dyDescent="0.2"/>
    <row r="5657" ht="12.75" customHeight="1" x14ac:dyDescent="0.2"/>
    <row r="5658" ht="12.75" customHeight="1" x14ac:dyDescent="0.2"/>
    <row r="5659" ht="12.75" customHeight="1" x14ac:dyDescent="0.2"/>
    <row r="5660" ht="12.75" customHeight="1" x14ac:dyDescent="0.2"/>
    <row r="5661" ht="12.75" customHeight="1" x14ac:dyDescent="0.2"/>
    <row r="5662" ht="12.75" customHeight="1" x14ac:dyDescent="0.2"/>
    <row r="5663" ht="12.75" customHeight="1" x14ac:dyDescent="0.2"/>
    <row r="5664" ht="12.75" customHeight="1" x14ac:dyDescent="0.2"/>
    <row r="5665" ht="12.75" customHeight="1" x14ac:dyDescent="0.2"/>
    <row r="5666" ht="12.75" customHeight="1" x14ac:dyDescent="0.2"/>
    <row r="5667" ht="12.75" customHeight="1" x14ac:dyDescent="0.2"/>
    <row r="5668" ht="12.75" customHeight="1" x14ac:dyDescent="0.2"/>
    <row r="5669" ht="12.75" customHeight="1" x14ac:dyDescent="0.2"/>
    <row r="5670" ht="12.75" customHeight="1" x14ac:dyDescent="0.2"/>
    <row r="5671" ht="12.75" customHeight="1" x14ac:dyDescent="0.2"/>
    <row r="5672" ht="12.75" customHeight="1" x14ac:dyDescent="0.2"/>
    <row r="5673" ht="12.75" customHeight="1" x14ac:dyDescent="0.2"/>
    <row r="5674" ht="12.75" customHeight="1" x14ac:dyDescent="0.2"/>
    <row r="5675" ht="12.75" customHeight="1" x14ac:dyDescent="0.2"/>
    <row r="5676" ht="12.75" customHeight="1" x14ac:dyDescent="0.2"/>
    <row r="5677" ht="12.75" customHeight="1" x14ac:dyDescent="0.2"/>
    <row r="5678" ht="12.75" customHeight="1" x14ac:dyDescent="0.2"/>
    <row r="5679" ht="12.75" customHeight="1" x14ac:dyDescent="0.2"/>
    <row r="5680" ht="12.75" customHeight="1" x14ac:dyDescent="0.2"/>
    <row r="5681" ht="12.75" customHeight="1" x14ac:dyDescent="0.2"/>
    <row r="5682" ht="12.75" customHeight="1" x14ac:dyDescent="0.2"/>
    <row r="5683" ht="12.75" customHeight="1" x14ac:dyDescent="0.2"/>
    <row r="5684" ht="12.75" customHeight="1" x14ac:dyDescent="0.2"/>
    <row r="5685" ht="12.75" customHeight="1" x14ac:dyDescent="0.2"/>
    <row r="5686" ht="12.75" customHeight="1" x14ac:dyDescent="0.2"/>
    <row r="5687" ht="12.75" customHeight="1" x14ac:dyDescent="0.2"/>
    <row r="5688" ht="12.75" customHeight="1" x14ac:dyDescent="0.2"/>
    <row r="5689" ht="12.75" customHeight="1" x14ac:dyDescent="0.2"/>
    <row r="5690" ht="12.75" customHeight="1" x14ac:dyDescent="0.2"/>
    <row r="5691" ht="12.75" customHeight="1" x14ac:dyDescent="0.2"/>
    <row r="5692" ht="12.75" customHeight="1" x14ac:dyDescent="0.2"/>
    <row r="5693" ht="12.75" customHeight="1" x14ac:dyDescent="0.2"/>
    <row r="5694" ht="12.75" customHeight="1" x14ac:dyDescent="0.2"/>
    <row r="5695" ht="12.75" customHeight="1" x14ac:dyDescent="0.2"/>
    <row r="5696" ht="12.75" customHeight="1" x14ac:dyDescent="0.2"/>
    <row r="5697" ht="12.75" customHeight="1" x14ac:dyDescent="0.2"/>
    <row r="5698" ht="12.75" customHeight="1" x14ac:dyDescent="0.2"/>
    <row r="5699" ht="12.75" customHeight="1" x14ac:dyDescent="0.2"/>
    <row r="5700" ht="12.75" customHeight="1" x14ac:dyDescent="0.2"/>
    <row r="5701" ht="12.75" customHeight="1" x14ac:dyDescent="0.2"/>
    <row r="5702" ht="12.75" customHeight="1" x14ac:dyDescent="0.2"/>
    <row r="5703" ht="12.75" customHeight="1" x14ac:dyDescent="0.2"/>
    <row r="5704" ht="12.75" customHeight="1" x14ac:dyDescent="0.2"/>
    <row r="5705" ht="12.75" customHeight="1" x14ac:dyDescent="0.2"/>
    <row r="5706" ht="12.75" customHeight="1" x14ac:dyDescent="0.2"/>
    <row r="5707" ht="12.75" customHeight="1" x14ac:dyDescent="0.2"/>
    <row r="5708" ht="12.75" customHeight="1" x14ac:dyDescent="0.2"/>
    <row r="5709" ht="12.75" customHeight="1" x14ac:dyDescent="0.2"/>
    <row r="5710" ht="12.75" customHeight="1" x14ac:dyDescent="0.2"/>
    <row r="5711" ht="12.75" customHeight="1" x14ac:dyDescent="0.2"/>
    <row r="5712" ht="12.75" customHeight="1" x14ac:dyDescent="0.2"/>
    <row r="5713" ht="12.75" customHeight="1" x14ac:dyDescent="0.2"/>
    <row r="5714" ht="12.75" customHeight="1" x14ac:dyDescent="0.2"/>
    <row r="5715" ht="12.75" customHeight="1" x14ac:dyDescent="0.2"/>
    <row r="5716" ht="12.75" customHeight="1" x14ac:dyDescent="0.2"/>
    <row r="5717" ht="12.75" customHeight="1" x14ac:dyDescent="0.2"/>
    <row r="5718" ht="12.75" customHeight="1" x14ac:dyDescent="0.2"/>
    <row r="5719" ht="12.75" customHeight="1" x14ac:dyDescent="0.2"/>
    <row r="5720" ht="12.75" customHeight="1" x14ac:dyDescent="0.2"/>
    <row r="5721" ht="12.75" customHeight="1" x14ac:dyDescent="0.2"/>
    <row r="5722" ht="12.75" customHeight="1" x14ac:dyDescent="0.2"/>
    <row r="5723" ht="12.75" customHeight="1" x14ac:dyDescent="0.2"/>
    <row r="5724" ht="12.75" customHeight="1" x14ac:dyDescent="0.2"/>
    <row r="5725" ht="12.75" customHeight="1" x14ac:dyDescent="0.2"/>
    <row r="5726" ht="12.75" customHeight="1" x14ac:dyDescent="0.2"/>
    <row r="5727" ht="12.75" customHeight="1" x14ac:dyDescent="0.2"/>
    <row r="5728" ht="12.75" customHeight="1" x14ac:dyDescent="0.2"/>
    <row r="5729" ht="12.75" customHeight="1" x14ac:dyDescent="0.2"/>
    <row r="5730" ht="12.75" customHeight="1" x14ac:dyDescent="0.2"/>
    <row r="5731" ht="12.75" customHeight="1" x14ac:dyDescent="0.2"/>
    <row r="5732" ht="12.75" customHeight="1" x14ac:dyDescent="0.2"/>
    <row r="5733" ht="12.75" customHeight="1" x14ac:dyDescent="0.2"/>
    <row r="5734" ht="12.75" customHeight="1" x14ac:dyDescent="0.2"/>
    <row r="5735" ht="12.75" customHeight="1" x14ac:dyDescent="0.2"/>
    <row r="5736" ht="12.75" customHeight="1" x14ac:dyDescent="0.2"/>
    <row r="5737" ht="12.75" customHeight="1" x14ac:dyDescent="0.2"/>
    <row r="5738" ht="12.75" customHeight="1" x14ac:dyDescent="0.2"/>
    <row r="5739" ht="12.75" customHeight="1" x14ac:dyDescent="0.2"/>
    <row r="5740" ht="12.75" customHeight="1" x14ac:dyDescent="0.2"/>
    <row r="5741" ht="12.75" customHeight="1" x14ac:dyDescent="0.2"/>
    <row r="5742" ht="12.75" customHeight="1" x14ac:dyDescent="0.2"/>
    <row r="5743" ht="12.75" customHeight="1" x14ac:dyDescent="0.2"/>
    <row r="5744" ht="12.75" customHeight="1" x14ac:dyDescent="0.2"/>
    <row r="5745" ht="12.75" customHeight="1" x14ac:dyDescent="0.2"/>
    <row r="5746" ht="12.75" customHeight="1" x14ac:dyDescent="0.2"/>
    <row r="5747" ht="12.75" customHeight="1" x14ac:dyDescent="0.2"/>
    <row r="5748" ht="12.75" customHeight="1" x14ac:dyDescent="0.2"/>
    <row r="5749" ht="12.75" customHeight="1" x14ac:dyDescent="0.2"/>
    <row r="5750" ht="12.75" customHeight="1" x14ac:dyDescent="0.2"/>
    <row r="5751" ht="12.75" customHeight="1" x14ac:dyDescent="0.2"/>
    <row r="5752" ht="12.75" customHeight="1" x14ac:dyDescent="0.2"/>
    <row r="5753" ht="12.75" customHeight="1" x14ac:dyDescent="0.2"/>
    <row r="5754" ht="12.75" customHeight="1" x14ac:dyDescent="0.2"/>
    <row r="5755" ht="12.75" customHeight="1" x14ac:dyDescent="0.2"/>
    <row r="5756" ht="12.75" customHeight="1" x14ac:dyDescent="0.2"/>
    <row r="5757" ht="12.75" customHeight="1" x14ac:dyDescent="0.2"/>
    <row r="5758" ht="12.75" customHeight="1" x14ac:dyDescent="0.2"/>
    <row r="5759" ht="12.75" customHeight="1" x14ac:dyDescent="0.2"/>
    <row r="5760" ht="12.75" customHeight="1" x14ac:dyDescent="0.2"/>
    <row r="5761" ht="12.75" customHeight="1" x14ac:dyDescent="0.2"/>
    <row r="5762" ht="12.75" customHeight="1" x14ac:dyDescent="0.2"/>
    <row r="5763" ht="12.75" customHeight="1" x14ac:dyDescent="0.2"/>
    <row r="5764" ht="12.75" customHeight="1" x14ac:dyDescent="0.2"/>
    <row r="5765" ht="12.75" customHeight="1" x14ac:dyDescent="0.2"/>
    <row r="5766" ht="12.75" customHeight="1" x14ac:dyDescent="0.2"/>
    <row r="5767" ht="12.75" customHeight="1" x14ac:dyDescent="0.2"/>
    <row r="5768" ht="12.75" customHeight="1" x14ac:dyDescent="0.2"/>
    <row r="5769" ht="12.75" customHeight="1" x14ac:dyDescent="0.2"/>
    <row r="5770" ht="12.75" customHeight="1" x14ac:dyDescent="0.2"/>
    <row r="5771" ht="12.75" customHeight="1" x14ac:dyDescent="0.2"/>
    <row r="5772" ht="12.75" customHeight="1" x14ac:dyDescent="0.2"/>
    <row r="5773" ht="12.75" customHeight="1" x14ac:dyDescent="0.2"/>
    <row r="5774" ht="12.75" customHeight="1" x14ac:dyDescent="0.2"/>
    <row r="5775" ht="12.75" customHeight="1" x14ac:dyDescent="0.2"/>
    <row r="5776" ht="12.75" customHeight="1" x14ac:dyDescent="0.2"/>
    <row r="5777" ht="12.75" customHeight="1" x14ac:dyDescent="0.2"/>
    <row r="5778" ht="12.75" customHeight="1" x14ac:dyDescent="0.2"/>
    <row r="5779" ht="12.75" customHeight="1" x14ac:dyDescent="0.2"/>
    <row r="5780" ht="12.75" customHeight="1" x14ac:dyDescent="0.2"/>
    <row r="5781" ht="12.75" customHeight="1" x14ac:dyDescent="0.2"/>
    <row r="5782" ht="12.75" customHeight="1" x14ac:dyDescent="0.2"/>
    <row r="5783" ht="12.75" customHeight="1" x14ac:dyDescent="0.2"/>
    <row r="5784" ht="12.75" customHeight="1" x14ac:dyDescent="0.2"/>
    <row r="5785" ht="12.75" customHeight="1" x14ac:dyDescent="0.2"/>
    <row r="5786" ht="12.75" customHeight="1" x14ac:dyDescent="0.2"/>
    <row r="5787" ht="12.75" customHeight="1" x14ac:dyDescent="0.2"/>
    <row r="5788" ht="12.75" customHeight="1" x14ac:dyDescent="0.2"/>
    <row r="5789" ht="12.75" customHeight="1" x14ac:dyDescent="0.2"/>
    <row r="5790" ht="12.75" customHeight="1" x14ac:dyDescent="0.2"/>
    <row r="5791" ht="12.75" customHeight="1" x14ac:dyDescent="0.2"/>
    <row r="5792" ht="12.75" customHeight="1" x14ac:dyDescent="0.2"/>
    <row r="5793" ht="12.75" customHeight="1" x14ac:dyDescent="0.2"/>
    <row r="5794" ht="12.75" customHeight="1" x14ac:dyDescent="0.2"/>
    <row r="5795" ht="12.75" customHeight="1" x14ac:dyDescent="0.2"/>
    <row r="5796" ht="12.75" customHeight="1" x14ac:dyDescent="0.2"/>
    <row r="5797" ht="12.75" customHeight="1" x14ac:dyDescent="0.2"/>
    <row r="5798" ht="12.75" customHeight="1" x14ac:dyDescent="0.2"/>
    <row r="5799" ht="12.75" customHeight="1" x14ac:dyDescent="0.2"/>
    <row r="5800" ht="12.75" customHeight="1" x14ac:dyDescent="0.2"/>
    <row r="5801" ht="12.75" customHeight="1" x14ac:dyDescent="0.2"/>
    <row r="5802" ht="12.75" customHeight="1" x14ac:dyDescent="0.2"/>
    <row r="5803" ht="12.75" customHeight="1" x14ac:dyDescent="0.2"/>
    <row r="5804" ht="12.75" customHeight="1" x14ac:dyDescent="0.2"/>
    <row r="5805" ht="12.75" customHeight="1" x14ac:dyDescent="0.2"/>
    <row r="5806" ht="12.75" customHeight="1" x14ac:dyDescent="0.2"/>
    <row r="5807" ht="12.75" customHeight="1" x14ac:dyDescent="0.2"/>
    <row r="5808" ht="12.75" customHeight="1" x14ac:dyDescent="0.2"/>
    <row r="5809" ht="12.75" customHeight="1" x14ac:dyDescent="0.2"/>
    <row r="5810" ht="12.75" customHeight="1" x14ac:dyDescent="0.2"/>
    <row r="5811" ht="12.75" customHeight="1" x14ac:dyDescent="0.2"/>
    <row r="5812" ht="12.75" customHeight="1" x14ac:dyDescent="0.2"/>
    <row r="5813" ht="12.75" customHeight="1" x14ac:dyDescent="0.2"/>
    <row r="5814" ht="12.75" customHeight="1" x14ac:dyDescent="0.2"/>
    <row r="5815" ht="12.75" customHeight="1" x14ac:dyDescent="0.2"/>
    <row r="5816" ht="12.75" customHeight="1" x14ac:dyDescent="0.2"/>
    <row r="5817" ht="12.75" customHeight="1" x14ac:dyDescent="0.2"/>
    <row r="5818" ht="12.75" customHeight="1" x14ac:dyDescent="0.2"/>
    <row r="5819" ht="12.75" customHeight="1" x14ac:dyDescent="0.2"/>
    <row r="5820" ht="12.75" customHeight="1" x14ac:dyDescent="0.2"/>
    <row r="5821" ht="12.75" customHeight="1" x14ac:dyDescent="0.2"/>
    <row r="5822" ht="12.75" customHeight="1" x14ac:dyDescent="0.2"/>
    <row r="5823" ht="12.75" customHeight="1" x14ac:dyDescent="0.2"/>
    <row r="5824" ht="12.75" customHeight="1" x14ac:dyDescent="0.2"/>
    <row r="5825" ht="12.75" customHeight="1" x14ac:dyDescent="0.2"/>
    <row r="5826" ht="12.75" customHeight="1" x14ac:dyDescent="0.2"/>
    <row r="5827" ht="12.75" customHeight="1" x14ac:dyDescent="0.2"/>
    <row r="5828" ht="12.75" customHeight="1" x14ac:dyDescent="0.2"/>
    <row r="5829" ht="12.75" customHeight="1" x14ac:dyDescent="0.2"/>
    <row r="5830" ht="12.75" customHeight="1" x14ac:dyDescent="0.2"/>
    <row r="5831" ht="12.75" customHeight="1" x14ac:dyDescent="0.2"/>
    <row r="5832" ht="12.75" customHeight="1" x14ac:dyDescent="0.2"/>
    <row r="5833" ht="12.75" customHeight="1" x14ac:dyDescent="0.2"/>
    <row r="5834" ht="12.75" customHeight="1" x14ac:dyDescent="0.2"/>
    <row r="5835" ht="12.75" customHeight="1" x14ac:dyDescent="0.2"/>
    <row r="5836" ht="12.75" customHeight="1" x14ac:dyDescent="0.2"/>
    <row r="5837" ht="12.75" customHeight="1" x14ac:dyDescent="0.2"/>
    <row r="5838" ht="12.75" customHeight="1" x14ac:dyDescent="0.2"/>
    <row r="5839" ht="12.75" customHeight="1" x14ac:dyDescent="0.2"/>
    <row r="5840" ht="12.75" customHeight="1" x14ac:dyDescent="0.2"/>
    <row r="5841" ht="12.75" customHeight="1" x14ac:dyDescent="0.2"/>
    <row r="5842" ht="12.75" customHeight="1" x14ac:dyDescent="0.2"/>
    <row r="5843" ht="12.75" customHeight="1" x14ac:dyDescent="0.2"/>
    <row r="5844" ht="12.75" customHeight="1" x14ac:dyDescent="0.2"/>
    <row r="5845" ht="12.75" customHeight="1" x14ac:dyDescent="0.2"/>
    <row r="5846" ht="12.75" customHeight="1" x14ac:dyDescent="0.2"/>
    <row r="5847" ht="12.75" customHeight="1" x14ac:dyDescent="0.2"/>
    <row r="5848" ht="12.75" customHeight="1" x14ac:dyDescent="0.2"/>
    <row r="5849" ht="12.75" customHeight="1" x14ac:dyDescent="0.2"/>
    <row r="5850" ht="12.75" customHeight="1" x14ac:dyDescent="0.2"/>
    <row r="5851" ht="12.75" customHeight="1" x14ac:dyDescent="0.2"/>
    <row r="5852" ht="12.75" customHeight="1" x14ac:dyDescent="0.2"/>
    <row r="5853" ht="12.75" customHeight="1" x14ac:dyDescent="0.2"/>
    <row r="5854" ht="12.75" customHeight="1" x14ac:dyDescent="0.2"/>
    <row r="5855" ht="12.75" customHeight="1" x14ac:dyDescent="0.2"/>
    <row r="5856" ht="12.75" customHeight="1" x14ac:dyDescent="0.2"/>
    <row r="5857" ht="12.75" customHeight="1" x14ac:dyDescent="0.2"/>
    <row r="5858" ht="12.75" customHeight="1" x14ac:dyDescent="0.2"/>
    <row r="5859" ht="12.75" customHeight="1" x14ac:dyDescent="0.2"/>
    <row r="5860" ht="12.75" customHeight="1" x14ac:dyDescent="0.2"/>
    <row r="5861" ht="12.75" customHeight="1" x14ac:dyDescent="0.2"/>
    <row r="5862" ht="12.75" customHeight="1" x14ac:dyDescent="0.2"/>
    <row r="5863" ht="12.75" customHeight="1" x14ac:dyDescent="0.2"/>
    <row r="5864" ht="12.75" customHeight="1" x14ac:dyDescent="0.2"/>
    <row r="5865" ht="12.75" customHeight="1" x14ac:dyDescent="0.2"/>
    <row r="5866" ht="12.75" customHeight="1" x14ac:dyDescent="0.2"/>
    <row r="5867" ht="12.75" customHeight="1" x14ac:dyDescent="0.2"/>
    <row r="5868" ht="12.75" customHeight="1" x14ac:dyDescent="0.2"/>
    <row r="5869" ht="12.75" customHeight="1" x14ac:dyDescent="0.2"/>
    <row r="5870" ht="12.75" customHeight="1" x14ac:dyDescent="0.2"/>
    <row r="5871" ht="12.75" customHeight="1" x14ac:dyDescent="0.2"/>
    <row r="5872" ht="12.75" customHeight="1" x14ac:dyDescent="0.2"/>
    <row r="5873" ht="12.75" customHeight="1" x14ac:dyDescent="0.2"/>
    <row r="5874" ht="12.75" customHeight="1" x14ac:dyDescent="0.2"/>
    <row r="5875" ht="12.75" customHeight="1" x14ac:dyDescent="0.2"/>
    <row r="5876" ht="12.75" customHeight="1" x14ac:dyDescent="0.2"/>
    <row r="5877" ht="12.75" customHeight="1" x14ac:dyDescent="0.2"/>
    <row r="5878" ht="12.75" customHeight="1" x14ac:dyDescent="0.2"/>
    <row r="5879" ht="12.75" customHeight="1" x14ac:dyDescent="0.2"/>
    <row r="5880" ht="12.75" customHeight="1" x14ac:dyDescent="0.2"/>
    <row r="5881" ht="12.75" customHeight="1" x14ac:dyDescent="0.2"/>
    <row r="5882" ht="12.75" customHeight="1" x14ac:dyDescent="0.2"/>
    <row r="5883" ht="12.75" customHeight="1" x14ac:dyDescent="0.2"/>
    <row r="5884" ht="12.75" customHeight="1" x14ac:dyDescent="0.2"/>
    <row r="5885" ht="12.75" customHeight="1" x14ac:dyDescent="0.2"/>
    <row r="5886" ht="12.75" customHeight="1" x14ac:dyDescent="0.2"/>
    <row r="5887" ht="12.75" customHeight="1" x14ac:dyDescent="0.2"/>
    <row r="5888" ht="12.75" customHeight="1" x14ac:dyDescent="0.2"/>
    <row r="5889" ht="12.75" customHeight="1" x14ac:dyDescent="0.2"/>
    <row r="5890" ht="12.75" customHeight="1" x14ac:dyDescent="0.2"/>
    <row r="5891" ht="12.75" customHeight="1" x14ac:dyDescent="0.2"/>
    <row r="5892" ht="12.75" customHeight="1" x14ac:dyDescent="0.2"/>
    <row r="5893" ht="12.75" customHeight="1" x14ac:dyDescent="0.2"/>
    <row r="5894" ht="12.75" customHeight="1" x14ac:dyDescent="0.2"/>
    <row r="5895" ht="12.75" customHeight="1" x14ac:dyDescent="0.2"/>
    <row r="5896" ht="12.75" customHeight="1" x14ac:dyDescent="0.2"/>
    <row r="5897" ht="12.75" customHeight="1" x14ac:dyDescent="0.2"/>
    <row r="5898" ht="12.75" customHeight="1" x14ac:dyDescent="0.2"/>
    <row r="5899" ht="12.75" customHeight="1" x14ac:dyDescent="0.2"/>
    <row r="5900" ht="12.75" customHeight="1" x14ac:dyDescent="0.2"/>
    <row r="5901" ht="12.75" customHeight="1" x14ac:dyDescent="0.2"/>
    <row r="5902" ht="12.75" customHeight="1" x14ac:dyDescent="0.2"/>
    <row r="5903" ht="12.75" customHeight="1" x14ac:dyDescent="0.2"/>
    <row r="5904" ht="12.75" customHeight="1" x14ac:dyDescent="0.2"/>
    <row r="5905" ht="12.75" customHeight="1" x14ac:dyDescent="0.2"/>
    <row r="5906" ht="12.75" customHeight="1" x14ac:dyDescent="0.2"/>
    <row r="5907" ht="12.75" customHeight="1" x14ac:dyDescent="0.2"/>
    <row r="5908" ht="12.75" customHeight="1" x14ac:dyDescent="0.2"/>
    <row r="5909" ht="12.75" customHeight="1" x14ac:dyDescent="0.2"/>
    <row r="5910" ht="12.75" customHeight="1" x14ac:dyDescent="0.2"/>
    <row r="5911" ht="12.75" customHeight="1" x14ac:dyDescent="0.2"/>
    <row r="5912" ht="12.75" customHeight="1" x14ac:dyDescent="0.2"/>
    <row r="5913" ht="12.75" customHeight="1" x14ac:dyDescent="0.2"/>
    <row r="5914" ht="12.75" customHeight="1" x14ac:dyDescent="0.2"/>
    <row r="5915" ht="12.75" customHeight="1" x14ac:dyDescent="0.2"/>
    <row r="5916" ht="12.75" customHeight="1" x14ac:dyDescent="0.2"/>
    <row r="5917" ht="12.75" customHeight="1" x14ac:dyDescent="0.2"/>
    <row r="5918" ht="12.75" customHeight="1" x14ac:dyDescent="0.2"/>
    <row r="5919" ht="12.75" customHeight="1" x14ac:dyDescent="0.2"/>
    <row r="5920" ht="12.75" customHeight="1" x14ac:dyDescent="0.2"/>
    <row r="5921" ht="12.75" customHeight="1" x14ac:dyDescent="0.2"/>
    <row r="5922" ht="12.75" customHeight="1" x14ac:dyDescent="0.2"/>
    <row r="5923" ht="12.75" customHeight="1" x14ac:dyDescent="0.2"/>
    <row r="5924" ht="12.75" customHeight="1" x14ac:dyDescent="0.2"/>
    <row r="5925" ht="12.75" customHeight="1" x14ac:dyDescent="0.2"/>
    <row r="5926" ht="12.75" customHeight="1" x14ac:dyDescent="0.2"/>
    <row r="5927" ht="12.75" customHeight="1" x14ac:dyDescent="0.2"/>
    <row r="5928" ht="12.75" customHeight="1" x14ac:dyDescent="0.2"/>
    <row r="5929" ht="12.75" customHeight="1" x14ac:dyDescent="0.2"/>
    <row r="5930" ht="12.75" customHeight="1" x14ac:dyDescent="0.2"/>
    <row r="5931" ht="12.75" customHeight="1" x14ac:dyDescent="0.2"/>
    <row r="5932" ht="12.75" customHeight="1" x14ac:dyDescent="0.2"/>
    <row r="5933" ht="12.75" customHeight="1" x14ac:dyDescent="0.2"/>
    <row r="5934" ht="12.75" customHeight="1" x14ac:dyDescent="0.2"/>
    <row r="5935" ht="12.75" customHeight="1" x14ac:dyDescent="0.2"/>
    <row r="5936" ht="12.75" customHeight="1" x14ac:dyDescent="0.2"/>
    <row r="5937" ht="12.75" customHeight="1" x14ac:dyDescent="0.2"/>
    <row r="5938" ht="12.75" customHeight="1" x14ac:dyDescent="0.2"/>
    <row r="5939" ht="12.75" customHeight="1" x14ac:dyDescent="0.2"/>
    <row r="5940" ht="12.75" customHeight="1" x14ac:dyDescent="0.2"/>
    <row r="5941" ht="12.75" customHeight="1" x14ac:dyDescent="0.2"/>
    <row r="5942" ht="12.75" customHeight="1" x14ac:dyDescent="0.2"/>
    <row r="5943" ht="12.75" customHeight="1" x14ac:dyDescent="0.2"/>
    <row r="5944" ht="12.75" customHeight="1" x14ac:dyDescent="0.2"/>
    <row r="5945" ht="12.75" customHeight="1" x14ac:dyDescent="0.2"/>
    <row r="5946" ht="12.75" customHeight="1" x14ac:dyDescent="0.2"/>
    <row r="5947" ht="12.75" customHeight="1" x14ac:dyDescent="0.2"/>
    <row r="5948" ht="12.75" customHeight="1" x14ac:dyDescent="0.2"/>
    <row r="5949" ht="12.75" customHeight="1" x14ac:dyDescent="0.2"/>
    <row r="5950" ht="12.75" customHeight="1" x14ac:dyDescent="0.2"/>
    <row r="5951" ht="12.75" customHeight="1" x14ac:dyDescent="0.2"/>
    <row r="5952" ht="12.75" customHeight="1" x14ac:dyDescent="0.2"/>
    <row r="5953" ht="12.75" customHeight="1" x14ac:dyDescent="0.2"/>
    <row r="5954" ht="12.75" customHeight="1" x14ac:dyDescent="0.2"/>
    <row r="5955" ht="12.75" customHeight="1" x14ac:dyDescent="0.2"/>
    <row r="5956" ht="12.75" customHeight="1" x14ac:dyDescent="0.2"/>
    <row r="5957" ht="12.75" customHeight="1" x14ac:dyDescent="0.2"/>
    <row r="5958" ht="12.75" customHeight="1" x14ac:dyDescent="0.2"/>
    <row r="5959" ht="12.75" customHeight="1" x14ac:dyDescent="0.2"/>
    <row r="5960" ht="12.75" customHeight="1" x14ac:dyDescent="0.2"/>
    <row r="5961" ht="12.75" customHeight="1" x14ac:dyDescent="0.2"/>
    <row r="5962" ht="12.75" customHeight="1" x14ac:dyDescent="0.2"/>
    <row r="5963" ht="12.75" customHeight="1" x14ac:dyDescent="0.2"/>
    <row r="5964" ht="12.75" customHeight="1" x14ac:dyDescent="0.2"/>
    <row r="5965" ht="12.75" customHeight="1" x14ac:dyDescent="0.2"/>
    <row r="5966" ht="12.75" customHeight="1" x14ac:dyDescent="0.2"/>
    <row r="5967" ht="12.75" customHeight="1" x14ac:dyDescent="0.2"/>
    <row r="5968" ht="12.75" customHeight="1" x14ac:dyDescent="0.2"/>
    <row r="5969" ht="12.75" customHeight="1" x14ac:dyDescent="0.2"/>
    <row r="5970" ht="12.75" customHeight="1" x14ac:dyDescent="0.2"/>
    <row r="5971" ht="12.75" customHeight="1" x14ac:dyDescent="0.2"/>
    <row r="5972" ht="12.75" customHeight="1" x14ac:dyDescent="0.2"/>
    <row r="5973" ht="12.75" customHeight="1" x14ac:dyDescent="0.2"/>
    <row r="5974" ht="12.75" customHeight="1" x14ac:dyDescent="0.2"/>
    <row r="5975" ht="12.75" customHeight="1" x14ac:dyDescent="0.2"/>
    <row r="5976" ht="12.75" customHeight="1" x14ac:dyDescent="0.2"/>
    <row r="5977" ht="12.75" customHeight="1" x14ac:dyDescent="0.2"/>
    <row r="5978" ht="12.75" customHeight="1" x14ac:dyDescent="0.2"/>
    <row r="5979" ht="12.75" customHeight="1" x14ac:dyDescent="0.2"/>
    <row r="5980" ht="12.75" customHeight="1" x14ac:dyDescent="0.2"/>
    <row r="5981" ht="12.75" customHeight="1" x14ac:dyDescent="0.2"/>
    <row r="5982" ht="12.75" customHeight="1" x14ac:dyDescent="0.2"/>
    <row r="5983" ht="12.75" customHeight="1" x14ac:dyDescent="0.2"/>
    <row r="5984" ht="12.75" customHeight="1" x14ac:dyDescent="0.2"/>
    <row r="5985" ht="12.75" customHeight="1" x14ac:dyDescent="0.2"/>
    <row r="5986" ht="12.75" customHeight="1" x14ac:dyDescent="0.2"/>
    <row r="5987" ht="12.75" customHeight="1" x14ac:dyDescent="0.2"/>
    <row r="5988" ht="12.75" customHeight="1" x14ac:dyDescent="0.2"/>
    <row r="5989" ht="12.75" customHeight="1" x14ac:dyDescent="0.2"/>
    <row r="5990" ht="12.75" customHeight="1" x14ac:dyDescent="0.2"/>
    <row r="5991" ht="12.75" customHeight="1" x14ac:dyDescent="0.2"/>
    <row r="5992" ht="12.75" customHeight="1" x14ac:dyDescent="0.2"/>
    <row r="5993" ht="12.75" customHeight="1" x14ac:dyDescent="0.2"/>
    <row r="5994" ht="12.75" customHeight="1" x14ac:dyDescent="0.2"/>
    <row r="5995" ht="12.75" customHeight="1" x14ac:dyDescent="0.2"/>
    <row r="5996" ht="12.75" customHeight="1" x14ac:dyDescent="0.2"/>
    <row r="5997" ht="12.75" customHeight="1" x14ac:dyDescent="0.2"/>
    <row r="5998" ht="12.75" customHeight="1" x14ac:dyDescent="0.2"/>
    <row r="5999" ht="12.75" customHeight="1" x14ac:dyDescent="0.2"/>
    <row r="6000" ht="12.75" customHeight="1" x14ac:dyDescent="0.2"/>
    <row r="6001" ht="12.75" customHeight="1" x14ac:dyDescent="0.2"/>
    <row r="6002" ht="12.75" customHeight="1" x14ac:dyDescent="0.2"/>
    <row r="6003" ht="12.75" customHeight="1" x14ac:dyDescent="0.2"/>
    <row r="6004" ht="12.75" customHeight="1" x14ac:dyDescent="0.2"/>
    <row r="6005" ht="12.75" customHeight="1" x14ac:dyDescent="0.2"/>
    <row r="6006" ht="12.75" customHeight="1" x14ac:dyDescent="0.2"/>
    <row r="6007" ht="12.75" customHeight="1" x14ac:dyDescent="0.2"/>
    <row r="6008" ht="12.75" customHeight="1" x14ac:dyDescent="0.2"/>
    <row r="6009" ht="12.75" customHeight="1" x14ac:dyDescent="0.2"/>
    <row r="6010" ht="12.75" customHeight="1" x14ac:dyDescent="0.2"/>
    <row r="6011" ht="12.75" customHeight="1" x14ac:dyDescent="0.2"/>
    <row r="6012" ht="12.75" customHeight="1" x14ac:dyDescent="0.2"/>
    <row r="6013" ht="12.75" customHeight="1" x14ac:dyDescent="0.2"/>
    <row r="6014" ht="12.75" customHeight="1" x14ac:dyDescent="0.2"/>
    <row r="6015" ht="12.75" customHeight="1" x14ac:dyDescent="0.2"/>
    <row r="6016" ht="12.75" customHeight="1" x14ac:dyDescent="0.2"/>
    <row r="6017" ht="12.75" customHeight="1" x14ac:dyDescent="0.2"/>
    <row r="6018" ht="12.75" customHeight="1" x14ac:dyDescent="0.2"/>
    <row r="6019" ht="12.75" customHeight="1" x14ac:dyDescent="0.2"/>
    <row r="6020" ht="12.75" customHeight="1" x14ac:dyDescent="0.2"/>
    <row r="6021" ht="12.75" customHeight="1" x14ac:dyDescent="0.2"/>
    <row r="6022" ht="12.75" customHeight="1" x14ac:dyDescent="0.2"/>
    <row r="6023" ht="12.75" customHeight="1" x14ac:dyDescent="0.2"/>
    <row r="6024" ht="12.75" customHeight="1" x14ac:dyDescent="0.2"/>
    <row r="6025" ht="12.75" customHeight="1" x14ac:dyDescent="0.2"/>
    <row r="6026" ht="12.75" customHeight="1" x14ac:dyDescent="0.2"/>
    <row r="6027" ht="12.75" customHeight="1" x14ac:dyDescent="0.2"/>
    <row r="6028" ht="12.75" customHeight="1" x14ac:dyDescent="0.2"/>
    <row r="6029" ht="12.75" customHeight="1" x14ac:dyDescent="0.2"/>
    <row r="6030" ht="12.75" customHeight="1" x14ac:dyDescent="0.2"/>
    <row r="6031" ht="12.75" customHeight="1" x14ac:dyDescent="0.2"/>
    <row r="6032" ht="12.75" customHeight="1" x14ac:dyDescent="0.2"/>
    <row r="6033" ht="12.75" customHeight="1" x14ac:dyDescent="0.2"/>
    <row r="6034" ht="12.75" customHeight="1" x14ac:dyDescent="0.2"/>
    <row r="6035" ht="12.75" customHeight="1" x14ac:dyDescent="0.2"/>
    <row r="6036" ht="12.75" customHeight="1" x14ac:dyDescent="0.2"/>
    <row r="6037" ht="12.75" customHeight="1" x14ac:dyDescent="0.2"/>
    <row r="6038" ht="12.75" customHeight="1" x14ac:dyDescent="0.2"/>
    <row r="6039" ht="12.75" customHeight="1" x14ac:dyDescent="0.2"/>
    <row r="6040" ht="12.75" customHeight="1" x14ac:dyDescent="0.2"/>
    <row r="6041" ht="12.75" customHeight="1" x14ac:dyDescent="0.2"/>
    <row r="6042" ht="12.75" customHeight="1" x14ac:dyDescent="0.2"/>
    <row r="6043" ht="12.75" customHeight="1" x14ac:dyDescent="0.2"/>
    <row r="6044" ht="12.75" customHeight="1" x14ac:dyDescent="0.2"/>
    <row r="6045" ht="12.75" customHeight="1" x14ac:dyDescent="0.2"/>
    <row r="6046" ht="12.75" customHeight="1" x14ac:dyDescent="0.2"/>
    <row r="6047" ht="12.75" customHeight="1" x14ac:dyDescent="0.2"/>
    <row r="6048" ht="12.75" customHeight="1" x14ac:dyDescent="0.2"/>
    <row r="6049" ht="12.75" customHeight="1" x14ac:dyDescent="0.2"/>
    <row r="6050" ht="12.75" customHeight="1" x14ac:dyDescent="0.2"/>
    <row r="6051" ht="12.75" customHeight="1" x14ac:dyDescent="0.2"/>
    <row r="6052" ht="12.75" customHeight="1" x14ac:dyDescent="0.2"/>
    <row r="6053" ht="12.75" customHeight="1" x14ac:dyDescent="0.2"/>
    <row r="6054" ht="12.75" customHeight="1" x14ac:dyDescent="0.2"/>
    <row r="6055" ht="12.75" customHeight="1" x14ac:dyDescent="0.2"/>
    <row r="6056" ht="12.75" customHeight="1" x14ac:dyDescent="0.2"/>
    <row r="6057" ht="12.75" customHeight="1" x14ac:dyDescent="0.2"/>
    <row r="6058" ht="12.75" customHeight="1" x14ac:dyDescent="0.2"/>
    <row r="6059" ht="12.75" customHeight="1" x14ac:dyDescent="0.2"/>
    <row r="6060" ht="12.75" customHeight="1" x14ac:dyDescent="0.2"/>
    <row r="6061" ht="12.75" customHeight="1" x14ac:dyDescent="0.2"/>
    <row r="6062" ht="12.75" customHeight="1" x14ac:dyDescent="0.2"/>
    <row r="6063" ht="12.75" customHeight="1" x14ac:dyDescent="0.2"/>
    <row r="6064" ht="12.75" customHeight="1" x14ac:dyDescent="0.2"/>
    <row r="6065" ht="12.75" customHeight="1" x14ac:dyDescent="0.2"/>
    <row r="6066" ht="12.75" customHeight="1" x14ac:dyDescent="0.2"/>
    <row r="6067" ht="12.75" customHeight="1" x14ac:dyDescent="0.2"/>
    <row r="6068" ht="12.75" customHeight="1" x14ac:dyDescent="0.2"/>
    <row r="6069" ht="12.75" customHeight="1" x14ac:dyDescent="0.2"/>
    <row r="6070" ht="12.75" customHeight="1" x14ac:dyDescent="0.2"/>
    <row r="6071" ht="12.75" customHeight="1" x14ac:dyDescent="0.2"/>
    <row r="6072" ht="12.75" customHeight="1" x14ac:dyDescent="0.2"/>
    <row r="6073" ht="12.75" customHeight="1" x14ac:dyDescent="0.2"/>
    <row r="6074" ht="12.75" customHeight="1" x14ac:dyDescent="0.2"/>
    <row r="6075" ht="12.75" customHeight="1" x14ac:dyDescent="0.2"/>
    <row r="6076" ht="12.75" customHeight="1" x14ac:dyDescent="0.2"/>
    <row r="6077" ht="12.75" customHeight="1" x14ac:dyDescent="0.2"/>
    <row r="6078" ht="12.75" customHeight="1" x14ac:dyDescent="0.2"/>
    <row r="6079" ht="12.75" customHeight="1" x14ac:dyDescent="0.2"/>
    <row r="6080" ht="12.75" customHeight="1" x14ac:dyDescent="0.2"/>
    <row r="6081" ht="12.75" customHeight="1" x14ac:dyDescent="0.2"/>
    <row r="6082" ht="12.75" customHeight="1" x14ac:dyDescent="0.2"/>
    <row r="6083" ht="12.75" customHeight="1" x14ac:dyDescent="0.2"/>
    <row r="6084" ht="12.75" customHeight="1" x14ac:dyDescent="0.2"/>
    <row r="6085" ht="12.75" customHeight="1" x14ac:dyDescent="0.2"/>
    <row r="6086" ht="12.75" customHeight="1" x14ac:dyDescent="0.2"/>
    <row r="6087" ht="12.75" customHeight="1" x14ac:dyDescent="0.2"/>
    <row r="6088" ht="12.75" customHeight="1" x14ac:dyDescent="0.2"/>
    <row r="6089" ht="12.75" customHeight="1" x14ac:dyDescent="0.2"/>
    <row r="6090" ht="12.75" customHeight="1" x14ac:dyDescent="0.2"/>
    <row r="6091" ht="12.75" customHeight="1" x14ac:dyDescent="0.2"/>
    <row r="6092" ht="12.75" customHeight="1" x14ac:dyDescent="0.2"/>
    <row r="6093" ht="12.75" customHeight="1" x14ac:dyDescent="0.2"/>
    <row r="6094" ht="12.75" customHeight="1" x14ac:dyDescent="0.2"/>
    <row r="6095" ht="12.75" customHeight="1" x14ac:dyDescent="0.2"/>
    <row r="6096" ht="12.75" customHeight="1" x14ac:dyDescent="0.2"/>
    <row r="6097" ht="12.75" customHeight="1" x14ac:dyDescent="0.2"/>
    <row r="6098" ht="12.75" customHeight="1" x14ac:dyDescent="0.2"/>
    <row r="6099" ht="12.75" customHeight="1" x14ac:dyDescent="0.2"/>
    <row r="6100" ht="12.75" customHeight="1" x14ac:dyDescent="0.2"/>
    <row r="6101" ht="12.75" customHeight="1" x14ac:dyDescent="0.2"/>
    <row r="6102" ht="12.75" customHeight="1" x14ac:dyDescent="0.2"/>
    <row r="6103" ht="12.75" customHeight="1" x14ac:dyDescent="0.2"/>
    <row r="6104" ht="12.75" customHeight="1" x14ac:dyDescent="0.2"/>
    <row r="6105" ht="12.75" customHeight="1" x14ac:dyDescent="0.2"/>
    <row r="6106" ht="12.75" customHeight="1" x14ac:dyDescent="0.2"/>
    <row r="6107" ht="12.75" customHeight="1" x14ac:dyDescent="0.2"/>
    <row r="6108" ht="12.75" customHeight="1" x14ac:dyDescent="0.2"/>
    <row r="6109" ht="12.75" customHeight="1" x14ac:dyDescent="0.2"/>
    <row r="6110" ht="12.75" customHeight="1" x14ac:dyDescent="0.2"/>
    <row r="6111" ht="12.75" customHeight="1" x14ac:dyDescent="0.2"/>
    <row r="6112" ht="12.75" customHeight="1" x14ac:dyDescent="0.2"/>
    <row r="6113" ht="12.75" customHeight="1" x14ac:dyDescent="0.2"/>
    <row r="6114" ht="12.75" customHeight="1" x14ac:dyDescent="0.2"/>
    <row r="6115" ht="12.75" customHeight="1" x14ac:dyDescent="0.2"/>
    <row r="6116" ht="12.75" customHeight="1" x14ac:dyDescent="0.2"/>
    <row r="6117" ht="12.75" customHeight="1" x14ac:dyDescent="0.2"/>
    <row r="6118" ht="12.75" customHeight="1" x14ac:dyDescent="0.2"/>
    <row r="6119" ht="12.75" customHeight="1" x14ac:dyDescent="0.2"/>
    <row r="6120" ht="12.75" customHeight="1" x14ac:dyDescent="0.2"/>
    <row r="6121" ht="12.75" customHeight="1" x14ac:dyDescent="0.2"/>
    <row r="6122" ht="12.75" customHeight="1" x14ac:dyDescent="0.2"/>
    <row r="6123" ht="12.75" customHeight="1" x14ac:dyDescent="0.2"/>
    <row r="6124" ht="12.75" customHeight="1" x14ac:dyDescent="0.2"/>
    <row r="6125" ht="12.75" customHeight="1" x14ac:dyDescent="0.2"/>
    <row r="6126" ht="12.75" customHeight="1" x14ac:dyDescent="0.2"/>
    <row r="6127" ht="12.75" customHeight="1" x14ac:dyDescent="0.2"/>
    <row r="6128" ht="12.75" customHeight="1" x14ac:dyDescent="0.2"/>
    <row r="6129" ht="12.75" customHeight="1" x14ac:dyDescent="0.2"/>
    <row r="6130" ht="12.75" customHeight="1" x14ac:dyDescent="0.2"/>
    <row r="6131" ht="12.75" customHeight="1" x14ac:dyDescent="0.2"/>
    <row r="6132" ht="12.75" customHeight="1" x14ac:dyDescent="0.2"/>
    <row r="6133" ht="12.75" customHeight="1" x14ac:dyDescent="0.2"/>
    <row r="6134" ht="12.75" customHeight="1" x14ac:dyDescent="0.2"/>
    <row r="6135" ht="12.75" customHeight="1" x14ac:dyDescent="0.2"/>
    <row r="6136" ht="12.75" customHeight="1" x14ac:dyDescent="0.2"/>
    <row r="6137" ht="12.75" customHeight="1" x14ac:dyDescent="0.2"/>
    <row r="6138" ht="12.75" customHeight="1" x14ac:dyDescent="0.2"/>
    <row r="6139" ht="12.75" customHeight="1" x14ac:dyDescent="0.2"/>
    <row r="6140" ht="12.75" customHeight="1" x14ac:dyDescent="0.2"/>
    <row r="6141" ht="12.75" customHeight="1" x14ac:dyDescent="0.2"/>
    <row r="6142" ht="12.75" customHeight="1" x14ac:dyDescent="0.2"/>
    <row r="6143" ht="12.75" customHeight="1" x14ac:dyDescent="0.2"/>
    <row r="6144" ht="12.75" customHeight="1" x14ac:dyDescent="0.2"/>
    <row r="6145" ht="12.75" customHeight="1" x14ac:dyDescent="0.2"/>
    <row r="6146" ht="12.75" customHeight="1" x14ac:dyDescent="0.2"/>
    <row r="6147" ht="12.75" customHeight="1" x14ac:dyDescent="0.2"/>
    <row r="6148" ht="12.75" customHeight="1" x14ac:dyDescent="0.2"/>
    <row r="6149" ht="12.75" customHeight="1" x14ac:dyDescent="0.2"/>
    <row r="6150" ht="12.75" customHeight="1" x14ac:dyDescent="0.2"/>
    <row r="6151" ht="12.75" customHeight="1" x14ac:dyDescent="0.2"/>
    <row r="6152" ht="12.75" customHeight="1" x14ac:dyDescent="0.2"/>
    <row r="6153" ht="12.75" customHeight="1" x14ac:dyDescent="0.2"/>
    <row r="6154" ht="12.75" customHeight="1" x14ac:dyDescent="0.2"/>
    <row r="6155" ht="12.75" customHeight="1" x14ac:dyDescent="0.2"/>
    <row r="6156" ht="12.75" customHeight="1" x14ac:dyDescent="0.2"/>
    <row r="6157" ht="12.75" customHeight="1" x14ac:dyDescent="0.2"/>
    <row r="6158" ht="12.75" customHeight="1" x14ac:dyDescent="0.2"/>
    <row r="6159" ht="12.75" customHeight="1" x14ac:dyDescent="0.2"/>
    <row r="6160" ht="12.75" customHeight="1" x14ac:dyDescent="0.2"/>
    <row r="6161" ht="12.75" customHeight="1" x14ac:dyDescent="0.2"/>
    <row r="6162" ht="12.75" customHeight="1" x14ac:dyDescent="0.2"/>
    <row r="6163" ht="12.75" customHeight="1" x14ac:dyDescent="0.2"/>
    <row r="6164" ht="12.75" customHeight="1" x14ac:dyDescent="0.2"/>
    <row r="6165" ht="12.75" customHeight="1" x14ac:dyDescent="0.2"/>
    <row r="6166" ht="12.75" customHeight="1" x14ac:dyDescent="0.2"/>
    <row r="6167" ht="12.75" customHeight="1" x14ac:dyDescent="0.2"/>
    <row r="6168" ht="12.75" customHeight="1" x14ac:dyDescent="0.2"/>
    <row r="6169" ht="12.75" customHeight="1" x14ac:dyDescent="0.2"/>
    <row r="6170" ht="12.75" customHeight="1" x14ac:dyDescent="0.2"/>
    <row r="6171" ht="12.75" customHeight="1" x14ac:dyDescent="0.2"/>
    <row r="6172" ht="12.75" customHeight="1" x14ac:dyDescent="0.2"/>
    <row r="6173" ht="12.75" customHeight="1" x14ac:dyDescent="0.2"/>
    <row r="6174" ht="12.75" customHeight="1" x14ac:dyDescent="0.2"/>
    <row r="6175" ht="12.75" customHeight="1" x14ac:dyDescent="0.2"/>
    <row r="6176" ht="12.75" customHeight="1" x14ac:dyDescent="0.2"/>
    <row r="6177" ht="12.75" customHeight="1" x14ac:dyDescent="0.2"/>
    <row r="6178" ht="12.75" customHeight="1" x14ac:dyDescent="0.2"/>
    <row r="6179" ht="12.75" customHeight="1" x14ac:dyDescent="0.2"/>
    <row r="6180" ht="12.75" customHeight="1" x14ac:dyDescent="0.2"/>
    <row r="6181" ht="12.75" customHeight="1" x14ac:dyDescent="0.2"/>
    <row r="6182" ht="12.75" customHeight="1" x14ac:dyDescent="0.2"/>
    <row r="6183" ht="12.75" customHeight="1" x14ac:dyDescent="0.2"/>
    <row r="6184" ht="12.75" customHeight="1" x14ac:dyDescent="0.2"/>
    <row r="6185" ht="12.75" customHeight="1" x14ac:dyDescent="0.2"/>
    <row r="6186" ht="12.75" customHeight="1" x14ac:dyDescent="0.2"/>
    <row r="6187" ht="12.75" customHeight="1" x14ac:dyDescent="0.2"/>
    <row r="6188" ht="12.75" customHeight="1" x14ac:dyDescent="0.2"/>
    <row r="6189" ht="12.75" customHeight="1" x14ac:dyDescent="0.2"/>
    <row r="6190" ht="12.75" customHeight="1" x14ac:dyDescent="0.2"/>
    <row r="6191" ht="12.75" customHeight="1" x14ac:dyDescent="0.2"/>
    <row r="6192" ht="12.75" customHeight="1" x14ac:dyDescent="0.2"/>
    <row r="6193" ht="12.75" customHeight="1" x14ac:dyDescent="0.2"/>
    <row r="6194" ht="12.75" customHeight="1" x14ac:dyDescent="0.2"/>
    <row r="6195" ht="12.75" customHeight="1" x14ac:dyDescent="0.2"/>
    <row r="6196" ht="12.75" customHeight="1" x14ac:dyDescent="0.2"/>
    <row r="6197" ht="12.75" customHeight="1" x14ac:dyDescent="0.2"/>
    <row r="6198" ht="12.75" customHeight="1" x14ac:dyDescent="0.2"/>
    <row r="6199" ht="12.75" customHeight="1" x14ac:dyDescent="0.2"/>
    <row r="6200" ht="12.75" customHeight="1" x14ac:dyDescent="0.2"/>
    <row r="6201" ht="12.75" customHeight="1" x14ac:dyDescent="0.2"/>
    <row r="6202" ht="12.75" customHeight="1" x14ac:dyDescent="0.2"/>
    <row r="6203" ht="12.75" customHeight="1" x14ac:dyDescent="0.2"/>
    <row r="6204" ht="12.75" customHeight="1" x14ac:dyDescent="0.2"/>
    <row r="6205" ht="12.75" customHeight="1" x14ac:dyDescent="0.2"/>
    <row r="6206" ht="12.75" customHeight="1" x14ac:dyDescent="0.2"/>
    <row r="6207" ht="12.75" customHeight="1" x14ac:dyDescent="0.2"/>
    <row r="6208" ht="12.75" customHeight="1" x14ac:dyDescent="0.2"/>
    <row r="6209" ht="12.75" customHeight="1" x14ac:dyDescent="0.2"/>
    <row r="6210" ht="12.75" customHeight="1" x14ac:dyDescent="0.2"/>
    <row r="6211" ht="12.75" customHeight="1" x14ac:dyDescent="0.2"/>
    <row r="6212" ht="12.75" customHeight="1" x14ac:dyDescent="0.2"/>
    <row r="6213" ht="12.75" customHeight="1" x14ac:dyDescent="0.2"/>
    <row r="6214" ht="12.75" customHeight="1" x14ac:dyDescent="0.2"/>
    <row r="6215" ht="12.75" customHeight="1" x14ac:dyDescent="0.2"/>
    <row r="6216" ht="12.75" customHeight="1" x14ac:dyDescent="0.2"/>
    <row r="6217" ht="12.75" customHeight="1" x14ac:dyDescent="0.2"/>
    <row r="6218" ht="12.75" customHeight="1" x14ac:dyDescent="0.2"/>
    <row r="6219" ht="12.75" customHeight="1" x14ac:dyDescent="0.2"/>
    <row r="6220" ht="12.75" customHeight="1" x14ac:dyDescent="0.2"/>
    <row r="6221" ht="12.75" customHeight="1" x14ac:dyDescent="0.2"/>
    <row r="6222" ht="12.75" customHeight="1" x14ac:dyDescent="0.2"/>
    <row r="6223" ht="12.75" customHeight="1" x14ac:dyDescent="0.2"/>
    <row r="6224" ht="12.75" customHeight="1" x14ac:dyDescent="0.2"/>
    <row r="6225" ht="12.75" customHeight="1" x14ac:dyDescent="0.2"/>
    <row r="6226" ht="12.75" customHeight="1" x14ac:dyDescent="0.2"/>
    <row r="6227" ht="12.75" customHeight="1" x14ac:dyDescent="0.2"/>
    <row r="6228" ht="12.75" customHeight="1" x14ac:dyDescent="0.2"/>
    <row r="6229" ht="12.75" customHeight="1" x14ac:dyDescent="0.2"/>
    <row r="6230" ht="12.75" customHeight="1" x14ac:dyDescent="0.2"/>
    <row r="6231" ht="12.75" customHeight="1" x14ac:dyDescent="0.2"/>
    <row r="6232" ht="12.75" customHeight="1" x14ac:dyDescent="0.2"/>
    <row r="6233" ht="12.75" customHeight="1" x14ac:dyDescent="0.2"/>
    <row r="6234" ht="12.75" customHeight="1" x14ac:dyDescent="0.2"/>
    <row r="6235" ht="12.75" customHeight="1" x14ac:dyDescent="0.2"/>
    <row r="6236" ht="12.75" customHeight="1" x14ac:dyDescent="0.2"/>
    <row r="6237" ht="12.75" customHeight="1" x14ac:dyDescent="0.2"/>
    <row r="6238" ht="12.75" customHeight="1" x14ac:dyDescent="0.2"/>
    <row r="6239" ht="12.75" customHeight="1" x14ac:dyDescent="0.2"/>
    <row r="6240" ht="12.75" customHeight="1" x14ac:dyDescent="0.2"/>
    <row r="6241" ht="12.75" customHeight="1" x14ac:dyDescent="0.2"/>
    <row r="6242" ht="12.75" customHeight="1" x14ac:dyDescent="0.2"/>
    <row r="6243" ht="12.75" customHeight="1" x14ac:dyDescent="0.2"/>
    <row r="6244" ht="12.75" customHeight="1" x14ac:dyDescent="0.2"/>
    <row r="6245" ht="12.75" customHeight="1" x14ac:dyDescent="0.2"/>
    <row r="6246" ht="12.75" customHeight="1" x14ac:dyDescent="0.2"/>
    <row r="6247" ht="12.75" customHeight="1" x14ac:dyDescent="0.2"/>
    <row r="6248" ht="12.75" customHeight="1" x14ac:dyDescent="0.2"/>
    <row r="6249" ht="12.75" customHeight="1" x14ac:dyDescent="0.2"/>
    <row r="6250" ht="12.75" customHeight="1" x14ac:dyDescent="0.2"/>
    <row r="6251" ht="12.75" customHeight="1" x14ac:dyDescent="0.2"/>
    <row r="6252" ht="12.75" customHeight="1" x14ac:dyDescent="0.2"/>
    <row r="6253" ht="12.75" customHeight="1" x14ac:dyDescent="0.2"/>
    <row r="6254" ht="12.75" customHeight="1" x14ac:dyDescent="0.2"/>
    <row r="6255" ht="12.75" customHeight="1" x14ac:dyDescent="0.2"/>
    <row r="6256" ht="12.75" customHeight="1" x14ac:dyDescent="0.2"/>
    <row r="6257" ht="12.75" customHeight="1" x14ac:dyDescent="0.2"/>
    <row r="6258" ht="12.75" customHeight="1" x14ac:dyDescent="0.2"/>
    <row r="6259" ht="12.75" customHeight="1" x14ac:dyDescent="0.2"/>
    <row r="6260" ht="12.75" customHeight="1" x14ac:dyDescent="0.2"/>
    <row r="6261" ht="12.75" customHeight="1" x14ac:dyDescent="0.2"/>
    <row r="6262" ht="12.75" customHeight="1" x14ac:dyDescent="0.2"/>
    <row r="6263" ht="12.75" customHeight="1" x14ac:dyDescent="0.2"/>
    <row r="6264" ht="12.75" customHeight="1" x14ac:dyDescent="0.2"/>
    <row r="6265" ht="12.75" customHeight="1" x14ac:dyDescent="0.2"/>
    <row r="6266" ht="12.75" customHeight="1" x14ac:dyDescent="0.2"/>
    <row r="6267" ht="12.75" customHeight="1" x14ac:dyDescent="0.2"/>
    <row r="6268" ht="12.75" customHeight="1" x14ac:dyDescent="0.2"/>
    <row r="6269" ht="12.75" customHeight="1" x14ac:dyDescent="0.2"/>
    <row r="6270" ht="12.75" customHeight="1" x14ac:dyDescent="0.2"/>
    <row r="6271" ht="12.75" customHeight="1" x14ac:dyDescent="0.2"/>
    <row r="6272" ht="12.75" customHeight="1" x14ac:dyDescent="0.2"/>
    <row r="6273" ht="12.75" customHeight="1" x14ac:dyDescent="0.2"/>
    <row r="6274" ht="12.75" customHeight="1" x14ac:dyDescent="0.2"/>
    <row r="6275" ht="12.75" customHeight="1" x14ac:dyDescent="0.2"/>
    <row r="6276" ht="12.75" customHeight="1" x14ac:dyDescent="0.2"/>
    <row r="6277" ht="12.75" customHeight="1" x14ac:dyDescent="0.2"/>
    <row r="6278" ht="12.75" customHeight="1" x14ac:dyDescent="0.2"/>
    <row r="6279" ht="12.75" customHeight="1" x14ac:dyDescent="0.2"/>
    <row r="6280" ht="12.75" customHeight="1" x14ac:dyDescent="0.2"/>
    <row r="6281" ht="12.75" customHeight="1" x14ac:dyDescent="0.2"/>
    <row r="6282" ht="12.75" customHeight="1" x14ac:dyDescent="0.2"/>
    <row r="6283" ht="12.75" customHeight="1" x14ac:dyDescent="0.2"/>
    <row r="6284" ht="12.75" customHeight="1" x14ac:dyDescent="0.2"/>
    <row r="6285" ht="12.75" customHeight="1" x14ac:dyDescent="0.2"/>
    <row r="6286" ht="12.75" customHeight="1" x14ac:dyDescent="0.2"/>
    <row r="6287" ht="12.75" customHeight="1" x14ac:dyDescent="0.2"/>
    <row r="6288" ht="12.75" customHeight="1" x14ac:dyDescent="0.2"/>
    <row r="6289" ht="12.75" customHeight="1" x14ac:dyDescent="0.2"/>
    <row r="6290" ht="12.75" customHeight="1" x14ac:dyDescent="0.2"/>
    <row r="6291" ht="12.75" customHeight="1" x14ac:dyDescent="0.2"/>
    <row r="6292" ht="12.75" customHeight="1" x14ac:dyDescent="0.2"/>
    <row r="6293" ht="12.75" customHeight="1" x14ac:dyDescent="0.2"/>
    <row r="6294" ht="12.75" customHeight="1" x14ac:dyDescent="0.2"/>
    <row r="6295" ht="12.75" customHeight="1" x14ac:dyDescent="0.2"/>
    <row r="6296" ht="12.75" customHeight="1" x14ac:dyDescent="0.2"/>
    <row r="6297" ht="12.75" customHeight="1" x14ac:dyDescent="0.2"/>
    <row r="6298" ht="12.75" customHeight="1" x14ac:dyDescent="0.2"/>
    <row r="6299" ht="12.75" customHeight="1" x14ac:dyDescent="0.2"/>
    <row r="6300" ht="12.75" customHeight="1" x14ac:dyDescent="0.2"/>
    <row r="6301" ht="12.75" customHeight="1" x14ac:dyDescent="0.2"/>
    <row r="6302" ht="12.75" customHeight="1" x14ac:dyDescent="0.2"/>
    <row r="6303" ht="12.75" customHeight="1" x14ac:dyDescent="0.2"/>
    <row r="6304" ht="12.75" customHeight="1" x14ac:dyDescent="0.2"/>
    <row r="6305" ht="12.75" customHeight="1" x14ac:dyDescent="0.2"/>
    <row r="6306" ht="12.75" customHeight="1" x14ac:dyDescent="0.2"/>
    <row r="6307" ht="12.75" customHeight="1" x14ac:dyDescent="0.2"/>
    <row r="6308" ht="12.75" customHeight="1" x14ac:dyDescent="0.2"/>
    <row r="6309" ht="12.75" customHeight="1" x14ac:dyDescent="0.2"/>
    <row r="6310" ht="12.75" customHeight="1" x14ac:dyDescent="0.2"/>
    <row r="6311" ht="12.75" customHeight="1" x14ac:dyDescent="0.2"/>
    <row r="6312" ht="12.75" customHeight="1" x14ac:dyDescent="0.2"/>
    <row r="6313" ht="12.75" customHeight="1" x14ac:dyDescent="0.2"/>
    <row r="6314" ht="12.75" customHeight="1" x14ac:dyDescent="0.2"/>
    <row r="6315" ht="12.75" customHeight="1" x14ac:dyDescent="0.2"/>
    <row r="6316" ht="12.75" customHeight="1" x14ac:dyDescent="0.2"/>
    <row r="6317" ht="12.75" customHeight="1" x14ac:dyDescent="0.2"/>
    <row r="6318" ht="12.75" customHeight="1" x14ac:dyDescent="0.2"/>
    <row r="6319" ht="12.75" customHeight="1" x14ac:dyDescent="0.2"/>
    <row r="6320" ht="12.75" customHeight="1" x14ac:dyDescent="0.2"/>
    <row r="6321" ht="12.75" customHeight="1" x14ac:dyDescent="0.2"/>
    <row r="6322" ht="12.75" customHeight="1" x14ac:dyDescent="0.2"/>
    <row r="6323" ht="12.75" customHeight="1" x14ac:dyDescent="0.2"/>
    <row r="6324" ht="12.75" customHeight="1" x14ac:dyDescent="0.2"/>
    <row r="6325" ht="12.75" customHeight="1" x14ac:dyDescent="0.2"/>
    <row r="6326" ht="12.75" customHeight="1" x14ac:dyDescent="0.2"/>
    <row r="6327" ht="12.75" customHeight="1" x14ac:dyDescent="0.2"/>
    <row r="6328" ht="12.75" customHeight="1" x14ac:dyDescent="0.2"/>
    <row r="6329" ht="12.75" customHeight="1" x14ac:dyDescent="0.2"/>
    <row r="6330" ht="12.75" customHeight="1" x14ac:dyDescent="0.2"/>
    <row r="6331" ht="12.75" customHeight="1" x14ac:dyDescent="0.2"/>
    <row r="6332" ht="12.75" customHeight="1" x14ac:dyDescent="0.2"/>
    <row r="6333" ht="12.75" customHeight="1" x14ac:dyDescent="0.2"/>
    <row r="6334" ht="12.75" customHeight="1" x14ac:dyDescent="0.2"/>
    <row r="6335" ht="12.75" customHeight="1" x14ac:dyDescent="0.2"/>
    <row r="6336" ht="12.75" customHeight="1" x14ac:dyDescent="0.2"/>
    <row r="6337" ht="12.75" customHeight="1" x14ac:dyDescent="0.2"/>
    <row r="6338" ht="12.75" customHeight="1" x14ac:dyDescent="0.2"/>
    <row r="6339" ht="12.75" customHeight="1" x14ac:dyDescent="0.2"/>
    <row r="6340" ht="12.75" customHeight="1" x14ac:dyDescent="0.2"/>
    <row r="6341" ht="12.75" customHeight="1" x14ac:dyDescent="0.2"/>
    <row r="6342" ht="12.75" customHeight="1" x14ac:dyDescent="0.2"/>
    <row r="6343" ht="12.75" customHeight="1" x14ac:dyDescent="0.2"/>
    <row r="6344" ht="12.75" customHeight="1" x14ac:dyDescent="0.2"/>
    <row r="6345" ht="12.75" customHeight="1" x14ac:dyDescent="0.2"/>
    <row r="6346" ht="12.75" customHeight="1" x14ac:dyDescent="0.2"/>
    <row r="6347" ht="12.75" customHeight="1" x14ac:dyDescent="0.2"/>
    <row r="6348" ht="12.75" customHeight="1" x14ac:dyDescent="0.2"/>
    <row r="6349" ht="12.75" customHeight="1" x14ac:dyDescent="0.2"/>
    <row r="6350" ht="12.75" customHeight="1" x14ac:dyDescent="0.2"/>
    <row r="6351" ht="12.75" customHeight="1" x14ac:dyDescent="0.2"/>
    <row r="6352" ht="12.75" customHeight="1" x14ac:dyDescent="0.2"/>
    <row r="6353" ht="12.75" customHeight="1" x14ac:dyDescent="0.2"/>
    <row r="6354" ht="12.75" customHeight="1" x14ac:dyDescent="0.2"/>
    <row r="6355" ht="12.75" customHeight="1" x14ac:dyDescent="0.2"/>
    <row r="6356" ht="12.75" customHeight="1" x14ac:dyDescent="0.2"/>
    <row r="6357" ht="12.75" customHeight="1" x14ac:dyDescent="0.2"/>
    <row r="6358" ht="12.75" customHeight="1" x14ac:dyDescent="0.2"/>
    <row r="6359" ht="12.75" customHeight="1" x14ac:dyDescent="0.2"/>
    <row r="6360" ht="12.75" customHeight="1" x14ac:dyDescent="0.2"/>
    <row r="6361" ht="12.75" customHeight="1" x14ac:dyDescent="0.2"/>
    <row r="6362" ht="12.75" customHeight="1" x14ac:dyDescent="0.2"/>
    <row r="6363" ht="12.75" customHeight="1" x14ac:dyDescent="0.2"/>
    <row r="6364" ht="12.75" customHeight="1" x14ac:dyDescent="0.2"/>
    <row r="6365" ht="12.75" customHeight="1" x14ac:dyDescent="0.2"/>
    <row r="6366" ht="12.75" customHeight="1" x14ac:dyDescent="0.2"/>
    <row r="6367" ht="12.75" customHeight="1" x14ac:dyDescent="0.2"/>
    <row r="6368" ht="12.75" customHeight="1" x14ac:dyDescent="0.2"/>
    <row r="6369" ht="12.75" customHeight="1" x14ac:dyDescent="0.2"/>
    <row r="6370" ht="12.75" customHeight="1" x14ac:dyDescent="0.2"/>
    <row r="6371" ht="12.75" customHeight="1" x14ac:dyDescent="0.2"/>
    <row r="6372" ht="12.75" customHeight="1" x14ac:dyDescent="0.2"/>
    <row r="6373" ht="12.75" customHeight="1" x14ac:dyDescent="0.2"/>
    <row r="6374" ht="12.75" customHeight="1" x14ac:dyDescent="0.2"/>
    <row r="6375" ht="12.75" customHeight="1" x14ac:dyDescent="0.2"/>
    <row r="6376" ht="12.75" customHeight="1" x14ac:dyDescent="0.2"/>
    <row r="6377" ht="12.75" customHeight="1" x14ac:dyDescent="0.2"/>
    <row r="6378" ht="12.75" customHeight="1" x14ac:dyDescent="0.2"/>
    <row r="6379" ht="12.75" customHeight="1" x14ac:dyDescent="0.2"/>
    <row r="6380" ht="12.75" customHeight="1" x14ac:dyDescent="0.2"/>
    <row r="6381" ht="12.75" customHeight="1" x14ac:dyDescent="0.2"/>
    <row r="6382" ht="12.75" customHeight="1" x14ac:dyDescent="0.2"/>
    <row r="6383" ht="12.75" customHeight="1" x14ac:dyDescent="0.2"/>
    <row r="6384" ht="12.75" customHeight="1" x14ac:dyDescent="0.2"/>
    <row r="6385" ht="12.75" customHeight="1" x14ac:dyDescent="0.2"/>
    <row r="6386" ht="12.75" customHeight="1" x14ac:dyDescent="0.2"/>
    <row r="6387" ht="12.75" customHeight="1" x14ac:dyDescent="0.2"/>
    <row r="6388" ht="12.75" customHeight="1" x14ac:dyDescent="0.2"/>
    <row r="6389" ht="12.75" customHeight="1" x14ac:dyDescent="0.2"/>
    <row r="6390" ht="12.75" customHeight="1" x14ac:dyDescent="0.2"/>
    <row r="6391" ht="12.75" customHeight="1" x14ac:dyDescent="0.2"/>
    <row r="6392" ht="12.75" customHeight="1" x14ac:dyDescent="0.2"/>
    <row r="6393" ht="12.75" customHeight="1" x14ac:dyDescent="0.2"/>
    <row r="6394" ht="12.75" customHeight="1" x14ac:dyDescent="0.2"/>
    <row r="6395" ht="12.75" customHeight="1" x14ac:dyDescent="0.2"/>
    <row r="6396" ht="12.75" customHeight="1" x14ac:dyDescent="0.2"/>
    <row r="6397" ht="12.75" customHeight="1" x14ac:dyDescent="0.2"/>
    <row r="6398" ht="12.75" customHeight="1" x14ac:dyDescent="0.2"/>
    <row r="6399" ht="12.75" customHeight="1" x14ac:dyDescent="0.2"/>
    <row r="6400" ht="12.75" customHeight="1" x14ac:dyDescent="0.2"/>
    <row r="6401" ht="12.75" customHeight="1" x14ac:dyDescent="0.2"/>
    <row r="6402" ht="12.75" customHeight="1" x14ac:dyDescent="0.2"/>
    <row r="6403" ht="12.75" customHeight="1" x14ac:dyDescent="0.2"/>
    <row r="6404" ht="12.75" customHeight="1" x14ac:dyDescent="0.2"/>
    <row r="6405" ht="12.75" customHeight="1" x14ac:dyDescent="0.2"/>
    <row r="6406" ht="12.75" customHeight="1" x14ac:dyDescent="0.2"/>
    <row r="6407" ht="12.75" customHeight="1" x14ac:dyDescent="0.2"/>
    <row r="6408" ht="12.75" customHeight="1" x14ac:dyDescent="0.2"/>
    <row r="6409" ht="12.75" customHeight="1" x14ac:dyDescent="0.2"/>
    <row r="6410" ht="12.75" customHeight="1" x14ac:dyDescent="0.2"/>
    <row r="6411" ht="12.75" customHeight="1" x14ac:dyDescent="0.2"/>
    <row r="6412" ht="12.75" customHeight="1" x14ac:dyDescent="0.2"/>
    <row r="6413" ht="12.75" customHeight="1" x14ac:dyDescent="0.2"/>
    <row r="6414" ht="12.75" customHeight="1" x14ac:dyDescent="0.2"/>
    <row r="6415" ht="12.75" customHeight="1" x14ac:dyDescent="0.2"/>
    <row r="6416" ht="12.75" customHeight="1" x14ac:dyDescent="0.2"/>
    <row r="6417" ht="12.75" customHeight="1" x14ac:dyDescent="0.2"/>
    <row r="6418" ht="12.75" customHeight="1" x14ac:dyDescent="0.2"/>
    <row r="6419" ht="12.75" customHeight="1" x14ac:dyDescent="0.2"/>
    <row r="6420" ht="12.75" customHeight="1" x14ac:dyDescent="0.2"/>
    <row r="6421" ht="12.75" customHeight="1" x14ac:dyDescent="0.2"/>
    <row r="6422" ht="12.75" customHeight="1" x14ac:dyDescent="0.2"/>
    <row r="6423" ht="12.75" customHeight="1" x14ac:dyDescent="0.2"/>
    <row r="6424" ht="12.75" customHeight="1" x14ac:dyDescent="0.2"/>
    <row r="6425" ht="12.75" customHeight="1" x14ac:dyDescent="0.2"/>
    <row r="6426" ht="12.75" customHeight="1" x14ac:dyDescent="0.2"/>
    <row r="6427" ht="12.75" customHeight="1" x14ac:dyDescent="0.2"/>
    <row r="6428" ht="12.75" customHeight="1" x14ac:dyDescent="0.2"/>
    <row r="6429" ht="12.75" customHeight="1" x14ac:dyDescent="0.2"/>
    <row r="6430" ht="12.75" customHeight="1" x14ac:dyDescent="0.2"/>
    <row r="6431" ht="12.75" customHeight="1" x14ac:dyDescent="0.2"/>
    <row r="6432" ht="12.75" customHeight="1" x14ac:dyDescent="0.2"/>
    <row r="6433" ht="12.75" customHeight="1" x14ac:dyDescent="0.2"/>
    <row r="6434" ht="12.75" customHeight="1" x14ac:dyDescent="0.2"/>
    <row r="6435" ht="12.75" customHeight="1" x14ac:dyDescent="0.2"/>
    <row r="6436" ht="12.75" customHeight="1" x14ac:dyDescent="0.2"/>
    <row r="6437" ht="12.75" customHeight="1" x14ac:dyDescent="0.2"/>
    <row r="6438" ht="12.75" customHeight="1" x14ac:dyDescent="0.2"/>
    <row r="6439" ht="12.75" customHeight="1" x14ac:dyDescent="0.2"/>
    <row r="6440" ht="12.75" customHeight="1" x14ac:dyDescent="0.2"/>
    <row r="6441" ht="12.75" customHeight="1" x14ac:dyDescent="0.2"/>
    <row r="6442" ht="12.75" customHeight="1" x14ac:dyDescent="0.2"/>
    <row r="6443" ht="12.75" customHeight="1" x14ac:dyDescent="0.2"/>
    <row r="6444" ht="12.75" customHeight="1" x14ac:dyDescent="0.2"/>
    <row r="6445" ht="12.75" customHeight="1" x14ac:dyDescent="0.2"/>
    <row r="6446" ht="12.75" customHeight="1" x14ac:dyDescent="0.2"/>
    <row r="6447" ht="12.75" customHeight="1" x14ac:dyDescent="0.2"/>
    <row r="6448" ht="12.75" customHeight="1" x14ac:dyDescent="0.2"/>
    <row r="6449" ht="12.75" customHeight="1" x14ac:dyDescent="0.2"/>
    <row r="6450" ht="12.75" customHeight="1" x14ac:dyDescent="0.2"/>
    <row r="6451" ht="12.75" customHeight="1" x14ac:dyDescent="0.2"/>
    <row r="6452" ht="12.75" customHeight="1" x14ac:dyDescent="0.2"/>
    <row r="6453" ht="12.75" customHeight="1" x14ac:dyDescent="0.2"/>
    <row r="6454" ht="12.75" customHeight="1" x14ac:dyDescent="0.2"/>
    <row r="6455" ht="12.75" customHeight="1" x14ac:dyDescent="0.2"/>
    <row r="6456" ht="12.75" customHeight="1" x14ac:dyDescent="0.2"/>
    <row r="6457" ht="12.75" customHeight="1" x14ac:dyDescent="0.2"/>
    <row r="6458" ht="12.75" customHeight="1" x14ac:dyDescent="0.2"/>
    <row r="6459" ht="12.75" customHeight="1" x14ac:dyDescent="0.2"/>
    <row r="6460" ht="12.75" customHeight="1" x14ac:dyDescent="0.2"/>
    <row r="6461" ht="12.75" customHeight="1" x14ac:dyDescent="0.2"/>
    <row r="6462" ht="12.75" customHeight="1" x14ac:dyDescent="0.2"/>
    <row r="6463" ht="12.75" customHeight="1" x14ac:dyDescent="0.2"/>
    <row r="6464" ht="12.75" customHeight="1" x14ac:dyDescent="0.2"/>
    <row r="6465" ht="12.75" customHeight="1" x14ac:dyDescent="0.2"/>
    <row r="6466" ht="12.75" customHeight="1" x14ac:dyDescent="0.2"/>
    <row r="6467" ht="12.75" customHeight="1" x14ac:dyDescent="0.2"/>
    <row r="6468" ht="12.75" customHeight="1" x14ac:dyDescent="0.2"/>
    <row r="6469" ht="12.75" customHeight="1" x14ac:dyDescent="0.2"/>
    <row r="6470" ht="12.75" customHeight="1" x14ac:dyDescent="0.2"/>
    <row r="6471" ht="12.75" customHeight="1" x14ac:dyDescent="0.2"/>
    <row r="6472" ht="12.75" customHeight="1" x14ac:dyDescent="0.2"/>
    <row r="6473" ht="12.75" customHeight="1" x14ac:dyDescent="0.2"/>
    <row r="6474" ht="12.75" customHeight="1" x14ac:dyDescent="0.2"/>
    <row r="6475" ht="12.75" customHeight="1" x14ac:dyDescent="0.2"/>
    <row r="6476" ht="12.75" customHeight="1" x14ac:dyDescent="0.2"/>
    <row r="6477" ht="12.75" customHeight="1" x14ac:dyDescent="0.2"/>
    <row r="6478" ht="12.75" customHeight="1" x14ac:dyDescent="0.2"/>
    <row r="6479" ht="12.75" customHeight="1" x14ac:dyDescent="0.2"/>
    <row r="6480" ht="12.75" customHeight="1" x14ac:dyDescent="0.2"/>
    <row r="6481" ht="12.75" customHeight="1" x14ac:dyDescent="0.2"/>
    <row r="6482" ht="12.75" customHeight="1" x14ac:dyDescent="0.2"/>
    <row r="6483" ht="12.75" customHeight="1" x14ac:dyDescent="0.2"/>
    <row r="6484" ht="12.75" customHeight="1" x14ac:dyDescent="0.2"/>
    <row r="6485" ht="12.75" customHeight="1" x14ac:dyDescent="0.2"/>
    <row r="6486" ht="12.75" customHeight="1" x14ac:dyDescent="0.2"/>
    <row r="6487" ht="12.75" customHeight="1" x14ac:dyDescent="0.2"/>
    <row r="6488" ht="12.75" customHeight="1" x14ac:dyDescent="0.2"/>
    <row r="6489" ht="12.75" customHeight="1" x14ac:dyDescent="0.2"/>
    <row r="6490" ht="12.75" customHeight="1" x14ac:dyDescent="0.2"/>
    <row r="6491" ht="12.75" customHeight="1" x14ac:dyDescent="0.2"/>
    <row r="6492" ht="12.75" customHeight="1" x14ac:dyDescent="0.2"/>
    <row r="6493" ht="12.75" customHeight="1" x14ac:dyDescent="0.2"/>
    <row r="6494" ht="12.75" customHeight="1" x14ac:dyDescent="0.2"/>
    <row r="6495" ht="12.75" customHeight="1" x14ac:dyDescent="0.2"/>
    <row r="6496" ht="12.75" customHeight="1" x14ac:dyDescent="0.2"/>
    <row r="6497" ht="12.75" customHeight="1" x14ac:dyDescent="0.2"/>
    <row r="6498" ht="12.75" customHeight="1" x14ac:dyDescent="0.2"/>
    <row r="6499" ht="12.75" customHeight="1" x14ac:dyDescent="0.2"/>
    <row r="6500" ht="12.75" customHeight="1" x14ac:dyDescent="0.2"/>
    <row r="6501" ht="12.75" customHeight="1" x14ac:dyDescent="0.2"/>
    <row r="6502" ht="12.75" customHeight="1" x14ac:dyDescent="0.2"/>
    <row r="6503" ht="12.75" customHeight="1" x14ac:dyDescent="0.2"/>
    <row r="6504" ht="12.75" customHeight="1" x14ac:dyDescent="0.2"/>
    <row r="6505" ht="12.75" customHeight="1" x14ac:dyDescent="0.2"/>
    <row r="6506" ht="12.75" customHeight="1" x14ac:dyDescent="0.2"/>
    <row r="6507" ht="12.75" customHeight="1" x14ac:dyDescent="0.2"/>
    <row r="6508" ht="12.75" customHeight="1" x14ac:dyDescent="0.2"/>
    <row r="6509" ht="12.75" customHeight="1" x14ac:dyDescent="0.2"/>
    <row r="6510" ht="12.75" customHeight="1" x14ac:dyDescent="0.2"/>
    <row r="6511" ht="12.75" customHeight="1" x14ac:dyDescent="0.2"/>
    <row r="6512" ht="12.75" customHeight="1" x14ac:dyDescent="0.2"/>
    <row r="6513" ht="12.75" customHeight="1" x14ac:dyDescent="0.2"/>
    <row r="6514" ht="12.75" customHeight="1" x14ac:dyDescent="0.2"/>
    <row r="6515" ht="12.75" customHeight="1" x14ac:dyDescent="0.2"/>
    <row r="6516" ht="12.75" customHeight="1" x14ac:dyDescent="0.2"/>
    <row r="6517" ht="12.75" customHeight="1" x14ac:dyDescent="0.2"/>
    <row r="6518" ht="12.75" customHeight="1" x14ac:dyDescent="0.2"/>
    <row r="6519" ht="12.75" customHeight="1" x14ac:dyDescent="0.2"/>
    <row r="6520" ht="12.75" customHeight="1" x14ac:dyDescent="0.2"/>
    <row r="6521" ht="12.75" customHeight="1" x14ac:dyDescent="0.2"/>
    <row r="6522" ht="12.75" customHeight="1" x14ac:dyDescent="0.2"/>
    <row r="6523" ht="12.75" customHeight="1" x14ac:dyDescent="0.2"/>
    <row r="6524" ht="12.75" customHeight="1" x14ac:dyDescent="0.2"/>
    <row r="6525" ht="12.75" customHeight="1" x14ac:dyDescent="0.2"/>
    <row r="6526" ht="12.75" customHeight="1" x14ac:dyDescent="0.2"/>
    <row r="6527" ht="12.75" customHeight="1" x14ac:dyDescent="0.2"/>
    <row r="6528" ht="12.75" customHeight="1" x14ac:dyDescent="0.2"/>
    <row r="6529" ht="12.75" customHeight="1" x14ac:dyDescent="0.2"/>
    <row r="6530" ht="12.75" customHeight="1" x14ac:dyDescent="0.2"/>
    <row r="6531" ht="12.75" customHeight="1" x14ac:dyDescent="0.2"/>
    <row r="6532" ht="12.75" customHeight="1" x14ac:dyDescent="0.2"/>
    <row r="6533" ht="12.75" customHeight="1" x14ac:dyDescent="0.2"/>
    <row r="6534" ht="12.75" customHeight="1" x14ac:dyDescent="0.2"/>
    <row r="6535" ht="12.75" customHeight="1" x14ac:dyDescent="0.2"/>
    <row r="6536" ht="12.75" customHeight="1" x14ac:dyDescent="0.2"/>
    <row r="6537" ht="12.75" customHeight="1" x14ac:dyDescent="0.2"/>
    <row r="6538" ht="12.75" customHeight="1" x14ac:dyDescent="0.2"/>
    <row r="6539" ht="12.75" customHeight="1" x14ac:dyDescent="0.2"/>
    <row r="6540" ht="12.75" customHeight="1" x14ac:dyDescent="0.2"/>
    <row r="6541" ht="12.75" customHeight="1" x14ac:dyDescent="0.2"/>
    <row r="6542" ht="12.75" customHeight="1" x14ac:dyDescent="0.2"/>
    <row r="6543" ht="12.75" customHeight="1" x14ac:dyDescent="0.2"/>
    <row r="6544" ht="12.75" customHeight="1" x14ac:dyDescent="0.2"/>
    <row r="6545" ht="12.75" customHeight="1" x14ac:dyDescent="0.2"/>
    <row r="6546" ht="12.75" customHeight="1" x14ac:dyDescent="0.2"/>
    <row r="6547" ht="12.75" customHeight="1" x14ac:dyDescent="0.2"/>
    <row r="6548" ht="12.75" customHeight="1" x14ac:dyDescent="0.2"/>
    <row r="6549" ht="12.75" customHeight="1" x14ac:dyDescent="0.2"/>
    <row r="6550" ht="12.75" customHeight="1" x14ac:dyDescent="0.2"/>
    <row r="6551" ht="12.75" customHeight="1" x14ac:dyDescent="0.2"/>
    <row r="6552" ht="12.75" customHeight="1" x14ac:dyDescent="0.2"/>
    <row r="6553" ht="12.75" customHeight="1" x14ac:dyDescent="0.2"/>
    <row r="6554" ht="12.75" customHeight="1" x14ac:dyDescent="0.2"/>
    <row r="6555" ht="12.75" customHeight="1" x14ac:dyDescent="0.2"/>
    <row r="6556" ht="12.75" customHeight="1" x14ac:dyDescent="0.2"/>
    <row r="6557" ht="12.75" customHeight="1" x14ac:dyDescent="0.2"/>
    <row r="6558" ht="12.75" customHeight="1" x14ac:dyDescent="0.2"/>
    <row r="6559" ht="12.75" customHeight="1" x14ac:dyDescent="0.2"/>
    <row r="6560" ht="12.75" customHeight="1" x14ac:dyDescent="0.2"/>
    <row r="6561" ht="12.75" customHeight="1" x14ac:dyDescent="0.2"/>
    <row r="6562" ht="12.75" customHeight="1" x14ac:dyDescent="0.2"/>
    <row r="6563" ht="12.75" customHeight="1" x14ac:dyDescent="0.2"/>
    <row r="6564" ht="12.75" customHeight="1" x14ac:dyDescent="0.2"/>
    <row r="6565" ht="12.75" customHeight="1" x14ac:dyDescent="0.2"/>
    <row r="6566" ht="12.75" customHeight="1" x14ac:dyDescent="0.2"/>
    <row r="6567" ht="12.75" customHeight="1" x14ac:dyDescent="0.2"/>
    <row r="6568" ht="12.75" customHeight="1" x14ac:dyDescent="0.2"/>
    <row r="6569" ht="12.75" customHeight="1" x14ac:dyDescent="0.2"/>
    <row r="6570" ht="12.75" customHeight="1" x14ac:dyDescent="0.2"/>
    <row r="6571" ht="12.75" customHeight="1" x14ac:dyDescent="0.2"/>
    <row r="6572" ht="12.75" customHeight="1" x14ac:dyDescent="0.2"/>
    <row r="6573" ht="12.75" customHeight="1" x14ac:dyDescent="0.2"/>
    <row r="6574" ht="12.75" customHeight="1" x14ac:dyDescent="0.2"/>
    <row r="6575" ht="12.75" customHeight="1" x14ac:dyDescent="0.2"/>
    <row r="6576" ht="12.75" customHeight="1" x14ac:dyDescent="0.2"/>
    <row r="6577" ht="12.75" customHeight="1" x14ac:dyDescent="0.2"/>
    <row r="6578" ht="12.75" customHeight="1" x14ac:dyDescent="0.2"/>
    <row r="6579" ht="12.75" customHeight="1" x14ac:dyDescent="0.2"/>
    <row r="6580" ht="12.75" customHeight="1" x14ac:dyDescent="0.2"/>
    <row r="6581" ht="12.75" customHeight="1" x14ac:dyDescent="0.2"/>
    <row r="6582" ht="12.75" customHeight="1" x14ac:dyDescent="0.2"/>
    <row r="6583" ht="12.75" customHeight="1" x14ac:dyDescent="0.2"/>
    <row r="6584" ht="12.75" customHeight="1" x14ac:dyDescent="0.2"/>
    <row r="6585" ht="12.75" customHeight="1" x14ac:dyDescent="0.2"/>
    <row r="6586" ht="12.75" customHeight="1" x14ac:dyDescent="0.2"/>
    <row r="6587" ht="12.75" customHeight="1" x14ac:dyDescent="0.2"/>
    <row r="6588" ht="12.75" customHeight="1" x14ac:dyDescent="0.2"/>
    <row r="6589" ht="12.75" customHeight="1" x14ac:dyDescent="0.2"/>
    <row r="6590" ht="12.75" customHeight="1" x14ac:dyDescent="0.2"/>
    <row r="6591" ht="12.75" customHeight="1" x14ac:dyDescent="0.2"/>
    <row r="6592" ht="12.75" customHeight="1" x14ac:dyDescent="0.2"/>
    <row r="6593" ht="12.75" customHeight="1" x14ac:dyDescent="0.2"/>
    <row r="6594" ht="12.75" customHeight="1" x14ac:dyDescent="0.2"/>
    <row r="6595" ht="12.75" customHeight="1" x14ac:dyDescent="0.2"/>
    <row r="6596" ht="12.75" customHeight="1" x14ac:dyDescent="0.2"/>
    <row r="6597" ht="12.75" customHeight="1" x14ac:dyDescent="0.2"/>
    <row r="6598" ht="12.75" customHeight="1" x14ac:dyDescent="0.2"/>
    <row r="6599" ht="12.75" customHeight="1" x14ac:dyDescent="0.2"/>
    <row r="6600" ht="12.75" customHeight="1" x14ac:dyDescent="0.2"/>
    <row r="6601" ht="12.75" customHeight="1" x14ac:dyDescent="0.2"/>
    <row r="6602" ht="12.75" customHeight="1" x14ac:dyDescent="0.2"/>
    <row r="6603" ht="12.75" customHeight="1" x14ac:dyDescent="0.2"/>
    <row r="6604" ht="12.75" customHeight="1" x14ac:dyDescent="0.2"/>
    <row r="6605" ht="12.75" customHeight="1" x14ac:dyDescent="0.2"/>
    <row r="6606" ht="12.75" customHeight="1" x14ac:dyDescent="0.2"/>
    <row r="6607" ht="12.75" customHeight="1" x14ac:dyDescent="0.2"/>
    <row r="6608" ht="12.75" customHeight="1" x14ac:dyDescent="0.2"/>
    <row r="6609" ht="12.75" customHeight="1" x14ac:dyDescent="0.2"/>
    <row r="6610" ht="12.75" customHeight="1" x14ac:dyDescent="0.2"/>
    <row r="6611" ht="12.75" customHeight="1" x14ac:dyDescent="0.2"/>
    <row r="6612" ht="12.75" customHeight="1" x14ac:dyDescent="0.2"/>
    <row r="6613" ht="12.75" customHeight="1" x14ac:dyDescent="0.2"/>
    <row r="6614" ht="12.75" customHeight="1" x14ac:dyDescent="0.2"/>
    <row r="6615" ht="12.75" customHeight="1" x14ac:dyDescent="0.2"/>
    <row r="6616" ht="12.75" customHeight="1" x14ac:dyDescent="0.2"/>
    <row r="6617" ht="12.75" customHeight="1" x14ac:dyDescent="0.2"/>
    <row r="6618" ht="12.75" customHeight="1" x14ac:dyDescent="0.2"/>
    <row r="6619" ht="12.75" customHeight="1" x14ac:dyDescent="0.2"/>
    <row r="6620" ht="12.75" customHeight="1" x14ac:dyDescent="0.2"/>
    <row r="6621" ht="12.75" customHeight="1" x14ac:dyDescent="0.2"/>
    <row r="6622" ht="12.75" customHeight="1" x14ac:dyDescent="0.2"/>
    <row r="6623" ht="12.75" customHeight="1" x14ac:dyDescent="0.2"/>
    <row r="6624" ht="12.75" customHeight="1" x14ac:dyDescent="0.2"/>
    <row r="6625" ht="12.75" customHeight="1" x14ac:dyDescent="0.2"/>
    <row r="6626" ht="12.75" customHeight="1" x14ac:dyDescent="0.2"/>
    <row r="6627" ht="12.75" customHeight="1" x14ac:dyDescent="0.2"/>
    <row r="6628" ht="12.75" customHeight="1" x14ac:dyDescent="0.2"/>
    <row r="6629" ht="12.75" customHeight="1" x14ac:dyDescent="0.2"/>
    <row r="6630" ht="12.75" customHeight="1" x14ac:dyDescent="0.2"/>
    <row r="6631" ht="12.75" customHeight="1" x14ac:dyDescent="0.2"/>
    <row r="6632" ht="12.75" customHeight="1" x14ac:dyDescent="0.2"/>
    <row r="6633" ht="12.75" customHeight="1" x14ac:dyDescent="0.2"/>
    <row r="6634" ht="12.75" customHeight="1" x14ac:dyDescent="0.2"/>
    <row r="6635" ht="12.75" customHeight="1" x14ac:dyDescent="0.2"/>
    <row r="6636" ht="12.75" customHeight="1" x14ac:dyDescent="0.2"/>
    <row r="6637" ht="12.75" customHeight="1" x14ac:dyDescent="0.2"/>
    <row r="6638" ht="12.75" customHeight="1" x14ac:dyDescent="0.2"/>
    <row r="6639" ht="12.75" customHeight="1" x14ac:dyDescent="0.2"/>
    <row r="6640" ht="12.75" customHeight="1" x14ac:dyDescent="0.2"/>
    <row r="6641" ht="12.75" customHeight="1" x14ac:dyDescent="0.2"/>
    <row r="6642" ht="12.75" customHeight="1" x14ac:dyDescent="0.2"/>
    <row r="6643" ht="12.75" customHeight="1" x14ac:dyDescent="0.2"/>
    <row r="6644" ht="12.75" customHeight="1" x14ac:dyDescent="0.2"/>
    <row r="6645" ht="12.75" customHeight="1" x14ac:dyDescent="0.2"/>
    <row r="6646" ht="12.75" customHeight="1" x14ac:dyDescent="0.2"/>
    <row r="6647" ht="12.75" customHeight="1" x14ac:dyDescent="0.2"/>
    <row r="6648" ht="12.75" customHeight="1" x14ac:dyDescent="0.2"/>
    <row r="6649" ht="12.75" customHeight="1" x14ac:dyDescent="0.2"/>
    <row r="6650" ht="12.75" customHeight="1" x14ac:dyDescent="0.2"/>
    <row r="6651" ht="12.75" customHeight="1" x14ac:dyDescent="0.2"/>
    <row r="6652" ht="12.75" customHeight="1" x14ac:dyDescent="0.2"/>
    <row r="6653" ht="12.75" customHeight="1" x14ac:dyDescent="0.2"/>
    <row r="6654" ht="12.75" customHeight="1" x14ac:dyDescent="0.2"/>
    <row r="6655" ht="12.75" customHeight="1" x14ac:dyDescent="0.2"/>
    <row r="6656" ht="12.75" customHeight="1" x14ac:dyDescent="0.2"/>
    <row r="6657" ht="12.75" customHeight="1" x14ac:dyDescent="0.2"/>
    <row r="6658" ht="12.75" customHeight="1" x14ac:dyDescent="0.2"/>
    <row r="6659" ht="12.75" customHeight="1" x14ac:dyDescent="0.2"/>
    <row r="6660" ht="12.75" customHeight="1" x14ac:dyDescent="0.2"/>
    <row r="6661" ht="12.75" customHeight="1" x14ac:dyDescent="0.2"/>
    <row r="6662" ht="12.75" customHeight="1" x14ac:dyDescent="0.2"/>
    <row r="6663" ht="12.75" customHeight="1" x14ac:dyDescent="0.2"/>
    <row r="6664" ht="12.75" customHeight="1" x14ac:dyDescent="0.2"/>
    <row r="6665" ht="12.75" customHeight="1" x14ac:dyDescent="0.2"/>
    <row r="6666" ht="12.75" customHeight="1" x14ac:dyDescent="0.2"/>
    <row r="6667" ht="12.75" customHeight="1" x14ac:dyDescent="0.2"/>
    <row r="6668" ht="12.75" customHeight="1" x14ac:dyDescent="0.2"/>
    <row r="6669" ht="12.75" customHeight="1" x14ac:dyDescent="0.2"/>
    <row r="6670" ht="12.75" customHeight="1" x14ac:dyDescent="0.2"/>
    <row r="6671" ht="12.75" customHeight="1" x14ac:dyDescent="0.2"/>
    <row r="6672" ht="12.75" customHeight="1" x14ac:dyDescent="0.2"/>
    <row r="6673" ht="12.75" customHeight="1" x14ac:dyDescent="0.2"/>
    <row r="6674" ht="12.75" customHeight="1" x14ac:dyDescent="0.2"/>
    <row r="6675" ht="12.75" customHeight="1" x14ac:dyDescent="0.2"/>
    <row r="6676" ht="12.75" customHeight="1" x14ac:dyDescent="0.2"/>
    <row r="6677" ht="12.75" customHeight="1" x14ac:dyDescent="0.2"/>
    <row r="6678" ht="12.75" customHeight="1" x14ac:dyDescent="0.2"/>
    <row r="6679" ht="12.75" customHeight="1" x14ac:dyDescent="0.2"/>
    <row r="6680" ht="12.75" customHeight="1" x14ac:dyDescent="0.2"/>
    <row r="6681" ht="12.75" customHeight="1" x14ac:dyDescent="0.2"/>
    <row r="6682" ht="12.75" customHeight="1" x14ac:dyDescent="0.2"/>
    <row r="6683" ht="12.75" customHeight="1" x14ac:dyDescent="0.2"/>
    <row r="6684" ht="12.75" customHeight="1" x14ac:dyDescent="0.2"/>
    <row r="6685" ht="12.75" customHeight="1" x14ac:dyDescent="0.2"/>
    <row r="6686" ht="12.75" customHeight="1" x14ac:dyDescent="0.2"/>
    <row r="6687" ht="12.75" customHeight="1" x14ac:dyDescent="0.2"/>
    <row r="6688" ht="12.75" customHeight="1" x14ac:dyDescent="0.2"/>
    <row r="6689" ht="12.75" customHeight="1" x14ac:dyDescent="0.2"/>
    <row r="6690" ht="12.75" customHeight="1" x14ac:dyDescent="0.2"/>
    <row r="6691" ht="12.75" customHeight="1" x14ac:dyDescent="0.2"/>
    <row r="6692" ht="12.75" customHeight="1" x14ac:dyDescent="0.2"/>
    <row r="6693" ht="12.75" customHeight="1" x14ac:dyDescent="0.2"/>
    <row r="6694" ht="12.75" customHeight="1" x14ac:dyDescent="0.2"/>
    <row r="6695" ht="12.75" customHeight="1" x14ac:dyDescent="0.2"/>
    <row r="6696" ht="12.75" customHeight="1" x14ac:dyDescent="0.2"/>
    <row r="6697" ht="12.75" customHeight="1" x14ac:dyDescent="0.2"/>
    <row r="6698" ht="12.75" customHeight="1" x14ac:dyDescent="0.2"/>
    <row r="6699" ht="12.75" customHeight="1" x14ac:dyDescent="0.2"/>
    <row r="6700" ht="12.75" customHeight="1" x14ac:dyDescent="0.2"/>
    <row r="6701" ht="12.75" customHeight="1" x14ac:dyDescent="0.2"/>
    <row r="6702" ht="12.75" customHeight="1" x14ac:dyDescent="0.2"/>
    <row r="6703" ht="12.75" customHeight="1" x14ac:dyDescent="0.2"/>
    <row r="6704" ht="12.75" customHeight="1" x14ac:dyDescent="0.2"/>
    <row r="6705" ht="12.75" customHeight="1" x14ac:dyDescent="0.2"/>
    <row r="6706" ht="12.75" customHeight="1" x14ac:dyDescent="0.2"/>
    <row r="6707" ht="12.75" customHeight="1" x14ac:dyDescent="0.2"/>
    <row r="6708" ht="12.75" customHeight="1" x14ac:dyDescent="0.2"/>
    <row r="6709" ht="12.75" customHeight="1" x14ac:dyDescent="0.2"/>
    <row r="6710" ht="12.75" customHeight="1" x14ac:dyDescent="0.2"/>
    <row r="6711" ht="12.75" customHeight="1" x14ac:dyDescent="0.2"/>
    <row r="6712" ht="12.75" customHeight="1" x14ac:dyDescent="0.2"/>
    <row r="6713" ht="12.75" customHeight="1" x14ac:dyDescent="0.2"/>
    <row r="6714" ht="12.75" customHeight="1" x14ac:dyDescent="0.2"/>
    <row r="6715" ht="12.75" customHeight="1" x14ac:dyDescent="0.2"/>
    <row r="6716" ht="12.75" customHeight="1" x14ac:dyDescent="0.2"/>
    <row r="6717" ht="12.75" customHeight="1" x14ac:dyDescent="0.2"/>
    <row r="6718" ht="12.75" customHeight="1" x14ac:dyDescent="0.2"/>
    <row r="6719" ht="12.75" customHeight="1" x14ac:dyDescent="0.2"/>
    <row r="6720" ht="12.75" customHeight="1" x14ac:dyDescent="0.2"/>
    <row r="6721" ht="12.75" customHeight="1" x14ac:dyDescent="0.2"/>
    <row r="6722" ht="12.75" customHeight="1" x14ac:dyDescent="0.2"/>
    <row r="6723" ht="12.75" customHeight="1" x14ac:dyDescent="0.2"/>
    <row r="6724" ht="12.75" customHeight="1" x14ac:dyDescent="0.2"/>
    <row r="6725" ht="12.75" customHeight="1" x14ac:dyDescent="0.2"/>
    <row r="6726" ht="12.75" customHeight="1" x14ac:dyDescent="0.2"/>
    <row r="6727" ht="12.75" customHeight="1" x14ac:dyDescent="0.2"/>
    <row r="6728" ht="12.75" customHeight="1" x14ac:dyDescent="0.2"/>
    <row r="6729" ht="12.75" customHeight="1" x14ac:dyDescent="0.2"/>
    <row r="6730" ht="12.75" customHeight="1" x14ac:dyDescent="0.2"/>
    <row r="6731" ht="12.75" customHeight="1" x14ac:dyDescent="0.2"/>
    <row r="6732" ht="12.75" customHeight="1" x14ac:dyDescent="0.2"/>
    <row r="6733" ht="12.75" customHeight="1" x14ac:dyDescent="0.2"/>
    <row r="6734" ht="12.75" customHeight="1" x14ac:dyDescent="0.2"/>
    <row r="6735" ht="12.75" customHeight="1" x14ac:dyDescent="0.2"/>
    <row r="6736" ht="12.75" customHeight="1" x14ac:dyDescent="0.2"/>
    <row r="6737" ht="12.75" customHeight="1" x14ac:dyDescent="0.2"/>
    <row r="6738" ht="12.75" customHeight="1" x14ac:dyDescent="0.2"/>
    <row r="6739" ht="12.75" customHeight="1" x14ac:dyDescent="0.2"/>
    <row r="6740" ht="12.75" customHeight="1" x14ac:dyDescent="0.2"/>
    <row r="6741" ht="12.75" customHeight="1" x14ac:dyDescent="0.2"/>
    <row r="6742" ht="12.75" customHeight="1" x14ac:dyDescent="0.2"/>
    <row r="6743" ht="12.75" customHeight="1" x14ac:dyDescent="0.2"/>
    <row r="6744" ht="12.75" customHeight="1" x14ac:dyDescent="0.2"/>
    <row r="6745" ht="12.75" customHeight="1" x14ac:dyDescent="0.2"/>
    <row r="6746" ht="12.75" customHeight="1" x14ac:dyDescent="0.2"/>
    <row r="6747" ht="12.75" customHeight="1" x14ac:dyDescent="0.2"/>
    <row r="6748" ht="12.75" customHeight="1" x14ac:dyDescent="0.2"/>
    <row r="6749" ht="12.75" customHeight="1" x14ac:dyDescent="0.2"/>
    <row r="6750" ht="12.75" customHeight="1" x14ac:dyDescent="0.2"/>
    <row r="6751" ht="12.75" customHeight="1" x14ac:dyDescent="0.2"/>
    <row r="6752" ht="12.75" customHeight="1" x14ac:dyDescent="0.2"/>
    <row r="6753" ht="12.75" customHeight="1" x14ac:dyDescent="0.2"/>
    <row r="6754" ht="12.75" customHeight="1" x14ac:dyDescent="0.2"/>
    <row r="6755" ht="12.75" customHeight="1" x14ac:dyDescent="0.2"/>
    <row r="6756" ht="12.75" customHeight="1" x14ac:dyDescent="0.2"/>
    <row r="6757" ht="12.75" customHeight="1" x14ac:dyDescent="0.2"/>
    <row r="6758" ht="12.75" customHeight="1" x14ac:dyDescent="0.2"/>
    <row r="6759" ht="12.75" customHeight="1" x14ac:dyDescent="0.2"/>
    <row r="6760" ht="12.75" customHeight="1" x14ac:dyDescent="0.2"/>
    <row r="6761" ht="12.75" customHeight="1" x14ac:dyDescent="0.2"/>
    <row r="6762" ht="12.75" customHeight="1" x14ac:dyDescent="0.2"/>
    <row r="6763" ht="12.75" customHeight="1" x14ac:dyDescent="0.2"/>
    <row r="6764" ht="12.75" customHeight="1" x14ac:dyDescent="0.2"/>
    <row r="6765" ht="12.75" customHeight="1" x14ac:dyDescent="0.2"/>
    <row r="6766" ht="12.75" customHeight="1" x14ac:dyDescent="0.2"/>
    <row r="6767" ht="12.75" customHeight="1" x14ac:dyDescent="0.2"/>
    <row r="6768" ht="12.75" customHeight="1" x14ac:dyDescent="0.2"/>
    <row r="6769" ht="12.75" customHeight="1" x14ac:dyDescent="0.2"/>
    <row r="6770" ht="12.75" customHeight="1" x14ac:dyDescent="0.2"/>
    <row r="6771" ht="12.75" customHeight="1" x14ac:dyDescent="0.2"/>
    <row r="6772" ht="12.75" customHeight="1" x14ac:dyDescent="0.2"/>
    <row r="6773" ht="12.75" customHeight="1" x14ac:dyDescent="0.2"/>
    <row r="6774" ht="12.75" customHeight="1" x14ac:dyDescent="0.2"/>
    <row r="6775" ht="12.75" customHeight="1" x14ac:dyDescent="0.2"/>
    <row r="6776" ht="12.75" customHeight="1" x14ac:dyDescent="0.2"/>
    <row r="6777" ht="12.75" customHeight="1" x14ac:dyDescent="0.2"/>
    <row r="6778" ht="12.75" customHeight="1" x14ac:dyDescent="0.2"/>
    <row r="6779" ht="12.75" customHeight="1" x14ac:dyDescent="0.2"/>
    <row r="6780" ht="12.75" customHeight="1" x14ac:dyDescent="0.2"/>
    <row r="6781" ht="12.75" customHeight="1" x14ac:dyDescent="0.2"/>
    <row r="6782" ht="12.75" customHeight="1" x14ac:dyDescent="0.2"/>
    <row r="6783" ht="12.75" customHeight="1" x14ac:dyDescent="0.2"/>
    <row r="6784" ht="12.75" customHeight="1" x14ac:dyDescent="0.2"/>
    <row r="6785" ht="12.75" customHeight="1" x14ac:dyDescent="0.2"/>
    <row r="6786" ht="12.75" customHeight="1" x14ac:dyDescent="0.2"/>
    <row r="6787" ht="12.75" customHeight="1" x14ac:dyDescent="0.2"/>
    <row r="6788" ht="12.75" customHeight="1" x14ac:dyDescent="0.2"/>
    <row r="6789" ht="12.75" customHeight="1" x14ac:dyDescent="0.2"/>
    <row r="6790" ht="12.75" customHeight="1" x14ac:dyDescent="0.2"/>
    <row r="6791" ht="12.75" customHeight="1" x14ac:dyDescent="0.2"/>
    <row r="6792" ht="12.75" customHeight="1" x14ac:dyDescent="0.2"/>
    <row r="6793" ht="12.75" customHeight="1" x14ac:dyDescent="0.2"/>
    <row r="6794" ht="12.75" customHeight="1" x14ac:dyDescent="0.2"/>
    <row r="6795" ht="12.75" customHeight="1" x14ac:dyDescent="0.2"/>
    <row r="6796" ht="12.75" customHeight="1" x14ac:dyDescent="0.2"/>
    <row r="6797" ht="12.75" customHeight="1" x14ac:dyDescent="0.2"/>
    <row r="6798" ht="12.75" customHeight="1" x14ac:dyDescent="0.2"/>
    <row r="6799" ht="12.75" customHeight="1" x14ac:dyDescent="0.2"/>
    <row r="6800" ht="12.75" customHeight="1" x14ac:dyDescent="0.2"/>
    <row r="6801" ht="12.75" customHeight="1" x14ac:dyDescent="0.2"/>
    <row r="6802" ht="12.75" customHeight="1" x14ac:dyDescent="0.2"/>
    <row r="6803" ht="12.75" customHeight="1" x14ac:dyDescent="0.2"/>
    <row r="6804" ht="12.75" customHeight="1" x14ac:dyDescent="0.2"/>
    <row r="6805" ht="12.75" customHeight="1" x14ac:dyDescent="0.2"/>
    <row r="6806" ht="12.75" customHeight="1" x14ac:dyDescent="0.2"/>
    <row r="6807" ht="12.75" customHeight="1" x14ac:dyDescent="0.2"/>
    <row r="6808" ht="12.75" customHeight="1" x14ac:dyDescent="0.2"/>
    <row r="6809" ht="12.75" customHeight="1" x14ac:dyDescent="0.2"/>
    <row r="6810" ht="12.75" customHeight="1" x14ac:dyDescent="0.2"/>
    <row r="6811" ht="12.75" customHeight="1" x14ac:dyDescent="0.2"/>
    <row r="6812" ht="12.75" customHeight="1" x14ac:dyDescent="0.2"/>
    <row r="6813" ht="12.75" customHeight="1" x14ac:dyDescent="0.2"/>
    <row r="6814" ht="12.75" customHeight="1" x14ac:dyDescent="0.2"/>
    <row r="6815" ht="12.75" customHeight="1" x14ac:dyDescent="0.2"/>
    <row r="6816" ht="12.75" customHeight="1" x14ac:dyDescent="0.2"/>
    <row r="6817" ht="12.75" customHeight="1" x14ac:dyDescent="0.2"/>
    <row r="6818" ht="12.75" customHeight="1" x14ac:dyDescent="0.2"/>
    <row r="6819" ht="12.75" customHeight="1" x14ac:dyDescent="0.2"/>
    <row r="6820" ht="12.75" customHeight="1" x14ac:dyDescent="0.2"/>
    <row r="6821" ht="12.75" customHeight="1" x14ac:dyDescent="0.2"/>
    <row r="6822" ht="12.75" customHeight="1" x14ac:dyDescent="0.2"/>
    <row r="6823" ht="12.75" customHeight="1" x14ac:dyDescent="0.2"/>
    <row r="6824" ht="12.75" customHeight="1" x14ac:dyDescent="0.2"/>
    <row r="6825" ht="12.75" customHeight="1" x14ac:dyDescent="0.2"/>
    <row r="6826" ht="12.75" customHeight="1" x14ac:dyDescent="0.2"/>
    <row r="6827" ht="12.75" customHeight="1" x14ac:dyDescent="0.2"/>
    <row r="6828" ht="12.75" customHeight="1" x14ac:dyDescent="0.2"/>
    <row r="6829" ht="12.75" customHeight="1" x14ac:dyDescent="0.2"/>
    <row r="6830" ht="12.75" customHeight="1" x14ac:dyDescent="0.2"/>
    <row r="6831" ht="12.75" customHeight="1" x14ac:dyDescent="0.2"/>
    <row r="6832" ht="12.75" customHeight="1" x14ac:dyDescent="0.2"/>
    <row r="6833" ht="12.75" customHeight="1" x14ac:dyDescent="0.2"/>
    <row r="6834" ht="12.75" customHeight="1" x14ac:dyDescent="0.2"/>
    <row r="6835" ht="12.75" customHeight="1" x14ac:dyDescent="0.2"/>
    <row r="6836" ht="12.75" customHeight="1" x14ac:dyDescent="0.2"/>
    <row r="6837" ht="12.75" customHeight="1" x14ac:dyDescent="0.2"/>
    <row r="6838" ht="12.75" customHeight="1" x14ac:dyDescent="0.2"/>
    <row r="6839" ht="12.75" customHeight="1" x14ac:dyDescent="0.2"/>
    <row r="6840" ht="12.75" customHeight="1" x14ac:dyDescent="0.2"/>
    <row r="6841" ht="12.75" customHeight="1" x14ac:dyDescent="0.2"/>
    <row r="6842" ht="12.75" customHeight="1" x14ac:dyDescent="0.2"/>
    <row r="6843" ht="12.75" customHeight="1" x14ac:dyDescent="0.2"/>
    <row r="6844" ht="12.75" customHeight="1" x14ac:dyDescent="0.2"/>
    <row r="6845" ht="12.75" customHeight="1" x14ac:dyDescent="0.2"/>
    <row r="6846" ht="12.75" customHeight="1" x14ac:dyDescent="0.2"/>
    <row r="6847" ht="12.75" customHeight="1" x14ac:dyDescent="0.2"/>
    <row r="6848" ht="12.75" customHeight="1" x14ac:dyDescent="0.2"/>
    <row r="6849" ht="12.75" customHeight="1" x14ac:dyDescent="0.2"/>
    <row r="6850" ht="12.75" customHeight="1" x14ac:dyDescent="0.2"/>
    <row r="6851" ht="12.75" customHeight="1" x14ac:dyDescent="0.2"/>
    <row r="6852" ht="12.75" customHeight="1" x14ac:dyDescent="0.2"/>
    <row r="6853" ht="12.75" customHeight="1" x14ac:dyDescent="0.2"/>
    <row r="6854" ht="12.75" customHeight="1" x14ac:dyDescent="0.2"/>
    <row r="6855" ht="12.75" customHeight="1" x14ac:dyDescent="0.2"/>
    <row r="6856" ht="12.75" customHeight="1" x14ac:dyDescent="0.2"/>
    <row r="6857" ht="12.75" customHeight="1" x14ac:dyDescent="0.2"/>
    <row r="6858" ht="12.75" customHeight="1" x14ac:dyDescent="0.2"/>
    <row r="6859" ht="12.75" customHeight="1" x14ac:dyDescent="0.2"/>
    <row r="6860" ht="12.75" customHeight="1" x14ac:dyDescent="0.2"/>
    <row r="6861" ht="12.75" customHeight="1" x14ac:dyDescent="0.2"/>
    <row r="6862" ht="12.75" customHeight="1" x14ac:dyDescent="0.2"/>
    <row r="6863" ht="12.75" customHeight="1" x14ac:dyDescent="0.2"/>
    <row r="6864" ht="12.75" customHeight="1" x14ac:dyDescent="0.2"/>
    <row r="6865" ht="12.75" customHeight="1" x14ac:dyDescent="0.2"/>
    <row r="6866" ht="12.75" customHeight="1" x14ac:dyDescent="0.2"/>
    <row r="6867" ht="12.75" customHeight="1" x14ac:dyDescent="0.2"/>
    <row r="6868" ht="12.75" customHeight="1" x14ac:dyDescent="0.2"/>
    <row r="6869" ht="12.75" customHeight="1" x14ac:dyDescent="0.2"/>
    <row r="6870" ht="12.75" customHeight="1" x14ac:dyDescent="0.2"/>
    <row r="6871" ht="12.75" customHeight="1" x14ac:dyDescent="0.2"/>
    <row r="6872" ht="12.75" customHeight="1" x14ac:dyDescent="0.2"/>
    <row r="6873" ht="12.75" customHeight="1" x14ac:dyDescent="0.2"/>
    <row r="6874" ht="12.75" customHeight="1" x14ac:dyDescent="0.2"/>
    <row r="6875" ht="12.75" customHeight="1" x14ac:dyDescent="0.2"/>
    <row r="6876" ht="12.75" customHeight="1" x14ac:dyDescent="0.2"/>
    <row r="6877" ht="12.75" customHeight="1" x14ac:dyDescent="0.2"/>
    <row r="6878" ht="12.75" customHeight="1" x14ac:dyDescent="0.2"/>
    <row r="6879" ht="12.75" customHeight="1" x14ac:dyDescent="0.2"/>
    <row r="6880" ht="12.75" customHeight="1" x14ac:dyDescent="0.2"/>
    <row r="6881" ht="12.75" customHeight="1" x14ac:dyDescent="0.2"/>
    <row r="6882" ht="12.75" customHeight="1" x14ac:dyDescent="0.2"/>
    <row r="6883" ht="12.75" customHeight="1" x14ac:dyDescent="0.2"/>
    <row r="6884" ht="12.75" customHeight="1" x14ac:dyDescent="0.2"/>
    <row r="6885" ht="12.75" customHeight="1" x14ac:dyDescent="0.2"/>
    <row r="6886" ht="12.75" customHeight="1" x14ac:dyDescent="0.2"/>
    <row r="6887" ht="12.75" customHeight="1" x14ac:dyDescent="0.2"/>
    <row r="6888" ht="12.75" customHeight="1" x14ac:dyDescent="0.2"/>
    <row r="6889" ht="12.75" customHeight="1" x14ac:dyDescent="0.2"/>
    <row r="6890" ht="12.75" customHeight="1" x14ac:dyDescent="0.2"/>
    <row r="6891" ht="12.75" customHeight="1" x14ac:dyDescent="0.2"/>
    <row r="6892" ht="12.75" customHeight="1" x14ac:dyDescent="0.2"/>
    <row r="6893" ht="12.75" customHeight="1" x14ac:dyDescent="0.2"/>
    <row r="6894" ht="12.75" customHeight="1" x14ac:dyDescent="0.2"/>
    <row r="6895" ht="12.75" customHeight="1" x14ac:dyDescent="0.2"/>
    <row r="6896" ht="12.75" customHeight="1" x14ac:dyDescent="0.2"/>
    <row r="6897" ht="12.75" customHeight="1" x14ac:dyDescent="0.2"/>
    <row r="6898" ht="12.75" customHeight="1" x14ac:dyDescent="0.2"/>
    <row r="6899" ht="12.75" customHeight="1" x14ac:dyDescent="0.2"/>
    <row r="6900" ht="12.75" customHeight="1" x14ac:dyDescent="0.2"/>
    <row r="6901" ht="12.75" customHeight="1" x14ac:dyDescent="0.2"/>
    <row r="6902" ht="12.75" customHeight="1" x14ac:dyDescent="0.2"/>
    <row r="6903" ht="12.75" customHeight="1" x14ac:dyDescent="0.2"/>
    <row r="6904" ht="12.75" customHeight="1" x14ac:dyDescent="0.2"/>
    <row r="6905" ht="12.75" customHeight="1" x14ac:dyDescent="0.2"/>
    <row r="6906" ht="12.75" customHeight="1" x14ac:dyDescent="0.2"/>
    <row r="6907" ht="12.75" customHeight="1" x14ac:dyDescent="0.2"/>
    <row r="6908" ht="12.75" customHeight="1" x14ac:dyDescent="0.2"/>
    <row r="6909" ht="12.75" customHeight="1" x14ac:dyDescent="0.2"/>
    <row r="6910" ht="12.75" customHeight="1" x14ac:dyDescent="0.2"/>
    <row r="6911" ht="12.75" customHeight="1" x14ac:dyDescent="0.2"/>
    <row r="6912" ht="12.75" customHeight="1" x14ac:dyDescent="0.2"/>
    <row r="6913" ht="12.75" customHeight="1" x14ac:dyDescent="0.2"/>
    <row r="6914" ht="12.75" customHeight="1" x14ac:dyDescent="0.2"/>
    <row r="6915" ht="12.75" customHeight="1" x14ac:dyDescent="0.2"/>
    <row r="6916" ht="12.75" customHeight="1" x14ac:dyDescent="0.2"/>
    <row r="6917" ht="12.75" customHeight="1" x14ac:dyDescent="0.2"/>
    <row r="6918" ht="12.75" customHeight="1" x14ac:dyDescent="0.2"/>
    <row r="6919" ht="12.75" customHeight="1" x14ac:dyDescent="0.2"/>
    <row r="6920" ht="12.75" customHeight="1" x14ac:dyDescent="0.2"/>
    <row r="6921" ht="12.75" customHeight="1" x14ac:dyDescent="0.2"/>
    <row r="6922" ht="12.75" customHeight="1" x14ac:dyDescent="0.2"/>
    <row r="6923" ht="12.75" customHeight="1" x14ac:dyDescent="0.2"/>
    <row r="6924" ht="12.75" customHeight="1" x14ac:dyDescent="0.2"/>
    <row r="6925" ht="12.75" customHeight="1" x14ac:dyDescent="0.2"/>
    <row r="6926" ht="12.75" customHeight="1" x14ac:dyDescent="0.2"/>
    <row r="6927" ht="12.75" customHeight="1" x14ac:dyDescent="0.2"/>
    <row r="6928" ht="12.75" customHeight="1" x14ac:dyDescent="0.2"/>
    <row r="6929" ht="12.75" customHeight="1" x14ac:dyDescent="0.2"/>
    <row r="6930" ht="12.75" customHeight="1" x14ac:dyDescent="0.2"/>
    <row r="6931" ht="12.75" customHeight="1" x14ac:dyDescent="0.2"/>
    <row r="6932" ht="12.75" customHeight="1" x14ac:dyDescent="0.2"/>
    <row r="6933" ht="12.75" customHeight="1" x14ac:dyDescent="0.2"/>
    <row r="6934" ht="12.75" customHeight="1" x14ac:dyDescent="0.2"/>
    <row r="6935" ht="12.75" customHeight="1" x14ac:dyDescent="0.2"/>
    <row r="6936" ht="12.75" customHeight="1" x14ac:dyDescent="0.2"/>
    <row r="6937" ht="12.75" customHeight="1" x14ac:dyDescent="0.2"/>
    <row r="6938" ht="12.75" customHeight="1" x14ac:dyDescent="0.2"/>
    <row r="6939" ht="12.75" customHeight="1" x14ac:dyDescent="0.2"/>
    <row r="6940" ht="12.75" customHeight="1" x14ac:dyDescent="0.2"/>
    <row r="6941" ht="12.75" customHeight="1" x14ac:dyDescent="0.2"/>
    <row r="6942" ht="12.75" customHeight="1" x14ac:dyDescent="0.2"/>
    <row r="6943" ht="12.75" customHeight="1" x14ac:dyDescent="0.2"/>
    <row r="6944" ht="12.75" customHeight="1" x14ac:dyDescent="0.2"/>
    <row r="6945" ht="12.75" customHeight="1" x14ac:dyDescent="0.2"/>
    <row r="6946" ht="12.75" customHeight="1" x14ac:dyDescent="0.2"/>
    <row r="6947" ht="12.75" customHeight="1" x14ac:dyDescent="0.2"/>
    <row r="6948" ht="12.75" customHeight="1" x14ac:dyDescent="0.2"/>
    <row r="6949" ht="12.75" customHeight="1" x14ac:dyDescent="0.2"/>
    <row r="6950" ht="12.75" customHeight="1" x14ac:dyDescent="0.2"/>
    <row r="6951" ht="12.75" customHeight="1" x14ac:dyDescent="0.2"/>
    <row r="6952" ht="12.75" customHeight="1" x14ac:dyDescent="0.2"/>
    <row r="6953" ht="12.75" customHeight="1" x14ac:dyDescent="0.2"/>
    <row r="6954" ht="12.75" customHeight="1" x14ac:dyDescent="0.2"/>
    <row r="6955" ht="12.75" customHeight="1" x14ac:dyDescent="0.2"/>
    <row r="6956" ht="12.75" customHeight="1" x14ac:dyDescent="0.2"/>
    <row r="6957" ht="12.75" customHeight="1" x14ac:dyDescent="0.2"/>
    <row r="6958" ht="12.75" customHeight="1" x14ac:dyDescent="0.2"/>
    <row r="6959" ht="12.75" customHeight="1" x14ac:dyDescent="0.2"/>
    <row r="6960" ht="12.75" customHeight="1" x14ac:dyDescent="0.2"/>
    <row r="6961" ht="12.75" customHeight="1" x14ac:dyDescent="0.2"/>
    <row r="6962" ht="12.75" customHeight="1" x14ac:dyDescent="0.2"/>
    <row r="6963" ht="12.75" customHeight="1" x14ac:dyDescent="0.2"/>
    <row r="6964" ht="12.75" customHeight="1" x14ac:dyDescent="0.2"/>
    <row r="6965" ht="12.75" customHeight="1" x14ac:dyDescent="0.2"/>
    <row r="6966" ht="12.75" customHeight="1" x14ac:dyDescent="0.2"/>
    <row r="6967" ht="12.75" customHeight="1" x14ac:dyDescent="0.2"/>
    <row r="6968" ht="12.75" customHeight="1" x14ac:dyDescent="0.2"/>
    <row r="6969" ht="12.75" customHeight="1" x14ac:dyDescent="0.2"/>
    <row r="6970" ht="12.75" customHeight="1" x14ac:dyDescent="0.2"/>
    <row r="6971" ht="12.75" customHeight="1" x14ac:dyDescent="0.2"/>
    <row r="6972" ht="12.75" customHeight="1" x14ac:dyDescent="0.2"/>
    <row r="6973" ht="12.75" customHeight="1" x14ac:dyDescent="0.2"/>
    <row r="6974" ht="12.75" customHeight="1" x14ac:dyDescent="0.2"/>
    <row r="6975" ht="12.75" customHeight="1" x14ac:dyDescent="0.2"/>
    <row r="6976" ht="12.75" customHeight="1" x14ac:dyDescent="0.2"/>
    <row r="6977" ht="12.75" customHeight="1" x14ac:dyDescent="0.2"/>
    <row r="6978" ht="12.75" customHeight="1" x14ac:dyDescent="0.2"/>
    <row r="6979" ht="12.75" customHeight="1" x14ac:dyDescent="0.2"/>
    <row r="6980" ht="12.75" customHeight="1" x14ac:dyDescent="0.2"/>
    <row r="6981" ht="12.75" customHeight="1" x14ac:dyDescent="0.2"/>
    <row r="6982" ht="12.75" customHeight="1" x14ac:dyDescent="0.2"/>
    <row r="6983" ht="12.75" customHeight="1" x14ac:dyDescent="0.2"/>
    <row r="6984" ht="12.75" customHeight="1" x14ac:dyDescent="0.2"/>
    <row r="6985" ht="12.75" customHeight="1" x14ac:dyDescent="0.2"/>
    <row r="6986" ht="12.75" customHeight="1" x14ac:dyDescent="0.2"/>
    <row r="6987" ht="12.75" customHeight="1" x14ac:dyDescent="0.2"/>
    <row r="6988" ht="12.75" customHeight="1" x14ac:dyDescent="0.2"/>
    <row r="6989" ht="12.75" customHeight="1" x14ac:dyDescent="0.2"/>
    <row r="6990" ht="12.75" customHeight="1" x14ac:dyDescent="0.2"/>
    <row r="6991" ht="12.75" customHeight="1" x14ac:dyDescent="0.2"/>
    <row r="6992" ht="12.75" customHeight="1" x14ac:dyDescent="0.2"/>
    <row r="6993" ht="12.75" customHeight="1" x14ac:dyDescent="0.2"/>
    <row r="6994" ht="12.75" customHeight="1" x14ac:dyDescent="0.2"/>
    <row r="6995" ht="12.75" customHeight="1" x14ac:dyDescent="0.2"/>
    <row r="6996" ht="12.75" customHeight="1" x14ac:dyDescent="0.2"/>
    <row r="6997" ht="12.75" customHeight="1" x14ac:dyDescent="0.2"/>
    <row r="6998" ht="12.75" customHeight="1" x14ac:dyDescent="0.2"/>
    <row r="6999" ht="12.75" customHeight="1" x14ac:dyDescent="0.2"/>
    <row r="7000" ht="12.75" customHeight="1" x14ac:dyDescent="0.2"/>
    <row r="7001" ht="12.75" customHeight="1" x14ac:dyDescent="0.2"/>
    <row r="7002" ht="12.75" customHeight="1" x14ac:dyDescent="0.2"/>
    <row r="7003" ht="12.75" customHeight="1" x14ac:dyDescent="0.2"/>
    <row r="7004" ht="12.75" customHeight="1" x14ac:dyDescent="0.2"/>
    <row r="7005" ht="12.75" customHeight="1" x14ac:dyDescent="0.2"/>
    <row r="7006" ht="12.75" customHeight="1" x14ac:dyDescent="0.2"/>
    <row r="7007" ht="12.75" customHeight="1" x14ac:dyDescent="0.2"/>
    <row r="7008" ht="12.75" customHeight="1" x14ac:dyDescent="0.2"/>
    <row r="7009" ht="12.75" customHeight="1" x14ac:dyDescent="0.2"/>
    <row r="7010" ht="12.75" customHeight="1" x14ac:dyDescent="0.2"/>
    <row r="7011" ht="12.75" customHeight="1" x14ac:dyDescent="0.2"/>
    <row r="7012" ht="12.75" customHeight="1" x14ac:dyDescent="0.2"/>
    <row r="7013" ht="12.75" customHeight="1" x14ac:dyDescent="0.2"/>
    <row r="7014" ht="12.75" customHeight="1" x14ac:dyDescent="0.2"/>
    <row r="7015" ht="12.75" customHeight="1" x14ac:dyDescent="0.2"/>
    <row r="7016" ht="12.75" customHeight="1" x14ac:dyDescent="0.2"/>
    <row r="7017" ht="12.75" customHeight="1" x14ac:dyDescent="0.2"/>
    <row r="7018" ht="12.75" customHeight="1" x14ac:dyDescent="0.2"/>
    <row r="7019" ht="12.75" customHeight="1" x14ac:dyDescent="0.2"/>
    <row r="7020" ht="12.75" customHeight="1" x14ac:dyDescent="0.2"/>
    <row r="7021" ht="12.75" customHeight="1" x14ac:dyDescent="0.2"/>
    <row r="7022" ht="12.75" customHeight="1" x14ac:dyDescent="0.2"/>
    <row r="7023" ht="12.75" customHeight="1" x14ac:dyDescent="0.2"/>
    <row r="7024" ht="12.75" customHeight="1" x14ac:dyDescent="0.2"/>
    <row r="7025" ht="12.75" customHeight="1" x14ac:dyDescent="0.2"/>
    <row r="7026" ht="12.75" customHeight="1" x14ac:dyDescent="0.2"/>
    <row r="7027" ht="12.75" customHeight="1" x14ac:dyDescent="0.2"/>
    <row r="7028" ht="12.75" customHeight="1" x14ac:dyDescent="0.2"/>
    <row r="7029" ht="12.75" customHeight="1" x14ac:dyDescent="0.2"/>
    <row r="7030" ht="12.75" customHeight="1" x14ac:dyDescent="0.2"/>
    <row r="7031" ht="12.75" customHeight="1" x14ac:dyDescent="0.2"/>
    <row r="7032" ht="12.75" customHeight="1" x14ac:dyDescent="0.2"/>
    <row r="7033" ht="12.75" customHeight="1" x14ac:dyDescent="0.2"/>
    <row r="7034" ht="12.75" customHeight="1" x14ac:dyDescent="0.2"/>
    <row r="7035" ht="12.75" customHeight="1" x14ac:dyDescent="0.2"/>
    <row r="7036" ht="12.75" customHeight="1" x14ac:dyDescent="0.2"/>
    <row r="7037" ht="12.75" customHeight="1" x14ac:dyDescent="0.2"/>
    <row r="7038" ht="12.75" customHeight="1" x14ac:dyDescent="0.2"/>
    <row r="7039" ht="12.75" customHeight="1" x14ac:dyDescent="0.2"/>
    <row r="7040" ht="12.75" customHeight="1" x14ac:dyDescent="0.2"/>
    <row r="7041" ht="12.75" customHeight="1" x14ac:dyDescent="0.2"/>
    <row r="7042" ht="12.75" customHeight="1" x14ac:dyDescent="0.2"/>
    <row r="7043" ht="12.75" customHeight="1" x14ac:dyDescent="0.2"/>
    <row r="7044" ht="12.75" customHeight="1" x14ac:dyDescent="0.2"/>
    <row r="7045" ht="12.75" customHeight="1" x14ac:dyDescent="0.2"/>
    <row r="7046" ht="12.75" customHeight="1" x14ac:dyDescent="0.2"/>
    <row r="7047" ht="12.75" customHeight="1" x14ac:dyDescent="0.2"/>
    <row r="7048" ht="12.75" customHeight="1" x14ac:dyDescent="0.2"/>
    <row r="7049" ht="12.75" customHeight="1" x14ac:dyDescent="0.2"/>
    <row r="7050" ht="12.75" customHeight="1" x14ac:dyDescent="0.2"/>
    <row r="7051" ht="12.75" customHeight="1" x14ac:dyDescent="0.2"/>
    <row r="7052" ht="12.75" customHeight="1" x14ac:dyDescent="0.2"/>
    <row r="7053" ht="12.75" customHeight="1" x14ac:dyDescent="0.2"/>
    <row r="7054" ht="12.75" customHeight="1" x14ac:dyDescent="0.2"/>
    <row r="7055" ht="12.75" customHeight="1" x14ac:dyDescent="0.2"/>
    <row r="7056" ht="12.75" customHeight="1" x14ac:dyDescent="0.2"/>
    <row r="7057" ht="12.75" customHeight="1" x14ac:dyDescent="0.2"/>
    <row r="7058" ht="12.75" customHeight="1" x14ac:dyDescent="0.2"/>
    <row r="7059" ht="12.75" customHeight="1" x14ac:dyDescent="0.2"/>
    <row r="7060" ht="12.75" customHeight="1" x14ac:dyDescent="0.2"/>
    <row r="7061" ht="12.75" customHeight="1" x14ac:dyDescent="0.2"/>
    <row r="7062" ht="12.75" customHeight="1" x14ac:dyDescent="0.2"/>
    <row r="7063" ht="12.75" customHeight="1" x14ac:dyDescent="0.2"/>
    <row r="7064" ht="12.75" customHeight="1" x14ac:dyDescent="0.2"/>
    <row r="7065" ht="12.75" customHeight="1" x14ac:dyDescent="0.2"/>
    <row r="7066" ht="12.75" customHeight="1" x14ac:dyDescent="0.2"/>
    <row r="7067" ht="12.75" customHeight="1" x14ac:dyDescent="0.2"/>
    <row r="7068" ht="12.75" customHeight="1" x14ac:dyDescent="0.2"/>
    <row r="7069" ht="12.75" customHeight="1" x14ac:dyDescent="0.2"/>
    <row r="7070" ht="12.75" customHeight="1" x14ac:dyDescent="0.2"/>
    <row r="7071" ht="12.75" customHeight="1" x14ac:dyDescent="0.2"/>
    <row r="7072" ht="12.75" customHeight="1" x14ac:dyDescent="0.2"/>
    <row r="7073" ht="12.75" customHeight="1" x14ac:dyDescent="0.2"/>
    <row r="7074" ht="12.75" customHeight="1" x14ac:dyDescent="0.2"/>
    <row r="7075" ht="12.75" customHeight="1" x14ac:dyDescent="0.2"/>
    <row r="7076" ht="12.75" customHeight="1" x14ac:dyDescent="0.2"/>
    <row r="7077" ht="12.75" customHeight="1" x14ac:dyDescent="0.2"/>
    <row r="7078" ht="12.75" customHeight="1" x14ac:dyDescent="0.2"/>
    <row r="7079" ht="12.75" customHeight="1" x14ac:dyDescent="0.2"/>
    <row r="7080" ht="12.75" customHeight="1" x14ac:dyDescent="0.2"/>
    <row r="7081" ht="12.75" customHeight="1" x14ac:dyDescent="0.2"/>
    <row r="7082" ht="12.75" customHeight="1" x14ac:dyDescent="0.2"/>
    <row r="7083" ht="12.75" customHeight="1" x14ac:dyDescent="0.2"/>
    <row r="7084" ht="12.75" customHeight="1" x14ac:dyDescent="0.2"/>
    <row r="7085" ht="12.75" customHeight="1" x14ac:dyDescent="0.2"/>
    <row r="7086" ht="12.75" customHeight="1" x14ac:dyDescent="0.2"/>
    <row r="7087" ht="12.75" customHeight="1" x14ac:dyDescent="0.2"/>
    <row r="7088" ht="12.75" customHeight="1" x14ac:dyDescent="0.2"/>
    <row r="7089" ht="12.75" customHeight="1" x14ac:dyDescent="0.2"/>
    <row r="7090" ht="12.75" customHeight="1" x14ac:dyDescent="0.2"/>
    <row r="7091" ht="12.75" customHeight="1" x14ac:dyDescent="0.2"/>
    <row r="7092" ht="12.75" customHeight="1" x14ac:dyDescent="0.2"/>
    <row r="7093" ht="12.75" customHeight="1" x14ac:dyDescent="0.2"/>
    <row r="7094" ht="12.75" customHeight="1" x14ac:dyDescent="0.2"/>
    <row r="7095" ht="12.75" customHeight="1" x14ac:dyDescent="0.2"/>
    <row r="7096" ht="12.75" customHeight="1" x14ac:dyDescent="0.2"/>
    <row r="7097" ht="12.75" customHeight="1" x14ac:dyDescent="0.2"/>
    <row r="7098" ht="12.75" customHeight="1" x14ac:dyDescent="0.2"/>
    <row r="7099" ht="12.75" customHeight="1" x14ac:dyDescent="0.2"/>
    <row r="7100" ht="12.75" customHeight="1" x14ac:dyDescent="0.2"/>
    <row r="7101" ht="12.75" customHeight="1" x14ac:dyDescent="0.2"/>
    <row r="7102" ht="12.75" customHeight="1" x14ac:dyDescent="0.2"/>
    <row r="7103" ht="12.75" customHeight="1" x14ac:dyDescent="0.2"/>
    <row r="7104" ht="12.75" customHeight="1" x14ac:dyDescent="0.2"/>
    <row r="7105" ht="12.75" customHeight="1" x14ac:dyDescent="0.2"/>
    <row r="7106" ht="12.75" customHeight="1" x14ac:dyDescent="0.2"/>
    <row r="7107" ht="12.75" customHeight="1" x14ac:dyDescent="0.2"/>
    <row r="7108" ht="12.75" customHeight="1" x14ac:dyDescent="0.2"/>
    <row r="7109" ht="12.75" customHeight="1" x14ac:dyDescent="0.2"/>
    <row r="7110" ht="12.75" customHeight="1" x14ac:dyDescent="0.2"/>
    <row r="7111" ht="12.75" customHeight="1" x14ac:dyDescent="0.2"/>
    <row r="7112" ht="12.75" customHeight="1" x14ac:dyDescent="0.2"/>
    <row r="7113" ht="12.75" customHeight="1" x14ac:dyDescent="0.2"/>
    <row r="7114" ht="12.75" customHeight="1" x14ac:dyDescent="0.2"/>
    <row r="7115" ht="12.75" customHeight="1" x14ac:dyDescent="0.2"/>
    <row r="7116" ht="12.75" customHeight="1" x14ac:dyDescent="0.2"/>
    <row r="7117" ht="12.75" customHeight="1" x14ac:dyDescent="0.2"/>
    <row r="7118" ht="12.75" customHeight="1" x14ac:dyDescent="0.2"/>
    <row r="7119" ht="12.75" customHeight="1" x14ac:dyDescent="0.2"/>
    <row r="7120" ht="12.75" customHeight="1" x14ac:dyDescent="0.2"/>
    <row r="7121" ht="12.75" customHeight="1" x14ac:dyDescent="0.2"/>
    <row r="7122" ht="12.75" customHeight="1" x14ac:dyDescent="0.2"/>
    <row r="7123" ht="12.75" customHeight="1" x14ac:dyDescent="0.2"/>
    <row r="7124" ht="12.75" customHeight="1" x14ac:dyDescent="0.2"/>
    <row r="7125" ht="12.75" customHeight="1" x14ac:dyDescent="0.2"/>
    <row r="7126" ht="12.75" customHeight="1" x14ac:dyDescent="0.2"/>
    <row r="7127" ht="12.75" customHeight="1" x14ac:dyDescent="0.2"/>
    <row r="7128" ht="12.75" customHeight="1" x14ac:dyDescent="0.2"/>
    <row r="7129" ht="12.75" customHeight="1" x14ac:dyDescent="0.2"/>
    <row r="7130" ht="12.75" customHeight="1" x14ac:dyDescent="0.2"/>
    <row r="7131" ht="12.75" customHeight="1" x14ac:dyDescent="0.2"/>
    <row r="7132" ht="12.75" customHeight="1" x14ac:dyDescent="0.2"/>
    <row r="7133" ht="12.75" customHeight="1" x14ac:dyDescent="0.2"/>
    <row r="7134" ht="12.75" customHeight="1" x14ac:dyDescent="0.2"/>
    <row r="7135" ht="12.75" customHeight="1" x14ac:dyDescent="0.2"/>
    <row r="7136" ht="12.75" customHeight="1" x14ac:dyDescent="0.2"/>
    <row r="7137" ht="12.75" customHeight="1" x14ac:dyDescent="0.2"/>
    <row r="7138" ht="12.75" customHeight="1" x14ac:dyDescent="0.2"/>
    <row r="7139" ht="12.75" customHeight="1" x14ac:dyDescent="0.2"/>
    <row r="7140" ht="12.75" customHeight="1" x14ac:dyDescent="0.2"/>
    <row r="7141" ht="12.75" customHeight="1" x14ac:dyDescent="0.2"/>
    <row r="7142" ht="12.75" customHeight="1" x14ac:dyDescent="0.2"/>
    <row r="7143" ht="12.75" customHeight="1" x14ac:dyDescent="0.2"/>
    <row r="7144" ht="12.75" customHeight="1" x14ac:dyDescent="0.2"/>
    <row r="7145" ht="12.75" customHeight="1" x14ac:dyDescent="0.2"/>
    <row r="7146" ht="12.75" customHeight="1" x14ac:dyDescent="0.2"/>
    <row r="7147" ht="12.75" customHeight="1" x14ac:dyDescent="0.2"/>
    <row r="7148" ht="12.75" customHeight="1" x14ac:dyDescent="0.2"/>
    <row r="7149" ht="12.75" customHeight="1" x14ac:dyDescent="0.2"/>
    <row r="7150" ht="12.75" customHeight="1" x14ac:dyDescent="0.2"/>
    <row r="7151" ht="12.75" customHeight="1" x14ac:dyDescent="0.2"/>
    <row r="7152" ht="12.75" customHeight="1" x14ac:dyDescent="0.2"/>
    <row r="7153" ht="12.75" customHeight="1" x14ac:dyDescent="0.2"/>
    <row r="7154" ht="12.75" customHeight="1" x14ac:dyDescent="0.2"/>
    <row r="7155" ht="12.75" customHeight="1" x14ac:dyDescent="0.2"/>
    <row r="7156" ht="12.75" customHeight="1" x14ac:dyDescent="0.2"/>
    <row r="7157" ht="12.75" customHeight="1" x14ac:dyDescent="0.2"/>
    <row r="7158" ht="12.75" customHeight="1" x14ac:dyDescent="0.2"/>
    <row r="7159" ht="12.75" customHeight="1" x14ac:dyDescent="0.2"/>
    <row r="7160" ht="12.75" customHeight="1" x14ac:dyDescent="0.2"/>
    <row r="7161" ht="12.75" customHeight="1" x14ac:dyDescent="0.2"/>
    <row r="7162" ht="12.75" customHeight="1" x14ac:dyDescent="0.2"/>
    <row r="7163" ht="12.75" customHeight="1" x14ac:dyDescent="0.2"/>
    <row r="7164" ht="12.75" customHeight="1" x14ac:dyDescent="0.2"/>
    <row r="7165" ht="12.75" customHeight="1" x14ac:dyDescent="0.2"/>
    <row r="7166" ht="12.75" customHeight="1" x14ac:dyDescent="0.2"/>
    <row r="7167" ht="12.75" customHeight="1" x14ac:dyDescent="0.2"/>
    <row r="7168" ht="12.75" customHeight="1" x14ac:dyDescent="0.2"/>
    <row r="7169" ht="12.75" customHeight="1" x14ac:dyDescent="0.2"/>
    <row r="7170" ht="12.75" customHeight="1" x14ac:dyDescent="0.2"/>
    <row r="7171" ht="12.75" customHeight="1" x14ac:dyDescent="0.2"/>
    <row r="7172" ht="12.75" customHeight="1" x14ac:dyDescent="0.2"/>
    <row r="7173" ht="12.75" customHeight="1" x14ac:dyDescent="0.2"/>
    <row r="7174" ht="12.75" customHeight="1" x14ac:dyDescent="0.2"/>
    <row r="7175" ht="12.75" customHeight="1" x14ac:dyDescent="0.2"/>
    <row r="7176" ht="12.75" customHeight="1" x14ac:dyDescent="0.2"/>
    <row r="7177" ht="12.75" customHeight="1" x14ac:dyDescent="0.2"/>
    <row r="7178" ht="12.75" customHeight="1" x14ac:dyDescent="0.2"/>
    <row r="7179" ht="12.75" customHeight="1" x14ac:dyDescent="0.2"/>
    <row r="7180" ht="12.75" customHeight="1" x14ac:dyDescent="0.2"/>
    <row r="7181" ht="12.75" customHeight="1" x14ac:dyDescent="0.2"/>
    <row r="7182" ht="12.75" customHeight="1" x14ac:dyDescent="0.2"/>
    <row r="7183" ht="12.75" customHeight="1" x14ac:dyDescent="0.2"/>
    <row r="7184" ht="12.75" customHeight="1" x14ac:dyDescent="0.2"/>
    <row r="7185" ht="12.75" customHeight="1" x14ac:dyDescent="0.2"/>
    <row r="7186" ht="12.75" customHeight="1" x14ac:dyDescent="0.2"/>
    <row r="7187" ht="12.75" customHeight="1" x14ac:dyDescent="0.2"/>
    <row r="7188" ht="12.75" customHeight="1" x14ac:dyDescent="0.2"/>
    <row r="7189" ht="12.75" customHeight="1" x14ac:dyDescent="0.2"/>
    <row r="7190" ht="12.75" customHeight="1" x14ac:dyDescent="0.2"/>
    <row r="7191" ht="12.75" customHeight="1" x14ac:dyDescent="0.2"/>
    <row r="7192" ht="12.75" customHeight="1" x14ac:dyDescent="0.2"/>
    <row r="7193" ht="12.75" customHeight="1" x14ac:dyDescent="0.2"/>
    <row r="7194" ht="12.75" customHeight="1" x14ac:dyDescent="0.2"/>
    <row r="7195" ht="12.75" customHeight="1" x14ac:dyDescent="0.2"/>
    <row r="7196" ht="12.75" customHeight="1" x14ac:dyDescent="0.2"/>
    <row r="7197" ht="12.75" customHeight="1" x14ac:dyDescent="0.2"/>
    <row r="7198" ht="12.75" customHeight="1" x14ac:dyDescent="0.2"/>
    <row r="7199" ht="12.75" customHeight="1" x14ac:dyDescent="0.2"/>
    <row r="7200" ht="12.75" customHeight="1" x14ac:dyDescent="0.2"/>
    <row r="7201" ht="12.75" customHeight="1" x14ac:dyDescent="0.2"/>
    <row r="7202" ht="12.75" customHeight="1" x14ac:dyDescent="0.2"/>
    <row r="7203" ht="12.75" customHeight="1" x14ac:dyDescent="0.2"/>
    <row r="7204" ht="12.75" customHeight="1" x14ac:dyDescent="0.2"/>
    <row r="7205" ht="12.75" customHeight="1" x14ac:dyDescent="0.2"/>
    <row r="7206" ht="12.75" customHeight="1" x14ac:dyDescent="0.2"/>
    <row r="7207" ht="12.75" customHeight="1" x14ac:dyDescent="0.2"/>
    <row r="7208" ht="12.75" customHeight="1" x14ac:dyDescent="0.2"/>
    <row r="7209" ht="12.75" customHeight="1" x14ac:dyDescent="0.2"/>
    <row r="7210" ht="12.75" customHeight="1" x14ac:dyDescent="0.2"/>
    <row r="7211" ht="12.75" customHeight="1" x14ac:dyDescent="0.2"/>
    <row r="7212" ht="12.75" customHeight="1" x14ac:dyDescent="0.2"/>
    <row r="7213" ht="12.75" customHeight="1" x14ac:dyDescent="0.2"/>
    <row r="7214" ht="12.75" customHeight="1" x14ac:dyDescent="0.2"/>
    <row r="7215" ht="12.75" customHeight="1" x14ac:dyDescent="0.2"/>
    <row r="7216" ht="12.75" customHeight="1" x14ac:dyDescent="0.2"/>
    <row r="7217" ht="12.75" customHeight="1" x14ac:dyDescent="0.2"/>
    <row r="7218" ht="12.75" customHeight="1" x14ac:dyDescent="0.2"/>
    <row r="7219" ht="12.75" customHeight="1" x14ac:dyDescent="0.2"/>
    <row r="7220" ht="12.75" customHeight="1" x14ac:dyDescent="0.2"/>
    <row r="7221" ht="12.75" customHeight="1" x14ac:dyDescent="0.2"/>
    <row r="7222" ht="12.75" customHeight="1" x14ac:dyDescent="0.2"/>
    <row r="7223" ht="12.75" customHeight="1" x14ac:dyDescent="0.2"/>
    <row r="7224" ht="12.75" customHeight="1" x14ac:dyDescent="0.2"/>
    <row r="7225" ht="12.75" customHeight="1" x14ac:dyDescent="0.2"/>
    <row r="7226" ht="12.75" customHeight="1" x14ac:dyDescent="0.2"/>
    <row r="7227" ht="12.75" customHeight="1" x14ac:dyDescent="0.2"/>
    <row r="7228" ht="12.75" customHeight="1" x14ac:dyDescent="0.2"/>
    <row r="7229" ht="12.75" customHeight="1" x14ac:dyDescent="0.2"/>
    <row r="7230" ht="12.75" customHeight="1" x14ac:dyDescent="0.2"/>
    <row r="7231" ht="12.75" customHeight="1" x14ac:dyDescent="0.2"/>
    <row r="7232" ht="12.75" customHeight="1" x14ac:dyDescent="0.2"/>
    <row r="7233" ht="12.75" customHeight="1" x14ac:dyDescent="0.2"/>
    <row r="7234" ht="12.75" customHeight="1" x14ac:dyDescent="0.2"/>
    <row r="7235" ht="12.75" customHeight="1" x14ac:dyDescent="0.2"/>
    <row r="7236" ht="12.75" customHeight="1" x14ac:dyDescent="0.2"/>
    <row r="7237" ht="12.75" customHeight="1" x14ac:dyDescent="0.2"/>
    <row r="7238" ht="12.75" customHeight="1" x14ac:dyDescent="0.2"/>
    <row r="7239" ht="12.75" customHeight="1" x14ac:dyDescent="0.2"/>
    <row r="7240" ht="12.75" customHeight="1" x14ac:dyDescent="0.2"/>
    <row r="7241" ht="12.75" customHeight="1" x14ac:dyDescent="0.2"/>
    <row r="7242" ht="12.75" customHeight="1" x14ac:dyDescent="0.2"/>
    <row r="7243" ht="12.75" customHeight="1" x14ac:dyDescent="0.2"/>
    <row r="7244" ht="12.75" customHeight="1" x14ac:dyDescent="0.2"/>
    <row r="7245" ht="12.75" customHeight="1" x14ac:dyDescent="0.2"/>
    <row r="7246" ht="12.75" customHeight="1" x14ac:dyDescent="0.2"/>
    <row r="7247" ht="12.75" customHeight="1" x14ac:dyDescent="0.2"/>
    <row r="7248" ht="12.75" customHeight="1" x14ac:dyDescent="0.2"/>
    <row r="7249" ht="12.75" customHeight="1" x14ac:dyDescent="0.2"/>
    <row r="7250" ht="12.75" customHeight="1" x14ac:dyDescent="0.2"/>
    <row r="7251" ht="12.75" customHeight="1" x14ac:dyDescent="0.2"/>
    <row r="7252" ht="12.75" customHeight="1" x14ac:dyDescent="0.2"/>
    <row r="7253" ht="12.75" customHeight="1" x14ac:dyDescent="0.2"/>
    <row r="7254" ht="12.75" customHeight="1" x14ac:dyDescent="0.2"/>
    <row r="7255" ht="12.75" customHeight="1" x14ac:dyDescent="0.2"/>
    <row r="7256" ht="12.75" customHeight="1" x14ac:dyDescent="0.2"/>
    <row r="7257" ht="12.75" customHeight="1" x14ac:dyDescent="0.2"/>
    <row r="7258" ht="12.75" customHeight="1" x14ac:dyDescent="0.2"/>
    <row r="7259" ht="12.75" customHeight="1" x14ac:dyDescent="0.2"/>
    <row r="7260" ht="12.75" customHeight="1" x14ac:dyDescent="0.2"/>
    <row r="7261" ht="12.75" customHeight="1" x14ac:dyDescent="0.2"/>
    <row r="7262" ht="12.75" customHeight="1" x14ac:dyDescent="0.2"/>
    <row r="7263" ht="12.75" customHeight="1" x14ac:dyDescent="0.2"/>
    <row r="7264" ht="12.75" customHeight="1" x14ac:dyDescent="0.2"/>
    <row r="7265" ht="12.75" customHeight="1" x14ac:dyDescent="0.2"/>
    <row r="7266" ht="12.75" customHeight="1" x14ac:dyDescent="0.2"/>
    <row r="7267" ht="12.75" customHeight="1" x14ac:dyDescent="0.2"/>
    <row r="7268" ht="12.75" customHeight="1" x14ac:dyDescent="0.2"/>
    <row r="7269" ht="12.75" customHeight="1" x14ac:dyDescent="0.2"/>
    <row r="7270" ht="12.75" customHeight="1" x14ac:dyDescent="0.2"/>
    <row r="7271" ht="12.75" customHeight="1" x14ac:dyDescent="0.2"/>
    <row r="7272" ht="12.75" customHeight="1" x14ac:dyDescent="0.2"/>
    <row r="7273" ht="12.75" customHeight="1" x14ac:dyDescent="0.2"/>
    <row r="7274" ht="12.75" customHeight="1" x14ac:dyDescent="0.2"/>
    <row r="7275" ht="12.75" customHeight="1" x14ac:dyDescent="0.2"/>
    <row r="7276" ht="12.75" customHeight="1" x14ac:dyDescent="0.2"/>
    <row r="7277" ht="12.75" customHeight="1" x14ac:dyDescent="0.2"/>
    <row r="7278" ht="12.75" customHeight="1" x14ac:dyDescent="0.2"/>
    <row r="7279" ht="12.75" customHeight="1" x14ac:dyDescent="0.2"/>
    <row r="7280" ht="12.75" customHeight="1" x14ac:dyDescent="0.2"/>
    <row r="7281" ht="12.75" customHeight="1" x14ac:dyDescent="0.2"/>
    <row r="7282" ht="12.75" customHeight="1" x14ac:dyDescent="0.2"/>
    <row r="7283" ht="12.75" customHeight="1" x14ac:dyDescent="0.2"/>
    <row r="7284" ht="12.75" customHeight="1" x14ac:dyDescent="0.2"/>
    <row r="7285" ht="12.75" customHeight="1" x14ac:dyDescent="0.2"/>
    <row r="7286" ht="12.75" customHeight="1" x14ac:dyDescent="0.2"/>
    <row r="7287" ht="12.75" customHeight="1" x14ac:dyDescent="0.2"/>
    <row r="7288" ht="12.75" customHeight="1" x14ac:dyDescent="0.2"/>
    <row r="7289" ht="12.75" customHeight="1" x14ac:dyDescent="0.2"/>
    <row r="7290" ht="12.75" customHeight="1" x14ac:dyDescent="0.2"/>
    <row r="7291" ht="12.75" customHeight="1" x14ac:dyDescent="0.2"/>
    <row r="7292" ht="12.75" customHeight="1" x14ac:dyDescent="0.2"/>
    <row r="7293" ht="12.75" customHeight="1" x14ac:dyDescent="0.2"/>
    <row r="7294" ht="12.75" customHeight="1" x14ac:dyDescent="0.2"/>
    <row r="7295" ht="12.75" customHeight="1" x14ac:dyDescent="0.2"/>
    <row r="7296" ht="12.75" customHeight="1" x14ac:dyDescent="0.2"/>
    <row r="7297" ht="12.75" customHeight="1" x14ac:dyDescent="0.2"/>
    <row r="7298" ht="12.75" customHeight="1" x14ac:dyDescent="0.2"/>
    <row r="7299" ht="12.75" customHeight="1" x14ac:dyDescent="0.2"/>
    <row r="7300" ht="12.75" customHeight="1" x14ac:dyDescent="0.2"/>
    <row r="7301" ht="12.75" customHeight="1" x14ac:dyDescent="0.2"/>
    <row r="7302" ht="12.75" customHeight="1" x14ac:dyDescent="0.2"/>
    <row r="7303" ht="12.75" customHeight="1" x14ac:dyDescent="0.2"/>
    <row r="7304" ht="12.75" customHeight="1" x14ac:dyDescent="0.2"/>
    <row r="7305" ht="12.75" customHeight="1" x14ac:dyDescent="0.2"/>
    <row r="7306" ht="12.75" customHeight="1" x14ac:dyDescent="0.2"/>
    <row r="7307" ht="12.75" customHeight="1" x14ac:dyDescent="0.2"/>
    <row r="7308" ht="12.75" customHeight="1" x14ac:dyDescent="0.2"/>
    <row r="7309" ht="12.75" customHeight="1" x14ac:dyDescent="0.2"/>
    <row r="7310" ht="12.75" customHeight="1" x14ac:dyDescent="0.2"/>
    <row r="7311" ht="12.75" customHeight="1" x14ac:dyDescent="0.2"/>
    <row r="7312" ht="12.75" customHeight="1" x14ac:dyDescent="0.2"/>
    <row r="7313" ht="12.75" customHeight="1" x14ac:dyDescent="0.2"/>
    <row r="7314" ht="12.75" customHeight="1" x14ac:dyDescent="0.2"/>
    <row r="7315" ht="12.75" customHeight="1" x14ac:dyDescent="0.2"/>
    <row r="7316" ht="12.75" customHeight="1" x14ac:dyDescent="0.2"/>
    <row r="7317" ht="12.75" customHeight="1" x14ac:dyDescent="0.2"/>
    <row r="7318" ht="12.75" customHeight="1" x14ac:dyDescent="0.2"/>
    <row r="7319" ht="12.75" customHeight="1" x14ac:dyDescent="0.2"/>
    <row r="7320" ht="12.75" customHeight="1" x14ac:dyDescent="0.2"/>
    <row r="7321" ht="12.75" customHeight="1" x14ac:dyDescent="0.2"/>
    <row r="7322" ht="12.75" customHeight="1" x14ac:dyDescent="0.2"/>
    <row r="7323" ht="12.75" customHeight="1" x14ac:dyDescent="0.2"/>
    <row r="7324" ht="12.75" customHeight="1" x14ac:dyDescent="0.2"/>
    <row r="7325" ht="12.75" customHeight="1" x14ac:dyDescent="0.2"/>
    <row r="7326" ht="12.75" customHeight="1" x14ac:dyDescent="0.2"/>
    <row r="7327" ht="12.75" customHeight="1" x14ac:dyDescent="0.2"/>
    <row r="7328" ht="12.75" customHeight="1" x14ac:dyDescent="0.2"/>
    <row r="7329" ht="12.75" customHeight="1" x14ac:dyDescent="0.2"/>
    <row r="7330" ht="12.75" customHeight="1" x14ac:dyDescent="0.2"/>
    <row r="7331" ht="12.75" customHeight="1" x14ac:dyDescent="0.2"/>
    <row r="7332" ht="12.75" customHeight="1" x14ac:dyDescent="0.2"/>
    <row r="7333" ht="12.75" customHeight="1" x14ac:dyDescent="0.2"/>
    <row r="7334" ht="12.75" customHeight="1" x14ac:dyDescent="0.2"/>
    <row r="7335" ht="12.75" customHeight="1" x14ac:dyDescent="0.2"/>
    <row r="7336" ht="12.75" customHeight="1" x14ac:dyDescent="0.2"/>
    <row r="7337" ht="12.75" customHeight="1" x14ac:dyDescent="0.2"/>
    <row r="7338" ht="12.75" customHeight="1" x14ac:dyDescent="0.2"/>
    <row r="7339" ht="12.75" customHeight="1" x14ac:dyDescent="0.2"/>
    <row r="7340" ht="12.75" customHeight="1" x14ac:dyDescent="0.2"/>
    <row r="7341" ht="12.75" customHeight="1" x14ac:dyDescent="0.2"/>
    <row r="7342" ht="12.75" customHeight="1" x14ac:dyDescent="0.2"/>
    <row r="7343" ht="12.75" customHeight="1" x14ac:dyDescent="0.2"/>
    <row r="7344" ht="12.75" customHeight="1" x14ac:dyDescent="0.2"/>
    <row r="7345" ht="12.75" customHeight="1" x14ac:dyDescent="0.2"/>
    <row r="7346" ht="12.75" customHeight="1" x14ac:dyDescent="0.2"/>
    <row r="7347" ht="12.75" customHeight="1" x14ac:dyDescent="0.2"/>
    <row r="7348" ht="12.75" customHeight="1" x14ac:dyDescent="0.2"/>
    <row r="7349" ht="12.75" customHeight="1" x14ac:dyDescent="0.2"/>
    <row r="7350" ht="12.75" customHeight="1" x14ac:dyDescent="0.2"/>
    <row r="7351" ht="12.75" customHeight="1" x14ac:dyDescent="0.2"/>
    <row r="7352" ht="12.75" customHeight="1" x14ac:dyDescent="0.2"/>
    <row r="7353" ht="12.75" customHeight="1" x14ac:dyDescent="0.2"/>
    <row r="7354" ht="12.75" customHeight="1" x14ac:dyDescent="0.2"/>
    <row r="7355" ht="12.75" customHeight="1" x14ac:dyDescent="0.2"/>
    <row r="7356" ht="12.75" customHeight="1" x14ac:dyDescent="0.2"/>
    <row r="7357" ht="12.75" customHeight="1" x14ac:dyDescent="0.2"/>
    <row r="7358" ht="12.75" customHeight="1" x14ac:dyDescent="0.2"/>
    <row r="7359" ht="12.75" customHeight="1" x14ac:dyDescent="0.2"/>
    <row r="7360" ht="12.75" customHeight="1" x14ac:dyDescent="0.2"/>
    <row r="7361" ht="12.75" customHeight="1" x14ac:dyDescent="0.2"/>
    <row r="7362" ht="12.75" customHeight="1" x14ac:dyDescent="0.2"/>
    <row r="7363" ht="12.75" customHeight="1" x14ac:dyDescent="0.2"/>
    <row r="7364" ht="12.75" customHeight="1" x14ac:dyDescent="0.2"/>
    <row r="7365" ht="12.75" customHeight="1" x14ac:dyDescent="0.2"/>
    <row r="7366" ht="12.75" customHeight="1" x14ac:dyDescent="0.2"/>
    <row r="7367" ht="12.75" customHeight="1" x14ac:dyDescent="0.2"/>
    <row r="7368" ht="12.75" customHeight="1" x14ac:dyDescent="0.2"/>
    <row r="7369" ht="12.75" customHeight="1" x14ac:dyDescent="0.2"/>
    <row r="7370" ht="12.75" customHeight="1" x14ac:dyDescent="0.2"/>
    <row r="7371" ht="12.75" customHeight="1" x14ac:dyDescent="0.2"/>
    <row r="7372" ht="12.75" customHeight="1" x14ac:dyDescent="0.2"/>
    <row r="7373" ht="12.75" customHeight="1" x14ac:dyDescent="0.2"/>
    <row r="7374" ht="12.75" customHeight="1" x14ac:dyDescent="0.2"/>
    <row r="7375" ht="12.75" customHeight="1" x14ac:dyDescent="0.2"/>
    <row r="7376" ht="12.75" customHeight="1" x14ac:dyDescent="0.2"/>
    <row r="7377" ht="12.75" customHeight="1" x14ac:dyDescent="0.2"/>
    <row r="7378" ht="12.75" customHeight="1" x14ac:dyDescent="0.2"/>
    <row r="7379" ht="12.75" customHeight="1" x14ac:dyDescent="0.2"/>
    <row r="7380" ht="12.75" customHeight="1" x14ac:dyDescent="0.2"/>
    <row r="7381" ht="12.75" customHeight="1" x14ac:dyDescent="0.2"/>
    <row r="7382" ht="12.75" customHeight="1" x14ac:dyDescent="0.2"/>
    <row r="7383" ht="12.75" customHeight="1" x14ac:dyDescent="0.2"/>
    <row r="7384" ht="12.75" customHeight="1" x14ac:dyDescent="0.2"/>
    <row r="7385" ht="12.75" customHeight="1" x14ac:dyDescent="0.2"/>
    <row r="7386" ht="12.75" customHeight="1" x14ac:dyDescent="0.2"/>
    <row r="7387" ht="12.75" customHeight="1" x14ac:dyDescent="0.2"/>
    <row r="7388" ht="12.75" customHeight="1" x14ac:dyDescent="0.2"/>
    <row r="7389" ht="12.75" customHeight="1" x14ac:dyDescent="0.2"/>
    <row r="7390" ht="12.75" customHeight="1" x14ac:dyDescent="0.2"/>
    <row r="7391" ht="12.75" customHeight="1" x14ac:dyDescent="0.2"/>
    <row r="7392" ht="12.75" customHeight="1" x14ac:dyDescent="0.2"/>
    <row r="7393" ht="12.75" customHeight="1" x14ac:dyDescent="0.2"/>
    <row r="7394" ht="12.75" customHeight="1" x14ac:dyDescent="0.2"/>
    <row r="7395" ht="12.75" customHeight="1" x14ac:dyDescent="0.2"/>
    <row r="7396" ht="12.75" customHeight="1" x14ac:dyDescent="0.2"/>
    <row r="7397" ht="12.75" customHeight="1" x14ac:dyDescent="0.2"/>
    <row r="7398" ht="12.75" customHeight="1" x14ac:dyDescent="0.2"/>
    <row r="7399" ht="12.75" customHeight="1" x14ac:dyDescent="0.2"/>
    <row r="7400" ht="12.75" customHeight="1" x14ac:dyDescent="0.2"/>
    <row r="7401" ht="12.75" customHeight="1" x14ac:dyDescent="0.2"/>
    <row r="7402" ht="12.75" customHeight="1" x14ac:dyDescent="0.2"/>
    <row r="7403" ht="12.75" customHeight="1" x14ac:dyDescent="0.2"/>
    <row r="7404" ht="12.75" customHeight="1" x14ac:dyDescent="0.2"/>
    <row r="7405" ht="12.75" customHeight="1" x14ac:dyDescent="0.2"/>
    <row r="7406" ht="12.75" customHeight="1" x14ac:dyDescent="0.2"/>
    <row r="7407" ht="12.75" customHeight="1" x14ac:dyDescent="0.2"/>
    <row r="7408" ht="12.75" customHeight="1" x14ac:dyDescent="0.2"/>
    <row r="7409" ht="12.75" customHeight="1" x14ac:dyDescent="0.2"/>
    <row r="7410" ht="12.75" customHeight="1" x14ac:dyDescent="0.2"/>
    <row r="7411" ht="12.75" customHeight="1" x14ac:dyDescent="0.2"/>
    <row r="7412" ht="12.75" customHeight="1" x14ac:dyDescent="0.2"/>
    <row r="7413" ht="12.75" customHeight="1" x14ac:dyDescent="0.2"/>
    <row r="7414" ht="12.75" customHeight="1" x14ac:dyDescent="0.2"/>
    <row r="7415" ht="12.75" customHeight="1" x14ac:dyDescent="0.2"/>
    <row r="7416" ht="12.75" customHeight="1" x14ac:dyDescent="0.2"/>
    <row r="7417" ht="12.75" customHeight="1" x14ac:dyDescent="0.2"/>
    <row r="7418" ht="12.75" customHeight="1" x14ac:dyDescent="0.2"/>
    <row r="7419" ht="12.75" customHeight="1" x14ac:dyDescent="0.2"/>
    <row r="7420" ht="12.75" customHeight="1" x14ac:dyDescent="0.2"/>
    <row r="7421" ht="12.75" customHeight="1" x14ac:dyDescent="0.2"/>
    <row r="7422" ht="12.75" customHeight="1" x14ac:dyDescent="0.2"/>
    <row r="7423" ht="12.75" customHeight="1" x14ac:dyDescent="0.2"/>
    <row r="7424" ht="12.75" customHeight="1" x14ac:dyDescent="0.2"/>
    <row r="7425" ht="12.75" customHeight="1" x14ac:dyDescent="0.2"/>
    <row r="7426" ht="12.75" customHeight="1" x14ac:dyDescent="0.2"/>
    <row r="7427" ht="12.75" customHeight="1" x14ac:dyDescent="0.2"/>
    <row r="7428" ht="12.75" customHeight="1" x14ac:dyDescent="0.2"/>
    <row r="7429" ht="12.75" customHeight="1" x14ac:dyDescent="0.2"/>
    <row r="7430" ht="12.75" customHeight="1" x14ac:dyDescent="0.2"/>
    <row r="7431" ht="12.75" customHeight="1" x14ac:dyDescent="0.2"/>
    <row r="7432" ht="12.75" customHeight="1" x14ac:dyDescent="0.2"/>
    <row r="7433" ht="12.75" customHeight="1" x14ac:dyDescent="0.2"/>
    <row r="7434" ht="12.75" customHeight="1" x14ac:dyDescent="0.2"/>
    <row r="7435" ht="12.75" customHeight="1" x14ac:dyDescent="0.2"/>
    <row r="7436" ht="12.75" customHeight="1" x14ac:dyDescent="0.2"/>
    <row r="7437" ht="12.75" customHeight="1" x14ac:dyDescent="0.2"/>
    <row r="7438" ht="12.75" customHeight="1" x14ac:dyDescent="0.2"/>
    <row r="7439" ht="12.75" customHeight="1" x14ac:dyDescent="0.2"/>
    <row r="7440" ht="12.75" customHeight="1" x14ac:dyDescent="0.2"/>
    <row r="7441" ht="12.75" customHeight="1" x14ac:dyDescent="0.2"/>
    <row r="7442" ht="12.75" customHeight="1" x14ac:dyDescent="0.2"/>
    <row r="7443" ht="12.75" customHeight="1" x14ac:dyDescent="0.2"/>
    <row r="7444" ht="12.75" customHeight="1" x14ac:dyDescent="0.2"/>
    <row r="7445" ht="12.75" customHeight="1" x14ac:dyDescent="0.2"/>
    <row r="7446" ht="12.75" customHeight="1" x14ac:dyDescent="0.2"/>
    <row r="7447" ht="12.75" customHeight="1" x14ac:dyDescent="0.2"/>
    <row r="7448" ht="12.75" customHeight="1" x14ac:dyDescent="0.2"/>
    <row r="7449" ht="12.75" customHeight="1" x14ac:dyDescent="0.2"/>
    <row r="7450" ht="12.75" customHeight="1" x14ac:dyDescent="0.2"/>
    <row r="7451" ht="12.75" customHeight="1" x14ac:dyDescent="0.2"/>
    <row r="7452" ht="12.75" customHeight="1" x14ac:dyDescent="0.2"/>
    <row r="7453" ht="12.75" customHeight="1" x14ac:dyDescent="0.2"/>
    <row r="7454" ht="12.75" customHeight="1" x14ac:dyDescent="0.2"/>
    <row r="7455" ht="12.75" customHeight="1" x14ac:dyDescent="0.2"/>
    <row r="7456" ht="12.75" customHeight="1" x14ac:dyDescent="0.2"/>
    <row r="7457" ht="12.75" customHeight="1" x14ac:dyDescent="0.2"/>
    <row r="7458" ht="12.75" customHeight="1" x14ac:dyDescent="0.2"/>
    <row r="7459" ht="12.75" customHeight="1" x14ac:dyDescent="0.2"/>
    <row r="7460" ht="12.75" customHeight="1" x14ac:dyDescent="0.2"/>
    <row r="7461" ht="12.75" customHeight="1" x14ac:dyDescent="0.2"/>
    <row r="7462" ht="12.75" customHeight="1" x14ac:dyDescent="0.2"/>
    <row r="7463" ht="12.75" customHeight="1" x14ac:dyDescent="0.2"/>
    <row r="7464" ht="12.75" customHeight="1" x14ac:dyDescent="0.2"/>
    <row r="7465" ht="12.75" customHeight="1" x14ac:dyDescent="0.2"/>
    <row r="7466" ht="12.75" customHeight="1" x14ac:dyDescent="0.2"/>
    <row r="7467" ht="12.75" customHeight="1" x14ac:dyDescent="0.2"/>
    <row r="7468" ht="12.75" customHeight="1" x14ac:dyDescent="0.2"/>
    <row r="7469" ht="12.75" customHeight="1" x14ac:dyDescent="0.2"/>
    <row r="7470" ht="12.75" customHeight="1" x14ac:dyDescent="0.2"/>
    <row r="7471" ht="12.75" customHeight="1" x14ac:dyDescent="0.2"/>
    <row r="7472" ht="12.75" customHeight="1" x14ac:dyDescent="0.2"/>
    <row r="7473" ht="12.75" customHeight="1" x14ac:dyDescent="0.2"/>
    <row r="7474" ht="12.75" customHeight="1" x14ac:dyDescent="0.2"/>
    <row r="7475" ht="12.75" customHeight="1" x14ac:dyDescent="0.2"/>
    <row r="7476" ht="12.75" customHeight="1" x14ac:dyDescent="0.2"/>
    <row r="7477" ht="12.75" customHeight="1" x14ac:dyDescent="0.2"/>
    <row r="7478" ht="12.75" customHeight="1" x14ac:dyDescent="0.2"/>
    <row r="7479" ht="12.75" customHeight="1" x14ac:dyDescent="0.2"/>
    <row r="7480" ht="12.75" customHeight="1" x14ac:dyDescent="0.2"/>
    <row r="7481" ht="12.75" customHeight="1" x14ac:dyDescent="0.2"/>
    <row r="7482" ht="12.75" customHeight="1" x14ac:dyDescent="0.2"/>
    <row r="7483" ht="12.75" customHeight="1" x14ac:dyDescent="0.2"/>
    <row r="7484" ht="12.75" customHeight="1" x14ac:dyDescent="0.2"/>
    <row r="7485" ht="12.75" customHeight="1" x14ac:dyDescent="0.2"/>
    <row r="7486" ht="12.75" customHeight="1" x14ac:dyDescent="0.2"/>
    <row r="7487" ht="12.75" customHeight="1" x14ac:dyDescent="0.2"/>
    <row r="7488" ht="12.75" customHeight="1" x14ac:dyDescent="0.2"/>
    <row r="7489" ht="12.75" customHeight="1" x14ac:dyDescent="0.2"/>
    <row r="7490" ht="12.75" customHeight="1" x14ac:dyDescent="0.2"/>
    <row r="7491" ht="12.75" customHeight="1" x14ac:dyDescent="0.2"/>
    <row r="7492" ht="12.75" customHeight="1" x14ac:dyDescent="0.2"/>
    <row r="7493" ht="12.75" customHeight="1" x14ac:dyDescent="0.2"/>
    <row r="7494" ht="12.75" customHeight="1" x14ac:dyDescent="0.2"/>
    <row r="7495" ht="12.75" customHeight="1" x14ac:dyDescent="0.2"/>
    <row r="7496" ht="12.75" customHeight="1" x14ac:dyDescent="0.2"/>
    <row r="7497" ht="12.75" customHeight="1" x14ac:dyDescent="0.2"/>
    <row r="7498" ht="12.75" customHeight="1" x14ac:dyDescent="0.2"/>
    <row r="7499" ht="12.75" customHeight="1" x14ac:dyDescent="0.2"/>
    <row r="7500" ht="12.75" customHeight="1" x14ac:dyDescent="0.2"/>
    <row r="7501" ht="12.75" customHeight="1" x14ac:dyDescent="0.2"/>
    <row r="7502" ht="12.75" customHeight="1" x14ac:dyDescent="0.2"/>
    <row r="7503" ht="12.75" customHeight="1" x14ac:dyDescent="0.2"/>
    <row r="7504" ht="12.75" customHeight="1" x14ac:dyDescent="0.2"/>
    <row r="7505" ht="12.75" customHeight="1" x14ac:dyDescent="0.2"/>
    <row r="7506" ht="12.75" customHeight="1" x14ac:dyDescent="0.2"/>
    <row r="7507" ht="12.75" customHeight="1" x14ac:dyDescent="0.2"/>
    <row r="7508" ht="12.75" customHeight="1" x14ac:dyDescent="0.2"/>
    <row r="7509" ht="12.75" customHeight="1" x14ac:dyDescent="0.2"/>
    <row r="7510" ht="12.75" customHeight="1" x14ac:dyDescent="0.2"/>
    <row r="7511" ht="12.75" customHeight="1" x14ac:dyDescent="0.2"/>
    <row r="7512" ht="12.75" customHeight="1" x14ac:dyDescent="0.2"/>
    <row r="7513" ht="12.75" customHeight="1" x14ac:dyDescent="0.2"/>
    <row r="7514" ht="12.75" customHeight="1" x14ac:dyDescent="0.2"/>
    <row r="7515" ht="12.75" customHeight="1" x14ac:dyDescent="0.2"/>
    <row r="7516" ht="12.75" customHeight="1" x14ac:dyDescent="0.2"/>
    <row r="7517" ht="12.75" customHeight="1" x14ac:dyDescent="0.2"/>
    <row r="7518" ht="12.75" customHeight="1" x14ac:dyDescent="0.2"/>
    <row r="7519" ht="12.75" customHeight="1" x14ac:dyDescent="0.2"/>
    <row r="7520" ht="12.75" customHeight="1" x14ac:dyDescent="0.2"/>
    <row r="7521" ht="12.75" customHeight="1" x14ac:dyDescent="0.2"/>
    <row r="7522" ht="12.75" customHeight="1" x14ac:dyDescent="0.2"/>
    <row r="7523" ht="12.75" customHeight="1" x14ac:dyDescent="0.2"/>
    <row r="7524" ht="12.75" customHeight="1" x14ac:dyDescent="0.2"/>
    <row r="7525" ht="12.75" customHeight="1" x14ac:dyDescent="0.2"/>
    <row r="7526" ht="12.75" customHeight="1" x14ac:dyDescent="0.2"/>
    <row r="7527" ht="12.75" customHeight="1" x14ac:dyDescent="0.2"/>
    <row r="7528" ht="12.75" customHeight="1" x14ac:dyDescent="0.2"/>
    <row r="7529" ht="12.75" customHeight="1" x14ac:dyDescent="0.2"/>
    <row r="7530" ht="12.75" customHeight="1" x14ac:dyDescent="0.2"/>
    <row r="7531" ht="12.75" customHeight="1" x14ac:dyDescent="0.2"/>
    <row r="7532" ht="12.75" customHeight="1" x14ac:dyDescent="0.2"/>
    <row r="7533" ht="12.75" customHeight="1" x14ac:dyDescent="0.2"/>
    <row r="7534" ht="12.75" customHeight="1" x14ac:dyDescent="0.2"/>
    <row r="7535" ht="12.75" customHeight="1" x14ac:dyDescent="0.2"/>
    <row r="7536" ht="12.75" customHeight="1" x14ac:dyDescent="0.2"/>
    <row r="7537" ht="12.75" customHeight="1" x14ac:dyDescent="0.2"/>
    <row r="7538" ht="12.75" customHeight="1" x14ac:dyDescent="0.2"/>
    <row r="7539" ht="12.75" customHeight="1" x14ac:dyDescent="0.2"/>
    <row r="7540" ht="12.75" customHeight="1" x14ac:dyDescent="0.2"/>
    <row r="7541" ht="12.75" customHeight="1" x14ac:dyDescent="0.2"/>
    <row r="7542" ht="12.75" customHeight="1" x14ac:dyDescent="0.2"/>
    <row r="7543" ht="12.75" customHeight="1" x14ac:dyDescent="0.2"/>
    <row r="7544" ht="12.75" customHeight="1" x14ac:dyDescent="0.2"/>
    <row r="7545" ht="12.75" customHeight="1" x14ac:dyDescent="0.2"/>
    <row r="7546" ht="12.75" customHeight="1" x14ac:dyDescent="0.2"/>
    <row r="7547" ht="12.75" customHeight="1" x14ac:dyDescent="0.2"/>
    <row r="7548" ht="12.75" customHeight="1" x14ac:dyDescent="0.2"/>
    <row r="7549" ht="12.75" customHeight="1" x14ac:dyDescent="0.2"/>
    <row r="7550" ht="12.75" customHeight="1" x14ac:dyDescent="0.2"/>
    <row r="7551" ht="12.75" customHeight="1" x14ac:dyDescent="0.2"/>
    <row r="7552" ht="12.75" customHeight="1" x14ac:dyDescent="0.2"/>
    <row r="7553" ht="12.75" customHeight="1" x14ac:dyDescent="0.2"/>
    <row r="7554" ht="12.75" customHeight="1" x14ac:dyDescent="0.2"/>
    <row r="7555" ht="12.75" customHeight="1" x14ac:dyDescent="0.2"/>
    <row r="7556" ht="12.75" customHeight="1" x14ac:dyDescent="0.2"/>
    <row r="7557" ht="12.75" customHeight="1" x14ac:dyDescent="0.2"/>
    <row r="7558" ht="12.75" customHeight="1" x14ac:dyDescent="0.2"/>
    <row r="7559" ht="12.75" customHeight="1" x14ac:dyDescent="0.2"/>
    <row r="7560" ht="12.75" customHeight="1" x14ac:dyDescent="0.2"/>
    <row r="7561" ht="12.75" customHeight="1" x14ac:dyDescent="0.2"/>
    <row r="7562" ht="12.75" customHeight="1" x14ac:dyDescent="0.2"/>
    <row r="7563" ht="12.75" customHeight="1" x14ac:dyDescent="0.2"/>
    <row r="7564" ht="12.75" customHeight="1" x14ac:dyDescent="0.2"/>
    <row r="7565" ht="12.75" customHeight="1" x14ac:dyDescent="0.2"/>
    <row r="7566" ht="12.75" customHeight="1" x14ac:dyDescent="0.2"/>
    <row r="7567" ht="12.75" customHeight="1" x14ac:dyDescent="0.2"/>
    <row r="7568" ht="12.75" customHeight="1" x14ac:dyDescent="0.2"/>
    <row r="7569" ht="12.75" customHeight="1" x14ac:dyDescent="0.2"/>
    <row r="7570" ht="12.75" customHeight="1" x14ac:dyDescent="0.2"/>
    <row r="7571" ht="12.75" customHeight="1" x14ac:dyDescent="0.2"/>
    <row r="7572" ht="12.75" customHeight="1" x14ac:dyDescent="0.2"/>
    <row r="7573" ht="12.75" customHeight="1" x14ac:dyDescent="0.2"/>
    <row r="7574" ht="12.75" customHeight="1" x14ac:dyDescent="0.2"/>
    <row r="7575" ht="12.75" customHeight="1" x14ac:dyDescent="0.2"/>
    <row r="7576" ht="12.75" customHeight="1" x14ac:dyDescent="0.2"/>
    <row r="7577" ht="12.75" customHeight="1" x14ac:dyDescent="0.2"/>
    <row r="7578" ht="12.75" customHeight="1" x14ac:dyDescent="0.2"/>
    <row r="7579" ht="12.75" customHeight="1" x14ac:dyDescent="0.2"/>
    <row r="7580" ht="12.75" customHeight="1" x14ac:dyDescent="0.2"/>
    <row r="7581" ht="12.75" customHeight="1" x14ac:dyDescent="0.2"/>
    <row r="7582" ht="12.75" customHeight="1" x14ac:dyDescent="0.2"/>
    <row r="7583" ht="12.75" customHeight="1" x14ac:dyDescent="0.2"/>
    <row r="7584" ht="12.75" customHeight="1" x14ac:dyDescent="0.2"/>
    <row r="7585" ht="12.75" customHeight="1" x14ac:dyDescent="0.2"/>
    <row r="7586" ht="12.75" customHeight="1" x14ac:dyDescent="0.2"/>
    <row r="7587" ht="12.75" customHeight="1" x14ac:dyDescent="0.2"/>
    <row r="7588" ht="12.75" customHeight="1" x14ac:dyDescent="0.2"/>
    <row r="7589" ht="12.75" customHeight="1" x14ac:dyDescent="0.2"/>
    <row r="7590" ht="12.75" customHeight="1" x14ac:dyDescent="0.2"/>
    <row r="7591" ht="12.75" customHeight="1" x14ac:dyDescent="0.2"/>
    <row r="7592" ht="12.75" customHeight="1" x14ac:dyDescent="0.2"/>
    <row r="7593" ht="12.75" customHeight="1" x14ac:dyDescent="0.2"/>
    <row r="7594" ht="12.75" customHeight="1" x14ac:dyDescent="0.2"/>
    <row r="7595" ht="12.75" customHeight="1" x14ac:dyDescent="0.2"/>
    <row r="7596" ht="12.75" customHeight="1" x14ac:dyDescent="0.2"/>
    <row r="7597" ht="12.75" customHeight="1" x14ac:dyDescent="0.2"/>
    <row r="7598" ht="12.75" customHeight="1" x14ac:dyDescent="0.2"/>
    <row r="7599" ht="12.75" customHeight="1" x14ac:dyDescent="0.2"/>
    <row r="7600" ht="12.75" customHeight="1" x14ac:dyDescent="0.2"/>
    <row r="7601" ht="12.75" customHeight="1" x14ac:dyDescent="0.2"/>
    <row r="7602" ht="12.75" customHeight="1" x14ac:dyDescent="0.2"/>
    <row r="7603" ht="12.75" customHeight="1" x14ac:dyDescent="0.2"/>
    <row r="7604" ht="12.75" customHeight="1" x14ac:dyDescent="0.2"/>
    <row r="7605" ht="12.75" customHeight="1" x14ac:dyDescent="0.2"/>
    <row r="7606" ht="12.75" customHeight="1" x14ac:dyDescent="0.2"/>
    <row r="7607" ht="12.75" customHeight="1" x14ac:dyDescent="0.2"/>
    <row r="7608" ht="12.75" customHeight="1" x14ac:dyDescent="0.2"/>
    <row r="7609" ht="12.75" customHeight="1" x14ac:dyDescent="0.2"/>
    <row r="7610" ht="12.75" customHeight="1" x14ac:dyDescent="0.2"/>
    <row r="7611" ht="12.75" customHeight="1" x14ac:dyDescent="0.2"/>
    <row r="7612" ht="12.75" customHeight="1" x14ac:dyDescent="0.2"/>
    <row r="7613" ht="12.75" customHeight="1" x14ac:dyDescent="0.2"/>
    <row r="7614" ht="12.75" customHeight="1" x14ac:dyDescent="0.2"/>
    <row r="7615" ht="12.75" customHeight="1" x14ac:dyDescent="0.2"/>
    <row r="7616" ht="12.75" customHeight="1" x14ac:dyDescent="0.2"/>
    <row r="7617" ht="12.75" customHeight="1" x14ac:dyDescent="0.2"/>
    <row r="7618" ht="12.75" customHeight="1" x14ac:dyDescent="0.2"/>
    <row r="7619" ht="12.75" customHeight="1" x14ac:dyDescent="0.2"/>
    <row r="7620" ht="12.75" customHeight="1" x14ac:dyDescent="0.2"/>
    <row r="7621" ht="12.75" customHeight="1" x14ac:dyDescent="0.2"/>
    <row r="7622" ht="12.75" customHeight="1" x14ac:dyDescent="0.2"/>
    <row r="7623" ht="12.75" customHeight="1" x14ac:dyDescent="0.2"/>
    <row r="7624" ht="12.75" customHeight="1" x14ac:dyDescent="0.2"/>
    <row r="7625" ht="12.75" customHeight="1" x14ac:dyDescent="0.2"/>
    <row r="7626" ht="12.75" customHeight="1" x14ac:dyDescent="0.2"/>
    <row r="7627" ht="12.75" customHeight="1" x14ac:dyDescent="0.2"/>
    <row r="7628" ht="12.75" customHeight="1" x14ac:dyDescent="0.2"/>
    <row r="7629" ht="12.75" customHeight="1" x14ac:dyDescent="0.2"/>
    <row r="7630" ht="12.75" customHeight="1" x14ac:dyDescent="0.2"/>
    <row r="7631" ht="12.75" customHeight="1" x14ac:dyDescent="0.2"/>
    <row r="7632" ht="12.75" customHeight="1" x14ac:dyDescent="0.2"/>
    <row r="7633" ht="12.75" customHeight="1" x14ac:dyDescent="0.2"/>
    <row r="7634" ht="12.75" customHeight="1" x14ac:dyDescent="0.2"/>
    <row r="7635" ht="12.75" customHeight="1" x14ac:dyDescent="0.2"/>
    <row r="7636" ht="12.75" customHeight="1" x14ac:dyDescent="0.2"/>
    <row r="7637" ht="12.75" customHeight="1" x14ac:dyDescent="0.2"/>
    <row r="7638" ht="12.75" customHeight="1" x14ac:dyDescent="0.2"/>
    <row r="7639" ht="12.75" customHeight="1" x14ac:dyDescent="0.2"/>
    <row r="7640" ht="12.75" customHeight="1" x14ac:dyDescent="0.2"/>
    <row r="7641" ht="12.75" customHeight="1" x14ac:dyDescent="0.2"/>
    <row r="7642" ht="12.75" customHeight="1" x14ac:dyDescent="0.2"/>
    <row r="7643" ht="12.75" customHeight="1" x14ac:dyDescent="0.2"/>
    <row r="7644" ht="12.75" customHeight="1" x14ac:dyDescent="0.2"/>
    <row r="7645" ht="12.75" customHeight="1" x14ac:dyDescent="0.2"/>
    <row r="7646" ht="12.75" customHeight="1" x14ac:dyDescent="0.2"/>
    <row r="7647" ht="12.75" customHeight="1" x14ac:dyDescent="0.2"/>
    <row r="7648" ht="12.75" customHeight="1" x14ac:dyDescent="0.2"/>
    <row r="7649" ht="12.75" customHeight="1" x14ac:dyDescent="0.2"/>
    <row r="7650" ht="12.75" customHeight="1" x14ac:dyDescent="0.2"/>
    <row r="7651" ht="12.75" customHeight="1" x14ac:dyDescent="0.2"/>
    <row r="7652" ht="12.75" customHeight="1" x14ac:dyDescent="0.2"/>
    <row r="7653" ht="12.75" customHeight="1" x14ac:dyDescent="0.2"/>
    <row r="7654" ht="12.75" customHeight="1" x14ac:dyDescent="0.2"/>
    <row r="7655" ht="12.75" customHeight="1" x14ac:dyDescent="0.2"/>
    <row r="7656" ht="12.75" customHeight="1" x14ac:dyDescent="0.2"/>
    <row r="7657" ht="12.75" customHeight="1" x14ac:dyDescent="0.2"/>
    <row r="7658" ht="12.75" customHeight="1" x14ac:dyDescent="0.2"/>
    <row r="7659" ht="12.75" customHeight="1" x14ac:dyDescent="0.2"/>
    <row r="7660" ht="12.75" customHeight="1" x14ac:dyDescent="0.2"/>
    <row r="7661" ht="12.75" customHeight="1" x14ac:dyDescent="0.2"/>
    <row r="7662" ht="12.75" customHeight="1" x14ac:dyDescent="0.2"/>
    <row r="7663" ht="12.75" customHeight="1" x14ac:dyDescent="0.2"/>
    <row r="7664" ht="12.75" customHeight="1" x14ac:dyDescent="0.2"/>
    <row r="7665" ht="12.75" customHeight="1" x14ac:dyDescent="0.2"/>
    <row r="7666" ht="12.75" customHeight="1" x14ac:dyDescent="0.2"/>
    <row r="7667" ht="12.75" customHeight="1" x14ac:dyDescent="0.2"/>
    <row r="7668" ht="12.75" customHeight="1" x14ac:dyDescent="0.2"/>
    <row r="7669" ht="12.75" customHeight="1" x14ac:dyDescent="0.2"/>
    <row r="7670" ht="12.75" customHeight="1" x14ac:dyDescent="0.2"/>
    <row r="7671" ht="12.75" customHeight="1" x14ac:dyDescent="0.2"/>
    <row r="7672" ht="12.75" customHeight="1" x14ac:dyDescent="0.2"/>
    <row r="7673" ht="12.75" customHeight="1" x14ac:dyDescent="0.2"/>
    <row r="7674" ht="12.75" customHeight="1" x14ac:dyDescent="0.2"/>
    <row r="7675" ht="12.75" customHeight="1" x14ac:dyDescent="0.2"/>
    <row r="7676" ht="12.75" customHeight="1" x14ac:dyDescent="0.2"/>
    <row r="7677" ht="12.75" customHeight="1" x14ac:dyDescent="0.2"/>
    <row r="7678" ht="12.75" customHeight="1" x14ac:dyDescent="0.2"/>
    <row r="7679" ht="12.75" customHeight="1" x14ac:dyDescent="0.2"/>
    <row r="7680" ht="12.75" customHeight="1" x14ac:dyDescent="0.2"/>
    <row r="7681" ht="12.75" customHeight="1" x14ac:dyDescent="0.2"/>
    <row r="7682" ht="12.75" customHeight="1" x14ac:dyDescent="0.2"/>
    <row r="7683" ht="12.75" customHeight="1" x14ac:dyDescent="0.2"/>
    <row r="7684" ht="12.75" customHeight="1" x14ac:dyDescent="0.2"/>
    <row r="7685" ht="12.75" customHeight="1" x14ac:dyDescent="0.2"/>
    <row r="7686" ht="12.75" customHeight="1" x14ac:dyDescent="0.2"/>
    <row r="7687" ht="12.75" customHeight="1" x14ac:dyDescent="0.2"/>
    <row r="7688" ht="12.75" customHeight="1" x14ac:dyDescent="0.2"/>
    <row r="7689" ht="12.75" customHeight="1" x14ac:dyDescent="0.2"/>
    <row r="7690" ht="12.75" customHeight="1" x14ac:dyDescent="0.2"/>
    <row r="7691" ht="12.75" customHeight="1" x14ac:dyDescent="0.2"/>
    <row r="7692" ht="12.75" customHeight="1" x14ac:dyDescent="0.2"/>
    <row r="7693" ht="12.75" customHeight="1" x14ac:dyDescent="0.2"/>
    <row r="7694" ht="12.75" customHeight="1" x14ac:dyDescent="0.2"/>
    <row r="7695" ht="12.75" customHeight="1" x14ac:dyDescent="0.2"/>
    <row r="7696" ht="12.75" customHeight="1" x14ac:dyDescent="0.2"/>
    <row r="7697" ht="12.75" customHeight="1" x14ac:dyDescent="0.2"/>
    <row r="7698" ht="12.75" customHeight="1" x14ac:dyDescent="0.2"/>
    <row r="7699" ht="12.75" customHeight="1" x14ac:dyDescent="0.2"/>
    <row r="7700" ht="12.75" customHeight="1" x14ac:dyDescent="0.2"/>
    <row r="7701" ht="12.75" customHeight="1" x14ac:dyDescent="0.2"/>
    <row r="7702" ht="12.75" customHeight="1" x14ac:dyDescent="0.2"/>
    <row r="7703" ht="12.75" customHeight="1" x14ac:dyDescent="0.2"/>
    <row r="7704" ht="12.75" customHeight="1" x14ac:dyDescent="0.2"/>
    <row r="7705" ht="12.75" customHeight="1" x14ac:dyDescent="0.2"/>
    <row r="7706" ht="12.75" customHeight="1" x14ac:dyDescent="0.2"/>
    <row r="7707" ht="12.75" customHeight="1" x14ac:dyDescent="0.2"/>
    <row r="7708" ht="12.75" customHeight="1" x14ac:dyDescent="0.2"/>
    <row r="7709" ht="12.75" customHeight="1" x14ac:dyDescent="0.2"/>
    <row r="7710" ht="12.75" customHeight="1" x14ac:dyDescent="0.2"/>
    <row r="7711" ht="12.75" customHeight="1" x14ac:dyDescent="0.2"/>
    <row r="7712" ht="12.75" customHeight="1" x14ac:dyDescent="0.2"/>
    <row r="7713" ht="12.75" customHeight="1" x14ac:dyDescent="0.2"/>
    <row r="7714" ht="12.75" customHeight="1" x14ac:dyDescent="0.2"/>
    <row r="7715" ht="12.75" customHeight="1" x14ac:dyDescent="0.2"/>
    <row r="7716" ht="12.75" customHeight="1" x14ac:dyDescent="0.2"/>
    <row r="7717" ht="12.75" customHeight="1" x14ac:dyDescent="0.2"/>
    <row r="7718" ht="12.75" customHeight="1" x14ac:dyDescent="0.2"/>
    <row r="7719" ht="12.75" customHeight="1" x14ac:dyDescent="0.2"/>
    <row r="7720" ht="12.75" customHeight="1" x14ac:dyDescent="0.2"/>
    <row r="7721" ht="12.75" customHeight="1" x14ac:dyDescent="0.2"/>
    <row r="7722" ht="12.75" customHeight="1" x14ac:dyDescent="0.2"/>
    <row r="7723" ht="12.75" customHeight="1" x14ac:dyDescent="0.2"/>
    <row r="7724" ht="12.75" customHeight="1" x14ac:dyDescent="0.2"/>
    <row r="7725" ht="12.75" customHeight="1" x14ac:dyDescent="0.2"/>
    <row r="7726" ht="12.75" customHeight="1" x14ac:dyDescent="0.2"/>
    <row r="7727" ht="12.75" customHeight="1" x14ac:dyDescent="0.2"/>
    <row r="7728" ht="12.75" customHeight="1" x14ac:dyDescent="0.2"/>
    <row r="7729" ht="12.75" customHeight="1" x14ac:dyDescent="0.2"/>
    <row r="7730" ht="12.75" customHeight="1" x14ac:dyDescent="0.2"/>
    <row r="7731" ht="12.75" customHeight="1" x14ac:dyDescent="0.2"/>
    <row r="7732" ht="12.75" customHeight="1" x14ac:dyDescent="0.2"/>
    <row r="7733" ht="12.75" customHeight="1" x14ac:dyDescent="0.2"/>
    <row r="7734" ht="12.75" customHeight="1" x14ac:dyDescent="0.2"/>
    <row r="7735" ht="12.75" customHeight="1" x14ac:dyDescent="0.2"/>
    <row r="7736" ht="12.75" customHeight="1" x14ac:dyDescent="0.2"/>
    <row r="7737" ht="12.75" customHeight="1" x14ac:dyDescent="0.2"/>
    <row r="7738" ht="12.75" customHeight="1" x14ac:dyDescent="0.2"/>
    <row r="7739" ht="12.75" customHeight="1" x14ac:dyDescent="0.2"/>
    <row r="7740" ht="12.75" customHeight="1" x14ac:dyDescent="0.2"/>
    <row r="7741" ht="12.75" customHeight="1" x14ac:dyDescent="0.2"/>
    <row r="7742" ht="12.75" customHeight="1" x14ac:dyDescent="0.2"/>
    <row r="7743" ht="12.75" customHeight="1" x14ac:dyDescent="0.2"/>
    <row r="7744" ht="12.75" customHeight="1" x14ac:dyDescent="0.2"/>
    <row r="7745" ht="12.75" customHeight="1" x14ac:dyDescent="0.2"/>
    <row r="7746" ht="12.75" customHeight="1" x14ac:dyDescent="0.2"/>
    <row r="7747" ht="12.75" customHeight="1" x14ac:dyDescent="0.2"/>
    <row r="7748" ht="12.75" customHeight="1" x14ac:dyDescent="0.2"/>
    <row r="7749" ht="12.75" customHeight="1" x14ac:dyDescent="0.2"/>
    <row r="7750" ht="12.75" customHeight="1" x14ac:dyDescent="0.2"/>
    <row r="7751" ht="12.75" customHeight="1" x14ac:dyDescent="0.2"/>
    <row r="7752" ht="12.75" customHeight="1" x14ac:dyDescent="0.2"/>
    <row r="7753" ht="12.75" customHeight="1" x14ac:dyDescent="0.2"/>
    <row r="7754" ht="12.75" customHeight="1" x14ac:dyDescent="0.2"/>
    <row r="7755" ht="12.75" customHeight="1" x14ac:dyDescent="0.2"/>
    <row r="7756" ht="12.75" customHeight="1" x14ac:dyDescent="0.2"/>
    <row r="7757" ht="12.75" customHeight="1" x14ac:dyDescent="0.2"/>
    <row r="7758" ht="12.75" customHeight="1" x14ac:dyDescent="0.2"/>
    <row r="7759" ht="12.75" customHeight="1" x14ac:dyDescent="0.2"/>
    <row r="7760" ht="12.75" customHeight="1" x14ac:dyDescent="0.2"/>
    <row r="7761" ht="12.75" customHeight="1" x14ac:dyDescent="0.2"/>
    <row r="7762" ht="12.75" customHeight="1" x14ac:dyDescent="0.2"/>
    <row r="7763" ht="12.75" customHeight="1" x14ac:dyDescent="0.2"/>
    <row r="7764" ht="12.75" customHeight="1" x14ac:dyDescent="0.2"/>
    <row r="7765" ht="12.75" customHeight="1" x14ac:dyDescent="0.2"/>
    <row r="7766" ht="12.75" customHeight="1" x14ac:dyDescent="0.2"/>
    <row r="7767" ht="12.75" customHeight="1" x14ac:dyDescent="0.2"/>
    <row r="7768" ht="12.75" customHeight="1" x14ac:dyDescent="0.2"/>
    <row r="7769" ht="12.75" customHeight="1" x14ac:dyDescent="0.2"/>
    <row r="7770" ht="12.75" customHeight="1" x14ac:dyDescent="0.2"/>
    <row r="7771" ht="12.75" customHeight="1" x14ac:dyDescent="0.2"/>
    <row r="7772" ht="12.75" customHeight="1" x14ac:dyDescent="0.2"/>
    <row r="7773" ht="12.75" customHeight="1" x14ac:dyDescent="0.2"/>
    <row r="7774" ht="12.75" customHeight="1" x14ac:dyDescent="0.2"/>
    <row r="7775" ht="12.75" customHeight="1" x14ac:dyDescent="0.2"/>
    <row r="7776" ht="12.75" customHeight="1" x14ac:dyDescent="0.2"/>
    <row r="7777" ht="12.75" customHeight="1" x14ac:dyDescent="0.2"/>
    <row r="7778" ht="12.75" customHeight="1" x14ac:dyDescent="0.2"/>
    <row r="7779" ht="12.75" customHeight="1" x14ac:dyDescent="0.2"/>
    <row r="7780" ht="12.75" customHeight="1" x14ac:dyDescent="0.2"/>
    <row r="7781" ht="12.75" customHeight="1" x14ac:dyDescent="0.2"/>
    <row r="7782" ht="12.75" customHeight="1" x14ac:dyDescent="0.2"/>
    <row r="7783" ht="12.75" customHeight="1" x14ac:dyDescent="0.2"/>
    <row r="7784" ht="12.75" customHeight="1" x14ac:dyDescent="0.2"/>
    <row r="7785" ht="12.75" customHeight="1" x14ac:dyDescent="0.2"/>
    <row r="7786" ht="12.75" customHeight="1" x14ac:dyDescent="0.2"/>
    <row r="7787" ht="12.75" customHeight="1" x14ac:dyDescent="0.2"/>
    <row r="7788" ht="12.75" customHeight="1" x14ac:dyDescent="0.2"/>
    <row r="7789" ht="12.75" customHeight="1" x14ac:dyDescent="0.2"/>
    <row r="7790" ht="12.75" customHeight="1" x14ac:dyDescent="0.2"/>
    <row r="7791" ht="12.75" customHeight="1" x14ac:dyDescent="0.2"/>
    <row r="7792" ht="12.75" customHeight="1" x14ac:dyDescent="0.2"/>
    <row r="7793" ht="12.75" customHeight="1" x14ac:dyDescent="0.2"/>
    <row r="7794" ht="12.75" customHeight="1" x14ac:dyDescent="0.2"/>
    <row r="7795" ht="12.75" customHeight="1" x14ac:dyDescent="0.2"/>
    <row r="7796" ht="12.75" customHeight="1" x14ac:dyDescent="0.2"/>
    <row r="7797" ht="12.75" customHeight="1" x14ac:dyDescent="0.2"/>
    <row r="7798" ht="12.75" customHeight="1" x14ac:dyDescent="0.2"/>
    <row r="7799" ht="12.75" customHeight="1" x14ac:dyDescent="0.2"/>
    <row r="7800" ht="12.75" customHeight="1" x14ac:dyDescent="0.2"/>
    <row r="7801" ht="12.75" customHeight="1" x14ac:dyDescent="0.2"/>
    <row r="7802" ht="12.75" customHeight="1" x14ac:dyDescent="0.2"/>
    <row r="7803" ht="12.75" customHeight="1" x14ac:dyDescent="0.2"/>
    <row r="7804" ht="12.75" customHeight="1" x14ac:dyDescent="0.2"/>
    <row r="7805" ht="12.75" customHeight="1" x14ac:dyDescent="0.2"/>
    <row r="7806" ht="12.75" customHeight="1" x14ac:dyDescent="0.2"/>
    <row r="7807" ht="12.75" customHeight="1" x14ac:dyDescent="0.2"/>
    <row r="7808" ht="12.75" customHeight="1" x14ac:dyDescent="0.2"/>
    <row r="7809" ht="12.75" customHeight="1" x14ac:dyDescent="0.2"/>
    <row r="7810" ht="12.75" customHeight="1" x14ac:dyDescent="0.2"/>
    <row r="7811" ht="12.75" customHeight="1" x14ac:dyDescent="0.2"/>
    <row r="7812" ht="12.75" customHeight="1" x14ac:dyDescent="0.2"/>
    <row r="7813" ht="12.75" customHeight="1" x14ac:dyDescent="0.2"/>
    <row r="7814" ht="12.75" customHeight="1" x14ac:dyDescent="0.2"/>
    <row r="7815" ht="12.75" customHeight="1" x14ac:dyDescent="0.2"/>
    <row r="7816" ht="12.75" customHeight="1" x14ac:dyDescent="0.2"/>
    <row r="7817" ht="12.75" customHeight="1" x14ac:dyDescent="0.2"/>
    <row r="7818" ht="12.75" customHeight="1" x14ac:dyDescent="0.2"/>
    <row r="7819" ht="12.75" customHeight="1" x14ac:dyDescent="0.2"/>
    <row r="7820" ht="12.75" customHeight="1" x14ac:dyDescent="0.2"/>
    <row r="7821" ht="12.75" customHeight="1" x14ac:dyDescent="0.2"/>
    <row r="7822" ht="12.75" customHeight="1" x14ac:dyDescent="0.2"/>
    <row r="7823" ht="12.75" customHeight="1" x14ac:dyDescent="0.2"/>
    <row r="7824" ht="12.75" customHeight="1" x14ac:dyDescent="0.2"/>
    <row r="7825" ht="12.75" customHeight="1" x14ac:dyDescent="0.2"/>
    <row r="7826" ht="12.75" customHeight="1" x14ac:dyDescent="0.2"/>
    <row r="7827" ht="12.75" customHeight="1" x14ac:dyDescent="0.2"/>
    <row r="7828" ht="12.75" customHeight="1" x14ac:dyDescent="0.2"/>
    <row r="7829" ht="12.75" customHeight="1" x14ac:dyDescent="0.2"/>
    <row r="7830" ht="12.75" customHeight="1" x14ac:dyDescent="0.2"/>
    <row r="7831" ht="12.75" customHeight="1" x14ac:dyDescent="0.2"/>
    <row r="7832" ht="12.75" customHeight="1" x14ac:dyDescent="0.2"/>
    <row r="7833" ht="12.75" customHeight="1" x14ac:dyDescent="0.2"/>
    <row r="7834" ht="12.75" customHeight="1" x14ac:dyDescent="0.2"/>
    <row r="7835" ht="12.75" customHeight="1" x14ac:dyDescent="0.2"/>
    <row r="7836" ht="12.75" customHeight="1" x14ac:dyDescent="0.2"/>
    <row r="7837" ht="12.75" customHeight="1" x14ac:dyDescent="0.2"/>
    <row r="7838" ht="12.75" customHeight="1" x14ac:dyDescent="0.2"/>
    <row r="7839" ht="12.75" customHeight="1" x14ac:dyDescent="0.2"/>
    <row r="7840" ht="12.75" customHeight="1" x14ac:dyDescent="0.2"/>
    <row r="7841" ht="12.75" customHeight="1" x14ac:dyDescent="0.2"/>
    <row r="7842" ht="12.75" customHeight="1" x14ac:dyDescent="0.2"/>
    <row r="7843" ht="12.75" customHeight="1" x14ac:dyDescent="0.2"/>
    <row r="7844" ht="12.75" customHeight="1" x14ac:dyDescent="0.2"/>
    <row r="7845" ht="12.75" customHeight="1" x14ac:dyDescent="0.2"/>
    <row r="7846" ht="12.75" customHeight="1" x14ac:dyDescent="0.2"/>
    <row r="7847" ht="12.75" customHeight="1" x14ac:dyDescent="0.2"/>
    <row r="7848" ht="12.75" customHeight="1" x14ac:dyDescent="0.2"/>
    <row r="7849" ht="12.75" customHeight="1" x14ac:dyDescent="0.2"/>
    <row r="7850" ht="12.75" customHeight="1" x14ac:dyDescent="0.2"/>
    <row r="7851" ht="12.75" customHeight="1" x14ac:dyDescent="0.2"/>
    <row r="7852" ht="12.75" customHeight="1" x14ac:dyDescent="0.2"/>
    <row r="7853" ht="12.75" customHeight="1" x14ac:dyDescent="0.2"/>
    <row r="7854" ht="12.75" customHeight="1" x14ac:dyDescent="0.2"/>
    <row r="7855" ht="12.75" customHeight="1" x14ac:dyDescent="0.2"/>
    <row r="7856" ht="12.75" customHeight="1" x14ac:dyDescent="0.2"/>
    <row r="7857" ht="12.75" customHeight="1" x14ac:dyDescent="0.2"/>
    <row r="7858" ht="12.75" customHeight="1" x14ac:dyDescent="0.2"/>
    <row r="7859" ht="12.75" customHeight="1" x14ac:dyDescent="0.2"/>
    <row r="7860" ht="12.75" customHeight="1" x14ac:dyDescent="0.2"/>
    <row r="7861" ht="12.75" customHeight="1" x14ac:dyDescent="0.2"/>
    <row r="7862" ht="12.75" customHeight="1" x14ac:dyDescent="0.2"/>
    <row r="7863" ht="12.75" customHeight="1" x14ac:dyDescent="0.2"/>
    <row r="7864" ht="12.75" customHeight="1" x14ac:dyDescent="0.2"/>
    <row r="7865" ht="12.75" customHeight="1" x14ac:dyDescent="0.2"/>
    <row r="7866" ht="12.75" customHeight="1" x14ac:dyDescent="0.2"/>
    <row r="7867" ht="12.75" customHeight="1" x14ac:dyDescent="0.2"/>
    <row r="7868" ht="12.75" customHeight="1" x14ac:dyDescent="0.2"/>
    <row r="7869" ht="12.75" customHeight="1" x14ac:dyDescent="0.2"/>
    <row r="7870" ht="12.75" customHeight="1" x14ac:dyDescent="0.2"/>
    <row r="7871" ht="12.75" customHeight="1" x14ac:dyDescent="0.2"/>
    <row r="7872" ht="12.75" customHeight="1" x14ac:dyDescent="0.2"/>
    <row r="7873" ht="12.75" customHeight="1" x14ac:dyDescent="0.2"/>
    <row r="7874" ht="12.75" customHeight="1" x14ac:dyDescent="0.2"/>
    <row r="7875" ht="12.75" customHeight="1" x14ac:dyDescent="0.2"/>
    <row r="7876" ht="12.75" customHeight="1" x14ac:dyDescent="0.2"/>
    <row r="7877" ht="12.75" customHeight="1" x14ac:dyDescent="0.2"/>
    <row r="7878" ht="12.75" customHeight="1" x14ac:dyDescent="0.2"/>
    <row r="7879" ht="12.75" customHeight="1" x14ac:dyDescent="0.2"/>
    <row r="7880" ht="12.75" customHeight="1" x14ac:dyDescent="0.2"/>
    <row r="7881" ht="12.75" customHeight="1" x14ac:dyDescent="0.2"/>
    <row r="7882" ht="12.75" customHeight="1" x14ac:dyDescent="0.2"/>
    <row r="7883" ht="12.75" customHeight="1" x14ac:dyDescent="0.2"/>
    <row r="7884" ht="12.75" customHeight="1" x14ac:dyDescent="0.2"/>
    <row r="7885" ht="12.75" customHeight="1" x14ac:dyDescent="0.2"/>
    <row r="7886" ht="12.75" customHeight="1" x14ac:dyDescent="0.2"/>
    <row r="7887" ht="12.75" customHeight="1" x14ac:dyDescent="0.2"/>
    <row r="7888" ht="12.75" customHeight="1" x14ac:dyDescent="0.2"/>
    <row r="7889" ht="12.75" customHeight="1" x14ac:dyDescent="0.2"/>
    <row r="7890" ht="12.75" customHeight="1" x14ac:dyDescent="0.2"/>
    <row r="7891" ht="12.75" customHeight="1" x14ac:dyDescent="0.2"/>
    <row r="7892" ht="12.75" customHeight="1" x14ac:dyDescent="0.2"/>
    <row r="7893" ht="12.75" customHeight="1" x14ac:dyDescent="0.2"/>
    <row r="7894" ht="12.75" customHeight="1" x14ac:dyDescent="0.2"/>
    <row r="7895" ht="12.75" customHeight="1" x14ac:dyDescent="0.2"/>
    <row r="7896" ht="12.75" customHeight="1" x14ac:dyDescent="0.2"/>
    <row r="7897" ht="12.75" customHeight="1" x14ac:dyDescent="0.2"/>
    <row r="7898" ht="12.75" customHeight="1" x14ac:dyDescent="0.2"/>
    <row r="7899" ht="12.75" customHeight="1" x14ac:dyDescent="0.2"/>
    <row r="7900" ht="12.75" customHeight="1" x14ac:dyDescent="0.2"/>
    <row r="7901" ht="12.75" customHeight="1" x14ac:dyDescent="0.2"/>
    <row r="7902" ht="12.75" customHeight="1" x14ac:dyDescent="0.2"/>
    <row r="7903" ht="12.75" customHeight="1" x14ac:dyDescent="0.2"/>
    <row r="7904" ht="12.75" customHeight="1" x14ac:dyDescent="0.2"/>
    <row r="7905" ht="12.75" customHeight="1" x14ac:dyDescent="0.2"/>
    <row r="7906" ht="12.75" customHeight="1" x14ac:dyDescent="0.2"/>
    <row r="7907" ht="12.75" customHeight="1" x14ac:dyDescent="0.2"/>
    <row r="7908" ht="12.75" customHeight="1" x14ac:dyDescent="0.2"/>
    <row r="7909" ht="12.75" customHeight="1" x14ac:dyDescent="0.2"/>
    <row r="7910" ht="12.75" customHeight="1" x14ac:dyDescent="0.2"/>
    <row r="7911" ht="12.75" customHeight="1" x14ac:dyDescent="0.2"/>
    <row r="7912" ht="12.75" customHeight="1" x14ac:dyDescent="0.2"/>
    <row r="7913" ht="12.75" customHeight="1" x14ac:dyDescent="0.2"/>
    <row r="7914" ht="12.75" customHeight="1" x14ac:dyDescent="0.2"/>
    <row r="7915" ht="12.75" customHeight="1" x14ac:dyDescent="0.2"/>
    <row r="7916" ht="12.75" customHeight="1" x14ac:dyDescent="0.2"/>
    <row r="7917" ht="12.75" customHeight="1" x14ac:dyDescent="0.2"/>
    <row r="7918" ht="12.75" customHeight="1" x14ac:dyDescent="0.2"/>
    <row r="7919" ht="12.75" customHeight="1" x14ac:dyDescent="0.2"/>
    <row r="7920" ht="12.75" customHeight="1" x14ac:dyDescent="0.2"/>
    <row r="7921" ht="12.75" customHeight="1" x14ac:dyDescent="0.2"/>
    <row r="7922" ht="12.75" customHeight="1" x14ac:dyDescent="0.2"/>
    <row r="7923" ht="12.75" customHeight="1" x14ac:dyDescent="0.2"/>
    <row r="7924" ht="12.75" customHeight="1" x14ac:dyDescent="0.2"/>
    <row r="7925" ht="12.75" customHeight="1" x14ac:dyDescent="0.2"/>
    <row r="7926" ht="12.75" customHeight="1" x14ac:dyDescent="0.2"/>
    <row r="7927" ht="12.75" customHeight="1" x14ac:dyDescent="0.2"/>
    <row r="7928" ht="12.75" customHeight="1" x14ac:dyDescent="0.2"/>
    <row r="7929" ht="12.75" customHeight="1" x14ac:dyDescent="0.2"/>
    <row r="7930" ht="12.75" customHeight="1" x14ac:dyDescent="0.2"/>
    <row r="7931" ht="12.75" customHeight="1" x14ac:dyDescent="0.2"/>
    <row r="7932" ht="12.75" customHeight="1" x14ac:dyDescent="0.2"/>
    <row r="7933" ht="12.75" customHeight="1" x14ac:dyDescent="0.2"/>
    <row r="7934" ht="12.75" customHeight="1" x14ac:dyDescent="0.2"/>
    <row r="7935" ht="12.75" customHeight="1" x14ac:dyDescent="0.2"/>
    <row r="7936" ht="12.75" customHeight="1" x14ac:dyDescent="0.2"/>
    <row r="7937" ht="12.75" customHeight="1" x14ac:dyDescent="0.2"/>
    <row r="7938" ht="12.75" customHeight="1" x14ac:dyDescent="0.2"/>
    <row r="7939" ht="12.75" customHeight="1" x14ac:dyDescent="0.2"/>
    <row r="7940" ht="12.75" customHeight="1" x14ac:dyDescent="0.2"/>
    <row r="7941" ht="12.75" customHeight="1" x14ac:dyDescent="0.2"/>
    <row r="7942" ht="12.75" customHeight="1" x14ac:dyDescent="0.2"/>
    <row r="7943" ht="12.75" customHeight="1" x14ac:dyDescent="0.2"/>
    <row r="7944" ht="12.75" customHeight="1" x14ac:dyDescent="0.2"/>
    <row r="7945" ht="12.75" customHeight="1" x14ac:dyDescent="0.2"/>
    <row r="7946" ht="12.75" customHeight="1" x14ac:dyDescent="0.2"/>
    <row r="7947" ht="12.75" customHeight="1" x14ac:dyDescent="0.2"/>
    <row r="7948" ht="12.75" customHeight="1" x14ac:dyDescent="0.2"/>
    <row r="7949" ht="12.75" customHeight="1" x14ac:dyDescent="0.2"/>
    <row r="7950" ht="12.75" customHeight="1" x14ac:dyDescent="0.2"/>
    <row r="7951" ht="12.75" customHeight="1" x14ac:dyDescent="0.2"/>
    <row r="7952" ht="12.75" customHeight="1" x14ac:dyDescent="0.2"/>
    <row r="7953" ht="12.75" customHeight="1" x14ac:dyDescent="0.2"/>
    <row r="7954" ht="12.75" customHeight="1" x14ac:dyDescent="0.2"/>
    <row r="7955" ht="12.75" customHeight="1" x14ac:dyDescent="0.2"/>
    <row r="7956" ht="12.75" customHeight="1" x14ac:dyDescent="0.2"/>
    <row r="7957" ht="12.75" customHeight="1" x14ac:dyDescent="0.2"/>
    <row r="7958" ht="12.75" customHeight="1" x14ac:dyDescent="0.2"/>
    <row r="7959" ht="12.75" customHeight="1" x14ac:dyDescent="0.2"/>
    <row r="7960" ht="12.75" customHeight="1" x14ac:dyDescent="0.2"/>
    <row r="7961" ht="12.75" customHeight="1" x14ac:dyDescent="0.2"/>
    <row r="7962" ht="12.75" customHeight="1" x14ac:dyDescent="0.2"/>
    <row r="7963" ht="12.75" customHeight="1" x14ac:dyDescent="0.2"/>
    <row r="7964" ht="12.75" customHeight="1" x14ac:dyDescent="0.2"/>
    <row r="7965" ht="12.75" customHeight="1" x14ac:dyDescent="0.2"/>
    <row r="7966" ht="12.75" customHeight="1" x14ac:dyDescent="0.2"/>
    <row r="7967" ht="12.75" customHeight="1" x14ac:dyDescent="0.2"/>
    <row r="7968" ht="12.75" customHeight="1" x14ac:dyDescent="0.2"/>
    <row r="7969" ht="12.75" customHeight="1" x14ac:dyDescent="0.2"/>
    <row r="7970" ht="12.75" customHeight="1" x14ac:dyDescent="0.2"/>
    <row r="7971" ht="12.75" customHeight="1" x14ac:dyDescent="0.2"/>
    <row r="7972" ht="12.75" customHeight="1" x14ac:dyDescent="0.2"/>
    <row r="7973" ht="12.75" customHeight="1" x14ac:dyDescent="0.2"/>
    <row r="7974" ht="12.75" customHeight="1" x14ac:dyDescent="0.2"/>
    <row r="7975" ht="12.75" customHeight="1" x14ac:dyDescent="0.2"/>
    <row r="7976" ht="12.75" customHeight="1" x14ac:dyDescent="0.2"/>
    <row r="7977" ht="12.75" customHeight="1" x14ac:dyDescent="0.2"/>
    <row r="7978" ht="12.75" customHeight="1" x14ac:dyDescent="0.2"/>
    <row r="7979" ht="12.75" customHeight="1" x14ac:dyDescent="0.2"/>
    <row r="7980" ht="12.75" customHeight="1" x14ac:dyDescent="0.2"/>
    <row r="7981" ht="12.75" customHeight="1" x14ac:dyDescent="0.2"/>
    <row r="7982" ht="12.75" customHeight="1" x14ac:dyDescent="0.2"/>
    <row r="7983" ht="12.75" customHeight="1" x14ac:dyDescent="0.2"/>
    <row r="7984" ht="12.75" customHeight="1" x14ac:dyDescent="0.2"/>
    <row r="7985" ht="12.75" customHeight="1" x14ac:dyDescent="0.2"/>
    <row r="7986" ht="12.75" customHeight="1" x14ac:dyDescent="0.2"/>
    <row r="7987" ht="12.75" customHeight="1" x14ac:dyDescent="0.2"/>
    <row r="7988" ht="12.75" customHeight="1" x14ac:dyDescent="0.2"/>
    <row r="7989" ht="12.75" customHeight="1" x14ac:dyDescent="0.2"/>
    <row r="7990" ht="12.75" customHeight="1" x14ac:dyDescent="0.2"/>
    <row r="7991" ht="12.75" customHeight="1" x14ac:dyDescent="0.2"/>
    <row r="7992" ht="12.75" customHeight="1" x14ac:dyDescent="0.2"/>
    <row r="7993" ht="12.75" customHeight="1" x14ac:dyDescent="0.2"/>
    <row r="7994" ht="12.75" customHeight="1" x14ac:dyDescent="0.2"/>
    <row r="7995" ht="12.75" customHeight="1" x14ac:dyDescent="0.2"/>
    <row r="7996" ht="12.75" customHeight="1" x14ac:dyDescent="0.2"/>
    <row r="7997" ht="12.75" customHeight="1" x14ac:dyDescent="0.2"/>
    <row r="7998" ht="12.75" customHeight="1" x14ac:dyDescent="0.2"/>
    <row r="7999" ht="12.75" customHeight="1" x14ac:dyDescent="0.2"/>
    <row r="8000" ht="12.75" customHeight="1" x14ac:dyDescent="0.2"/>
    <row r="8001" ht="12.75" customHeight="1" x14ac:dyDescent="0.2"/>
    <row r="8002" ht="12.75" customHeight="1" x14ac:dyDescent="0.2"/>
    <row r="8003" ht="12.75" customHeight="1" x14ac:dyDescent="0.2"/>
    <row r="8004" ht="12.75" customHeight="1" x14ac:dyDescent="0.2"/>
    <row r="8005" ht="12.75" customHeight="1" x14ac:dyDescent="0.2"/>
    <row r="8006" ht="12.75" customHeight="1" x14ac:dyDescent="0.2"/>
    <row r="8007" ht="12.75" customHeight="1" x14ac:dyDescent="0.2"/>
    <row r="8008" ht="12.75" customHeight="1" x14ac:dyDescent="0.2"/>
    <row r="8009" ht="12.75" customHeight="1" x14ac:dyDescent="0.2"/>
    <row r="8010" ht="12.75" customHeight="1" x14ac:dyDescent="0.2"/>
    <row r="8011" ht="12.75" customHeight="1" x14ac:dyDescent="0.2"/>
    <row r="8012" ht="12.75" customHeight="1" x14ac:dyDescent="0.2"/>
    <row r="8013" ht="12.75" customHeight="1" x14ac:dyDescent="0.2"/>
    <row r="8014" ht="12.75" customHeight="1" x14ac:dyDescent="0.2"/>
    <row r="8015" ht="12.75" customHeight="1" x14ac:dyDescent="0.2"/>
    <row r="8016" ht="12.75" customHeight="1" x14ac:dyDescent="0.2"/>
    <row r="8017" ht="12.75" customHeight="1" x14ac:dyDescent="0.2"/>
    <row r="8018" ht="12.75" customHeight="1" x14ac:dyDescent="0.2"/>
    <row r="8019" ht="12.75" customHeight="1" x14ac:dyDescent="0.2"/>
    <row r="8020" ht="12.75" customHeight="1" x14ac:dyDescent="0.2"/>
    <row r="8021" ht="12.75" customHeight="1" x14ac:dyDescent="0.2"/>
    <row r="8022" ht="12.75" customHeight="1" x14ac:dyDescent="0.2"/>
    <row r="8023" ht="12.75" customHeight="1" x14ac:dyDescent="0.2"/>
    <row r="8024" ht="12.75" customHeight="1" x14ac:dyDescent="0.2"/>
    <row r="8025" ht="12.75" customHeight="1" x14ac:dyDescent="0.2"/>
    <row r="8026" ht="12.75" customHeight="1" x14ac:dyDescent="0.2"/>
    <row r="8027" ht="12.75" customHeight="1" x14ac:dyDescent="0.2"/>
    <row r="8028" ht="12.75" customHeight="1" x14ac:dyDescent="0.2"/>
    <row r="8029" ht="12.75" customHeight="1" x14ac:dyDescent="0.2"/>
    <row r="8030" ht="12.75" customHeight="1" x14ac:dyDescent="0.2"/>
    <row r="8031" ht="12.75" customHeight="1" x14ac:dyDescent="0.2"/>
    <row r="8032" ht="12.75" customHeight="1" x14ac:dyDescent="0.2"/>
    <row r="8033" ht="12.75" customHeight="1" x14ac:dyDescent="0.2"/>
    <row r="8034" ht="12.75" customHeight="1" x14ac:dyDescent="0.2"/>
    <row r="8035" ht="12.75" customHeight="1" x14ac:dyDescent="0.2"/>
    <row r="8036" ht="12.75" customHeight="1" x14ac:dyDescent="0.2"/>
    <row r="8037" ht="12.75" customHeight="1" x14ac:dyDescent="0.2"/>
    <row r="8038" ht="12.75" customHeight="1" x14ac:dyDescent="0.2"/>
    <row r="8039" ht="12.75" customHeight="1" x14ac:dyDescent="0.2"/>
    <row r="8040" ht="12.75" customHeight="1" x14ac:dyDescent="0.2"/>
    <row r="8041" ht="12.75" customHeight="1" x14ac:dyDescent="0.2"/>
    <row r="8042" ht="12.75" customHeight="1" x14ac:dyDescent="0.2"/>
    <row r="8043" ht="12.75" customHeight="1" x14ac:dyDescent="0.2"/>
    <row r="8044" ht="12.75" customHeight="1" x14ac:dyDescent="0.2"/>
    <row r="8045" ht="12.75" customHeight="1" x14ac:dyDescent="0.2"/>
    <row r="8046" ht="12.75" customHeight="1" x14ac:dyDescent="0.2"/>
    <row r="8047" ht="12.75" customHeight="1" x14ac:dyDescent="0.2"/>
    <row r="8048" ht="12.75" customHeight="1" x14ac:dyDescent="0.2"/>
    <row r="8049" ht="12.75" customHeight="1" x14ac:dyDescent="0.2"/>
    <row r="8050" ht="12.75" customHeight="1" x14ac:dyDescent="0.2"/>
    <row r="8051" ht="12.75" customHeight="1" x14ac:dyDescent="0.2"/>
    <row r="8052" ht="12.75" customHeight="1" x14ac:dyDescent="0.2"/>
    <row r="8053" ht="12.75" customHeight="1" x14ac:dyDescent="0.2"/>
    <row r="8054" ht="12.75" customHeight="1" x14ac:dyDescent="0.2"/>
    <row r="8055" ht="12.75" customHeight="1" x14ac:dyDescent="0.2"/>
    <row r="8056" ht="12.75" customHeight="1" x14ac:dyDescent="0.2"/>
    <row r="8057" ht="12.75" customHeight="1" x14ac:dyDescent="0.2"/>
    <row r="8058" ht="12.75" customHeight="1" x14ac:dyDescent="0.2"/>
    <row r="8059" ht="12.75" customHeight="1" x14ac:dyDescent="0.2"/>
    <row r="8060" ht="12.75" customHeight="1" x14ac:dyDescent="0.2"/>
    <row r="8061" ht="12.75" customHeight="1" x14ac:dyDescent="0.2"/>
    <row r="8062" ht="12.75" customHeight="1" x14ac:dyDescent="0.2"/>
    <row r="8063" ht="12.75" customHeight="1" x14ac:dyDescent="0.2"/>
    <row r="8064" ht="12.75" customHeight="1" x14ac:dyDescent="0.2"/>
    <row r="8065" ht="12.75" customHeight="1" x14ac:dyDescent="0.2"/>
    <row r="8066" ht="12.75" customHeight="1" x14ac:dyDescent="0.2"/>
    <row r="8067" ht="12.75" customHeight="1" x14ac:dyDescent="0.2"/>
    <row r="8068" ht="12.75" customHeight="1" x14ac:dyDescent="0.2"/>
    <row r="8069" ht="12.75" customHeight="1" x14ac:dyDescent="0.2"/>
    <row r="8070" ht="12.75" customHeight="1" x14ac:dyDescent="0.2"/>
    <row r="8071" ht="12.75" customHeight="1" x14ac:dyDescent="0.2"/>
    <row r="8072" ht="12.75" customHeight="1" x14ac:dyDescent="0.2"/>
    <row r="8073" ht="12.75" customHeight="1" x14ac:dyDescent="0.2"/>
    <row r="8074" ht="12.75" customHeight="1" x14ac:dyDescent="0.2"/>
    <row r="8075" ht="12.75" customHeight="1" x14ac:dyDescent="0.2"/>
    <row r="8076" ht="12.75" customHeight="1" x14ac:dyDescent="0.2"/>
    <row r="8077" ht="12.75" customHeight="1" x14ac:dyDescent="0.2"/>
    <row r="8078" ht="12.75" customHeight="1" x14ac:dyDescent="0.2"/>
    <row r="8079" ht="12.75" customHeight="1" x14ac:dyDescent="0.2"/>
    <row r="8080" ht="12.75" customHeight="1" x14ac:dyDescent="0.2"/>
    <row r="8081" ht="12.75" customHeight="1" x14ac:dyDescent="0.2"/>
    <row r="8082" ht="12.75" customHeight="1" x14ac:dyDescent="0.2"/>
    <row r="8083" ht="12.75" customHeight="1" x14ac:dyDescent="0.2"/>
    <row r="8084" ht="12.75" customHeight="1" x14ac:dyDescent="0.2"/>
    <row r="8085" ht="12.75" customHeight="1" x14ac:dyDescent="0.2"/>
    <row r="8086" ht="12.75" customHeight="1" x14ac:dyDescent="0.2"/>
    <row r="8087" ht="12.75" customHeight="1" x14ac:dyDescent="0.2"/>
    <row r="8088" ht="12.75" customHeight="1" x14ac:dyDescent="0.2"/>
    <row r="8089" ht="12.75" customHeight="1" x14ac:dyDescent="0.2"/>
    <row r="8090" ht="12.75" customHeight="1" x14ac:dyDescent="0.2"/>
    <row r="8091" ht="12.75" customHeight="1" x14ac:dyDescent="0.2"/>
    <row r="8092" ht="12.75" customHeight="1" x14ac:dyDescent="0.2"/>
    <row r="8093" ht="12.75" customHeight="1" x14ac:dyDescent="0.2"/>
    <row r="8094" ht="12.75" customHeight="1" x14ac:dyDescent="0.2"/>
    <row r="8095" ht="12.75" customHeight="1" x14ac:dyDescent="0.2"/>
    <row r="8096" ht="12.75" customHeight="1" x14ac:dyDescent="0.2"/>
    <row r="8097" ht="12.75" customHeight="1" x14ac:dyDescent="0.2"/>
    <row r="8098" ht="12.75" customHeight="1" x14ac:dyDescent="0.2"/>
    <row r="8099" ht="12.75" customHeight="1" x14ac:dyDescent="0.2"/>
    <row r="8100" ht="12.75" customHeight="1" x14ac:dyDescent="0.2"/>
    <row r="8101" ht="12.75" customHeight="1" x14ac:dyDescent="0.2"/>
    <row r="8102" ht="12.75" customHeight="1" x14ac:dyDescent="0.2"/>
    <row r="8103" ht="12.75" customHeight="1" x14ac:dyDescent="0.2"/>
    <row r="8104" ht="12.75" customHeight="1" x14ac:dyDescent="0.2"/>
    <row r="8105" ht="12.75" customHeight="1" x14ac:dyDescent="0.2"/>
    <row r="8106" ht="12.75" customHeight="1" x14ac:dyDescent="0.2"/>
    <row r="8107" ht="12.75" customHeight="1" x14ac:dyDescent="0.2"/>
    <row r="8108" ht="12.75" customHeight="1" x14ac:dyDescent="0.2"/>
    <row r="8109" ht="12.75" customHeight="1" x14ac:dyDescent="0.2"/>
    <row r="8110" ht="12.75" customHeight="1" x14ac:dyDescent="0.2"/>
    <row r="8111" ht="12.75" customHeight="1" x14ac:dyDescent="0.2"/>
    <row r="8112" ht="12.75" customHeight="1" x14ac:dyDescent="0.2"/>
    <row r="8113" ht="12.75" customHeight="1" x14ac:dyDescent="0.2"/>
    <row r="8114" ht="12.75" customHeight="1" x14ac:dyDescent="0.2"/>
    <row r="8115" ht="12.75" customHeight="1" x14ac:dyDescent="0.2"/>
    <row r="8116" ht="12.75" customHeight="1" x14ac:dyDescent="0.2"/>
    <row r="8117" ht="12.75" customHeight="1" x14ac:dyDescent="0.2"/>
    <row r="8118" ht="12.75" customHeight="1" x14ac:dyDescent="0.2"/>
    <row r="8119" ht="12.75" customHeight="1" x14ac:dyDescent="0.2"/>
    <row r="8120" ht="12.75" customHeight="1" x14ac:dyDescent="0.2"/>
    <row r="8121" ht="12.75" customHeight="1" x14ac:dyDescent="0.2"/>
    <row r="8122" ht="12.75" customHeight="1" x14ac:dyDescent="0.2"/>
    <row r="8123" ht="12.75" customHeight="1" x14ac:dyDescent="0.2"/>
    <row r="8124" ht="12.75" customHeight="1" x14ac:dyDescent="0.2"/>
    <row r="8125" ht="12.75" customHeight="1" x14ac:dyDescent="0.2"/>
    <row r="8126" ht="12.75" customHeight="1" x14ac:dyDescent="0.2"/>
    <row r="8127" ht="12.75" customHeight="1" x14ac:dyDescent="0.2"/>
    <row r="8128" ht="12.75" customHeight="1" x14ac:dyDescent="0.2"/>
    <row r="8129" ht="12.75" customHeight="1" x14ac:dyDescent="0.2"/>
    <row r="8130" ht="12.75" customHeight="1" x14ac:dyDescent="0.2"/>
    <row r="8131" ht="12.75" customHeight="1" x14ac:dyDescent="0.2"/>
    <row r="8132" ht="12.75" customHeight="1" x14ac:dyDescent="0.2"/>
    <row r="8133" ht="12.75" customHeight="1" x14ac:dyDescent="0.2"/>
    <row r="8134" ht="12.75" customHeight="1" x14ac:dyDescent="0.2"/>
    <row r="8135" ht="12.75" customHeight="1" x14ac:dyDescent="0.2"/>
    <row r="8136" ht="12.75" customHeight="1" x14ac:dyDescent="0.2"/>
    <row r="8137" ht="12.75" customHeight="1" x14ac:dyDescent="0.2"/>
    <row r="8138" ht="12.75" customHeight="1" x14ac:dyDescent="0.2"/>
    <row r="8139" ht="12.75" customHeight="1" x14ac:dyDescent="0.2"/>
    <row r="8140" ht="12.75" customHeight="1" x14ac:dyDescent="0.2"/>
    <row r="8141" ht="12.75" customHeight="1" x14ac:dyDescent="0.2"/>
    <row r="8142" ht="12.75" customHeight="1" x14ac:dyDescent="0.2"/>
    <row r="8143" ht="12.75" customHeight="1" x14ac:dyDescent="0.2"/>
    <row r="8144" ht="12.75" customHeight="1" x14ac:dyDescent="0.2"/>
    <row r="8145" ht="12.75" customHeight="1" x14ac:dyDescent="0.2"/>
    <row r="8146" ht="12.75" customHeight="1" x14ac:dyDescent="0.2"/>
    <row r="8147" ht="12.75" customHeight="1" x14ac:dyDescent="0.2"/>
    <row r="8148" ht="12.75" customHeight="1" x14ac:dyDescent="0.2"/>
    <row r="8149" ht="12.75" customHeight="1" x14ac:dyDescent="0.2"/>
    <row r="8150" ht="12.75" customHeight="1" x14ac:dyDescent="0.2"/>
    <row r="8151" ht="12.75" customHeight="1" x14ac:dyDescent="0.2"/>
    <row r="8152" ht="12.75" customHeight="1" x14ac:dyDescent="0.2"/>
    <row r="8153" ht="12.75" customHeight="1" x14ac:dyDescent="0.2"/>
    <row r="8154" ht="12.75" customHeight="1" x14ac:dyDescent="0.2"/>
    <row r="8155" ht="12.75" customHeight="1" x14ac:dyDescent="0.2"/>
    <row r="8156" ht="12.75" customHeight="1" x14ac:dyDescent="0.2"/>
    <row r="8157" ht="12.75" customHeight="1" x14ac:dyDescent="0.2"/>
    <row r="8158" ht="12.75" customHeight="1" x14ac:dyDescent="0.2"/>
    <row r="8159" ht="12.75" customHeight="1" x14ac:dyDescent="0.2"/>
    <row r="8160" ht="12.75" customHeight="1" x14ac:dyDescent="0.2"/>
    <row r="8161" ht="12.75" customHeight="1" x14ac:dyDescent="0.2"/>
    <row r="8162" ht="12.75" customHeight="1" x14ac:dyDescent="0.2"/>
    <row r="8163" ht="12.75" customHeight="1" x14ac:dyDescent="0.2"/>
    <row r="8164" ht="12.75" customHeight="1" x14ac:dyDescent="0.2"/>
    <row r="8165" ht="12.75" customHeight="1" x14ac:dyDescent="0.2"/>
    <row r="8166" ht="12.75" customHeight="1" x14ac:dyDescent="0.2"/>
    <row r="8167" ht="12.75" customHeight="1" x14ac:dyDescent="0.2"/>
    <row r="8168" ht="12.75" customHeight="1" x14ac:dyDescent="0.2"/>
    <row r="8169" ht="12.75" customHeight="1" x14ac:dyDescent="0.2"/>
    <row r="8170" ht="12.75" customHeight="1" x14ac:dyDescent="0.2"/>
    <row r="8171" ht="12.75" customHeight="1" x14ac:dyDescent="0.2"/>
    <row r="8172" ht="12.75" customHeight="1" x14ac:dyDescent="0.2"/>
    <row r="8173" ht="12.75" customHeight="1" x14ac:dyDescent="0.2"/>
    <row r="8174" ht="12.75" customHeight="1" x14ac:dyDescent="0.2"/>
    <row r="8175" ht="12.75" customHeight="1" x14ac:dyDescent="0.2"/>
    <row r="8176" ht="12.75" customHeight="1" x14ac:dyDescent="0.2"/>
    <row r="8177" ht="12.75" customHeight="1" x14ac:dyDescent="0.2"/>
    <row r="8178" ht="12.75" customHeight="1" x14ac:dyDescent="0.2"/>
    <row r="8179" ht="12.75" customHeight="1" x14ac:dyDescent="0.2"/>
    <row r="8180" ht="12.75" customHeight="1" x14ac:dyDescent="0.2"/>
    <row r="8181" ht="12.75" customHeight="1" x14ac:dyDescent="0.2"/>
    <row r="8182" ht="12.75" customHeight="1" x14ac:dyDescent="0.2"/>
    <row r="8183" ht="12.75" customHeight="1" x14ac:dyDescent="0.2"/>
    <row r="8184" ht="12.75" customHeight="1" x14ac:dyDescent="0.2"/>
    <row r="8185" ht="12.75" customHeight="1" x14ac:dyDescent="0.2"/>
    <row r="8186" ht="12.75" customHeight="1" x14ac:dyDescent="0.2"/>
    <row r="8187" ht="12.75" customHeight="1" x14ac:dyDescent="0.2"/>
    <row r="8188" ht="12.75" customHeight="1" x14ac:dyDescent="0.2"/>
    <row r="8189" ht="12.75" customHeight="1" x14ac:dyDescent="0.2"/>
    <row r="8190" ht="12.75" customHeight="1" x14ac:dyDescent="0.2"/>
    <row r="8191" ht="12.75" customHeight="1" x14ac:dyDescent="0.2"/>
    <row r="8192" ht="12.75" customHeight="1" x14ac:dyDescent="0.2"/>
    <row r="8193" ht="12.75" customHeight="1" x14ac:dyDescent="0.2"/>
    <row r="8194" ht="12.75" customHeight="1" x14ac:dyDescent="0.2"/>
    <row r="8195" ht="12.75" customHeight="1" x14ac:dyDescent="0.2"/>
    <row r="8196" ht="12.75" customHeight="1" x14ac:dyDescent="0.2"/>
    <row r="8197" ht="12.75" customHeight="1" x14ac:dyDescent="0.2"/>
    <row r="8198" ht="12.75" customHeight="1" x14ac:dyDescent="0.2"/>
    <row r="8199" ht="12.75" customHeight="1" x14ac:dyDescent="0.2"/>
    <row r="8200" ht="12.75" customHeight="1" x14ac:dyDescent="0.2"/>
    <row r="8201" ht="12.75" customHeight="1" x14ac:dyDescent="0.2"/>
    <row r="8202" ht="12.75" customHeight="1" x14ac:dyDescent="0.2"/>
    <row r="8203" ht="12.75" customHeight="1" x14ac:dyDescent="0.2"/>
    <row r="8204" ht="12.75" customHeight="1" x14ac:dyDescent="0.2"/>
    <row r="8205" ht="12.75" customHeight="1" x14ac:dyDescent="0.2"/>
    <row r="8206" ht="12.75" customHeight="1" x14ac:dyDescent="0.2"/>
    <row r="8207" ht="12.75" customHeight="1" x14ac:dyDescent="0.2"/>
    <row r="8208" ht="12.75" customHeight="1" x14ac:dyDescent="0.2"/>
    <row r="8209" ht="12.75" customHeight="1" x14ac:dyDescent="0.2"/>
    <row r="8210" ht="12.75" customHeight="1" x14ac:dyDescent="0.2"/>
    <row r="8211" ht="12.75" customHeight="1" x14ac:dyDescent="0.2"/>
    <row r="8212" ht="12.75" customHeight="1" x14ac:dyDescent="0.2"/>
    <row r="8213" ht="12.75" customHeight="1" x14ac:dyDescent="0.2"/>
    <row r="8214" ht="12.75" customHeight="1" x14ac:dyDescent="0.2"/>
    <row r="8215" ht="12.75" customHeight="1" x14ac:dyDescent="0.2"/>
    <row r="8216" ht="12.75" customHeight="1" x14ac:dyDescent="0.2"/>
    <row r="8217" ht="12.75" customHeight="1" x14ac:dyDescent="0.2"/>
    <row r="8218" ht="12.75" customHeight="1" x14ac:dyDescent="0.2"/>
    <row r="8219" ht="12.75" customHeight="1" x14ac:dyDescent="0.2"/>
    <row r="8220" ht="12.75" customHeight="1" x14ac:dyDescent="0.2"/>
    <row r="8221" ht="12.75" customHeight="1" x14ac:dyDescent="0.2"/>
    <row r="8222" ht="12.75" customHeight="1" x14ac:dyDescent="0.2"/>
    <row r="8223" ht="12.75" customHeight="1" x14ac:dyDescent="0.2"/>
    <row r="8224" ht="12.75" customHeight="1" x14ac:dyDescent="0.2"/>
    <row r="8225" ht="12.75" customHeight="1" x14ac:dyDescent="0.2"/>
    <row r="8226" ht="12.75" customHeight="1" x14ac:dyDescent="0.2"/>
    <row r="8227" ht="12.75" customHeight="1" x14ac:dyDescent="0.2"/>
    <row r="8228" ht="12.75" customHeight="1" x14ac:dyDescent="0.2"/>
    <row r="8229" ht="12.75" customHeight="1" x14ac:dyDescent="0.2"/>
    <row r="8230" ht="12.75" customHeight="1" x14ac:dyDescent="0.2"/>
    <row r="8231" ht="12.75" customHeight="1" x14ac:dyDescent="0.2"/>
    <row r="8232" ht="12.75" customHeight="1" x14ac:dyDescent="0.2"/>
    <row r="8233" ht="12.75" customHeight="1" x14ac:dyDescent="0.2"/>
    <row r="8234" ht="12.75" customHeight="1" x14ac:dyDescent="0.2"/>
    <row r="8235" ht="12.75" customHeight="1" x14ac:dyDescent="0.2"/>
    <row r="8236" ht="12.75" customHeight="1" x14ac:dyDescent="0.2"/>
    <row r="8237" ht="12.75" customHeight="1" x14ac:dyDescent="0.2"/>
    <row r="8238" ht="12.75" customHeight="1" x14ac:dyDescent="0.2"/>
    <row r="8239" ht="12.75" customHeight="1" x14ac:dyDescent="0.2"/>
    <row r="8240" ht="12.75" customHeight="1" x14ac:dyDescent="0.2"/>
    <row r="8241" ht="12.75" customHeight="1" x14ac:dyDescent="0.2"/>
    <row r="8242" ht="12.75" customHeight="1" x14ac:dyDescent="0.2"/>
    <row r="8243" ht="12.75" customHeight="1" x14ac:dyDescent="0.2"/>
    <row r="8244" ht="12.75" customHeight="1" x14ac:dyDescent="0.2"/>
    <row r="8245" ht="12.75" customHeight="1" x14ac:dyDescent="0.2"/>
    <row r="8246" ht="12.75" customHeight="1" x14ac:dyDescent="0.2"/>
    <row r="8247" ht="12.75" customHeight="1" x14ac:dyDescent="0.2"/>
    <row r="8248" ht="12.75" customHeight="1" x14ac:dyDescent="0.2"/>
    <row r="8249" ht="12.75" customHeight="1" x14ac:dyDescent="0.2"/>
    <row r="8250" ht="12.75" customHeight="1" x14ac:dyDescent="0.2"/>
    <row r="8251" ht="12.75" customHeight="1" x14ac:dyDescent="0.2"/>
    <row r="8252" ht="12.75" customHeight="1" x14ac:dyDescent="0.2"/>
    <row r="8253" ht="12.75" customHeight="1" x14ac:dyDescent="0.2"/>
    <row r="8254" ht="12.75" customHeight="1" x14ac:dyDescent="0.2"/>
    <row r="8255" ht="12.75" customHeight="1" x14ac:dyDescent="0.2"/>
    <row r="8256" ht="12.75" customHeight="1" x14ac:dyDescent="0.2"/>
    <row r="8257" ht="12.75" customHeight="1" x14ac:dyDescent="0.2"/>
    <row r="8258" ht="12.75" customHeight="1" x14ac:dyDescent="0.2"/>
    <row r="8259" ht="12.75" customHeight="1" x14ac:dyDescent="0.2"/>
    <row r="8260" ht="12.75" customHeight="1" x14ac:dyDescent="0.2"/>
    <row r="8261" ht="12.75" customHeight="1" x14ac:dyDescent="0.2"/>
    <row r="8262" ht="12.75" customHeight="1" x14ac:dyDescent="0.2"/>
    <row r="8263" ht="12.75" customHeight="1" x14ac:dyDescent="0.2"/>
    <row r="8264" ht="12.75" customHeight="1" x14ac:dyDescent="0.2"/>
    <row r="8265" ht="12.75" customHeight="1" x14ac:dyDescent="0.2"/>
    <row r="8266" ht="12.75" customHeight="1" x14ac:dyDescent="0.2"/>
    <row r="8267" ht="12.75" customHeight="1" x14ac:dyDescent="0.2"/>
    <row r="8268" ht="12.75" customHeight="1" x14ac:dyDescent="0.2"/>
    <row r="8269" ht="12.75" customHeight="1" x14ac:dyDescent="0.2"/>
    <row r="8270" ht="12.75" customHeight="1" x14ac:dyDescent="0.2"/>
    <row r="8271" ht="12.75" customHeight="1" x14ac:dyDescent="0.2"/>
    <row r="8272" ht="12.75" customHeight="1" x14ac:dyDescent="0.2"/>
    <row r="8273" ht="12.75" customHeight="1" x14ac:dyDescent="0.2"/>
    <row r="8274" ht="12.75" customHeight="1" x14ac:dyDescent="0.2"/>
    <row r="8275" ht="12.75" customHeight="1" x14ac:dyDescent="0.2"/>
    <row r="8276" ht="12.75" customHeight="1" x14ac:dyDescent="0.2"/>
    <row r="8277" ht="12.75" customHeight="1" x14ac:dyDescent="0.2"/>
    <row r="8278" ht="12.75" customHeight="1" x14ac:dyDescent="0.2"/>
    <row r="8279" ht="12.75" customHeight="1" x14ac:dyDescent="0.2"/>
    <row r="8280" ht="12.75" customHeight="1" x14ac:dyDescent="0.2"/>
    <row r="8281" ht="12.75" customHeight="1" x14ac:dyDescent="0.2"/>
    <row r="8282" ht="12.75" customHeight="1" x14ac:dyDescent="0.2"/>
    <row r="8283" ht="12.75" customHeight="1" x14ac:dyDescent="0.2"/>
    <row r="8284" ht="12.75" customHeight="1" x14ac:dyDescent="0.2"/>
    <row r="8285" ht="12.75" customHeight="1" x14ac:dyDescent="0.2"/>
    <row r="8286" ht="12.75" customHeight="1" x14ac:dyDescent="0.2"/>
    <row r="8287" ht="12.75" customHeight="1" x14ac:dyDescent="0.2"/>
    <row r="8288" ht="12.75" customHeight="1" x14ac:dyDescent="0.2"/>
    <row r="8289" ht="12.75" customHeight="1" x14ac:dyDescent="0.2"/>
    <row r="8290" ht="12.75" customHeight="1" x14ac:dyDescent="0.2"/>
    <row r="8291" ht="12.75" customHeight="1" x14ac:dyDescent="0.2"/>
    <row r="8292" ht="12.75" customHeight="1" x14ac:dyDescent="0.2"/>
    <row r="8293" ht="12.75" customHeight="1" x14ac:dyDescent="0.2"/>
    <row r="8294" ht="12.75" customHeight="1" x14ac:dyDescent="0.2"/>
    <row r="8295" ht="12.75" customHeight="1" x14ac:dyDescent="0.2"/>
    <row r="8296" ht="12.75" customHeight="1" x14ac:dyDescent="0.2"/>
    <row r="8297" ht="12.75" customHeight="1" x14ac:dyDescent="0.2"/>
    <row r="8298" ht="12.75" customHeight="1" x14ac:dyDescent="0.2"/>
    <row r="8299" ht="12.75" customHeight="1" x14ac:dyDescent="0.2"/>
    <row r="8300" ht="12.75" customHeight="1" x14ac:dyDescent="0.2"/>
    <row r="8301" ht="12.75" customHeight="1" x14ac:dyDescent="0.2"/>
    <row r="8302" ht="12.75" customHeight="1" x14ac:dyDescent="0.2"/>
    <row r="8303" ht="12.75" customHeight="1" x14ac:dyDescent="0.2"/>
    <row r="8304" ht="12.75" customHeight="1" x14ac:dyDescent="0.2"/>
    <row r="8305" ht="12.75" customHeight="1" x14ac:dyDescent="0.2"/>
    <row r="8306" ht="12.75" customHeight="1" x14ac:dyDescent="0.2"/>
    <row r="8307" ht="12.75" customHeight="1" x14ac:dyDescent="0.2"/>
    <row r="8308" ht="12.75" customHeight="1" x14ac:dyDescent="0.2"/>
    <row r="8309" ht="12.75" customHeight="1" x14ac:dyDescent="0.2"/>
    <row r="8310" ht="12.75" customHeight="1" x14ac:dyDescent="0.2"/>
    <row r="8311" ht="12.75" customHeight="1" x14ac:dyDescent="0.2"/>
    <row r="8312" ht="12.75" customHeight="1" x14ac:dyDescent="0.2"/>
    <row r="8313" ht="12.75" customHeight="1" x14ac:dyDescent="0.2"/>
    <row r="8314" ht="12.75" customHeight="1" x14ac:dyDescent="0.2"/>
    <row r="8315" ht="12.75" customHeight="1" x14ac:dyDescent="0.2"/>
    <row r="8316" ht="12.75" customHeight="1" x14ac:dyDescent="0.2"/>
    <row r="8317" ht="12.75" customHeight="1" x14ac:dyDescent="0.2"/>
    <row r="8318" ht="12.75" customHeight="1" x14ac:dyDescent="0.2"/>
    <row r="8319" ht="12.75" customHeight="1" x14ac:dyDescent="0.2"/>
    <row r="8320" ht="12.75" customHeight="1" x14ac:dyDescent="0.2"/>
    <row r="8321" ht="12.75" customHeight="1" x14ac:dyDescent="0.2"/>
    <row r="8322" ht="12.75" customHeight="1" x14ac:dyDescent="0.2"/>
    <row r="8323" ht="12.75" customHeight="1" x14ac:dyDescent="0.2"/>
    <row r="8324" ht="12.75" customHeight="1" x14ac:dyDescent="0.2"/>
    <row r="8325" ht="12.75" customHeight="1" x14ac:dyDescent="0.2"/>
    <row r="8326" ht="12.75" customHeight="1" x14ac:dyDescent="0.2"/>
    <row r="8327" ht="12.75" customHeight="1" x14ac:dyDescent="0.2"/>
    <row r="8328" ht="12.75" customHeight="1" x14ac:dyDescent="0.2"/>
    <row r="8329" ht="12.75" customHeight="1" x14ac:dyDescent="0.2"/>
    <row r="8330" ht="12.75" customHeight="1" x14ac:dyDescent="0.2"/>
    <row r="8331" ht="12.75" customHeight="1" x14ac:dyDescent="0.2"/>
    <row r="8332" ht="12.75" customHeight="1" x14ac:dyDescent="0.2"/>
    <row r="8333" ht="12.75" customHeight="1" x14ac:dyDescent="0.2"/>
    <row r="8334" ht="12.75" customHeight="1" x14ac:dyDescent="0.2"/>
    <row r="8335" ht="12.75" customHeight="1" x14ac:dyDescent="0.2"/>
    <row r="8336" ht="12.75" customHeight="1" x14ac:dyDescent="0.2"/>
    <row r="8337" ht="12.75" customHeight="1" x14ac:dyDescent="0.2"/>
    <row r="8338" ht="12.75" customHeight="1" x14ac:dyDescent="0.2"/>
    <row r="8339" ht="12.75" customHeight="1" x14ac:dyDescent="0.2"/>
    <row r="8340" ht="12.75" customHeight="1" x14ac:dyDescent="0.2"/>
    <row r="8341" ht="12.75" customHeight="1" x14ac:dyDescent="0.2"/>
    <row r="8342" ht="12.75" customHeight="1" x14ac:dyDescent="0.2"/>
    <row r="8343" ht="12.75" customHeight="1" x14ac:dyDescent="0.2"/>
    <row r="8344" ht="12.75" customHeight="1" x14ac:dyDescent="0.2"/>
    <row r="8345" ht="12.75" customHeight="1" x14ac:dyDescent="0.2"/>
    <row r="8346" ht="12.75" customHeight="1" x14ac:dyDescent="0.2"/>
    <row r="8347" ht="12.75" customHeight="1" x14ac:dyDescent="0.2"/>
    <row r="8348" ht="12.75" customHeight="1" x14ac:dyDescent="0.2"/>
    <row r="8349" ht="12.75" customHeight="1" x14ac:dyDescent="0.2"/>
    <row r="8350" ht="12.75" customHeight="1" x14ac:dyDescent="0.2"/>
    <row r="8351" ht="12.75" customHeight="1" x14ac:dyDescent="0.2"/>
    <row r="8352" ht="12.75" customHeight="1" x14ac:dyDescent="0.2"/>
    <row r="8353" ht="12.75" customHeight="1" x14ac:dyDescent="0.2"/>
    <row r="8354" ht="12.75" customHeight="1" x14ac:dyDescent="0.2"/>
    <row r="8355" ht="12.75" customHeight="1" x14ac:dyDescent="0.2"/>
    <row r="8356" ht="12.75" customHeight="1" x14ac:dyDescent="0.2"/>
    <row r="8357" ht="12.75" customHeight="1" x14ac:dyDescent="0.2"/>
    <row r="8358" ht="12.75" customHeight="1" x14ac:dyDescent="0.2"/>
    <row r="8359" ht="12.75" customHeight="1" x14ac:dyDescent="0.2"/>
    <row r="8360" ht="12.75" customHeight="1" x14ac:dyDescent="0.2"/>
    <row r="8361" ht="12.75" customHeight="1" x14ac:dyDescent="0.2"/>
    <row r="8362" ht="12.75" customHeight="1" x14ac:dyDescent="0.2"/>
    <row r="8363" ht="12.75" customHeight="1" x14ac:dyDescent="0.2"/>
    <row r="8364" ht="12.75" customHeight="1" x14ac:dyDescent="0.2"/>
    <row r="8365" ht="12.75" customHeight="1" x14ac:dyDescent="0.2"/>
    <row r="8366" ht="12.75" customHeight="1" x14ac:dyDescent="0.2"/>
    <row r="8367" ht="12.75" customHeight="1" x14ac:dyDescent="0.2"/>
    <row r="8368" ht="12.75" customHeight="1" x14ac:dyDescent="0.2"/>
    <row r="8369" ht="12.75" customHeight="1" x14ac:dyDescent="0.2"/>
    <row r="8370" ht="12.75" customHeight="1" x14ac:dyDescent="0.2"/>
    <row r="8371" ht="12.75" customHeight="1" x14ac:dyDescent="0.2"/>
    <row r="8372" ht="12.75" customHeight="1" x14ac:dyDescent="0.2"/>
    <row r="8373" ht="12.75" customHeight="1" x14ac:dyDescent="0.2"/>
    <row r="8374" ht="12.75" customHeight="1" x14ac:dyDescent="0.2"/>
    <row r="8375" ht="12.75" customHeight="1" x14ac:dyDescent="0.2"/>
    <row r="8376" ht="12.75" customHeight="1" x14ac:dyDescent="0.2"/>
    <row r="8377" ht="12.75" customHeight="1" x14ac:dyDescent="0.2"/>
    <row r="8378" ht="12.75" customHeight="1" x14ac:dyDescent="0.2"/>
    <row r="8379" ht="12.75" customHeight="1" x14ac:dyDescent="0.2"/>
    <row r="8380" ht="12.75" customHeight="1" x14ac:dyDescent="0.2"/>
    <row r="8381" ht="12.75" customHeight="1" x14ac:dyDescent="0.2"/>
    <row r="8382" ht="12.75" customHeight="1" x14ac:dyDescent="0.2"/>
    <row r="8383" ht="12.75" customHeight="1" x14ac:dyDescent="0.2"/>
    <row r="8384" ht="12.75" customHeight="1" x14ac:dyDescent="0.2"/>
    <row r="8385" ht="12.75" customHeight="1" x14ac:dyDescent="0.2"/>
    <row r="8386" ht="12.75" customHeight="1" x14ac:dyDescent="0.2"/>
    <row r="8387" ht="12.75" customHeight="1" x14ac:dyDescent="0.2"/>
    <row r="8388" ht="12.75" customHeight="1" x14ac:dyDescent="0.2"/>
    <row r="8389" ht="12.75" customHeight="1" x14ac:dyDescent="0.2"/>
    <row r="8390" ht="12.75" customHeight="1" x14ac:dyDescent="0.2"/>
    <row r="8391" ht="12.75" customHeight="1" x14ac:dyDescent="0.2"/>
    <row r="8392" ht="12.75" customHeight="1" x14ac:dyDescent="0.2"/>
    <row r="8393" ht="12.75" customHeight="1" x14ac:dyDescent="0.2"/>
    <row r="8394" ht="12.75" customHeight="1" x14ac:dyDescent="0.2"/>
    <row r="8395" ht="12.75" customHeight="1" x14ac:dyDescent="0.2"/>
    <row r="8396" ht="12.75" customHeight="1" x14ac:dyDescent="0.2"/>
    <row r="8397" ht="12.75" customHeight="1" x14ac:dyDescent="0.2"/>
    <row r="8398" ht="12.75" customHeight="1" x14ac:dyDescent="0.2"/>
    <row r="8399" ht="12.75" customHeight="1" x14ac:dyDescent="0.2"/>
    <row r="8400" ht="12.75" customHeight="1" x14ac:dyDescent="0.2"/>
    <row r="8401" ht="12.75" customHeight="1" x14ac:dyDescent="0.2"/>
    <row r="8402" ht="12.75" customHeight="1" x14ac:dyDescent="0.2"/>
    <row r="8403" ht="12.75" customHeight="1" x14ac:dyDescent="0.2"/>
    <row r="8404" ht="12.75" customHeight="1" x14ac:dyDescent="0.2"/>
    <row r="8405" ht="12.75" customHeight="1" x14ac:dyDescent="0.2"/>
    <row r="8406" ht="12.75" customHeight="1" x14ac:dyDescent="0.2"/>
    <row r="8407" ht="12.75" customHeight="1" x14ac:dyDescent="0.2"/>
    <row r="8408" ht="12.75" customHeight="1" x14ac:dyDescent="0.2"/>
    <row r="8409" ht="12.75" customHeight="1" x14ac:dyDescent="0.2"/>
    <row r="8410" ht="12.75" customHeight="1" x14ac:dyDescent="0.2"/>
    <row r="8411" ht="12.75" customHeight="1" x14ac:dyDescent="0.2"/>
    <row r="8412" ht="12.75" customHeight="1" x14ac:dyDescent="0.2"/>
    <row r="8413" ht="12.75" customHeight="1" x14ac:dyDescent="0.2"/>
    <row r="8414" ht="12.75" customHeight="1" x14ac:dyDescent="0.2"/>
    <row r="8415" ht="12.75" customHeight="1" x14ac:dyDescent="0.2"/>
    <row r="8416" ht="12.75" customHeight="1" x14ac:dyDescent="0.2"/>
    <row r="8417" ht="12.75" customHeight="1" x14ac:dyDescent="0.2"/>
    <row r="8418" ht="12.75" customHeight="1" x14ac:dyDescent="0.2"/>
    <row r="8419" ht="12.75" customHeight="1" x14ac:dyDescent="0.2"/>
    <row r="8420" ht="12.75" customHeight="1" x14ac:dyDescent="0.2"/>
    <row r="8421" ht="12.75" customHeight="1" x14ac:dyDescent="0.2"/>
    <row r="8422" ht="12.75" customHeight="1" x14ac:dyDescent="0.2"/>
    <row r="8423" ht="12.75" customHeight="1" x14ac:dyDescent="0.2"/>
    <row r="8424" ht="12.75" customHeight="1" x14ac:dyDescent="0.2"/>
    <row r="8425" ht="12.75" customHeight="1" x14ac:dyDescent="0.2"/>
    <row r="8426" ht="12.75" customHeight="1" x14ac:dyDescent="0.2"/>
    <row r="8427" ht="12.75" customHeight="1" x14ac:dyDescent="0.2"/>
    <row r="8428" ht="12.75" customHeight="1" x14ac:dyDescent="0.2"/>
    <row r="8429" ht="12.75" customHeight="1" x14ac:dyDescent="0.2"/>
    <row r="8430" ht="12.75" customHeight="1" x14ac:dyDescent="0.2"/>
    <row r="8431" ht="12.75" customHeight="1" x14ac:dyDescent="0.2"/>
    <row r="8432" ht="12.75" customHeight="1" x14ac:dyDescent="0.2"/>
    <row r="8433" ht="12.75" customHeight="1" x14ac:dyDescent="0.2"/>
    <row r="8434" ht="12.75" customHeight="1" x14ac:dyDescent="0.2"/>
    <row r="8435" ht="12.75" customHeight="1" x14ac:dyDescent="0.2"/>
    <row r="8436" ht="12.75" customHeight="1" x14ac:dyDescent="0.2"/>
    <row r="8437" ht="12.75" customHeight="1" x14ac:dyDescent="0.2"/>
    <row r="8438" ht="12.75" customHeight="1" x14ac:dyDescent="0.2"/>
    <row r="8439" ht="12.75" customHeight="1" x14ac:dyDescent="0.2"/>
    <row r="8440" ht="12.75" customHeight="1" x14ac:dyDescent="0.2"/>
    <row r="8441" ht="12.75" customHeight="1" x14ac:dyDescent="0.2"/>
    <row r="8442" ht="12.75" customHeight="1" x14ac:dyDescent="0.2"/>
    <row r="8443" ht="12.75" customHeight="1" x14ac:dyDescent="0.2"/>
    <row r="8444" ht="12.75" customHeight="1" x14ac:dyDescent="0.2"/>
    <row r="8445" ht="12.75" customHeight="1" x14ac:dyDescent="0.2"/>
    <row r="8446" ht="12.75" customHeight="1" x14ac:dyDescent="0.2"/>
    <row r="8447" ht="12.75" customHeight="1" x14ac:dyDescent="0.2"/>
    <row r="8448" ht="12.75" customHeight="1" x14ac:dyDescent="0.2"/>
    <row r="8449" ht="12.75" customHeight="1" x14ac:dyDescent="0.2"/>
    <row r="8450" ht="12.75" customHeight="1" x14ac:dyDescent="0.2"/>
    <row r="8451" ht="12.75" customHeight="1" x14ac:dyDescent="0.2"/>
    <row r="8452" ht="12.75" customHeight="1" x14ac:dyDescent="0.2"/>
    <row r="8453" ht="12.75" customHeight="1" x14ac:dyDescent="0.2"/>
    <row r="8454" ht="12.75" customHeight="1" x14ac:dyDescent="0.2"/>
    <row r="8455" ht="12.75" customHeight="1" x14ac:dyDescent="0.2"/>
    <row r="8456" ht="12.75" customHeight="1" x14ac:dyDescent="0.2"/>
    <row r="8457" ht="12.75" customHeight="1" x14ac:dyDescent="0.2"/>
    <row r="8458" ht="12.75" customHeight="1" x14ac:dyDescent="0.2"/>
    <row r="8459" ht="12.75" customHeight="1" x14ac:dyDescent="0.2"/>
    <row r="8460" ht="12.75" customHeight="1" x14ac:dyDescent="0.2"/>
    <row r="8461" ht="12.75" customHeight="1" x14ac:dyDescent="0.2"/>
    <row r="8462" ht="12.75" customHeight="1" x14ac:dyDescent="0.2"/>
    <row r="8463" ht="12.75" customHeight="1" x14ac:dyDescent="0.2"/>
    <row r="8464" ht="12.75" customHeight="1" x14ac:dyDescent="0.2"/>
    <row r="8465" ht="12.75" customHeight="1" x14ac:dyDescent="0.2"/>
    <row r="8466" ht="12.75" customHeight="1" x14ac:dyDescent="0.2"/>
    <row r="8467" ht="12.75" customHeight="1" x14ac:dyDescent="0.2"/>
    <row r="8468" ht="12.75" customHeight="1" x14ac:dyDescent="0.2"/>
    <row r="8469" ht="12.75" customHeight="1" x14ac:dyDescent="0.2"/>
    <row r="8470" ht="12.75" customHeight="1" x14ac:dyDescent="0.2"/>
    <row r="8471" ht="12.75" customHeight="1" x14ac:dyDescent="0.2"/>
    <row r="8472" ht="12.75" customHeight="1" x14ac:dyDescent="0.2"/>
    <row r="8473" ht="12.75" customHeight="1" x14ac:dyDescent="0.2"/>
    <row r="8474" ht="12.75" customHeight="1" x14ac:dyDescent="0.2"/>
    <row r="8475" ht="12.75" customHeight="1" x14ac:dyDescent="0.2"/>
    <row r="8476" ht="12.75" customHeight="1" x14ac:dyDescent="0.2"/>
    <row r="8477" ht="12.75" customHeight="1" x14ac:dyDescent="0.2"/>
    <row r="8478" ht="12.75" customHeight="1" x14ac:dyDescent="0.2"/>
    <row r="8479" ht="12.75" customHeight="1" x14ac:dyDescent="0.2"/>
    <row r="8480" ht="12.75" customHeight="1" x14ac:dyDescent="0.2"/>
    <row r="8481" ht="12.75" customHeight="1" x14ac:dyDescent="0.2"/>
    <row r="8482" ht="12.75" customHeight="1" x14ac:dyDescent="0.2"/>
    <row r="8483" ht="12.75" customHeight="1" x14ac:dyDescent="0.2"/>
    <row r="8484" ht="12.75" customHeight="1" x14ac:dyDescent="0.2"/>
    <row r="8485" ht="12.75" customHeight="1" x14ac:dyDescent="0.2"/>
    <row r="8486" ht="12.75" customHeight="1" x14ac:dyDescent="0.2"/>
    <row r="8487" ht="12.75" customHeight="1" x14ac:dyDescent="0.2"/>
    <row r="8488" ht="12.75" customHeight="1" x14ac:dyDescent="0.2"/>
    <row r="8489" ht="12.75" customHeight="1" x14ac:dyDescent="0.2"/>
    <row r="8490" ht="12.75" customHeight="1" x14ac:dyDescent="0.2"/>
    <row r="8491" ht="12.75" customHeight="1" x14ac:dyDescent="0.2"/>
    <row r="8492" ht="12.75" customHeight="1" x14ac:dyDescent="0.2"/>
    <row r="8493" ht="12.75" customHeight="1" x14ac:dyDescent="0.2"/>
    <row r="8494" ht="12.75" customHeight="1" x14ac:dyDescent="0.2"/>
    <row r="8495" ht="12.75" customHeight="1" x14ac:dyDescent="0.2"/>
    <row r="8496" ht="12.75" customHeight="1" x14ac:dyDescent="0.2"/>
    <row r="8497" ht="12.75" customHeight="1" x14ac:dyDescent="0.2"/>
    <row r="8498" ht="12.75" customHeight="1" x14ac:dyDescent="0.2"/>
    <row r="8499" ht="12.75" customHeight="1" x14ac:dyDescent="0.2"/>
    <row r="8500" ht="12.75" customHeight="1" x14ac:dyDescent="0.2"/>
    <row r="8501" ht="12.75" customHeight="1" x14ac:dyDescent="0.2"/>
    <row r="8502" ht="12.75" customHeight="1" x14ac:dyDescent="0.2"/>
    <row r="8503" ht="12.75" customHeight="1" x14ac:dyDescent="0.2"/>
    <row r="8504" ht="12.75" customHeight="1" x14ac:dyDescent="0.2"/>
    <row r="8505" ht="12.75" customHeight="1" x14ac:dyDescent="0.2"/>
    <row r="8506" ht="12.75" customHeight="1" x14ac:dyDescent="0.2"/>
    <row r="8507" ht="12.75" customHeight="1" x14ac:dyDescent="0.2"/>
    <row r="8508" ht="12.75" customHeight="1" x14ac:dyDescent="0.2"/>
    <row r="8509" ht="12.75" customHeight="1" x14ac:dyDescent="0.2"/>
    <row r="8510" ht="12.75" customHeight="1" x14ac:dyDescent="0.2"/>
    <row r="8511" ht="12.75" customHeight="1" x14ac:dyDescent="0.2"/>
    <row r="8512" ht="12.75" customHeight="1" x14ac:dyDescent="0.2"/>
    <row r="8513" ht="12.75" customHeight="1" x14ac:dyDescent="0.2"/>
    <row r="8514" ht="12.75" customHeight="1" x14ac:dyDescent="0.2"/>
    <row r="8515" ht="12.75" customHeight="1" x14ac:dyDescent="0.2"/>
    <row r="8516" ht="12.75" customHeight="1" x14ac:dyDescent="0.2"/>
    <row r="8517" ht="12.75" customHeight="1" x14ac:dyDescent="0.2"/>
    <row r="8518" ht="12.75" customHeight="1" x14ac:dyDescent="0.2"/>
    <row r="8519" ht="12.75" customHeight="1" x14ac:dyDescent="0.2"/>
    <row r="8520" ht="12.75" customHeight="1" x14ac:dyDescent="0.2"/>
    <row r="8521" ht="12.75" customHeight="1" x14ac:dyDescent="0.2"/>
    <row r="8522" ht="12.75" customHeight="1" x14ac:dyDescent="0.2"/>
    <row r="8523" ht="12.75" customHeight="1" x14ac:dyDescent="0.2"/>
    <row r="8524" ht="12.75" customHeight="1" x14ac:dyDescent="0.2"/>
    <row r="8525" ht="12.75" customHeight="1" x14ac:dyDescent="0.2"/>
    <row r="8526" ht="12.75" customHeight="1" x14ac:dyDescent="0.2"/>
    <row r="8527" ht="12.75" customHeight="1" x14ac:dyDescent="0.2"/>
    <row r="8528" ht="12.75" customHeight="1" x14ac:dyDescent="0.2"/>
    <row r="8529" ht="12.75" customHeight="1" x14ac:dyDescent="0.2"/>
    <row r="8530" ht="12.75" customHeight="1" x14ac:dyDescent="0.2"/>
    <row r="8531" ht="12.75" customHeight="1" x14ac:dyDescent="0.2"/>
    <row r="8532" ht="12.75" customHeight="1" x14ac:dyDescent="0.2"/>
    <row r="8533" ht="12.75" customHeight="1" x14ac:dyDescent="0.2"/>
    <row r="8534" ht="12.75" customHeight="1" x14ac:dyDescent="0.2"/>
    <row r="8535" ht="12.75" customHeight="1" x14ac:dyDescent="0.2"/>
    <row r="8536" ht="12.75" customHeight="1" x14ac:dyDescent="0.2"/>
    <row r="8537" ht="12.75" customHeight="1" x14ac:dyDescent="0.2"/>
    <row r="8538" ht="12.75" customHeight="1" x14ac:dyDescent="0.2"/>
    <row r="8539" ht="12.75" customHeight="1" x14ac:dyDescent="0.2"/>
    <row r="8540" ht="12.75" customHeight="1" x14ac:dyDescent="0.2"/>
    <row r="8541" ht="12.75" customHeight="1" x14ac:dyDescent="0.2"/>
    <row r="8542" ht="12.75" customHeight="1" x14ac:dyDescent="0.2"/>
    <row r="8543" ht="12.75" customHeight="1" x14ac:dyDescent="0.2"/>
    <row r="8544" ht="12.75" customHeight="1" x14ac:dyDescent="0.2"/>
    <row r="8545" ht="12.75" customHeight="1" x14ac:dyDescent="0.2"/>
    <row r="8546" ht="12.75" customHeight="1" x14ac:dyDescent="0.2"/>
    <row r="8547" ht="12.75" customHeight="1" x14ac:dyDescent="0.2"/>
    <row r="8548" ht="12.75" customHeight="1" x14ac:dyDescent="0.2"/>
    <row r="8549" ht="12.75" customHeight="1" x14ac:dyDescent="0.2"/>
    <row r="8550" ht="12.75" customHeight="1" x14ac:dyDescent="0.2"/>
    <row r="8551" ht="12.75" customHeight="1" x14ac:dyDescent="0.2"/>
    <row r="8552" ht="12.75" customHeight="1" x14ac:dyDescent="0.2"/>
    <row r="8553" ht="12.75" customHeight="1" x14ac:dyDescent="0.2"/>
    <row r="8554" ht="12.75" customHeight="1" x14ac:dyDescent="0.2"/>
    <row r="8555" ht="12.75" customHeight="1" x14ac:dyDescent="0.2"/>
    <row r="8556" ht="12.75" customHeight="1" x14ac:dyDescent="0.2"/>
    <row r="8557" ht="12.75" customHeight="1" x14ac:dyDescent="0.2"/>
    <row r="8558" ht="12.75" customHeight="1" x14ac:dyDescent="0.2"/>
    <row r="8559" ht="12.75" customHeight="1" x14ac:dyDescent="0.2"/>
    <row r="8560" ht="12.75" customHeight="1" x14ac:dyDescent="0.2"/>
    <row r="8561" ht="12.75" customHeight="1" x14ac:dyDescent="0.2"/>
    <row r="8562" ht="12.75" customHeight="1" x14ac:dyDescent="0.2"/>
    <row r="8563" ht="12.75" customHeight="1" x14ac:dyDescent="0.2"/>
    <row r="8564" ht="12.75" customHeight="1" x14ac:dyDescent="0.2"/>
    <row r="8565" ht="12.75" customHeight="1" x14ac:dyDescent="0.2"/>
    <row r="8566" ht="12.75" customHeight="1" x14ac:dyDescent="0.2"/>
    <row r="8567" ht="12.75" customHeight="1" x14ac:dyDescent="0.2"/>
    <row r="8568" ht="12.75" customHeight="1" x14ac:dyDescent="0.2"/>
    <row r="8569" ht="12.75" customHeight="1" x14ac:dyDescent="0.2"/>
    <row r="8570" ht="12.75" customHeight="1" x14ac:dyDescent="0.2"/>
    <row r="8571" ht="12.75" customHeight="1" x14ac:dyDescent="0.2"/>
    <row r="8572" ht="12.75" customHeight="1" x14ac:dyDescent="0.2"/>
    <row r="8573" ht="12.75" customHeight="1" x14ac:dyDescent="0.2"/>
    <row r="8574" ht="12.75" customHeight="1" x14ac:dyDescent="0.2"/>
    <row r="8575" ht="12.75" customHeight="1" x14ac:dyDescent="0.2"/>
    <row r="8576" ht="12.75" customHeight="1" x14ac:dyDescent="0.2"/>
    <row r="8577" ht="12.75" customHeight="1" x14ac:dyDescent="0.2"/>
    <row r="8578" ht="12.75" customHeight="1" x14ac:dyDescent="0.2"/>
    <row r="8579" ht="12.75" customHeight="1" x14ac:dyDescent="0.2"/>
    <row r="8580" ht="12.75" customHeight="1" x14ac:dyDescent="0.2"/>
    <row r="8581" ht="12.75" customHeight="1" x14ac:dyDescent="0.2"/>
    <row r="8582" ht="12.75" customHeight="1" x14ac:dyDescent="0.2"/>
    <row r="8583" ht="12.75" customHeight="1" x14ac:dyDescent="0.2"/>
    <row r="8584" ht="12.75" customHeight="1" x14ac:dyDescent="0.2"/>
    <row r="8585" ht="12.75" customHeight="1" x14ac:dyDescent="0.2"/>
    <row r="8586" ht="12.75" customHeight="1" x14ac:dyDescent="0.2"/>
    <row r="8587" ht="12.75" customHeight="1" x14ac:dyDescent="0.2"/>
    <row r="8588" ht="12.75" customHeight="1" x14ac:dyDescent="0.2"/>
    <row r="8589" ht="12.75" customHeight="1" x14ac:dyDescent="0.2"/>
    <row r="8590" ht="12.75" customHeight="1" x14ac:dyDescent="0.2"/>
    <row r="8591" ht="12.75" customHeight="1" x14ac:dyDescent="0.2"/>
    <row r="8592" ht="12.75" customHeight="1" x14ac:dyDescent="0.2"/>
    <row r="8593" ht="12.75" customHeight="1" x14ac:dyDescent="0.2"/>
    <row r="8594" ht="12.75" customHeight="1" x14ac:dyDescent="0.2"/>
    <row r="8595" ht="12.75" customHeight="1" x14ac:dyDescent="0.2"/>
    <row r="8596" ht="12.75" customHeight="1" x14ac:dyDescent="0.2"/>
    <row r="8597" ht="12.75" customHeight="1" x14ac:dyDescent="0.2"/>
    <row r="8598" ht="12.75" customHeight="1" x14ac:dyDescent="0.2"/>
    <row r="8599" ht="12.75" customHeight="1" x14ac:dyDescent="0.2"/>
    <row r="8600" ht="12.75" customHeight="1" x14ac:dyDescent="0.2"/>
    <row r="8601" ht="12.75" customHeight="1" x14ac:dyDescent="0.2"/>
    <row r="8602" ht="12.75" customHeight="1" x14ac:dyDescent="0.2"/>
    <row r="8603" ht="12.75" customHeight="1" x14ac:dyDescent="0.2"/>
    <row r="8604" ht="12.75" customHeight="1" x14ac:dyDescent="0.2"/>
    <row r="8605" ht="12.75" customHeight="1" x14ac:dyDescent="0.2"/>
    <row r="8606" ht="12.75" customHeight="1" x14ac:dyDescent="0.2"/>
    <row r="8607" ht="12.75" customHeight="1" x14ac:dyDescent="0.2"/>
    <row r="8608" ht="12.75" customHeight="1" x14ac:dyDescent="0.2"/>
    <row r="8609" ht="12.75" customHeight="1" x14ac:dyDescent="0.2"/>
    <row r="8610" ht="12.75" customHeight="1" x14ac:dyDescent="0.2"/>
    <row r="8611" ht="12.75" customHeight="1" x14ac:dyDescent="0.2"/>
    <row r="8612" ht="12.75" customHeight="1" x14ac:dyDescent="0.2"/>
    <row r="8613" ht="12.75" customHeight="1" x14ac:dyDescent="0.2"/>
    <row r="8614" ht="12.75" customHeight="1" x14ac:dyDescent="0.2"/>
    <row r="8615" ht="12.75" customHeight="1" x14ac:dyDescent="0.2"/>
    <row r="8616" ht="12.75" customHeight="1" x14ac:dyDescent="0.2"/>
    <row r="8617" ht="12.75" customHeight="1" x14ac:dyDescent="0.2"/>
    <row r="8618" ht="12.75" customHeight="1" x14ac:dyDescent="0.2"/>
    <row r="8619" ht="12.75" customHeight="1" x14ac:dyDescent="0.2"/>
    <row r="8620" ht="12.75" customHeight="1" x14ac:dyDescent="0.2"/>
    <row r="8621" ht="12.75" customHeight="1" x14ac:dyDescent="0.2"/>
    <row r="8622" ht="12.75" customHeight="1" x14ac:dyDescent="0.2"/>
    <row r="8623" ht="12.75" customHeight="1" x14ac:dyDescent="0.2"/>
    <row r="8624" ht="12.75" customHeight="1" x14ac:dyDescent="0.2"/>
    <row r="8625" ht="12.75" customHeight="1" x14ac:dyDescent="0.2"/>
    <row r="8626" ht="12.75" customHeight="1" x14ac:dyDescent="0.2"/>
    <row r="8627" ht="12.75" customHeight="1" x14ac:dyDescent="0.2"/>
    <row r="8628" ht="12.75" customHeight="1" x14ac:dyDescent="0.2"/>
    <row r="8629" ht="12.75" customHeight="1" x14ac:dyDescent="0.2"/>
    <row r="8630" ht="12.75" customHeight="1" x14ac:dyDescent="0.2"/>
    <row r="8631" ht="12.75" customHeight="1" x14ac:dyDescent="0.2"/>
    <row r="8632" ht="12.75" customHeight="1" x14ac:dyDescent="0.2"/>
    <row r="8633" ht="12.75" customHeight="1" x14ac:dyDescent="0.2"/>
    <row r="8634" ht="12.75" customHeight="1" x14ac:dyDescent="0.2"/>
    <row r="8635" ht="12.75" customHeight="1" x14ac:dyDescent="0.2"/>
    <row r="8636" ht="12.75" customHeight="1" x14ac:dyDescent="0.2"/>
    <row r="8637" ht="12.75" customHeight="1" x14ac:dyDescent="0.2"/>
    <row r="8638" ht="12.75" customHeight="1" x14ac:dyDescent="0.2"/>
    <row r="8639" ht="12.75" customHeight="1" x14ac:dyDescent="0.2"/>
    <row r="8640" ht="12.75" customHeight="1" x14ac:dyDescent="0.2"/>
    <row r="8641" ht="12.75" customHeight="1" x14ac:dyDescent="0.2"/>
    <row r="8642" ht="12.75" customHeight="1" x14ac:dyDescent="0.2"/>
    <row r="8643" ht="12.75" customHeight="1" x14ac:dyDescent="0.2"/>
    <row r="8644" ht="12.75" customHeight="1" x14ac:dyDescent="0.2"/>
    <row r="8645" ht="12.75" customHeight="1" x14ac:dyDescent="0.2"/>
    <row r="8646" ht="12.75" customHeight="1" x14ac:dyDescent="0.2"/>
    <row r="8647" ht="12.75" customHeight="1" x14ac:dyDescent="0.2"/>
    <row r="8648" ht="12.75" customHeight="1" x14ac:dyDescent="0.2"/>
    <row r="8649" ht="12.75" customHeight="1" x14ac:dyDescent="0.2"/>
    <row r="8650" ht="12.75" customHeight="1" x14ac:dyDescent="0.2"/>
    <row r="8651" ht="12.75" customHeight="1" x14ac:dyDescent="0.2"/>
    <row r="8652" ht="12.75" customHeight="1" x14ac:dyDescent="0.2"/>
    <row r="8653" ht="12.75" customHeight="1" x14ac:dyDescent="0.2"/>
    <row r="8654" ht="12.75" customHeight="1" x14ac:dyDescent="0.2"/>
    <row r="8655" ht="12.75" customHeight="1" x14ac:dyDescent="0.2"/>
    <row r="8656" ht="12.75" customHeight="1" x14ac:dyDescent="0.2"/>
    <row r="8657" ht="12.75" customHeight="1" x14ac:dyDescent="0.2"/>
    <row r="8658" ht="12.75" customHeight="1" x14ac:dyDescent="0.2"/>
    <row r="8659" ht="12.75" customHeight="1" x14ac:dyDescent="0.2"/>
    <row r="8660" ht="12.75" customHeight="1" x14ac:dyDescent="0.2"/>
    <row r="8661" ht="12.75" customHeight="1" x14ac:dyDescent="0.2"/>
    <row r="8662" ht="12.75" customHeight="1" x14ac:dyDescent="0.2"/>
    <row r="8663" ht="12.75" customHeight="1" x14ac:dyDescent="0.2"/>
    <row r="8664" ht="12.75" customHeight="1" x14ac:dyDescent="0.2"/>
    <row r="8665" ht="12.75" customHeight="1" x14ac:dyDescent="0.2"/>
    <row r="8666" ht="12.75" customHeight="1" x14ac:dyDescent="0.2"/>
    <row r="8667" ht="12.75" customHeight="1" x14ac:dyDescent="0.2"/>
    <row r="8668" ht="12.75" customHeight="1" x14ac:dyDescent="0.2"/>
    <row r="8669" ht="12.75" customHeight="1" x14ac:dyDescent="0.2"/>
    <row r="8670" ht="12.75" customHeight="1" x14ac:dyDescent="0.2"/>
    <row r="8671" ht="12.75" customHeight="1" x14ac:dyDescent="0.2"/>
    <row r="8672" ht="12.75" customHeight="1" x14ac:dyDescent="0.2"/>
    <row r="8673" ht="12.75" customHeight="1" x14ac:dyDescent="0.2"/>
    <row r="8674" ht="12.75" customHeight="1" x14ac:dyDescent="0.2"/>
    <row r="8675" ht="12.75" customHeight="1" x14ac:dyDescent="0.2"/>
    <row r="8676" ht="12.75" customHeight="1" x14ac:dyDescent="0.2"/>
    <row r="8677" ht="12.75" customHeight="1" x14ac:dyDescent="0.2"/>
    <row r="8678" ht="12.75" customHeight="1" x14ac:dyDescent="0.2"/>
    <row r="8679" ht="12.75" customHeight="1" x14ac:dyDescent="0.2"/>
    <row r="8680" ht="12.75" customHeight="1" x14ac:dyDescent="0.2"/>
    <row r="8681" ht="12.75" customHeight="1" x14ac:dyDescent="0.2"/>
    <row r="8682" ht="12.75" customHeight="1" x14ac:dyDescent="0.2"/>
    <row r="8683" ht="12.75" customHeight="1" x14ac:dyDescent="0.2"/>
    <row r="8684" ht="12.75" customHeight="1" x14ac:dyDescent="0.2"/>
    <row r="8685" ht="12.75" customHeight="1" x14ac:dyDescent="0.2"/>
    <row r="8686" ht="12.75" customHeight="1" x14ac:dyDescent="0.2"/>
    <row r="8687" ht="12.75" customHeight="1" x14ac:dyDescent="0.2"/>
    <row r="8688" ht="12.75" customHeight="1" x14ac:dyDescent="0.2"/>
    <row r="8689" ht="12.75" customHeight="1" x14ac:dyDescent="0.2"/>
    <row r="8690" ht="12.75" customHeight="1" x14ac:dyDescent="0.2"/>
    <row r="8691" ht="12.75" customHeight="1" x14ac:dyDescent="0.2"/>
    <row r="8692" ht="12.75" customHeight="1" x14ac:dyDescent="0.2"/>
    <row r="8693" ht="12.75" customHeight="1" x14ac:dyDescent="0.2"/>
    <row r="8694" ht="12.75" customHeight="1" x14ac:dyDescent="0.2"/>
    <row r="8695" ht="12.75" customHeight="1" x14ac:dyDescent="0.2"/>
    <row r="8696" ht="12.75" customHeight="1" x14ac:dyDescent="0.2"/>
    <row r="8697" ht="12.75" customHeight="1" x14ac:dyDescent="0.2"/>
    <row r="8698" ht="12.75" customHeight="1" x14ac:dyDescent="0.2"/>
    <row r="8699" ht="12.75" customHeight="1" x14ac:dyDescent="0.2"/>
    <row r="8700" ht="12.75" customHeight="1" x14ac:dyDescent="0.2"/>
    <row r="8701" ht="12.75" customHeight="1" x14ac:dyDescent="0.2"/>
    <row r="8702" ht="12.75" customHeight="1" x14ac:dyDescent="0.2"/>
    <row r="8703" ht="12.75" customHeight="1" x14ac:dyDescent="0.2"/>
    <row r="8704" ht="12.75" customHeight="1" x14ac:dyDescent="0.2"/>
    <row r="8705" ht="12.75" customHeight="1" x14ac:dyDescent="0.2"/>
    <row r="8706" ht="12.75" customHeight="1" x14ac:dyDescent="0.2"/>
    <row r="8707" ht="12.75" customHeight="1" x14ac:dyDescent="0.2"/>
    <row r="8708" ht="12.75" customHeight="1" x14ac:dyDescent="0.2"/>
    <row r="8709" ht="12.75" customHeight="1" x14ac:dyDescent="0.2"/>
    <row r="8710" ht="12.75" customHeight="1" x14ac:dyDescent="0.2"/>
    <row r="8711" ht="12.75" customHeight="1" x14ac:dyDescent="0.2"/>
    <row r="8712" ht="12.75" customHeight="1" x14ac:dyDescent="0.2"/>
    <row r="8713" ht="12.75" customHeight="1" x14ac:dyDescent="0.2"/>
    <row r="8714" ht="12.75" customHeight="1" x14ac:dyDescent="0.2"/>
    <row r="8715" ht="12.75" customHeight="1" x14ac:dyDescent="0.2"/>
    <row r="8716" ht="12.75" customHeight="1" x14ac:dyDescent="0.2"/>
    <row r="8717" ht="12.75" customHeight="1" x14ac:dyDescent="0.2"/>
    <row r="8718" ht="12.75" customHeight="1" x14ac:dyDescent="0.2"/>
    <row r="8719" ht="12.75" customHeight="1" x14ac:dyDescent="0.2"/>
    <row r="8720" ht="12.75" customHeight="1" x14ac:dyDescent="0.2"/>
    <row r="8721" ht="12.75" customHeight="1" x14ac:dyDescent="0.2"/>
    <row r="8722" ht="12.75" customHeight="1" x14ac:dyDescent="0.2"/>
    <row r="8723" ht="12.75" customHeight="1" x14ac:dyDescent="0.2"/>
    <row r="8724" ht="12.75" customHeight="1" x14ac:dyDescent="0.2"/>
    <row r="8725" ht="12.75" customHeight="1" x14ac:dyDescent="0.2"/>
    <row r="8726" ht="12.75" customHeight="1" x14ac:dyDescent="0.2"/>
    <row r="8727" ht="12.75" customHeight="1" x14ac:dyDescent="0.2"/>
    <row r="8728" ht="12.75" customHeight="1" x14ac:dyDescent="0.2"/>
    <row r="8729" ht="12.75" customHeight="1" x14ac:dyDescent="0.2"/>
    <row r="8730" ht="12.75" customHeight="1" x14ac:dyDescent="0.2"/>
    <row r="8731" ht="12.75" customHeight="1" x14ac:dyDescent="0.2"/>
    <row r="8732" ht="12.75" customHeight="1" x14ac:dyDescent="0.2"/>
    <row r="8733" ht="12.75" customHeight="1" x14ac:dyDescent="0.2"/>
    <row r="8734" ht="12.75" customHeight="1" x14ac:dyDescent="0.2"/>
    <row r="8735" ht="12.75" customHeight="1" x14ac:dyDescent="0.2"/>
    <row r="8736" ht="12.75" customHeight="1" x14ac:dyDescent="0.2"/>
    <row r="8737" ht="12.75" customHeight="1" x14ac:dyDescent="0.2"/>
    <row r="8738" ht="12.75" customHeight="1" x14ac:dyDescent="0.2"/>
    <row r="8739" ht="12.75" customHeight="1" x14ac:dyDescent="0.2"/>
    <row r="8740" ht="12.75" customHeight="1" x14ac:dyDescent="0.2"/>
    <row r="8741" ht="12.75" customHeight="1" x14ac:dyDescent="0.2"/>
    <row r="8742" ht="12.75" customHeight="1" x14ac:dyDescent="0.2"/>
    <row r="8743" ht="12.75" customHeight="1" x14ac:dyDescent="0.2"/>
    <row r="8744" ht="12.75" customHeight="1" x14ac:dyDescent="0.2"/>
    <row r="8745" ht="12.75" customHeight="1" x14ac:dyDescent="0.2"/>
    <row r="8746" ht="12.75" customHeight="1" x14ac:dyDescent="0.2"/>
    <row r="8747" ht="12.75" customHeight="1" x14ac:dyDescent="0.2"/>
    <row r="8748" ht="12.75" customHeight="1" x14ac:dyDescent="0.2"/>
    <row r="8749" ht="12.75" customHeight="1" x14ac:dyDescent="0.2"/>
    <row r="8750" ht="12.75" customHeight="1" x14ac:dyDescent="0.2"/>
    <row r="8751" ht="12.75" customHeight="1" x14ac:dyDescent="0.2"/>
    <row r="8752" ht="12.75" customHeight="1" x14ac:dyDescent="0.2"/>
    <row r="8753" ht="12.75" customHeight="1" x14ac:dyDescent="0.2"/>
    <row r="8754" ht="12.75" customHeight="1" x14ac:dyDescent="0.2"/>
    <row r="8755" ht="12.75" customHeight="1" x14ac:dyDescent="0.2"/>
    <row r="8756" ht="12.75" customHeight="1" x14ac:dyDescent="0.2"/>
    <row r="8757" ht="12.75" customHeight="1" x14ac:dyDescent="0.2"/>
    <row r="8758" ht="12.75" customHeight="1" x14ac:dyDescent="0.2"/>
    <row r="8759" ht="12.75" customHeight="1" x14ac:dyDescent="0.2"/>
    <row r="8760" ht="12.75" customHeight="1" x14ac:dyDescent="0.2"/>
    <row r="8761" ht="12.75" customHeight="1" x14ac:dyDescent="0.2"/>
    <row r="8762" ht="12.75" customHeight="1" x14ac:dyDescent="0.2"/>
    <row r="8763" ht="12.75" customHeight="1" x14ac:dyDescent="0.2"/>
    <row r="8764" ht="12.75" customHeight="1" x14ac:dyDescent="0.2"/>
    <row r="8765" ht="12.75" customHeight="1" x14ac:dyDescent="0.2"/>
    <row r="8766" ht="12.75" customHeight="1" x14ac:dyDescent="0.2"/>
    <row r="8767" ht="12.75" customHeight="1" x14ac:dyDescent="0.2"/>
    <row r="8768" ht="12.75" customHeight="1" x14ac:dyDescent="0.2"/>
    <row r="8769" ht="12.75" customHeight="1" x14ac:dyDescent="0.2"/>
    <row r="8770" ht="12.75" customHeight="1" x14ac:dyDescent="0.2"/>
    <row r="8771" ht="12.75" customHeight="1" x14ac:dyDescent="0.2"/>
    <row r="8772" ht="12.75" customHeight="1" x14ac:dyDescent="0.2"/>
    <row r="8773" ht="12.75" customHeight="1" x14ac:dyDescent="0.2"/>
    <row r="8774" ht="12.75" customHeight="1" x14ac:dyDescent="0.2"/>
    <row r="8775" ht="12.75" customHeight="1" x14ac:dyDescent="0.2"/>
    <row r="8776" ht="12.75" customHeight="1" x14ac:dyDescent="0.2"/>
    <row r="8777" ht="12.75" customHeight="1" x14ac:dyDescent="0.2"/>
    <row r="8778" ht="12.75" customHeight="1" x14ac:dyDescent="0.2"/>
    <row r="8779" ht="12.75" customHeight="1" x14ac:dyDescent="0.2"/>
    <row r="8780" ht="12.75" customHeight="1" x14ac:dyDescent="0.2"/>
    <row r="8781" ht="12.75" customHeight="1" x14ac:dyDescent="0.2"/>
    <row r="8782" ht="12.75" customHeight="1" x14ac:dyDescent="0.2"/>
    <row r="8783" ht="12.75" customHeight="1" x14ac:dyDescent="0.2"/>
    <row r="8784" ht="12.75" customHeight="1" x14ac:dyDescent="0.2"/>
    <row r="8785" ht="12.75" customHeight="1" x14ac:dyDescent="0.2"/>
    <row r="8786" ht="12.75" customHeight="1" x14ac:dyDescent="0.2"/>
    <row r="8787" ht="12.75" customHeight="1" x14ac:dyDescent="0.2"/>
    <row r="8788" ht="12.75" customHeight="1" x14ac:dyDescent="0.2"/>
    <row r="8789" ht="12.75" customHeight="1" x14ac:dyDescent="0.2"/>
    <row r="8790" ht="12.75" customHeight="1" x14ac:dyDescent="0.2"/>
    <row r="8791" ht="12.75" customHeight="1" x14ac:dyDescent="0.2"/>
    <row r="8792" ht="12.75" customHeight="1" x14ac:dyDescent="0.2"/>
    <row r="8793" ht="12.75" customHeight="1" x14ac:dyDescent="0.2"/>
    <row r="8794" ht="12.75" customHeight="1" x14ac:dyDescent="0.2"/>
    <row r="8795" ht="12.75" customHeight="1" x14ac:dyDescent="0.2"/>
    <row r="8796" ht="12.75" customHeight="1" x14ac:dyDescent="0.2"/>
    <row r="8797" ht="12.75" customHeight="1" x14ac:dyDescent="0.2"/>
    <row r="8798" ht="12.75" customHeight="1" x14ac:dyDescent="0.2"/>
    <row r="8799" ht="12.75" customHeight="1" x14ac:dyDescent="0.2"/>
    <row r="8800" ht="12.75" customHeight="1" x14ac:dyDescent="0.2"/>
    <row r="8801" ht="12.75" customHeight="1" x14ac:dyDescent="0.2"/>
    <row r="8802" ht="12.75" customHeight="1" x14ac:dyDescent="0.2"/>
    <row r="8803" ht="12.75" customHeight="1" x14ac:dyDescent="0.2"/>
    <row r="8804" ht="12.75" customHeight="1" x14ac:dyDescent="0.2"/>
    <row r="8805" ht="12.75" customHeight="1" x14ac:dyDescent="0.2"/>
    <row r="8806" ht="12.75" customHeight="1" x14ac:dyDescent="0.2"/>
    <row r="8807" ht="12.75" customHeight="1" x14ac:dyDescent="0.2"/>
    <row r="8808" ht="12.75" customHeight="1" x14ac:dyDescent="0.2"/>
    <row r="8809" ht="12.75" customHeight="1" x14ac:dyDescent="0.2"/>
    <row r="8810" ht="12.75" customHeight="1" x14ac:dyDescent="0.2"/>
    <row r="8811" ht="12.75" customHeight="1" x14ac:dyDescent="0.2"/>
    <row r="8812" ht="12.75" customHeight="1" x14ac:dyDescent="0.2"/>
    <row r="8813" ht="12.75" customHeight="1" x14ac:dyDescent="0.2"/>
    <row r="8814" ht="12.75" customHeight="1" x14ac:dyDescent="0.2"/>
    <row r="8815" ht="12.75" customHeight="1" x14ac:dyDescent="0.2"/>
    <row r="8816" ht="12.75" customHeight="1" x14ac:dyDescent="0.2"/>
    <row r="8817" ht="12.75" customHeight="1" x14ac:dyDescent="0.2"/>
    <row r="8818" ht="12.75" customHeight="1" x14ac:dyDescent="0.2"/>
    <row r="8819" ht="12.75" customHeight="1" x14ac:dyDescent="0.2"/>
    <row r="8820" ht="12.75" customHeight="1" x14ac:dyDescent="0.2"/>
    <row r="8821" ht="12.75" customHeight="1" x14ac:dyDescent="0.2"/>
    <row r="8822" ht="12.75" customHeight="1" x14ac:dyDescent="0.2"/>
    <row r="8823" ht="12.75" customHeight="1" x14ac:dyDescent="0.2"/>
    <row r="8824" ht="12.75" customHeight="1" x14ac:dyDescent="0.2"/>
    <row r="8825" ht="12.75" customHeight="1" x14ac:dyDescent="0.2"/>
    <row r="8826" ht="12.75" customHeight="1" x14ac:dyDescent="0.2"/>
    <row r="8827" ht="12.75" customHeight="1" x14ac:dyDescent="0.2"/>
    <row r="8828" ht="12.75" customHeight="1" x14ac:dyDescent="0.2"/>
    <row r="8829" ht="12.75" customHeight="1" x14ac:dyDescent="0.2"/>
    <row r="8830" ht="12.75" customHeight="1" x14ac:dyDescent="0.2"/>
    <row r="8831" ht="12.75" customHeight="1" x14ac:dyDescent="0.2"/>
    <row r="8832" ht="12.75" customHeight="1" x14ac:dyDescent="0.2"/>
    <row r="8833" ht="12.75" customHeight="1" x14ac:dyDescent="0.2"/>
    <row r="8834" ht="12.75" customHeight="1" x14ac:dyDescent="0.2"/>
    <row r="8835" ht="12.75" customHeight="1" x14ac:dyDescent="0.2"/>
    <row r="8836" ht="12.75" customHeight="1" x14ac:dyDescent="0.2"/>
    <row r="8837" ht="12.75" customHeight="1" x14ac:dyDescent="0.2"/>
    <row r="8838" ht="12.75" customHeight="1" x14ac:dyDescent="0.2"/>
    <row r="8839" ht="12.75" customHeight="1" x14ac:dyDescent="0.2"/>
    <row r="8840" ht="12.75" customHeight="1" x14ac:dyDescent="0.2"/>
    <row r="8841" ht="12.75" customHeight="1" x14ac:dyDescent="0.2"/>
    <row r="8842" ht="12.75" customHeight="1" x14ac:dyDescent="0.2"/>
    <row r="8843" ht="12.75" customHeight="1" x14ac:dyDescent="0.2"/>
    <row r="8844" ht="12.75" customHeight="1" x14ac:dyDescent="0.2"/>
    <row r="8845" ht="12.75" customHeight="1" x14ac:dyDescent="0.2"/>
    <row r="8846" ht="12.75" customHeight="1" x14ac:dyDescent="0.2"/>
    <row r="8847" ht="12.75" customHeight="1" x14ac:dyDescent="0.2"/>
    <row r="8848" ht="12.75" customHeight="1" x14ac:dyDescent="0.2"/>
    <row r="8849" ht="12.75" customHeight="1" x14ac:dyDescent="0.2"/>
    <row r="8850" ht="12.75" customHeight="1" x14ac:dyDescent="0.2"/>
    <row r="8851" ht="12.75" customHeight="1" x14ac:dyDescent="0.2"/>
    <row r="8852" ht="12.75" customHeight="1" x14ac:dyDescent="0.2"/>
    <row r="8853" ht="12.75" customHeight="1" x14ac:dyDescent="0.2"/>
    <row r="8854" ht="12.75" customHeight="1" x14ac:dyDescent="0.2"/>
    <row r="8855" ht="12.75" customHeight="1" x14ac:dyDescent="0.2"/>
    <row r="8856" ht="12.75" customHeight="1" x14ac:dyDescent="0.2"/>
    <row r="8857" ht="12.75" customHeight="1" x14ac:dyDescent="0.2"/>
    <row r="8858" ht="12.75" customHeight="1" x14ac:dyDescent="0.2"/>
    <row r="8859" ht="12.75" customHeight="1" x14ac:dyDescent="0.2"/>
    <row r="8860" ht="12.75" customHeight="1" x14ac:dyDescent="0.2"/>
    <row r="8861" ht="12.75" customHeight="1" x14ac:dyDescent="0.2"/>
    <row r="8862" ht="12.75" customHeight="1" x14ac:dyDescent="0.2"/>
    <row r="8863" ht="12.75" customHeight="1" x14ac:dyDescent="0.2"/>
    <row r="8864" ht="12.75" customHeight="1" x14ac:dyDescent="0.2"/>
    <row r="8865" ht="12.75" customHeight="1" x14ac:dyDescent="0.2"/>
    <row r="8866" ht="12.75" customHeight="1" x14ac:dyDescent="0.2"/>
    <row r="8867" ht="12.75" customHeight="1" x14ac:dyDescent="0.2"/>
    <row r="8868" ht="12.75" customHeight="1" x14ac:dyDescent="0.2"/>
    <row r="8869" ht="12.75" customHeight="1" x14ac:dyDescent="0.2"/>
    <row r="8870" ht="12.75" customHeight="1" x14ac:dyDescent="0.2"/>
    <row r="8871" ht="12.75" customHeight="1" x14ac:dyDescent="0.2"/>
    <row r="8872" ht="12.75" customHeight="1" x14ac:dyDescent="0.2"/>
    <row r="8873" ht="12.75" customHeight="1" x14ac:dyDescent="0.2"/>
    <row r="8874" ht="12.75" customHeight="1" x14ac:dyDescent="0.2"/>
    <row r="8875" ht="12.75" customHeight="1" x14ac:dyDescent="0.2"/>
    <row r="8876" ht="12.75" customHeight="1" x14ac:dyDescent="0.2"/>
    <row r="8877" ht="12.75" customHeight="1" x14ac:dyDescent="0.2"/>
    <row r="8878" ht="12.75" customHeight="1" x14ac:dyDescent="0.2"/>
    <row r="8879" ht="12.75" customHeight="1" x14ac:dyDescent="0.2"/>
    <row r="8880" ht="12.75" customHeight="1" x14ac:dyDescent="0.2"/>
    <row r="8881" ht="12.75" customHeight="1" x14ac:dyDescent="0.2"/>
    <row r="8882" ht="12.75" customHeight="1" x14ac:dyDescent="0.2"/>
    <row r="8883" ht="12.75" customHeight="1" x14ac:dyDescent="0.2"/>
    <row r="8884" ht="12.75" customHeight="1" x14ac:dyDescent="0.2"/>
    <row r="8885" ht="12.75" customHeight="1" x14ac:dyDescent="0.2"/>
    <row r="8886" ht="12.75" customHeight="1" x14ac:dyDescent="0.2"/>
    <row r="8887" ht="12.75" customHeight="1" x14ac:dyDescent="0.2"/>
    <row r="8888" ht="12.75" customHeight="1" x14ac:dyDescent="0.2"/>
    <row r="8889" ht="12.75" customHeight="1" x14ac:dyDescent="0.2"/>
    <row r="8890" ht="12.75" customHeight="1" x14ac:dyDescent="0.2"/>
    <row r="8891" ht="12.75" customHeight="1" x14ac:dyDescent="0.2"/>
    <row r="8892" ht="12.75" customHeight="1" x14ac:dyDescent="0.2"/>
    <row r="8893" ht="12.75" customHeight="1" x14ac:dyDescent="0.2"/>
    <row r="8894" ht="12.75" customHeight="1" x14ac:dyDescent="0.2"/>
    <row r="8895" ht="12.75" customHeight="1" x14ac:dyDescent="0.2"/>
    <row r="8896" ht="12.75" customHeight="1" x14ac:dyDescent="0.2"/>
    <row r="8897" ht="12.75" customHeight="1" x14ac:dyDescent="0.2"/>
    <row r="8898" ht="12.75" customHeight="1" x14ac:dyDescent="0.2"/>
    <row r="8899" ht="12.75" customHeight="1" x14ac:dyDescent="0.2"/>
    <row r="8900" ht="12.75" customHeight="1" x14ac:dyDescent="0.2"/>
    <row r="8901" ht="12.75" customHeight="1" x14ac:dyDescent="0.2"/>
    <row r="8902" ht="12.75" customHeight="1" x14ac:dyDescent="0.2"/>
    <row r="8903" ht="12.75" customHeight="1" x14ac:dyDescent="0.2"/>
    <row r="8904" ht="12.75" customHeight="1" x14ac:dyDescent="0.2"/>
    <row r="8905" ht="12.75" customHeight="1" x14ac:dyDescent="0.2"/>
    <row r="8906" ht="12.75" customHeight="1" x14ac:dyDescent="0.2"/>
    <row r="8907" ht="12.75" customHeight="1" x14ac:dyDescent="0.2"/>
    <row r="8908" ht="12.75" customHeight="1" x14ac:dyDescent="0.2"/>
    <row r="8909" ht="12.75" customHeight="1" x14ac:dyDescent="0.2"/>
    <row r="8910" ht="12.75" customHeight="1" x14ac:dyDescent="0.2"/>
    <row r="8911" ht="12.75" customHeight="1" x14ac:dyDescent="0.2"/>
    <row r="8912" ht="12.75" customHeight="1" x14ac:dyDescent="0.2"/>
    <row r="8913" ht="12.75" customHeight="1" x14ac:dyDescent="0.2"/>
    <row r="8914" ht="12.75" customHeight="1" x14ac:dyDescent="0.2"/>
    <row r="8915" ht="12.75" customHeight="1" x14ac:dyDescent="0.2"/>
    <row r="8916" ht="12.75" customHeight="1" x14ac:dyDescent="0.2"/>
    <row r="8917" ht="12.75" customHeight="1" x14ac:dyDescent="0.2"/>
    <row r="8918" ht="12.75" customHeight="1" x14ac:dyDescent="0.2"/>
    <row r="8919" ht="12.75" customHeight="1" x14ac:dyDescent="0.2"/>
    <row r="8920" ht="12.75" customHeight="1" x14ac:dyDescent="0.2"/>
    <row r="8921" ht="12.75" customHeight="1" x14ac:dyDescent="0.2"/>
    <row r="8922" ht="12.75" customHeight="1" x14ac:dyDescent="0.2"/>
    <row r="8923" ht="12.75" customHeight="1" x14ac:dyDescent="0.2"/>
    <row r="8924" ht="12.75" customHeight="1" x14ac:dyDescent="0.2"/>
    <row r="8925" ht="12.75" customHeight="1" x14ac:dyDescent="0.2"/>
    <row r="8926" ht="12.75" customHeight="1" x14ac:dyDescent="0.2"/>
    <row r="8927" ht="12.75" customHeight="1" x14ac:dyDescent="0.2"/>
    <row r="8928" ht="12.75" customHeight="1" x14ac:dyDescent="0.2"/>
    <row r="8929" ht="12.75" customHeight="1" x14ac:dyDescent="0.2"/>
    <row r="8930" ht="12.75" customHeight="1" x14ac:dyDescent="0.2"/>
    <row r="8931" ht="12.75" customHeight="1" x14ac:dyDescent="0.2"/>
    <row r="8932" ht="12.75" customHeight="1" x14ac:dyDescent="0.2"/>
    <row r="8933" ht="12.75" customHeight="1" x14ac:dyDescent="0.2"/>
    <row r="8934" ht="12.75" customHeight="1" x14ac:dyDescent="0.2"/>
    <row r="8935" ht="12.75" customHeight="1" x14ac:dyDescent="0.2"/>
    <row r="8936" ht="12.75" customHeight="1" x14ac:dyDescent="0.2"/>
    <row r="8937" ht="12.75" customHeight="1" x14ac:dyDescent="0.2"/>
    <row r="8938" ht="12.75" customHeight="1" x14ac:dyDescent="0.2"/>
    <row r="8939" ht="12.75" customHeight="1" x14ac:dyDescent="0.2"/>
    <row r="8940" ht="12.75" customHeight="1" x14ac:dyDescent="0.2"/>
    <row r="8941" ht="12.75" customHeight="1" x14ac:dyDescent="0.2"/>
    <row r="8942" ht="12.75" customHeight="1" x14ac:dyDescent="0.2"/>
    <row r="8943" ht="12.75" customHeight="1" x14ac:dyDescent="0.2"/>
    <row r="8944" ht="12.75" customHeight="1" x14ac:dyDescent="0.2"/>
    <row r="8945" ht="12.75" customHeight="1" x14ac:dyDescent="0.2"/>
    <row r="8946" ht="12.75" customHeight="1" x14ac:dyDescent="0.2"/>
    <row r="8947" ht="12.75" customHeight="1" x14ac:dyDescent="0.2"/>
    <row r="8948" ht="12.75" customHeight="1" x14ac:dyDescent="0.2"/>
    <row r="8949" ht="12.75" customHeight="1" x14ac:dyDescent="0.2"/>
    <row r="8950" ht="12.75" customHeight="1" x14ac:dyDescent="0.2"/>
    <row r="8951" ht="12.75" customHeight="1" x14ac:dyDescent="0.2"/>
    <row r="8952" ht="12.75" customHeight="1" x14ac:dyDescent="0.2"/>
    <row r="8953" ht="12.75" customHeight="1" x14ac:dyDescent="0.2"/>
    <row r="8954" ht="12.75" customHeight="1" x14ac:dyDescent="0.2"/>
    <row r="8955" ht="12.75" customHeight="1" x14ac:dyDescent="0.2"/>
    <row r="8956" ht="12.75" customHeight="1" x14ac:dyDescent="0.2"/>
    <row r="8957" ht="12.75" customHeight="1" x14ac:dyDescent="0.2"/>
    <row r="8958" ht="12.75" customHeight="1" x14ac:dyDescent="0.2"/>
    <row r="8959" ht="12.75" customHeight="1" x14ac:dyDescent="0.2"/>
    <row r="8960" ht="12.75" customHeight="1" x14ac:dyDescent="0.2"/>
    <row r="8961" ht="12.75" customHeight="1" x14ac:dyDescent="0.2"/>
    <row r="8962" ht="12.75" customHeight="1" x14ac:dyDescent="0.2"/>
    <row r="8963" ht="12.75" customHeight="1" x14ac:dyDescent="0.2"/>
    <row r="8964" ht="12.75" customHeight="1" x14ac:dyDescent="0.2"/>
    <row r="8965" ht="12.75" customHeight="1" x14ac:dyDescent="0.2"/>
    <row r="8966" ht="12.75" customHeight="1" x14ac:dyDescent="0.2"/>
    <row r="8967" ht="12.75" customHeight="1" x14ac:dyDescent="0.2"/>
    <row r="8968" ht="12.75" customHeight="1" x14ac:dyDescent="0.2"/>
    <row r="8969" ht="12.75" customHeight="1" x14ac:dyDescent="0.2"/>
    <row r="8970" ht="12.75" customHeight="1" x14ac:dyDescent="0.2"/>
    <row r="8971" ht="12.75" customHeight="1" x14ac:dyDescent="0.2"/>
    <row r="8972" ht="12.75" customHeight="1" x14ac:dyDescent="0.2"/>
    <row r="8973" ht="12.75" customHeight="1" x14ac:dyDescent="0.2"/>
    <row r="8974" ht="12.75" customHeight="1" x14ac:dyDescent="0.2"/>
    <row r="8975" ht="12.75" customHeight="1" x14ac:dyDescent="0.2"/>
    <row r="8976" ht="12.75" customHeight="1" x14ac:dyDescent="0.2"/>
    <row r="8977" ht="12.75" customHeight="1" x14ac:dyDescent="0.2"/>
    <row r="8978" ht="12.75" customHeight="1" x14ac:dyDescent="0.2"/>
    <row r="8979" ht="12.75" customHeight="1" x14ac:dyDescent="0.2"/>
    <row r="8980" ht="12.75" customHeight="1" x14ac:dyDescent="0.2"/>
    <row r="8981" ht="12.75" customHeight="1" x14ac:dyDescent="0.2"/>
    <row r="8982" ht="12.75" customHeight="1" x14ac:dyDescent="0.2"/>
    <row r="8983" ht="12.75" customHeight="1" x14ac:dyDescent="0.2"/>
    <row r="8984" ht="12.75" customHeight="1" x14ac:dyDescent="0.2"/>
    <row r="8985" ht="12.75" customHeight="1" x14ac:dyDescent="0.2"/>
    <row r="8986" ht="12.75" customHeight="1" x14ac:dyDescent="0.2"/>
    <row r="8987" ht="12.75" customHeight="1" x14ac:dyDescent="0.2"/>
    <row r="8988" ht="12.75" customHeight="1" x14ac:dyDescent="0.2"/>
    <row r="8989" ht="12.75" customHeight="1" x14ac:dyDescent="0.2"/>
    <row r="8990" ht="12.75" customHeight="1" x14ac:dyDescent="0.2"/>
    <row r="8991" ht="12.75" customHeight="1" x14ac:dyDescent="0.2"/>
    <row r="8992" ht="12.75" customHeight="1" x14ac:dyDescent="0.2"/>
    <row r="8993" ht="12.75" customHeight="1" x14ac:dyDescent="0.2"/>
    <row r="8994" ht="12.75" customHeight="1" x14ac:dyDescent="0.2"/>
    <row r="8995" ht="12.75" customHeight="1" x14ac:dyDescent="0.2"/>
    <row r="8996" ht="12.75" customHeight="1" x14ac:dyDescent="0.2"/>
    <row r="8997" ht="12.75" customHeight="1" x14ac:dyDescent="0.2"/>
    <row r="8998" ht="12.75" customHeight="1" x14ac:dyDescent="0.2"/>
    <row r="8999" ht="12.75" customHeight="1" x14ac:dyDescent="0.2"/>
    <row r="9000" ht="12.75" customHeight="1" x14ac:dyDescent="0.2"/>
    <row r="9001" ht="12.75" customHeight="1" x14ac:dyDescent="0.2"/>
    <row r="9002" ht="12.75" customHeight="1" x14ac:dyDescent="0.2"/>
    <row r="9003" ht="12.75" customHeight="1" x14ac:dyDescent="0.2"/>
    <row r="9004" ht="12.75" customHeight="1" x14ac:dyDescent="0.2"/>
    <row r="9005" ht="12.75" customHeight="1" x14ac:dyDescent="0.2"/>
    <row r="9006" ht="12.75" customHeight="1" x14ac:dyDescent="0.2"/>
    <row r="9007" ht="12.75" customHeight="1" x14ac:dyDescent="0.2"/>
    <row r="9008" ht="12.75" customHeight="1" x14ac:dyDescent="0.2"/>
    <row r="9009" ht="12.75" customHeight="1" x14ac:dyDescent="0.2"/>
    <row r="9010" ht="12.75" customHeight="1" x14ac:dyDescent="0.2"/>
    <row r="9011" ht="12.75" customHeight="1" x14ac:dyDescent="0.2"/>
    <row r="9012" ht="12.75" customHeight="1" x14ac:dyDescent="0.2"/>
    <row r="9013" ht="12.75" customHeight="1" x14ac:dyDescent="0.2"/>
    <row r="9014" ht="12.75" customHeight="1" x14ac:dyDescent="0.2"/>
    <row r="9015" ht="12.75" customHeight="1" x14ac:dyDescent="0.2"/>
    <row r="9016" ht="12.75" customHeight="1" x14ac:dyDescent="0.2"/>
    <row r="9017" ht="12.75" customHeight="1" x14ac:dyDescent="0.2"/>
    <row r="9018" ht="12.75" customHeight="1" x14ac:dyDescent="0.2"/>
    <row r="9019" ht="12.75" customHeight="1" x14ac:dyDescent="0.2"/>
    <row r="9020" ht="12.75" customHeight="1" x14ac:dyDescent="0.2"/>
    <row r="9021" ht="12.75" customHeight="1" x14ac:dyDescent="0.2"/>
    <row r="9022" ht="12.75" customHeight="1" x14ac:dyDescent="0.2"/>
    <row r="9023" ht="12.75" customHeight="1" x14ac:dyDescent="0.2"/>
    <row r="9024" ht="12.75" customHeight="1" x14ac:dyDescent="0.2"/>
    <row r="9025" ht="12.75" customHeight="1" x14ac:dyDescent="0.2"/>
    <row r="9026" ht="12.75" customHeight="1" x14ac:dyDescent="0.2"/>
    <row r="9027" ht="12.75" customHeight="1" x14ac:dyDescent="0.2"/>
    <row r="9028" ht="12.75" customHeight="1" x14ac:dyDescent="0.2"/>
    <row r="9029" ht="12.75" customHeight="1" x14ac:dyDescent="0.2"/>
    <row r="9030" ht="12.75" customHeight="1" x14ac:dyDescent="0.2"/>
    <row r="9031" ht="12.75" customHeight="1" x14ac:dyDescent="0.2"/>
    <row r="9032" ht="12.75" customHeight="1" x14ac:dyDescent="0.2"/>
    <row r="9033" ht="12.75" customHeight="1" x14ac:dyDescent="0.2"/>
    <row r="9034" ht="12.75" customHeight="1" x14ac:dyDescent="0.2"/>
    <row r="9035" ht="12.75" customHeight="1" x14ac:dyDescent="0.2"/>
    <row r="9036" ht="12.75" customHeight="1" x14ac:dyDescent="0.2"/>
    <row r="9037" ht="12.75" customHeight="1" x14ac:dyDescent="0.2"/>
    <row r="9038" ht="12.75" customHeight="1" x14ac:dyDescent="0.2"/>
    <row r="9039" ht="12.75" customHeight="1" x14ac:dyDescent="0.2"/>
    <row r="9040" ht="12.75" customHeight="1" x14ac:dyDescent="0.2"/>
    <row r="9041" ht="12.75" customHeight="1" x14ac:dyDescent="0.2"/>
    <row r="9042" ht="12.75" customHeight="1" x14ac:dyDescent="0.2"/>
    <row r="9043" ht="12.75" customHeight="1" x14ac:dyDescent="0.2"/>
    <row r="9044" ht="12.75" customHeight="1" x14ac:dyDescent="0.2"/>
    <row r="9045" ht="12.75" customHeight="1" x14ac:dyDescent="0.2"/>
    <row r="9046" ht="12.75" customHeight="1" x14ac:dyDescent="0.2"/>
    <row r="9047" ht="12.75" customHeight="1" x14ac:dyDescent="0.2"/>
    <row r="9048" ht="12.75" customHeight="1" x14ac:dyDescent="0.2"/>
    <row r="9049" ht="12.75" customHeight="1" x14ac:dyDescent="0.2"/>
    <row r="9050" ht="12.75" customHeight="1" x14ac:dyDescent="0.2"/>
    <row r="9051" ht="12.75" customHeight="1" x14ac:dyDescent="0.2"/>
    <row r="9052" ht="12.75" customHeight="1" x14ac:dyDescent="0.2"/>
    <row r="9053" ht="12.75" customHeight="1" x14ac:dyDescent="0.2"/>
    <row r="9054" ht="12.75" customHeight="1" x14ac:dyDescent="0.2"/>
    <row r="9055" ht="12.75" customHeight="1" x14ac:dyDescent="0.2"/>
    <row r="9056" ht="12.75" customHeight="1" x14ac:dyDescent="0.2"/>
    <row r="9057" ht="12.75" customHeight="1" x14ac:dyDescent="0.2"/>
    <row r="9058" ht="12.75" customHeight="1" x14ac:dyDescent="0.2"/>
    <row r="9059" ht="12.75" customHeight="1" x14ac:dyDescent="0.2"/>
    <row r="9060" ht="12.75" customHeight="1" x14ac:dyDescent="0.2"/>
    <row r="9061" ht="12.75" customHeight="1" x14ac:dyDescent="0.2"/>
    <row r="9062" ht="12.75" customHeight="1" x14ac:dyDescent="0.2"/>
    <row r="9063" ht="12.75" customHeight="1" x14ac:dyDescent="0.2"/>
    <row r="9064" ht="12.75" customHeight="1" x14ac:dyDescent="0.2"/>
    <row r="9065" ht="12.75" customHeight="1" x14ac:dyDescent="0.2"/>
    <row r="9066" ht="12.75" customHeight="1" x14ac:dyDescent="0.2"/>
    <row r="9067" ht="12.75" customHeight="1" x14ac:dyDescent="0.2"/>
    <row r="9068" ht="12.75" customHeight="1" x14ac:dyDescent="0.2"/>
    <row r="9069" ht="12.75" customHeight="1" x14ac:dyDescent="0.2"/>
    <row r="9070" ht="12.75" customHeight="1" x14ac:dyDescent="0.2"/>
    <row r="9071" ht="12.75" customHeight="1" x14ac:dyDescent="0.2"/>
    <row r="9072" ht="12.75" customHeight="1" x14ac:dyDescent="0.2"/>
    <row r="9073" ht="12.75" customHeight="1" x14ac:dyDescent="0.2"/>
    <row r="9074" ht="12.75" customHeight="1" x14ac:dyDescent="0.2"/>
    <row r="9075" ht="12.75" customHeight="1" x14ac:dyDescent="0.2"/>
    <row r="9076" ht="12.75" customHeight="1" x14ac:dyDescent="0.2"/>
    <row r="9077" ht="12.75" customHeight="1" x14ac:dyDescent="0.2"/>
    <row r="9078" ht="12.75" customHeight="1" x14ac:dyDescent="0.2"/>
    <row r="9079" ht="12.75" customHeight="1" x14ac:dyDescent="0.2"/>
    <row r="9080" ht="12.75" customHeight="1" x14ac:dyDescent="0.2"/>
    <row r="9081" ht="12.75" customHeight="1" x14ac:dyDescent="0.2"/>
    <row r="9082" ht="12.75" customHeight="1" x14ac:dyDescent="0.2"/>
    <row r="9083" ht="12.75" customHeight="1" x14ac:dyDescent="0.2"/>
    <row r="9084" ht="12.75" customHeight="1" x14ac:dyDescent="0.2"/>
    <row r="9085" ht="12.75" customHeight="1" x14ac:dyDescent="0.2"/>
    <row r="9086" ht="12.75" customHeight="1" x14ac:dyDescent="0.2"/>
    <row r="9087" ht="12.75" customHeight="1" x14ac:dyDescent="0.2"/>
    <row r="9088" ht="12.75" customHeight="1" x14ac:dyDescent="0.2"/>
    <row r="9089" ht="12.75" customHeight="1" x14ac:dyDescent="0.2"/>
    <row r="9090" ht="12.75" customHeight="1" x14ac:dyDescent="0.2"/>
    <row r="9091" ht="12.75" customHeight="1" x14ac:dyDescent="0.2"/>
    <row r="9092" ht="12.75" customHeight="1" x14ac:dyDescent="0.2"/>
    <row r="9093" ht="12.75" customHeight="1" x14ac:dyDescent="0.2"/>
    <row r="9094" ht="12.75" customHeight="1" x14ac:dyDescent="0.2"/>
    <row r="9095" ht="12.75" customHeight="1" x14ac:dyDescent="0.2"/>
    <row r="9096" ht="12.75" customHeight="1" x14ac:dyDescent="0.2"/>
    <row r="9097" ht="12.75" customHeight="1" x14ac:dyDescent="0.2"/>
    <row r="9098" ht="12.75" customHeight="1" x14ac:dyDescent="0.2"/>
    <row r="9099" ht="12.75" customHeight="1" x14ac:dyDescent="0.2"/>
    <row r="9100" ht="12.75" customHeight="1" x14ac:dyDescent="0.2"/>
    <row r="9101" ht="12.75" customHeight="1" x14ac:dyDescent="0.2"/>
    <row r="9102" ht="12.75" customHeight="1" x14ac:dyDescent="0.2"/>
    <row r="9103" ht="12.75" customHeight="1" x14ac:dyDescent="0.2"/>
    <row r="9104" ht="12.75" customHeight="1" x14ac:dyDescent="0.2"/>
    <row r="9105" ht="12.75" customHeight="1" x14ac:dyDescent="0.2"/>
    <row r="9106" ht="12.75" customHeight="1" x14ac:dyDescent="0.2"/>
    <row r="9107" ht="12.75" customHeight="1" x14ac:dyDescent="0.2"/>
    <row r="9108" ht="12.75" customHeight="1" x14ac:dyDescent="0.2"/>
    <row r="9109" ht="12.75" customHeight="1" x14ac:dyDescent="0.2"/>
    <row r="9110" ht="12.75" customHeight="1" x14ac:dyDescent="0.2"/>
    <row r="9111" ht="12.75" customHeight="1" x14ac:dyDescent="0.2"/>
    <row r="9112" ht="12.75" customHeight="1" x14ac:dyDescent="0.2"/>
    <row r="9113" ht="12.75" customHeight="1" x14ac:dyDescent="0.2"/>
    <row r="9114" ht="12.75" customHeight="1" x14ac:dyDescent="0.2"/>
    <row r="9115" ht="12.75" customHeight="1" x14ac:dyDescent="0.2"/>
    <row r="9116" ht="12.75" customHeight="1" x14ac:dyDescent="0.2"/>
    <row r="9117" ht="12.75" customHeight="1" x14ac:dyDescent="0.2"/>
    <row r="9118" ht="12.75" customHeight="1" x14ac:dyDescent="0.2"/>
    <row r="9119" ht="12.75" customHeight="1" x14ac:dyDescent="0.2"/>
    <row r="9120" ht="12.75" customHeight="1" x14ac:dyDescent="0.2"/>
    <row r="9121" ht="12.75" customHeight="1" x14ac:dyDescent="0.2"/>
    <row r="9122" ht="12.75" customHeight="1" x14ac:dyDescent="0.2"/>
    <row r="9123" ht="12.75" customHeight="1" x14ac:dyDescent="0.2"/>
    <row r="9124" ht="12.75" customHeight="1" x14ac:dyDescent="0.2"/>
    <row r="9125" ht="12.75" customHeight="1" x14ac:dyDescent="0.2"/>
    <row r="9126" ht="12.75" customHeight="1" x14ac:dyDescent="0.2"/>
    <row r="9127" ht="12.75" customHeight="1" x14ac:dyDescent="0.2"/>
    <row r="9128" ht="12.75" customHeight="1" x14ac:dyDescent="0.2"/>
    <row r="9129" ht="12.75" customHeight="1" x14ac:dyDescent="0.2"/>
    <row r="9130" ht="12.75" customHeight="1" x14ac:dyDescent="0.2"/>
    <row r="9131" ht="12.75" customHeight="1" x14ac:dyDescent="0.2"/>
    <row r="9132" ht="12.75" customHeight="1" x14ac:dyDescent="0.2"/>
    <row r="9133" ht="12.75" customHeight="1" x14ac:dyDescent="0.2"/>
    <row r="9134" ht="12.75" customHeight="1" x14ac:dyDescent="0.2"/>
    <row r="9135" ht="12.75" customHeight="1" x14ac:dyDescent="0.2"/>
    <row r="9136" ht="12.75" customHeight="1" x14ac:dyDescent="0.2"/>
    <row r="9137" ht="12.75" customHeight="1" x14ac:dyDescent="0.2"/>
    <row r="9138" ht="12.75" customHeight="1" x14ac:dyDescent="0.2"/>
    <row r="9139" ht="12.75" customHeight="1" x14ac:dyDescent="0.2"/>
    <row r="9140" ht="12.75" customHeight="1" x14ac:dyDescent="0.2"/>
    <row r="9141" ht="12.75" customHeight="1" x14ac:dyDescent="0.2"/>
    <row r="9142" ht="12.75" customHeight="1" x14ac:dyDescent="0.2"/>
    <row r="9143" ht="12.75" customHeight="1" x14ac:dyDescent="0.2"/>
    <row r="9144" ht="12.75" customHeight="1" x14ac:dyDescent="0.2"/>
    <row r="9145" ht="12.75" customHeight="1" x14ac:dyDescent="0.2"/>
    <row r="9146" ht="12.75" customHeight="1" x14ac:dyDescent="0.2"/>
    <row r="9147" ht="12.75" customHeight="1" x14ac:dyDescent="0.2"/>
    <row r="9148" ht="12.75" customHeight="1" x14ac:dyDescent="0.2"/>
    <row r="9149" ht="12.75" customHeight="1" x14ac:dyDescent="0.2"/>
    <row r="9150" ht="12.75" customHeight="1" x14ac:dyDescent="0.2"/>
    <row r="9151" ht="12.75" customHeight="1" x14ac:dyDescent="0.2"/>
    <row r="9152" ht="12.75" customHeight="1" x14ac:dyDescent="0.2"/>
    <row r="9153" ht="12.75" customHeight="1" x14ac:dyDescent="0.2"/>
    <row r="9154" ht="12.75" customHeight="1" x14ac:dyDescent="0.2"/>
    <row r="9155" ht="12.75" customHeight="1" x14ac:dyDescent="0.2"/>
    <row r="9156" ht="12.75" customHeight="1" x14ac:dyDescent="0.2"/>
    <row r="9157" ht="12.75" customHeight="1" x14ac:dyDescent="0.2"/>
    <row r="9158" ht="12.75" customHeight="1" x14ac:dyDescent="0.2"/>
    <row r="9159" ht="12.75" customHeight="1" x14ac:dyDescent="0.2"/>
    <row r="9160" ht="12.75" customHeight="1" x14ac:dyDescent="0.2"/>
    <row r="9161" ht="12.75" customHeight="1" x14ac:dyDescent="0.2"/>
    <row r="9162" ht="12.75" customHeight="1" x14ac:dyDescent="0.2"/>
    <row r="9163" ht="12.75" customHeight="1" x14ac:dyDescent="0.2"/>
    <row r="9164" ht="12.75" customHeight="1" x14ac:dyDescent="0.2"/>
    <row r="9165" ht="12.75" customHeight="1" x14ac:dyDescent="0.2"/>
    <row r="9166" ht="12.75" customHeight="1" x14ac:dyDescent="0.2"/>
    <row r="9167" ht="12.75" customHeight="1" x14ac:dyDescent="0.2"/>
    <row r="9168" ht="12.75" customHeight="1" x14ac:dyDescent="0.2"/>
    <row r="9169" ht="12.75" customHeight="1" x14ac:dyDescent="0.2"/>
    <row r="9170" ht="12.75" customHeight="1" x14ac:dyDescent="0.2"/>
    <row r="9171" ht="12.75" customHeight="1" x14ac:dyDescent="0.2"/>
    <row r="9172" ht="12.75" customHeight="1" x14ac:dyDescent="0.2"/>
    <row r="9173" ht="12.75" customHeight="1" x14ac:dyDescent="0.2"/>
    <row r="9174" ht="12.75" customHeight="1" x14ac:dyDescent="0.2"/>
    <row r="9175" ht="12.75" customHeight="1" x14ac:dyDescent="0.2"/>
    <row r="9176" ht="12.75" customHeight="1" x14ac:dyDescent="0.2"/>
    <row r="9177" ht="12.75" customHeight="1" x14ac:dyDescent="0.2"/>
    <row r="9178" ht="12.75" customHeight="1" x14ac:dyDescent="0.2"/>
    <row r="9179" ht="12.75" customHeight="1" x14ac:dyDescent="0.2"/>
    <row r="9180" ht="12.75" customHeight="1" x14ac:dyDescent="0.2"/>
    <row r="9181" ht="12.75" customHeight="1" x14ac:dyDescent="0.2"/>
    <row r="9182" ht="12.75" customHeight="1" x14ac:dyDescent="0.2"/>
    <row r="9183" ht="12.75" customHeight="1" x14ac:dyDescent="0.2"/>
    <row r="9184" ht="12.75" customHeight="1" x14ac:dyDescent="0.2"/>
    <row r="9185" ht="12.75" customHeight="1" x14ac:dyDescent="0.2"/>
    <row r="9186" ht="12.75" customHeight="1" x14ac:dyDescent="0.2"/>
    <row r="9187" ht="12.75" customHeight="1" x14ac:dyDescent="0.2"/>
    <row r="9188" ht="12.75" customHeight="1" x14ac:dyDescent="0.2"/>
    <row r="9189" ht="12.75" customHeight="1" x14ac:dyDescent="0.2"/>
    <row r="9190" ht="12.75" customHeight="1" x14ac:dyDescent="0.2"/>
    <row r="9191" ht="12.75" customHeight="1" x14ac:dyDescent="0.2"/>
    <row r="9192" ht="12.75" customHeight="1" x14ac:dyDescent="0.2"/>
    <row r="9193" ht="12.75" customHeight="1" x14ac:dyDescent="0.2"/>
    <row r="9194" ht="12.75" customHeight="1" x14ac:dyDescent="0.2"/>
    <row r="9195" ht="12.75" customHeight="1" x14ac:dyDescent="0.2"/>
    <row r="9196" ht="12.75" customHeight="1" x14ac:dyDescent="0.2"/>
    <row r="9197" ht="12.75" customHeight="1" x14ac:dyDescent="0.2"/>
    <row r="9198" ht="12.75" customHeight="1" x14ac:dyDescent="0.2"/>
    <row r="9199" ht="12.75" customHeight="1" x14ac:dyDescent="0.2"/>
    <row r="9200" ht="12.75" customHeight="1" x14ac:dyDescent="0.2"/>
    <row r="9201" ht="12.75" customHeight="1" x14ac:dyDescent="0.2"/>
    <row r="9202" ht="12.75" customHeight="1" x14ac:dyDescent="0.2"/>
    <row r="9203" ht="12.75" customHeight="1" x14ac:dyDescent="0.2"/>
    <row r="9204" ht="12.75" customHeight="1" x14ac:dyDescent="0.2"/>
    <row r="9205" ht="12.75" customHeight="1" x14ac:dyDescent="0.2"/>
    <row r="9206" ht="12.75" customHeight="1" x14ac:dyDescent="0.2"/>
    <row r="9207" ht="12.75" customHeight="1" x14ac:dyDescent="0.2"/>
    <row r="9208" ht="12.75" customHeight="1" x14ac:dyDescent="0.2"/>
    <row r="9209" ht="12.75" customHeight="1" x14ac:dyDescent="0.2"/>
    <row r="9210" ht="12.75" customHeight="1" x14ac:dyDescent="0.2"/>
    <row r="9211" ht="12.75" customHeight="1" x14ac:dyDescent="0.2"/>
    <row r="9212" ht="12.75" customHeight="1" x14ac:dyDescent="0.2"/>
    <row r="9213" ht="12.75" customHeight="1" x14ac:dyDescent="0.2"/>
    <row r="9214" ht="12.75" customHeight="1" x14ac:dyDescent="0.2"/>
    <row r="9215" ht="12.75" customHeight="1" x14ac:dyDescent="0.2"/>
    <row r="9216" ht="12.75" customHeight="1" x14ac:dyDescent="0.2"/>
    <row r="9217" ht="12.75" customHeight="1" x14ac:dyDescent="0.2"/>
    <row r="9218" ht="12.75" customHeight="1" x14ac:dyDescent="0.2"/>
    <row r="9219" ht="12.75" customHeight="1" x14ac:dyDescent="0.2"/>
    <row r="9220" ht="12.75" customHeight="1" x14ac:dyDescent="0.2"/>
    <row r="9221" ht="12.75" customHeight="1" x14ac:dyDescent="0.2"/>
    <row r="9222" ht="12.75" customHeight="1" x14ac:dyDescent="0.2"/>
    <row r="9223" ht="12.75" customHeight="1" x14ac:dyDescent="0.2"/>
    <row r="9224" ht="12.75" customHeight="1" x14ac:dyDescent="0.2"/>
    <row r="9225" ht="12.75" customHeight="1" x14ac:dyDescent="0.2"/>
    <row r="9226" ht="12.75" customHeight="1" x14ac:dyDescent="0.2"/>
    <row r="9227" ht="12.75" customHeight="1" x14ac:dyDescent="0.2"/>
    <row r="9228" ht="12.75" customHeight="1" x14ac:dyDescent="0.2"/>
    <row r="9229" ht="12.75" customHeight="1" x14ac:dyDescent="0.2"/>
    <row r="9230" ht="12.75" customHeight="1" x14ac:dyDescent="0.2"/>
    <row r="9231" ht="12.75" customHeight="1" x14ac:dyDescent="0.2"/>
    <row r="9232" ht="12.75" customHeight="1" x14ac:dyDescent="0.2"/>
    <row r="9233" ht="12.75" customHeight="1" x14ac:dyDescent="0.2"/>
    <row r="9234" ht="12.75" customHeight="1" x14ac:dyDescent="0.2"/>
    <row r="9235" ht="12.75" customHeight="1" x14ac:dyDescent="0.2"/>
    <row r="9236" ht="12.75" customHeight="1" x14ac:dyDescent="0.2"/>
    <row r="9237" ht="12.75" customHeight="1" x14ac:dyDescent="0.2"/>
    <row r="9238" ht="12.75" customHeight="1" x14ac:dyDescent="0.2"/>
    <row r="9239" ht="12.75" customHeight="1" x14ac:dyDescent="0.2"/>
    <row r="9240" ht="12.75" customHeight="1" x14ac:dyDescent="0.2"/>
    <row r="9241" ht="12.75" customHeight="1" x14ac:dyDescent="0.2"/>
    <row r="9242" ht="12.75" customHeight="1" x14ac:dyDescent="0.2"/>
    <row r="9243" ht="12.75" customHeight="1" x14ac:dyDescent="0.2"/>
    <row r="9244" ht="12.75" customHeight="1" x14ac:dyDescent="0.2"/>
    <row r="9245" ht="12.75" customHeight="1" x14ac:dyDescent="0.2"/>
    <row r="9246" ht="12.75" customHeight="1" x14ac:dyDescent="0.2"/>
    <row r="9247" ht="12.75" customHeight="1" x14ac:dyDescent="0.2"/>
    <row r="9248" ht="12.75" customHeight="1" x14ac:dyDescent="0.2"/>
    <row r="9249" ht="12.75" customHeight="1" x14ac:dyDescent="0.2"/>
    <row r="9250" ht="12.75" customHeight="1" x14ac:dyDescent="0.2"/>
    <row r="9251" ht="12.75" customHeight="1" x14ac:dyDescent="0.2"/>
    <row r="9252" ht="12.75" customHeight="1" x14ac:dyDescent="0.2"/>
    <row r="9253" ht="12.75" customHeight="1" x14ac:dyDescent="0.2"/>
    <row r="9254" ht="12.75" customHeight="1" x14ac:dyDescent="0.2"/>
    <row r="9255" ht="12.75" customHeight="1" x14ac:dyDescent="0.2"/>
    <row r="9256" ht="12.75" customHeight="1" x14ac:dyDescent="0.2"/>
    <row r="9257" ht="12.75" customHeight="1" x14ac:dyDescent="0.2"/>
    <row r="9258" ht="12.75" customHeight="1" x14ac:dyDescent="0.2"/>
    <row r="9259" ht="12.75" customHeight="1" x14ac:dyDescent="0.2"/>
    <row r="9260" ht="12.75" customHeight="1" x14ac:dyDescent="0.2"/>
    <row r="9261" ht="12.75" customHeight="1" x14ac:dyDescent="0.2"/>
    <row r="9262" ht="12.75" customHeight="1" x14ac:dyDescent="0.2"/>
    <row r="9263" ht="12.75" customHeight="1" x14ac:dyDescent="0.2"/>
    <row r="9264" ht="12.75" customHeight="1" x14ac:dyDescent="0.2"/>
    <row r="9265" ht="12.75" customHeight="1" x14ac:dyDescent="0.2"/>
    <row r="9266" ht="12.75" customHeight="1" x14ac:dyDescent="0.2"/>
    <row r="9267" ht="12.75" customHeight="1" x14ac:dyDescent="0.2"/>
    <row r="9268" ht="12.75" customHeight="1" x14ac:dyDescent="0.2"/>
    <row r="9269" ht="12.75" customHeight="1" x14ac:dyDescent="0.2"/>
    <row r="9270" ht="12.75" customHeight="1" x14ac:dyDescent="0.2"/>
    <row r="9271" ht="12.75" customHeight="1" x14ac:dyDescent="0.2"/>
    <row r="9272" ht="12.75" customHeight="1" x14ac:dyDescent="0.2"/>
    <row r="9273" ht="12.75" customHeight="1" x14ac:dyDescent="0.2"/>
    <row r="9274" ht="12.75" customHeight="1" x14ac:dyDescent="0.2"/>
    <row r="9275" ht="12.75" customHeight="1" x14ac:dyDescent="0.2"/>
    <row r="9276" ht="12.75" customHeight="1" x14ac:dyDescent="0.2"/>
    <row r="9277" ht="12.75" customHeight="1" x14ac:dyDescent="0.2"/>
    <row r="9278" ht="12.75" customHeight="1" x14ac:dyDescent="0.2"/>
    <row r="9279" ht="12.75" customHeight="1" x14ac:dyDescent="0.2"/>
    <row r="9280" ht="12.75" customHeight="1" x14ac:dyDescent="0.2"/>
    <row r="9281" ht="12.75" customHeight="1" x14ac:dyDescent="0.2"/>
    <row r="9282" ht="12.75" customHeight="1" x14ac:dyDescent="0.2"/>
    <row r="9283" ht="12.75" customHeight="1" x14ac:dyDescent="0.2"/>
    <row r="9284" ht="12.75" customHeight="1" x14ac:dyDescent="0.2"/>
    <row r="9285" ht="12.75" customHeight="1" x14ac:dyDescent="0.2"/>
    <row r="9286" ht="12.75" customHeight="1" x14ac:dyDescent="0.2"/>
    <row r="9287" ht="12.75" customHeight="1" x14ac:dyDescent="0.2"/>
    <row r="9288" ht="12.75" customHeight="1" x14ac:dyDescent="0.2"/>
    <row r="9289" ht="12.75" customHeight="1" x14ac:dyDescent="0.2"/>
    <row r="9290" ht="12.75" customHeight="1" x14ac:dyDescent="0.2"/>
    <row r="9291" ht="12.75" customHeight="1" x14ac:dyDescent="0.2"/>
    <row r="9292" ht="12.75" customHeight="1" x14ac:dyDescent="0.2"/>
    <row r="9293" ht="12.75" customHeight="1" x14ac:dyDescent="0.2"/>
    <row r="9294" ht="12.75" customHeight="1" x14ac:dyDescent="0.2"/>
    <row r="9295" ht="12.75" customHeight="1" x14ac:dyDescent="0.2"/>
    <row r="9296" ht="12.75" customHeight="1" x14ac:dyDescent="0.2"/>
    <row r="9297" ht="12.75" customHeight="1" x14ac:dyDescent="0.2"/>
    <row r="9298" ht="12.75" customHeight="1" x14ac:dyDescent="0.2"/>
    <row r="9299" ht="12.75" customHeight="1" x14ac:dyDescent="0.2"/>
    <row r="9300" ht="12.75" customHeight="1" x14ac:dyDescent="0.2"/>
    <row r="9301" ht="12.75" customHeight="1" x14ac:dyDescent="0.2"/>
    <row r="9302" ht="12.75" customHeight="1" x14ac:dyDescent="0.2"/>
    <row r="9303" ht="12.75" customHeight="1" x14ac:dyDescent="0.2"/>
    <row r="9304" ht="12.75" customHeight="1" x14ac:dyDescent="0.2"/>
    <row r="9305" ht="12.75" customHeight="1" x14ac:dyDescent="0.2"/>
    <row r="9306" ht="12.75" customHeight="1" x14ac:dyDescent="0.2"/>
    <row r="9307" ht="12.75" customHeight="1" x14ac:dyDescent="0.2"/>
    <row r="9308" ht="12.75" customHeight="1" x14ac:dyDescent="0.2"/>
    <row r="9309" ht="12.75" customHeight="1" x14ac:dyDescent="0.2"/>
    <row r="9310" ht="12.75" customHeight="1" x14ac:dyDescent="0.2"/>
    <row r="9311" ht="12.75" customHeight="1" x14ac:dyDescent="0.2"/>
    <row r="9312" ht="12.75" customHeight="1" x14ac:dyDescent="0.2"/>
    <row r="9313" ht="12.75" customHeight="1" x14ac:dyDescent="0.2"/>
    <row r="9314" ht="12.75" customHeight="1" x14ac:dyDescent="0.2"/>
    <row r="9315" ht="12.75" customHeight="1" x14ac:dyDescent="0.2"/>
    <row r="9316" ht="12.75" customHeight="1" x14ac:dyDescent="0.2"/>
    <row r="9317" ht="12.75" customHeight="1" x14ac:dyDescent="0.2"/>
    <row r="9318" ht="12.75" customHeight="1" x14ac:dyDescent="0.2"/>
    <row r="9319" ht="12.75" customHeight="1" x14ac:dyDescent="0.2"/>
    <row r="9320" ht="12.75" customHeight="1" x14ac:dyDescent="0.2"/>
    <row r="9321" ht="12.75" customHeight="1" x14ac:dyDescent="0.2"/>
    <row r="9322" ht="12.75" customHeight="1" x14ac:dyDescent="0.2"/>
    <row r="9323" ht="12.75" customHeight="1" x14ac:dyDescent="0.2"/>
    <row r="9324" ht="12.75" customHeight="1" x14ac:dyDescent="0.2"/>
    <row r="9325" ht="12.75" customHeight="1" x14ac:dyDescent="0.2"/>
    <row r="9326" ht="12.75" customHeight="1" x14ac:dyDescent="0.2"/>
    <row r="9327" ht="12.75" customHeight="1" x14ac:dyDescent="0.2"/>
    <row r="9328" ht="12.75" customHeight="1" x14ac:dyDescent="0.2"/>
    <row r="9329" ht="12.75" customHeight="1" x14ac:dyDescent="0.2"/>
    <row r="9330" ht="12.75" customHeight="1" x14ac:dyDescent="0.2"/>
    <row r="9331" ht="12.75" customHeight="1" x14ac:dyDescent="0.2"/>
    <row r="9332" ht="12.75" customHeight="1" x14ac:dyDescent="0.2"/>
    <row r="9333" ht="12.75" customHeight="1" x14ac:dyDescent="0.2"/>
    <row r="9334" ht="12.75" customHeight="1" x14ac:dyDescent="0.2"/>
    <row r="9335" ht="12.75" customHeight="1" x14ac:dyDescent="0.2"/>
    <row r="9336" ht="12.75" customHeight="1" x14ac:dyDescent="0.2"/>
    <row r="9337" ht="12.75" customHeight="1" x14ac:dyDescent="0.2"/>
    <row r="9338" ht="12.75" customHeight="1" x14ac:dyDescent="0.2"/>
    <row r="9339" ht="12.75" customHeight="1" x14ac:dyDescent="0.2"/>
    <row r="9340" ht="12.75" customHeight="1" x14ac:dyDescent="0.2"/>
    <row r="9341" ht="12.75" customHeight="1" x14ac:dyDescent="0.2"/>
    <row r="9342" ht="12.75" customHeight="1" x14ac:dyDescent="0.2"/>
    <row r="9343" ht="12.75" customHeight="1" x14ac:dyDescent="0.2"/>
    <row r="9344" ht="12.75" customHeight="1" x14ac:dyDescent="0.2"/>
    <row r="9345" ht="12.75" customHeight="1" x14ac:dyDescent="0.2"/>
    <row r="9346" ht="12.75" customHeight="1" x14ac:dyDescent="0.2"/>
    <row r="9347" ht="12.75" customHeight="1" x14ac:dyDescent="0.2"/>
    <row r="9348" ht="12.75" customHeight="1" x14ac:dyDescent="0.2"/>
    <row r="9349" ht="12.75" customHeight="1" x14ac:dyDescent="0.2"/>
    <row r="9350" ht="12.75" customHeight="1" x14ac:dyDescent="0.2"/>
    <row r="9351" ht="12.75" customHeight="1" x14ac:dyDescent="0.2"/>
    <row r="9352" ht="12.75" customHeight="1" x14ac:dyDescent="0.2"/>
    <row r="9353" ht="12.75" customHeight="1" x14ac:dyDescent="0.2"/>
    <row r="9354" ht="12.75" customHeight="1" x14ac:dyDescent="0.2"/>
    <row r="9355" ht="12.75" customHeight="1" x14ac:dyDescent="0.2"/>
    <row r="9356" ht="12.75" customHeight="1" x14ac:dyDescent="0.2"/>
    <row r="9357" ht="12.75" customHeight="1" x14ac:dyDescent="0.2"/>
    <row r="9358" ht="12.75" customHeight="1" x14ac:dyDescent="0.2"/>
    <row r="9359" ht="12.75" customHeight="1" x14ac:dyDescent="0.2"/>
    <row r="9360" ht="12.75" customHeight="1" x14ac:dyDescent="0.2"/>
    <row r="9361" ht="12.75" customHeight="1" x14ac:dyDescent="0.2"/>
    <row r="9362" ht="12.75" customHeight="1" x14ac:dyDescent="0.2"/>
    <row r="9363" ht="12.75" customHeight="1" x14ac:dyDescent="0.2"/>
    <row r="9364" ht="12.75" customHeight="1" x14ac:dyDescent="0.2"/>
    <row r="9365" ht="12.75" customHeight="1" x14ac:dyDescent="0.2"/>
    <row r="9366" ht="12.75" customHeight="1" x14ac:dyDescent="0.2"/>
    <row r="9367" ht="12.75" customHeight="1" x14ac:dyDescent="0.2"/>
    <row r="9368" ht="12.75" customHeight="1" x14ac:dyDescent="0.2"/>
    <row r="9369" ht="12.75" customHeight="1" x14ac:dyDescent="0.2"/>
    <row r="9370" ht="12.75" customHeight="1" x14ac:dyDescent="0.2"/>
    <row r="9371" ht="12.75" customHeight="1" x14ac:dyDescent="0.2"/>
    <row r="9372" ht="12.75" customHeight="1" x14ac:dyDescent="0.2"/>
    <row r="9373" ht="12.75" customHeight="1" x14ac:dyDescent="0.2"/>
    <row r="9374" ht="12.75" customHeight="1" x14ac:dyDescent="0.2"/>
    <row r="9375" ht="12.75" customHeight="1" x14ac:dyDescent="0.2"/>
    <row r="9376" ht="12.75" customHeight="1" x14ac:dyDescent="0.2"/>
    <row r="9377" ht="12.75" customHeight="1" x14ac:dyDescent="0.2"/>
    <row r="9378" ht="12.75" customHeight="1" x14ac:dyDescent="0.2"/>
    <row r="9379" ht="12.75" customHeight="1" x14ac:dyDescent="0.2"/>
    <row r="9380" ht="12.75" customHeight="1" x14ac:dyDescent="0.2"/>
    <row r="9381" ht="12.75" customHeight="1" x14ac:dyDescent="0.2"/>
    <row r="9382" ht="12.75" customHeight="1" x14ac:dyDescent="0.2"/>
    <row r="9383" ht="12.75" customHeight="1" x14ac:dyDescent="0.2"/>
    <row r="9384" ht="12.75" customHeight="1" x14ac:dyDescent="0.2"/>
    <row r="9385" ht="12.75" customHeight="1" x14ac:dyDescent="0.2"/>
    <row r="9386" ht="12.75" customHeight="1" x14ac:dyDescent="0.2"/>
    <row r="9387" ht="12.75" customHeight="1" x14ac:dyDescent="0.2"/>
    <row r="9388" ht="12.75" customHeight="1" x14ac:dyDescent="0.2"/>
    <row r="9389" ht="12.75" customHeight="1" x14ac:dyDescent="0.2"/>
    <row r="9390" ht="12.75" customHeight="1" x14ac:dyDescent="0.2"/>
    <row r="9391" ht="12.75" customHeight="1" x14ac:dyDescent="0.2"/>
    <row r="9392" ht="12.75" customHeight="1" x14ac:dyDescent="0.2"/>
    <row r="9393" ht="12.75" customHeight="1" x14ac:dyDescent="0.2"/>
    <row r="9394" ht="12.75" customHeight="1" x14ac:dyDescent="0.2"/>
    <row r="9395" ht="12.75" customHeight="1" x14ac:dyDescent="0.2"/>
    <row r="9396" ht="12.75" customHeight="1" x14ac:dyDescent="0.2"/>
    <row r="9397" ht="12.75" customHeight="1" x14ac:dyDescent="0.2"/>
    <row r="9398" ht="12.75" customHeight="1" x14ac:dyDescent="0.2"/>
    <row r="9399" ht="12.75" customHeight="1" x14ac:dyDescent="0.2"/>
    <row r="9400" ht="12.75" customHeight="1" x14ac:dyDescent="0.2"/>
    <row r="9401" ht="12.75" customHeight="1" x14ac:dyDescent="0.2"/>
    <row r="9402" ht="12.75" customHeight="1" x14ac:dyDescent="0.2"/>
    <row r="9403" ht="12.75" customHeight="1" x14ac:dyDescent="0.2"/>
    <row r="9404" ht="12.75" customHeight="1" x14ac:dyDescent="0.2"/>
    <row r="9405" ht="12.75" customHeight="1" x14ac:dyDescent="0.2"/>
    <row r="9406" ht="12.75" customHeight="1" x14ac:dyDescent="0.2"/>
    <row r="9407" ht="12.75" customHeight="1" x14ac:dyDescent="0.2"/>
    <row r="9408" ht="12.75" customHeight="1" x14ac:dyDescent="0.2"/>
    <row r="9409" ht="12.75" customHeight="1" x14ac:dyDescent="0.2"/>
    <row r="9410" ht="12.75" customHeight="1" x14ac:dyDescent="0.2"/>
    <row r="9411" ht="12.75" customHeight="1" x14ac:dyDescent="0.2"/>
    <row r="9412" ht="12.75" customHeight="1" x14ac:dyDescent="0.2"/>
    <row r="9413" ht="12.75" customHeight="1" x14ac:dyDescent="0.2"/>
    <row r="9414" ht="12.75" customHeight="1" x14ac:dyDescent="0.2"/>
    <row r="9415" ht="12.75" customHeight="1" x14ac:dyDescent="0.2"/>
    <row r="9416" ht="12.75" customHeight="1" x14ac:dyDescent="0.2"/>
    <row r="9417" ht="12.75" customHeight="1" x14ac:dyDescent="0.2"/>
    <row r="9418" ht="12.75" customHeight="1" x14ac:dyDescent="0.2"/>
    <row r="9419" ht="12.75" customHeight="1" x14ac:dyDescent="0.2"/>
    <row r="9420" ht="12.75" customHeight="1" x14ac:dyDescent="0.2"/>
    <row r="9421" ht="12.75" customHeight="1" x14ac:dyDescent="0.2"/>
    <row r="9422" ht="12.75" customHeight="1" x14ac:dyDescent="0.2"/>
    <row r="9423" ht="12.75" customHeight="1" x14ac:dyDescent="0.2"/>
    <row r="9424" ht="12.75" customHeight="1" x14ac:dyDescent="0.2"/>
    <row r="9425" ht="12.75" customHeight="1" x14ac:dyDescent="0.2"/>
    <row r="9426" ht="12.75" customHeight="1" x14ac:dyDescent="0.2"/>
    <row r="9427" ht="12.75" customHeight="1" x14ac:dyDescent="0.2"/>
    <row r="9428" ht="12.75" customHeight="1" x14ac:dyDescent="0.2"/>
    <row r="9429" ht="12.75" customHeight="1" x14ac:dyDescent="0.2"/>
    <row r="9430" ht="12.75" customHeight="1" x14ac:dyDescent="0.2"/>
    <row r="9431" ht="12.75" customHeight="1" x14ac:dyDescent="0.2"/>
    <row r="9432" ht="12.75" customHeight="1" x14ac:dyDescent="0.2"/>
    <row r="9433" ht="12.75" customHeight="1" x14ac:dyDescent="0.2"/>
    <row r="9434" ht="12.75" customHeight="1" x14ac:dyDescent="0.2"/>
    <row r="9435" ht="12.75" customHeight="1" x14ac:dyDescent="0.2"/>
    <row r="9436" ht="12.75" customHeight="1" x14ac:dyDescent="0.2"/>
    <row r="9437" ht="12.75" customHeight="1" x14ac:dyDescent="0.2"/>
    <row r="9438" ht="12.75" customHeight="1" x14ac:dyDescent="0.2"/>
    <row r="9439" ht="12.75" customHeight="1" x14ac:dyDescent="0.2"/>
    <row r="9440" ht="12.75" customHeight="1" x14ac:dyDescent="0.2"/>
    <row r="9441" ht="12.75" customHeight="1" x14ac:dyDescent="0.2"/>
    <row r="9442" ht="12.75" customHeight="1" x14ac:dyDescent="0.2"/>
    <row r="9443" ht="12.75" customHeight="1" x14ac:dyDescent="0.2"/>
    <row r="9444" ht="12.75" customHeight="1" x14ac:dyDescent="0.2"/>
    <row r="9445" ht="12.75" customHeight="1" x14ac:dyDescent="0.2"/>
    <row r="9446" ht="12.75" customHeight="1" x14ac:dyDescent="0.2"/>
    <row r="9447" ht="12.75" customHeight="1" x14ac:dyDescent="0.2"/>
    <row r="9448" ht="12.75" customHeight="1" x14ac:dyDescent="0.2"/>
    <row r="9449" ht="12.75" customHeight="1" x14ac:dyDescent="0.2"/>
    <row r="9450" ht="12.75" customHeight="1" x14ac:dyDescent="0.2"/>
    <row r="9451" ht="12.75" customHeight="1" x14ac:dyDescent="0.2"/>
    <row r="9452" ht="12.75" customHeight="1" x14ac:dyDescent="0.2"/>
    <row r="9453" ht="12.75" customHeight="1" x14ac:dyDescent="0.2"/>
    <row r="9454" ht="12.75" customHeight="1" x14ac:dyDescent="0.2"/>
    <row r="9455" ht="12.75" customHeight="1" x14ac:dyDescent="0.2"/>
    <row r="9456" ht="12.75" customHeight="1" x14ac:dyDescent="0.2"/>
    <row r="9457" ht="12.75" customHeight="1" x14ac:dyDescent="0.2"/>
    <row r="9458" ht="12.75" customHeight="1" x14ac:dyDescent="0.2"/>
    <row r="9459" ht="12.75" customHeight="1" x14ac:dyDescent="0.2"/>
    <row r="9460" ht="12.75" customHeight="1" x14ac:dyDescent="0.2"/>
    <row r="9461" ht="12.75" customHeight="1" x14ac:dyDescent="0.2"/>
    <row r="9462" ht="12.75" customHeight="1" x14ac:dyDescent="0.2"/>
    <row r="9463" ht="12.75" customHeight="1" x14ac:dyDescent="0.2"/>
    <row r="9464" ht="12.75" customHeight="1" x14ac:dyDescent="0.2"/>
    <row r="9465" ht="12.75" customHeight="1" x14ac:dyDescent="0.2"/>
    <row r="9466" ht="12.75" customHeight="1" x14ac:dyDescent="0.2"/>
    <row r="9467" ht="12.75" customHeight="1" x14ac:dyDescent="0.2"/>
    <row r="9468" ht="12.75" customHeight="1" x14ac:dyDescent="0.2"/>
    <row r="9469" ht="12.75" customHeight="1" x14ac:dyDescent="0.2"/>
    <row r="9470" ht="12.75" customHeight="1" x14ac:dyDescent="0.2"/>
    <row r="9471" ht="12.75" customHeight="1" x14ac:dyDescent="0.2"/>
    <row r="9472" ht="12.75" customHeight="1" x14ac:dyDescent="0.2"/>
    <row r="9473" ht="12.75" customHeight="1" x14ac:dyDescent="0.2"/>
    <row r="9474" ht="12.75" customHeight="1" x14ac:dyDescent="0.2"/>
    <row r="9475" ht="12.75" customHeight="1" x14ac:dyDescent="0.2"/>
    <row r="9476" ht="12.75" customHeight="1" x14ac:dyDescent="0.2"/>
    <row r="9477" ht="12.75" customHeight="1" x14ac:dyDescent="0.2"/>
    <row r="9478" ht="12.75" customHeight="1" x14ac:dyDescent="0.2"/>
    <row r="9479" ht="12.75" customHeight="1" x14ac:dyDescent="0.2"/>
    <row r="9480" ht="12.75" customHeight="1" x14ac:dyDescent="0.2"/>
    <row r="9481" ht="12.75" customHeight="1" x14ac:dyDescent="0.2"/>
    <row r="9482" ht="12.75" customHeight="1" x14ac:dyDescent="0.2"/>
    <row r="9483" ht="12.75" customHeight="1" x14ac:dyDescent="0.2"/>
    <row r="9484" ht="12.75" customHeight="1" x14ac:dyDescent="0.2"/>
    <row r="9485" ht="12.75" customHeight="1" x14ac:dyDescent="0.2"/>
    <row r="9486" ht="12.75" customHeight="1" x14ac:dyDescent="0.2"/>
    <row r="9487" ht="12.75" customHeight="1" x14ac:dyDescent="0.2"/>
    <row r="9488" ht="12.75" customHeight="1" x14ac:dyDescent="0.2"/>
    <row r="9489" ht="12.75" customHeight="1" x14ac:dyDescent="0.2"/>
    <row r="9490" ht="12.75" customHeight="1" x14ac:dyDescent="0.2"/>
    <row r="9491" ht="12.75" customHeight="1" x14ac:dyDescent="0.2"/>
    <row r="9492" ht="12.75" customHeight="1" x14ac:dyDescent="0.2"/>
    <row r="9493" ht="12.75" customHeight="1" x14ac:dyDescent="0.2"/>
    <row r="9494" ht="12.75" customHeight="1" x14ac:dyDescent="0.2"/>
    <row r="9495" ht="12.75" customHeight="1" x14ac:dyDescent="0.2"/>
    <row r="9496" ht="12.75" customHeight="1" x14ac:dyDescent="0.2"/>
    <row r="9497" ht="12.75" customHeight="1" x14ac:dyDescent="0.2"/>
    <row r="9498" ht="12.75" customHeight="1" x14ac:dyDescent="0.2"/>
    <row r="9499" ht="12.75" customHeight="1" x14ac:dyDescent="0.2"/>
    <row r="9500" ht="12.75" customHeight="1" x14ac:dyDescent="0.2"/>
    <row r="9501" ht="12.75" customHeight="1" x14ac:dyDescent="0.2"/>
    <row r="9502" ht="12.75" customHeight="1" x14ac:dyDescent="0.2"/>
    <row r="9503" ht="12.75" customHeight="1" x14ac:dyDescent="0.2"/>
    <row r="9504" ht="12.75" customHeight="1" x14ac:dyDescent="0.2"/>
    <row r="9505" ht="12.75" customHeight="1" x14ac:dyDescent="0.2"/>
    <row r="9506" ht="12.75" customHeight="1" x14ac:dyDescent="0.2"/>
    <row r="9507" ht="12.75" customHeight="1" x14ac:dyDescent="0.2"/>
    <row r="9508" ht="12.75" customHeight="1" x14ac:dyDescent="0.2"/>
    <row r="9509" ht="12.75" customHeight="1" x14ac:dyDescent="0.2"/>
    <row r="9510" ht="12.75" customHeight="1" x14ac:dyDescent="0.2"/>
    <row r="9511" ht="12.75" customHeight="1" x14ac:dyDescent="0.2"/>
    <row r="9512" ht="12.75" customHeight="1" x14ac:dyDescent="0.2"/>
    <row r="9513" ht="12.75" customHeight="1" x14ac:dyDescent="0.2"/>
    <row r="9514" ht="12.75" customHeight="1" x14ac:dyDescent="0.2"/>
    <row r="9515" ht="12.75" customHeight="1" x14ac:dyDescent="0.2"/>
    <row r="9516" ht="12.75" customHeight="1" x14ac:dyDescent="0.2"/>
    <row r="9517" ht="12.75" customHeight="1" x14ac:dyDescent="0.2"/>
    <row r="9518" ht="12.75" customHeight="1" x14ac:dyDescent="0.2"/>
    <row r="9519" ht="12.75" customHeight="1" x14ac:dyDescent="0.2"/>
    <row r="9520" ht="12.75" customHeight="1" x14ac:dyDescent="0.2"/>
    <row r="9521" ht="12.75" customHeight="1" x14ac:dyDescent="0.2"/>
    <row r="9522" ht="12.75" customHeight="1" x14ac:dyDescent="0.2"/>
    <row r="9523" ht="12.75" customHeight="1" x14ac:dyDescent="0.2"/>
    <row r="9524" ht="12.75" customHeight="1" x14ac:dyDescent="0.2"/>
    <row r="9525" ht="12.75" customHeight="1" x14ac:dyDescent="0.2"/>
    <row r="9526" ht="12.75" customHeight="1" x14ac:dyDescent="0.2"/>
    <row r="9527" ht="12.75" customHeight="1" x14ac:dyDescent="0.2"/>
    <row r="9528" ht="12.75" customHeight="1" x14ac:dyDescent="0.2"/>
    <row r="9529" ht="12.75" customHeight="1" x14ac:dyDescent="0.2"/>
    <row r="9530" ht="12.75" customHeight="1" x14ac:dyDescent="0.2"/>
    <row r="9531" ht="12.75" customHeight="1" x14ac:dyDescent="0.2"/>
    <row r="9532" ht="12.75" customHeight="1" x14ac:dyDescent="0.2"/>
    <row r="9533" ht="12.75" customHeight="1" x14ac:dyDescent="0.2"/>
    <row r="9534" ht="12.75" customHeight="1" x14ac:dyDescent="0.2"/>
    <row r="9535" ht="12.75" customHeight="1" x14ac:dyDescent="0.2"/>
    <row r="9536" ht="12.75" customHeight="1" x14ac:dyDescent="0.2"/>
    <row r="9537" ht="12.75" customHeight="1" x14ac:dyDescent="0.2"/>
    <row r="9538" ht="12.75" customHeight="1" x14ac:dyDescent="0.2"/>
    <row r="9539" ht="12.75" customHeight="1" x14ac:dyDescent="0.2"/>
    <row r="9540" ht="12.75" customHeight="1" x14ac:dyDescent="0.2"/>
    <row r="9541" ht="12.75" customHeight="1" x14ac:dyDescent="0.2"/>
    <row r="9542" ht="12.75" customHeight="1" x14ac:dyDescent="0.2"/>
    <row r="9543" ht="12.75" customHeight="1" x14ac:dyDescent="0.2"/>
    <row r="9544" ht="12.75" customHeight="1" x14ac:dyDescent="0.2"/>
    <row r="9545" ht="12.75" customHeight="1" x14ac:dyDescent="0.2"/>
    <row r="9546" ht="12.75" customHeight="1" x14ac:dyDescent="0.2"/>
    <row r="9547" ht="12.75" customHeight="1" x14ac:dyDescent="0.2"/>
    <row r="9548" ht="12.75" customHeight="1" x14ac:dyDescent="0.2"/>
    <row r="9549" ht="12.75" customHeight="1" x14ac:dyDescent="0.2"/>
    <row r="9550" ht="12.75" customHeight="1" x14ac:dyDescent="0.2"/>
    <row r="9551" ht="12.75" customHeight="1" x14ac:dyDescent="0.2"/>
    <row r="9552" ht="12.75" customHeight="1" x14ac:dyDescent="0.2"/>
    <row r="9553" ht="12.75" customHeight="1" x14ac:dyDescent="0.2"/>
    <row r="9554" ht="12.75" customHeight="1" x14ac:dyDescent="0.2"/>
    <row r="9555" ht="12.75" customHeight="1" x14ac:dyDescent="0.2"/>
    <row r="9556" ht="12.75" customHeight="1" x14ac:dyDescent="0.2"/>
    <row r="9557" ht="12.75" customHeight="1" x14ac:dyDescent="0.2"/>
    <row r="9558" ht="12.75" customHeight="1" x14ac:dyDescent="0.2"/>
    <row r="9559" ht="12.75" customHeight="1" x14ac:dyDescent="0.2"/>
    <row r="9560" ht="12.75" customHeight="1" x14ac:dyDescent="0.2"/>
    <row r="9561" ht="12.75" customHeight="1" x14ac:dyDescent="0.2"/>
    <row r="9562" ht="12.75" customHeight="1" x14ac:dyDescent="0.2"/>
    <row r="9563" ht="12.75" customHeight="1" x14ac:dyDescent="0.2"/>
    <row r="9564" ht="12.75" customHeight="1" x14ac:dyDescent="0.2"/>
    <row r="9565" ht="12.75" customHeight="1" x14ac:dyDescent="0.2"/>
    <row r="9566" ht="12.75" customHeight="1" x14ac:dyDescent="0.2"/>
    <row r="9567" ht="12.75" customHeight="1" x14ac:dyDescent="0.2"/>
    <row r="9568" ht="12.75" customHeight="1" x14ac:dyDescent="0.2"/>
    <row r="9569" ht="12.75" customHeight="1" x14ac:dyDescent="0.2"/>
    <row r="9570" ht="12.75" customHeight="1" x14ac:dyDescent="0.2"/>
    <row r="9571" ht="12.75" customHeight="1" x14ac:dyDescent="0.2"/>
    <row r="9572" ht="12.75" customHeight="1" x14ac:dyDescent="0.2"/>
    <row r="9573" ht="12.75" customHeight="1" x14ac:dyDescent="0.2"/>
    <row r="9574" ht="12.75" customHeight="1" x14ac:dyDescent="0.2"/>
    <row r="9575" ht="12.75" customHeight="1" x14ac:dyDescent="0.2"/>
    <row r="9576" ht="12.75" customHeight="1" x14ac:dyDescent="0.2"/>
    <row r="9577" ht="12.75" customHeight="1" x14ac:dyDescent="0.2"/>
    <row r="9578" ht="12.75" customHeight="1" x14ac:dyDescent="0.2"/>
    <row r="9579" ht="12.75" customHeight="1" x14ac:dyDescent="0.2"/>
    <row r="9580" ht="12.75" customHeight="1" x14ac:dyDescent="0.2"/>
    <row r="9581" ht="12.75" customHeight="1" x14ac:dyDescent="0.2"/>
    <row r="9582" ht="12.75" customHeight="1" x14ac:dyDescent="0.2"/>
    <row r="9583" ht="12.75" customHeight="1" x14ac:dyDescent="0.2"/>
    <row r="9584" ht="12.75" customHeight="1" x14ac:dyDescent="0.2"/>
    <row r="9585" ht="12.75" customHeight="1" x14ac:dyDescent="0.2"/>
    <row r="9586" ht="12.75" customHeight="1" x14ac:dyDescent="0.2"/>
    <row r="9587" ht="12.75" customHeight="1" x14ac:dyDescent="0.2"/>
    <row r="9588" ht="12.75" customHeight="1" x14ac:dyDescent="0.2"/>
    <row r="9589" ht="12.75" customHeight="1" x14ac:dyDescent="0.2"/>
    <row r="9590" ht="12.75" customHeight="1" x14ac:dyDescent="0.2"/>
    <row r="9591" ht="12.75" customHeight="1" x14ac:dyDescent="0.2"/>
    <row r="9592" ht="12.75" customHeight="1" x14ac:dyDescent="0.2"/>
    <row r="9593" ht="12.75" customHeight="1" x14ac:dyDescent="0.2"/>
    <row r="9594" ht="12.75" customHeight="1" x14ac:dyDescent="0.2"/>
    <row r="9595" ht="12.75" customHeight="1" x14ac:dyDescent="0.2"/>
    <row r="9596" ht="12.75" customHeight="1" x14ac:dyDescent="0.2"/>
    <row r="9597" ht="12.75" customHeight="1" x14ac:dyDescent="0.2"/>
    <row r="9598" ht="12.75" customHeight="1" x14ac:dyDescent="0.2"/>
    <row r="9599" ht="12.75" customHeight="1" x14ac:dyDescent="0.2"/>
    <row r="9600" ht="12.75" customHeight="1" x14ac:dyDescent="0.2"/>
    <row r="9601" ht="12.75" customHeight="1" x14ac:dyDescent="0.2"/>
    <row r="9602" ht="12.75" customHeight="1" x14ac:dyDescent="0.2"/>
    <row r="9603" ht="12.75" customHeight="1" x14ac:dyDescent="0.2"/>
    <row r="9604" ht="12.75" customHeight="1" x14ac:dyDescent="0.2"/>
    <row r="9605" ht="12.75" customHeight="1" x14ac:dyDescent="0.2"/>
    <row r="9606" ht="12.75" customHeight="1" x14ac:dyDescent="0.2"/>
    <row r="9607" ht="12.75" customHeight="1" x14ac:dyDescent="0.2"/>
    <row r="9608" ht="12.75" customHeight="1" x14ac:dyDescent="0.2"/>
    <row r="9609" ht="12.75" customHeight="1" x14ac:dyDescent="0.2"/>
    <row r="9610" ht="12.75" customHeight="1" x14ac:dyDescent="0.2"/>
    <row r="9611" ht="12.75" customHeight="1" x14ac:dyDescent="0.2"/>
    <row r="9612" ht="12.75" customHeight="1" x14ac:dyDescent="0.2"/>
    <row r="9613" ht="12.75" customHeight="1" x14ac:dyDescent="0.2"/>
    <row r="9614" ht="12.75" customHeight="1" x14ac:dyDescent="0.2"/>
    <row r="9615" ht="12.75" customHeight="1" x14ac:dyDescent="0.2"/>
    <row r="9616" ht="12.75" customHeight="1" x14ac:dyDescent="0.2"/>
    <row r="9617" ht="12.75" customHeight="1" x14ac:dyDescent="0.2"/>
    <row r="9618" ht="12.75" customHeight="1" x14ac:dyDescent="0.2"/>
    <row r="9619" ht="12.75" customHeight="1" x14ac:dyDescent="0.2"/>
    <row r="9620" ht="12.75" customHeight="1" x14ac:dyDescent="0.2"/>
    <row r="9621" ht="12.75" customHeight="1" x14ac:dyDescent="0.2"/>
    <row r="9622" ht="12.75" customHeight="1" x14ac:dyDescent="0.2"/>
    <row r="9623" ht="12.75" customHeight="1" x14ac:dyDescent="0.2"/>
    <row r="9624" ht="12.75" customHeight="1" x14ac:dyDescent="0.2"/>
    <row r="9625" ht="12.75" customHeight="1" x14ac:dyDescent="0.2"/>
    <row r="9626" ht="12.75" customHeight="1" x14ac:dyDescent="0.2"/>
    <row r="9627" ht="12.75" customHeight="1" x14ac:dyDescent="0.2"/>
    <row r="9628" ht="12.75" customHeight="1" x14ac:dyDescent="0.2"/>
    <row r="9629" ht="12.75" customHeight="1" x14ac:dyDescent="0.2"/>
    <row r="9630" ht="12.75" customHeight="1" x14ac:dyDescent="0.2"/>
    <row r="9631" ht="12.75" customHeight="1" x14ac:dyDescent="0.2"/>
    <row r="9632" ht="12.75" customHeight="1" x14ac:dyDescent="0.2"/>
    <row r="9633" ht="12.75" customHeight="1" x14ac:dyDescent="0.2"/>
    <row r="9634" ht="12.75" customHeight="1" x14ac:dyDescent="0.2"/>
    <row r="9635" ht="12.75" customHeight="1" x14ac:dyDescent="0.2"/>
    <row r="9636" ht="12.75" customHeight="1" x14ac:dyDescent="0.2"/>
    <row r="9637" ht="12.75" customHeight="1" x14ac:dyDescent="0.2"/>
    <row r="9638" ht="12.75" customHeight="1" x14ac:dyDescent="0.2"/>
    <row r="9639" ht="12.75" customHeight="1" x14ac:dyDescent="0.2"/>
    <row r="9640" ht="12.75" customHeight="1" x14ac:dyDescent="0.2"/>
    <row r="9641" ht="12.75" customHeight="1" x14ac:dyDescent="0.2"/>
    <row r="9642" ht="12.75" customHeight="1" x14ac:dyDescent="0.2"/>
    <row r="9643" ht="12.75" customHeight="1" x14ac:dyDescent="0.2"/>
    <row r="9644" ht="12.75" customHeight="1" x14ac:dyDescent="0.2"/>
    <row r="9645" ht="12.75" customHeight="1" x14ac:dyDescent="0.2"/>
    <row r="9646" ht="12.75" customHeight="1" x14ac:dyDescent="0.2"/>
    <row r="9647" ht="12.75" customHeight="1" x14ac:dyDescent="0.2"/>
    <row r="9648" ht="12.75" customHeight="1" x14ac:dyDescent="0.2"/>
    <row r="9649" ht="12.75" customHeight="1" x14ac:dyDescent="0.2"/>
    <row r="9650" ht="12.75" customHeight="1" x14ac:dyDescent="0.2"/>
    <row r="9651" ht="12.75" customHeight="1" x14ac:dyDescent="0.2"/>
    <row r="9652" ht="12.75" customHeight="1" x14ac:dyDescent="0.2"/>
    <row r="9653" ht="12.75" customHeight="1" x14ac:dyDescent="0.2"/>
    <row r="9654" ht="12.75" customHeight="1" x14ac:dyDescent="0.2"/>
    <row r="9655" ht="12.75" customHeight="1" x14ac:dyDescent="0.2"/>
    <row r="9656" ht="12.75" customHeight="1" x14ac:dyDescent="0.2"/>
    <row r="9657" ht="12.75" customHeight="1" x14ac:dyDescent="0.2"/>
    <row r="9658" ht="12.75" customHeight="1" x14ac:dyDescent="0.2"/>
    <row r="9659" ht="12.75" customHeight="1" x14ac:dyDescent="0.2"/>
    <row r="9660" ht="12.75" customHeight="1" x14ac:dyDescent="0.2"/>
    <row r="9661" ht="12.75" customHeight="1" x14ac:dyDescent="0.2"/>
    <row r="9662" ht="12.75" customHeight="1" x14ac:dyDescent="0.2"/>
    <row r="9663" ht="12.75" customHeight="1" x14ac:dyDescent="0.2"/>
    <row r="9664" ht="12.75" customHeight="1" x14ac:dyDescent="0.2"/>
    <row r="9665" ht="12.75" customHeight="1" x14ac:dyDescent="0.2"/>
    <row r="9666" ht="12.75" customHeight="1" x14ac:dyDescent="0.2"/>
    <row r="9667" ht="12.75" customHeight="1" x14ac:dyDescent="0.2"/>
    <row r="9668" ht="12.75" customHeight="1" x14ac:dyDescent="0.2"/>
    <row r="9669" ht="12.75" customHeight="1" x14ac:dyDescent="0.2"/>
    <row r="9670" ht="12.75" customHeight="1" x14ac:dyDescent="0.2"/>
    <row r="9671" ht="12.75" customHeight="1" x14ac:dyDescent="0.2"/>
    <row r="9672" ht="12.75" customHeight="1" x14ac:dyDescent="0.2"/>
    <row r="9673" ht="12.75" customHeight="1" x14ac:dyDescent="0.2"/>
    <row r="9674" ht="12.75" customHeight="1" x14ac:dyDescent="0.2"/>
    <row r="9675" ht="12.75" customHeight="1" x14ac:dyDescent="0.2"/>
    <row r="9676" ht="12.75" customHeight="1" x14ac:dyDescent="0.2"/>
    <row r="9677" ht="12.75" customHeight="1" x14ac:dyDescent="0.2"/>
    <row r="9678" ht="12.75" customHeight="1" x14ac:dyDescent="0.2"/>
    <row r="9679" ht="12.75" customHeight="1" x14ac:dyDescent="0.2"/>
    <row r="9680" ht="12.75" customHeight="1" x14ac:dyDescent="0.2"/>
    <row r="9681" ht="12.75" customHeight="1" x14ac:dyDescent="0.2"/>
    <row r="9682" ht="12.75" customHeight="1" x14ac:dyDescent="0.2"/>
    <row r="9683" ht="12.75" customHeight="1" x14ac:dyDescent="0.2"/>
    <row r="9684" ht="12.75" customHeight="1" x14ac:dyDescent="0.2"/>
    <row r="9685" ht="12.75" customHeight="1" x14ac:dyDescent="0.2"/>
    <row r="9686" ht="12.75" customHeight="1" x14ac:dyDescent="0.2"/>
    <row r="9687" ht="12.75" customHeight="1" x14ac:dyDescent="0.2"/>
    <row r="9688" ht="12.75" customHeight="1" x14ac:dyDescent="0.2"/>
    <row r="9689" ht="12.75" customHeight="1" x14ac:dyDescent="0.2"/>
    <row r="9690" ht="12.75" customHeight="1" x14ac:dyDescent="0.2"/>
    <row r="9691" ht="12.75" customHeight="1" x14ac:dyDescent="0.2"/>
    <row r="9692" ht="12.75" customHeight="1" x14ac:dyDescent="0.2"/>
    <row r="9693" ht="12.75" customHeight="1" x14ac:dyDescent="0.2"/>
    <row r="9694" ht="12.75" customHeight="1" x14ac:dyDescent="0.2"/>
    <row r="9695" ht="12.75" customHeight="1" x14ac:dyDescent="0.2"/>
    <row r="9696" ht="12.75" customHeight="1" x14ac:dyDescent="0.2"/>
    <row r="9697" ht="12.75" customHeight="1" x14ac:dyDescent="0.2"/>
    <row r="9698" ht="12.75" customHeight="1" x14ac:dyDescent="0.2"/>
    <row r="9699" ht="12.75" customHeight="1" x14ac:dyDescent="0.2"/>
    <row r="9700" ht="12.75" customHeight="1" x14ac:dyDescent="0.2"/>
    <row r="9701" ht="12.75" customHeight="1" x14ac:dyDescent="0.2"/>
    <row r="9702" ht="12.75" customHeight="1" x14ac:dyDescent="0.2"/>
    <row r="9703" ht="12.75" customHeight="1" x14ac:dyDescent="0.2"/>
    <row r="9704" ht="12.75" customHeight="1" x14ac:dyDescent="0.2"/>
    <row r="9705" ht="12.75" customHeight="1" x14ac:dyDescent="0.2"/>
    <row r="9706" ht="12.75" customHeight="1" x14ac:dyDescent="0.2"/>
    <row r="9707" ht="12.75" customHeight="1" x14ac:dyDescent="0.2"/>
    <row r="9708" ht="12.75" customHeight="1" x14ac:dyDescent="0.2"/>
    <row r="9709" ht="12.75" customHeight="1" x14ac:dyDescent="0.2"/>
    <row r="9710" ht="12.75" customHeight="1" x14ac:dyDescent="0.2"/>
    <row r="9711" ht="12.75" customHeight="1" x14ac:dyDescent="0.2"/>
    <row r="9712" ht="12.75" customHeight="1" x14ac:dyDescent="0.2"/>
    <row r="9713" ht="12.75" customHeight="1" x14ac:dyDescent="0.2"/>
    <row r="9714" ht="12.75" customHeight="1" x14ac:dyDescent="0.2"/>
    <row r="9715" ht="12.75" customHeight="1" x14ac:dyDescent="0.2"/>
    <row r="9716" ht="12.75" customHeight="1" x14ac:dyDescent="0.2"/>
    <row r="9717" ht="12.75" customHeight="1" x14ac:dyDescent="0.2"/>
    <row r="9718" ht="12.75" customHeight="1" x14ac:dyDescent="0.2"/>
    <row r="9719" ht="12.75" customHeight="1" x14ac:dyDescent="0.2"/>
    <row r="9720" ht="12.75" customHeight="1" x14ac:dyDescent="0.2"/>
    <row r="9721" ht="12.75" customHeight="1" x14ac:dyDescent="0.2"/>
    <row r="9722" ht="12.75" customHeight="1" x14ac:dyDescent="0.2"/>
    <row r="9723" ht="12.75" customHeight="1" x14ac:dyDescent="0.2"/>
    <row r="9724" ht="12.75" customHeight="1" x14ac:dyDescent="0.2"/>
    <row r="9725" ht="12.75" customHeight="1" x14ac:dyDescent="0.2"/>
    <row r="9726" ht="12.75" customHeight="1" x14ac:dyDescent="0.2"/>
    <row r="9727" ht="12.75" customHeight="1" x14ac:dyDescent="0.2"/>
    <row r="9728" ht="12.75" customHeight="1" x14ac:dyDescent="0.2"/>
    <row r="9729" ht="12.75" customHeight="1" x14ac:dyDescent="0.2"/>
    <row r="9730" ht="12.75" customHeight="1" x14ac:dyDescent="0.2"/>
    <row r="9731" ht="12.75" customHeight="1" x14ac:dyDescent="0.2"/>
    <row r="9732" ht="12.75" customHeight="1" x14ac:dyDescent="0.2"/>
    <row r="9733" ht="12.75" customHeight="1" x14ac:dyDescent="0.2"/>
    <row r="9734" ht="12.75" customHeight="1" x14ac:dyDescent="0.2"/>
    <row r="9735" ht="12.75" customHeight="1" x14ac:dyDescent="0.2"/>
    <row r="9736" ht="12.75" customHeight="1" x14ac:dyDescent="0.2"/>
    <row r="9737" ht="12.75" customHeight="1" x14ac:dyDescent="0.2"/>
    <row r="9738" ht="12.75" customHeight="1" x14ac:dyDescent="0.2"/>
    <row r="9739" ht="12.75" customHeight="1" x14ac:dyDescent="0.2"/>
    <row r="9740" ht="12.75" customHeight="1" x14ac:dyDescent="0.2"/>
    <row r="9741" ht="12.75" customHeight="1" x14ac:dyDescent="0.2"/>
    <row r="9742" ht="12.75" customHeight="1" x14ac:dyDescent="0.2"/>
    <row r="9743" ht="12.75" customHeight="1" x14ac:dyDescent="0.2"/>
    <row r="9744" ht="12.75" customHeight="1" x14ac:dyDescent="0.2"/>
    <row r="9745" ht="12.75" customHeight="1" x14ac:dyDescent="0.2"/>
    <row r="9746" ht="12.75" customHeight="1" x14ac:dyDescent="0.2"/>
    <row r="9747" ht="12.75" customHeight="1" x14ac:dyDescent="0.2"/>
    <row r="9748" ht="12.75" customHeight="1" x14ac:dyDescent="0.2"/>
    <row r="9749" ht="12.75" customHeight="1" x14ac:dyDescent="0.2"/>
    <row r="9750" ht="12.75" customHeight="1" x14ac:dyDescent="0.2"/>
    <row r="9751" ht="12.75" customHeight="1" x14ac:dyDescent="0.2"/>
    <row r="9752" ht="12.75" customHeight="1" x14ac:dyDescent="0.2"/>
    <row r="9753" ht="12.75" customHeight="1" x14ac:dyDescent="0.2"/>
    <row r="9754" ht="12.75" customHeight="1" x14ac:dyDescent="0.2"/>
    <row r="9755" ht="12.75" customHeight="1" x14ac:dyDescent="0.2"/>
    <row r="9756" ht="12.75" customHeight="1" x14ac:dyDescent="0.2"/>
    <row r="9757" ht="12.75" customHeight="1" x14ac:dyDescent="0.2"/>
    <row r="9758" ht="12.75" customHeight="1" x14ac:dyDescent="0.2"/>
    <row r="9759" ht="12.75" customHeight="1" x14ac:dyDescent="0.2"/>
    <row r="9760" ht="12.75" customHeight="1" x14ac:dyDescent="0.2"/>
    <row r="9761" ht="12.75" customHeight="1" x14ac:dyDescent="0.2"/>
    <row r="9762" ht="12.75" customHeight="1" x14ac:dyDescent="0.2"/>
    <row r="9763" ht="12.75" customHeight="1" x14ac:dyDescent="0.2"/>
    <row r="9764" ht="12.75" customHeight="1" x14ac:dyDescent="0.2"/>
    <row r="9765" ht="12.75" customHeight="1" x14ac:dyDescent="0.2"/>
    <row r="9766" ht="12.75" customHeight="1" x14ac:dyDescent="0.2"/>
    <row r="9767" ht="12.75" customHeight="1" x14ac:dyDescent="0.2"/>
    <row r="9768" ht="12.75" customHeight="1" x14ac:dyDescent="0.2"/>
    <row r="9769" ht="12.75" customHeight="1" x14ac:dyDescent="0.2"/>
    <row r="9770" ht="12.75" customHeight="1" x14ac:dyDescent="0.2"/>
    <row r="9771" ht="12.75" customHeight="1" x14ac:dyDescent="0.2"/>
    <row r="9772" ht="12.75" customHeight="1" x14ac:dyDescent="0.2"/>
    <row r="9773" ht="12.75" customHeight="1" x14ac:dyDescent="0.2"/>
    <row r="9774" ht="12.75" customHeight="1" x14ac:dyDescent="0.2"/>
    <row r="9775" ht="12.75" customHeight="1" x14ac:dyDescent="0.2"/>
    <row r="9776" ht="12.75" customHeight="1" x14ac:dyDescent="0.2"/>
    <row r="9777" ht="12.75" customHeight="1" x14ac:dyDescent="0.2"/>
    <row r="9778" ht="12.75" customHeight="1" x14ac:dyDescent="0.2"/>
    <row r="9779" ht="12.75" customHeight="1" x14ac:dyDescent="0.2"/>
    <row r="9780" ht="12.75" customHeight="1" x14ac:dyDescent="0.2"/>
    <row r="9781" ht="12.75" customHeight="1" x14ac:dyDescent="0.2"/>
    <row r="9782" ht="12.75" customHeight="1" x14ac:dyDescent="0.2"/>
    <row r="9783" ht="12.75" customHeight="1" x14ac:dyDescent="0.2"/>
    <row r="9784" ht="12.75" customHeight="1" x14ac:dyDescent="0.2"/>
    <row r="9785" ht="12.75" customHeight="1" x14ac:dyDescent="0.2"/>
    <row r="9786" ht="12.75" customHeight="1" x14ac:dyDescent="0.2"/>
    <row r="9787" ht="12.75" customHeight="1" x14ac:dyDescent="0.2"/>
    <row r="9788" ht="12.75" customHeight="1" x14ac:dyDescent="0.2"/>
    <row r="9789" ht="12.75" customHeight="1" x14ac:dyDescent="0.2"/>
    <row r="9790" ht="12.75" customHeight="1" x14ac:dyDescent="0.2"/>
    <row r="9791" ht="12.75" customHeight="1" x14ac:dyDescent="0.2"/>
    <row r="9792" ht="12.75" customHeight="1" x14ac:dyDescent="0.2"/>
    <row r="9793" ht="12.75" customHeight="1" x14ac:dyDescent="0.2"/>
    <row r="9794" ht="12.75" customHeight="1" x14ac:dyDescent="0.2"/>
    <row r="9795" ht="12.75" customHeight="1" x14ac:dyDescent="0.2"/>
    <row r="9796" ht="12.75" customHeight="1" x14ac:dyDescent="0.2"/>
    <row r="9797" ht="12.75" customHeight="1" x14ac:dyDescent="0.2"/>
    <row r="9798" ht="12.75" customHeight="1" x14ac:dyDescent="0.2"/>
    <row r="9799" ht="12.75" customHeight="1" x14ac:dyDescent="0.2"/>
    <row r="9800" ht="12.75" customHeight="1" x14ac:dyDescent="0.2"/>
    <row r="9801" ht="12.75" customHeight="1" x14ac:dyDescent="0.2"/>
    <row r="9802" ht="12.75" customHeight="1" x14ac:dyDescent="0.2"/>
    <row r="9803" ht="12.75" customHeight="1" x14ac:dyDescent="0.2"/>
    <row r="9804" ht="12.75" customHeight="1" x14ac:dyDescent="0.2"/>
    <row r="9805" ht="12.75" customHeight="1" x14ac:dyDescent="0.2"/>
    <row r="9806" ht="12.75" customHeight="1" x14ac:dyDescent="0.2"/>
    <row r="9807" ht="12.75" customHeight="1" x14ac:dyDescent="0.2"/>
    <row r="9808" ht="12.75" customHeight="1" x14ac:dyDescent="0.2"/>
    <row r="9809" ht="12.75" customHeight="1" x14ac:dyDescent="0.2"/>
    <row r="9810" ht="12.75" customHeight="1" x14ac:dyDescent="0.2"/>
    <row r="9811" ht="12.75" customHeight="1" x14ac:dyDescent="0.2"/>
    <row r="9812" ht="12.75" customHeight="1" x14ac:dyDescent="0.2"/>
    <row r="9813" ht="12.75" customHeight="1" x14ac:dyDescent="0.2"/>
    <row r="9814" ht="12.75" customHeight="1" x14ac:dyDescent="0.2"/>
    <row r="9815" ht="12.75" customHeight="1" x14ac:dyDescent="0.2"/>
    <row r="9816" ht="12.75" customHeight="1" x14ac:dyDescent="0.2"/>
    <row r="9817" ht="12.75" customHeight="1" x14ac:dyDescent="0.2"/>
    <row r="9818" ht="12.75" customHeight="1" x14ac:dyDescent="0.2"/>
    <row r="9819" ht="12.75" customHeight="1" x14ac:dyDescent="0.2"/>
    <row r="9820" ht="12.75" customHeight="1" x14ac:dyDescent="0.2"/>
    <row r="9821" ht="12.75" customHeight="1" x14ac:dyDescent="0.2"/>
    <row r="9822" ht="12.75" customHeight="1" x14ac:dyDescent="0.2"/>
    <row r="9823" ht="12.75" customHeight="1" x14ac:dyDescent="0.2"/>
    <row r="9824" ht="12.75" customHeight="1" x14ac:dyDescent="0.2"/>
    <row r="9825" ht="12.75" customHeight="1" x14ac:dyDescent="0.2"/>
    <row r="9826" ht="12.75" customHeight="1" x14ac:dyDescent="0.2"/>
    <row r="9827" ht="12.75" customHeight="1" x14ac:dyDescent="0.2"/>
    <row r="9828" ht="12.75" customHeight="1" x14ac:dyDescent="0.2"/>
    <row r="9829" ht="12.75" customHeight="1" x14ac:dyDescent="0.2"/>
    <row r="9830" ht="12.75" customHeight="1" x14ac:dyDescent="0.2"/>
    <row r="9831" ht="12.75" customHeight="1" x14ac:dyDescent="0.2"/>
    <row r="9832" ht="12.75" customHeight="1" x14ac:dyDescent="0.2"/>
    <row r="9833" ht="12.75" customHeight="1" x14ac:dyDescent="0.2"/>
    <row r="9834" ht="12.75" customHeight="1" x14ac:dyDescent="0.2"/>
    <row r="9835" ht="12.75" customHeight="1" x14ac:dyDescent="0.2"/>
    <row r="9836" ht="12.75" customHeight="1" x14ac:dyDescent="0.2"/>
    <row r="9837" ht="12.75" customHeight="1" x14ac:dyDescent="0.2"/>
    <row r="9838" ht="12.75" customHeight="1" x14ac:dyDescent="0.2"/>
    <row r="9839" ht="12.75" customHeight="1" x14ac:dyDescent="0.2"/>
    <row r="9840" ht="12.75" customHeight="1" x14ac:dyDescent="0.2"/>
    <row r="9841" ht="12.75" customHeight="1" x14ac:dyDescent="0.2"/>
    <row r="9842" ht="12.75" customHeight="1" x14ac:dyDescent="0.2"/>
    <row r="9843" ht="12.75" customHeight="1" x14ac:dyDescent="0.2"/>
    <row r="9844" ht="12.75" customHeight="1" x14ac:dyDescent="0.2"/>
    <row r="9845" ht="12.75" customHeight="1" x14ac:dyDescent="0.2"/>
    <row r="9846" ht="12.75" customHeight="1" x14ac:dyDescent="0.2"/>
    <row r="9847" ht="12.75" customHeight="1" x14ac:dyDescent="0.2"/>
    <row r="9848" ht="12.75" customHeight="1" x14ac:dyDescent="0.2"/>
    <row r="9849" ht="12.75" customHeight="1" x14ac:dyDescent="0.2"/>
    <row r="9850" ht="12.75" customHeight="1" x14ac:dyDescent="0.2"/>
    <row r="9851" ht="12.75" customHeight="1" x14ac:dyDescent="0.2"/>
    <row r="9852" ht="12.75" customHeight="1" x14ac:dyDescent="0.2"/>
    <row r="9853" ht="12.75" customHeight="1" x14ac:dyDescent="0.2"/>
    <row r="9854" ht="12.75" customHeight="1" x14ac:dyDescent="0.2"/>
    <row r="9855" ht="12.75" customHeight="1" x14ac:dyDescent="0.2"/>
    <row r="9856" ht="12.75" customHeight="1" x14ac:dyDescent="0.2"/>
    <row r="9857" ht="12.75" customHeight="1" x14ac:dyDescent="0.2"/>
    <row r="9858" ht="12.75" customHeight="1" x14ac:dyDescent="0.2"/>
    <row r="9859" ht="12.75" customHeight="1" x14ac:dyDescent="0.2"/>
    <row r="9860" ht="12.75" customHeight="1" x14ac:dyDescent="0.2"/>
    <row r="9861" ht="12.75" customHeight="1" x14ac:dyDescent="0.2"/>
    <row r="9862" ht="12.75" customHeight="1" x14ac:dyDescent="0.2"/>
    <row r="9863" ht="12.75" customHeight="1" x14ac:dyDescent="0.2"/>
    <row r="9864" ht="12.75" customHeight="1" x14ac:dyDescent="0.2"/>
    <row r="9865" ht="12.75" customHeight="1" x14ac:dyDescent="0.2"/>
    <row r="9866" ht="12.75" customHeight="1" x14ac:dyDescent="0.2"/>
    <row r="9867" ht="12.75" customHeight="1" x14ac:dyDescent="0.2"/>
    <row r="9868" ht="12.75" customHeight="1" x14ac:dyDescent="0.2"/>
    <row r="9869" ht="12.75" customHeight="1" x14ac:dyDescent="0.2"/>
    <row r="9870" ht="12.75" customHeight="1" x14ac:dyDescent="0.2"/>
    <row r="9871" ht="12.75" customHeight="1" x14ac:dyDescent="0.2"/>
    <row r="9872" ht="12.75" customHeight="1" x14ac:dyDescent="0.2"/>
    <row r="9873" ht="12.75" customHeight="1" x14ac:dyDescent="0.2"/>
    <row r="9874" ht="12.75" customHeight="1" x14ac:dyDescent="0.2"/>
    <row r="9875" ht="12.75" customHeight="1" x14ac:dyDescent="0.2"/>
    <row r="9876" ht="12.75" customHeight="1" x14ac:dyDescent="0.2"/>
    <row r="9877" ht="12.75" customHeight="1" x14ac:dyDescent="0.2"/>
    <row r="9878" ht="12.75" customHeight="1" x14ac:dyDescent="0.2"/>
    <row r="9879" ht="12.75" customHeight="1" x14ac:dyDescent="0.2"/>
    <row r="9880" ht="12.75" customHeight="1" x14ac:dyDescent="0.2"/>
    <row r="9881" ht="12.75" customHeight="1" x14ac:dyDescent="0.2"/>
    <row r="9882" ht="12.75" customHeight="1" x14ac:dyDescent="0.2"/>
    <row r="9883" ht="12.75" customHeight="1" x14ac:dyDescent="0.2"/>
    <row r="9884" ht="12.75" customHeight="1" x14ac:dyDescent="0.2"/>
    <row r="9885" ht="12.75" customHeight="1" x14ac:dyDescent="0.2"/>
    <row r="9886" ht="12.75" customHeight="1" x14ac:dyDescent="0.2"/>
    <row r="9887" ht="12.75" customHeight="1" x14ac:dyDescent="0.2"/>
    <row r="9888" ht="12.75" customHeight="1" x14ac:dyDescent="0.2"/>
    <row r="9889" ht="12.75" customHeight="1" x14ac:dyDescent="0.2"/>
    <row r="9890" ht="12.75" customHeight="1" x14ac:dyDescent="0.2"/>
    <row r="9891" ht="12.75" customHeight="1" x14ac:dyDescent="0.2"/>
    <row r="9892" ht="12.75" customHeight="1" x14ac:dyDescent="0.2"/>
    <row r="9893" ht="12.75" customHeight="1" x14ac:dyDescent="0.2"/>
    <row r="9894" ht="12.75" customHeight="1" x14ac:dyDescent="0.2"/>
    <row r="9895" ht="12.75" customHeight="1" x14ac:dyDescent="0.2"/>
    <row r="9896" ht="12.75" customHeight="1" x14ac:dyDescent="0.2"/>
    <row r="9897" ht="12.75" customHeight="1" x14ac:dyDescent="0.2"/>
    <row r="9898" ht="12.75" customHeight="1" x14ac:dyDescent="0.2"/>
    <row r="9899" ht="12.75" customHeight="1" x14ac:dyDescent="0.2"/>
    <row r="9900" ht="12.75" customHeight="1" x14ac:dyDescent="0.2"/>
    <row r="9901" ht="12.75" customHeight="1" x14ac:dyDescent="0.2"/>
    <row r="9902" ht="12.75" customHeight="1" x14ac:dyDescent="0.2"/>
    <row r="9903" ht="12.75" customHeight="1" x14ac:dyDescent="0.2"/>
    <row r="9904" ht="12.75" customHeight="1" x14ac:dyDescent="0.2"/>
    <row r="9905" ht="12.75" customHeight="1" x14ac:dyDescent="0.2"/>
    <row r="9906" ht="12.75" customHeight="1" x14ac:dyDescent="0.2"/>
    <row r="9907" ht="12.75" customHeight="1" x14ac:dyDescent="0.2"/>
    <row r="9908" ht="12.75" customHeight="1" x14ac:dyDescent="0.2"/>
    <row r="9909" ht="12.75" customHeight="1" x14ac:dyDescent="0.2"/>
    <row r="9910" ht="12.75" customHeight="1" x14ac:dyDescent="0.2"/>
    <row r="9911" ht="12.75" customHeight="1" x14ac:dyDescent="0.2"/>
    <row r="9912" ht="12.75" customHeight="1" x14ac:dyDescent="0.2"/>
    <row r="9913" ht="12.75" customHeight="1" x14ac:dyDescent="0.2"/>
    <row r="9914" ht="12.75" customHeight="1" x14ac:dyDescent="0.2"/>
    <row r="9915" ht="12.75" customHeight="1" x14ac:dyDescent="0.2"/>
    <row r="9916" ht="12.75" customHeight="1" x14ac:dyDescent="0.2"/>
    <row r="9917" ht="12.75" customHeight="1" x14ac:dyDescent="0.2"/>
    <row r="9918" ht="12.75" customHeight="1" x14ac:dyDescent="0.2"/>
    <row r="9919" ht="12.75" customHeight="1" x14ac:dyDescent="0.2"/>
    <row r="9920" ht="12.75" customHeight="1" x14ac:dyDescent="0.2"/>
    <row r="9921" ht="12.75" customHeight="1" x14ac:dyDescent="0.2"/>
    <row r="9922" ht="12.75" customHeight="1" x14ac:dyDescent="0.2"/>
    <row r="9923" ht="12.75" customHeight="1" x14ac:dyDescent="0.2"/>
    <row r="9924" ht="12.75" customHeight="1" x14ac:dyDescent="0.2"/>
    <row r="9925" ht="12.75" customHeight="1" x14ac:dyDescent="0.2"/>
    <row r="9926" ht="12.75" customHeight="1" x14ac:dyDescent="0.2"/>
    <row r="9927" ht="12.75" customHeight="1" x14ac:dyDescent="0.2"/>
    <row r="9928" ht="12.75" customHeight="1" x14ac:dyDescent="0.2"/>
    <row r="9929" ht="12.75" customHeight="1" x14ac:dyDescent="0.2"/>
    <row r="9930" ht="12.75" customHeight="1" x14ac:dyDescent="0.2"/>
    <row r="9931" ht="12.75" customHeight="1" x14ac:dyDescent="0.2"/>
    <row r="9932" ht="12.75" customHeight="1" x14ac:dyDescent="0.2"/>
    <row r="9933" ht="12.75" customHeight="1" x14ac:dyDescent="0.2"/>
    <row r="9934" ht="12.75" customHeight="1" x14ac:dyDescent="0.2"/>
    <row r="9935" ht="12.75" customHeight="1" x14ac:dyDescent="0.2"/>
    <row r="9936" ht="12.75" customHeight="1" x14ac:dyDescent="0.2"/>
    <row r="9937" ht="12.75" customHeight="1" x14ac:dyDescent="0.2"/>
    <row r="9938" ht="12.75" customHeight="1" x14ac:dyDescent="0.2"/>
    <row r="9939" ht="12.75" customHeight="1" x14ac:dyDescent="0.2"/>
    <row r="9940" ht="12.75" customHeight="1" x14ac:dyDescent="0.2"/>
    <row r="9941" ht="12.75" customHeight="1" x14ac:dyDescent="0.2"/>
    <row r="9942" ht="12.75" customHeight="1" x14ac:dyDescent="0.2"/>
    <row r="9943" ht="12.75" customHeight="1" x14ac:dyDescent="0.2"/>
    <row r="9944" ht="12.75" customHeight="1" x14ac:dyDescent="0.2"/>
    <row r="9945" ht="12.75" customHeight="1" x14ac:dyDescent="0.2"/>
    <row r="9946" ht="12.75" customHeight="1" x14ac:dyDescent="0.2"/>
    <row r="9947" ht="12.75" customHeight="1" x14ac:dyDescent="0.2"/>
    <row r="9948" ht="12.75" customHeight="1" x14ac:dyDescent="0.2"/>
    <row r="9949" ht="12.75" customHeight="1" x14ac:dyDescent="0.2"/>
    <row r="9950" ht="12.75" customHeight="1" x14ac:dyDescent="0.2"/>
    <row r="9951" ht="12.75" customHeight="1" x14ac:dyDescent="0.2"/>
    <row r="9952" ht="12.75" customHeight="1" x14ac:dyDescent="0.2"/>
    <row r="9953" ht="12.75" customHeight="1" x14ac:dyDescent="0.2"/>
    <row r="9954" ht="12.75" customHeight="1" x14ac:dyDescent="0.2"/>
    <row r="9955" ht="12.75" customHeight="1" x14ac:dyDescent="0.2"/>
    <row r="9956" ht="12.75" customHeight="1" x14ac:dyDescent="0.2"/>
    <row r="9957" ht="12.75" customHeight="1" x14ac:dyDescent="0.2"/>
    <row r="9958" ht="12.75" customHeight="1" x14ac:dyDescent="0.2"/>
    <row r="9959" ht="12.75" customHeight="1" x14ac:dyDescent="0.2"/>
    <row r="9960" ht="12.75" customHeight="1" x14ac:dyDescent="0.2"/>
    <row r="9961" ht="12.75" customHeight="1" x14ac:dyDescent="0.2"/>
    <row r="9962" ht="12.75" customHeight="1" x14ac:dyDescent="0.2"/>
    <row r="9963" ht="12.75" customHeight="1" x14ac:dyDescent="0.2"/>
    <row r="9964" ht="12.75" customHeight="1" x14ac:dyDescent="0.2"/>
    <row r="9965" ht="12.75" customHeight="1" x14ac:dyDescent="0.2"/>
    <row r="9966" ht="12.75" customHeight="1" x14ac:dyDescent="0.2"/>
    <row r="9967" ht="12.75" customHeight="1" x14ac:dyDescent="0.2"/>
    <row r="9968" ht="12.75" customHeight="1" x14ac:dyDescent="0.2"/>
    <row r="9969" ht="12.75" customHeight="1" x14ac:dyDescent="0.2"/>
    <row r="9970" ht="12.75" customHeight="1" x14ac:dyDescent="0.2"/>
    <row r="9971" ht="12.75" customHeight="1" x14ac:dyDescent="0.2"/>
    <row r="9972" ht="12.75" customHeight="1" x14ac:dyDescent="0.2"/>
    <row r="9973" ht="12.75" customHeight="1" x14ac:dyDescent="0.2"/>
    <row r="9974" ht="12.75" customHeight="1" x14ac:dyDescent="0.2"/>
    <row r="9975" ht="12.75" customHeight="1" x14ac:dyDescent="0.2"/>
    <row r="9976" ht="12.75" customHeight="1" x14ac:dyDescent="0.2"/>
    <row r="9977" ht="12.75" customHeight="1" x14ac:dyDescent="0.2"/>
    <row r="9978" ht="12.75" customHeight="1" x14ac:dyDescent="0.2"/>
    <row r="9979" ht="12.75" customHeight="1" x14ac:dyDescent="0.2"/>
    <row r="9980" ht="12.75" customHeight="1" x14ac:dyDescent="0.2"/>
    <row r="9981" ht="12.75" customHeight="1" x14ac:dyDescent="0.2"/>
    <row r="9982" ht="12.75" customHeight="1" x14ac:dyDescent="0.2"/>
    <row r="9983" ht="12.75" customHeight="1" x14ac:dyDescent="0.2"/>
    <row r="9984" ht="12.75" customHeight="1" x14ac:dyDescent="0.2"/>
    <row r="9985" ht="12.75" customHeight="1" x14ac:dyDescent="0.2"/>
    <row r="9986" ht="12.75" customHeight="1" x14ac:dyDescent="0.2"/>
    <row r="9987" ht="12.75" customHeight="1" x14ac:dyDescent="0.2"/>
    <row r="9988" ht="12.75" customHeight="1" x14ac:dyDescent="0.2"/>
    <row r="9989" ht="12.75" customHeight="1" x14ac:dyDescent="0.2"/>
    <row r="9990" ht="12.75" customHeight="1" x14ac:dyDescent="0.2"/>
    <row r="9991" ht="12.75" customHeight="1" x14ac:dyDescent="0.2"/>
    <row r="9992" ht="12.75" customHeight="1" x14ac:dyDescent="0.2"/>
    <row r="9993" ht="12.75" customHeight="1" x14ac:dyDescent="0.2"/>
    <row r="9994" ht="12.75" customHeight="1" x14ac:dyDescent="0.2"/>
    <row r="9995" ht="12.75" customHeight="1" x14ac:dyDescent="0.2"/>
    <row r="9996" ht="12.75" customHeight="1" x14ac:dyDescent="0.2"/>
    <row r="9997" ht="12.75" customHeight="1" x14ac:dyDescent="0.2"/>
    <row r="9998" ht="12.75" customHeight="1" x14ac:dyDescent="0.2"/>
    <row r="9999" ht="12.75" customHeight="1" x14ac:dyDescent="0.2"/>
    <row r="10000" ht="12.75" customHeight="1" x14ac:dyDescent="0.2"/>
    <row r="10001" ht="12.75" customHeight="1" x14ac:dyDescent="0.2"/>
    <row r="10002" ht="12.75" customHeight="1" x14ac:dyDescent="0.2"/>
    <row r="10003" ht="12.75" customHeight="1" x14ac:dyDescent="0.2"/>
    <row r="10004" ht="12.75" customHeight="1" x14ac:dyDescent="0.2"/>
    <row r="10005" ht="12.75" customHeight="1" x14ac:dyDescent="0.2"/>
    <row r="10006" ht="12.75" customHeight="1" x14ac:dyDescent="0.2"/>
    <row r="10007" ht="12.75" customHeight="1" x14ac:dyDescent="0.2"/>
    <row r="10008" ht="12.75" customHeight="1" x14ac:dyDescent="0.2"/>
    <row r="10009" ht="12.75" customHeight="1" x14ac:dyDescent="0.2"/>
    <row r="10010" ht="12.75" customHeight="1" x14ac:dyDescent="0.2"/>
    <row r="10011" ht="12.75" customHeight="1" x14ac:dyDescent="0.2"/>
    <row r="10012" ht="12.75" customHeight="1" x14ac:dyDescent="0.2"/>
    <row r="10013" ht="12.75" customHeight="1" x14ac:dyDescent="0.2"/>
    <row r="10014" ht="12.75" customHeight="1" x14ac:dyDescent="0.2"/>
    <row r="10015" ht="12.75" customHeight="1" x14ac:dyDescent="0.2"/>
    <row r="10016" ht="12.75" customHeight="1" x14ac:dyDescent="0.2"/>
    <row r="10017" ht="12.75" customHeight="1" x14ac:dyDescent="0.2"/>
    <row r="10018" ht="12.75" customHeight="1" x14ac:dyDescent="0.2"/>
    <row r="10019" ht="12.75" customHeight="1" x14ac:dyDescent="0.2"/>
    <row r="10020" ht="12.75" customHeight="1" x14ac:dyDescent="0.2"/>
    <row r="10021" ht="12.75" customHeight="1" x14ac:dyDescent="0.2"/>
    <row r="10022" ht="12.75" customHeight="1" x14ac:dyDescent="0.2"/>
    <row r="10023" ht="12.75" customHeight="1" x14ac:dyDescent="0.2"/>
    <row r="10024" ht="12.75" customHeight="1" x14ac:dyDescent="0.2"/>
    <row r="10025" ht="12.75" customHeight="1" x14ac:dyDescent="0.2"/>
    <row r="10026" ht="12.75" customHeight="1" x14ac:dyDescent="0.2"/>
    <row r="10027" ht="12.75" customHeight="1" x14ac:dyDescent="0.2"/>
    <row r="10028" ht="12.75" customHeight="1" x14ac:dyDescent="0.2"/>
    <row r="10029" ht="12.75" customHeight="1" x14ac:dyDescent="0.2"/>
    <row r="10030" ht="12.75" customHeight="1" x14ac:dyDescent="0.2"/>
    <row r="10031" ht="12.75" customHeight="1" x14ac:dyDescent="0.2"/>
    <row r="10032" ht="12.75" customHeight="1" x14ac:dyDescent="0.2"/>
    <row r="10033" ht="12.75" customHeight="1" x14ac:dyDescent="0.2"/>
    <row r="10034" ht="12.75" customHeight="1" x14ac:dyDescent="0.2"/>
    <row r="10035" ht="12.75" customHeight="1" x14ac:dyDescent="0.2"/>
    <row r="10036" ht="12.75" customHeight="1" x14ac:dyDescent="0.2"/>
    <row r="10037" ht="12.75" customHeight="1" x14ac:dyDescent="0.2"/>
    <row r="10038" ht="12.75" customHeight="1" x14ac:dyDescent="0.2"/>
    <row r="10039" ht="12.75" customHeight="1" x14ac:dyDescent="0.2"/>
    <row r="10040" ht="12.75" customHeight="1" x14ac:dyDescent="0.2"/>
    <row r="10041" ht="12.75" customHeight="1" x14ac:dyDescent="0.2"/>
    <row r="10042" ht="12.75" customHeight="1" x14ac:dyDescent="0.2"/>
    <row r="10043" ht="12.75" customHeight="1" x14ac:dyDescent="0.2"/>
    <row r="10044" ht="12.75" customHeight="1" x14ac:dyDescent="0.2"/>
    <row r="10045" ht="12.75" customHeight="1" x14ac:dyDescent="0.2"/>
    <row r="10046" ht="12.75" customHeight="1" x14ac:dyDescent="0.2"/>
    <row r="10047" ht="12.75" customHeight="1" x14ac:dyDescent="0.2"/>
    <row r="10048" ht="12.75" customHeight="1" x14ac:dyDescent="0.2"/>
    <row r="10049" ht="12.75" customHeight="1" x14ac:dyDescent="0.2"/>
    <row r="10050" ht="12.75" customHeight="1" x14ac:dyDescent="0.2"/>
    <row r="10051" ht="12.75" customHeight="1" x14ac:dyDescent="0.2"/>
    <row r="10052" ht="12.75" customHeight="1" x14ac:dyDescent="0.2"/>
    <row r="10053" ht="12.75" customHeight="1" x14ac:dyDescent="0.2"/>
    <row r="10054" ht="12.75" customHeight="1" x14ac:dyDescent="0.2"/>
    <row r="10055" ht="12.75" customHeight="1" x14ac:dyDescent="0.2"/>
    <row r="10056" ht="12.75" customHeight="1" x14ac:dyDescent="0.2"/>
    <row r="10057" ht="12.75" customHeight="1" x14ac:dyDescent="0.2"/>
    <row r="10058" ht="12.75" customHeight="1" x14ac:dyDescent="0.2"/>
    <row r="10059" ht="12.75" customHeight="1" x14ac:dyDescent="0.2"/>
    <row r="10060" ht="12.75" customHeight="1" x14ac:dyDescent="0.2"/>
    <row r="10061" ht="12.75" customHeight="1" x14ac:dyDescent="0.2"/>
    <row r="10062" ht="12.75" customHeight="1" x14ac:dyDescent="0.2"/>
    <row r="10063" ht="12.75" customHeight="1" x14ac:dyDescent="0.2"/>
    <row r="10064" ht="12.75" customHeight="1" x14ac:dyDescent="0.2"/>
    <row r="10065" ht="12.75" customHeight="1" x14ac:dyDescent="0.2"/>
    <row r="10066" ht="12.75" customHeight="1" x14ac:dyDescent="0.2"/>
    <row r="10067" ht="12.75" customHeight="1" x14ac:dyDescent="0.2"/>
    <row r="10068" ht="12.75" customHeight="1" x14ac:dyDescent="0.2"/>
    <row r="10069" ht="12.75" customHeight="1" x14ac:dyDescent="0.2"/>
    <row r="10070" ht="12.75" customHeight="1" x14ac:dyDescent="0.2"/>
    <row r="10071" ht="12.75" customHeight="1" x14ac:dyDescent="0.2"/>
    <row r="10072" ht="12.75" customHeight="1" x14ac:dyDescent="0.2"/>
    <row r="10073" ht="12.75" customHeight="1" x14ac:dyDescent="0.2"/>
    <row r="10074" ht="12.75" customHeight="1" x14ac:dyDescent="0.2"/>
    <row r="10075" ht="12.75" customHeight="1" x14ac:dyDescent="0.2"/>
    <row r="10076" ht="12.75" customHeight="1" x14ac:dyDescent="0.2"/>
    <row r="10077" ht="12.75" customHeight="1" x14ac:dyDescent="0.2"/>
    <row r="10078" ht="12.75" customHeight="1" x14ac:dyDescent="0.2"/>
    <row r="10079" ht="12.75" customHeight="1" x14ac:dyDescent="0.2"/>
    <row r="10080" ht="12.75" customHeight="1" x14ac:dyDescent="0.2"/>
    <row r="10081" ht="12.75" customHeight="1" x14ac:dyDescent="0.2"/>
    <row r="10082" ht="12.75" customHeight="1" x14ac:dyDescent="0.2"/>
    <row r="10083" ht="12.75" customHeight="1" x14ac:dyDescent="0.2"/>
    <row r="10084" ht="12.75" customHeight="1" x14ac:dyDescent="0.2"/>
    <row r="10085" ht="12.75" customHeight="1" x14ac:dyDescent="0.2"/>
    <row r="10086" ht="12.75" customHeight="1" x14ac:dyDescent="0.2"/>
    <row r="10087" ht="12.75" customHeight="1" x14ac:dyDescent="0.2"/>
    <row r="10088" ht="12.75" customHeight="1" x14ac:dyDescent="0.2"/>
    <row r="10089" ht="12.75" customHeight="1" x14ac:dyDescent="0.2"/>
    <row r="10090" ht="12.75" customHeight="1" x14ac:dyDescent="0.2"/>
    <row r="10091" ht="12.75" customHeight="1" x14ac:dyDescent="0.2"/>
    <row r="10092" ht="12.75" customHeight="1" x14ac:dyDescent="0.2"/>
    <row r="10093" ht="12.75" customHeight="1" x14ac:dyDescent="0.2"/>
    <row r="10094" ht="12.75" customHeight="1" x14ac:dyDescent="0.2"/>
    <row r="10095" ht="12.75" customHeight="1" x14ac:dyDescent="0.2"/>
    <row r="10096" ht="12.75" customHeight="1" x14ac:dyDescent="0.2"/>
    <row r="10097" ht="12.75" customHeight="1" x14ac:dyDescent="0.2"/>
    <row r="10098" ht="12.75" customHeight="1" x14ac:dyDescent="0.2"/>
    <row r="10099" ht="12.75" customHeight="1" x14ac:dyDescent="0.2"/>
    <row r="10100" ht="12.75" customHeight="1" x14ac:dyDescent="0.2"/>
    <row r="10101" ht="12.75" customHeight="1" x14ac:dyDescent="0.2"/>
    <row r="10102" ht="12.75" customHeight="1" x14ac:dyDescent="0.2"/>
    <row r="10103" ht="12.75" customHeight="1" x14ac:dyDescent="0.2"/>
    <row r="10104" ht="12.75" customHeight="1" x14ac:dyDescent="0.2"/>
    <row r="10105" ht="12.75" customHeight="1" x14ac:dyDescent="0.2"/>
    <row r="10106" ht="12.75" customHeight="1" x14ac:dyDescent="0.2"/>
    <row r="10107" ht="12.75" customHeight="1" x14ac:dyDescent="0.2"/>
    <row r="10108" ht="12.75" customHeight="1" x14ac:dyDescent="0.2"/>
    <row r="10109" ht="12.75" customHeight="1" x14ac:dyDescent="0.2"/>
    <row r="10110" ht="12.75" customHeight="1" x14ac:dyDescent="0.2"/>
    <row r="10111" ht="12.75" customHeight="1" x14ac:dyDescent="0.2"/>
    <row r="10112" ht="12.75" customHeight="1" x14ac:dyDescent="0.2"/>
    <row r="10113" ht="12.75" customHeight="1" x14ac:dyDescent="0.2"/>
    <row r="10114" ht="12.75" customHeight="1" x14ac:dyDescent="0.2"/>
    <row r="10115" ht="12.75" customHeight="1" x14ac:dyDescent="0.2"/>
    <row r="10116" ht="12.75" customHeight="1" x14ac:dyDescent="0.2"/>
    <row r="10117" ht="12.75" customHeight="1" x14ac:dyDescent="0.2"/>
    <row r="10118" ht="12.75" customHeight="1" x14ac:dyDescent="0.2"/>
    <row r="10119" ht="12.75" customHeight="1" x14ac:dyDescent="0.2"/>
    <row r="10120" ht="12.75" customHeight="1" x14ac:dyDescent="0.2"/>
    <row r="10121" ht="12.75" customHeight="1" x14ac:dyDescent="0.2"/>
    <row r="10122" ht="12.75" customHeight="1" x14ac:dyDescent="0.2"/>
    <row r="10123" ht="12.75" customHeight="1" x14ac:dyDescent="0.2"/>
    <row r="10124" ht="12.75" customHeight="1" x14ac:dyDescent="0.2"/>
    <row r="10125" ht="12.75" customHeight="1" x14ac:dyDescent="0.2"/>
    <row r="10126" ht="12.75" customHeight="1" x14ac:dyDescent="0.2"/>
    <row r="10127" ht="12.75" customHeight="1" x14ac:dyDescent="0.2"/>
    <row r="10128" ht="12.75" customHeight="1" x14ac:dyDescent="0.2"/>
    <row r="10129" ht="12.75" customHeight="1" x14ac:dyDescent="0.2"/>
    <row r="10130" ht="12.75" customHeight="1" x14ac:dyDescent="0.2"/>
    <row r="10131" ht="12.75" customHeight="1" x14ac:dyDescent="0.2"/>
    <row r="10132" ht="12.75" customHeight="1" x14ac:dyDescent="0.2"/>
    <row r="10133" ht="12.75" customHeight="1" x14ac:dyDescent="0.2"/>
    <row r="10134" ht="12.75" customHeight="1" x14ac:dyDescent="0.2"/>
    <row r="10135" ht="12.75" customHeight="1" x14ac:dyDescent="0.2"/>
    <row r="10136" ht="12.75" customHeight="1" x14ac:dyDescent="0.2"/>
    <row r="10137" ht="12.75" customHeight="1" x14ac:dyDescent="0.2"/>
    <row r="10138" ht="12.75" customHeight="1" x14ac:dyDescent="0.2"/>
    <row r="10139" ht="12.75" customHeight="1" x14ac:dyDescent="0.2"/>
    <row r="10140" ht="12.75" customHeight="1" x14ac:dyDescent="0.2"/>
    <row r="10141" ht="12.75" customHeight="1" x14ac:dyDescent="0.2"/>
    <row r="10142" ht="12.75" customHeight="1" x14ac:dyDescent="0.2"/>
    <row r="10143" ht="12.75" customHeight="1" x14ac:dyDescent="0.2"/>
    <row r="10144" ht="12.75" customHeight="1" x14ac:dyDescent="0.2"/>
    <row r="10145" ht="12.75" customHeight="1" x14ac:dyDescent="0.2"/>
    <row r="10146" ht="12.75" customHeight="1" x14ac:dyDescent="0.2"/>
    <row r="10147" ht="12.75" customHeight="1" x14ac:dyDescent="0.2"/>
    <row r="10148" ht="12.75" customHeight="1" x14ac:dyDescent="0.2"/>
    <row r="10149" ht="12.75" customHeight="1" x14ac:dyDescent="0.2"/>
    <row r="10150" ht="12.75" customHeight="1" x14ac:dyDescent="0.2"/>
    <row r="10151" ht="12.75" customHeight="1" x14ac:dyDescent="0.2"/>
    <row r="10152" ht="12.75" customHeight="1" x14ac:dyDescent="0.2"/>
    <row r="10153" ht="12.75" customHeight="1" x14ac:dyDescent="0.2"/>
    <row r="10154" ht="12.75" customHeight="1" x14ac:dyDescent="0.2"/>
    <row r="10155" ht="12.75" customHeight="1" x14ac:dyDescent="0.2"/>
    <row r="10156" ht="12.75" customHeight="1" x14ac:dyDescent="0.2"/>
    <row r="10157" ht="12.75" customHeight="1" x14ac:dyDescent="0.2"/>
    <row r="10158" ht="12.75" customHeight="1" x14ac:dyDescent="0.2"/>
    <row r="10159" ht="12.75" customHeight="1" x14ac:dyDescent="0.2"/>
    <row r="10160" ht="12.75" customHeight="1" x14ac:dyDescent="0.2"/>
    <row r="10161" ht="12.75" customHeight="1" x14ac:dyDescent="0.2"/>
    <row r="10162" ht="12.75" customHeight="1" x14ac:dyDescent="0.2"/>
    <row r="10163" ht="12.75" customHeight="1" x14ac:dyDescent="0.2"/>
    <row r="10164" ht="12.75" customHeight="1" x14ac:dyDescent="0.2"/>
    <row r="10165" ht="12.75" customHeight="1" x14ac:dyDescent="0.2"/>
    <row r="10166" ht="12.75" customHeight="1" x14ac:dyDescent="0.2"/>
    <row r="10167" ht="12.75" customHeight="1" x14ac:dyDescent="0.2"/>
    <row r="10168" ht="12.75" customHeight="1" x14ac:dyDescent="0.2"/>
    <row r="10169" ht="12.75" customHeight="1" x14ac:dyDescent="0.2"/>
    <row r="10170" ht="12.75" customHeight="1" x14ac:dyDescent="0.2"/>
    <row r="10171" ht="12.75" customHeight="1" x14ac:dyDescent="0.2"/>
    <row r="10172" ht="12.75" customHeight="1" x14ac:dyDescent="0.2"/>
    <row r="10173" ht="12.75" customHeight="1" x14ac:dyDescent="0.2"/>
    <row r="10174" ht="12.75" customHeight="1" x14ac:dyDescent="0.2"/>
    <row r="10175" ht="12.75" customHeight="1" x14ac:dyDescent="0.2"/>
    <row r="10176" ht="12.75" customHeight="1" x14ac:dyDescent="0.2"/>
    <row r="10177" ht="12.75" customHeight="1" x14ac:dyDescent="0.2"/>
    <row r="10178" ht="12.75" customHeight="1" x14ac:dyDescent="0.2"/>
    <row r="10179" ht="12.75" customHeight="1" x14ac:dyDescent="0.2"/>
    <row r="10180" ht="12.75" customHeight="1" x14ac:dyDescent="0.2"/>
    <row r="10181" ht="12.75" customHeight="1" x14ac:dyDescent="0.2"/>
    <row r="10182" ht="12.75" customHeight="1" x14ac:dyDescent="0.2"/>
    <row r="10183" ht="12.75" customHeight="1" x14ac:dyDescent="0.2"/>
    <row r="10184" ht="12.75" customHeight="1" x14ac:dyDescent="0.2"/>
    <row r="10185" ht="12.75" customHeight="1" x14ac:dyDescent="0.2"/>
    <row r="10186" ht="12.75" customHeight="1" x14ac:dyDescent="0.2"/>
    <row r="10187" ht="12.75" customHeight="1" x14ac:dyDescent="0.2"/>
    <row r="10188" ht="12.75" customHeight="1" x14ac:dyDescent="0.2"/>
    <row r="10189" ht="12.75" customHeight="1" x14ac:dyDescent="0.2"/>
    <row r="10190" ht="12.75" customHeight="1" x14ac:dyDescent="0.2"/>
    <row r="10191" ht="12.75" customHeight="1" x14ac:dyDescent="0.2"/>
    <row r="10192" ht="12.75" customHeight="1" x14ac:dyDescent="0.2"/>
    <row r="10193" ht="12.75" customHeight="1" x14ac:dyDescent="0.2"/>
    <row r="10194" ht="12.75" customHeight="1" x14ac:dyDescent="0.2"/>
    <row r="10195" ht="12.75" customHeight="1" x14ac:dyDescent="0.2"/>
    <row r="10196" ht="12.75" customHeight="1" x14ac:dyDescent="0.2"/>
    <row r="10197" ht="12.75" customHeight="1" x14ac:dyDescent="0.2"/>
    <row r="10198" ht="12.75" customHeight="1" x14ac:dyDescent="0.2"/>
    <row r="10199" ht="12.75" customHeight="1" x14ac:dyDescent="0.2"/>
    <row r="10200" ht="12.75" customHeight="1" x14ac:dyDescent="0.2"/>
    <row r="10201" ht="12.75" customHeight="1" x14ac:dyDescent="0.2"/>
    <row r="10202" ht="12.75" customHeight="1" x14ac:dyDescent="0.2"/>
    <row r="10203" ht="12.75" customHeight="1" x14ac:dyDescent="0.2"/>
    <row r="10204" ht="12.75" customHeight="1" x14ac:dyDescent="0.2"/>
    <row r="10205" ht="12.75" customHeight="1" x14ac:dyDescent="0.2"/>
    <row r="10206" ht="12.75" customHeight="1" x14ac:dyDescent="0.2"/>
    <row r="10207" ht="12.75" customHeight="1" x14ac:dyDescent="0.2"/>
    <row r="10208" ht="12.75" customHeight="1" x14ac:dyDescent="0.2"/>
    <row r="10209" ht="12.75" customHeight="1" x14ac:dyDescent="0.2"/>
    <row r="10210" ht="12.75" customHeight="1" x14ac:dyDescent="0.2"/>
    <row r="10211" ht="12.75" customHeight="1" x14ac:dyDescent="0.2"/>
    <row r="10212" ht="12.75" customHeight="1" x14ac:dyDescent="0.2"/>
    <row r="10213" ht="12.75" customHeight="1" x14ac:dyDescent="0.2"/>
    <row r="10214" ht="12.75" customHeight="1" x14ac:dyDescent="0.2"/>
    <row r="10215" ht="12.75" customHeight="1" x14ac:dyDescent="0.2"/>
    <row r="10216" ht="12.75" customHeight="1" x14ac:dyDescent="0.2"/>
    <row r="10217" ht="12.75" customHeight="1" x14ac:dyDescent="0.2"/>
    <row r="10218" ht="12.75" customHeight="1" x14ac:dyDescent="0.2"/>
    <row r="10219" ht="12.75" customHeight="1" x14ac:dyDescent="0.2"/>
    <row r="10220" ht="12.75" customHeight="1" x14ac:dyDescent="0.2"/>
    <row r="10221" ht="12.75" customHeight="1" x14ac:dyDescent="0.2"/>
    <row r="10222" ht="12.75" customHeight="1" x14ac:dyDescent="0.2"/>
    <row r="10223" ht="12.75" customHeight="1" x14ac:dyDescent="0.2"/>
    <row r="10224" ht="12.75" customHeight="1" x14ac:dyDescent="0.2"/>
    <row r="10225" ht="12.75" customHeight="1" x14ac:dyDescent="0.2"/>
    <row r="10226" ht="12.75" customHeight="1" x14ac:dyDescent="0.2"/>
    <row r="10227" ht="12.75" customHeight="1" x14ac:dyDescent="0.2"/>
    <row r="10228" ht="12.75" customHeight="1" x14ac:dyDescent="0.2"/>
    <row r="10229" ht="12.75" customHeight="1" x14ac:dyDescent="0.2"/>
    <row r="10230" ht="12.75" customHeight="1" x14ac:dyDescent="0.2"/>
    <row r="10231" ht="12.75" customHeight="1" x14ac:dyDescent="0.2"/>
    <row r="10232" ht="12.75" customHeight="1" x14ac:dyDescent="0.2"/>
    <row r="10233" ht="12.75" customHeight="1" x14ac:dyDescent="0.2"/>
    <row r="10234" ht="12.75" customHeight="1" x14ac:dyDescent="0.2"/>
    <row r="10235" ht="12.75" customHeight="1" x14ac:dyDescent="0.2"/>
    <row r="10236" ht="12.75" customHeight="1" x14ac:dyDescent="0.2"/>
    <row r="10237" ht="12.75" customHeight="1" x14ac:dyDescent="0.2"/>
    <row r="10238" ht="12.75" customHeight="1" x14ac:dyDescent="0.2"/>
    <row r="10239" ht="12.75" customHeight="1" x14ac:dyDescent="0.2"/>
    <row r="10240" ht="12.75" customHeight="1" x14ac:dyDescent="0.2"/>
    <row r="10241" ht="12.75" customHeight="1" x14ac:dyDescent="0.2"/>
    <row r="10242" ht="12.75" customHeight="1" x14ac:dyDescent="0.2"/>
    <row r="10243" ht="12.75" customHeight="1" x14ac:dyDescent="0.2"/>
    <row r="10244" ht="12.75" customHeight="1" x14ac:dyDescent="0.2"/>
    <row r="10245" ht="12.75" customHeight="1" x14ac:dyDescent="0.2"/>
    <row r="10246" ht="12.75" customHeight="1" x14ac:dyDescent="0.2"/>
    <row r="10247" ht="12.75" customHeight="1" x14ac:dyDescent="0.2"/>
    <row r="10248" ht="12.75" customHeight="1" x14ac:dyDescent="0.2"/>
    <row r="10249" ht="12.75" customHeight="1" x14ac:dyDescent="0.2"/>
    <row r="10250" ht="12.75" customHeight="1" x14ac:dyDescent="0.2"/>
    <row r="10251" ht="12.75" customHeight="1" x14ac:dyDescent="0.2"/>
    <row r="10252" ht="12.75" customHeight="1" x14ac:dyDescent="0.2"/>
    <row r="10253" ht="12.75" customHeight="1" x14ac:dyDescent="0.2"/>
    <row r="10254" ht="12.75" customHeight="1" x14ac:dyDescent="0.2"/>
    <row r="10255" ht="12.75" customHeight="1" x14ac:dyDescent="0.2"/>
    <row r="10256" ht="12.75" customHeight="1" x14ac:dyDescent="0.2"/>
    <row r="10257" ht="12.75" customHeight="1" x14ac:dyDescent="0.2"/>
    <row r="10258" ht="12.75" customHeight="1" x14ac:dyDescent="0.2"/>
    <row r="10259" ht="12.75" customHeight="1" x14ac:dyDescent="0.2"/>
    <row r="10260" ht="12.75" customHeight="1" x14ac:dyDescent="0.2"/>
    <row r="10261" ht="12.75" customHeight="1" x14ac:dyDescent="0.2"/>
    <row r="10262" ht="12.75" customHeight="1" x14ac:dyDescent="0.2"/>
    <row r="10263" ht="12.75" customHeight="1" x14ac:dyDescent="0.2"/>
    <row r="10264" ht="12.75" customHeight="1" x14ac:dyDescent="0.2"/>
    <row r="10265" ht="12.75" customHeight="1" x14ac:dyDescent="0.2"/>
    <row r="10266" ht="12.75" customHeight="1" x14ac:dyDescent="0.2"/>
    <row r="10267" ht="12.75" customHeight="1" x14ac:dyDescent="0.2"/>
    <row r="10268" ht="12.75" customHeight="1" x14ac:dyDescent="0.2"/>
    <row r="10269" ht="12.75" customHeight="1" x14ac:dyDescent="0.2"/>
    <row r="10270" ht="12.75" customHeight="1" x14ac:dyDescent="0.2"/>
    <row r="10271" ht="12.75" customHeight="1" x14ac:dyDescent="0.2"/>
    <row r="10272" ht="12.75" customHeight="1" x14ac:dyDescent="0.2"/>
    <row r="10273" ht="12.75" customHeight="1" x14ac:dyDescent="0.2"/>
    <row r="10274" ht="12.75" customHeight="1" x14ac:dyDescent="0.2"/>
    <row r="10275" ht="12.75" customHeight="1" x14ac:dyDescent="0.2"/>
    <row r="10276" ht="12.75" customHeight="1" x14ac:dyDescent="0.2"/>
    <row r="10277" ht="12.75" customHeight="1" x14ac:dyDescent="0.2"/>
    <row r="10278" ht="12.75" customHeight="1" x14ac:dyDescent="0.2"/>
    <row r="10279" ht="12.75" customHeight="1" x14ac:dyDescent="0.2"/>
    <row r="10280" ht="12.75" customHeight="1" x14ac:dyDescent="0.2"/>
    <row r="10281" ht="12.75" customHeight="1" x14ac:dyDescent="0.2"/>
    <row r="10282" ht="12.75" customHeight="1" x14ac:dyDescent="0.2"/>
    <row r="10283" ht="12.75" customHeight="1" x14ac:dyDescent="0.2"/>
    <row r="10284" ht="12.75" customHeight="1" x14ac:dyDescent="0.2"/>
    <row r="10285" ht="12.75" customHeight="1" x14ac:dyDescent="0.2"/>
    <row r="10286" ht="12.75" customHeight="1" x14ac:dyDescent="0.2"/>
    <row r="10287" ht="12.75" customHeight="1" x14ac:dyDescent="0.2"/>
    <row r="10288" ht="12.75" customHeight="1" x14ac:dyDescent="0.2"/>
    <row r="10289" ht="12.75" customHeight="1" x14ac:dyDescent="0.2"/>
    <row r="10290" ht="12.75" customHeight="1" x14ac:dyDescent="0.2"/>
    <row r="10291" ht="12.75" customHeight="1" x14ac:dyDescent="0.2"/>
    <row r="10292" ht="12.75" customHeight="1" x14ac:dyDescent="0.2"/>
    <row r="10293" ht="12.75" customHeight="1" x14ac:dyDescent="0.2"/>
    <row r="10294" ht="12.75" customHeight="1" x14ac:dyDescent="0.2"/>
    <row r="10295" ht="12.75" customHeight="1" x14ac:dyDescent="0.2"/>
    <row r="10296" ht="12.75" customHeight="1" x14ac:dyDescent="0.2"/>
    <row r="10297" ht="12.75" customHeight="1" x14ac:dyDescent="0.2"/>
    <row r="10298" ht="12.75" customHeight="1" x14ac:dyDescent="0.2"/>
    <row r="10299" ht="12.75" customHeight="1" x14ac:dyDescent="0.2"/>
    <row r="10300" ht="12.75" customHeight="1" x14ac:dyDescent="0.2"/>
    <row r="10301" ht="12.75" customHeight="1" x14ac:dyDescent="0.2"/>
    <row r="10302" ht="12.75" customHeight="1" x14ac:dyDescent="0.2"/>
    <row r="10303" ht="12.75" customHeight="1" x14ac:dyDescent="0.2"/>
    <row r="10304" ht="12.75" customHeight="1" x14ac:dyDescent="0.2"/>
    <row r="10305" ht="12.75" customHeight="1" x14ac:dyDescent="0.2"/>
    <row r="10306" ht="12.75" customHeight="1" x14ac:dyDescent="0.2"/>
    <row r="10307" ht="12.75" customHeight="1" x14ac:dyDescent="0.2"/>
    <row r="10308" ht="12.75" customHeight="1" x14ac:dyDescent="0.2"/>
    <row r="10309" ht="12.75" customHeight="1" x14ac:dyDescent="0.2"/>
    <row r="10310" ht="12.75" customHeight="1" x14ac:dyDescent="0.2"/>
    <row r="10311" ht="12.75" customHeight="1" x14ac:dyDescent="0.2"/>
    <row r="10312" ht="12.75" customHeight="1" x14ac:dyDescent="0.2"/>
    <row r="10313" ht="12.75" customHeight="1" x14ac:dyDescent="0.2"/>
    <row r="10314" ht="12.75" customHeight="1" x14ac:dyDescent="0.2"/>
    <row r="10315" ht="12.75" customHeight="1" x14ac:dyDescent="0.2"/>
    <row r="10316" ht="12.75" customHeight="1" x14ac:dyDescent="0.2"/>
    <row r="10317" ht="12.75" customHeight="1" x14ac:dyDescent="0.2"/>
    <row r="10318" ht="12.75" customHeight="1" x14ac:dyDescent="0.2"/>
    <row r="10319" ht="12.75" customHeight="1" x14ac:dyDescent="0.2"/>
    <row r="10320" ht="12.75" customHeight="1" x14ac:dyDescent="0.2"/>
    <row r="10321" ht="12.75" customHeight="1" x14ac:dyDescent="0.2"/>
    <row r="10322" ht="12.75" customHeight="1" x14ac:dyDescent="0.2"/>
    <row r="10323" ht="12.75" customHeight="1" x14ac:dyDescent="0.2"/>
    <row r="10324" ht="12.75" customHeight="1" x14ac:dyDescent="0.2"/>
    <row r="10325" ht="12.75" customHeight="1" x14ac:dyDescent="0.2"/>
    <row r="10326" ht="12.75" customHeight="1" x14ac:dyDescent="0.2"/>
    <row r="10327" ht="12.75" customHeight="1" x14ac:dyDescent="0.2"/>
    <row r="10328" ht="12.75" customHeight="1" x14ac:dyDescent="0.2"/>
    <row r="10329" ht="12.75" customHeight="1" x14ac:dyDescent="0.2"/>
    <row r="10330" ht="12.75" customHeight="1" x14ac:dyDescent="0.2"/>
    <row r="10331" ht="12.75" customHeight="1" x14ac:dyDescent="0.2"/>
    <row r="10332" ht="12.75" customHeight="1" x14ac:dyDescent="0.2"/>
    <row r="10333" ht="12.75" customHeight="1" x14ac:dyDescent="0.2"/>
    <row r="10334" ht="12.75" customHeight="1" x14ac:dyDescent="0.2"/>
    <row r="10335" ht="12.75" customHeight="1" x14ac:dyDescent="0.2"/>
    <row r="10336" ht="12.75" customHeight="1" x14ac:dyDescent="0.2"/>
    <row r="10337" ht="12.75" customHeight="1" x14ac:dyDescent="0.2"/>
    <row r="10338" ht="12.75" customHeight="1" x14ac:dyDescent="0.2"/>
    <row r="10339" ht="12.75" customHeight="1" x14ac:dyDescent="0.2"/>
    <row r="10340" ht="12.75" customHeight="1" x14ac:dyDescent="0.2"/>
    <row r="10341" ht="12.75" customHeight="1" x14ac:dyDescent="0.2"/>
    <row r="10342" ht="12.75" customHeight="1" x14ac:dyDescent="0.2"/>
    <row r="10343" ht="12.75" customHeight="1" x14ac:dyDescent="0.2"/>
    <row r="10344" ht="12.75" customHeight="1" x14ac:dyDescent="0.2"/>
    <row r="10345" ht="12.75" customHeight="1" x14ac:dyDescent="0.2"/>
    <row r="10346" ht="12.75" customHeight="1" x14ac:dyDescent="0.2"/>
    <row r="10347" ht="12.75" customHeight="1" x14ac:dyDescent="0.2"/>
    <row r="10348" ht="12.75" customHeight="1" x14ac:dyDescent="0.2"/>
    <row r="10349" ht="12.75" customHeight="1" x14ac:dyDescent="0.2"/>
    <row r="10350" ht="12.75" customHeight="1" x14ac:dyDescent="0.2"/>
    <row r="10351" ht="12.75" customHeight="1" x14ac:dyDescent="0.2"/>
    <row r="10352" ht="12.75" customHeight="1" x14ac:dyDescent="0.2"/>
    <row r="10353" ht="12.75" customHeight="1" x14ac:dyDescent="0.2"/>
    <row r="10354" ht="12.75" customHeight="1" x14ac:dyDescent="0.2"/>
    <row r="10355" ht="12.75" customHeight="1" x14ac:dyDescent="0.2"/>
    <row r="10356" ht="12.75" customHeight="1" x14ac:dyDescent="0.2"/>
    <row r="10357" ht="12.75" customHeight="1" x14ac:dyDescent="0.2"/>
    <row r="10358" ht="12.75" customHeight="1" x14ac:dyDescent="0.2"/>
    <row r="10359" ht="12.75" customHeight="1" x14ac:dyDescent="0.2"/>
    <row r="10360" ht="12.75" customHeight="1" x14ac:dyDescent="0.2"/>
    <row r="10361" ht="12.75" customHeight="1" x14ac:dyDescent="0.2"/>
    <row r="10362" ht="12.75" customHeight="1" x14ac:dyDescent="0.2"/>
    <row r="10363" ht="12.75" customHeight="1" x14ac:dyDescent="0.2"/>
    <row r="10364" ht="12.75" customHeight="1" x14ac:dyDescent="0.2"/>
    <row r="10365" ht="12.75" customHeight="1" x14ac:dyDescent="0.2"/>
    <row r="10366" ht="12.75" customHeight="1" x14ac:dyDescent="0.2"/>
    <row r="10367" ht="12.75" customHeight="1" x14ac:dyDescent="0.2"/>
    <row r="10368" ht="12.75" customHeight="1" x14ac:dyDescent="0.2"/>
    <row r="10369" ht="12.75" customHeight="1" x14ac:dyDescent="0.2"/>
    <row r="10370" ht="12.75" customHeight="1" x14ac:dyDescent="0.2"/>
    <row r="10371" ht="12.75" customHeight="1" x14ac:dyDescent="0.2"/>
    <row r="10372" ht="12.75" customHeight="1" x14ac:dyDescent="0.2"/>
    <row r="10373" ht="12.75" customHeight="1" x14ac:dyDescent="0.2"/>
    <row r="10374" ht="12.75" customHeight="1" x14ac:dyDescent="0.2"/>
    <row r="10375" ht="12.75" customHeight="1" x14ac:dyDescent="0.2"/>
    <row r="10376" ht="12.75" customHeight="1" x14ac:dyDescent="0.2"/>
    <row r="10377" ht="12.75" customHeight="1" x14ac:dyDescent="0.2"/>
    <row r="10378" ht="12.75" customHeight="1" x14ac:dyDescent="0.2"/>
    <row r="10379" ht="12.75" customHeight="1" x14ac:dyDescent="0.2"/>
    <row r="10380" ht="12.75" customHeight="1" x14ac:dyDescent="0.2"/>
    <row r="10381" ht="12.75" customHeight="1" x14ac:dyDescent="0.2"/>
    <row r="10382" ht="12.75" customHeight="1" x14ac:dyDescent="0.2"/>
    <row r="10383" ht="12.75" customHeight="1" x14ac:dyDescent="0.2"/>
    <row r="10384" ht="12.75" customHeight="1" x14ac:dyDescent="0.2"/>
    <row r="10385" ht="12.75" customHeight="1" x14ac:dyDescent="0.2"/>
    <row r="10386" ht="12.75" customHeight="1" x14ac:dyDescent="0.2"/>
    <row r="10387" ht="12.75" customHeight="1" x14ac:dyDescent="0.2"/>
    <row r="10388" ht="12.75" customHeight="1" x14ac:dyDescent="0.2"/>
    <row r="10389" ht="12.75" customHeight="1" x14ac:dyDescent="0.2"/>
    <row r="10390" ht="12.75" customHeight="1" x14ac:dyDescent="0.2"/>
    <row r="10391" ht="12.75" customHeight="1" x14ac:dyDescent="0.2"/>
    <row r="10392" ht="12.75" customHeight="1" x14ac:dyDescent="0.2"/>
    <row r="10393" ht="12.75" customHeight="1" x14ac:dyDescent="0.2"/>
    <row r="10394" ht="12.75" customHeight="1" x14ac:dyDescent="0.2"/>
    <row r="10395" ht="12.75" customHeight="1" x14ac:dyDescent="0.2"/>
    <row r="10396" ht="12.75" customHeight="1" x14ac:dyDescent="0.2"/>
    <row r="10397" ht="12.75" customHeight="1" x14ac:dyDescent="0.2"/>
    <row r="10398" ht="12.75" customHeight="1" x14ac:dyDescent="0.2"/>
    <row r="10399" ht="12.75" customHeight="1" x14ac:dyDescent="0.2"/>
    <row r="10400" ht="12.75" customHeight="1" x14ac:dyDescent="0.2"/>
    <row r="10401" ht="12.75" customHeight="1" x14ac:dyDescent="0.2"/>
    <row r="10402" ht="12.75" customHeight="1" x14ac:dyDescent="0.2"/>
    <row r="10403" ht="12.75" customHeight="1" x14ac:dyDescent="0.2"/>
    <row r="10404" ht="12.75" customHeight="1" x14ac:dyDescent="0.2"/>
    <row r="10405" ht="12.75" customHeight="1" x14ac:dyDescent="0.2"/>
    <row r="10406" ht="12.75" customHeight="1" x14ac:dyDescent="0.2"/>
    <row r="10407" ht="12.75" customHeight="1" x14ac:dyDescent="0.2"/>
    <row r="10408" ht="12.75" customHeight="1" x14ac:dyDescent="0.2"/>
    <row r="10409" ht="12.75" customHeight="1" x14ac:dyDescent="0.2"/>
    <row r="10410" ht="12.75" customHeight="1" x14ac:dyDescent="0.2"/>
    <row r="10411" ht="12.75" customHeight="1" x14ac:dyDescent="0.2"/>
    <row r="10412" ht="12.75" customHeight="1" x14ac:dyDescent="0.2"/>
    <row r="10413" ht="12.75" customHeight="1" x14ac:dyDescent="0.2"/>
    <row r="10414" ht="12.75" customHeight="1" x14ac:dyDescent="0.2"/>
    <row r="10415" ht="12.75" customHeight="1" x14ac:dyDescent="0.2"/>
    <row r="10416" ht="12.75" customHeight="1" x14ac:dyDescent="0.2"/>
    <row r="10417" ht="12.75" customHeight="1" x14ac:dyDescent="0.2"/>
    <row r="10418" ht="12.75" customHeight="1" x14ac:dyDescent="0.2"/>
    <row r="10419" ht="12.75" customHeight="1" x14ac:dyDescent="0.2"/>
    <row r="10420" ht="12.75" customHeight="1" x14ac:dyDescent="0.2"/>
    <row r="10421" ht="12.75" customHeight="1" x14ac:dyDescent="0.2"/>
    <row r="10422" ht="12.75" customHeight="1" x14ac:dyDescent="0.2"/>
    <row r="10423" ht="12.75" customHeight="1" x14ac:dyDescent="0.2"/>
    <row r="10424" ht="12.75" customHeight="1" x14ac:dyDescent="0.2"/>
    <row r="10425" ht="12.75" customHeight="1" x14ac:dyDescent="0.2"/>
    <row r="10426" ht="12.75" customHeight="1" x14ac:dyDescent="0.2"/>
    <row r="10427" ht="12.75" customHeight="1" x14ac:dyDescent="0.2"/>
    <row r="10428" ht="12.75" customHeight="1" x14ac:dyDescent="0.2"/>
    <row r="10429" ht="12.75" customHeight="1" x14ac:dyDescent="0.2"/>
    <row r="10430" ht="12.75" customHeight="1" x14ac:dyDescent="0.2"/>
    <row r="10431" ht="12.75" customHeight="1" x14ac:dyDescent="0.2"/>
    <row r="10432" ht="12.75" customHeight="1" x14ac:dyDescent="0.2"/>
    <row r="10433" ht="12.75" customHeight="1" x14ac:dyDescent="0.2"/>
    <row r="10434" ht="12.75" customHeight="1" x14ac:dyDescent="0.2"/>
    <row r="10435" ht="12.75" customHeight="1" x14ac:dyDescent="0.2"/>
    <row r="10436" ht="12.75" customHeight="1" x14ac:dyDescent="0.2"/>
    <row r="10437" ht="12.75" customHeight="1" x14ac:dyDescent="0.2"/>
    <row r="10438" ht="12.75" customHeight="1" x14ac:dyDescent="0.2"/>
    <row r="10439" ht="12.75" customHeight="1" x14ac:dyDescent="0.2"/>
    <row r="10440" ht="12.75" customHeight="1" x14ac:dyDescent="0.2"/>
    <row r="10441" ht="12.75" customHeight="1" x14ac:dyDescent="0.2"/>
    <row r="10442" ht="12.75" customHeight="1" x14ac:dyDescent="0.2"/>
    <row r="10443" ht="12.75" customHeight="1" x14ac:dyDescent="0.2"/>
    <row r="10444" ht="12.75" customHeight="1" x14ac:dyDescent="0.2"/>
    <row r="10445" ht="12.75" customHeight="1" x14ac:dyDescent="0.2"/>
    <row r="10446" ht="12.75" customHeight="1" x14ac:dyDescent="0.2"/>
    <row r="10447" ht="12.75" customHeight="1" x14ac:dyDescent="0.2"/>
    <row r="10448" ht="12.75" customHeight="1" x14ac:dyDescent="0.2"/>
    <row r="10449" ht="12.75" customHeight="1" x14ac:dyDescent="0.2"/>
    <row r="10450" ht="12.75" customHeight="1" x14ac:dyDescent="0.2"/>
    <row r="10451" ht="12.75" customHeight="1" x14ac:dyDescent="0.2"/>
    <row r="10452" ht="12.75" customHeight="1" x14ac:dyDescent="0.2"/>
    <row r="10453" ht="12.75" customHeight="1" x14ac:dyDescent="0.2"/>
    <row r="10454" ht="12.75" customHeight="1" x14ac:dyDescent="0.2"/>
    <row r="10455" ht="12.75" customHeight="1" x14ac:dyDescent="0.2"/>
    <row r="10456" ht="12.75" customHeight="1" x14ac:dyDescent="0.2"/>
    <row r="10457" ht="12.75" customHeight="1" x14ac:dyDescent="0.2"/>
    <row r="10458" ht="12.75" customHeight="1" x14ac:dyDescent="0.2"/>
    <row r="10459" ht="12.75" customHeight="1" x14ac:dyDescent="0.2"/>
    <row r="10460" ht="12.75" customHeight="1" x14ac:dyDescent="0.2"/>
    <row r="10461" ht="12.75" customHeight="1" x14ac:dyDescent="0.2"/>
    <row r="10462" ht="12.75" customHeight="1" x14ac:dyDescent="0.2"/>
    <row r="10463" ht="12.75" customHeight="1" x14ac:dyDescent="0.2"/>
    <row r="10464" ht="12.75" customHeight="1" x14ac:dyDescent="0.2"/>
    <row r="10465" ht="12.75" customHeight="1" x14ac:dyDescent="0.2"/>
    <row r="10466" ht="12.75" customHeight="1" x14ac:dyDescent="0.2"/>
    <row r="10467" ht="12.75" customHeight="1" x14ac:dyDescent="0.2"/>
    <row r="10468" ht="12.75" customHeight="1" x14ac:dyDescent="0.2"/>
    <row r="10469" ht="12.75" customHeight="1" x14ac:dyDescent="0.2"/>
    <row r="10470" ht="12.75" customHeight="1" x14ac:dyDescent="0.2"/>
    <row r="10471" ht="12.75" customHeight="1" x14ac:dyDescent="0.2"/>
    <row r="10472" ht="12.75" customHeight="1" x14ac:dyDescent="0.2"/>
    <row r="10473" ht="12.75" customHeight="1" x14ac:dyDescent="0.2"/>
    <row r="10474" ht="12.75" customHeight="1" x14ac:dyDescent="0.2"/>
    <row r="10475" ht="12.75" customHeight="1" x14ac:dyDescent="0.2"/>
    <row r="10476" ht="12.75" customHeight="1" x14ac:dyDescent="0.2"/>
    <row r="10477" ht="12.75" customHeight="1" x14ac:dyDescent="0.2"/>
    <row r="10478" ht="12.75" customHeight="1" x14ac:dyDescent="0.2"/>
    <row r="10479" ht="12.75" customHeight="1" x14ac:dyDescent="0.2"/>
    <row r="10480" ht="12.75" customHeight="1" x14ac:dyDescent="0.2"/>
    <row r="10481" ht="12.75" customHeight="1" x14ac:dyDescent="0.2"/>
    <row r="10482" ht="12.75" customHeight="1" x14ac:dyDescent="0.2"/>
    <row r="10483" ht="12.75" customHeight="1" x14ac:dyDescent="0.2"/>
    <row r="10484" ht="12.75" customHeight="1" x14ac:dyDescent="0.2"/>
    <row r="10485" ht="12.75" customHeight="1" x14ac:dyDescent="0.2"/>
    <row r="10486" ht="12.75" customHeight="1" x14ac:dyDescent="0.2"/>
    <row r="10487" ht="12.75" customHeight="1" x14ac:dyDescent="0.2"/>
    <row r="10488" ht="12.75" customHeight="1" x14ac:dyDescent="0.2"/>
    <row r="10489" ht="12.75" customHeight="1" x14ac:dyDescent="0.2"/>
    <row r="10490" ht="12.75" customHeight="1" x14ac:dyDescent="0.2"/>
    <row r="10491" ht="12.75" customHeight="1" x14ac:dyDescent="0.2"/>
    <row r="10492" ht="12.75" customHeight="1" x14ac:dyDescent="0.2"/>
    <row r="10493" ht="12.75" customHeight="1" x14ac:dyDescent="0.2"/>
    <row r="10494" ht="12.75" customHeight="1" x14ac:dyDescent="0.2"/>
    <row r="10495" ht="12.75" customHeight="1" x14ac:dyDescent="0.2"/>
    <row r="10496" ht="12.75" customHeight="1" x14ac:dyDescent="0.2"/>
    <row r="10497" ht="12.75" customHeight="1" x14ac:dyDescent="0.2"/>
    <row r="10498" ht="12.75" customHeight="1" x14ac:dyDescent="0.2"/>
    <row r="10499" ht="12.75" customHeight="1" x14ac:dyDescent="0.2"/>
    <row r="10500" ht="12.75" customHeight="1" x14ac:dyDescent="0.2"/>
    <row r="10501" ht="12.75" customHeight="1" x14ac:dyDescent="0.2"/>
    <row r="10502" ht="12.75" customHeight="1" x14ac:dyDescent="0.2"/>
    <row r="10503" ht="12.75" customHeight="1" x14ac:dyDescent="0.2"/>
    <row r="10504" ht="12.75" customHeight="1" x14ac:dyDescent="0.2"/>
    <row r="10505" ht="12.75" customHeight="1" x14ac:dyDescent="0.2"/>
    <row r="10506" ht="12.75" customHeight="1" x14ac:dyDescent="0.2"/>
    <row r="10507" ht="12.75" customHeight="1" x14ac:dyDescent="0.2"/>
    <row r="10508" ht="12.75" customHeight="1" x14ac:dyDescent="0.2"/>
    <row r="10509" ht="12.75" customHeight="1" x14ac:dyDescent="0.2"/>
    <row r="10510" ht="12.75" customHeight="1" x14ac:dyDescent="0.2"/>
    <row r="10511" ht="12.75" customHeight="1" x14ac:dyDescent="0.2"/>
    <row r="10512" ht="12.75" customHeight="1" x14ac:dyDescent="0.2"/>
    <row r="10513" ht="12.75" customHeight="1" x14ac:dyDescent="0.2"/>
    <row r="10514" ht="12.75" customHeight="1" x14ac:dyDescent="0.2"/>
    <row r="10515" ht="12.75" customHeight="1" x14ac:dyDescent="0.2"/>
    <row r="10516" ht="12.75" customHeight="1" x14ac:dyDescent="0.2"/>
    <row r="10517" ht="12.75" customHeight="1" x14ac:dyDescent="0.2"/>
    <row r="10518" ht="12.75" customHeight="1" x14ac:dyDescent="0.2"/>
    <row r="10519" ht="12.75" customHeight="1" x14ac:dyDescent="0.2"/>
    <row r="10520" ht="12.75" customHeight="1" x14ac:dyDescent="0.2"/>
    <row r="10521" ht="12.75" customHeight="1" x14ac:dyDescent="0.2"/>
    <row r="10522" ht="12.75" customHeight="1" x14ac:dyDescent="0.2"/>
    <row r="10523" ht="12.75" customHeight="1" x14ac:dyDescent="0.2"/>
    <row r="10524" ht="12.75" customHeight="1" x14ac:dyDescent="0.2"/>
    <row r="10525" ht="12.75" customHeight="1" x14ac:dyDescent="0.2"/>
    <row r="10526" ht="12.75" customHeight="1" x14ac:dyDescent="0.2"/>
    <row r="10527" ht="12.75" customHeight="1" x14ac:dyDescent="0.2"/>
    <row r="10528" ht="12.75" customHeight="1" x14ac:dyDescent="0.2"/>
    <row r="10529" ht="12.75" customHeight="1" x14ac:dyDescent="0.2"/>
    <row r="10530" ht="12.75" customHeight="1" x14ac:dyDescent="0.2"/>
    <row r="10531" ht="12.75" customHeight="1" x14ac:dyDescent="0.2"/>
    <row r="10532" ht="12.75" customHeight="1" x14ac:dyDescent="0.2"/>
    <row r="10533" ht="12.75" customHeight="1" x14ac:dyDescent="0.2"/>
    <row r="10534" ht="12.75" customHeight="1" x14ac:dyDescent="0.2"/>
    <row r="10535" ht="12.75" customHeight="1" x14ac:dyDescent="0.2"/>
    <row r="10536" ht="12.75" customHeight="1" x14ac:dyDescent="0.2"/>
    <row r="10537" ht="12.75" customHeight="1" x14ac:dyDescent="0.2"/>
    <row r="10538" ht="12.75" customHeight="1" x14ac:dyDescent="0.2"/>
    <row r="10539" ht="12.75" customHeight="1" x14ac:dyDescent="0.2"/>
    <row r="10540" ht="12.75" customHeight="1" x14ac:dyDescent="0.2"/>
    <row r="10541" ht="12.75" customHeight="1" x14ac:dyDescent="0.2"/>
    <row r="10542" ht="12.75" customHeight="1" x14ac:dyDescent="0.2"/>
    <row r="10543" ht="12.75" customHeight="1" x14ac:dyDescent="0.2"/>
    <row r="10544" ht="12.75" customHeight="1" x14ac:dyDescent="0.2"/>
    <row r="10545" ht="12.75" customHeight="1" x14ac:dyDescent="0.2"/>
    <row r="10546" ht="12.75" customHeight="1" x14ac:dyDescent="0.2"/>
    <row r="10547" ht="12.75" customHeight="1" x14ac:dyDescent="0.2"/>
    <row r="10548" ht="12.75" customHeight="1" x14ac:dyDescent="0.2"/>
    <row r="10549" ht="12.75" customHeight="1" x14ac:dyDescent="0.2"/>
    <row r="10550" ht="12.75" customHeight="1" x14ac:dyDescent="0.2"/>
    <row r="10551" ht="12.75" customHeight="1" x14ac:dyDescent="0.2"/>
    <row r="10552" ht="12.75" customHeight="1" x14ac:dyDescent="0.2"/>
    <row r="10553" ht="12.75" customHeight="1" x14ac:dyDescent="0.2"/>
    <row r="10554" ht="12.75" customHeight="1" x14ac:dyDescent="0.2"/>
    <row r="10555" ht="12.75" customHeight="1" x14ac:dyDescent="0.2"/>
    <row r="10556" ht="12.75" customHeight="1" x14ac:dyDescent="0.2"/>
    <row r="10557" ht="12.75" customHeight="1" x14ac:dyDescent="0.2"/>
    <row r="10558" ht="12.75" customHeight="1" x14ac:dyDescent="0.2"/>
    <row r="10559" ht="12.75" customHeight="1" x14ac:dyDescent="0.2"/>
    <row r="10560" ht="12.75" customHeight="1" x14ac:dyDescent="0.2"/>
    <row r="10561" ht="12.75" customHeight="1" x14ac:dyDescent="0.2"/>
    <row r="10562" ht="12.75" customHeight="1" x14ac:dyDescent="0.2"/>
    <row r="10563" ht="12.75" customHeight="1" x14ac:dyDescent="0.2"/>
    <row r="10564" ht="12.75" customHeight="1" x14ac:dyDescent="0.2"/>
    <row r="10565" ht="12.75" customHeight="1" x14ac:dyDescent="0.2"/>
    <row r="10566" ht="12.75" customHeight="1" x14ac:dyDescent="0.2"/>
    <row r="10567" ht="12.75" customHeight="1" x14ac:dyDescent="0.2"/>
    <row r="10568" ht="12.75" customHeight="1" x14ac:dyDescent="0.2"/>
    <row r="10569" ht="12.75" customHeight="1" x14ac:dyDescent="0.2"/>
    <row r="10570" ht="12.75" customHeight="1" x14ac:dyDescent="0.2"/>
    <row r="10571" ht="12.75" customHeight="1" x14ac:dyDescent="0.2"/>
    <row r="10572" ht="12.75" customHeight="1" x14ac:dyDescent="0.2"/>
    <row r="10573" ht="12.75" customHeight="1" x14ac:dyDescent="0.2"/>
    <row r="10574" ht="12.75" customHeight="1" x14ac:dyDescent="0.2"/>
    <row r="10575" ht="12.75" customHeight="1" x14ac:dyDescent="0.2"/>
    <row r="10576" ht="12.75" customHeight="1" x14ac:dyDescent="0.2"/>
    <row r="10577" ht="12.75" customHeight="1" x14ac:dyDescent="0.2"/>
    <row r="10578" ht="12.75" customHeight="1" x14ac:dyDescent="0.2"/>
    <row r="10579" ht="12.75" customHeight="1" x14ac:dyDescent="0.2"/>
    <row r="10580" ht="12.75" customHeight="1" x14ac:dyDescent="0.2"/>
    <row r="10581" ht="12.75" customHeight="1" x14ac:dyDescent="0.2"/>
    <row r="10582" ht="12.75" customHeight="1" x14ac:dyDescent="0.2"/>
    <row r="10583" ht="12.75" customHeight="1" x14ac:dyDescent="0.2"/>
    <row r="10584" ht="12.75" customHeight="1" x14ac:dyDescent="0.2"/>
    <row r="10585" ht="12.75" customHeight="1" x14ac:dyDescent="0.2"/>
    <row r="10586" ht="12.75" customHeight="1" x14ac:dyDescent="0.2"/>
    <row r="10587" ht="12.75" customHeight="1" x14ac:dyDescent="0.2"/>
    <row r="10588" ht="12.75" customHeight="1" x14ac:dyDescent="0.2"/>
    <row r="10589" ht="12.75" customHeight="1" x14ac:dyDescent="0.2"/>
    <row r="10590" ht="12.75" customHeight="1" x14ac:dyDescent="0.2"/>
    <row r="10591" ht="12.75" customHeight="1" x14ac:dyDescent="0.2"/>
    <row r="10592" ht="12.75" customHeight="1" x14ac:dyDescent="0.2"/>
    <row r="10593" ht="12.75" customHeight="1" x14ac:dyDescent="0.2"/>
    <row r="10594" ht="12.75" customHeight="1" x14ac:dyDescent="0.2"/>
    <row r="10595" ht="12.75" customHeight="1" x14ac:dyDescent="0.2"/>
    <row r="10596" ht="12.75" customHeight="1" x14ac:dyDescent="0.2"/>
    <row r="10597" ht="12.75" customHeight="1" x14ac:dyDescent="0.2"/>
    <row r="10598" ht="12.75" customHeight="1" x14ac:dyDescent="0.2"/>
    <row r="10599" ht="12.75" customHeight="1" x14ac:dyDescent="0.2"/>
    <row r="10600" ht="12.75" customHeight="1" x14ac:dyDescent="0.2"/>
    <row r="10601" ht="12.75" customHeight="1" x14ac:dyDescent="0.2"/>
    <row r="10602" ht="12.75" customHeight="1" x14ac:dyDescent="0.2"/>
    <row r="10603" ht="12.75" customHeight="1" x14ac:dyDescent="0.2"/>
    <row r="10604" ht="12.75" customHeight="1" x14ac:dyDescent="0.2"/>
    <row r="10605" ht="12.75" customHeight="1" x14ac:dyDescent="0.2"/>
    <row r="10606" ht="12.75" customHeight="1" x14ac:dyDescent="0.2"/>
    <row r="10607" ht="12.75" customHeight="1" x14ac:dyDescent="0.2"/>
    <row r="10608" ht="12.75" customHeight="1" x14ac:dyDescent="0.2"/>
    <row r="10609" ht="12.75" customHeight="1" x14ac:dyDescent="0.2"/>
    <row r="10610" ht="12.75" customHeight="1" x14ac:dyDescent="0.2"/>
    <row r="10611" ht="12.75" customHeight="1" x14ac:dyDescent="0.2"/>
    <row r="10612" ht="12.75" customHeight="1" x14ac:dyDescent="0.2"/>
    <row r="10613" ht="12.75" customHeight="1" x14ac:dyDescent="0.2"/>
    <row r="10614" ht="12.75" customHeight="1" x14ac:dyDescent="0.2"/>
    <row r="10615" ht="12.75" customHeight="1" x14ac:dyDescent="0.2"/>
    <row r="10616" ht="12.75" customHeight="1" x14ac:dyDescent="0.2"/>
    <row r="10617" ht="12.75" customHeight="1" x14ac:dyDescent="0.2"/>
    <row r="10618" ht="12.75" customHeight="1" x14ac:dyDescent="0.2"/>
    <row r="10619" ht="12.75" customHeight="1" x14ac:dyDescent="0.2"/>
    <row r="10620" ht="12.75" customHeight="1" x14ac:dyDescent="0.2"/>
    <row r="10621" ht="12.75" customHeight="1" x14ac:dyDescent="0.2"/>
    <row r="10622" ht="12.75" customHeight="1" x14ac:dyDescent="0.2"/>
    <row r="10623" ht="12.75" customHeight="1" x14ac:dyDescent="0.2"/>
    <row r="10624" ht="12.75" customHeight="1" x14ac:dyDescent="0.2"/>
    <row r="10625" ht="12.75" customHeight="1" x14ac:dyDescent="0.2"/>
    <row r="10626" ht="12.75" customHeight="1" x14ac:dyDescent="0.2"/>
    <row r="10627" ht="12.75" customHeight="1" x14ac:dyDescent="0.2"/>
    <row r="10628" ht="12.75" customHeight="1" x14ac:dyDescent="0.2"/>
    <row r="10629" ht="12.75" customHeight="1" x14ac:dyDescent="0.2"/>
    <row r="10630" ht="12.75" customHeight="1" x14ac:dyDescent="0.2"/>
    <row r="10631" ht="12.75" customHeight="1" x14ac:dyDescent="0.2"/>
    <row r="10632" ht="12.75" customHeight="1" x14ac:dyDescent="0.2"/>
    <row r="10633" ht="12.75" customHeight="1" x14ac:dyDescent="0.2"/>
    <row r="10634" ht="12.75" customHeight="1" x14ac:dyDescent="0.2"/>
    <row r="10635" ht="12.75" customHeight="1" x14ac:dyDescent="0.2"/>
    <row r="10636" ht="12.75" customHeight="1" x14ac:dyDescent="0.2"/>
    <row r="10637" ht="12.75" customHeight="1" x14ac:dyDescent="0.2"/>
    <row r="10638" ht="12.75" customHeight="1" x14ac:dyDescent="0.2"/>
    <row r="10639" ht="12.75" customHeight="1" x14ac:dyDescent="0.2"/>
    <row r="10640" ht="12.75" customHeight="1" x14ac:dyDescent="0.2"/>
    <row r="10641" ht="12.75" customHeight="1" x14ac:dyDescent="0.2"/>
    <row r="10642" ht="12.75" customHeight="1" x14ac:dyDescent="0.2"/>
    <row r="10643" ht="12.75" customHeight="1" x14ac:dyDescent="0.2"/>
    <row r="10644" ht="12.75" customHeight="1" x14ac:dyDescent="0.2"/>
    <row r="10645" ht="12.75" customHeight="1" x14ac:dyDescent="0.2"/>
    <row r="10646" ht="12.75" customHeight="1" x14ac:dyDescent="0.2"/>
    <row r="10647" ht="12.75" customHeight="1" x14ac:dyDescent="0.2"/>
    <row r="10648" ht="12.75" customHeight="1" x14ac:dyDescent="0.2"/>
    <row r="10649" ht="12.75" customHeight="1" x14ac:dyDescent="0.2"/>
    <row r="10650" ht="12.75" customHeight="1" x14ac:dyDescent="0.2"/>
    <row r="10651" ht="12.75" customHeight="1" x14ac:dyDescent="0.2"/>
    <row r="10652" ht="12.75" customHeight="1" x14ac:dyDescent="0.2"/>
    <row r="10653" ht="12.75" customHeight="1" x14ac:dyDescent="0.2"/>
    <row r="10654" ht="12.75" customHeight="1" x14ac:dyDescent="0.2"/>
    <row r="10655" ht="12.75" customHeight="1" x14ac:dyDescent="0.2"/>
    <row r="10656" ht="12.75" customHeight="1" x14ac:dyDescent="0.2"/>
    <row r="10657" ht="12.75" customHeight="1" x14ac:dyDescent="0.2"/>
    <row r="10658" ht="12.75" customHeight="1" x14ac:dyDescent="0.2"/>
    <row r="10659" ht="12.75" customHeight="1" x14ac:dyDescent="0.2"/>
    <row r="10660" ht="12.75" customHeight="1" x14ac:dyDescent="0.2"/>
    <row r="10661" ht="12.75" customHeight="1" x14ac:dyDescent="0.2"/>
    <row r="10662" ht="12.75" customHeight="1" x14ac:dyDescent="0.2"/>
    <row r="10663" ht="12.75" customHeight="1" x14ac:dyDescent="0.2"/>
    <row r="10664" ht="12.75" customHeight="1" x14ac:dyDescent="0.2"/>
    <row r="10665" ht="12.75" customHeight="1" x14ac:dyDescent="0.2"/>
    <row r="10666" ht="12.75" customHeight="1" x14ac:dyDescent="0.2"/>
    <row r="10667" ht="12.75" customHeight="1" x14ac:dyDescent="0.2"/>
    <row r="10668" ht="12.75" customHeight="1" x14ac:dyDescent="0.2"/>
    <row r="10669" ht="12.75" customHeight="1" x14ac:dyDescent="0.2"/>
    <row r="10670" ht="12.75" customHeight="1" x14ac:dyDescent="0.2"/>
    <row r="10671" ht="12.75" customHeight="1" x14ac:dyDescent="0.2"/>
    <row r="10672" ht="12.75" customHeight="1" x14ac:dyDescent="0.2"/>
    <row r="10673" ht="12.75" customHeight="1" x14ac:dyDescent="0.2"/>
    <row r="10674" ht="12.75" customHeight="1" x14ac:dyDescent="0.2"/>
    <row r="10675" ht="12.75" customHeight="1" x14ac:dyDescent="0.2"/>
    <row r="10676" ht="12.75" customHeight="1" x14ac:dyDescent="0.2"/>
    <row r="10677" ht="12.75" customHeight="1" x14ac:dyDescent="0.2"/>
    <row r="10678" ht="12.75" customHeight="1" x14ac:dyDescent="0.2"/>
    <row r="10679" ht="12.75" customHeight="1" x14ac:dyDescent="0.2"/>
    <row r="10680" ht="12.75" customHeight="1" x14ac:dyDescent="0.2"/>
    <row r="10681" ht="12.75" customHeight="1" x14ac:dyDescent="0.2"/>
    <row r="10682" ht="12.75" customHeight="1" x14ac:dyDescent="0.2"/>
    <row r="10683" ht="12.75" customHeight="1" x14ac:dyDescent="0.2"/>
    <row r="10684" ht="12.75" customHeight="1" x14ac:dyDescent="0.2"/>
    <row r="10685" ht="12.75" customHeight="1" x14ac:dyDescent="0.2"/>
    <row r="10686" ht="12.75" customHeight="1" x14ac:dyDescent="0.2"/>
    <row r="10687" ht="12.75" customHeight="1" x14ac:dyDescent="0.2"/>
    <row r="10688" ht="12.75" customHeight="1" x14ac:dyDescent="0.2"/>
    <row r="10689" ht="12.75" customHeight="1" x14ac:dyDescent="0.2"/>
    <row r="10690" ht="12.75" customHeight="1" x14ac:dyDescent="0.2"/>
    <row r="10691" ht="12.75" customHeight="1" x14ac:dyDescent="0.2"/>
    <row r="10692" ht="12.75" customHeight="1" x14ac:dyDescent="0.2"/>
    <row r="10693" ht="12.75" customHeight="1" x14ac:dyDescent="0.2"/>
    <row r="10694" ht="12.75" customHeight="1" x14ac:dyDescent="0.2"/>
    <row r="10695" ht="12.75" customHeight="1" x14ac:dyDescent="0.2"/>
    <row r="10696" ht="12.75" customHeight="1" x14ac:dyDescent="0.2"/>
    <row r="10697" ht="12.75" customHeight="1" x14ac:dyDescent="0.2"/>
    <row r="10698" ht="12.75" customHeight="1" x14ac:dyDescent="0.2"/>
    <row r="10699" ht="12.75" customHeight="1" x14ac:dyDescent="0.2"/>
    <row r="10700" ht="12.75" customHeight="1" x14ac:dyDescent="0.2"/>
    <row r="10701" ht="12.75" customHeight="1" x14ac:dyDescent="0.2"/>
    <row r="10702" ht="12.75" customHeight="1" x14ac:dyDescent="0.2"/>
    <row r="10703" ht="12.75" customHeight="1" x14ac:dyDescent="0.2"/>
    <row r="10704" ht="12.75" customHeight="1" x14ac:dyDescent="0.2"/>
    <row r="10705" ht="12.75" customHeight="1" x14ac:dyDescent="0.2"/>
    <row r="10706" ht="12.75" customHeight="1" x14ac:dyDescent="0.2"/>
    <row r="10707" ht="12.75" customHeight="1" x14ac:dyDescent="0.2"/>
    <row r="10708" ht="12.75" customHeight="1" x14ac:dyDescent="0.2"/>
    <row r="10709" ht="12.75" customHeight="1" x14ac:dyDescent="0.2"/>
    <row r="10710" ht="12.75" customHeight="1" x14ac:dyDescent="0.2"/>
    <row r="10711" ht="12.75" customHeight="1" x14ac:dyDescent="0.2"/>
    <row r="10712" ht="12.75" customHeight="1" x14ac:dyDescent="0.2"/>
    <row r="10713" ht="12.75" customHeight="1" x14ac:dyDescent="0.2"/>
    <row r="10714" ht="12.75" customHeight="1" x14ac:dyDescent="0.2"/>
    <row r="10715" ht="12.75" customHeight="1" x14ac:dyDescent="0.2"/>
    <row r="10716" ht="12.75" customHeight="1" x14ac:dyDescent="0.2"/>
    <row r="10717" ht="12.75" customHeight="1" x14ac:dyDescent="0.2"/>
    <row r="10718" ht="12.75" customHeight="1" x14ac:dyDescent="0.2"/>
    <row r="10719" ht="12.75" customHeight="1" x14ac:dyDescent="0.2"/>
    <row r="10720" ht="12.75" customHeight="1" x14ac:dyDescent="0.2"/>
    <row r="10721" ht="12.75" customHeight="1" x14ac:dyDescent="0.2"/>
    <row r="10722" ht="12.75" customHeight="1" x14ac:dyDescent="0.2"/>
    <row r="10723" ht="12.75" customHeight="1" x14ac:dyDescent="0.2"/>
    <row r="10724" ht="12.75" customHeight="1" x14ac:dyDescent="0.2"/>
    <row r="10725" ht="12.75" customHeight="1" x14ac:dyDescent="0.2"/>
    <row r="10726" ht="12.75" customHeight="1" x14ac:dyDescent="0.2"/>
    <row r="10727" ht="12.75" customHeight="1" x14ac:dyDescent="0.2"/>
    <row r="10728" ht="12.75" customHeight="1" x14ac:dyDescent="0.2"/>
    <row r="10729" ht="12.75" customHeight="1" x14ac:dyDescent="0.2"/>
    <row r="10730" ht="12.75" customHeight="1" x14ac:dyDescent="0.2"/>
    <row r="10731" ht="12.75" customHeight="1" x14ac:dyDescent="0.2"/>
    <row r="10732" ht="12.75" customHeight="1" x14ac:dyDescent="0.2"/>
    <row r="10733" ht="12.75" customHeight="1" x14ac:dyDescent="0.2"/>
    <row r="10734" ht="12.75" customHeight="1" x14ac:dyDescent="0.2"/>
    <row r="10735" ht="12.75" customHeight="1" x14ac:dyDescent="0.2"/>
    <row r="10736" ht="12.75" customHeight="1" x14ac:dyDescent="0.2"/>
    <row r="10737" ht="12.75" customHeight="1" x14ac:dyDescent="0.2"/>
    <row r="10738" ht="12.75" customHeight="1" x14ac:dyDescent="0.2"/>
    <row r="10739" ht="12.75" customHeight="1" x14ac:dyDescent="0.2"/>
    <row r="10740" ht="12.75" customHeight="1" x14ac:dyDescent="0.2"/>
    <row r="10741" ht="12.75" customHeight="1" x14ac:dyDescent="0.2"/>
    <row r="10742" ht="12.75" customHeight="1" x14ac:dyDescent="0.2"/>
    <row r="10743" ht="12.75" customHeight="1" x14ac:dyDescent="0.2"/>
    <row r="10744" ht="12.75" customHeight="1" x14ac:dyDescent="0.2"/>
    <row r="10745" ht="12.75" customHeight="1" x14ac:dyDescent="0.2"/>
    <row r="10746" ht="12.75" customHeight="1" x14ac:dyDescent="0.2"/>
    <row r="10747" ht="12.75" customHeight="1" x14ac:dyDescent="0.2"/>
    <row r="10748" ht="12.75" customHeight="1" x14ac:dyDescent="0.2"/>
    <row r="10749" ht="12.75" customHeight="1" x14ac:dyDescent="0.2"/>
    <row r="10750" ht="12.75" customHeight="1" x14ac:dyDescent="0.2"/>
    <row r="10751" ht="12.75" customHeight="1" x14ac:dyDescent="0.2"/>
    <row r="10752" ht="12.75" customHeight="1" x14ac:dyDescent="0.2"/>
    <row r="10753" ht="12.75" customHeight="1" x14ac:dyDescent="0.2"/>
    <row r="10754" ht="12.75" customHeight="1" x14ac:dyDescent="0.2"/>
    <row r="10755" ht="12.75" customHeight="1" x14ac:dyDescent="0.2"/>
    <row r="10756" ht="12.75" customHeight="1" x14ac:dyDescent="0.2"/>
    <row r="10757" ht="12.75" customHeight="1" x14ac:dyDescent="0.2"/>
    <row r="10758" ht="12.75" customHeight="1" x14ac:dyDescent="0.2"/>
    <row r="10759" ht="12.75" customHeight="1" x14ac:dyDescent="0.2"/>
    <row r="10760" ht="12.75" customHeight="1" x14ac:dyDescent="0.2"/>
    <row r="10761" ht="12.75" customHeight="1" x14ac:dyDescent="0.2"/>
    <row r="10762" ht="12.75" customHeight="1" x14ac:dyDescent="0.2"/>
    <row r="10763" ht="12.75" customHeight="1" x14ac:dyDescent="0.2"/>
    <row r="10764" ht="12.75" customHeight="1" x14ac:dyDescent="0.2"/>
    <row r="10765" ht="12.75" customHeight="1" x14ac:dyDescent="0.2"/>
    <row r="10766" ht="12.75" customHeight="1" x14ac:dyDescent="0.2"/>
    <row r="10767" ht="12.75" customHeight="1" x14ac:dyDescent="0.2"/>
    <row r="10768" ht="12.75" customHeight="1" x14ac:dyDescent="0.2"/>
    <row r="10769" ht="12.75" customHeight="1" x14ac:dyDescent="0.2"/>
    <row r="10770" ht="12.75" customHeight="1" x14ac:dyDescent="0.2"/>
    <row r="10771" ht="12.75" customHeight="1" x14ac:dyDescent="0.2"/>
    <row r="10772" ht="12.75" customHeight="1" x14ac:dyDescent="0.2"/>
    <row r="10773" ht="12.75" customHeight="1" x14ac:dyDescent="0.2"/>
    <row r="10774" ht="12.75" customHeight="1" x14ac:dyDescent="0.2"/>
    <row r="10775" ht="12.75" customHeight="1" x14ac:dyDescent="0.2"/>
    <row r="10776" ht="12.75" customHeight="1" x14ac:dyDescent="0.2"/>
    <row r="10777" ht="12.75" customHeight="1" x14ac:dyDescent="0.2"/>
    <row r="10778" ht="12.75" customHeight="1" x14ac:dyDescent="0.2"/>
    <row r="10779" ht="12.75" customHeight="1" x14ac:dyDescent="0.2"/>
    <row r="10780" ht="12.75" customHeight="1" x14ac:dyDescent="0.2"/>
    <row r="10781" ht="12.75" customHeight="1" x14ac:dyDescent="0.2"/>
    <row r="10782" ht="12.75" customHeight="1" x14ac:dyDescent="0.2"/>
    <row r="10783" ht="12.75" customHeight="1" x14ac:dyDescent="0.2"/>
    <row r="10784" ht="12.75" customHeight="1" x14ac:dyDescent="0.2"/>
    <row r="10785" ht="12.75" customHeight="1" x14ac:dyDescent="0.2"/>
    <row r="10786" ht="12.75" customHeight="1" x14ac:dyDescent="0.2"/>
    <row r="10787" ht="12.75" customHeight="1" x14ac:dyDescent="0.2"/>
    <row r="10788" ht="12.75" customHeight="1" x14ac:dyDescent="0.2"/>
    <row r="10789" ht="12.75" customHeight="1" x14ac:dyDescent="0.2"/>
    <row r="10790" ht="12.75" customHeight="1" x14ac:dyDescent="0.2"/>
    <row r="10791" ht="12.75" customHeight="1" x14ac:dyDescent="0.2"/>
    <row r="10792" ht="12.75" customHeight="1" x14ac:dyDescent="0.2"/>
    <row r="10793" ht="12.75" customHeight="1" x14ac:dyDescent="0.2"/>
    <row r="10794" ht="12.75" customHeight="1" x14ac:dyDescent="0.2"/>
    <row r="10795" ht="12.75" customHeight="1" x14ac:dyDescent="0.2"/>
    <row r="10796" ht="12.75" customHeight="1" x14ac:dyDescent="0.2"/>
    <row r="10797" ht="12.75" customHeight="1" x14ac:dyDescent="0.2"/>
    <row r="10798" ht="12.75" customHeight="1" x14ac:dyDescent="0.2"/>
    <row r="10799" ht="12.75" customHeight="1" x14ac:dyDescent="0.2"/>
    <row r="10800" ht="12.75" customHeight="1" x14ac:dyDescent="0.2"/>
    <row r="10801" ht="12.75" customHeight="1" x14ac:dyDescent="0.2"/>
    <row r="10802" ht="12.75" customHeight="1" x14ac:dyDescent="0.2"/>
    <row r="10803" ht="12.75" customHeight="1" x14ac:dyDescent="0.2"/>
    <row r="10804" ht="12.75" customHeight="1" x14ac:dyDescent="0.2"/>
    <row r="10805" ht="12.75" customHeight="1" x14ac:dyDescent="0.2"/>
    <row r="10806" ht="12.75" customHeight="1" x14ac:dyDescent="0.2"/>
    <row r="10807" ht="12.75" customHeight="1" x14ac:dyDescent="0.2"/>
    <row r="10808" ht="12.75" customHeight="1" x14ac:dyDescent="0.2"/>
    <row r="10809" ht="12.75" customHeight="1" x14ac:dyDescent="0.2"/>
    <row r="10810" ht="12.75" customHeight="1" x14ac:dyDescent="0.2"/>
    <row r="10811" ht="12.75" customHeight="1" x14ac:dyDescent="0.2"/>
    <row r="10812" ht="12.75" customHeight="1" x14ac:dyDescent="0.2"/>
    <row r="10813" ht="12.75" customHeight="1" x14ac:dyDescent="0.2"/>
    <row r="10814" ht="12.75" customHeight="1" x14ac:dyDescent="0.2"/>
    <row r="10815" ht="12.75" customHeight="1" x14ac:dyDescent="0.2"/>
    <row r="10816" ht="12.75" customHeight="1" x14ac:dyDescent="0.2"/>
    <row r="10817" ht="12.75" customHeight="1" x14ac:dyDescent="0.2"/>
    <row r="10818" ht="12.75" customHeight="1" x14ac:dyDescent="0.2"/>
    <row r="10819" ht="12.75" customHeight="1" x14ac:dyDescent="0.2"/>
    <row r="10820" ht="12.75" customHeight="1" x14ac:dyDescent="0.2"/>
    <row r="10821" ht="12.75" customHeight="1" x14ac:dyDescent="0.2"/>
    <row r="10822" ht="12.75" customHeight="1" x14ac:dyDescent="0.2"/>
    <row r="10823" ht="12.75" customHeight="1" x14ac:dyDescent="0.2"/>
    <row r="10824" ht="12.75" customHeight="1" x14ac:dyDescent="0.2"/>
    <row r="10825" ht="12.75" customHeight="1" x14ac:dyDescent="0.2"/>
    <row r="10826" ht="12.75" customHeight="1" x14ac:dyDescent="0.2"/>
    <row r="10827" ht="12.75" customHeight="1" x14ac:dyDescent="0.2"/>
    <row r="10828" ht="12.75" customHeight="1" x14ac:dyDescent="0.2"/>
    <row r="10829" ht="12.75" customHeight="1" x14ac:dyDescent="0.2"/>
    <row r="10830" ht="12.75" customHeight="1" x14ac:dyDescent="0.2"/>
    <row r="10831" ht="12.75" customHeight="1" x14ac:dyDescent="0.2"/>
    <row r="10832" ht="12.75" customHeight="1" x14ac:dyDescent="0.2"/>
    <row r="10833" ht="12.75" customHeight="1" x14ac:dyDescent="0.2"/>
    <row r="10834" ht="12.75" customHeight="1" x14ac:dyDescent="0.2"/>
    <row r="10835" ht="12.75" customHeight="1" x14ac:dyDescent="0.2"/>
    <row r="10836" ht="12.75" customHeight="1" x14ac:dyDescent="0.2"/>
    <row r="10837" ht="12.75" customHeight="1" x14ac:dyDescent="0.2"/>
    <row r="10838" ht="12.75" customHeight="1" x14ac:dyDescent="0.2"/>
    <row r="10839" ht="12.75" customHeight="1" x14ac:dyDescent="0.2"/>
    <row r="10840" ht="12.75" customHeight="1" x14ac:dyDescent="0.2"/>
    <row r="10841" ht="12.75" customHeight="1" x14ac:dyDescent="0.2"/>
    <row r="10842" ht="12.75" customHeight="1" x14ac:dyDescent="0.2"/>
    <row r="10843" ht="12.75" customHeight="1" x14ac:dyDescent="0.2"/>
    <row r="10844" ht="12.75" customHeight="1" x14ac:dyDescent="0.2"/>
    <row r="10845" ht="12.75" customHeight="1" x14ac:dyDescent="0.2"/>
    <row r="10846" ht="12.75" customHeight="1" x14ac:dyDescent="0.2"/>
    <row r="10847" ht="12.75" customHeight="1" x14ac:dyDescent="0.2"/>
    <row r="10848" ht="12.75" customHeight="1" x14ac:dyDescent="0.2"/>
    <row r="10849" ht="12.75" customHeight="1" x14ac:dyDescent="0.2"/>
    <row r="10850" ht="12.75" customHeight="1" x14ac:dyDescent="0.2"/>
    <row r="10851" ht="12.75" customHeight="1" x14ac:dyDescent="0.2"/>
    <row r="10852" ht="12.75" customHeight="1" x14ac:dyDescent="0.2"/>
    <row r="10853" ht="12.75" customHeight="1" x14ac:dyDescent="0.2"/>
    <row r="10854" ht="12.75" customHeight="1" x14ac:dyDescent="0.2"/>
    <row r="10855" ht="12.75" customHeight="1" x14ac:dyDescent="0.2"/>
    <row r="10856" ht="12.75" customHeight="1" x14ac:dyDescent="0.2"/>
    <row r="10857" ht="12.75" customHeight="1" x14ac:dyDescent="0.2"/>
    <row r="10858" ht="12.75" customHeight="1" x14ac:dyDescent="0.2"/>
    <row r="10859" ht="12.75" customHeight="1" x14ac:dyDescent="0.2"/>
    <row r="10860" ht="12.75" customHeight="1" x14ac:dyDescent="0.2"/>
    <row r="10861" ht="12.75" customHeight="1" x14ac:dyDescent="0.2"/>
    <row r="10862" ht="12.75" customHeight="1" x14ac:dyDescent="0.2"/>
    <row r="10863" ht="12.75" customHeight="1" x14ac:dyDescent="0.2"/>
    <row r="10864" ht="12.75" customHeight="1" x14ac:dyDescent="0.2"/>
    <row r="10865" ht="12.75" customHeight="1" x14ac:dyDescent="0.2"/>
    <row r="10866" ht="12.75" customHeight="1" x14ac:dyDescent="0.2"/>
    <row r="10867" ht="12.75" customHeight="1" x14ac:dyDescent="0.2"/>
    <row r="10868" ht="12.75" customHeight="1" x14ac:dyDescent="0.2"/>
    <row r="10869" ht="12.75" customHeight="1" x14ac:dyDescent="0.2"/>
    <row r="10870" ht="12.75" customHeight="1" x14ac:dyDescent="0.2"/>
    <row r="10871" ht="12.75" customHeight="1" x14ac:dyDescent="0.2"/>
    <row r="10872" ht="12.75" customHeight="1" x14ac:dyDescent="0.2"/>
    <row r="10873" ht="12.75" customHeight="1" x14ac:dyDescent="0.2"/>
    <row r="10874" ht="12.75" customHeight="1" x14ac:dyDescent="0.2"/>
    <row r="10875" ht="12.75" customHeight="1" x14ac:dyDescent="0.2"/>
    <row r="10876" ht="12.75" customHeight="1" x14ac:dyDescent="0.2"/>
    <row r="10877" ht="12.75" customHeight="1" x14ac:dyDescent="0.2"/>
    <row r="10878" ht="12.75" customHeight="1" x14ac:dyDescent="0.2"/>
    <row r="10879" ht="12.75" customHeight="1" x14ac:dyDescent="0.2"/>
    <row r="10880" ht="12.75" customHeight="1" x14ac:dyDescent="0.2"/>
    <row r="10881" ht="12.75" customHeight="1" x14ac:dyDescent="0.2"/>
    <row r="10882" ht="12.75" customHeight="1" x14ac:dyDescent="0.2"/>
    <row r="10883" ht="12.75" customHeight="1" x14ac:dyDescent="0.2"/>
    <row r="10884" ht="12.75" customHeight="1" x14ac:dyDescent="0.2"/>
    <row r="10885" ht="12.75" customHeight="1" x14ac:dyDescent="0.2"/>
    <row r="10886" ht="12.75" customHeight="1" x14ac:dyDescent="0.2"/>
    <row r="10887" ht="12.75" customHeight="1" x14ac:dyDescent="0.2"/>
    <row r="10888" ht="12.75" customHeight="1" x14ac:dyDescent="0.2"/>
    <row r="10889" ht="12.75" customHeight="1" x14ac:dyDescent="0.2"/>
    <row r="10890" ht="12.75" customHeight="1" x14ac:dyDescent="0.2"/>
    <row r="10891" ht="12.75" customHeight="1" x14ac:dyDescent="0.2"/>
    <row r="10892" ht="12.75" customHeight="1" x14ac:dyDescent="0.2"/>
    <row r="10893" ht="12.75" customHeight="1" x14ac:dyDescent="0.2"/>
    <row r="10894" ht="12.75" customHeight="1" x14ac:dyDescent="0.2"/>
    <row r="10895" ht="12.75" customHeight="1" x14ac:dyDescent="0.2"/>
    <row r="10896" ht="12.75" customHeight="1" x14ac:dyDescent="0.2"/>
    <row r="10897" ht="12.75" customHeight="1" x14ac:dyDescent="0.2"/>
    <row r="10898" ht="12.75" customHeight="1" x14ac:dyDescent="0.2"/>
    <row r="10899" ht="12.75" customHeight="1" x14ac:dyDescent="0.2"/>
    <row r="10900" ht="12.75" customHeight="1" x14ac:dyDescent="0.2"/>
    <row r="10901" ht="12.75" customHeight="1" x14ac:dyDescent="0.2"/>
    <row r="10902" ht="12.75" customHeight="1" x14ac:dyDescent="0.2"/>
    <row r="10903" ht="12.75" customHeight="1" x14ac:dyDescent="0.2"/>
    <row r="10904" ht="12.75" customHeight="1" x14ac:dyDescent="0.2"/>
    <row r="10905" ht="12.75" customHeight="1" x14ac:dyDescent="0.2"/>
    <row r="10906" ht="12.75" customHeight="1" x14ac:dyDescent="0.2"/>
    <row r="10907" ht="12.75" customHeight="1" x14ac:dyDescent="0.2"/>
    <row r="10908" ht="12.75" customHeight="1" x14ac:dyDescent="0.2"/>
    <row r="10909" ht="12.75" customHeight="1" x14ac:dyDescent="0.2"/>
    <row r="10910" ht="12.75" customHeight="1" x14ac:dyDescent="0.2"/>
    <row r="10911" ht="12.75" customHeight="1" x14ac:dyDescent="0.2"/>
    <row r="10912" ht="12.75" customHeight="1" x14ac:dyDescent="0.2"/>
    <row r="10913" ht="12.75" customHeight="1" x14ac:dyDescent="0.2"/>
    <row r="10914" ht="12.75" customHeight="1" x14ac:dyDescent="0.2"/>
    <row r="10915" ht="12.75" customHeight="1" x14ac:dyDescent="0.2"/>
    <row r="10916" ht="12.75" customHeight="1" x14ac:dyDescent="0.2"/>
    <row r="10917" ht="12.75" customHeight="1" x14ac:dyDescent="0.2"/>
    <row r="10918" ht="12.75" customHeight="1" x14ac:dyDescent="0.2"/>
    <row r="10919" ht="12.75" customHeight="1" x14ac:dyDescent="0.2"/>
    <row r="10920" ht="12.75" customHeight="1" x14ac:dyDescent="0.2"/>
    <row r="10921" ht="12.75" customHeight="1" x14ac:dyDescent="0.2"/>
    <row r="10922" ht="12.75" customHeight="1" x14ac:dyDescent="0.2"/>
    <row r="10923" ht="12.75" customHeight="1" x14ac:dyDescent="0.2"/>
    <row r="10924" ht="12.75" customHeight="1" x14ac:dyDescent="0.2"/>
    <row r="10925" ht="12.75" customHeight="1" x14ac:dyDescent="0.2"/>
    <row r="10926" ht="12.75" customHeight="1" x14ac:dyDescent="0.2"/>
    <row r="10927" ht="12.75" customHeight="1" x14ac:dyDescent="0.2"/>
    <row r="10928" ht="12.75" customHeight="1" x14ac:dyDescent="0.2"/>
    <row r="10929" ht="12.75" customHeight="1" x14ac:dyDescent="0.2"/>
    <row r="10930" ht="12.75" customHeight="1" x14ac:dyDescent="0.2"/>
    <row r="10931" ht="12.75" customHeight="1" x14ac:dyDescent="0.2"/>
    <row r="10932" ht="12.75" customHeight="1" x14ac:dyDescent="0.2"/>
    <row r="10933" ht="12.75" customHeight="1" x14ac:dyDescent="0.2"/>
    <row r="10934" ht="12.75" customHeight="1" x14ac:dyDescent="0.2"/>
    <row r="10935" ht="12.75" customHeight="1" x14ac:dyDescent="0.2"/>
    <row r="10936" ht="12.75" customHeight="1" x14ac:dyDescent="0.2"/>
    <row r="10937" ht="12.75" customHeight="1" x14ac:dyDescent="0.2"/>
    <row r="10938" ht="12.75" customHeight="1" x14ac:dyDescent="0.2"/>
    <row r="10939" ht="12.75" customHeight="1" x14ac:dyDescent="0.2"/>
    <row r="10940" ht="12.75" customHeight="1" x14ac:dyDescent="0.2"/>
    <row r="10941" ht="12.75" customHeight="1" x14ac:dyDescent="0.2"/>
    <row r="10942" ht="12.75" customHeight="1" x14ac:dyDescent="0.2"/>
    <row r="10943" ht="12.75" customHeight="1" x14ac:dyDescent="0.2"/>
    <row r="10944" ht="12.75" customHeight="1" x14ac:dyDescent="0.2"/>
    <row r="10945" ht="12.75" customHeight="1" x14ac:dyDescent="0.2"/>
    <row r="10946" ht="12.75" customHeight="1" x14ac:dyDescent="0.2"/>
    <row r="10947" ht="12.75" customHeight="1" x14ac:dyDescent="0.2"/>
    <row r="10948" ht="12.75" customHeight="1" x14ac:dyDescent="0.2"/>
    <row r="10949" ht="12.75" customHeight="1" x14ac:dyDescent="0.2"/>
    <row r="10950" ht="12.75" customHeight="1" x14ac:dyDescent="0.2"/>
    <row r="10951" ht="12.75" customHeight="1" x14ac:dyDescent="0.2"/>
    <row r="10952" ht="12.75" customHeight="1" x14ac:dyDescent="0.2"/>
    <row r="10953" ht="12.75" customHeight="1" x14ac:dyDescent="0.2"/>
    <row r="10954" ht="12.75" customHeight="1" x14ac:dyDescent="0.2"/>
    <row r="10955" ht="12.75" customHeight="1" x14ac:dyDescent="0.2"/>
    <row r="10956" ht="12.75" customHeight="1" x14ac:dyDescent="0.2"/>
    <row r="10957" ht="12.75" customHeight="1" x14ac:dyDescent="0.2"/>
    <row r="10958" ht="12.75" customHeight="1" x14ac:dyDescent="0.2"/>
    <row r="10959" ht="12.75" customHeight="1" x14ac:dyDescent="0.2"/>
    <row r="10960" ht="12.75" customHeight="1" x14ac:dyDescent="0.2"/>
    <row r="10961" ht="12.75" customHeight="1" x14ac:dyDescent="0.2"/>
    <row r="10962" ht="12.75" customHeight="1" x14ac:dyDescent="0.2"/>
    <row r="10963" ht="12.75" customHeight="1" x14ac:dyDescent="0.2"/>
    <row r="10964" ht="12.75" customHeight="1" x14ac:dyDescent="0.2"/>
    <row r="10965" ht="12.75" customHeight="1" x14ac:dyDescent="0.2"/>
    <row r="10966" ht="12.75" customHeight="1" x14ac:dyDescent="0.2"/>
    <row r="10967" ht="12.75" customHeight="1" x14ac:dyDescent="0.2"/>
    <row r="10968" ht="12.75" customHeight="1" x14ac:dyDescent="0.2"/>
    <row r="10969" ht="12.75" customHeight="1" x14ac:dyDescent="0.2"/>
    <row r="10970" ht="12.75" customHeight="1" x14ac:dyDescent="0.2"/>
    <row r="10971" ht="12.75" customHeight="1" x14ac:dyDescent="0.2"/>
    <row r="10972" ht="12.75" customHeight="1" x14ac:dyDescent="0.2"/>
    <row r="10973" ht="12.75" customHeight="1" x14ac:dyDescent="0.2"/>
    <row r="10974" ht="12.75" customHeight="1" x14ac:dyDescent="0.2"/>
    <row r="10975" ht="12.75" customHeight="1" x14ac:dyDescent="0.2"/>
    <row r="10976" ht="12.75" customHeight="1" x14ac:dyDescent="0.2"/>
    <row r="10977" ht="12.75" customHeight="1" x14ac:dyDescent="0.2"/>
    <row r="10978" ht="12.75" customHeight="1" x14ac:dyDescent="0.2"/>
    <row r="10979" ht="12.75" customHeight="1" x14ac:dyDescent="0.2"/>
    <row r="10980" ht="12.75" customHeight="1" x14ac:dyDescent="0.2"/>
    <row r="10981" ht="12.75" customHeight="1" x14ac:dyDescent="0.2"/>
    <row r="10982" ht="12.75" customHeight="1" x14ac:dyDescent="0.2"/>
    <row r="10983" ht="12.75" customHeight="1" x14ac:dyDescent="0.2"/>
    <row r="10984" ht="12.75" customHeight="1" x14ac:dyDescent="0.2"/>
    <row r="10985" ht="12.75" customHeight="1" x14ac:dyDescent="0.2"/>
    <row r="10986" ht="12.75" customHeight="1" x14ac:dyDescent="0.2"/>
    <row r="10987" ht="12.75" customHeight="1" x14ac:dyDescent="0.2"/>
    <row r="10988" ht="12.75" customHeight="1" x14ac:dyDescent="0.2"/>
    <row r="10989" ht="12.75" customHeight="1" x14ac:dyDescent="0.2"/>
    <row r="10990" ht="12.75" customHeight="1" x14ac:dyDescent="0.2"/>
    <row r="10991" ht="12.75" customHeight="1" x14ac:dyDescent="0.2"/>
    <row r="10992" ht="12.75" customHeight="1" x14ac:dyDescent="0.2"/>
    <row r="10993" ht="12.75" customHeight="1" x14ac:dyDescent="0.2"/>
    <row r="10994" ht="12.75" customHeight="1" x14ac:dyDescent="0.2"/>
    <row r="10995" ht="12.75" customHeight="1" x14ac:dyDescent="0.2"/>
    <row r="10996" ht="12.75" customHeight="1" x14ac:dyDescent="0.2"/>
    <row r="10997" ht="12.75" customHeight="1" x14ac:dyDescent="0.2"/>
    <row r="10998" ht="12.75" customHeight="1" x14ac:dyDescent="0.2"/>
    <row r="10999" ht="12.75" customHeight="1" x14ac:dyDescent="0.2"/>
    <row r="11000" ht="12.75" customHeight="1" x14ac:dyDescent="0.2"/>
    <row r="11001" ht="12.75" customHeight="1" x14ac:dyDescent="0.2"/>
    <row r="11002" ht="12.75" customHeight="1" x14ac:dyDescent="0.2"/>
    <row r="11003" ht="12.75" customHeight="1" x14ac:dyDescent="0.2"/>
    <row r="11004" ht="12.75" customHeight="1" x14ac:dyDescent="0.2"/>
    <row r="11005" ht="12.75" customHeight="1" x14ac:dyDescent="0.2"/>
    <row r="11006" ht="12.75" customHeight="1" x14ac:dyDescent="0.2"/>
    <row r="11007" ht="12.75" customHeight="1" x14ac:dyDescent="0.2"/>
    <row r="11008" ht="12.75" customHeight="1" x14ac:dyDescent="0.2"/>
    <row r="11009" ht="12.75" customHeight="1" x14ac:dyDescent="0.2"/>
    <row r="11010" ht="12.75" customHeight="1" x14ac:dyDescent="0.2"/>
    <row r="11011" ht="12.75" customHeight="1" x14ac:dyDescent="0.2"/>
    <row r="11012" ht="12.75" customHeight="1" x14ac:dyDescent="0.2"/>
    <row r="11013" ht="12.75" customHeight="1" x14ac:dyDescent="0.2"/>
    <row r="11014" ht="12.75" customHeight="1" x14ac:dyDescent="0.2"/>
    <row r="11015" ht="12.75" customHeight="1" x14ac:dyDescent="0.2"/>
    <row r="11016" ht="12.75" customHeight="1" x14ac:dyDescent="0.2"/>
    <row r="11017" ht="12.75" customHeight="1" x14ac:dyDescent="0.2"/>
    <row r="11018" ht="12.75" customHeight="1" x14ac:dyDescent="0.2"/>
    <row r="11019" ht="12.75" customHeight="1" x14ac:dyDescent="0.2"/>
    <row r="11020" ht="12.75" customHeight="1" x14ac:dyDescent="0.2"/>
    <row r="11021" ht="12.75" customHeight="1" x14ac:dyDescent="0.2"/>
    <row r="11022" ht="12.75" customHeight="1" x14ac:dyDescent="0.2"/>
    <row r="11023" ht="12.75" customHeight="1" x14ac:dyDescent="0.2"/>
    <row r="11024" ht="12.75" customHeight="1" x14ac:dyDescent="0.2"/>
    <row r="11025" ht="12.75" customHeight="1" x14ac:dyDescent="0.2"/>
    <row r="11026" ht="12.75" customHeight="1" x14ac:dyDescent="0.2"/>
    <row r="11027" ht="12.75" customHeight="1" x14ac:dyDescent="0.2"/>
    <row r="11028" ht="12.75" customHeight="1" x14ac:dyDescent="0.2"/>
    <row r="11029" ht="12.75" customHeight="1" x14ac:dyDescent="0.2"/>
    <row r="11030" ht="12.75" customHeight="1" x14ac:dyDescent="0.2"/>
    <row r="11031" ht="12.75" customHeight="1" x14ac:dyDescent="0.2"/>
    <row r="11032" ht="12.75" customHeight="1" x14ac:dyDescent="0.2"/>
    <row r="11033" ht="12.75" customHeight="1" x14ac:dyDescent="0.2"/>
    <row r="11034" ht="12.75" customHeight="1" x14ac:dyDescent="0.2"/>
    <row r="11035" ht="12.75" customHeight="1" x14ac:dyDescent="0.2"/>
    <row r="11036" ht="12.75" customHeight="1" x14ac:dyDescent="0.2"/>
    <row r="11037" ht="12.75" customHeight="1" x14ac:dyDescent="0.2"/>
    <row r="11038" ht="12.75" customHeight="1" x14ac:dyDescent="0.2"/>
    <row r="11039" ht="12.75" customHeight="1" x14ac:dyDescent="0.2"/>
    <row r="11040" ht="12.75" customHeight="1" x14ac:dyDescent="0.2"/>
    <row r="11041" ht="12.75" customHeight="1" x14ac:dyDescent="0.2"/>
    <row r="11042" ht="12.75" customHeight="1" x14ac:dyDescent="0.2"/>
    <row r="11043" ht="12.75" customHeight="1" x14ac:dyDescent="0.2"/>
    <row r="11044" ht="12.75" customHeight="1" x14ac:dyDescent="0.2"/>
    <row r="11045" ht="12.75" customHeight="1" x14ac:dyDescent="0.2"/>
    <row r="11046" ht="12.75" customHeight="1" x14ac:dyDescent="0.2"/>
    <row r="11047" ht="12.75" customHeight="1" x14ac:dyDescent="0.2"/>
    <row r="11048" ht="12.75" customHeight="1" x14ac:dyDescent="0.2"/>
    <row r="11049" ht="12.75" customHeight="1" x14ac:dyDescent="0.2"/>
    <row r="11050" ht="12.75" customHeight="1" x14ac:dyDescent="0.2"/>
    <row r="11051" ht="12.75" customHeight="1" x14ac:dyDescent="0.2"/>
    <row r="11052" ht="12.75" customHeight="1" x14ac:dyDescent="0.2"/>
    <row r="11053" ht="12.75" customHeight="1" x14ac:dyDescent="0.2"/>
    <row r="11054" ht="12.75" customHeight="1" x14ac:dyDescent="0.2"/>
    <row r="11055" ht="12.75" customHeight="1" x14ac:dyDescent="0.2"/>
    <row r="11056" ht="12.75" customHeight="1" x14ac:dyDescent="0.2"/>
    <row r="11057" ht="12.75" customHeight="1" x14ac:dyDescent="0.2"/>
    <row r="11058" ht="12.75" customHeight="1" x14ac:dyDescent="0.2"/>
    <row r="11059" ht="12.75" customHeight="1" x14ac:dyDescent="0.2"/>
    <row r="11060" ht="12.75" customHeight="1" x14ac:dyDescent="0.2"/>
    <row r="11061" ht="12.75" customHeight="1" x14ac:dyDescent="0.2"/>
    <row r="11062" ht="12.75" customHeight="1" x14ac:dyDescent="0.2"/>
    <row r="11063" ht="12.75" customHeight="1" x14ac:dyDescent="0.2"/>
    <row r="11064" ht="12.75" customHeight="1" x14ac:dyDescent="0.2"/>
    <row r="11065" ht="12.75" customHeight="1" x14ac:dyDescent="0.2"/>
    <row r="11066" ht="12.75" customHeight="1" x14ac:dyDescent="0.2"/>
    <row r="11067" ht="12.75" customHeight="1" x14ac:dyDescent="0.2"/>
    <row r="11068" ht="12.75" customHeight="1" x14ac:dyDescent="0.2"/>
    <row r="11069" ht="12.75" customHeight="1" x14ac:dyDescent="0.2"/>
    <row r="11070" ht="12.75" customHeight="1" x14ac:dyDescent="0.2"/>
    <row r="11071" ht="12.75" customHeight="1" x14ac:dyDescent="0.2"/>
    <row r="11072" ht="12.75" customHeight="1" x14ac:dyDescent="0.2"/>
    <row r="11073" ht="12.75" customHeight="1" x14ac:dyDescent="0.2"/>
    <row r="11074" ht="12.75" customHeight="1" x14ac:dyDescent="0.2"/>
    <row r="11075" ht="12.75" customHeight="1" x14ac:dyDescent="0.2"/>
    <row r="11076" ht="12.75" customHeight="1" x14ac:dyDescent="0.2"/>
    <row r="11077" ht="12.75" customHeight="1" x14ac:dyDescent="0.2"/>
    <row r="11078" ht="12.75" customHeight="1" x14ac:dyDescent="0.2"/>
    <row r="11079" ht="12.75" customHeight="1" x14ac:dyDescent="0.2"/>
    <row r="11080" ht="12.75" customHeight="1" x14ac:dyDescent="0.2"/>
    <row r="11081" ht="12.75" customHeight="1" x14ac:dyDescent="0.2"/>
    <row r="11082" ht="12.75" customHeight="1" x14ac:dyDescent="0.2"/>
    <row r="11083" ht="12.75" customHeight="1" x14ac:dyDescent="0.2"/>
    <row r="11084" ht="12.75" customHeight="1" x14ac:dyDescent="0.2"/>
    <row r="11085" ht="12.75" customHeight="1" x14ac:dyDescent="0.2"/>
    <row r="11086" ht="12.75" customHeight="1" x14ac:dyDescent="0.2"/>
    <row r="11087" ht="12.75" customHeight="1" x14ac:dyDescent="0.2"/>
    <row r="11088" ht="12.75" customHeight="1" x14ac:dyDescent="0.2"/>
    <row r="11089" ht="12.75" customHeight="1" x14ac:dyDescent="0.2"/>
    <row r="11090" ht="12.75" customHeight="1" x14ac:dyDescent="0.2"/>
    <row r="11091" ht="12.75" customHeight="1" x14ac:dyDescent="0.2"/>
    <row r="11092" ht="12.75" customHeight="1" x14ac:dyDescent="0.2"/>
    <row r="11093" ht="12.75" customHeight="1" x14ac:dyDescent="0.2"/>
    <row r="11094" ht="12.75" customHeight="1" x14ac:dyDescent="0.2"/>
    <row r="11095" ht="12.75" customHeight="1" x14ac:dyDescent="0.2"/>
    <row r="11096" ht="12.75" customHeight="1" x14ac:dyDescent="0.2"/>
    <row r="11097" ht="12.75" customHeight="1" x14ac:dyDescent="0.2"/>
    <row r="11098" ht="12.75" customHeight="1" x14ac:dyDescent="0.2"/>
    <row r="11099" ht="12.75" customHeight="1" x14ac:dyDescent="0.2"/>
    <row r="11100" ht="12.75" customHeight="1" x14ac:dyDescent="0.2"/>
    <row r="11101" ht="12.75" customHeight="1" x14ac:dyDescent="0.2"/>
    <row r="11102" ht="12.75" customHeight="1" x14ac:dyDescent="0.2"/>
    <row r="11103" ht="12.75" customHeight="1" x14ac:dyDescent="0.2"/>
    <row r="11104" ht="12.75" customHeight="1" x14ac:dyDescent="0.2"/>
    <row r="11105" ht="12.75" customHeight="1" x14ac:dyDescent="0.2"/>
    <row r="11106" ht="12.75" customHeight="1" x14ac:dyDescent="0.2"/>
    <row r="11107" ht="12.75" customHeight="1" x14ac:dyDescent="0.2"/>
    <row r="11108" ht="12.75" customHeight="1" x14ac:dyDescent="0.2"/>
    <row r="11109" ht="12.75" customHeight="1" x14ac:dyDescent="0.2"/>
    <row r="11110" ht="12.75" customHeight="1" x14ac:dyDescent="0.2"/>
    <row r="11111" ht="12.75" customHeight="1" x14ac:dyDescent="0.2"/>
    <row r="11112" ht="12.75" customHeight="1" x14ac:dyDescent="0.2"/>
    <row r="11113" ht="12.75" customHeight="1" x14ac:dyDescent="0.2"/>
    <row r="11114" ht="12.75" customHeight="1" x14ac:dyDescent="0.2"/>
    <row r="11115" ht="12.75" customHeight="1" x14ac:dyDescent="0.2"/>
    <row r="11116" ht="12.75" customHeight="1" x14ac:dyDescent="0.2"/>
    <row r="11117" ht="12.75" customHeight="1" x14ac:dyDescent="0.2"/>
    <row r="11118" ht="12.75" customHeight="1" x14ac:dyDescent="0.2"/>
    <row r="11119" ht="12.75" customHeight="1" x14ac:dyDescent="0.2"/>
    <row r="11120" ht="12.75" customHeight="1" x14ac:dyDescent="0.2"/>
    <row r="11121" ht="12.75" customHeight="1" x14ac:dyDescent="0.2"/>
    <row r="11122" ht="12.75" customHeight="1" x14ac:dyDescent="0.2"/>
    <row r="11123" ht="12.75" customHeight="1" x14ac:dyDescent="0.2"/>
    <row r="11124" ht="12.75" customHeight="1" x14ac:dyDescent="0.2"/>
    <row r="11125" ht="12.75" customHeight="1" x14ac:dyDescent="0.2"/>
    <row r="11126" ht="12.75" customHeight="1" x14ac:dyDescent="0.2"/>
    <row r="11127" ht="12.75" customHeight="1" x14ac:dyDescent="0.2"/>
    <row r="11128" ht="12.75" customHeight="1" x14ac:dyDescent="0.2"/>
    <row r="11129" ht="12.75" customHeight="1" x14ac:dyDescent="0.2"/>
    <row r="11130" ht="12.75" customHeight="1" x14ac:dyDescent="0.2"/>
    <row r="11131" ht="12.75" customHeight="1" x14ac:dyDescent="0.2"/>
    <row r="11132" ht="12.75" customHeight="1" x14ac:dyDescent="0.2"/>
    <row r="11133" ht="12.75" customHeight="1" x14ac:dyDescent="0.2"/>
    <row r="11134" ht="12.75" customHeight="1" x14ac:dyDescent="0.2"/>
    <row r="11135" ht="12.75" customHeight="1" x14ac:dyDescent="0.2"/>
    <row r="11136" ht="12.75" customHeight="1" x14ac:dyDescent="0.2"/>
    <row r="11137" ht="12.75" customHeight="1" x14ac:dyDescent="0.2"/>
    <row r="11138" ht="12.75" customHeight="1" x14ac:dyDescent="0.2"/>
    <row r="11139" ht="12.75" customHeight="1" x14ac:dyDescent="0.2"/>
    <row r="11140" ht="12.75" customHeight="1" x14ac:dyDescent="0.2"/>
    <row r="11141" ht="12.75" customHeight="1" x14ac:dyDescent="0.2"/>
    <row r="11142" ht="12.75" customHeight="1" x14ac:dyDescent="0.2"/>
    <row r="11143" ht="12.75" customHeight="1" x14ac:dyDescent="0.2"/>
    <row r="11144" ht="12.75" customHeight="1" x14ac:dyDescent="0.2"/>
    <row r="11145" ht="12.75" customHeight="1" x14ac:dyDescent="0.2"/>
    <row r="11146" ht="12.75" customHeight="1" x14ac:dyDescent="0.2"/>
    <row r="11147" ht="12.75" customHeight="1" x14ac:dyDescent="0.2"/>
    <row r="11148" ht="12.75" customHeight="1" x14ac:dyDescent="0.2"/>
    <row r="11149" ht="12.75" customHeight="1" x14ac:dyDescent="0.2"/>
    <row r="11150" ht="12.75" customHeight="1" x14ac:dyDescent="0.2"/>
    <row r="11151" ht="12.75" customHeight="1" x14ac:dyDescent="0.2"/>
    <row r="11152" ht="12.75" customHeight="1" x14ac:dyDescent="0.2"/>
    <row r="11153" ht="12.75" customHeight="1" x14ac:dyDescent="0.2"/>
    <row r="11154" ht="12.75" customHeight="1" x14ac:dyDescent="0.2"/>
    <row r="11155" ht="12.75" customHeight="1" x14ac:dyDescent="0.2"/>
    <row r="11156" ht="12.75" customHeight="1" x14ac:dyDescent="0.2"/>
    <row r="11157" ht="12.75" customHeight="1" x14ac:dyDescent="0.2"/>
    <row r="11158" ht="12.75" customHeight="1" x14ac:dyDescent="0.2"/>
    <row r="11159" ht="12.75" customHeight="1" x14ac:dyDescent="0.2"/>
    <row r="11160" ht="12.75" customHeight="1" x14ac:dyDescent="0.2"/>
    <row r="11161" ht="12.75" customHeight="1" x14ac:dyDescent="0.2"/>
    <row r="11162" ht="12.75" customHeight="1" x14ac:dyDescent="0.2"/>
    <row r="11163" ht="12.75" customHeight="1" x14ac:dyDescent="0.2"/>
    <row r="11164" ht="12.75" customHeight="1" x14ac:dyDescent="0.2"/>
    <row r="11165" ht="12.75" customHeight="1" x14ac:dyDescent="0.2"/>
    <row r="11166" ht="12.75" customHeight="1" x14ac:dyDescent="0.2"/>
    <row r="11167" ht="12.75" customHeight="1" x14ac:dyDescent="0.2"/>
    <row r="11168" ht="12.75" customHeight="1" x14ac:dyDescent="0.2"/>
    <row r="11169" ht="12.75" customHeight="1" x14ac:dyDescent="0.2"/>
    <row r="11170" ht="12.75" customHeight="1" x14ac:dyDescent="0.2"/>
    <row r="11171" ht="12.75" customHeight="1" x14ac:dyDescent="0.2"/>
    <row r="11172" ht="12.75" customHeight="1" x14ac:dyDescent="0.2"/>
    <row r="11173" ht="12.75" customHeight="1" x14ac:dyDescent="0.2"/>
    <row r="11174" ht="12.75" customHeight="1" x14ac:dyDescent="0.2"/>
    <row r="11175" ht="12.75" customHeight="1" x14ac:dyDescent="0.2"/>
    <row r="11176" ht="12.75" customHeight="1" x14ac:dyDescent="0.2"/>
    <row r="11177" ht="12.75" customHeight="1" x14ac:dyDescent="0.2"/>
    <row r="11178" ht="12.75" customHeight="1" x14ac:dyDescent="0.2"/>
    <row r="11179" ht="12.75" customHeight="1" x14ac:dyDescent="0.2"/>
    <row r="11180" ht="12.75" customHeight="1" x14ac:dyDescent="0.2"/>
    <row r="11181" ht="12.75" customHeight="1" x14ac:dyDescent="0.2"/>
    <row r="11182" ht="12.75" customHeight="1" x14ac:dyDescent="0.2"/>
    <row r="11183" ht="12.75" customHeight="1" x14ac:dyDescent="0.2"/>
    <row r="11184" ht="12.75" customHeight="1" x14ac:dyDescent="0.2"/>
    <row r="11185" ht="12.75" customHeight="1" x14ac:dyDescent="0.2"/>
    <row r="11186" ht="12.75" customHeight="1" x14ac:dyDescent="0.2"/>
    <row r="11187" ht="12.75" customHeight="1" x14ac:dyDescent="0.2"/>
    <row r="11188" ht="12.75" customHeight="1" x14ac:dyDescent="0.2"/>
    <row r="11189" ht="12.75" customHeight="1" x14ac:dyDescent="0.2"/>
    <row r="11190" ht="12.75" customHeight="1" x14ac:dyDescent="0.2"/>
    <row r="11191" ht="12.75" customHeight="1" x14ac:dyDescent="0.2"/>
    <row r="11192" ht="12.75" customHeight="1" x14ac:dyDescent="0.2"/>
    <row r="11193" ht="12.75" customHeight="1" x14ac:dyDescent="0.2"/>
    <row r="11194" ht="12.75" customHeight="1" x14ac:dyDescent="0.2"/>
    <row r="11195" ht="12.75" customHeight="1" x14ac:dyDescent="0.2"/>
    <row r="11196" ht="12.75" customHeight="1" x14ac:dyDescent="0.2"/>
    <row r="11197" ht="12.75" customHeight="1" x14ac:dyDescent="0.2"/>
    <row r="11198" ht="12.75" customHeight="1" x14ac:dyDescent="0.2"/>
    <row r="11199" ht="12.75" customHeight="1" x14ac:dyDescent="0.2"/>
    <row r="11200" ht="12.75" customHeight="1" x14ac:dyDescent="0.2"/>
    <row r="11201" ht="12.75" customHeight="1" x14ac:dyDescent="0.2"/>
    <row r="11202" ht="12.75" customHeight="1" x14ac:dyDescent="0.2"/>
    <row r="11203" ht="12.75" customHeight="1" x14ac:dyDescent="0.2"/>
    <row r="11204" ht="12.75" customHeight="1" x14ac:dyDescent="0.2"/>
    <row r="11205" ht="12.75" customHeight="1" x14ac:dyDescent="0.2"/>
    <row r="11206" ht="12.75" customHeight="1" x14ac:dyDescent="0.2"/>
    <row r="11207" ht="12.75" customHeight="1" x14ac:dyDescent="0.2"/>
    <row r="11208" ht="12.75" customHeight="1" x14ac:dyDescent="0.2"/>
    <row r="11209" ht="12.75" customHeight="1" x14ac:dyDescent="0.2"/>
    <row r="11210" ht="12.75" customHeight="1" x14ac:dyDescent="0.2"/>
    <row r="11211" ht="12.75" customHeight="1" x14ac:dyDescent="0.2"/>
    <row r="11212" ht="12.75" customHeight="1" x14ac:dyDescent="0.2"/>
    <row r="11213" ht="12.75" customHeight="1" x14ac:dyDescent="0.2"/>
    <row r="11214" ht="12.75" customHeight="1" x14ac:dyDescent="0.2"/>
    <row r="11215" ht="12.75" customHeight="1" x14ac:dyDescent="0.2"/>
    <row r="11216" ht="12.75" customHeight="1" x14ac:dyDescent="0.2"/>
    <row r="11217" ht="12.75" customHeight="1" x14ac:dyDescent="0.2"/>
    <row r="11218" ht="12.75" customHeight="1" x14ac:dyDescent="0.2"/>
    <row r="11219" ht="12.75" customHeight="1" x14ac:dyDescent="0.2"/>
    <row r="11220" ht="12.75" customHeight="1" x14ac:dyDescent="0.2"/>
    <row r="11221" ht="12.75" customHeight="1" x14ac:dyDescent="0.2"/>
    <row r="11222" ht="12.75" customHeight="1" x14ac:dyDescent="0.2"/>
    <row r="11223" ht="12.75" customHeight="1" x14ac:dyDescent="0.2"/>
    <row r="11224" ht="12.75" customHeight="1" x14ac:dyDescent="0.2"/>
    <row r="11225" ht="12.75" customHeight="1" x14ac:dyDescent="0.2"/>
    <row r="11226" ht="12.75" customHeight="1" x14ac:dyDescent="0.2"/>
    <row r="11227" ht="12.75" customHeight="1" x14ac:dyDescent="0.2"/>
    <row r="11228" ht="12.75" customHeight="1" x14ac:dyDescent="0.2"/>
    <row r="11229" ht="12.75" customHeight="1" x14ac:dyDescent="0.2"/>
    <row r="11230" ht="12.75" customHeight="1" x14ac:dyDescent="0.2"/>
    <row r="11231" ht="12.75" customHeight="1" x14ac:dyDescent="0.2"/>
    <row r="11232" ht="12.75" customHeight="1" x14ac:dyDescent="0.2"/>
    <row r="11233" ht="12.75" customHeight="1" x14ac:dyDescent="0.2"/>
    <row r="11234" ht="12.75" customHeight="1" x14ac:dyDescent="0.2"/>
    <row r="11235" ht="12.75" customHeight="1" x14ac:dyDescent="0.2"/>
    <row r="11236" ht="12.75" customHeight="1" x14ac:dyDescent="0.2"/>
    <row r="11237" ht="12.75" customHeight="1" x14ac:dyDescent="0.2"/>
    <row r="11238" ht="12.75" customHeight="1" x14ac:dyDescent="0.2"/>
    <row r="11239" ht="12.75" customHeight="1" x14ac:dyDescent="0.2"/>
    <row r="11240" ht="12.75" customHeight="1" x14ac:dyDescent="0.2"/>
    <row r="11241" ht="12.75" customHeight="1" x14ac:dyDescent="0.2"/>
    <row r="11242" ht="12.75" customHeight="1" x14ac:dyDescent="0.2"/>
    <row r="11243" ht="12.75" customHeight="1" x14ac:dyDescent="0.2"/>
    <row r="11244" ht="12.75" customHeight="1" x14ac:dyDescent="0.2"/>
    <row r="11245" ht="12.75" customHeight="1" x14ac:dyDescent="0.2"/>
    <row r="11246" ht="12.75" customHeight="1" x14ac:dyDescent="0.2"/>
    <row r="11247" ht="12.75" customHeight="1" x14ac:dyDescent="0.2"/>
    <row r="11248" ht="12.75" customHeight="1" x14ac:dyDescent="0.2"/>
    <row r="11249" ht="12.75" customHeight="1" x14ac:dyDescent="0.2"/>
    <row r="11250" ht="12.75" customHeight="1" x14ac:dyDescent="0.2"/>
    <row r="11251" ht="12.75" customHeight="1" x14ac:dyDescent="0.2"/>
    <row r="11252" ht="12.75" customHeight="1" x14ac:dyDescent="0.2"/>
    <row r="11253" ht="12.75" customHeight="1" x14ac:dyDescent="0.2"/>
    <row r="11254" ht="12.75" customHeight="1" x14ac:dyDescent="0.2"/>
    <row r="11255" ht="12.75" customHeight="1" x14ac:dyDescent="0.2"/>
    <row r="11256" ht="12.75" customHeight="1" x14ac:dyDescent="0.2"/>
    <row r="11257" ht="12.75" customHeight="1" x14ac:dyDescent="0.2"/>
    <row r="11258" ht="12.75" customHeight="1" x14ac:dyDescent="0.2"/>
    <row r="11259" ht="12.75" customHeight="1" x14ac:dyDescent="0.2"/>
    <row r="11260" ht="12.75" customHeight="1" x14ac:dyDescent="0.2"/>
    <row r="11261" ht="12.75" customHeight="1" x14ac:dyDescent="0.2"/>
    <row r="11262" ht="12.75" customHeight="1" x14ac:dyDescent="0.2"/>
    <row r="11263" ht="12.75" customHeight="1" x14ac:dyDescent="0.2"/>
    <row r="11264" ht="12.75" customHeight="1" x14ac:dyDescent="0.2"/>
    <row r="11265" ht="12.75" customHeight="1" x14ac:dyDescent="0.2"/>
    <row r="11266" ht="12.75" customHeight="1" x14ac:dyDescent="0.2"/>
    <row r="11267" ht="12.75" customHeight="1" x14ac:dyDescent="0.2"/>
    <row r="11268" ht="12.75" customHeight="1" x14ac:dyDescent="0.2"/>
    <row r="11269" ht="12.75" customHeight="1" x14ac:dyDescent="0.2"/>
    <row r="11270" ht="12.75" customHeight="1" x14ac:dyDescent="0.2"/>
    <row r="11271" ht="12.75" customHeight="1" x14ac:dyDescent="0.2"/>
    <row r="11272" ht="12.75" customHeight="1" x14ac:dyDescent="0.2"/>
    <row r="11273" ht="12.75" customHeight="1" x14ac:dyDescent="0.2"/>
    <row r="11274" ht="12.75" customHeight="1" x14ac:dyDescent="0.2"/>
    <row r="11275" ht="12.75" customHeight="1" x14ac:dyDescent="0.2"/>
    <row r="11276" ht="12.75" customHeight="1" x14ac:dyDescent="0.2"/>
    <row r="11277" ht="12.75" customHeight="1" x14ac:dyDescent="0.2"/>
    <row r="11278" ht="12.75" customHeight="1" x14ac:dyDescent="0.2"/>
    <row r="11279" ht="12.75" customHeight="1" x14ac:dyDescent="0.2"/>
    <row r="11280" ht="12.75" customHeight="1" x14ac:dyDescent="0.2"/>
    <row r="11281" ht="12.75" customHeight="1" x14ac:dyDescent="0.2"/>
    <row r="11282" ht="12.75" customHeight="1" x14ac:dyDescent="0.2"/>
    <row r="11283" ht="12.75" customHeight="1" x14ac:dyDescent="0.2"/>
    <row r="11284" ht="12.75" customHeight="1" x14ac:dyDescent="0.2"/>
    <row r="11285" ht="12.75" customHeight="1" x14ac:dyDescent="0.2"/>
    <row r="11286" ht="12.75" customHeight="1" x14ac:dyDescent="0.2"/>
    <row r="11287" ht="12.75" customHeight="1" x14ac:dyDescent="0.2"/>
    <row r="11288" ht="12.75" customHeight="1" x14ac:dyDescent="0.2"/>
    <row r="11289" ht="12.75" customHeight="1" x14ac:dyDescent="0.2"/>
    <row r="11290" ht="12.75" customHeight="1" x14ac:dyDescent="0.2"/>
    <row r="11291" ht="12.75" customHeight="1" x14ac:dyDescent="0.2"/>
    <row r="11292" ht="12.75" customHeight="1" x14ac:dyDescent="0.2"/>
    <row r="11293" ht="12.75" customHeight="1" x14ac:dyDescent="0.2"/>
    <row r="11294" ht="12.75" customHeight="1" x14ac:dyDescent="0.2"/>
    <row r="11295" ht="12.75" customHeight="1" x14ac:dyDescent="0.2"/>
    <row r="11296" ht="12.75" customHeight="1" x14ac:dyDescent="0.2"/>
    <row r="11297" ht="12.75" customHeight="1" x14ac:dyDescent="0.2"/>
    <row r="11298" ht="12.75" customHeight="1" x14ac:dyDescent="0.2"/>
    <row r="11299" ht="12.75" customHeight="1" x14ac:dyDescent="0.2"/>
    <row r="11300" ht="12.75" customHeight="1" x14ac:dyDescent="0.2"/>
    <row r="11301" ht="12.75" customHeight="1" x14ac:dyDescent="0.2"/>
    <row r="11302" ht="12.75" customHeight="1" x14ac:dyDescent="0.2"/>
    <row r="11303" ht="12.75" customHeight="1" x14ac:dyDescent="0.2"/>
    <row r="11304" ht="12.75" customHeight="1" x14ac:dyDescent="0.2"/>
    <row r="11305" ht="12.75" customHeight="1" x14ac:dyDescent="0.2"/>
    <row r="11306" ht="12.75" customHeight="1" x14ac:dyDescent="0.2"/>
    <row r="11307" ht="12.75" customHeight="1" x14ac:dyDescent="0.2"/>
    <row r="11308" ht="12.75" customHeight="1" x14ac:dyDescent="0.2"/>
    <row r="11309" ht="12.75" customHeight="1" x14ac:dyDescent="0.2"/>
    <row r="11310" ht="12.75" customHeight="1" x14ac:dyDescent="0.2"/>
    <row r="11311" ht="12.75" customHeight="1" x14ac:dyDescent="0.2"/>
    <row r="11312" ht="12.75" customHeight="1" x14ac:dyDescent="0.2"/>
    <row r="11313" ht="12.75" customHeight="1" x14ac:dyDescent="0.2"/>
    <row r="11314" ht="12.75" customHeight="1" x14ac:dyDescent="0.2"/>
    <row r="11315" ht="12.75" customHeight="1" x14ac:dyDescent="0.2"/>
    <row r="11316" ht="12.75" customHeight="1" x14ac:dyDescent="0.2"/>
    <row r="11317" ht="12.75" customHeight="1" x14ac:dyDescent="0.2"/>
    <row r="11318" ht="12.75" customHeight="1" x14ac:dyDescent="0.2"/>
    <row r="11319" ht="12.75" customHeight="1" x14ac:dyDescent="0.2"/>
    <row r="11320" ht="12.75" customHeight="1" x14ac:dyDescent="0.2"/>
    <row r="11321" ht="12.75" customHeight="1" x14ac:dyDescent="0.2"/>
    <row r="11322" ht="12.75" customHeight="1" x14ac:dyDescent="0.2"/>
    <row r="11323" ht="12.75" customHeight="1" x14ac:dyDescent="0.2"/>
    <row r="11324" ht="12.75" customHeight="1" x14ac:dyDescent="0.2"/>
    <row r="11325" ht="12.75" customHeight="1" x14ac:dyDescent="0.2"/>
    <row r="11326" ht="12.75" customHeight="1" x14ac:dyDescent="0.2"/>
    <row r="11327" ht="12.75" customHeight="1" x14ac:dyDescent="0.2"/>
    <row r="11328" ht="12.75" customHeight="1" x14ac:dyDescent="0.2"/>
    <row r="11329" ht="12.75" customHeight="1" x14ac:dyDescent="0.2"/>
    <row r="11330" ht="12.75" customHeight="1" x14ac:dyDescent="0.2"/>
    <row r="11331" ht="12.75" customHeight="1" x14ac:dyDescent="0.2"/>
    <row r="11332" ht="12.75" customHeight="1" x14ac:dyDescent="0.2"/>
    <row r="11333" ht="12.75" customHeight="1" x14ac:dyDescent="0.2"/>
    <row r="11334" ht="12.75" customHeight="1" x14ac:dyDescent="0.2"/>
    <row r="11335" ht="12.75" customHeight="1" x14ac:dyDescent="0.2"/>
    <row r="11336" ht="12.75" customHeight="1" x14ac:dyDescent="0.2"/>
    <row r="11337" ht="12.75" customHeight="1" x14ac:dyDescent="0.2"/>
    <row r="11338" ht="12.75" customHeight="1" x14ac:dyDescent="0.2"/>
    <row r="11339" ht="12.75" customHeight="1" x14ac:dyDescent="0.2"/>
    <row r="11340" ht="12.75" customHeight="1" x14ac:dyDescent="0.2"/>
    <row r="11341" ht="12.75" customHeight="1" x14ac:dyDescent="0.2"/>
    <row r="11342" ht="12.75" customHeight="1" x14ac:dyDescent="0.2"/>
    <row r="11343" ht="12.75" customHeight="1" x14ac:dyDescent="0.2"/>
    <row r="11344" ht="12.75" customHeight="1" x14ac:dyDescent="0.2"/>
    <row r="11345" ht="12.75" customHeight="1" x14ac:dyDescent="0.2"/>
    <row r="11346" ht="12.75" customHeight="1" x14ac:dyDescent="0.2"/>
    <row r="11347" ht="12.75" customHeight="1" x14ac:dyDescent="0.2"/>
    <row r="11348" ht="12.75" customHeight="1" x14ac:dyDescent="0.2"/>
    <row r="11349" ht="12.75" customHeight="1" x14ac:dyDescent="0.2"/>
    <row r="11350" ht="12.75" customHeight="1" x14ac:dyDescent="0.2"/>
    <row r="11351" ht="12.75" customHeight="1" x14ac:dyDescent="0.2"/>
    <row r="11352" ht="12.75" customHeight="1" x14ac:dyDescent="0.2"/>
    <row r="11353" ht="12.75" customHeight="1" x14ac:dyDescent="0.2"/>
    <row r="11354" ht="12.75" customHeight="1" x14ac:dyDescent="0.2"/>
    <row r="11355" ht="12.75" customHeight="1" x14ac:dyDescent="0.2"/>
    <row r="11356" ht="12.75" customHeight="1" x14ac:dyDescent="0.2"/>
    <row r="11357" ht="12.75" customHeight="1" x14ac:dyDescent="0.2"/>
    <row r="11358" ht="12.75" customHeight="1" x14ac:dyDescent="0.2"/>
    <row r="11359" ht="12.75" customHeight="1" x14ac:dyDescent="0.2"/>
    <row r="11360" ht="12.75" customHeight="1" x14ac:dyDescent="0.2"/>
    <row r="11361" ht="12.75" customHeight="1" x14ac:dyDescent="0.2"/>
    <row r="11362" ht="12.75" customHeight="1" x14ac:dyDescent="0.2"/>
    <row r="11363" ht="12.75" customHeight="1" x14ac:dyDescent="0.2"/>
    <row r="11364" ht="12.75" customHeight="1" x14ac:dyDescent="0.2"/>
    <row r="11365" ht="12.75" customHeight="1" x14ac:dyDescent="0.2"/>
    <row r="11366" ht="12.75" customHeight="1" x14ac:dyDescent="0.2"/>
    <row r="11367" ht="12.75" customHeight="1" x14ac:dyDescent="0.2"/>
    <row r="11368" ht="12.75" customHeight="1" x14ac:dyDescent="0.2"/>
    <row r="11369" ht="12.75" customHeight="1" x14ac:dyDescent="0.2"/>
    <row r="11370" ht="12.75" customHeight="1" x14ac:dyDescent="0.2"/>
    <row r="11371" ht="12.75" customHeight="1" x14ac:dyDescent="0.2"/>
    <row r="11372" ht="12.75" customHeight="1" x14ac:dyDescent="0.2"/>
    <row r="11373" ht="12.75" customHeight="1" x14ac:dyDescent="0.2"/>
    <row r="11374" ht="12.75" customHeight="1" x14ac:dyDescent="0.2"/>
    <row r="11375" ht="12.75" customHeight="1" x14ac:dyDescent="0.2"/>
    <row r="11376" ht="12.75" customHeight="1" x14ac:dyDescent="0.2"/>
    <row r="11377" ht="12.75" customHeight="1" x14ac:dyDescent="0.2"/>
    <row r="11378" ht="12.75" customHeight="1" x14ac:dyDescent="0.2"/>
    <row r="11379" ht="12.75" customHeight="1" x14ac:dyDescent="0.2"/>
    <row r="11380" ht="12.75" customHeight="1" x14ac:dyDescent="0.2"/>
    <row r="11381" ht="12.75" customHeight="1" x14ac:dyDescent="0.2"/>
    <row r="11382" ht="12.75" customHeight="1" x14ac:dyDescent="0.2"/>
    <row r="11383" ht="12.75" customHeight="1" x14ac:dyDescent="0.2"/>
    <row r="11384" ht="12.75" customHeight="1" x14ac:dyDescent="0.2"/>
    <row r="11385" ht="12.75" customHeight="1" x14ac:dyDescent="0.2"/>
    <row r="11386" ht="12.75" customHeight="1" x14ac:dyDescent="0.2"/>
    <row r="11387" ht="12.75" customHeight="1" x14ac:dyDescent="0.2"/>
    <row r="11388" ht="12.75" customHeight="1" x14ac:dyDescent="0.2"/>
    <row r="11389" ht="12.75" customHeight="1" x14ac:dyDescent="0.2"/>
    <row r="11390" ht="12.75" customHeight="1" x14ac:dyDescent="0.2"/>
    <row r="11391" ht="12.75" customHeight="1" x14ac:dyDescent="0.2"/>
    <row r="11392" ht="12.75" customHeight="1" x14ac:dyDescent="0.2"/>
    <row r="11393" ht="12.75" customHeight="1" x14ac:dyDescent="0.2"/>
    <row r="11394" ht="12.75" customHeight="1" x14ac:dyDescent="0.2"/>
    <row r="11395" ht="12.75" customHeight="1" x14ac:dyDescent="0.2"/>
    <row r="11396" ht="12.75" customHeight="1" x14ac:dyDescent="0.2"/>
    <row r="11397" ht="12.75" customHeight="1" x14ac:dyDescent="0.2"/>
    <row r="11398" ht="12.75" customHeight="1" x14ac:dyDescent="0.2"/>
    <row r="11399" ht="12.75" customHeight="1" x14ac:dyDescent="0.2"/>
    <row r="11400" ht="12.75" customHeight="1" x14ac:dyDescent="0.2"/>
    <row r="11401" ht="12.75" customHeight="1" x14ac:dyDescent="0.2"/>
    <row r="11402" ht="12.75" customHeight="1" x14ac:dyDescent="0.2"/>
    <row r="11403" ht="12.75" customHeight="1" x14ac:dyDescent="0.2"/>
    <row r="11404" ht="12.75" customHeight="1" x14ac:dyDescent="0.2"/>
    <row r="11405" ht="12.75" customHeight="1" x14ac:dyDescent="0.2"/>
    <row r="11406" ht="12.75" customHeight="1" x14ac:dyDescent="0.2"/>
    <row r="11407" ht="12.75" customHeight="1" x14ac:dyDescent="0.2"/>
    <row r="11408" ht="12.75" customHeight="1" x14ac:dyDescent="0.2"/>
    <row r="11409" ht="12.75" customHeight="1" x14ac:dyDescent="0.2"/>
    <row r="11410" ht="12.75" customHeight="1" x14ac:dyDescent="0.2"/>
    <row r="11411" ht="12.75" customHeight="1" x14ac:dyDescent="0.2"/>
    <row r="11412" ht="12.75" customHeight="1" x14ac:dyDescent="0.2"/>
    <row r="11413" ht="12.75" customHeight="1" x14ac:dyDescent="0.2"/>
    <row r="11414" ht="12.75" customHeight="1" x14ac:dyDescent="0.2"/>
    <row r="11415" ht="12.75" customHeight="1" x14ac:dyDescent="0.2"/>
    <row r="11416" ht="12.75" customHeight="1" x14ac:dyDescent="0.2"/>
    <row r="11417" ht="12.75" customHeight="1" x14ac:dyDescent="0.2"/>
    <row r="11418" ht="12.75" customHeight="1" x14ac:dyDescent="0.2"/>
    <row r="11419" ht="12.75" customHeight="1" x14ac:dyDescent="0.2"/>
    <row r="11420" ht="12.75" customHeight="1" x14ac:dyDescent="0.2"/>
    <row r="11421" ht="12.75" customHeight="1" x14ac:dyDescent="0.2"/>
    <row r="11422" ht="12.75" customHeight="1" x14ac:dyDescent="0.2"/>
    <row r="11423" ht="12.75" customHeight="1" x14ac:dyDescent="0.2"/>
    <row r="11424" ht="12.75" customHeight="1" x14ac:dyDescent="0.2"/>
    <row r="11425" ht="12.75" customHeight="1" x14ac:dyDescent="0.2"/>
    <row r="11426" ht="12.75" customHeight="1" x14ac:dyDescent="0.2"/>
    <row r="11427" ht="12.75" customHeight="1" x14ac:dyDescent="0.2"/>
    <row r="11428" ht="12.75" customHeight="1" x14ac:dyDescent="0.2"/>
    <row r="11429" ht="12.75" customHeight="1" x14ac:dyDescent="0.2"/>
    <row r="11430" ht="12.75" customHeight="1" x14ac:dyDescent="0.2"/>
    <row r="11431" ht="12.75" customHeight="1" x14ac:dyDescent="0.2"/>
    <row r="11432" ht="12.75" customHeight="1" x14ac:dyDescent="0.2"/>
    <row r="11433" ht="12.75" customHeight="1" x14ac:dyDescent="0.2"/>
    <row r="11434" ht="12.75" customHeight="1" x14ac:dyDescent="0.2"/>
    <row r="11435" ht="12.75" customHeight="1" x14ac:dyDescent="0.2"/>
    <row r="11436" ht="12.75" customHeight="1" x14ac:dyDescent="0.2"/>
    <row r="11437" ht="12.75" customHeight="1" x14ac:dyDescent="0.2"/>
    <row r="11438" ht="12.75" customHeight="1" x14ac:dyDescent="0.2"/>
    <row r="11439" ht="12.75" customHeight="1" x14ac:dyDescent="0.2"/>
    <row r="11440" ht="12.75" customHeight="1" x14ac:dyDescent="0.2"/>
    <row r="11441" ht="12.75" customHeight="1" x14ac:dyDescent="0.2"/>
    <row r="11442" ht="12.75" customHeight="1" x14ac:dyDescent="0.2"/>
    <row r="11443" ht="12.75" customHeight="1" x14ac:dyDescent="0.2"/>
    <row r="11444" ht="12.75" customHeight="1" x14ac:dyDescent="0.2"/>
    <row r="11445" ht="12.75" customHeight="1" x14ac:dyDescent="0.2"/>
    <row r="11446" ht="12.75" customHeight="1" x14ac:dyDescent="0.2"/>
    <row r="11447" ht="12.75" customHeight="1" x14ac:dyDescent="0.2"/>
    <row r="11448" ht="12.75" customHeight="1" x14ac:dyDescent="0.2"/>
    <row r="11449" ht="12.75" customHeight="1" x14ac:dyDescent="0.2"/>
    <row r="11450" ht="12.75" customHeight="1" x14ac:dyDescent="0.2"/>
    <row r="11451" ht="12.75" customHeight="1" x14ac:dyDescent="0.2"/>
    <row r="11452" ht="12.75" customHeight="1" x14ac:dyDescent="0.2"/>
    <row r="11453" ht="12.75" customHeight="1" x14ac:dyDescent="0.2"/>
    <row r="11454" ht="12.75" customHeight="1" x14ac:dyDescent="0.2"/>
    <row r="11455" ht="12.75" customHeight="1" x14ac:dyDescent="0.2"/>
    <row r="11456" ht="12.75" customHeight="1" x14ac:dyDescent="0.2"/>
    <row r="11457" ht="12.75" customHeight="1" x14ac:dyDescent="0.2"/>
    <row r="11458" ht="12.75" customHeight="1" x14ac:dyDescent="0.2"/>
    <row r="11459" ht="12.75" customHeight="1" x14ac:dyDescent="0.2"/>
    <row r="11460" ht="12.75" customHeight="1" x14ac:dyDescent="0.2"/>
    <row r="11461" ht="12.75" customHeight="1" x14ac:dyDescent="0.2"/>
    <row r="11462" ht="12.75" customHeight="1" x14ac:dyDescent="0.2"/>
    <row r="11463" ht="12.75" customHeight="1" x14ac:dyDescent="0.2"/>
    <row r="11464" ht="12.75" customHeight="1" x14ac:dyDescent="0.2"/>
    <row r="11465" ht="12.75" customHeight="1" x14ac:dyDescent="0.2"/>
    <row r="11466" ht="12.75" customHeight="1" x14ac:dyDescent="0.2"/>
    <row r="11467" ht="12.75" customHeight="1" x14ac:dyDescent="0.2"/>
    <row r="11468" ht="12.75" customHeight="1" x14ac:dyDescent="0.2"/>
    <row r="11469" ht="12.75" customHeight="1" x14ac:dyDescent="0.2"/>
    <row r="11470" ht="12.75" customHeight="1" x14ac:dyDescent="0.2"/>
    <row r="11471" ht="12.75" customHeight="1" x14ac:dyDescent="0.2"/>
    <row r="11472" ht="12.75" customHeight="1" x14ac:dyDescent="0.2"/>
    <row r="11473" ht="12.75" customHeight="1" x14ac:dyDescent="0.2"/>
    <row r="11474" ht="12.75" customHeight="1" x14ac:dyDescent="0.2"/>
    <row r="11475" ht="12.75" customHeight="1" x14ac:dyDescent="0.2"/>
    <row r="11476" ht="12.75" customHeight="1" x14ac:dyDescent="0.2"/>
    <row r="11477" ht="12.75" customHeight="1" x14ac:dyDescent="0.2"/>
    <row r="11478" ht="12.75" customHeight="1" x14ac:dyDescent="0.2"/>
    <row r="11479" ht="12.75" customHeight="1" x14ac:dyDescent="0.2"/>
    <row r="11480" ht="12.75" customHeight="1" x14ac:dyDescent="0.2"/>
    <row r="11481" ht="12.75" customHeight="1" x14ac:dyDescent="0.2"/>
    <row r="11482" ht="12.75" customHeight="1" x14ac:dyDescent="0.2"/>
    <row r="11483" ht="12.75" customHeight="1" x14ac:dyDescent="0.2"/>
    <row r="11484" ht="12.75" customHeight="1" x14ac:dyDescent="0.2"/>
    <row r="11485" ht="12.75" customHeight="1" x14ac:dyDescent="0.2"/>
    <row r="11486" ht="12.75" customHeight="1" x14ac:dyDescent="0.2"/>
    <row r="11487" ht="12.75" customHeight="1" x14ac:dyDescent="0.2"/>
    <row r="11488" ht="12.75" customHeight="1" x14ac:dyDescent="0.2"/>
    <row r="11489" ht="12.75" customHeight="1" x14ac:dyDescent="0.2"/>
    <row r="11490" ht="12.75" customHeight="1" x14ac:dyDescent="0.2"/>
    <row r="11491" ht="12.75" customHeight="1" x14ac:dyDescent="0.2"/>
    <row r="11492" ht="12.75" customHeight="1" x14ac:dyDescent="0.2"/>
    <row r="11493" ht="12.75" customHeight="1" x14ac:dyDescent="0.2"/>
    <row r="11494" ht="12.75" customHeight="1" x14ac:dyDescent="0.2"/>
    <row r="11495" ht="12.75" customHeight="1" x14ac:dyDescent="0.2"/>
    <row r="11496" ht="12.75" customHeight="1" x14ac:dyDescent="0.2"/>
    <row r="11497" ht="12.75" customHeight="1" x14ac:dyDescent="0.2"/>
    <row r="11498" ht="12.75" customHeight="1" x14ac:dyDescent="0.2"/>
    <row r="11499" ht="12.75" customHeight="1" x14ac:dyDescent="0.2"/>
    <row r="11500" ht="12.75" customHeight="1" x14ac:dyDescent="0.2"/>
    <row r="11501" ht="12.75" customHeight="1" x14ac:dyDescent="0.2"/>
    <row r="11502" ht="12.75" customHeight="1" x14ac:dyDescent="0.2"/>
    <row r="11503" ht="12.75" customHeight="1" x14ac:dyDescent="0.2"/>
    <row r="11504" ht="12.75" customHeight="1" x14ac:dyDescent="0.2"/>
    <row r="11505" ht="12.75" customHeight="1" x14ac:dyDescent="0.2"/>
    <row r="11506" ht="12.75" customHeight="1" x14ac:dyDescent="0.2"/>
    <row r="11507" ht="12.75" customHeight="1" x14ac:dyDescent="0.2"/>
    <row r="11508" ht="12.75" customHeight="1" x14ac:dyDescent="0.2"/>
    <row r="11509" ht="12.75" customHeight="1" x14ac:dyDescent="0.2"/>
    <row r="11510" ht="12.75" customHeight="1" x14ac:dyDescent="0.2"/>
    <row r="11511" ht="12.75" customHeight="1" x14ac:dyDescent="0.2"/>
    <row r="11512" ht="12.75" customHeight="1" x14ac:dyDescent="0.2"/>
    <row r="11513" ht="12.75" customHeight="1" x14ac:dyDescent="0.2"/>
    <row r="11514" ht="12.75" customHeight="1" x14ac:dyDescent="0.2"/>
    <row r="11515" ht="12.75" customHeight="1" x14ac:dyDescent="0.2"/>
    <row r="11516" ht="12.75" customHeight="1" x14ac:dyDescent="0.2"/>
    <row r="11517" ht="12.75" customHeight="1" x14ac:dyDescent="0.2"/>
    <row r="11518" ht="12.75" customHeight="1" x14ac:dyDescent="0.2"/>
    <row r="11519" ht="12.75" customHeight="1" x14ac:dyDescent="0.2"/>
    <row r="11520" ht="12.75" customHeight="1" x14ac:dyDescent="0.2"/>
    <row r="11521" ht="12.75" customHeight="1" x14ac:dyDescent="0.2"/>
    <row r="11522" ht="12.75" customHeight="1" x14ac:dyDescent="0.2"/>
    <row r="11523" ht="12.75" customHeight="1" x14ac:dyDescent="0.2"/>
    <row r="11524" ht="12.75" customHeight="1" x14ac:dyDescent="0.2"/>
    <row r="11525" ht="12.75" customHeight="1" x14ac:dyDescent="0.2"/>
    <row r="11526" ht="12.75" customHeight="1" x14ac:dyDescent="0.2"/>
    <row r="11527" ht="12.75" customHeight="1" x14ac:dyDescent="0.2"/>
    <row r="11528" ht="12.75" customHeight="1" x14ac:dyDescent="0.2"/>
    <row r="11529" ht="12.75" customHeight="1" x14ac:dyDescent="0.2"/>
    <row r="11530" ht="12.75" customHeight="1" x14ac:dyDescent="0.2"/>
    <row r="11531" ht="12.75" customHeight="1" x14ac:dyDescent="0.2"/>
    <row r="11532" ht="12.75" customHeight="1" x14ac:dyDescent="0.2"/>
    <row r="11533" ht="12.75" customHeight="1" x14ac:dyDescent="0.2"/>
    <row r="11534" ht="12.75" customHeight="1" x14ac:dyDescent="0.2"/>
    <row r="11535" ht="12.75" customHeight="1" x14ac:dyDescent="0.2"/>
    <row r="11536" ht="12.75" customHeight="1" x14ac:dyDescent="0.2"/>
    <row r="11537" ht="12.75" customHeight="1" x14ac:dyDescent="0.2"/>
    <row r="11538" ht="12.75" customHeight="1" x14ac:dyDescent="0.2"/>
    <row r="11539" ht="12.75" customHeight="1" x14ac:dyDescent="0.2"/>
    <row r="11540" ht="12.75" customHeight="1" x14ac:dyDescent="0.2"/>
    <row r="11541" ht="12.75" customHeight="1" x14ac:dyDescent="0.2"/>
    <row r="11542" ht="12.75" customHeight="1" x14ac:dyDescent="0.2"/>
    <row r="11543" ht="12.75" customHeight="1" x14ac:dyDescent="0.2"/>
    <row r="11544" ht="12.75" customHeight="1" x14ac:dyDescent="0.2"/>
    <row r="11545" ht="12.75" customHeight="1" x14ac:dyDescent="0.2"/>
    <row r="11546" ht="12.75" customHeight="1" x14ac:dyDescent="0.2"/>
    <row r="11547" ht="12.75" customHeight="1" x14ac:dyDescent="0.2"/>
    <row r="11548" ht="12.75" customHeight="1" x14ac:dyDescent="0.2"/>
    <row r="11549" ht="12.75" customHeight="1" x14ac:dyDescent="0.2"/>
    <row r="11550" ht="12.75" customHeight="1" x14ac:dyDescent="0.2"/>
    <row r="11551" ht="12.75" customHeight="1" x14ac:dyDescent="0.2"/>
    <row r="11552" ht="12.75" customHeight="1" x14ac:dyDescent="0.2"/>
    <row r="11553" ht="12.75" customHeight="1" x14ac:dyDescent="0.2"/>
    <row r="11554" ht="12.75" customHeight="1" x14ac:dyDescent="0.2"/>
    <row r="11555" ht="12.75" customHeight="1" x14ac:dyDescent="0.2"/>
    <row r="11556" ht="12.75" customHeight="1" x14ac:dyDescent="0.2"/>
    <row r="11557" ht="12.75" customHeight="1" x14ac:dyDescent="0.2"/>
    <row r="11558" ht="12.75" customHeight="1" x14ac:dyDescent="0.2"/>
    <row r="11559" ht="12.75" customHeight="1" x14ac:dyDescent="0.2"/>
    <row r="11560" ht="12.75" customHeight="1" x14ac:dyDescent="0.2"/>
    <row r="11561" ht="12.75" customHeight="1" x14ac:dyDescent="0.2"/>
    <row r="11562" ht="12.75" customHeight="1" x14ac:dyDescent="0.2"/>
    <row r="11563" ht="12.75" customHeight="1" x14ac:dyDescent="0.2"/>
    <row r="11564" ht="12.75" customHeight="1" x14ac:dyDescent="0.2"/>
    <row r="11565" ht="12.75" customHeight="1" x14ac:dyDescent="0.2"/>
    <row r="11566" ht="12.75" customHeight="1" x14ac:dyDescent="0.2"/>
    <row r="11567" ht="12.75" customHeight="1" x14ac:dyDescent="0.2"/>
    <row r="11568" ht="12.75" customHeight="1" x14ac:dyDescent="0.2"/>
    <row r="11569" ht="12.75" customHeight="1" x14ac:dyDescent="0.2"/>
    <row r="11570" ht="12.75" customHeight="1" x14ac:dyDescent="0.2"/>
    <row r="11571" ht="12.75" customHeight="1" x14ac:dyDescent="0.2"/>
    <row r="11572" ht="12.75" customHeight="1" x14ac:dyDescent="0.2"/>
    <row r="11573" ht="12.75" customHeight="1" x14ac:dyDescent="0.2"/>
    <row r="11574" ht="12.75" customHeight="1" x14ac:dyDescent="0.2"/>
    <row r="11575" ht="12.75" customHeight="1" x14ac:dyDescent="0.2"/>
    <row r="11576" ht="12.75" customHeight="1" x14ac:dyDescent="0.2"/>
    <row r="11577" ht="12.75" customHeight="1" x14ac:dyDescent="0.2"/>
    <row r="11578" ht="12.75" customHeight="1" x14ac:dyDescent="0.2"/>
    <row r="11579" ht="12.75" customHeight="1" x14ac:dyDescent="0.2"/>
    <row r="11580" ht="12.75" customHeight="1" x14ac:dyDescent="0.2"/>
    <row r="11581" ht="12.75" customHeight="1" x14ac:dyDescent="0.2"/>
    <row r="11582" ht="12.75" customHeight="1" x14ac:dyDescent="0.2"/>
    <row r="11583" ht="12.75" customHeight="1" x14ac:dyDescent="0.2"/>
    <row r="11584" ht="12.75" customHeight="1" x14ac:dyDescent="0.2"/>
    <row r="11585" ht="12.75" customHeight="1" x14ac:dyDescent="0.2"/>
    <row r="11586" ht="12.75" customHeight="1" x14ac:dyDescent="0.2"/>
    <row r="11587" ht="12.75" customHeight="1" x14ac:dyDescent="0.2"/>
    <row r="11588" ht="12.75" customHeight="1" x14ac:dyDescent="0.2"/>
    <row r="11589" ht="12.75" customHeight="1" x14ac:dyDescent="0.2"/>
    <row r="11590" ht="12.75" customHeight="1" x14ac:dyDescent="0.2"/>
    <row r="11591" ht="12.75" customHeight="1" x14ac:dyDescent="0.2"/>
    <row r="11592" ht="12.75" customHeight="1" x14ac:dyDescent="0.2"/>
    <row r="11593" ht="12.75" customHeight="1" x14ac:dyDescent="0.2"/>
    <row r="11594" ht="12.75" customHeight="1" x14ac:dyDescent="0.2"/>
    <row r="11595" ht="12.75" customHeight="1" x14ac:dyDescent="0.2"/>
    <row r="11596" ht="12.75" customHeight="1" x14ac:dyDescent="0.2"/>
    <row r="11597" ht="12.75" customHeight="1" x14ac:dyDescent="0.2"/>
    <row r="11598" ht="12.75" customHeight="1" x14ac:dyDescent="0.2"/>
    <row r="11599" ht="12.75" customHeight="1" x14ac:dyDescent="0.2"/>
    <row r="11600" ht="12.75" customHeight="1" x14ac:dyDescent="0.2"/>
    <row r="11601" ht="12.75" customHeight="1" x14ac:dyDescent="0.2"/>
    <row r="11602" ht="12.75" customHeight="1" x14ac:dyDescent="0.2"/>
    <row r="11603" ht="12.75" customHeight="1" x14ac:dyDescent="0.2"/>
    <row r="11604" ht="12.75" customHeight="1" x14ac:dyDescent="0.2"/>
    <row r="11605" ht="12.75" customHeight="1" x14ac:dyDescent="0.2"/>
    <row r="11606" ht="12.75" customHeight="1" x14ac:dyDescent="0.2"/>
    <row r="11607" ht="12.75" customHeight="1" x14ac:dyDescent="0.2"/>
    <row r="11608" ht="12.75" customHeight="1" x14ac:dyDescent="0.2"/>
    <row r="11609" ht="12.75" customHeight="1" x14ac:dyDescent="0.2"/>
    <row r="11610" ht="12.75" customHeight="1" x14ac:dyDescent="0.2"/>
    <row r="11611" ht="12.75" customHeight="1" x14ac:dyDescent="0.2"/>
    <row r="11612" ht="12.75" customHeight="1" x14ac:dyDescent="0.2"/>
    <row r="11613" ht="12.75" customHeight="1" x14ac:dyDescent="0.2"/>
    <row r="11614" ht="12.75" customHeight="1" x14ac:dyDescent="0.2"/>
    <row r="11615" ht="12.75" customHeight="1" x14ac:dyDescent="0.2"/>
    <row r="11616" ht="12.75" customHeight="1" x14ac:dyDescent="0.2"/>
    <row r="11617" ht="12.75" customHeight="1" x14ac:dyDescent="0.2"/>
    <row r="11618" ht="12.75" customHeight="1" x14ac:dyDescent="0.2"/>
    <row r="11619" ht="12.75" customHeight="1" x14ac:dyDescent="0.2"/>
    <row r="11620" ht="12.75" customHeight="1" x14ac:dyDescent="0.2"/>
    <row r="11621" ht="12.75" customHeight="1" x14ac:dyDescent="0.2"/>
    <row r="11622" ht="12.75" customHeight="1" x14ac:dyDescent="0.2"/>
    <row r="11623" ht="12.75" customHeight="1" x14ac:dyDescent="0.2"/>
    <row r="11624" ht="12.75" customHeight="1" x14ac:dyDescent="0.2"/>
    <row r="11625" ht="12.75" customHeight="1" x14ac:dyDescent="0.2"/>
    <row r="11626" ht="12.75" customHeight="1" x14ac:dyDescent="0.2"/>
    <row r="11627" ht="12.75" customHeight="1" x14ac:dyDescent="0.2"/>
    <row r="11628" ht="12.75" customHeight="1" x14ac:dyDescent="0.2"/>
    <row r="11629" ht="12.75" customHeight="1" x14ac:dyDescent="0.2"/>
    <row r="11630" ht="12.75" customHeight="1" x14ac:dyDescent="0.2"/>
    <row r="11631" ht="12.75" customHeight="1" x14ac:dyDescent="0.2"/>
    <row r="11632" ht="12.75" customHeight="1" x14ac:dyDescent="0.2"/>
    <row r="11633" ht="12.75" customHeight="1" x14ac:dyDescent="0.2"/>
    <row r="11634" ht="12.75" customHeight="1" x14ac:dyDescent="0.2"/>
    <row r="11635" ht="12.75" customHeight="1" x14ac:dyDescent="0.2"/>
    <row r="11636" ht="12.75" customHeight="1" x14ac:dyDescent="0.2"/>
    <row r="11637" ht="12.75" customHeight="1" x14ac:dyDescent="0.2"/>
    <row r="11638" ht="12.75" customHeight="1" x14ac:dyDescent="0.2"/>
    <row r="11639" ht="12.75" customHeight="1" x14ac:dyDescent="0.2"/>
    <row r="11640" ht="12.75" customHeight="1" x14ac:dyDescent="0.2"/>
    <row r="11641" ht="12.75" customHeight="1" x14ac:dyDescent="0.2"/>
    <row r="11642" ht="12.75" customHeight="1" x14ac:dyDescent="0.2"/>
    <row r="11643" ht="12.75" customHeight="1" x14ac:dyDescent="0.2"/>
    <row r="11644" ht="12.75" customHeight="1" x14ac:dyDescent="0.2"/>
    <row r="11645" ht="12.75" customHeight="1" x14ac:dyDescent="0.2"/>
    <row r="11646" ht="12.75" customHeight="1" x14ac:dyDescent="0.2"/>
    <row r="11647" ht="12.75" customHeight="1" x14ac:dyDescent="0.2"/>
    <row r="11648" ht="12.75" customHeight="1" x14ac:dyDescent="0.2"/>
    <row r="11649" ht="12.75" customHeight="1" x14ac:dyDescent="0.2"/>
    <row r="11650" ht="12.75" customHeight="1" x14ac:dyDescent="0.2"/>
    <row r="11651" ht="12.75" customHeight="1" x14ac:dyDescent="0.2"/>
    <row r="11652" ht="12.75" customHeight="1" x14ac:dyDescent="0.2"/>
    <row r="11653" ht="12.75" customHeight="1" x14ac:dyDescent="0.2"/>
    <row r="11654" ht="12.75" customHeight="1" x14ac:dyDescent="0.2"/>
    <row r="11655" ht="12.75" customHeight="1" x14ac:dyDescent="0.2"/>
    <row r="11656" ht="12.75" customHeight="1" x14ac:dyDescent="0.2"/>
    <row r="11657" ht="12.75" customHeight="1" x14ac:dyDescent="0.2"/>
    <row r="11658" ht="12.75" customHeight="1" x14ac:dyDescent="0.2"/>
    <row r="11659" ht="12.75" customHeight="1" x14ac:dyDescent="0.2"/>
    <row r="11660" ht="12.75" customHeight="1" x14ac:dyDescent="0.2"/>
    <row r="11661" ht="12.75" customHeight="1" x14ac:dyDescent="0.2"/>
    <row r="11662" ht="12.75" customHeight="1" x14ac:dyDescent="0.2"/>
    <row r="11663" ht="12.75" customHeight="1" x14ac:dyDescent="0.2"/>
    <row r="11664" ht="12.75" customHeight="1" x14ac:dyDescent="0.2"/>
    <row r="11665" ht="12.75" customHeight="1" x14ac:dyDescent="0.2"/>
    <row r="11666" ht="12.75" customHeight="1" x14ac:dyDescent="0.2"/>
    <row r="11667" ht="12.75" customHeight="1" x14ac:dyDescent="0.2"/>
    <row r="11668" ht="12.75" customHeight="1" x14ac:dyDescent="0.2"/>
    <row r="11669" ht="12.75" customHeight="1" x14ac:dyDescent="0.2"/>
    <row r="11670" ht="12.75" customHeight="1" x14ac:dyDescent="0.2"/>
    <row r="11671" ht="12.75" customHeight="1" x14ac:dyDescent="0.2"/>
    <row r="11672" ht="12.75" customHeight="1" x14ac:dyDescent="0.2"/>
    <row r="11673" ht="12.75" customHeight="1" x14ac:dyDescent="0.2"/>
    <row r="11674" ht="12.75" customHeight="1" x14ac:dyDescent="0.2"/>
    <row r="11675" ht="12.75" customHeight="1" x14ac:dyDescent="0.2"/>
    <row r="11676" ht="12.75" customHeight="1" x14ac:dyDescent="0.2"/>
    <row r="11677" ht="12.75" customHeight="1" x14ac:dyDescent="0.2"/>
    <row r="11678" ht="12.75" customHeight="1" x14ac:dyDescent="0.2"/>
    <row r="11679" ht="12.75" customHeight="1" x14ac:dyDescent="0.2"/>
    <row r="11680" ht="12.75" customHeight="1" x14ac:dyDescent="0.2"/>
    <row r="11681" ht="12.75" customHeight="1" x14ac:dyDescent="0.2"/>
    <row r="11682" ht="12.75" customHeight="1" x14ac:dyDescent="0.2"/>
    <row r="11683" ht="12.75" customHeight="1" x14ac:dyDescent="0.2"/>
    <row r="11684" ht="12.75" customHeight="1" x14ac:dyDescent="0.2"/>
    <row r="11685" ht="12.75" customHeight="1" x14ac:dyDescent="0.2"/>
    <row r="11686" ht="12.75" customHeight="1" x14ac:dyDescent="0.2"/>
    <row r="11687" ht="12.75" customHeight="1" x14ac:dyDescent="0.2"/>
    <row r="11688" ht="12.75" customHeight="1" x14ac:dyDescent="0.2"/>
    <row r="11689" ht="12.75" customHeight="1" x14ac:dyDescent="0.2"/>
    <row r="11690" ht="12.75" customHeight="1" x14ac:dyDescent="0.2"/>
    <row r="11691" ht="12.75" customHeight="1" x14ac:dyDescent="0.2"/>
    <row r="11692" ht="12.75" customHeight="1" x14ac:dyDescent="0.2"/>
    <row r="11693" ht="12.75" customHeight="1" x14ac:dyDescent="0.2"/>
    <row r="11694" ht="12.75" customHeight="1" x14ac:dyDescent="0.2"/>
    <row r="11695" ht="12.75" customHeight="1" x14ac:dyDescent="0.2"/>
    <row r="11696" ht="12.75" customHeight="1" x14ac:dyDescent="0.2"/>
    <row r="11697" ht="12.75" customHeight="1" x14ac:dyDescent="0.2"/>
    <row r="11698" ht="12.75" customHeight="1" x14ac:dyDescent="0.2"/>
    <row r="11699" ht="12.75" customHeight="1" x14ac:dyDescent="0.2"/>
    <row r="11700" ht="12.75" customHeight="1" x14ac:dyDescent="0.2"/>
    <row r="11701" ht="12.75" customHeight="1" x14ac:dyDescent="0.2"/>
    <row r="11702" ht="12.75" customHeight="1" x14ac:dyDescent="0.2"/>
    <row r="11703" ht="12.75" customHeight="1" x14ac:dyDescent="0.2"/>
    <row r="11704" ht="12.75" customHeight="1" x14ac:dyDescent="0.2"/>
    <row r="11705" ht="12.75" customHeight="1" x14ac:dyDescent="0.2"/>
    <row r="11706" ht="12.75" customHeight="1" x14ac:dyDescent="0.2"/>
    <row r="11707" ht="12.75" customHeight="1" x14ac:dyDescent="0.2"/>
    <row r="11708" ht="12.75" customHeight="1" x14ac:dyDescent="0.2"/>
    <row r="11709" ht="12.75" customHeight="1" x14ac:dyDescent="0.2"/>
    <row r="11710" ht="12.75" customHeight="1" x14ac:dyDescent="0.2"/>
    <row r="11711" ht="12.75" customHeight="1" x14ac:dyDescent="0.2"/>
    <row r="11712" ht="12.75" customHeight="1" x14ac:dyDescent="0.2"/>
    <row r="11713" ht="12.75" customHeight="1" x14ac:dyDescent="0.2"/>
    <row r="11714" ht="12.75" customHeight="1" x14ac:dyDescent="0.2"/>
    <row r="11715" ht="12.75" customHeight="1" x14ac:dyDescent="0.2"/>
    <row r="11716" ht="12.75" customHeight="1" x14ac:dyDescent="0.2"/>
    <row r="11717" ht="12.75" customHeight="1" x14ac:dyDescent="0.2"/>
    <row r="11718" ht="12.75" customHeight="1" x14ac:dyDescent="0.2"/>
    <row r="11719" ht="12.75" customHeight="1" x14ac:dyDescent="0.2"/>
    <row r="11720" ht="12.75" customHeight="1" x14ac:dyDescent="0.2"/>
    <row r="11721" ht="12.75" customHeight="1" x14ac:dyDescent="0.2"/>
    <row r="11722" ht="12.75" customHeight="1" x14ac:dyDescent="0.2"/>
    <row r="11723" ht="12.75" customHeight="1" x14ac:dyDescent="0.2"/>
    <row r="11724" ht="12.75" customHeight="1" x14ac:dyDescent="0.2"/>
    <row r="11725" ht="12.75" customHeight="1" x14ac:dyDescent="0.2"/>
    <row r="11726" ht="12.75" customHeight="1" x14ac:dyDescent="0.2"/>
    <row r="11727" ht="12.75" customHeight="1" x14ac:dyDescent="0.2"/>
    <row r="11728" ht="12.75" customHeight="1" x14ac:dyDescent="0.2"/>
    <row r="11729" ht="12.75" customHeight="1" x14ac:dyDescent="0.2"/>
    <row r="11730" ht="12.75" customHeight="1" x14ac:dyDescent="0.2"/>
    <row r="11731" ht="12.75" customHeight="1" x14ac:dyDescent="0.2"/>
    <row r="11732" ht="12.75" customHeight="1" x14ac:dyDescent="0.2"/>
    <row r="11733" ht="12.75" customHeight="1" x14ac:dyDescent="0.2"/>
    <row r="11734" ht="12.75" customHeight="1" x14ac:dyDescent="0.2"/>
    <row r="11735" ht="12.75" customHeight="1" x14ac:dyDescent="0.2"/>
    <row r="11736" ht="12.75" customHeight="1" x14ac:dyDescent="0.2"/>
    <row r="11737" ht="12.75" customHeight="1" x14ac:dyDescent="0.2"/>
    <row r="11738" ht="12.75" customHeight="1" x14ac:dyDescent="0.2"/>
    <row r="11739" ht="12.75" customHeight="1" x14ac:dyDescent="0.2"/>
    <row r="11740" ht="12.75" customHeight="1" x14ac:dyDescent="0.2"/>
    <row r="11741" ht="12.75" customHeight="1" x14ac:dyDescent="0.2"/>
    <row r="11742" ht="12.75" customHeight="1" x14ac:dyDescent="0.2"/>
    <row r="11743" ht="12.75" customHeight="1" x14ac:dyDescent="0.2"/>
    <row r="11744" ht="12.75" customHeight="1" x14ac:dyDescent="0.2"/>
    <row r="11745" ht="12.75" customHeight="1" x14ac:dyDescent="0.2"/>
    <row r="11746" ht="12.75" customHeight="1" x14ac:dyDescent="0.2"/>
    <row r="11747" ht="12.75" customHeight="1" x14ac:dyDescent="0.2"/>
    <row r="11748" ht="12.75" customHeight="1" x14ac:dyDescent="0.2"/>
    <row r="11749" ht="12.75" customHeight="1" x14ac:dyDescent="0.2"/>
    <row r="11750" ht="12.75" customHeight="1" x14ac:dyDescent="0.2"/>
    <row r="11751" ht="12.75" customHeight="1" x14ac:dyDescent="0.2"/>
    <row r="11752" ht="12.75" customHeight="1" x14ac:dyDescent="0.2"/>
    <row r="11753" ht="12.75" customHeight="1" x14ac:dyDescent="0.2"/>
    <row r="11754" ht="12.75" customHeight="1" x14ac:dyDescent="0.2"/>
    <row r="11755" ht="12.75" customHeight="1" x14ac:dyDescent="0.2"/>
    <row r="11756" ht="12.75" customHeight="1" x14ac:dyDescent="0.2"/>
    <row r="11757" ht="12.75" customHeight="1" x14ac:dyDescent="0.2"/>
    <row r="11758" ht="12.75" customHeight="1" x14ac:dyDescent="0.2"/>
    <row r="11759" ht="12.75" customHeight="1" x14ac:dyDescent="0.2"/>
    <row r="11760" ht="12.75" customHeight="1" x14ac:dyDescent="0.2"/>
    <row r="11761" ht="12.75" customHeight="1" x14ac:dyDescent="0.2"/>
    <row r="11762" ht="12.75" customHeight="1" x14ac:dyDescent="0.2"/>
    <row r="11763" ht="12.75" customHeight="1" x14ac:dyDescent="0.2"/>
    <row r="11764" ht="12.75" customHeight="1" x14ac:dyDescent="0.2"/>
    <row r="11765" ht="12.75" customHeight="1" x14ac:dyDescent="0.2"/>
    <row r="11766" ht="12.75" customHeight="1" x14ac:dyDescent="0.2"/>
    <row r="11767" ht="12.75" customHeight="1" x14ac:dyDescent="0.2"/>
    <row r="11768" ht="12.75" customHeight="1" x14ac:dyDescent="0.2"/>
    <row r="11769" ht="12.75" customHeight="1" x14ac:dyDescent="0.2"/>
    <row r="11770" ht="12.75" customHeight="1" x14ac:dyDescent="0.2"/>
    <row r="11771" ht="12.75" customHeight="1" x14ac:dyDescent="0.2"/>
    <row r="11772" ht="12.75" customHeight="1" x14ac:dyDescent="0.2"/>
    <row r="11773" ht="12.75" customHeight="1" x14ac:dyDescent="0.2"/>
    <row r="11774" ht="12.75" customHeight="1" x14ac:dyDescent="0.2"/>
    <row r="11775" ht="12.75" customHeight="1" x14ac:dyDescent="0.2"/>
    <row r="11776" ht="12.75" customHeight="1" x14ac:dyDescent="0.2"/>
    <row r="11777" ht="12.75" customHeight="1" x14ac:dyDescent="0.2"/>
    <row r="11778" ht="12.75" customHeight="1" x14ac:dyDescent="0.2"/>
    <row r="11779" ht="12.75" customHeight="1" x14ac:dyDescent="0.2"/>
    <row r="11780" ht="12.75" customHeight="1" x14ac:dyDescent="0.2"/>
    <row r="11781" ht="12.75" customHeight="1" x14ac:dyDescent="0.2"/>
    <row r="11782" ht="12.75" customHeight="1" x14ac:dyDescent="0.2"/>
    <row r="11783" ht="12.75" customHeight="1" x14ac:dyDescent="0.2"/>
    <row r="11784" ht="12.75" customHeight="1" x14ac:dyDescent="0.2"/>
    <row r="11785" ht="12.75" customHeight="1" x14ac:dyDescent="0.2"/>
    <row r="11786" ht="12.75" customHeight="1" x14ac:dyDescent="0.2"/>
    <row r="11787" ht="12.75" customHeight="1" x14ac:dyDescent="0.2"/>
    <row r="11788" ht="12.75" customHeight="1" x14ac:dyDescent="0.2"/>
    <row r="11789" ht="12.75" customHeight="1" x14ac:dyDescent="0.2"/>
    <row r="11790" ht="12.75" customHeight="1" x14ac:dyDescent="0.2"/>
    <row r="11791" ht="12.75" customHeight="1" x14ac:dyDescent="0.2"/>
    <row r="11792" ht="12.75" customHeight="1" x14ac:dyDescent="0.2"/>
    <row r="11793" ht="12.75" customHeight="1" x14ac:dyDescent="0.2"/>
    <row r="11794" ht="12.75" customHeight="1" x14ac:dyDescent="0.2"/>
    <row r="11795" ht="12.75" customHeight="1" x14ac:dyDescent="0.2"/>
    <row r="11796" ht="12.75" customHeight="1" x14ac:dyDescent="0.2"/>
    <row r="11797" ht="12.75" customHeight="1" x14ac:dyDescent="0.2"/>
    <row r="11798" ht="12.75" customHeight="1" x14ac:dyDescent="0.2"/>
    <row r="11799" ht="12.75" customHeight="1" x14ac:dyDescent="0.2"/>
    <row r="11800" ht="12.75" customHeight="1" x14ac:dyDescent="0.2"/>
    <row r="11801" ht="12.75" customHeight="1" x14ac:dyDescent="0.2"/>
    <row r="11802" ht="12.75" customHeight="1" x14ac:dyDescent="0.2"/>
    <row r="11803" ht="12.75" customHeight="1" x14ac:dyDescent="0.2"/>
    <row r="11804" ht="12.75" customHeight="1" x14ac:dyDescent="0.2"/>
    <row r="11805" ht="12.75" customHeight="1" x14ac:dyDescent="0.2"/>
    <row r="11806" ht="12.75" customHeight="1" x14ac:dyDescent="0.2"/>
    <row r="11807" ht="12.75" customHeight="1" x14ac:dyDescent="0.2"/>
    <row r="11808" ht="12.75" customHeight="1" x14ac:dyDescent="0.2"/>
    <row r="11809" ht="12.75" customHeight="1" x14ac:dyDescent="0.2"/>
    <row r="11810" ht="12.75" customHeight="1" x14ac:dyDescent="0.2"/>
    <row r="11811" ht="12.75" customHeight="1" x14ac:dyDescent="0.2"/>
    <row r="11812" ht="12.75" customHeight="1" x14ac:dyDescent="0.2"/>
    <row r="11813" ht="12.75" customHeight="1" x14ac:dyDescent="0.2"/>
    <row r="11814" ht="12.75" customHeight="1" x14ac:dyDescent="0.2"/>
    <row r="11815" ht="12.75" customHeight="1" x14ac:dyDescent="0.2"/>
    <row r="11816" ht="12.75" customHeight="1" x14ac:dyDescent="0.2"/>
    <row r="11817" ht="12.75" customHeight="1" x14ac:dyDescent="0.2"/>
    <row r="11818" ht="12.75" customHeight="1" x14ac:dyDescent="0.2"/>
    <row r="11819" ht="12.75" customHeight="1" x14ac:dyDescent="0.2"/>
    <row r="11820" ht="12.75" customHeight="1" x14ac:dyDescent="0.2"/>
    <row r="11821" ht="12.75" customHeight="1" x14ac:dyDescent="0.2"/>
    <row r="11822" ht="12.75" customHeight="1" x14ac:dyDescent="0.2"/>
    <row r="11823" ht="12.75" customHeight="1" x14ac:dyDescent="0.2"/>
    <row r="11824" ht="12.75" customHeight="1" x14ac:dyDescent="0.2"/>
    <row r="11825" ht="12.75" customHeight="1" x14ac:dyDescent="0.2"/>
    <row r="11826" ht="12.75" customHeight="1" x14ac:dyDescent="0.2"/>
    <row r="11827" ht="12.75" customHeight="1" x14ac:dyDescent="0.2"/>
    <row r="11828" ht="12.75" customHeight="1" x14ac:dyDescent="0.2"/>
    <row r="11829" ht="12.75" customHeight="1" x14ac:dyDescent="0.2"/>
    <row r="11830" ht="12.75" customHeight="1" x14ac:dyDescent="0.2"/>
    <row r="11831" ht="12.75" customHeight="1" x14ac:dyDescent="0.2"/>
    <row r="11832" ht="12.75" customHeight="1" x14ac:dyDescent="0.2"/>
    <row r="11833" ht="12.75" customHeight="1" x14ac:dyDescent="0.2"/>
    <row r="11834" ht="12.75" customHeight="1" x14ac:dyDescent="0.2"/>
    <row r="11835" ht="12.75" customHeight="1" x14ac:dyDescent="0.2"/>
    <row r="11836" ht="12.75" customHeight="1" x14ac:dyDescent="0.2"/>
    <row r="11837" ht="12.75" customHeight="1" x14ac:dyDescent="0.2"/>
    <row r="11838" ht="12.75" customHeight="1" x14ac:dyDescent="0.2"/>
    <row r="11839" ht="12.75" customHeight="1" x14ac:dyDescent="0.2"/>
    <row r="11840" ht="12.75" customHeight="1" x14ac:dyDescent="0.2"/>
    <row r="11841" ht="12.75" customHeight="1" x14ac:dyDescent="0.2"/>
    <row r="11842" ht="12.75" customHeight="1" x14ac:dyDescent="0.2"/>
    <row r="11843" ht="12.75" customHeight="1" x14ac:dyDescent="0.2"/>
    <row r="11844" ht="12.75" customHeight="1" x14ac:dyDescent="0.2"/>
    <row r="11845" ht="12.75" customHeight="1" x14ac:dyDescent="0.2"/>
    <row r="11846" ht="12.75" customHeight="1" x14ac:dyDescent="0.2"/>
    <row r="11847" ht="12.75" customHeight="1" x14ac:dyDescent="0.2"/>
    <row r="11848" ht="12.75" customHeight="1" x14ac:dyDescent="0.2"/>
    <row r="11849" ht="12.75" customHeight="1" x14ac:dyDescent="0.2"/>
    <row r="11850" ht="12.75" customHeight="1" x14ac:dyDescent="0.2"/>
    <row r="11851" ht="12.75" customHeight="1" x14ac:dyDescent="0.2"/>
    <row r="11852" ht="12.75" customHeight="1" x14ac:dyDescent="0.2"/>
    <row r="11853" ht="12.75" customHeight="1" x14ac:dyDescent="0.2"/>
    <row r="11854" ht="12.75" customHeight="1" x14ac:dyDescent="0.2"/>
    <row r="11855" ht="12.75" customHeight="1" x14ac:dyDescent="0.2"/>
    <row r="11856" ht="12.75" customHeight="1" x14ac:dyDescent="0.2"/>
    <row r="11857" ht="12.75" customHeight="1" x14ac:dyDescent="0.2"/>
    <row r="11858" ht="12.75" customHeight="1" x14ac:dyDescent="0.2"/>
    <row r="11859" ht="12.75" customHeight="1" x14ac:dyDescent="0.2"/>
    <row r="11860" ht="12.75" customHeight="1" x14ac:dyDescent="0.2"/>
    <row r="11861" ht="12.75" customHeight="1" x14ac:dyDescent="0.2"/>
    <row r="11862" ht="12.75" customHeight="1" x14ac:dyDescent="0.2"/>
    <row r="11863" ht="12.75" customHeight="1" x14ac:dyDescent="0.2"/>
    <row r="11864" ht="12.75" customHeight="1" x14ac:dyDescent="0.2"/>
    <row r="11865" ht="12.75" customHeight="1" x14ac:dyDescent="0.2"/>
    <row r="11866" ht="12.75" customHeight="1" x14ac:dyDescent="0.2"/>
    <row r="11867" ht="12.75" customHeight="1" x14ac:dyDescent="0.2"/>
    <row r="11868" ht="12.75" customHeight="1" x14ac:dyDescent="0.2"/>
    <row r="11869" ht="12.75" customHeight="1" x14ac:dyDescent="0.2"/>
    <row r="11870" ht="12.75" customHeight="1" x14ac:dyDescent="0.2"/>
    <row r="11871" ht="12.75" customHeight="1" x14ac:dyDescent="0.2"/>
    <row r="11872" ht="12.75" customHeight="1" x14ac:dyDescent="0.2"/>
    <row r="11873" ht="12.75" customHeight="1" x14ac:dyDescent="0.2"/>
    <row r="11874" ht="12.75" customHeight="1" x14ac:dyDescent="0.2"/>
    <row r="11875" ht="12.75" customHeight="1" x14ac:dyDescent="0.2"/>
    <row r="11876" ht="12.75" customHeight="1" x14ac:dyDescent="0.2"/>
    <row r="11877" ht="12.75" customHeight="1" x14ac:dyDescent="0.2"/>
    <row r="11878" ht="12.75" customHeight="1" x14ac:dyDescent="0.2"/>
    <row r="11879" ht="12.75" customHeight="1" x14ac:dyDescent="0.2"/>
    <row r="11880" ht="12.75" customHeight="1" x14ac:dyDescent="0.2"/>
    <row r="11881" ht="12.75" customHeight="1" x14ac:dyDescent="0.2"/>
    <row r="11882" ht="12.75" customHeight="1" x14ac:dyDescent="0.2"/>
    <row r="11883" ht="12.75" customHeight="1" x14ac:dyDescent="0.2"/>
    <row r="11884" ht="12.75" customHeight="1" x14ac:dyDescent="0.2"/>
    <row r="11885" ht="12.75" customHeight="1" x14ac:dyDescent="0.2"/>
    <row r="11886" ht="12.75" customHeight="1" x14ac:dyDescent="0.2"/>
    <row r="11887" ht="12.75" customHeight="1" x14ac:dyDescent="0.2"/>
    <row r="11888" ht="12.75" customHeight="1" x14ac:dyDescent="0.2"/>
    <row r="11889" ht="12.75" customHeight="1" x14ac:dyDescent="0.2"/>
    <row r="11890" ht="12.75" customHeight="1" x14ac:dyDescent="0.2"/>
    <row r="11891" ht="12.75" customHeight="1" x14ac:dyDescent="0.2"/>
    <row r="11892" ht="12.75" customHeight="1" x14ac:dyDescent="0.2"/>
    <row r="11893" ht="12.75" customHeight="1" x14ac:dyDescent="0.2"/>
    <row r="11894" ht="12.75" customHeight="1" x14ac:dyDescent="0.2"/>
    <row r="11895" ht="12.75" customHeight="1" x14ac:dyDescent="0.2"/>
    <row r="11896" ht="12.75" customHeight="1" x14ac:dyDescent="0.2"/>
    <row r="11897" ht="12.75" customHeight="1" x14ac:dyDescent="0.2"/>
    <row r="11898" ht="12.75" customHeight="1" x14ac:dyDescent="0.2"/>
    <row r="11899" ht="12.75" customHeight="1" x14ac:dyDescent="0.2"/>
    <row r="11900" ht="12.75" customHeight="1" x14ac:dyDescent="0.2"/>
    <row r="11901" ht="12.75" customHeight="1" x14ac:dyDescent="0.2"/>
    <row r="11902" ht="12.75" customHeight="1" x14ac:dyDescent="0.2"/>
    <row r="11903" ht="12.75" customHeight="1" x14ac:dyDescent="0.2"/>
    <row r="11904" ht="12.75" customHeight="1" x14ac:dyDescent="0.2"/>
    <row r="11905" ht="12.75" customHeight="1" x14ac:dyDescent="0.2"/>
    <row r="11906" ht="12.75" customHeight="1" x14ac:dyDescent="0.2"/>
    <row r="11907" ht="12.75" customHeight="1" x14ac:dyDescent="0.2"/>
    <row r="11908" ht="12.75" customHeight="1" x14ac:dyDescent="0.2"/>
    <row r="11909" ht="12.75" customHeight="1" x14ac:dyDescent="0.2"/>
    <row r="11910" ht="12.75" customHeight="1" x14ac:dyDescent="0.2"/>
    <row r="11911" ht="12.75" customHeight="1" x14ac:dyDescent="0.2"/>
    <row r="11912" ht="12.75" customHeight="1" x14ac:dyDescent="0.2"/>
    <row r="11913" ht="12.75" customHeight="1" x14ac:dyDescent="0.2"/>
    <row r="11914" ht="12.75" customHeight="1" x14ac:dyDescent="0.2"/>
    <row r="11915" ht="12.75" customHeight="1" x14ac:dyDescent="0.2"/>
    <row r="11916" ht="12.75" customHeight="1" x14ac:dyDescent="0.2"/>
    <row r="11917" ht="12.75" customHeight="1" x14ac:dyDescent="0.2"/>
    <row r="11918" ht="12.75" customHeight="1" x14ac:dyDescent="0.2"/>
    <row r="11919" ht="12.75" customHeight="1" x14ac:dyDescent="0.2"/>
    <row r="11920" ht="12.75" customHeight="1" x14ac:dyDescent="0.2"/>
    <row r="11921" ht="12.75" customHeight="1" x14ac:dyDescent="0.2"/>
    <row r="11922" ht="12.75" customHeight="1" x14ac:dyDescent="0.2"/>
    <row r="11923" ht="12.75" customHeight="1" x14ac:dyDescent="0.2"/>
    <row r="11924" ht="12.75" customHeight="1" x14ac:dyDescent="0.2"/>
    <row r="11925" ht="12.75" customHeight="1" x14ac:dyDescent="0.2"/>
    <row r="11926" ht="12.75" customHeight="1" x14ac:dyDescent="0.2"/>
    <row r="11927" ht="12.75" customHeight="1" x14ac:dyDescent="0.2"/>
    <row r="11928" ht="12.75" customHeight="1" x14ac:dyDescent="0.2"/>
    <row r="11929" ht="12.75" customHeight="1" x14ac:dyDescent="0.2"/>
    <row r="11930" ht="12.75" customHeight="1" x14ac:dyDescent="0.2"/>
    <row r="11931" ht="12.75" customHeight="1" x14ac:dyDescent="0.2"/>
    <row r="11932" ht="12.75" customHeight="1" x14ac:dyDescent="0.2"/>
    <row r="11933" ht="12.75" customHeight="1" x14ac:dyDescent="0.2"/>
    <row r="11934" ht="12.75" customHeight="1" x14ac:dyDescent="0.2"/>
    <row r="11935" ht="12.75" customHeight="1" x14ac:dyDescent="0.2"/>
    <row r="11936" ht="12.75" customHeight="1" x14ac:dyDescent="0.2"/>
    <row r="11937" ht="12.75" customHeight="1" x14ac:dyDescent="0.2"/>
    <row r="11938" ht="12.75" customHeight="1" x14ac:dyDescent="0.2"/>
    <row r="11939" ht="12.75" customHeight="1" x14ac:dyDescent="0.2"/>
    <row r="11940" ht="12.75" customHeight="1" x14ac:dyDescent="0.2"/>
    <row r="11941" ht="12.75" customHeight="1" x14ac:dyDescent="0.2"/>
    <row r="11942" ht="12.75" customHeight="1" x14ac:dyDescent="0.2"/>
    <row r="11943" ht="12.75" customHeight="1" x14ac:dyDescent="0.2"/>
    <row r="11944" ht="12.75" customHeight="1" x14ac:dyDescent="0.2"/>
    <row r="11945" ht="12.75" customHeight="1" x14ac:dyDescent="0.2"/>
    <row r="11946" ht="12.75" customHeight="1" x14ac:dyDescent="0.2"/>
    <row r="11947" ht="12.75" customHeight="1" x14ac:dyDescent="0.2"/>
    <row r="11948" ht="12.75" customHeight="1" x14ac:dyDescent="0.2"/>
    <row r="11949" ht="12.75" customHeight="1" x14ac:dyDescent="0.2"/>
    <row r="11950" ht="12.75" customHeight="1" x14ac:dyDescent="0.2"/>
    <row r="11951" ht="12.75" customHeight="1" x14ac:dyDescent="0.2"/>
    <row r="11952" ht="12.75" customHeight="1" x14ac:dyDescent="0.2"/>
    <row r="11953" ht="12.75" customHeight="1" x14ac:dyDescent="0.2"/>
    <row r="11954" ht="12.75" customHeight="1" x14ac:dyDescent="0.2"/>
    <row r="11955" ht="12.75" customHeight="1" x14ac:dyDescent="0.2"/>
    <row r="11956" ht="12.75" customHeight="1" x14ac:dyDescent="0.2"/>
    <row r="11957" ht="12.75" customHeight="1" x14ac:dyDescent="0.2"/>
    <row r="11958" ht="12.75" customHeight="1" x14ac:dyDescent="0.2"/>
    <row r="11959" ht="12.75" customHeight="1" x14ac:dyDescent="0.2"/>
    <row r="11960" ht="12.75" customHeight="1" x14ac:dyDescent="0.2"/>
    <row r="11961" ht="12.75" customHeight="1" x14ac:dyDescent="0.2"/>
    <row r="11962" ht="12.75" customHeight="1" x14ac:dyDescent="0.2"/>
    <row r="11963" ht="12.75" customHeight="1" x14ac:dyDescent="0.2"/>
    <row r="11964" ht="12.75" customHeight="1" x14ac:dyDescent="0.2"/>
    <row r="11965" ht="12.75" customHeight="1" x14ac:dyDescent="0.2"/>
    <row r="11966" ht="12.75" customHeight="1" x14ac:dyDescent="0.2"/>
    <row r="11967" ht="12.75" customHeight="1" x14ac:dyDescent="0.2"/>
    <row r="11968" ht="12.75" customHeight="1" x14ac:dyDescent="0.2"/>
    <row r="11969" ht="12.75" customHeight="1" x14ac:dyDescent="0.2"/>
    <row r="11970" ht="12.75" customHeight="1" x14ac:dyDescent="0.2"/>
    <row r="11971" ht="12.75" customHeight="1" x14ac:dyDescent="0.2"/>
    <row r="11972" ht="12.75" customHeight="1" x14ac:dyDescent="0.2"/>
    <row r="11973" ht="12.75" customHeight="1" x14ac:dyDescent="0.2"/>
    <row r="11974" ht="12.75" customHeight="1" x14ac:dyDescent="0.2"/>
    <row r="11975" ht="12.75" customHeight="1" x14ac:dyDescent="0.2"/>
    <row r="11976" ht="12.75" customHeight="1" x14ac:dyDescent="0.2"/>
    <row r="11977" ht="12.75" customHeight="1" x14ac:dyDescent="0.2"/>
    <row r="11978" ht="12.75" customHeight="1" x14ac:dyDescent="0.2"/>
    <row r="11979" ht="12.75" customHeight="1" x14ac:dyDescent="0.2"/>
    <row r="11980" ht="12.75" customHeight="1" x14ac:dyDescent="0.2"/>
    <row r="11981" ht="12.75" customHeight="1" x14ac:dyDescent="0.2"/>
    <row r="11982" ht="12.75" customHeight="1" x14ac:dyDescent="0.2"/>
    <row r="11983" ht="12.75" customHeight="1" x14ac:dyDescent="0.2"/>
    <row r="11984" ht="12.75" customHeight="1" x14ac:dyDescent="0.2"/>
    <row r="11985" ht="12.75" customHeight="1" x14ac:dyDescent="0.2"/>
    <row r="11986" ht="12.75" customHeight="1" x14ac:dyDescent="0.2"/>
    <row r="11987" ht="12.75" customHeight="1" x14ac:dyDescent="0.2"/>
    <row r="11988" ht="12.75" customHeight="1" x14ac:dyDescent="0.2"/>
    <row r="11989" ht="12.75" customHeight="1" x14ac:dyDescent="0.2"/>
    <row r="11990" ht="12.75" customHeight="1" x14ac:dyDescent="0.2"/>
    <row r="11991" ht="12.75" customHeight="1" x14ac:dyDescent="0.2"/>
    <row r="11992" ht="12.75" customHeight="1" x14ac:dyDescent="0.2"/>
    <row r="11993" ht="12.75" customHeight="1" x14ac:dyDescent="0.2"/>
    <row r="11994" ht="12.75" customHeight="1" x14ac:dyDescent="0.2"/>
    <row r="11995" ht="12.75" customHeight="1" x14ac:dyDescent="0.2"/>
    <row r="11996" ht="12.75" customHeight="1" x14ac:dyDescent="0.2"/>
    <row r="11997" ht="12.75" customHeight="1" x14ac:dyDescent="0.2"/>
    <row r="11998" ht="12.75" customHeight="1" x14ac:dyDescent="0.2"/>
    <row r="11999" ht="12.75" customHeight="1" x14ac:dyDescent="0.2"/>
    <row r="12000" ht="12.75" customHeight="1" x14ac:dyDescent="0.2"/>
    <row r="12001" ht="12.75" customHeight="1" x14ac:dyDescent="0.2"/>
    <row r="12002" ht="12.75" customHeight="1" x14ac:dyDescent="0.2"/>
    <row r="12003" ht="12.75" customHeight="1" x14ac:dyDescent="0.2"/>
    <row r="12004" ht="12.75" customHeight="1" x14ac:dyDescent="0.2"/>
    <row r="12005" ht="12.75" customHeight="1" x14ac:dyDescent="0.2"/>
    <row r="12006" ht="12.75" customHeight="1" x14ac:dyDescent="0.2"/>
    <row r="12007" ht="12.75" customHeight="1" x14ac:dyDescent="0.2"/>
    <row r="12008" ht="12.75" customHeight="1" x14ac:dyDescent="0.2"/>
    <row r="12009" ht="12.75" customHeight="1" x14ac:dyDescent="0.2"/>
    <row r="12010" ht="12.75" customHeight="1" x14ac:dyDescent="0.2"/>
    <row r="12011" ht="12.75" customHeight="1" x14ac:dyDescent="0.2"/>
    <row r="12012" ht="12.75" customHeight="1" x14ac:dyDescent="0.2"/>
    <row r="12013" ht="12.75" customHeight="1" x14ac:dyDescent="0.2"/>
    <row r="12014" ht="12.75" customHeight="1" x14ac:dyDescent="0.2"/>
    <row r="12015" ht="12.75" customHeight="1" x14ac:dyDescent="0.2"/>
    <row r="12016" ht="12.75" customHeight="1" x14ac:dyDescent="0.2"/>
    <row r="12017" ht="12.75" customHeight="1" x14ac:dyDescent="0.2"/>
    <row r="12018" ht="12.75" customHeight="1" x14ac:dyDescent="0.2"/>
    <row r="12019" ht="12.75" customHeight="1" x14ac:dyDescent="0.2"/>
    <row r="12020" ht="12.75" customHeight="1" x14ac:dyDescent="0.2"/>
    <row r="12021" ht="12.75" customHeight="1" x14ac:dyDescent="0.2"/>
    <row r="12022" ht="12.75" customHeight="1" x14ac:dyDescent="0.2"/>
    <row r="12023" ht="12.75" customHeight="1" x14ac:dyDescent="0.2"/>
    <row r="12024" ht="12.75" customHeight="1" x14ac:dyDescent="0.2"/>
    <row r="12025" ht="12.75" customHeight="1" x14ac:dyDescent="0.2"/>
    <row r="12026" ht="12.75" customHeight="1" x14ac:dyDescent="0.2"/>
    <row r="12027" ht="12.75" customHeight="1" x14ac:dyDescent="0.2"/>
    <row r="12028" ht="12.75" customHeight="1" x14ac:dyDescent="0.2"/>
    <row r="12029" ht="12.75" customHeight="1" x14ac:dyDescent="0.2"/>
    <row r="12030" ht="12.75" customHeight="1" x14ac:dyDescent="0.2"/>
    <row r="12031" ht="12.75" customHeight="1" x14ac:dyDescent="0.2"/>
    <row r="12032" ht="12.75" customHeight="1" x14ac:dyDescent="0.2"/>
    <row r="12033" ht="12.75" customHeight="1" x14ac:dyDescent="0.2"/>
    <row r="12034" ht="12.75" customHeight="1" x14ac:dyDescent="0.2"/>
    <row r="12035" ht="12.75" customHeight="1" x14ac:dyDescent="0.2"/>
    <row r="12036" ht="12.75" customHeight="1" x14ac:dyDescent="0.2"/>
    <row r="12037" ht="12.75" customHeight="1" x14ac:dyDescent="0.2"/>
    <row r="12038" ht="12.75" customHeight="1" x14ac:dyDescent="0.2"/>
    <row r="12039" ht="12.75" customHeight="1" x14ac:dyDescent="0.2"/>
    <row r="12040" ht="12.75" customHeight="1" x14ac:dyDescent="0.2"/>
    <row r="12041" ht="12.75" customHeight="1" x14ac:dyDescent="0.2"/>
    <row r="12042" ht="12.75" customHeight="1" x14ac:dyDescent="0.2"/>
    <row r="12043" ht="12.75" customHeight="1" x14ac:dyDescent="0.2"/>
    <row r="12044" ht="12.75" customHeight="1" x14ac:dyDescent="0.2"/>
    <row r="12045" ht="12.75" customHeight="1" x14ac:dyDescent="0.2"/>
    <row r="12046" ht="12.75" customHeight="1" x14ac:dyDescent="0.2"/>
    <row r="12047" ht="12.75" customHeight="1" x14ac:dyDescent="0.2"/>
    <row r="12048" ht="12.75" customHeight="1" x14ac:dyDescent="0.2"/>
    <row r="12049" ht="12.75" customHeight="1" x14ac:dyDescent="0.2"/>
    <row r="12050" ht="12.75" customHeight="1" x14ac:dyDescent="0.2"/>
    <row r="12051" ht="12.75" customHeight="1" x14ac:dyDescent="0.2"/>
    <row r="12052" ht="12.75" customHeight="1" x14ac:dyDescent="0.2"/>
    <row r="12053" ht="12.75" customHeight="1" x14ac:dyDescent="0.2"/>
    <row r="12054" ht="12.75" customHeight="1" x14ac:dyDescent="0.2"/>
    <row r="12055" ht="12.75" customHeight="1" x14ac:dyDescent="0.2"/>
    <row r="12056" ht="12.75" customHeight="1" x14ac:dyDescent="0.2"/>
    <row r="12057" ht="12.75" customHeight="1" x14ac:dyDescent="0.2"/>
    <row r="12058" ht="12.75" customHeight="1" x14ac:dyDescent="0.2"/>
    <row r="12059" ht="12.75" customHeight="1" x14ac:dyDescent="0.2"/>
    <row r="12060" ht="12.75" customHeight="1" x14ac:dyDescent="0.2"/>
    <row r="12061" ht="12.75" customHeight="1" x14ac:dyDescent="0.2"/>
    <row r="12062" ht="12.75" customHeight="1" x14ac:dyDescent="0.2"/>
    <row r="12063" ht="12.75" customHeight="1" x14ac:dyDescent="0.2"/>
    <row r="12064" ht="12.75" customHeight="1" x14ac:dyDescent="0.2"/>
    <row r="12065" ht="12.75" customHeight="1" x14ac:dyDescent="0.2"/>
    <row r="12066" ht="12.75" customHeight="1" x14ac:dyDescent="0.2"/>
    <row r="12067" ht="12.75" customHeight="1" x14ac:dyDescent="0.2"/>
    <row r="12068" ht="12.75" customHeight="1" x14ac:dyDescent="0.2"/>
    <row r="12069" ht="12.75" customHeight="1" x14ac:dyDescent="0.2"/>
    <row r="12070" ht="12.75" customHeight="1" x14ac:dyDescent="0.2"/>
    <row r="12071" ht="12.75" customHeight="1" x14ac:dyDescent="0.2"/>
    <row r="12072" ht="12.75" customHeight="1" x14ac:dyDescent="0.2"/>
    <row r="12073" ht="12.75" customHeight="1" x14ac:dyDescent="0.2"/>
    <row r="12074" ht="12.75" customHeight="1" x14ac:dyDescent="0.2"/>
    <row r="12075" ht="12.75" customHeight="1" x14ac:dyDescent="0.2"/>
    <row r="12076" ht="12.75" customHeight="1" x14ac:dyDescent="0.2"/>
    <row r="12077" ht="12.75" customHeight="1" x14ac:dyDescent="0.2"/>
    <row r="12078" ht="12.75" customHeight="1" x14ac:dyDescent="0.2"/>
    <row r="12079" ht="12.75" customHeight="1" x14ac:dyDescent="0.2"/>
    <row r="12080" ht="12.75" customHeight="1" x14ac:dyDescent="0.2"/>
    <row r="12081" ht="12.75" customHeight="1" x14ac:dyDescent="0.2"/>
    <row r="12082" ht="12.75" customHeight="1" x14ac:dyDescent="0.2"/>
    <row r="12083" ht="12.75" customHeight="1" x14ac:dyDescent="0.2"/>
    <row r="12084" ht="12.75" customHeight="1" x14ac:dyDescent="0.2"/>
    <row r="12085" ht="12.75" customHeight="1" x14ac:dyDescent="0.2"/>
    <row r="12086" ht="12.75" customHeight="1" x14ac:dyDescent="0.2"/>
    <row r="12087" ht="12.75" customHeight="1" x14ac:dyDescent="0.2"/>
    <row r="12088" ht="12.75" customHeight="1" x14ac:dyDescent="0.2"/>
    <row r="12089" ht="12.75" customHeight="1" x14ac:dyDescent="0.2"/>
    <row r="12090" ht="12.75" customHeight="1" x14ac:dyDescent="0.2"/>
    <row r="12091" ht="12.75" customHeight="1" x14ac:dyDescent="0.2"/>
    <row r="12092" ht="12.75" customHeight="1" x14ac:dyDescent="0.2"/>
    <row r="12093" ht="12.75" customHeight="1" x14ac:dyDescent="0.2"/>
    <row r="12094" ht="12.75" customHeight="1" x14ac:dyDescent="0.2"/>
    <row r="12095" ht="12.75" customHeight="1" x14ac:dyDescent="0.2"/>
    <row r="12096" ht="12.75" customHeight="1" x14ac:dyDescent="0.2"/>
    <row r="12097" ht="12.75" customHeight="1" x14ac:dyDescent="0.2"/>
    <row r="12098" ht="12.75" customHeight="1" x14ac:dyDescent="0.2"/>
    <row r="12099" ht="12.75" customHeight="1" x14ac:dyDescent="0.2"/>
    <row r="12100" ht="12.75" customHeight="1" x14ac:dyDescent="0.2"/>
    <row r="12101" ht="12.75" customHeight="1" x14ac:dyDescent="0.2"/>
    <row r="12102" ht="12.75" customHeight="1" x14ac:dyDescent="0.2"/>
    <row r="12103" ht="12.75" customHeight="1" x14ac:dyDescent="0.2"/>
    <row r="12104" ht="12.75" customHeight="1" x14ac:dyDescent="0.2"/>
    <row r="12105" ht="12.75" customHeight="1" x14ac:dyDescent="0.2"/>
    <row r="12106" ht="12.75" customHeight="1" x14ac:dyDescent="0.2"/>
    <row r="12107" ht="12.75" customHeight="1" x14ac:dyDescent="0.2"/>
    <row r="12108" ht="12.75" customHeight="1" x14ac:dyDescent="0.2"/>
    <row r="12109" ht="12.75" customHeight="1" x14ac:dyDescent="0.2"/>
    <row r="12110" ht="12.75" customHeight="1" x14ac:dyDescent="0.2"/>
    <row r="12111" ht="12.75" customHeight="1" x14ac:dyDescent="0.2"/>
    <row r="12112" ht="12.75" customHeight="1" x14ac:dyDescent="0.2"/>
    <row r="12113" ht="12.75" customHeight="1" x14ac:dyDescent="0.2"/>
    <row r="12114" ht="12.75" customHeight="1" x14ac:dyDescent="0.2"/>
    <row r="12115" ht="12.75" customHeight="1" x14ac:dyDescent="0.2"/>
    <row r="12116" ht="12.75" customHeight="1" x14ac:dyDescent="0.2"/>
    <row r="12117" ht="12.75" customHeight="1" x14ac:dyDescent="0.2"/>
    <row r="12118" ht="12.75" customHeight="1" x14ac:dyDescent="0.2"/>
    <row r="12119" ht="12.75" customHeight="1" x14ac:dyDescent="0.2"/>
    <row r="12120" ht="12.75" customHeight="1" x14ac:dyDescent="0.2"/>
    <row r="12121" ht="12.75" customHeight="1" x14ac:dyDescent="0.2"/>
    <row r="12122" ht="12.75" customHeight="1" x14ac:dyDescent="0.2"/>
    <row r="12123" ht="12.75" customHeight="1" x14ac:dyDescent="0.2"/>
    <row r="12124" ht="12.75" customHeight="1" x14ac:dyDescent="0.2"/>
    <row r="12125" ht="12.75" customHeight="1" x14ac:dyDescent="0.2"/>
    <row r="12126" ht="12.75" customHeight="1" x14ac:dyDescent="0.2"/>
    <row r="12127" ht="12.75" customHeight="1" x14ac:dyDescent="0.2"/>
    <row r="12128" ht="12.75" customHeight="1" x14ac:dyDescent="0.2"/>
    <row r="12129" ht="12.75" customHeight="1" x14ac:dyDescent="0.2"/>
    <row r="12130" ht="12.75" customHeight="1" x14ac:dyDescent="0.2"/>
    <row r="12131" ht="12.75" customHeight="1" x14ac:dyDescent="0.2"/>
    <row r="12132" ht="12.75" customHeight="1" x14ac:dyDescent="0.2"/>
    <row r="12133" ht="12.75" customHeight="1" x14ac:dyDescent="0.2"/>
    <row r="12134" ht="12.75" customHeight="1" x14ac:dyDescent="0.2"/>
    <row r="12135" ht="12.75" customHeight="1" x14ac:dyDescent="0.2"/>
    <row r="12136" ht="12.75" customHeight="1" x14ac:dyDescent="0.2"/>
    <row r="12137" ht="12.75" customHeight="1" x14ac:dyDescent="0.2"/>
    <row r="12138" ht="12.75" customHeight="1" x14ac:dyDescent="0.2"/>
    <row r="12139" ht="12.75" customHeight="1" x14ac:dyDescent="0.2"/>
    <row r="12140" ht="12.75" customHeight="1" x14ac:dyDescent="0.2"/>
    <row r="12141" ht="12.75" customHeight="1" x14ac:dyDescent="0.2"/>
    <row r="12142" ht="12.75" customHeight="1" x14ac:dyDescent="0.2"/>
    <row r="12143" ht="12.75" customHeight="1" x14ac:dyDescent="0.2"/>
    <row r="12144" ht="12.75" customHeight="1" x14ac:dyDescent="0.2"/>
    <row r="12145" ht="12.75" customHeight="1" x14ac:dyDescent="0.2"/>
    <row r="12146" ht="12.75" customHeight="1" x14ac:dyDescent="0.2"/>
    <row r="12147" ht="12.75" customHeight="1" x14ac:dyDescent="0.2"/>
    <row r="12148" ht="12.75" customHeight="1" x14ac:dyDescent="0.2"/>
    <row r="12149" ht="12.75" customHeight="1" x14ac:dyDescent="0.2"/>
    <row r="12150" ht="12.75" customHeight="1" x14ac:dyDescent="0.2"/>
    <row r="12151" ht="12.75" customHeight="1" x14ac:dyDescent="0.2"/>
    <row r="12152" ht="12.75" customHeight="1" x14ac:dyDescent="0.2"/>
    <row r="12153" ht="12.75" customHeight="1" x14ac:dyDescent="0.2"/>
    <row r="12154" ht="12.75" customHeight="1" x14ac:dyDescent="0.2"/>
    <row r="12155" ht="12.75" customHeight="1" x14ac:dyDescent="0.2"/>
    <row r="12156" ht="12.75" customHeight="1" x14ac:dyDescent="0.2"/>
    <row r="12157" ht="12.75" customHeight="1" x14ac:dyDescent="0.2"/>
    <row r="12158" ht="12.75" customHeight="1" x14ac:dyDescent="0.2"/>
    <row r="12159" ht="12.75" customHeight="1" x14ac:dyDescent="0.2"/>
    <row r="12160" ht="12.75" customHeight="1" x14ac:dyDescent="0.2"/>
    <row r="12161" ht="12.75" customHeight="1" x14ac:dyDescent="0.2"/>
    <row r="12162" ht="12.75" customHeight="1" x14ac:dyDescent="0.2"/>
    <row r="12163" ht="12.75" customHeight="1" x14ac:dyDescent="0.2"/>
    <row r="12164" ht="12.75" customHeight="1" x14ac:dyDescent="0.2"/>
    <row r="12165" ht="12.75" customHeight="1" x14ac:dyDescent="0.2"/>
    <row r="12166" ht="12.75" customHeight="1" x14ac:dyDescent="0.2"/>
    <row r="12167" ht="12.75" customHeight="1" x14ac:dyDescent="0.2"/>
    <row r="12168" ht="12.75" customHeight="1" x14ac:dyDescent="0.2"/>
    <row r="12169" ht="12.75" customHeight="1" x14ac:dyDescent="0.2"/>
    <row r="12170" ht="12.75" customHeight="1" x14ac:dyDescent="0.2"/>
    <row r="12171" ht="12.75" customHeight="1" x14ac:dyDescent="0.2"/>
    <row r="12172" ht="12.75" customHeight="1" x14ac:dyDescent="0.2"/>
    <row r="12173" ht="12.75" customHeight="1" x14ac:dyDescent="0.2"/>
    <row r="12174" ht="12.75" customHeight="1" x14ac:dyDescent="0.2"/>
    <row r="12175" ht="12.75" customHeight="1" x14ac:dyDescent="0.2"/>
    <row r="12176" ht="12.75" customHeight="1" x14ac:dyDescent="0.2"/>
    <row r="12177" ht="12.75" customHeight="1" x14ac:dyDescent="0.2"/>
    <row r="12178" ht="12.75" customHeight="1" x14ac:dyDescent="0.2"/>
    <row r="12179" ht="12.75" customHeight="1" x14ac:dyDescent="0.2"/>
    <row r="12180" ht="12.75" customHeight="1" x14ac:dyDescent="0.2"/>
    <row r="12181" ht="12.75" customHeight="1" x14ac:dyDescent="0.2"/>
    <row r="12182" ht="12.75" customHeight="1" x14ac:dyDescent="0.2"/>
    <row r="12183" ht="12.75" customHeight="1" x14ac:dyDescent="0.2"/>
    <row r="12184" ht="12.75" customHeight="1" x14ac:dyDescent="0.2"/>
    <row r="12185" ht="12.75" customHeight="1" x14ac:dyDescent="0.2"/>
    <row r="12186" ht="12.75" customHeight="1" x14ac:dyDescent="0.2"/>
    <row r="12187" ht="12.75" customHeight="1" x14ac:dyDescent="0.2"/>
    <row r="12188" ht="12.75" customHeight="1" x14ac:dyDescent="0.2"/>
    <row r="12189" ht="12.75" customHeight="1" x14ac:dyDescent="0.2"/>
    <row r="12190" ht="12.75" customHeight="1" x14ac:dyDescent="0.2"/>
    <row r="12191" ht="12.75" customHeight="1" x14ac:dyDescent="0.2"/>
    <row r="12192" ht="12.75" customHeight="1" x14ac:dyDescent="0.2"/>
    <row r="12193" ht="12.75" customHeight="1" x14ac:dyDescent="0.2"/>
    <row r="12194" ht="12.75" customHeight="1" x14ac:dyDescent="0.2"/>
    <row r="12195" ht="12.75" customHeight="1" x14ac:dyDescent="0.2"/>
    <row r="12196" ht="12.75" customHeight="1" x14ac:dyDescent="0.2"/>
    <row r="12197" ht="12.75" customHeight="1" x14ac:dyDescent="0.2"/>
    <row r="12198" ht="12.75" customHeight="1" x14ac:dyDescent="0.2"/>
    <row r="12199" ht="12.75" customHeight="1" x14ac:dyDescent="0.2"/>
    <row r="12200" ht="12.75" customHeight="1" x14ac:dyDescent="0.2"/>
    <row r="12201" ht="12.75" customHeight="1" x14ac:dyDescent="0.2"/>
    <row r="12202" ht="12.75" customHeight="1" x14ac:dyDescent="0.2"/>
    <row r="12203" ht="12.75" customHeight="1" x14ac:dyDescent="0.2"/>
    <row r="12204" ht="12.75" customHeight="1" x14ac:dyDescent="0.2"/>
    <row r="12205" ht="12.75" customHeight="1" x14ac:dyDescent="0.2"/>
    <row r="12206" ht="12.75" customHeight="1" x14ac:dyDescent="0.2"/>
    <row r="12207" ht="12.75" customHeight="1" x14ac:dyDescent="0.2"/>
    <row r="12208" ht="12.75" customHeight="1" x14ac:dyDescent="0.2"/>
    <row r="12209" ht="12.75" customHeight="1" x14ac:dyDescent="0.2"/>
    <row r="12210" ht="12.75" customHeight="1" x14ac:dyDescent="0.2"/>
    <row r="12211" ht="12.75" customHeight="1" x14ac:dyDescent="0.2"/>
    <row r="12212" ht="12.75" customHeight="1" x14ac:dyDescent="0.2"/>
    <row r="12213" ht="12.75" customHeight="1" x14ac:dyDescent="0.2"/>
    <row r="12214" ht="12.75" customHeight="1" x14ac:dyDescent="0.2"/>
    <row r="12215" ht="12.75" customHeight="1" x14ac:dyDescent="0.2"/>
    <row r="12216" ht="12.75" customHeight="1" x14ac:dyDescent="0.2"/>
    <row r="12217" ht="12.75" customHeight="1" x14ac:dyDescent="0.2"/>
    <row r="12218" ht="12.75" customHeight="1" x14ac:dyDescent="0.2"/>
    <row r="12219" ht="12.75" customHeight="1" x14ac:dyDescent="0.2"/>
    <row r="12220" ht="12.75" customHeight="1" x14ac:dyDescent="0.2"/>
    <row r="12221" ht="12.75" customHeight="1" x14ac:dyDescent="0.2"/>
    <row r="12222" ht="12.75" customHeight="1" x14ac:dyDescent="0.2"/>
    <row r="12223" ht="12.75" customHeight="1" x14ac:dyDescent="0.2"/>
    <row r="12224" ht="12.75" customHeight="1" x14ac:dyDescent="0.2"/>
    <row r="12225" ht="12.75" customHeight="1" x14ac:dyDescent="0.2"/>
    <row r="12226" ht="12.75" customHeight="1" x14ac:dyDescent="0.2"/>
    <row r="12227" ht="12.75" customHeight="1" x14ac:dyDescent="0.2"/>
    <row r="12228" ht="12.75" customHeight="1" x14ac:dyDescent="0.2"/>
    <row r="12229" ht="12.75" customHeight="1" x14ac:dyDescent="0.2"/>
    <row r="12230" ht="12.75" customHeight="1" x14ac:dyDescent="0.2"/>
    <row r="12231" ht="12.75" customHeight="1" x14ac:dyDescent="0.2"/>
    <row r="12232" ht="12.75" customHeight="1" x14ac:dyDescent="0.2"/>
    <row r="12233" ht="12.75" customHeight="1" x14ac:dyDescent="0.2"/>
    <row r="12234" ht="12.75" customHeight="1" x14ac:dyDescent="0.2"/>
    <row r="12235" ht="12.75" customHeight="1" x14ac:dyDescent="0.2"/>
    <row r="12236" ht="12.75" customHeight="1" x14ac:dyDescent="0.2"/>
    <row r="12237" ht="12.75" customHeight="1" x14ac:dyDescent="0.2"/>
    <row r="12238" ht="12.75" customHeight="1" x14ac:dyDescent="0.2"/>
    <row r="12239" ht="12.75" customHeight="1" x14ac:dyDescent="0.2"/>
    <row r="12240" ht="12.75" customHeight="1" x14ac:dyDescent="0.2"/>
    <row r="12241" ht="12.75" customHeight="1" x14ac:dyDescent="0.2"/>
    <row r="12242" ht="12.75" customHeight="1" x14ac:dyDescent="0.2"/>
    <row r="12243" ht="12.75" customHeight="1" x14ac:dyDescent="0.2"/>
    <row r="12244" ht="12.75" customHeight="1" x14ac:dyDescent="0.2"/>
    <row r="12245" ht="12.75" customHeight="1" x14ac:dyDescent="0.2"/>
    <row r="12246" ht="12.75" customHeight="1" x14ac:dyDescent="0.2"/>
    <row r="12247" ht="12.75" customHeight="1" x14ac:dyDescent="0.2"/>
    <row r="12248" ht="12.75" customHeight="1" x14ac:dyDescent="0.2"/>
    <row r="12249" ht="12.75" customHeight="1" x14ac:dyDescent="0.2"/>
    <row r="12250" ht="12.75" customHeight="1" x14ac:dyDescent="0.2"/>
    <row r="12251" ht="12.75" customHeight="1" x14ac:dyDescent="0.2"/>
    <row r="12252" ht="12.75" customHeight="1" x14ac:dyDescent="0.2"/>
    <row r="12253" ht="12.75" customHeight="1" x14ac:dyDescent="0.2"/>
    <row r="12254" ht="12.75" customHeight="1" x14ac:dyDescent="0.2"/>
    <row r="12255" ht="12.75" customHeight="1" x14ac:dyDescent="0.2"/>
    <row r="12256" ht="12.75" customHeight="1" x14ac:dyDescent="0.2"/>
    <row r="12257" ht="12.75" customHeight="1" x14ac:dyDescent="0.2"/>
    <row r="12258" ht="12.75" customHeight="1" x14ac:dyDescent="0.2"/>
    <row r="12259" ht="12.75" customHeight="1" x14ac:dyDescent="0.2"/>
    <row r="12260" ht="12.75" customHeight="1" x14ac:dyDescent="0.2"/>
    <row r="12261" ht="12.75" customHeight="1" x14ac:dyDescent="0.2"/>
    <row r="12262" ht="12.75" customHeight="1" x14ac:dyDescent="0.2"/>
    <row r="12263" ht="12.75" customHeight="1" x14ac:dyDescent="0.2"/>
    <row r="12264" ht="12.75" customHeight="1" x14ac:dyDescent="0.2"/>
    <row r="12265" ht="12.75" customHeight="1" x14ac:dyDescent="0.2"/>
    <row r="12266" ht="12.75" customHeight="1" x14ac:dyDescent="0.2"/>
    <row r="12267" ht="12.75" customHeight="1" x14ac:dyDescent="0.2"/>
    <row r="12268" ht="12.75" customHeight="1" x14ac:dyDescent="0.2"/>
    <row r="12269" ht="12.75" customHeight="1" x14ac:dyDescent="0.2"/>
    <row r="12270" ht="12.75" customHeight="1" x14ac:dyDescent="0.2"/>
    <row r="12271" ht="12.75" customHeight="1" x14ac:dyDescent="0.2"/>
    <row r="12272" ht="12.75" customHeight="1" x14ac:dyDescent="0.2"/>
    <row r="12273" ht="12.75" customHeight="1" x14ac:dyDescent="0.2"/>
    <row r="12274" ht="12.75" customHeight="1" x14ac:dyDescent="0.2"/>
    <row r="12275" ht="12.75" customHeight="1" x14ac:dyDescent="0.2"/>
    <row r="12276" ht="12.75" customHeight="1" x14ac:dyDescent="0.2"/>
    <row r="12277" ht="12.75" customHeight="1" x14ac:dyDescent="0.2"/>
    <row r="12278" ht="12.75" customHeight="1" x14ac:dyDescent="0.2"/>
    <row r="12279" ht="12.75" customHeight="1" x14ac:dyDescent="0.2"/>
    <row r="12280" ht="12.75" customHeight="1" x14ac:dyDescent="0.2"/>
    <row r="12281" ht="12.75" customHeight="1" x14ac:dyDescent="0.2"/>
    <row r="12282" ht="12.75" customHeight="1" x14ac:dyDescent="0.2"/>
    <row r="12283" ht="12.75" customHeight="1" x14ac:dyDescent="0.2"/>
    <row r="12284" ht="12.75" customHeight="1" x14ac:dyDescent="0.2"/>
    <row r="12285" ht="12.75" customHeight="1" x14ac:dyDescent="0.2"/>
    <row r="12286" ht="12.75" customHeight="1" x14ac:dyDescent="0.2"/>
    <row r="12287" ht="12.75" customHeight="1" x14ac:dyDescent="0.2"/>
    <row r="12288" ht="12.75" customHeight="1" x14ac:dyDescent="0.2"/>
    <row r="12289" ht="12.75" customHeight="1" x14ac:dyDescent="0.2"/>
    <row r="12290" ht="12.75" customHeight="1" x14ac:dyDescent="0.2"/>
    <row r="12291" ht="12.75" customHeight="1" x14ac:dyDescent="0.2"/>
    <row r="12292" ht="12.75" customHeight="1" x14ac:dyDescent="0.2"/>
    <row r="12293" ht="12.75" customHeight="1" x14ac:dyDescent="0.2"/>
    <row r="12294" ht="12.75" customHeight="1" x14ac:dyDescent="0.2"/>
    <row r="12295" ht="12.75" customHeight="1" x14ac:dyDescent="0.2"/>
    <row r="12296" ht="12.75" customHeight="1" x14ac:dyDescent="0.2"/>
    <row r="12297" ht="12.75" customHeight="1" x14ac:dyDescent="0.2"/>
    <row r="12298" ht="12.75" customHeight="1" x14ac:dyDescent="0.2"/>
    <row r="12299" ht="12.75" customHeight="1" x14ac:dyDescent="0.2"/>
    <row r="12300" ht="12.75" customHeight="1" x14ac:dyDescent="0.2"/>
    <row r="12301" ht="12.75" customHeight="1" x14ac:dyDescent="0.2"/>
    <row r="12302" ht="12.75" customHeight="1" x14ac:dyDescent="0.2"/>
    <row r="12303" ht="12.75" customHeight="1" x14ac:dyDescent="0.2"/>
    <row r="12304" ht="12.75" customHeight="1" x14ac:dyDescent="0.2"/>
    <row r="12305" ht="12.75" customHeight="1" x14ac:dyDescent="0.2"/>
    <row r="12306" ht="12.75" customHeight="1" x14ac:dyDescent="0.2"/>
    <row r="12307" ht="12.75" customHeight="1" x14ac:dyDescent="0.2"/>
    <row r="12308" ht="12.75" customHeight="1" x14ac:dyDescent="0.2"/>
    <row r="12309" ht="12.75" customHeight="1" x14ac:dyDescent="0.2"/>
    <row r="12310" ht="12.75" customHeight="1" x14ac:dyDescent="0.2"/>
    <row r="12311" ht="12.75" customHeight="1" x14ac:dyDescent="0.2"/>
    <row r="12312" ht="12.75" customHeight="1" x14ac:dyDescent="0.2"/>
    <row r="12313" ht="12.75" customHeight="1" x14ac:dyDescent="0.2"/>
    <row r="12314" ht="12.75" customHeight="1" x14ac:dyDescent="0.2"/>
    <row r="12315" ht="12.75" customHeight="1" x14ac:dyDescent="0.2"/>
    <row r="12316" ht="12.75" customHeight="1" x14ac:dyDescent="0.2"/>
    <row r="12317" ht="12.75" customHeight="1" x14ac:dyDescent="0.2"/>
    <row r="12318" ht="12.75" customHeight="1" x14ac:dyDescent="0.2"/>
    <row r="12319" ht="12.75" customHeight="1" x14ac:dyDescent="0.2"/>
    <row r="12320" ht="12.75" customHeight="1" x14ac:dyDescent="0.2"/>
    <row r="12321" ht="12.75" customHeight="1" x14ac:dyDescent="0.2"/>
    <row r="12322" ht="12.75" customHeight="1" x14ac:dyDescent="0.2"/>
    <row r="12323" ht="12.75" customHeight="1" x14ac:dyDescent="0.2"/>
    <row r="12324" ht="12.75" customHeight="1" x14ac:dyDescent="0.2"/>
    <row r="12325" ht="12.75" customHeight="1" x14ac:dyDescent="0.2"/>
    <row r="12326" ht="12.75" customHeight="1" x14ac:dyDescent="0.2"/>
    <row r="12327" ht="12.75" customHeight="1" x14ac:dyDescent="0.2"/>
    <row r="12328" ht="12.75" customHeight="1" x14ac:dyDescent="0.2"/>
    <row r="12329" ht="12.75" customHeight="1" x14ac:dyDescent="0.2"/>
    <row r="12330" ht="12.75" customHeight="1" x14ac:dyDescent="0.2"/>
    <row r="12331" ht="12.75" customHeight="1" x14ac:dyDescent="0.2"/>
    <row r="12332" ht="12.75" customHeight="1" x14ac:dyDescent="0.2"/>
    <row r="12333" ht="12.75" customHeight="1" x14ac:dyDescent="0.2"/>
    <row r="12334" ht="12.75" customHeight="1" x14ac:dyDescent="0.2"/>
    <row r="12335" ht="12.75" customHeight="1" x14ac:dyDescent="0.2"/>
    <row r="12336" ht="12.75" customHeight="1" x14ac:dyDescent="0.2"/>
    <row r="12337" ht="12.75" customHeight="1" x14ac:dyDescent="0.2"/>
    <row r="12338" ht="12.75" customHeight="1" x14ac:dyDescent="0.2"/>
    <row r="12339" ht="12.75" customHeight="1" x14ac:dyDescent="0.2"/>
    <row r="12340" ht="12.75" customHeight="1" x14ac:dyDescent="0.2"/>
    <row r="12341" ht="12.75" customHeight="1" x14ac:dyDescent="0.2"/>
    <row r="12342" ht="12.75" customHeight="1" x14ac:dyDescent="0.2"/>
    <row r="12343" ht="12.75" customHeight="1" x14ac:dyDescent="0.2"/>
    <row r="12344" ht="12.75" customHeight="1" x14ac:dyDescent="0.2"/>
    <row r="12345" ht="12.75" customHeight="1" x14ac:dyDescent="0.2"/>
    <row r="12346" ht="12.75" customHeight="1" x14ac:dyDescent="0.2"/>
    <row r="12347" ht="12.75" customHeight="1" x14ac:dyDescent="0.2"/>
    <row r="12348" ht="12.75" customHeight="1" x14ac:dyDescent="0.2"/>
    <row r="12349" ht="12.75" customHeight="1" x14ac:dyDescent="0.2"/>
    <row r="12350" ht="12.75" customHeight="1" x14ac:dyDescent="0.2"/>
    <row r="12351" ht="12.75" customHeight="1" x14ac:dyDescent="0.2"/>
    <row r="12352" ht="12.75" customHeight="1" x14ac:dyDescent="0.2"/>
    <row r="12353" ht="12.75" customHeight="1" x14ac:dyDescent="0.2"/>
    <row r="12354" ht="12.75" customHeight="1" x14ac:dyDescent="0.2"/>
    <row r="12355" ht="12.75" customHeight="1" x14ac:dyDescent="0.2"/>
    <row r="12356" ht="12.75" customHeight="1" x14ac:dyDescent="0.2"/>
    <row r="12357" ht="12.75" customHeight="1" x14ac:dyDescent="0.2"/>
    <row r="12358" ht="12.75" customHeight="1" x14ac:dyDescent="0.2"/>
    <row r="12359" ht="12.75" customHeight="1" x14ac:dyDescent="0.2"/>
    <row r="12360" ht="12.75" customHeight="1" x14ac:dyDescent="0.2"/>
    <row r="12361" ht="12.75" customHeight="1" x14ac:dyDescent="0.2"/>
    <row r="12362" ht="12.75" customHeight="1" x14ac:dyDescent="0.2"/>
    <row r="12363" ht="12.75" customHeight="1" x14ac:dyDescent="0.2"/>
    <row r="12364" ht="12.75" customHeight="1" x14ac:dyDescent="0.2"/>
    <row r="12365" ht="12.75" customHeight="1" x14ac:dyDescent="0.2"/>
    <row r="12366" ht="12.75" customHeight="1" x14ac:dyDescent="0.2"/>
    <row r="12367" ht="12.75" customHeight="1" x14ac:dyDescent="0.2"/>
    <row r="12368" ht="12.75" customHeight="1" x14ac:dyDescent="0.2"/>
    <row r="12369" ht="12.75" customHeight="1" x14ac:dyDescent="0.2"/>
    <row r="12370" ht="12.75" customHeight="1" x14ac:dyDescent="0.2"/>
    <row r="12371" ht="12.75" customHeight="1" x14ac:dyDescent="0.2"/>
    <row r="12372" ht="12.75" customHeight="1" x14ac:dyDescent="0.2"/>
    <row r="12373" ht="12.75" customHeight="1" x14ac:dyDescent="0.2"/>
    <row r="12374" ht="12.75" customHeight="1" x14ac:dyDescent="0.2"/>
    <row r="12375" ht="12.75" customHeight="1" x14ac:dyDescent="0.2"/>
    <row r="12376" ht="12.75" customHeight="1" x14ac:dyDescent="0.2"/>
    <row r="12377" ht="12.75" customHeight="1" x14ac:dyDescent="0.2"/>
    <row r="12378" ht="12.75" customHeight="1" x14ac:dyDescent="0.2"/>
    <row r="12379" ht="12.75" customHeight="1" x14ac:dyDescent="0.2"/>
    <row r="12380" ht="12.75" customHeight="1" x14ac:dyDescent="0.2"/>
    <row r="12381" ht="12.75" customHeight="1" x14ac:dyDescent="0.2"/>
    <row r="12382" ht="12.75" customHeight="1" x14ac:dyDescent="0.2"/>
    <row r="12383" ht="12.75" customHeight="1" x14ac:dyDescent="0.2"/>
    <row r="12384" ht="12.75" customHeight="1" x14ac:dyDescent="0.2"/>
    <row r="12385" ht="12.75" customHeight="1" x14ac:dyDescent="0.2"/>
    <row r="12386" ht="12.75" customHeight="1" x14ac:dyDescent="0.2"/>
    <row r="12387" ht="12.75" customHeight="1" x14ac:dyDescent="0.2"/>
    <row r="12388" ht="12.75" customHeight="1" x14ac:dyDescent="0.2"/>
    <row r="12389" ht="12.75" customHeight="1" x14ac:dyDescent="0.2"/>
    <row r="12390" ht="12.75" customHeight="1" x14ac:dyDescent="0.2"/>
    <row r="12391" ht="12.75" customHeight="1" x14ac:dyDescent="0.2"/>
    <row r="12392" ht="12.75" customHeight="1" x14ac:dyDescent="0.2"/>
    <row r="12393" ht="12.75" customHeight="1" x14ac:dyDescent="0.2"/>
    <row r="12394" ht="12.75" customHeight="1" x14ac:dyDescent="0.2"/>
    <row r="12395" ht="12.75" customHeight="1" x14ac:dyDescent="0.2"/>
    <row r="12396" ht="12.75" customHeight="1" x14ac:dyDescent="0.2"/>
    <row r="12397" ht="12.75" customHeight="1" x14ac:dyDescent="0.2"/>
    <row r="12398" ht="12.75" customHeight="1" x14ac:dyDescent="0.2"/>
    <row r="12399" ht="12.75" customHeight="1" x14ac:dyDescent="0.2"/>
    <row r="12400" ht="12.75" customHeight="1" x14ac:dyDescent="0.2"/>
    <row r="12401" ht="12.75" customHeight="1" x14ac:dyDescent="0.2"/>
    <row r="12402" ht="12.75" customHeight="1" x14ac:dyDescent="0.2"/>
    <row r="12403" ht="12.75" customHeight="1" x14ac:dyDescent="0.2"/>
    <row r="12404" ht="12.75" customHeight="1" x14ac:dyDescent="0.2"/>
    <row r="12405" ht="12.75" customHeight="1" x14ac:dyDescent="0.2"/>
    <row r="12406" ht="12.75" customHeight="1" x14ac:dyDescent="0.2"/>
    <row r="12407" ht="12.75" customHeight="1" x14ac:dyDescent="0.2"/>
    <row r="12408" ht="12.75" customHeight="1" x14ac:dyDescent="0.2"/>
    <row r="12409" ht="12.75" customHeight="1" x14ac:dyDescent="0.2"/>
    <row r="12410" ht="12.75" customHeight="1" x14ac:dyDescent="0.2"/>
    <row r="12411" ht="12.75" customHeight="1" x14ac:dyDescent="0.2"/>
    <row r="12412" ht="12.75" customHeight="1" x14ac:dyDescent="0.2"/>
    <row r="12413" ht="12.75" customHeight="1" x14ac:dyDescent="0.2"/>
    <row r="12414" ht="12.75" customHeight="1" x14ac:dyDescent="0.2"/>
    <row r="12415" ht="12.75" customHeight="1" x14ac:dyDescent="0.2"/>
    <row r="12416" ht="12.75" customHeight="1" x14ac:dyDescent="0.2"/>
    <row r="12417" ht="12.75" customHeight="1" x14ac:dyDescent="0.2"/>
    <row r="12418" ht="12.75" customHeight="1" x14ac:dyDescent="0.2"/>
    <row r="12419" ht="12.75" customHeight="1" x14ac:dyDescent="0.2"/>
    <row r="12420" ht="12.75" customHeight="1" x14ac:dyDescent="0.2"/>
    <row r="12421" ht="12.75" customHeight="1" x14ac:dyDescent="0.2"/>
    <row r="12422" ht="12.75" customHeight="1" x14ac:dyDescent="0.2"/>
    <row r="12423" ht="12.75" customHeight="1" x14ac:dyDescent="0.2"/>
    <row r="12424" ht="12.75" customHeight="1" x14ac:dyDescent="0.2"/>
    <row r="12425" ht="12.75" customHeight="1" x14ac:dyDescent="0.2"/>
    <row r="12426" ht="12.75" customHeight="1" x14ac:dyDescent="0.2"/>
    <row r="12427" ht="12.75" customHeight="1" x14ac:dyDescent="0.2"/>
    <row r="12428" ht="12.75" customHeight="1" x14ac:dyDescent="0.2"/>
    <row r="12429" ht="12.75" customHeight="1" x14ac:dyDescent="0.2"/>
    <row r="12430" ht="12.75" customHeight="1" x14ac:dyDescent="0.2"/>
    <row r="12431" ht="12.75" customHeight="1" x14ac:dyDescent="0.2"/>
    <row r="12432" ht="12.75" customHeight="1" x14ac:dyDescent="0.2"/>
    <row r="12433" ht="12.75" customHeight="1" x14ac:dyDescent="0.2"/>
    <row r="12434" ht="12.75" customHeight="1" x14ac:dyDescent="0.2"/>
    <row r="12435" ht="12.75" customHeight="1" x14ac:dyDescent="0.2"/>
    <row r="12436" ht="12.75" customHeight="1" x14ac:dyDescent="0.2"/>
    <row r="12437" ht="12.75" customHeight="1" x14ac:dyDescent="0.2"/>
    <row r="12438" ht="12.75" customHeight="1" x14ac:dyDescent="0.2"/>
    <row r="12439" ht="12.75" customHeight="1" x14ac:dyDescent="0.2"/>
    <row r="12440" ht="12.75" customHeight="1" x14ac:dyDescent="0.2"/>
    <row r="12441" ht="12.75" customHeight="1" x14ac:dyDescent="0.2"/>
    <row r="12442" ht="12.75" customHeight="1" x14ac:dyDescent="0.2"/>
    <row r="12443" ht="12.75" customHeight="1" x14ac:dyDescent="0.2"/>
    <row r="12444" ht="12.75" customHeight="1" x14ac:dyDescent="0.2"/>
    <row r="12445" ht="12.75" customHeight="1" x14ac:dyDescent="0.2"/>
    <row r="12446" ht="12.75" customHeight="1" x14ac:dyDescent="0.2"/>
    <row r="12447" ht="12.75" customHeight="1" x14ac:dyDescent="0.2"/>
    <row r="12448" ht="12.75" customHeight="1" x14ac:dyDescent="0.2"/>
    <row r="12449" ht="12.75" customHeight="1" x14ac:dyDescent="0.2"/>
    <row r="12450" ht="12.75" customHeight="1" x14ac:dyDescent="0.2"/>
    <row r="12451" ht="12.75" customHeight="1" x14ac:dyDescent="0.2"/>
    <row r="12452" ht="12.75" customHeight="1" x14ac:dyDescent="0.2"/>
    <row r="12453" ht="12.75" customHeight="1" x14ac:dyDescent="0.2"/>
    <row r="12454" ht="12.75" customHeight="1" x14ac:dyDescent="0.2"/>
    <row r="12455" ht="12.75" customHeight="1" x14ac:dyDescent="0.2"/>
    <row r="12456" ht="12.75" customHeight="1" x14ac:dyDescent="0.2"/>
    <row r="12457" ht="12.75" customHeight="1" x14ac:dyDescent="0.2"/>
    <row r="12458" ht="12.75" customHeight="1" x14ac:dyDescent="0.2"/>
    <row r="12459" ht="12.75" customHeight="1" x14ac:dyDescent="0.2"/>
    <row r="12460" ht="12.75" customHeight="1" x14ac:dyDescent="0.2"/>
    <row r="12461" ht="12.75" customHeight="1" x14ac:dyDescent="0.2"/>
    <row r="12462" ht="12.75" customHeight="1" x14ac:dyDescent="0.2"/>
    <row r="12463" ht="12.75" customHeight="1" x14ac:dyDescent="0.2"/>
    <row r="12464" ht="12.75" customHeight="1" x14ac:dyDescent="0.2"/>
    <row r="12465" ht="12.75" customHeight="1" x14ac:dyDescent="0.2"/>
    <row r="12466" ht="12.75" customHeight="1" x14ac:dyDescent="0.2"/>
    <row r="12467" ht="12.75" customHeight="1" x14ac:dyDescent="0.2"/>
    <row r="12468" ht="12.75" customHeight="1" x14ac:dyDescent="0.2"/>
    <row r="12469" ht="12.75" customHeight="1" x14ac:dyDescent="0.2"/>
    <row r="12470" ht="12.75" customHeight="1" x14ac:dyDescent="0.2"/>
    <row r="12471" ht="12.75" customHeight="1" x14ac:dyDescent="0.2"/>
    <row r="12472" ht="12.75" customHeight="1" x14ac:dyDescent="0.2"/>
    <row r="12473" ht="12.75" customHeight="1" x14ac:dyDescent="0.2"/>
    <row r="12474" ht="12.75" customHeight="1" x14ac:dyDescent="0.2"/>
    <row r="12475" ht="12.75" customHeight="1" x14ac:dyDescent="0.2"/>
    <row r="12476" ht="12.75" customHeight="1" x14ac:dyDescent="0.2"/>
    <row r="12477" ht="12.75" customHeight="1" x14ac:dyDescent="0.2"/>
    <row r="12478" ht="12.75" customHeight="1" x14ac:dyDescent="0.2"/>
    <row r="12479" ht="12.75" customHeight="1" x14ac:dyDescent="0.2"/>
    <row r="12480" ht="12.75" customHeight="1" x14ac:dyDescent="0.2"/>
    <row r="12481" ht="12.75" customHeight="1" x14ac:dyDescent="0.2"/>
    <row r="12482" ht="12.75" customHeight="1" x14ac:dyDescent="0.2"/>
    <row r="12483" ht="12.75" customHeight="1" x14ac:dyDescent="0.2"/>
    <row r="12484" ht="12.75" customHeight="1" x14ac:dyDescent="0.2"/>
    <row r="12485" ht="12.75" customHeight="1" x14ac:dyDescent="0.2"/>
    <row r="12486" ht="12.75" customHeight="1" x14ac:dyDescent="0.2"/>
    <row r="12487" ht="12.75" customHeight="1" x14ac:dyDescent="0.2"/>
    <row r="12488" ht="12.75" customHeight="1" x14ac:dyDescent="0.2"/>
    <row r="12489" ht="12.75" customHeight="1" x14ac:dyDescent="0.2"/>
    <row r="12490" ht="12.75" customHeight="1" x14ac:dyDescent="0.2"/>
    <row r="12491" ht="12.75" customHeight="1" x14ac:dyDescent="0.2"/>
    <row r="12492" ht="12.75" customHeight="1" x14ac:dyDescent="0.2"/>
    <row r="12493" ht="12.75" customHeight="1" x14ac:dyDescent="0.2"/>
    <row r="12494" ht="12.75" customHeight="1" x14ac:dyDescent="0.2"/>
    <row r="12495" ht="12.75" customHeight="1" x14ac:dyDescent="0.2"/>
    <row r="12496" ht="12.75" customHeight="1" x14ac:dyDescent="0.2"/>
    <row r="12497" ht="12.75" customHeight="1" x14ac:dyDescent="0.2"/>
    <row r="12498" ht="12.75" customHeight="1" x14ac:dyDescent="0.2"/>
    <row r="12499" ht="12.75" customHeight="1" x14ac:dyDescent="0.2"/>
    <row r="12500" ht="12.75" customHeight="1" x14ac:dyDescent="0.2"/>
    <row r="12501" ht="12.75" customHeight="1" x14ac:dyDescent="0.2"/>
    <row r="12502" ht="12.75" customHeight="1" x14ac:dyDescent="0.2"/>
    <row r="12503" ht="12.75" customHeight="1" x14ac:dyDescent="0.2"/>
    <row r="12504" ht="12.75" customHeight="1" x14ac:dyDescent="0.2"/>
    <row r="12505" ht="12.75" customHeight="1" x14ac:dyDescent="0.2"/>
    <row r="12506" ht="12.75" customHeight="1" x14ac:dyDescent="0.2"/>
    <row r="12507" ht="12.75" customHeight="1" x14ac:dyDescent="0.2"/>
    <row r="12508" ht="12.75" customHeight="1" x14ac:dyDescent="0.2"/>
    <row r="12509" ht="12.75" customHeight="1" x14ac:dyDescent="0.2"/>
    <row r="12510" ht="12.75" customHeight="1" x14ac:dyDescent="0.2"/>
    <row r="12511" ht="12.75" customHeight="1" x14ac:dyDescent="0.2"/>
    <row r="12512" ht="12.75" customHeight="1" x14ac:dyDescent="0.2"/>
    <row r="12513" ht="12.75" customHeight="1" x14ac:dyDescent="0.2"/>
    <row r="12514" ht="12.75" customHeight="1" x14ac:dyDescent="0.2"/>
    <row r="12515" ht="12.75" customHeight="1" x14ac:dyDescent="0.2"/>
    <row r="12516" ht="12.75" customHeight="1" x14ac:dyDescent="0.2"/>
    <row r="12517" ht="12.75" customHeight="1" x14ac:dyDescent="0.2"/>
    <row r="12518" ht="12.75" customHeight="1" x14ac:dyDescent="0.2"/>
    <row r="12519" ht="12.75" customHeight="1" x14ac:dyDescent="0.2"/>
    <row r="12520" ht="12.75" customHeight="1" x14ac:dyDescent="0.2"/>
    <row r="12521" ht="12.75" customHeight="1" x14ac:dyDescent="0.2"/>
    <row r="12522" ht="12.75" customHeight="1" x14ac:dyDescent="0.2"/>
    <row r="12523" ht="12.75" customHeight="1" x14ac:dyDescent="0.2"/>
    <row r="12524" ht="12.75" customHeight="1" x14ac:dyDescent="0.2"/>
    <row r="12525" ht="12.75" customHeight="1" x14ac:dyDescent="0.2"/>
    <row r="12526" ht="12.75" customHeight="1" x14ac:dyDescent="0.2"/>
    <row r="12527" ht="12.75" customHeight="1" x14ac:dyDescent="0.2"/>
    <row r="12528" ht="12.75" customHeight="1" x14ac:dyDescent="0.2"/>
    <row r="12529" ht="12.75" customHeight="1" x14ac:dyDescent="0.2"/>
    <row r="12530" ht="12.75" customHeight="1" x14ac:dyDescent="0.2"/>
    <row r="12531" ht="12.75" customHeight="1" x14ac:dyDescent="0.2"/>
    <row r="12532" ht="12.75" customHeight="1" x14ac:dyDescent="0.2"/>
    <row r="12533" ht="12.75" customHeight="1" x14ac:dyDescent="0.2"/>
    <row r="12534" ht="12.75" customHeight="1" x14ac:dyDescent="0.2"/>
    <row r="12535" ht="12.75" customHeight="1" x14ac:dyDescent="0.2"/>
    <row r="12536" ht="12.75" customHeight="1" x14ac:dyDescent="0.2"/>
    <row r="12537" ht="12.75" customHeight="1" x14ac:dyDescent="0.2"/>
    <row r="12538" ht="12.75" customHeight="1" x14ac:dyDescent="0.2"/>
    <row r="12539" ht="12.75" customHeight="1" x14ac:dyDescent="0.2"/>
    <row r="12540" ht="12.75" customHeight="1" x14ac:dyDescent="0.2"/>
    <row r="12541" ht="12.75" customHeight="1" x14ac:dyDescent="0.2"/>
    <row r="12542" ht="12.75" customHeight="1" x14ac:dyDescent="0.2"/>
    <row r="12543" ht="12.75" customHeight="1" x14ac:dyDescent="0.2"/>
    <row r="12544" ht="12.75" customHeight="1" x14ac:dyDescent="0.2"/>
    <row r="12545" ht="12.75" customHeight="1" x14ac:dyDescent="0.2"/>
    <row r="12546" ht="12.75" customHeight="1" x14ac:dyDescent="0.2"/>
    <row r="12547" ht="12.75" customHeight="1" x14ac:dyDescent="0.2"/>
    <row r="12548" ht="12.75" customHeight="1" x14ac:dyDescent="0.2"/>
    <row r="12549" ht="12.75" customHeight="1" x14ac:dyDescent="0.2"/>
    <row r="12550" ht="12.75" customHeight="1" x14ac:dyDescent="0.2"/>
    <row r="12551" ht="12.75" customHeight="1" x14ac:dyDescent="0.2"/>
    <row r="12552" ht="12.75" customHeight="1" x14ac:dyDescent="0.2"/>
    <row r="12553" ht="12.75" customHeight="1" x14ac:dyDescent="0.2"/>
    <row r="12554" ht="12.75" customHeight="1" x14ac:dyDescent="0.2"/>
    <row r="12555" ht="12.75" customHeight="1" x14ac:dyDescent="0.2"/>
    <row r="12556" ht="12.75" customHeight="1" x14ac:dyDescent="0.2"/>
    <row r="12557" ht="12.75" customHeight="1" x14ac:dyDescent="0.2"/>
    <row r="12558" ht="12.75" customHeight="1" x14ac:dyDescent="0.2"/>
    <row r="12559" ht="12.75" customHeight="1" x14ac:dyDescent="0.2"/>
    <row r="12560" ht="12.75" customHeight="1" x14ac:dyDescent="0.2"/>
    <row r="12561" ht="12.75" customHeight="1" x14ac:dyDescent="0.2"/>
    <row r="12562" ht="12.75" customHeight="1" x14ac:dyDescent="0.2"/>
    <row r="12563" ht="12.75" customHeight="1" x14ac:dyDescent="0.2"/>
    <row r="12564" ht="12.75" customHeight="1" x14ac:dyDescent="0.2"/>
    <row r="12565" ht="12.75" customHeight="1" x14ac:dyDescent="0.2"/>
    <row r="12566" ht="12.75" customHeight="1" x14ac:dyDescent="0.2"/>
    <row r="12567" ht="12.75" customHeight="1" x14ac:dyDescent="0.2"/>
    <row r="12568" ht="12.75" customHeight="1" x14ac:dyDescent="0.2"/>
    <row r="12569" ht="12.75" customHeight="1" x14ac:dyDescent="0.2"/>
    <row r="12570" ht="12.75" customHeight="1" x14ac:dyDescent="0.2"/>
    <row r="12571" ht="12.75" customHeight="1" x14ac:dyDescent="0.2"/>
    <row r="12572" ht="12.75" customHeight="1" x14ac:dyDescent="0.2"/>
    <row r="12573" ht="12.75" customHeight="1" x14ac:dyDescent="0.2"/>
    <row r="12574" ht="12.75" customHeight="1" x14ac:dyDescent="0.2"/>
    <row r="12575" ht="12.75" customHeight="1" x14ac:dyDescent="0.2"/>
    <row r="12576" ht="12.75" customHeight="1" x14ac:dyDescent="0.2"/>
    <row r="12577" ht="12.75" customHeight="1" x14ac:dyDescent="0.2"/>
    <row r="12578" ht="12.75" customHeight="1" x14ac:dyDescent="0.2"/>
    <row r="12579" ht="12.75" customHeight="1" x14ac:dyDescent="0.2"/>
    <row r="12580" ht="12.75" customHeight="1" x14ac:dyDescent="0.2"/>
    <row r="12581" ht="12.75" customHeight="1" x14ac:dyDescent="0.2"/>
    <row r="12582" ht="12.75" customHeight="1" x14ac:dyDescent="0.2"/>
    <row r="12583" ht="12.75" customHeight="1" x14ac:dyDescent="0.2"/>
    <row r="12584" ht="12.75" customHeight="1" x14ac:dyDescent="0.2"/>
    <row r="12585" ht="12.75" customHeight="1" x14ac:dyDescent="0.2"/>
    <row r="12586" ht="12.75" customHeight="1" x14ac:dyDescent="0.2"/>
    <row r="12587" ht="12.75" customHeight="1" x14ac:dyDescent="0.2"/>
    <row r="12588" ht="12.75" customHeight="1" x14ac:dyDescent="0.2"/>
    <row r="12589" ht="12.75" customHeight="1" x14ac:dyDescent="0.2"/>
    <row r="12590" ht="12.75" customHeight="1" x14ac:dyDescent="0.2"/>
    <row r="12591" ht="12.75" customHeight="1" x14ac:dyDescent="0.2"/>
    <row r="12592" ht="12.75" customHeight="1" x14ac:dyDescent="0.2"/>
    <row r="12593" ht="12.75" customHeight="1" x14ac:dyDescent="0.2"/>
    <row r="12594" ht="12.75" customHeight="1" x14ac:dyDescent="0.2"/>
    <row r="12595" ht="12.75" customHeight="1" x14ac:dyDescent="0.2"/>
    <row r="12596" ht="12.75" customHeight="1" x14ac:dyDescent="0.2"/>
    <row r="12597" ht="12.75" customHeight="1" x14ac:dyDescent="0.2"/>
    <row r="12598" ht="12.75" customHeight="1" x14ac:dyDescent="0.2"/>
    <row r="12599" ht="12.75" customHeight="1" x14ac:dyDescent="0.2"/>
    <row r="12600" ht="12.75" customHeight="1" x14ac:dyDescent="0.2"/>
    <row r="12601" ht="12.75" customHeight="1" x14ac:dyDescent="0.2"/>
    <row r="12602" ht="12.75" customHeight="1" x14ac:dyDescent="0.2"/>
    <row r="12603" ht="12.75" customHeight="1" x14ac:dyDescent="0.2"/>
    <row r="12604" ht="12.75" customHeight="1" x14ac:dyDescent="0.2"/>
    <row r="12605" ht="12.75" customHeight="1" x14ac:dyDescent="0.2"/>
    <row r="12606" ht="12.75" customHeight="1" x14ac:dyDescent="0.2"/>
    <row r="12607" ht="12.75" customHeight="1" x14ac:dyDescent="0.2"/>
    <row r="12608" ht="12.75" customHeight="1" x14ac:dyDescent="0.2"/>
    <row r="12609" ht="12.75" customHeight="1" x14ac:dyDescent="0.2"/>
    <row r="12610" ht="12.75" customHeight="1" x14ac:dyDescent="0.2"/>
    <row r="12611" ht="12.75" customHeight="1" x14ac:dyDescent="0.2"/>
    <row r="12612" ht="12.75" customHeight="1" x14ac:dyDescent="0.2"/>
    <row r="12613" ht="12.75" customHeight="1" x14ac:dyDescent="0.2"/>
    <row r="12614" ht="12.75" customHeight="1" x14ac:dyDescent="0.2"/>
    <row r="12615" ht="12.75" customHeight="1" x14ac:dyDescent="0.2"/>
    <row r="12616" ht="12.75" customHeight="1" x14ac:dyDescent="0.2"/>
    <row r="12617" ht="12.75" customHeight="1" x14ac:dyDescent="0.2"/>
    <row r="12618" ht="12.75" customHeight="1" x14ac:dyDescent="0.2"/>
    <row r="12619" ht="12.75" customHeight="1" x14ac:dyDescent="0.2"/>
    <row r="12620" ht="12.75" customHeight="1" x14ac:dyDescent="0.2"/>
    <row r="12621" ht="12.75" customHeight="1" x14ac:dyDescent="0.2"/>
    <row r="12622" ht="12.75" customHeight="1" x14ac:dyDescent="0.2"/>
    <row r="12623" ht="12.75" customHeight="1" x14ac:dyDescent="0.2"/>
    <row r="12624" ht="12.75" customHeight="1" x14ac:dyDescent="0.2"/>
    <row r="12625" ht="12.75" customHeight="1" x14ac:dyDescent="0.2"/>
    <row r="12626" ht="12.75" customHeight="1" x14ac:dyDescent="0.2"/>
    <row r="12627" ht="12.75" customHeight="1" x14ac:dyDescent="0.2"/>
    <row r="12628" ht="12.75" customHeight="1" x14ac:dyDescent="0.2"/>
    <row r="12629" ht="12.75" customHeight="1" x14ac:dyDescent="0.2"/>
    <row r="12630" ht="12.75" customHeight="1" x14ac:dyDescent="0.2"/>
    <row r="12631" ht="12.75" customHeight="1" x14ac:dyDescent="0.2"/>
    <row r="12632" ht="12.75" customHeight="1" x14ac:dyDescent="0.2"/>
    <row r="12633" ht="12.75" customHeight="1" x14ac:dyDescent="0.2"/>
    <row r="12634" ht="12.75" customHeight="1" x14ac:dyDescent="0.2"/>
    <row r="12635" ht="12.75" customHeight="1" x14ac:dyDescent="0.2"/>
    <row r="12636" ht="12.75" customHeight="1" x14ac:dyDescent="0.2"/>
    <row r="12637" ht="12.75" customHeight="1" x14ac:dyDescent="0.2"/>
    <row r="12638" ht="12.75" customHeight="1" x14ac:dyDescent="0.2"/>
    <row r="12639" ht="12.75" customHeight="1" x14ac:dyDescent="0.2"/>
    <row r="12640" ht="12.75" customHeight="1" x14ac:dyDescent="0.2"/>
    <row r="12641" ht="12.75" customHeight="1" x14ac:dyDescent="0.2"/>
    <row r="12642" ht="12.75" customHeight="1" x14ac:dyDescent="0.2"/>
    <row r="12643" ht="12.75" customHeight="1" x14ac:dyDescent="0.2"/>
    <row r="12644" ht="12.75" customHeight="1" x14ac:dyDescent="0.2"/>
    <row r="12645" ht="12.75" customHeight="1" x14ac:dyDescent="0.2"/>
    <row r="12646" ht="12.75" customHeight="1" x14ac:dyDescent="0.2"/>
    <row r="12647" ht="12.75" customHeight="1" x14ac:dyDescent="0.2"/>
    <row r="12648" ht="12.75" customHeight="1" x14ac:dyDescent="0.2"/>
    <row r="12649" ht="12.75" customHeight="1" x14ac:dyDescent="0.2"/>
    <row r="12650" ht="12.75" customHeight="1" x14ac:dyDescent="0.2"/>
    <row r="12651" ht="12.75" customHeight="1" x14ac:dyDescent="0.2"/>
    <row r="12652" ht="12.75" customHeight="1" x14ac:dyDescent="0.2"/>
    <row r="12653" ht="12.75" customHeight="1" x14ac:dyDescent="0.2"/>
    <row r="12654" ht="12.75" customHeight="1" x14ac:dyDescent="0.2"/>
    <row r="12655" ht="12.75" customHeight="1" x14ac:dyDescent="0.2"/>
    <row r="12656" ht="12.75" customHeight="1" x14ac:dyDescent="0.2"/>
    <row r="12657" ht="12.75" customHeight="1" x14ac:dyDescent="0.2"/>
    <row r="12658" ht="12.75" customHeight="1" x14ac:dyDescent="0.2"/>
    <row r="12659" ht="12.75" customHeight="1" x14ac:dyDescent="0.2"/>
    <row r="12660" ht="12.75" customHeight="1" x14ac:dyDescent="0.2"/>
    <row r="12661" ht="12.75" customHeight="1" x14ac:dyDescent="0.2"/>
    <row r="12662" ht="12.75" customHeight="1" x14ac:dyDescent="0.2"/>
    <row r="12663" ht="12.75" customHeight="1" x14ac:dyDescent="0.2"/>
    <row r="12664" ht="12.75" customHeight="1" x14ac:dyDescent="0.2"/>
    <row r="12665" ht="12.75" customHeight="1" x14ac:dyDescent="0.2"/>
    <row r="12666" ht="12.75" customHeight="1" x14ac:dyDescent="0.2"/>
    <row r="12667" ht="12.75" customHeight="1" x14ac:dyDescent="0.2"/>
    <row r="12668" ht="12.75" customHeight="1" x14ac:dyDescent="0.2"/>
    <row r="12669" ht="12.75" customHeight="1" x14ac:dyDescent="0.2"/>
    <row r="12670" ht="12.75" customHeight="1" x14ac:dyDescent="0.2"/>
    <row r="12671" ht="12.75" customHeight="1" x14ac:dyDescent="0.2"/>
    <row r="12672" ht="12.75" customHeight="1" x14ac:dyDescent="0.2"/>
    <row r="12673" ht="12.75" customHeight="1" x14ac:dyDescent="0.2"/>
    <row r="12674" ht="12.75" customHeight="1" x14ac:dyDescent="0.2"/>
    <row r="12675" ht="12.75" customHeight="1" x14ac:dyDescent="0.2"/>
    <row r="12676" ht="12.75" customHeight="1" x14ac:dyDescent="0.2"/>
    <row r="12677" ht="12.75" customHeight="1" x14ac:dyDescent="0.2"/>
    <row r="12678" ht="12.75" customHeight="1" x14ac:dyDescent="0.2"/>
    <row r="12679" ht="12.75" customHeight="1" x14ac:dyDescent="0.2"/>
    <row r="12680" ht="12.75" customHeight="1" x14ac:dyDescent="0.2"/>
    <row r="12681" ht="12.75" customHeight="1" x14ac:dyDescent="0.2"/>
    <row r="12682" ht="12.75" customHeight="1" x14ac:dyDescent="0.2"/>
    <row r="12683" ht="12.75" customHeight="1" x14ac:dyDescent="0.2"/>
    <row r="12684" ht="12.75" customHeight="1" x14ac:dyDescent="0.2"/>
    <row r="12685" ht="12.75" customHeight="1" x14ac:dyDescent="0.2"/>
    <row r="12686" ht="12.75" customHeight="1" x14ac:dyDescent="0.2"/>
    <row r="12687" ht="12.75" customHeight="1" x14ac:dyDescent="0.2"/>
    <row r="12688" ht="12.75" customHeight="1" x14ac:dyDescent="0.2"/>
    <row r="12689" ht="12.75" customHeight="1" x14ac:dyDescent="0.2"/>
    <row r="12690" ht="12.75" customHeight="1" x14ac:dyDescent="0.2"/>
    <row r="12691" ht="12.75" customHeight="1" x14ac:dyDescent="0.2"/>
    <row r="12692" ht="12.75" customHeight="1" x14ac:dyDescent="0.2"/>
    <row r="12693" ht="12.75" customHeight="1" x14ac:dyDescent="0.2"/>
    <row r="12694" ht="12.75" customHeight="1" x14ac:dyDescent="0.2"/>
    <row r="12695" ht="12.75" customHeight="1" x14ac:dyDescent="0.2"/>
    <row r="12696" ht="12.75" customHeight="1" x14ac:dyDescent="0.2"/>
    <row r="12697" ht="12.75" customHeight="1" x14ac:dyDescent="0.2"/>
    <row r="12698" ht="12.75" customHeight="1" x14ac:dyDescent="0.2"/>
    <row r="12699" ht="12.75" customHeight="1" x14ac:dyDescent="0.2"/>
    <row r="12700" ht="12.75" customHeight="1" x14ac:dyDescent="0.2"/>
    <row r="12701" ht="12.75" customHeight="1" x14ac:dyDescent="0.2"/>
    <row r="12702" ht="12.75" customHeight="1" x14ac:dyDescent="0.2"/>
    <row r="12703" ht="12.75" customHeight="1" x14ac:dyDescent="0.2"/>
    <row r="12704" ht="12.75" customHeight="1" x14ac:dyDescent="0.2"/>
    <row r="12705" ht="12.75" customHeight="1" x14ac:dyDescent="0.2"/>
    <row r="12706" ht="12.75" customHeight="1" x14ac:dyDescent="0.2"/>
    <row r="12707" ht="12.75" customHeight="1" x14ac:dyDescent="0.2"/>
    <row r="12708" ht="12.75" customHeight="1" x14ac:dyDescent="0.2"/>
    <row r="12709" ht="12.75" customHeight="1" x14ac:dyDescent="0.2"/>
    <row r="12710" ht="12.75" customHeight="1" x14ac:dyDescent="0.2"/>
    <row r="12711" ht="12.75" customHeight="1" x14ac:dyDescent="0.2"/>
    <row r="12712" ht="12.75" customHeight="1" x14ac:dyDescent="0.2"/>
    <row r="12713" ht="12.75" customHeight="1" x14ac:dyDescent="0.2"/>
    <row r="12714" ht="12.75" customHeight="1" x14ac:dyDescent="0.2"/>
    <row r="12715" ht="12.75" customHeight="1" x14ac:dyDescent="0.2"/>
    <row r="12716" ht="12.75" customHeight="1" x14ac:dyDescent="0.2"/>
    <row r="12717" ht="12.75" customHeight="1" x14ac:dyDescent="0.2"/>
    <row r="12718" ht="12.75" customHeight="1" x14ac:dyDescent="0.2"/>
    <row r="12719" ht="12.75" customHeight="1" x14ac:dyDescent="0.2"/>
    <row r="12720" ht="12.75" customHeight="1" x14ac:dyDescent="0.2"/>
    <row r="12721" ht="12.75" customHeight="1" x14ac:dyDescent="0.2"/>
    <row r="12722" ht="12.75" customHeight="1" x14ac:dyDescent="0.2"/>
    <row r="12723" ht="12.75" customHeight="1" x14ac:dyDescent="0.2"/>
    <row r="12724" ht="12.75" customHeight="1" x14ac:dyDescent="0.2"/>
    <row r="12725" ht="12.75" customHeight="1" x14ac:dyDescent="0.2"/>
    <row r="12726" ht="12.75" customHeight="1" x14ac:dyDescent="0.2"/>
    <row r="12727" ht="12.75" customHeight="1" x14ac:dyDescent="0.2"/>
    <row r="12728" ht="12.75" customHeight="1" x14ac:dyDescent="0.2"/>
    <row r="12729" ht="12.75" customHeight="1" x14ac:dyDescent="0.2"/>
    <row r="12730" ht="12.75" customHeight="1" x14ac:dyDescent="0.2"/>
    <row r="12731" ht="12.75" customHeight="1" x14ac:dyDescent="0.2"/>
    <row r="12732" ht="12.75" customHeight="1" x14ac:dyDescent="0.2"/>
    <row r="12733" ht="12.75" customHeight="1" x14ac:dyDescent="0.2"/>
    <row r="12734" ht="12.75" customHeight="1" x14ac:dyDescent="0.2"/>
    <row r="12735" ht="12.75" customHeight="1" x14ac:dyDescent="0.2"/>
    <row r="12736" ht="12.75" customHeight="1" x14ac:dyDescent="0.2"/>
    <row r="12737" ht="12.75" customHeight="1" x14ac:dyDescent="0.2"/>
    <row r="12738" ht="12.75" customHeight="1" x14ac:dyDescent="0.2"/>
    <row r="12739" ht="12.75" customHeight="1" x14ac:dyDescent="0.2"/>
    <row r="12740" ht="12.75" customHeight="1" x14ac:dyDescent="0.2"/>
    <row r="12741" ht="12.75" customHeight="1" x14ac:dyDescent="0.2"/>
    <row r="12742" ht="12.75" customHeight="1" x14ac:dyDescent="0.2"/>
    <row r="12743" ht="12.75" customHeight="1" x14ac:dyDescent="0.2"/>
    <row r="12744" ht="12.75" customHeight="1" x14ac:dyDescent="0.2"/>
    <row r="12745" ht="12.75" customHeight="1" x14ac:dyDescent="0.2"/>
    <row r="12746" ht="12.75" customHeight="1" x14ac:dyDescent="0.2"/>
    <row r="12747" ht="12.75" customHeight="1" x14ac:dyDescent="0.2"/>
    <row r="12748" ht="12.75" customHeight="1" x14ac:dyDescent="0.2"/>
    <row r="12749" ht="12.75" customHeight="1" x14ac:dyDescent="0.2"/>
    <row r="12750" ht="12.75" customHeight="1" x14ac:dyDescent="0.2"/>
    <row r="12751" ht="12.75" customHeight="1" x14ac:dyDescent="0.2"/>
    <row r="12752" ht="12.75" customHeight="1" x14ac:dyDescent="0.2"/>
    <row r="12753" ht="12.75" customHeight="1" x14ac:dyDescent="0.2"/>
    <row r="12754" ht="12.75" customHeight="1" x14ac:dyDescent="0.2"/>
    <row r="12755" ht="12.75" customHeight="1" x14ac:dyDescent="0.2"/>
    <row r="12756" ht="12.75" customHeight="1" x14ac:dyDescent="0.2"/>
    <row r="12757" ht="12.75" customHeight="1" x14ac:dyDescent="0.2"/>
    <row r="12758" ht="12.75" customHeight="1" x14ac:dyDescent="0.2"/>
    <row r="12759" ht="12.75" customHeight="1" x14ac:dyDescent="0.2"/>
    <row r="12760" ht="12.75" customHeight="1" x14ac:dyDescent="0.2"/>
    <row r="12761" ht="12.75" customHeight="1" x14ac:dyDescent="0.2"/>
    <row r="12762" ht="12.75" customHeight="1" x14ac:dyDescent="0.2"/>
    <row r="12763" ht="12.75" customHeight="1" x14ac:dyDescent="0.2"/>
    <row r="12764" ht="12.75" customHeight="1" x14ac:dyDescent="0.2"/>
    <row r="12765" ht="12.75" customHeight="1" x14ac:dyDescent="0.2"/>
    <row r="12766" ht="12.75" customHeight="1" x14ac:dyDescent="0.2"/>
    <row r="12767" ht="12.75" customHeight="1" x14ac:dyDescent="0.2"/>
    <row r="12768" ht="12.75" customHeight="1" x14ac:dyDescent="0.2"/>
    <row r="12769" ht="12.75" customHeight="1" x14ac:dyDescent="0.2"/>
    <row r="12770" ht="12.75" customHeight="1" x14ac:dyDescent="0.2"/>
    <row r="12771" ht="12.75" customHeight="1" x14ac:dyDescent="0.2"/>
    <row r="12772" ht="12.75" customHeight="1" x14ac:dyDescent="0.2"/>
    <row r="12773" ht="12.75" customHeight="1" x14ac:dyDescent="0.2"/>
    <row r="12774" ht="12.75" customHeight="1" x14ac:dyDescent="0.2"/>
    <row r="12775" ht="12.75" customHeight="1" x14ac:dyDescent="0.2"/>
    <row r="12776" ht="12.75" customHeight="1" x14ac:dyDescent="0.2"/>
    <row r="12777" ht="12.75" customHeight="1" x14ac:dyDescent="0.2"/>
    <row r="12778" ht="12.75" customHeight="1" x14ac:dyDescent="0.2"/>
    <row r="12779" ht="12.75" customHeight="1" x14ac:dyDescent="0.2"/>
    <row r="12780" ht="12.75" customHeight="1" x14ac:dyDescent="0.2"/>
    <row r="12781" ht="12.75" customHeight="1" x14ac:dyDescent="0.2"/>
    <row r="12782" ht="12.75" customHeight="1" x14ac:dyDescent="0.2"/>
    <row r="12783" ht="12.75" customHeight="1" x14ac:dyDescent="0.2"/>
    <row r="12784" ht="12.75" customHeight="1" x14ac:dyDescent="0.2"/>
    <row r="12785" ht="12.75" customHeight="1" x14ac:dyDescent="0.2"/>
    <row r="12786" ht="12.75" customHeight="1" x14ac:dyDescent="0.2"/>
    <row r="12787" ht="12.75" customHeight="1" x14ac:dyDescent="0.2"/>
    <row r="12788" ht="12.75" customHeight="1" x14ac:dyDescent="0.2"/>
    <row r="12789" ht="12.75" customHeight="1" x14ac:dyDescent="0.2"/>
    <row r="12790" ht="12.75" customHeight="1" x14ac:dyDescent="0.2"/>
    <row r="12791" ht="12.75" customHeight="1" x14ac:dyDescent="0.2"/>
    <row r="12792" ht="12.75" customHeight="1" x14ac:dyDescent="0.2"/>
    <row r="12793" ht="12.75" customHeight="1" x14ac:dyDescent="0.2"/>
    <row r="12794" ht="12.75" customHeight="1" x14ac:dyDescent="0.2"/>
    <row r="12795" ht="12.75" customHeight="1" x14ac:dyDescent="0.2"/>
    <row r="12796" ht="12.75" customHeight="1" x14ac:dyDescent="0.2"/>
    <row r="12797" ht="12.75" customHeight="1" x14ac:dyDescent="0.2"/>
    <row r="12798" ht="12.75" customHeight="1" x14ac:dyDescent="0.2"/>
    <row r="12799" ht="12.75" customHeight="1" x14ac:dyDescent="0.2"/>
    <row r="12800" ht="12.75" customHeight="1" x14ac:dyDescent="0.2"/>
    <row r="12801" ht="12.75" customHeight="1" x14ac:dyDescent="0.2"/>
    <row r="12802" ht="12.75" customHeight="1" x14ac:dyDescent="0.2"/>
    <row r="12803" ht="12.75" customHeight="1" x14ac:dyDescent="0.2"/>
    <row r="12804" ht="12.75" customHeight="1" x14ac:dyDescent="0.2"/>
    <row r="12805" ht="12.75" customHeight="1" x14ac:dyDescent="0.2"/>
    <row r="12806" ht="12.75" customHeight="1" x14ac:dyDescent="0.2"/>
    <row r="12807" ht="12.75" customHeight="1" x14ac:dyDescent="0.2"/>
    <row r="12808" ht="12.75" customHeight="1" x14ac:dyDescent="0.2"/>
    <row r="12809" ht="12.75" customHeight="1" x14ac:dyDescent="0.2"/>
    <row r="12810" ht="12.75" customHeight="1" x14ac:dyDescent="0.2"/>
    <row r="12811" ht="12.75" customHeight="1" x14ac:dyDescent="0.2"/>
    <row r="12812" ht="12.75" customHeight="1" x14ac:dyDescent="0.2"/>
    <row r="12813" ht="12.75" customHeight="1" x14ac:dyDescent="0.2"/>
    <row r="12814" ht="12.75" customHeight="1" x14ac:dyDescent="0.2"/>
    <row r="12815" ht="12.75" customHeight="1" x14ac:dyDescent="0.2"/>
    <row r="12816" ht="12.75" customHeight="1" x14ac:dyDescent="0.2"/>
    <row r="12817" ht="12.75" customHeight="1" x14ac:dyDescent="0.2"/>
    <row r="12818" ht="12.75" customHeight="1" x14ac:dyDescent="0.2"/>
    <row r="12819" ht="12.75" customHeight="1" x14ac:dyDescent="0.2"/>
    <row r="12820" ht="12.75" customHeight="1" x14ac:dyDescent="0.2"/>
    <row r="12821" ht="12.75" customHeight="1" x14ac:dyDescent="0.2"/>
    <row r="12822" ht="12.75" customHeight="1" x14ac:dyDescent="0.2"/>
    <row r="12823" ht="12.75" customHeight="1" x14ac:dyDescent="0.2"/>
    <row r="12824" ht="12.75" customHeight="1" x14ac:dyDescent="0.2"/>
    <row r="12825" ht="12.75" customHeight="1" x14ac:dyDescent="0.2"/>
    <row r="12826" ht="12.75" customHeight="1" x14ac:dyDescent="0.2"/>
    <row r="12827" ht="12.75" customHeight="1" x14ac:dyDescent="0.2"/>
    <row r="12828" ht="12.75" customHeight="1" x14ac:dyDescent="0.2"/>
    <row r="12829" ht="12.75" customHeight="1" x14ac:dyDescent="0.2"/>
    <row r="12830" ht="12.75" customHeight="1" x14ac:dyDescent="0.2"/>
    <row r="12831" ht="12.75" customHeight="1" x14ac:dyDescent="0.2"/>
    <row r="12832" ht="12.75" customHeight="1" x14ac:dyDescent="0.2"/>
    <row r="12833" ht="12.75" customHeight="1" x14ac:dyDescent="0.2"/>
    <row r="12834" ht="12.75" customHeight="1" x14ac:dyDescent="0.2"/>
    <row r="12835" ht="12.75" customHeight="1" x14ac:dyDescent="0.2"/>
    <row r="12836" ht="12.75" customHeight="1" x14ac:dyDescent="0.2"/>
    <row r="12837" ht="12.75" customHeight="1" x14ac:dyDescent="0.2"/>
    <row r="12838" ht="12.75" customHeight="1" x14ac:dyDescent="0.2"/>
    <row r="12839" ht="12.75" customHeight="1" x14ac:dyDescent="0.2"/>
    <row r="12840" ht="12.75" customHeight="1" x14ac:dyDescent="0.2"/>
    <row r="12841" ht="12.75" customHeight="1" x14ac:dyDescent="0.2"/>
    <row r="12842" ht="12.75" customHeight="1" x14ac:dyDescent="0.2"/>
    <row r="12843" ht="12.75" customHeight="1" x14ac:dyDescent="0.2"/>
    <row r="12844" ht="12.75" customHeight="1" x14ac:dyDescent="0.2"/>
    <row r="12845" ht="12.75" customHeight="1" x14ac:dyDescent="0.2"/>
    <row r="12846" ht="12.75" customHeight="1" x14ac:dyDescent="0.2"/>
    <row r="12847" ht="12.75" customHeight="1" x14ac:dyDescent="0.2"/>
    <row r="12848" ht="12.75" customHeight="1" x14ac:dyDescent="0.2"/>
    <row r="12849" ht="12.75" customHeight="1" x14ac:dyDescent="0.2"/>
    <row r="12850" ht="12.75" customHeight="1" x14ac:dyDescent="0.2"/>
    <row r="12851" ht="12.75" customHeight="1" x14ac:dyDescent="0.2"/>
    <row r="12852" ht="12.75" customHeight="1" x14ac:dyDescent="0.2"/>
    <row r="12853" ht="12.75" customHeight="1" x14ac:dyDescent="0.2"/>
    <row r="12854" ht="12.75" customHeight="1" x14ac:dyDescent="0.2"/>
    <row r="12855" ht="12.75" customHeight="1" x14ac:dyDescent="0.2"/>
    <row r="12856" ht="12.75" customHeight="1" x14ac:dyDescent="0.2"/>
    <row r="12857" ht="12.75" customHeight="1" x14ac:dyDescent="0.2"/>
    <row r="12858" ht="12.75" customHeight="1" x14ac:dyDescent="0.2"/>
    <row r="12859" ht="12.75" customHeight="1" x14ac:dyDescent="0.2"/>
    <row r="12860" ht="12.75" customHeight="1" x14ac:dyDescent="0.2"/>
    <row r="12861" ht="12.75" customHeight="1" x14ac:dyDescent="0.2"/>
    <row r="12862" ht="12.75" customHeight="1" x14ac:dyDescent="0.2"/>
    <row r="12863" ht="12.75" customHeight="1" x14ac:dyDescent="0.2"/>
    <row r="12864" ht="12.75" customHeight="1" x14ac:dyDescent="0.2"/>
    <row r="12865" ht="12.75" customHeight="1" x14ac:dyDescent="0.2"/>
    <row r="12866" ht="12.75" customHeight="1" x14ac:dyDescent="0.2"/>
    <row r="12867" ht="12.75" customHeight="1" x14ac:dyDescent="0.2"/>
    <row r="12868" ht="12.75" customHeight="1" x14ac:dyDescent="0.2"/>
    <row r="12869" ht="12.75" customHeight="1" x14ac:dyDescent="0.2"/>
    <row r="12870" ht="12.75" customHeight="1" x14ac:dyDescent="0.2"/>
    <row r="12871" ht="12.75" customHeight="1" x14ac:dyDescent="0.2"/>
    <row r="12872" ht="12.75" customHeight="1" x14ac:dyDescent="0.2"/>
    <row r="12873" ht="12.75" customHeight="1" x14ac:dyDescent="0.2"/>
    <row r="12874" ht="12.75" customHeight="1" x14ac:dyDescent="0.2"/>
    <row r="12875" ht="12.75" customHeight="1" x14ac:dyDescent="0.2"/>
    <row r="12876" ht="12.75" customHeight="1" x14ac:dyDescent="0.2"/>
    <row r="12877" ht="12.75" customHeight="1" x14ac:dyDescent="0.2"/>
    <row r="12878" ht="12.75" customHeight="1" x14ac:dyDescent="0.2"/>
    <row r="12879" ht="12.75" customHeight="1" x14ac:dyDescent="0.2"/>
    <row r="12880" ht="12.75" customHeight="1" x14ac:dyDescent="0.2"/>
    <row r="12881" ht="12.75" customHeight="1" x14ac:dyDescent="0.2"/>
    <row r="12882" ht="12.75" customHeight="1" x14ac:dyDescent="0.2"/>
    <row r="12883" ht="12.75" customHeight="1" x14ac:dyDescent="0.2"/>
    <row r="12884" ht="12.75" customHeight="1" x14ac:dyDescent="0.2"/>
    <row r="12885" ht="12.75" customHeight="1" x14ac:dyDescent="0.2"/>
    <row r="12886" ht="12.75" customHeight="1" x14ac:dyDescent="0.2"/>
    <row r="12887" ht="12.75" customHeight="1" x14ac:dyDescent="0.2"/>
    <row r="12888" ht="12.75" customHeight="1" x14ac:dyDescent="0.2"/>
    <row r="12889" ht="12.75" customHeight="1" x14ac:dyDescent="0.2"/>
    <row r="12890" ht="12.75" customHeight="1" x14ac:dyDescent="0.2"/>
    <row r="12891" ht="12.75" customHeight="1" x14ac:dyDescent="0.2"/>
    <row r="12892" ht="12.75" customHeight="1" x14ac:dyDescent="0.2"/>
    <row r="12893" ht="12.75" customHeight="1" x14ac:dyDescent="0.2"/>
    <row r="12894" ht="12.75" customHeight="1" x14ac:dyDescent="0.2"/>
    <row r="12895" ht="12.75" customHeight="1" x14ac:dyDescent="0.2"/>
    <row r="12896" ht="12.75" customHeight="1" x14ac:dyDescent="0.2"/>
    <row r="12897" ht="12.75" customHeight="1" x14ac:dyDescent="0.2"/>
    <row r="12898" ht="12.75" customHeight="1" x14ac:dyDescent="0.2"/>
    <row r="12899" ht="12.75" customHeight="1" x14ac:dyDescent="0.2"/>
    <row r="12900" ht="12.75" customHeight="1" x14ac:dyDescent="0.2"/>
    <row r="12901" ht="12.75" customHeight="1" x14ac:dyDescent="0.2"/>
    <row r="12902" ht="12.75" customHeight="1" x14ac:dyDescent="0.2"/>
    <row r="12903" ht="12.75" customHeight="1" x14ac:dyDescent="0.2"/>
    <row r="12904" ht="12.75" customHeight="1" x14ac:dyDescent="0.2"/>
    <row r="12905" ht="12.75" customHeight="1" x14ac:dyDescent="0.2"/>
    <row r="12906" ht="12.75" customHeight="1" x14ac:dyDescent="0.2"/>
    <row r="12907" ht="12.75" customHeight="1" x14ac:dyDescent="0.2"/>
    <row r="12908" ht="12.75" customHeight="1" x14ac:dyDescent="0.2"/>
    <row r="12909" ht="12.75" customHeight="1" x14ac:dyDescent="0.2"/>
    <row r="12910" ht="12.75" customHeight="1" x14ac:dyDescent="0.2"/>
    <row r="12911" ht="12.75" customHeight="1" x14ac:dyDescent="0.2"/>
    <row r="12912" ht="12.75" customHeight="1" x14ac:dyDescent="0.2"/>
    <row r="12913" ht="12.75" customHeight="1" x14ac:dyDescent="0.2"/>
    <row r="12914" ht="12.75" customHeight="1" x14ac:dyDescent="0.2"/>
    <row r="12915" ht="12.75" customHeight="1" x14ac:dyDescent="0.2"/>
    <row r="12916" ht="12.75" customHeight="1" x14ac:dyDescent="0.2"/>
    <row r="12917" ht="12.75" customHeight="1" x14ac:dyDescent="0.2"/>
    <row r="12918" ht="12.75" customHeight="1" x14ac:dyDescent="0.2"/>
    <row r="12919" ht="12.75" customHeight="1" x14ac:dyDescent="0.2"/>
    <row r="12920" ht="12.75" customHeight="1" x14ac:dyDescent="0.2"/>
    <row r="12921" ht="12.75" customHeight="1" x14ac:dyDescent="0.2"/>
    <row r="12922" ht="12.75" customHeight="1" x14ac:dyDescent="0.2"/>
    <row r="12923" ht="12.75" customHeight="1" x14ac:dyDescent="0.2"/>
    <row r="12924" ht="12.75" customHeight="1" x14ac:dyDescent="0.2"/>
    <row r="12925" ht="12.75" customHeight="1" x14ac:dyDescent="0.2"/>
    <row r="12926" ht="12.75" customHeight="1" x14ac:dyDescent="0.2"/>
    <row r="12927" ht="12.75" customHeight="1" x14ac:dyDescent="0.2"/>
    <row r="12928" ht="12.75" customHeight="1" x14ac:dyDescent="0.2"/>
    <row r="12929" ht="12.75" customHeight="1" x14ac:dyDescent="0.2"/>
    <row r="12930" ht="12.75" customHeight="1" x14ac:dyDescent="0.2"/>
    <row r="12931" ht="12.75" customHeight="1" x14ac:dyDescent="0.2"/>
    <row r="12932" ht="12.75" customHeight="1" x14ac:dyDescent="0.2"/>
    <row r="12933" ht="12.75" customHeight="1" x14ac:dyDescent="0.2"/>
    <row r="12934" ht="12.75" customHeight="1" x14ac:dyDescent="0.2"/>
    <row r="12935" ht="12.75" customHeight="1" x14ac:dyDescent="0.2"/>
    <row r="12936" ht="12.75" customHeight="1" x14ac:dyDescent="0.2"/>
    <row r="12937" ht="12.75" customHeight="1" x14ac:dyDescent="0.2"/>
    <row r="12938" ht="12.75" customHeight="1" x14ac:dyDescent="0.2"/>
    <row r="12939" ht="12.75" customHeight="1" x14ac:dyDescent="0.2"/>
    <row r="12940" ht="12.75" customHeight="1" x14ac:dyDescent="0.2"/>
    <row r="12941" ht="12.75" customHeight="1" x14ac:dyDescent="0.2"/>
    <row r="12942" ht="12.75" customHeight="1" x14ac:dyDescent="0.2"/>
    <row r="12943" ht="12.75" customHeight="1" x14ac:dyDescent="0.2"/>
    <row r="12944" ht="12.75" customHeight="1" x14ac:dyDescent="0.2"/>
    <row r="12945" ht="12.75" customHeight="1" x14ac:dyDescent="0.2"/>
    <row r="12946" ht="12.75" customHeight="1" x14ac:dyDescent="0.2"/>
    <row r="12947" ht="12.75" customHeight="1" x14ac:dyDescent="0.2"/>
    <row r="12948" ht="12.75" customHeight="1" x14ac:dyDescent="0.2"/>
    <row r="12949" ht="12.75" customHeight="1" x14ac:dyDescent="0.2"/>
    <row r="12950" ht="12.75" customHeight="1" x14ac:dyDescent="0.2"/>
    <row r="12951" ht="12.75" customHeight="1" x14ac:dyDescent="0.2"/>
    <row r="12952" ht="12.75" customHeight="1" x14ac:dyDescent="0.2"/>
    <row r="12953" ht="12.75" customHeight="1" x14ac:dyDescent="0.2"/>
    <row r="12954" ht="12.75" customHeight="1" x14ac:dyDescent="0.2"/>
    <row r="12955" ht="12.75" customHeight="1" x14ac:dyDescent="0.2"/>
    <row r="12956" ht="12.75" customHeight="1" x14ac:dyDescent="0.2"/>
    <row r="12957" ht="12.75" customHeight="1" x14ac:dyDescent="0.2"/>
    <row r="12958" ht="12.75" customHeight="1" x14ac:dyDescent="0.2"/>
    <row r="12959" ht="12.75" customHeight="1" x14ac:dyDescent="0.2"/>
    <row r="12960" ht="12.75" customHeight="1" x14ac:dyDescent="0.2"/>
    <row r="12961" ht="12.75" customHeight="1" x14ac:dyDescent="0.2"/>
    <row r="12962" ht="12.75" customHeight="1" x14ac:dyDescent="0.2"/>
    <row r="12963" ht="12.75" customHeight="1" x14ac:dyDescent="0.2"/>
    <row r="12964" ht="12.75" customHeight="1" x14ac:dyDescent="0.2"/>
    <row r="12965" ht="12.75" customHeight="1" x14ac:dyDescent="0.2"/>
    <row r="12966" ht="12.75" customHeight="1" x14ac:dyDescent="0.2"/>
    <row r="12967" ht="12.75" customHeight="1" x14ac:dyDescent="0.2"/>
    <row r="12968" ht="12.75" customHeight="1" x14ac:dyDescent="0.2"/>
    <row r="12969" ht="12.75" customHeight="1" x14ac:dyDescent="0.2"/>
    <row r="12970" ht="12.75" customHeight="1" x14ac:dyDescent="0.2"/>
    <row r="12971" ht="12.75" customHeight="1" x14ac:dyDescent="0.2"/>
    <row r="12972" ht="12.75" customHeight="1" x14ac:dyDescent="0.2"/>
    <row r="12973" ht="12.75" customHeight="1" x14ac:dyDescent="0.2"/>
    <row r="12974" ht="12.75" customHeight="1" x14ac:dyDescent="0.2"/>
    <row r="12975" ht="12.75" customHeight="1" x14ac:dyDescent="0.2"/>
    <row r="12976" ht="12.75" customHeight="1" x14ac:dyDescent="0.2"/>
    <row r="12977" ht="12.75" customHeight="1" x14ac:dyDescent="0.2"/>
    <row r="12978" ht="12.75" customHeight="1" x14ac:dyDescent="0.2"/>
    <row r="12979" ht="12.75" customHeight="1" x14ac:dyDescent="0.2"/>
    <row r="12980" ht="12.75" customHeight="1" x14ac:dyDescent="0.2"/>
    <row r="12981" ht="12.75" customHeight="1" x14ac:dyDescent="0.2"/>
    <row r="12982" ht="12.75" customHeight="1" x14ac:dyDescent="0.2"/>
    <row r="12983" ht="12.75" customHeight="1" x14ac:dyDescent="0.2"/>
    <row r="12984" ht="12.75" customHeight="1" x14ac:dyDescent="0.2"/>
    <row r="12985" ht="12.75" customHeight="1" x14ac:dyDescent="0.2"/>
    <row r="12986" ht="12.75" customHeight="1" x14ac:dyDescent="0.2"/>
    <row r="12987" ht="12.75" customHeight="1" x14ac:dyDescent="0.2"/>
    <row r="12988" ht="12.75" customHeight="1" x14ac:dyDescent="0.2"/>
    <row r="12989" ht="12.75" customHeight="1" x14ac:dyDescent="0.2"/>
    <row r="12990" ht="12.75" customHeight="1" x14ac:dyDescent="0.2"/>
    <row r="12991" ht="12.75" customHeight="1" x14ac:dyDescent="0.2"/>
    <row r="12992" ht="12.75" customHeight="1" x14ac:dyDescent="0.2"/>
    <row r="12993" ht="12.75" customHeight="1" x14ac:dyDescent="0.2"/>
    <row r="12994" ht="12.75" customHeight="1" x14ac:dyDescent="0.2"/>
    <row r="12995" ht="12.75" customHeight="1" x14ac:dyDescent="0.2"/>
    <row r="12996" ht="12.75" customHeight="1" x14ac:dyDescent="0.2"/>
    <row r="12997" ht="12.75" customHeight="1" x14ac:dyDescent="0.2"/>
    <row r="12998" ht="12.75" customHeight="1" x14ac:dyDescent="0.2"/>
    <row r="12999" ht="12.75" customHeight="1" x14ac:dyDescent="0.2"/>
    <row r="13000" ht="12.75" customHeight="1" x14ac:dyDescent="0.2"/>
    <row r="13001" ht="12.75" customHeight="1" x14ac:dyDescent="0.2"/>
    <row r="13002" ht="12.75" customHeight="1" x14ac:dyDescent="0.2"/>
    <row r="13003" ht="12.75" customHeight="1" x14ac:dyDescent="0.2"/>
    <row r="13004" ht="12.75" customHeight="1" x14ac:dyDescent="0.2"/>
    <row r="13005" ht="12.75" customHeight="1" x14ac:dyDescent="0.2"/>
    <row r="13006" ht="12.75" customHeight="1" x14ac:dyDescent="0.2"/>
    <row r="13007" ht="12.75" customHeight="1" x14ac:dyDescent="0.2"/>
    <row r="13008" ht="12.75" customHeight="1" x14ac:dyDescent="0.2"/>
    <row r="13009" ht="12.75" customHeight="1" x14ac:dyDescent="0.2"/>
    <row r="13010" ht="12.75" customHeight="1" x14ac:dyDescent="0.2"/>
    <row r="13011" ht="12.75" customHeight="1" x14ac:dyDescent="0.2"/>
    <row r="13012" ht="12.75" customHeight="1" x14ac:dyDescent="0.2"/>
    <row r="13013" ht="12.75" customHeight="1" x14ac:dyDescent="0.2"/>
    <row r="13014" ht="12.75" customHeight="1" x14ac:dyDescent="0.2"/>
    <row r="13015" ht="12.75" customHeight="1" x14ac:dyDescent="0.2"/>
    <row r="13016" ht="12.75" customHeight="1" x14ac:dyDescent="0.2"/>
    <row r="13017" ht="12.75" customHeight="1" x14ac:dyDescent="0.2"/>
    <row r="13018" ht="12.75" customHeight="1" x14ac:dyDescent="0.2"/>
    <row r="13019" ht="12.75" customHeight="1" x14ac:dyDescent="0.2"/>
    <row r="13020" ht="12.75" customHeight="1" x14ac:dyDescent="0.2"/>
    <row r="13021" ht="12.75" customHeight="1" x14ac:dyDescent="0.2"/>
    <row r="13022" ht="12.75" customHeight="1" x14ac:dyDescent="0.2"/>
    <row r="13023" ht="12.75" customHeight="1" x14ac:dyDescent="0.2"/>
    <row r="13024" ht="12.75" customHeight="1" x14ac:dyDescent="0.2"/>
    <row r="13025" ht="12.75" customHeight="1" x14ac:dyDescent="0.2"/>
    <row r="13026" ht="12.75" customHeight="1" x14ac:dyDescent="0.2"/>
    <row r="13027" ht="12.75" customHeight="1" x14ac:dyDescent="0.2"/>
    <row r="13028" ht="12.75" customHeight="1" x14ac:dyDescent="0.2"/>
    <row r="13029" ht="12.75" customHeight="1" x14ac:dyDescent="0.2"/>
    <row r="13030" ht="12.75" customHeight="1" x14ac:dyDescent="0.2"/>
    <row r="13031" ht="12.75" customHeight="1" x14ac:dyDescent="0.2"/>
    <row r="13032" ht="12.75" customHeight="1" x14ac:dyDescent="0.2"/>
    <row r="13033" ht="12.75" customHeight="1" x14ac:dyDescent="0.2"/>
    <row r="13034" ht="12.75" customHeight="1" x14ac:dyDescent="0.2"/>
    <row r="13035" ht="12.75" customHeight="1" x14ac:dyDescent="0.2"/>
    <row r="13036" ht="12.75" customHeight="1" x14ac:dyDescent="0.2"/>
    <row r="13037" ht="12.75" customHeight="1" x14ac:dyDescent="0.2"/>
    <row r="13038" ht="12.75" customHeight="1" x14ac:dyDescent="0.2"/>
    <row r="13039" ht="12.75" customHeight="1" x14ac:dyDescent="0.2"/>
    <row r="13040" ht="12.75" customHeight="1" x14ac:dyDescent="0.2"/>
    <row r="13041" ht="12.75" customHeight="1" x14ac:dyDescent="0.2"/>
    <row r="13042" ht="12.75" customHeight="1" x14ac:dyDescent="0.2"/>
    <row r="13043" ht="12.75" customHeight="1" x14ac:dyDescent="0.2"/>
    <row r="13044" ht="12.75" customHeight="1" x14ac:dyDescent="0.2"/>
    <row r="13045" ht="12.75" customHeight="1" x14ac:dyDescent="0.2"/>
    <row r="13046" ht="12.75" customHeight="1" x14ac:dyDescent="0.2"/>
    <row r="13047" ht="12.75" customHeight="1" x14ac:dyDescent="0.2"/>
    <row r="13048" ht="12.75" customHeight="1" x14ac:dyDescent="0.2"/>
    <row r="13049" ht="12.75" customHeight="1" x14ac:dyDescent="0.2"/>
    <row r="13050" ht="12.75" customHeight="1" x14ac:dyDescent="0.2"/>
    <row r="13051" ht="12.75" customHeight="1" x14ac:dyDescent="0.2"/>
    <row r="13052" ht="12.75" customHeight="1" x14ac:dyDescent="0.2"/>
    <row r="13053" ht="12.75" customHeight="1" x14ac:dyDescent="0.2"/>
    <row r="13054" ht="12.75" customHeight="1" x14ac:dyDescent="0.2"/>
    <row r="13055" ht="12.75" customHeight="1" x14ac:dyDescent="0.2"/>
    <row r="13056" ht="12.75" customHeight="1" x14ac:dyDescent="0.2"/>
    <row r="13057" ht="12.75" customHeight="1" x14ac:dyDescent="0.2"/>
    <row r="13058" ht="12.75" customHeight="1" x14ac:dyDescent="0.2"/>
    <row r="13059" ht="12.75" customHeight="1" x14ac:dyDescent="0.2"/>
    <row r="13060" ht="12.75" customHeight="1" x14ac:dyDescent="0.2"/>
    <row r="13061" ht="12.75" customHeight="1" x14ac:dyDescent="0.2"/>
    <row r="13062" ht="12.75" customHeight="1" x14ac:dyDescent="0.2"/>
    <row r="13063" ht="12.75" customHeight="1" x14ac:dyDescent="0.2"/>
    <row r="13064" ht="12.75" customHeight="1" x14ac:dyDescent="0.2"/>
    <row r="13065" ht="12.75" customHeight="1" x14ac:dyDescent="0.2"/>
    <row r="13066" ht="12.75" customHeight="1" x14ac:dyDescent="0.2"/>
    <row r="13067" ht="12.75" customHeight="1" x14ac:dyDescent="0.2"/>
    <row r="13068" ht="12.75" customHeight="1" x14ac:dyDescent="0.2"/>
    <row r="13069" ht="12.75" customHeight="1" x14ac:dyDescent="0.2"/>
    <row r="13070" ht="12.75" customHeight="1" x14ac:dyDescent="0.2"/>
    <row r="13071" ht="12.75" customHeight="1" x14ac:dyDescent="0.2"/>
    <row r="13072" ht="12.75" customHeight="1" x14ac:dyDescent="0.2"/>
    <row r="13073" ht="12.75" customHeight="1" x14ac:dyDescent="0.2"/>
    <row r="13074" ht="12.75" customHeight="1" x14ac:dyDescent="0.2"/>
    <row r="13075" ht="12.75" customHeight="1" x14ac:dyDescent="0.2"/>
    <row r="13076" ht="12.75" customHeight="1" x14ac:dyDescent="0.2"/>
    <row r="13077" ht="12.75" customHeight="1" x14ac:dyDescent="0.2"/>
    <row r="13078" ht="12.75" customHeight="1" x14ac:dyDescent="0.2"/>
    <row r="13079" ht="12.75" customHeight="1" x14ac:dyDescent="0.2"/>
    <row r="13080" ht="12.75" customHeight="1" x14ac:dyDescent="0.2"/>
    <row r="13081" ht="12.75" customHeight="1" x14ac:dyDescent="0.2"/>
    <row r="13082" ht="12.75" customHeight="1" x14ac:dyDescent="0.2"/>
    <row r="13083" ht="12.75" customHeight="1" x14ac:dyDescent="0.2"/>
    <row r="13084" ht="12.75" customHeight="1" x14ac:dyDescent="0.2"/>
    <row r="13085" ht="12.75" customHeight="1" x14ac:dyDescent="0.2"/>
    <row r="13086" ht="12.75" customHeight="1" x14ac:dyDescent="0.2"/>
    <row r="13087" ht="12.75" customHeight="1" x14ac:dyDescent="0.2"/>
    <row r="13088" ht="12.75" customHeight="1" x14ac:dyDescent="0.2"/>
    <row r="13089" ht="12.75" customHeight="1" x14ac:dyDescent="0.2"/>
    <row r="13090" ht="12.75" customHeight="1" x14ac:dyDescent="0.2"/>
    <row r="13091" ht="12.75" customHeight="1" x14ac:dyDescent="0.2"/>
    <row r="13092" ht="12.75" customHeight="1" x14ac:dyDescent="0.2"/>
    <row r="13093" ht="12.75" customHeight="1" x14ac:dyDescent="0.2"/>
    <row r="13094" ht="12.75" customHeight="1" x14ac:dyDescent="0.2"/>
    <row r="13095" ht="12.75" customHeight="1" x14ac:dyDescent="0.2"/>
    <row r="13096" ht="12.75" customHeight="1" x14ac:dyDescent="0.2"/>
    <row r="13097" ht="12.75" customHeight="1" x14ac:dyDescent="0.2"/>
    <row r="13098" ht="12.75" customHeight="1" x14ac:dyDescent="0.2"/>
    <row r="13099" ht="12.75" customHeight="1" x14ac:dyDescent="0.2"/>
    <row r="13100" ht="12.75" customHeight="1" x14ac:dyDescent="0.2"/>
    <row r="13101" ht="12.75" customHeight="1" x14ac:dyDescent="0.2"/>
    <row r="13102" ht="12.75" customHeight="1" x14ac:dyDescent="0.2"/>
    <row r="13103" ht="12.75" customHeight="1" x14ac:dyDescent="0.2"/>
    <row r="13104" ht="12.75" customHeight="1" x14ac:dyDescent="0.2"/>
    <row r="13105" ht="12.75" customHeight="1" x14ac:dyDescent="0.2"/>
    <row r="13106" ht="12.75" customHeight="1" x14ac:dyDescent="0.2"/>
    <row r="13107" ht="12.75" customHeight="1" x14ac:dyDescent="0.2"/>
    <row r="13108" ht="12.75" customHeight="1" x14ac:dyDescent="0.2"/>
    <row r="13109" ht="12.75" customHeight="1" x14ac:dyDescent="0.2"/>
    <row r="13110" ht="12.75" customHeight="1" x14ac:dyDescent="0.2"/>
    <row r="13111" ht="12.75" customHeight="1" x14ac:dyDescent="0.2"/>
    <row r="13112" ht="12.75" customHeight="1" x14ac:dyDescent="0.2"/>
    <row r="13113" ht="12.75" customHeight="1" x14ac:dyDescent="0.2"/>
    <row r="13114" ht="12.75" customHeight="1" x14ac:dyDescent="0.2"/>
    <row r="13115" ht="12.75" customHeight="1" x14ac:dyDescent="0.2"/>
    <row r="13116" ht="12.75" customHeight="1" x14ac:dyDescent="0.2"/>
    <row r="13117" ht="12.75" customHeight="1" x14ac:dyDescent="0.2"/>
    <row r="13118" ht="12.75" customHeight="1" x14ac:dyDescent="0.2"/>
    <row r="13119" ht="12.75" customHeight="1" x14ac:dyDescent="0.2"/>
    <row r="13120" ht="12.75" customHeight="1" x14ac:dyDescent="0.2"/>
    <row r="13121" ht="12.75" customHeight="1" x14ac:dyDescent="0.2"/>
    <row r="13122" ht="12.75" customHeight="1" x14ac:dyDescent="0.2"/>
    <row r="13123" ht="12.75" customHeight="1" x14ac:dyDescent="0.2"/>
    <row r="13124" ht="12.75" customHeight="1" x14ac:dyDescent="0.2"/>
    <row r="13125" ht="12.75" customHeight="1" x14ac:dyDescent="0.2"/>
    <row r="13126" ht="12.75" customHeight="1" x14ac:dyDescent="0.2"/>
    <row r="13127" ht="12.75" customHeight="1" x14ac:dyDescent="0.2"/>
    <row r="13128" ht="12.75" customHeight="1" x14ac:dyDescent="0.2"/>
    <row r="13129" ht="12.75" customHeight="1" x14ac:dyDescent="0.2"/>
    <row r="13130" ht="12.75" customHeight="1" x14ac:dyDescent="0.2"/>
    <row r="13131" ht="12.75" customHeight="1" x14ac:dyDescent="0.2"/>
    <row r="13132" ht="12.75" customHeight="1" x14ac:dyDescent="0.2"/>
    <row r="13133" ht="12.75" customHeight="1" x14ac:dyDescent="0.2"/>
    <row r="13134" ht="12.75" customHeight="1" x14ac:dyDescent="0.2"/>
    <row r="13135" ht="12.75" customHeight="1" x14ac:dyDescent="0.2"/>
    <row r="13136" ht="12.75" customHeight="1" x14ac:dyDescent="0.2"/>
    <row r="13137" ht="12.75" customHeight="1" x14ac:dyDescent="0.2"/>
    <row r="13138" ht="12.75" customHeight="1" x14ac:dyDescent="0.2"/>
    <row r="13139" ht="12.75" customHeight="1" x14ac:dyDescent="0.2"/>
    <row r="13140" ht="12.75" customHeight="1" x14ac:dyDescent="0.2"/>
    <row r="13141" ht="12.75" customHeight="1" x14ac:dyDescent="0.2"/>
    <row r="13142" ht="12.75" customHeight="1" x14ac:dyDescent="0.2"/>
    <row r="13143" ht="12.75" customHeight="1" x14ac:dyDescent="0.2"/>
    <row r="13144" ht="12.75" customHeight="1" x14ac:dyDescent="0.2"/>
    <row r="13145" ht="12.75" customHeight="1" x14ac:dyDescent="0.2"/>
    <row r="13146" ht="12.75" customHeight="1" x14ac:dyDescent="0.2"/>
    <row r="13147" ht="12.75" customHeight="1" x14ac:dyDescent="0.2"/>
    <row r="13148" ht="12.75" customHeight="1" x14ac:dyDescent="0.2"/>
    <row r="13149" ht="12.75" customHeight="1" x14ac:dyDescent="0.2"/>
    <row r="13150" ht="12.75" customHeight="1" x14ac:dyDescent="0.2"/>
    <row r="13151" ht="12.75" customHeight="1" x14ac:dyDescent="0.2"/>
    <row r="13152" ht="12.75" customHeight="1" x14ac:dyDescent="0.2"/>
    <row r="13153" ht="12.75" customHeight="1" x14ac:dyDescent="0.2"/>
    <row r="13154" ht="12.75" customHeight="1" x14ac:dyDescent="0.2"/>
    <row r="13155" ht="12.75" customHeight="1" x14ac:dyDescent="0.2"/>
    <row r="13156" ht="12.75" customHeight="1" x14ac:dyDescent="0.2"/>
    <row r="13157" ht="12.75" customHeight="1" x14ac:dyDescent="0.2"/>
    <row r="13158" ht="12.75" customHeight="1" x14ac:dyDescent="0.2"/>
    <row r="13159" ht="12.75" customHeight="1" x14ac:dyDescent="0.2"/>
    <row r="13160" ht="12.75" customHeight="1" x14ac:dyDescent="0.2"/>
    <row r="13161" ht="12.75" customHeight="1" x14ac:dyDescent="0.2"/>
    <row r="13162" ht="12.75" customHeight="1" x14ac:dyDescent="0.2"/>
    <row r="13163" ht="12.75" customHeight="1" x14ac:dyDescent="0.2"/>
    <row r="13164" ht="12.75" customHeight="1" x14ac:dyDescent="0.2"/>
    <row r="13165" ht="12.75" customHeight="1" x14ac:dyDescent="0.2"/>
    <row r="13166" ht="12.75" customHeight="1" x14ac:dyDescent="0.2"/>
    <row r="13167" ht="12.75" customHeight="1" x14ac:dyDescent="0.2"/>
    <row r="13168" ht="12.75" customHeight="1" x14ac:dyDescent="0.2"/>
    <row r="13169" ht="12.75" customHeight="1" x14ac:dyDescent="0.2"/>
    <row r="13170" ht="12.75" customHeight="1" x14ac:dyDescent="0.2"/>
    <row r="13171" ht="12.75" customHeight="1" x14ac:dyDescent="0.2"/>
    <row r="13172" ht="12.75" customHeight="1" x14ac:dyDescent="0.2"/>
    <row r="13173" ht="12.75" customHeight="1" x14ac:dyDescent="0.2"/>
    <row r="13174" ht="12.75" customHeight="1" x14ac:dyDescent="0.2"/>
    <row r="13175" ht="12.75" customHeight="1" x14ac:dyDescent="0.2"/>
    <row r="13176" ht="12.75" customHeight="1" x14ac:dyDescent="0.2"/>
    <row r="13177" ht="12.75" customHeight="1" x14ac:dyDescent="0.2"/>
    <row r="13178" ht="12.75" customHeight="1" x14ac:dyDescent="0.2"/>
    <row r="13179" ht="12.75" customHeight="1" x14ac:dyDescent="0.2"/>
    <row r="13180" ht="12.75" customHeight="1" x14ac:dyDescent="0.2"/>
    <row r="13181" ht="12.75" customHeight="1" x14ac:dyDescent="0.2"/>
    <row r="13182" ht="12.75" customHeight="1" x14ac:dyDescent="0.2"/>
    <row r="13183" ht="12.75" customHeight="1" x14ac:dyDescent="0.2"/>
    <row r="13184" ht="12.75" customHeight="1" x14ac:dyDescent="0.2"/>
    <row r="13185" ht="12.75" customHeight="1" x14ac:dyDescent="0.2"/>
    <row r="13186" ht="12.75" customHeight="1" x14ac:dyDescent="0.2"/>
    <row r="13187" ht="12.75" customHeight="1" x14ac:dyDescent="0.2"/>
    <row r="13188" ht="12.75" customHeight="1" x14ac:dyDescent="0.2"/>
    <row r="13189" ht="12.75" customHeight="1" x14ac:dyDescent="0.2"/>
    <row r="13190" ht="12.75" customHeight="1" x14ac:dyDescent="0.2"/>
    <row r="13191" ht="12.75" customHeight="1" x14ac:dyDescent="0.2"/>
    <row r="13192" ht="12.75" customHeight="1" x14ac:dyDescent="0.2"/>
    <row r="13193" ht="12.75" customHeight="1" x14ac:dyDescent="0.2"/>
    <row r="13194" ht="12.75" customHeight="1" x14ac:dyDescent="0.2"/>
    <row r="13195" ht="12.75" customHeight="1" x14ac:dyDescent="0.2"/>
    <row r="13196" ht="12.75" customHeight="1" x14ac:dyDescent="0.2"/>
    <row r="13197" ht="12.75" customHeight="1" x14ac:dyDescent="0.2"/>
    <row r="13198" ht="12.75" customHeight="1" x14ac:dyDescent="0.2"/>
    <row r="13199" ht="12.75" customHeight="1" x14ac:dyDescent="0.2"/>
    <row r="13200" ht="12.75" customHeight="1" x14ac:dyDescent="0.2"/>
    <row r="13201" ht="12.75" customHeight="1" x14ac:dyDescent="0.2"/>
    <row r="13202" ht="12.75" customHeight="1" x14ac:dyDescent="0.2"/>
    <row r="13203" ht="12.75" customHeight="1" x14ac:dyDescent="0.2"/>
    <row r="13204" ht="12.75" customHeight="1" x14ac:dyDescent="0.2"/>
    <row r="13205" ht="12.75" customHeight="1" x14ac:dyDescent="0.2"/>
    <row r="13206" ht="12.75" customHeight="1" x14ac:dyDescent="0.2"/>
    <row r="13207" ht="12.75" customHeight="1" x14ac:dyDescent="0.2"/>
    <row r="13208" ht="12.75" customHeight="1" x14ac:dyDescent="0.2"/>
    <row r="13209" ht="12.75" customHeight="1" x14ac:dyDescent="0.2"/>
    <row r="13210" ht="12.75" customHeight="1" x14ac:dyDescent="0.2"/>
    <row r="13211" ht="12.75" customHeight="1" x14ac:dyDescent="0.2"/>
    <row r="13212" ht="12.75" customHeight="1" x14ac:dyDescent="0.2"/>
    <row r="13213" ht="12.75" customHeight="1" x14ac:dyDescent="0.2"/>
    <row r="13214" ht="12.75" customHeight="1" x14ac:dyDescent="0.2"/>
    <row r="13215" ht="12.75" customHeight="1" x14ac:dyDescent="0.2"/>
    <row r="13216" ht="12.75" customHeight="1" x14ac:dyDescent="0.2"/>
    <row r="13217" ht="12.75" customHeight="1" x14ac:dyDescent="0.2"/>
    <row r="13218" ht="12.75" customHeight="1" x14ac:dyDescent="0.2"/>
    <row r="13219" ht="12.75" customHeight="1" x14ac:dyDescent="0.2"/>
    <row r="13220" ht="12.75" customHeight="1" x14ac:dyDescent="0.2"/>
    <row r="13221" ht="12.75" customHeight="1" x14ac:dyDescent="0.2"/>
    <row r="13222" ht="12.75" customHeight="1" x14ac:dyDescent="0.2"/>
    <row r="13223" ht="12.75" customHeight="1" x14ac:dyDescent="0.2"/>
    <row r="13224" ht="12.75" customHeight="1" x14ac:dyDescent="0.2"/>
    <row r="13225" ht="12.75" customHeight="1" x14ac:dyDescent="0.2"/>
    <row r="13226" ht="12.75" customHeight="1" x14ac:dyDescent="0.2"/>
    <row r="13227" ht="12.75" customHeight="1" x14ac:dyDescent="0.2"/>
    <row r="13228" ht="12.75" customHeight="1" x14ac:dyDescent="0.2"/>
    <row r="13229" ht="12.75" customHeight="1" x14ac:dyDescent="0.2"/>
    <row r="13230" ht="12.75" customHeight="1" x14ac:dyDescent="0.2"/>
    <row r="13231" ht="12.75" customHeight="1" x14ac:dyDescent="0.2"/>
    <row r="13232" ht="12.75" customHeight="1" x14ac:dyDescent="0.2"/>
    <row r="13233" ht="12.75" customHeight="1" x14ac:dyDescent="0.2"/>
    <row r="13234" ht="12.75" customHeight="1" x14ac:dyDescent="0.2"/>
    <row r="13235" ht="12.75" customHeight="1" x14ac:dyDescent="0.2"/>
    <row r="13236" ht="12.75" customHeight="1" x14ac:dyDescent="0.2"/>
    <row r="13237" ht="12.75" customHeight="1" x14ac:dyDescent="0.2"/>
    <row r="13238" ht="12.75" customHeight="1" x14ac:dyDescent="0.2"/>
    <row r="13239" ht="12.75" customHeight="1" x14ac:dyDescent="0.2"/>
    <row r="13240" ht="12.75" customHeight="1" x14ac:dyDescent="0.2"/>
    <row r="13241" ht="12.75" customHeight="1" x14ac:dyDescent="0.2"/>
    <row r="13242" ht="12.75" customHeight="1" x14ac:dyDescent="0.2"/>
    <row r="13243" ht="12.75" customHeight="1" x14ac:dyDescent="0.2"/>
    <row r="13244" ht="12.75" customHeight="1" x14ac:dyDescent="0.2"/>
    <row r="13245" ht="12.75" customHeight="1" x14ac:dyDescent="0.2"/>
    <row r="13246" ht="12.75" customHeight="1" x14ac:dyDescent="0.2"/>
    <row r="13247" ht="12.75" customHeight="1" x14ac:dyDescent="0.2"/>
    <row r="13248" ht="12.75" customHeight="1" x14ac:dyDescent="0.2"/>
    <row r="13249" ht="12.75" customHeight="1" x14ac:dyDescent="0.2"/>
    <row r="13250" ht="12.75" customHeight="1" x14ac:dyDescent="0.2"/>
    <row r="13251" ht="12.75" customHeight="1" x14ac:dyDescent="0.2"/>
    <row r="13252" ht="12.75" customHeight="1" x14ac:dyDescent="0.2"/>
    <row r="13253" ht="12.75" customHeight="1" x14ac:dyDescent="0.2"/>
    <row r="13254" ht="12.75" customHeight="1" x14ac:dyDescent="0.2"/>
    <row r="13255" ht="12.75" customHeight="1" x14ac:dyDescent="0.2"/>
    <row r="13256" ht="12.75" customHeight="1" x14ac:dyDescent="0.2"/>
    <row r="13257" ht="12.75" customHeight="1" x14ac:dyDescent="0.2"/>
    <row r="13258" ht="12.75" customHeight="1" x14ac:dyDescent="0.2"/>
    <row r="13259" ht="12.75" customHeight="1" x14ac:dyDescent="0.2"/>
    <row r="13260" ht="12.75" customHeight="1" x14ac:dyDescent="0.2"/>
    <row r="13261" ht="12.75" customHeight="1" x14ac:dyDescent="0.2"/>
    <row r="13262" ht="12.75" customHeight="1" x14ac:dyDescent="0.2"/>
    <row r="13263" ht="12.75" customHeight="1" x14ac:dyDescent="0.2"/>
    <row r="13264" ht="12.75" customHeight="1" x14ac:dyDescent="0.2"/>
    <row r="13265" ht="12.75" customHeight="1" x14ac:dyDescent="0.2"/>
    <row r="13266" ht="12.75" customHeight="1" x14ac:dyDescent="0.2"/>
    <row r="13267" ht="12.75" customHeight="1" x14ac:dyDescent="0.2"/>
    <row r="13268" ht="12.75" customHeight="1" x14ac:dyDescent="0.2"/>
    <row r="13269" ht="12.75" customHeight="1" x14ac:dyDescent="0.2"/>
    <row r="13270" ht="12.75" customHeight="1" x14ac:dyDescent="0.2"/>
    <row r="13271" ht="12.75" customHeight="1" x14ac:dyDescent="0.2"/>
    <row r="13272" ht="12.75" customHeight="1" x14ac:dyDescent="0.2"/>
    <row r="13273" ht="12.75" customHeight="1" x14ac:dyDescent="0.2"/>
    <row r="13274" ht="12.75" customHeight="1" x14ac:dyDescent="0.2"/>
    <row r="13275" ht="12.75" customHeight="1" x14ac:dyDescent="0.2"/>
    <row r="13276" ht="12.75" customHeight="1" x14ac:dyDescent="0.2"/>
    <row r="13277" ht="12.75" customHeight="1" x14ac:dyDescent="0.2"/>
    <row r="13278" ht="12.75" customHeight="1" x14ac:dyDescent="0.2"/>
    <row r="13279" ht="12.75" customHeight="1" x14ac:dyDescent="0.2"/>
    <row r="13280" ht="12.75" customHeight="1" x14ac:dyDescent="0.2"/>
    <row r="13281" ht="12.75" customHeight="1" x14ac:dyDescent="0.2"/>
    <row r="13282" ht="12.75" customHeight="1" x14ac:dyDescent="0.2"/>
    <row r="13283" ht="12.75" customHeight="1" x14ac:dyDescent="0.2"/>
    <row r="13284" ht="12.75" customHeight="1" x14ac:dyDescent="0.2"/>
    <row r="13285" ht="12.75" customHeight="1" x14ac:dyDescent="0.2"/>
    <row r="13286" ht="12.75" customHeight="1" x14ac:dyDescent="0.2"/>
    <row r="13287" ht="12.75" customHeight="1" x14ac:dyDescent="0.2"/>
    <row r="13288" ht="12.75" customHeight="1" x14ac:dyDescent="0.2"/>
    <row r="13289" ht="12.75" customHeight="1" x14ac:dyDescent="0.2"/>
    <row r="13290" ht="12.75" customHeight="1" x14ac:dyDescent="0.2"/>
    <row r="13291" ht="12.75" customHeight="1" x14ac:dyDescent="0.2"/>
    <row r="13292" ht="12.75" customHeight="1" x14ac:dyDescent="0.2"/>
    <row r="13293" ht="12.75" customHeight="1" x14ac:dyDescent="0.2"/>
    <row r="13294" ht="12.75" customHeight="1" x14ac:dyDescent="0.2"/>
    <row r="13295" ht="12.75" customHeight="1" x14ac:dyDescent="0.2"/>
    <row r="13296" ht="12.75" customHeight="1" x14ac:dyDescent="0.2"/>
    <row r="13297" ht="12.75" customHeight="1" x14ac:dyDescent="0.2"/>
    <row r="13298" ht="12.75" customHeight="1" x14ac:dyDescent="0.2"/>
    <row r="13299" ht="12.75" customHeight="1" x14ac:dyDescent="0.2"/>
    <row r="13300" ht="12.75" customHeight="1" x14ac:dyDescent="0.2"/>
    <row r="13301" ht="12.75" customHeight="1" x14ac:dyDescent="0.2"/>
    <row r="13302" ht="12.75" customHeight="1" x14ac:dyDescent="0.2"/>
    <row r="13303" ht="12.75" customHeight="1" x14ac:dyDescent="0.2"/>
    <row r="13304" ht="12.75" customHeight="1" x14ac:dyDescent="0.2"/>
    <row r="13305" ht="12.75" customHeight="1" x14ac:dyDescent="0.2"/>
    <row r="13306" ht="12.75" customHeight="1" x14ac:dyDescent="0.2"/>
    <row r="13307" ht="12.75" customHeight="1" x14ac:dyDescent="0.2"/>
    <row r="13308" ht="12.75" customHeight="1" x14ac:dyDescent="0.2"/>
    <row r="13309" ht="12.75" customHeight="1" x14ac:dyDescent="0.2"/>
    <row r="13310" ht="12.75" customHeight="1" x14ac:dyDescent="0.2"/>
    <row r="13311" ht="12.75" customHeight="1" x14ac:dyDescent="0.2"/>
    <row r="13312" ht="12.75" customHeight="1" x14ac:dyDescent="0.2"/>
    <row r="13313" ht="12.75" customHeight="1" x14ac:dyDescent="0.2"/>
    <row r="13314" ht="12.75" customHeight="1" x14ac:dyDescent="0.2"/>
    <row r="13315" ht="12.75" customHeight="1" x14ac:dyDescent="0.2"/>
    <row r="13316" ht="12.75" customHeight="1" x14ac:dyDescent="0.2"/>
    <row r="13317" ht="12.75" customHeight="1" x14ac:dyDescent="0.2"/>
    <row r="13318" ht="12.75" customHeight="1" x14ac:dyDescent="0.2"/>
    <row r="13319" ht="12.75" customHeight="1" x14ac:dyDescent="0.2"/>
    <row r="13320" ht="12.75" customHeight="1" x14ac:dyDescent="0.2"/>
    <row r="13321" ht="12.75" customHeight="1" x14ac:dyDescent="0.2"/>
    <row r="13322" ht="12.75" customHeight="1" x14ac:dyDescent="0.2"/>
    <row r="13323" ht="12.75" customHeight="1" x14ac:dyDescent="0.2"/>
    <row r="13324" ht="12.75" customHeight="1" x14ac:dyDescent="0.2"/>
    <row r="13325" ht="12.75" customHeight="1" x14ac:dyDescent="0.2"/>
    <row r="13326" ht="12.75" customHeight="1" x14ac:dyDescent="0.2"/>
    <row r="13327" ht="12.75" customHeight="1" x14ac:dyDescent="0.2"/>
    <row r="13328" ht="12.75" customHeight="1" x14ac:dyDescent="0.2"/>
    <row r="13329" ht="12.75" customHeight="1" x14ac:dyDescent="0.2"/>
    <row r="13330" ht="12.75" customHeight="1" x14ac:dyDescent="0.2"/>
    <row r="13331" ht="12.75" customHeight="1" x14ac:dyDescent="0.2"/>
    <row r="13332" ht="12.75" customHeight="1" x14ac:dyDescent="0.2"/>
    <row r="13333" ht="12.75" customHeight="1" x14ac:dyDescent="0.2"/>
    <row r="13334" ht="12.75" customHeight="1" x14ac:dyDescent="0.2"/>
    <row r="13335" ht="12.75" customHeight="1" x14ac:dyDescent="0.2"/>
    <row r="13336" ht="12.75" customHeight="1" x14ac:dyDescent="0.2"/>
    <row r="13337" ht="12.75" customHeight="1" x14ac:dyDescent="0.2"/>
    <row r="13338" ht="12.75" customHeight="1" x14ac:dyDescent="0.2"/>
    <row r="13339" ht="12.75" customHeight="1" x14ac:dyDescent="0.2"/>
    <row r="13340" ht="12.75" customHeight="1" x14ac:dyDescent="0.2"/>
    <row r="13341" ht="12.75" customHeight="1" x14ac:dyDescent="0.2"/>
    <row r="13342" ht="12.75" customHeight="1" x14ac:dyDescent="0.2"/>
    <row r="13343" ht="12.75" customHeight="1" x14ac:dyDescent="0.2"/>
    <row r="13344" ht="12.75" customHeight="1" x14ac:dyDescent="0.2"/>
    <row r="13345" ht="12.75" customHeight="1" x14ac:dyDescent="0.2"/>
    <row r="13346" ht="12.75" customHeight="1" x14ac:dyDescent="0.2"/>
    <row r="13347" ht="12.75" customHeight="1" x14ac:dyDescent="0.2"/>
    <row r="13348" ht="12.75" customHeight="1" x14ac:dyDescent="0.2"/>
    <row r="13349" ht="12.75" customHeight="1" x14ac:dyDescent="0.2"/>
    <row r="13350" ht="12.75" customHeight="1" x14ac:dyDescent="0.2"/>
    <row r="13351" ht="12.75" customHeight="1" x14ac:dyDescent="0.2"/>
    <row r="13352" ht="12.75" customHeight="1" x14ac:dyDescent="0.2"/>
    <row r="13353" ht="12.75" customHeight="1" x14ac:dyDescent="0.2"/>
    <row r="13354" ht="12.75" customHeight="1" x14ac:dyDescent="0.2"/>
    <row r="13355" ht="12.75" customHeight="1" x14ac:dyDescent="0.2"/>
    <row r="13356" ht="12.75" customHeight="1" x14ac:dyDescent="0.2"/>
    <row r="13357" ht="12.75" customHeight="1" x14ac:dyDescent="0.2"/>
    <row r="13358" ht="12.75" customHeight="1" x14ac:dyDescent="0.2"/>
    <row r="13359" ht="12.75" customHeight="1" x14ac:dyDescent="0.2"/>
    <row r="13360" ht="12.75" customHeight="1" x14ac:dyDescent="0.2"/>
    <row r="13361" ht="12.75" customHeight="1" x14ac:dyDescent="0.2"/>
    <row r="13362" ht="12.75" customHeight="1" x14ac:dyDescent="0.2"/>
    <row r="13363" ht="12.75" customHeight="1" x14ac:dyDescent="0.2"/>
    <row r="13364" ht="12.75" customHeight="1" x14ac:dyDescent="0.2"/>
    <row r="13365" ht="12.75" customHeight="1" x14ac:dyDescent="0.2"/>
    <row r="13366" ht="12.75" customHeight="1" x14ac:dyDescent="0.2"/>
    <row r="13367" ht="12.75" customHeight="1" x14ac:dyDescent="0.2"/>
    <row r="13368" ht="12.75" customHeight="1" x14ac:dyDescent="0.2"/>
    <row r="13369" ht="12.75" customHeight="1" x14ac:dyDescent="0.2"/>
    <row r="13370" ht="12.75" customHeight="1" x14ac:dyDescent="0.2"/>
    <row r="13371" ht="12.75" customHeight="1" x14ac:dyDescent="0.2"/>
    <row r="13372" ht="12.75" customHeight="1" x14ac:dyDescent="0.2"/>
    <row r="13373" ht="12.75" customHeight="1" x14ac:dyDescent="0.2"/>
    <row r="13374" ht="12.75" customHeight="1" x14ac:dyDescent="0.2"/>
    <row r="13375" ht="12.75" customHeight="1" x14ac:dyDescent="0.2"/>
    <row r="13376" ht="12.75" customHeight="1" x14ac:dyDescent="0.2"/>
    <row r="13377" ht="12.75" customHeight="1" x14ac:dyDescent="0.2"/>
    <row r="13378" ht="12.75" customHeight="1" x14ac:dyDescent="0.2"/>
    <row r="13379" ht="12.75" customHeight="1" x14ac:dyDescent="0.2"/>
    <row r="13380" ht="12.75" customHeight="1" x14ac:dyDescent="0.2"/>
    <row r="13381" ht="12.75" customHeight="1" x14ac:dyDescent="0.2"/>
    <row r="13382" ht="12.75" customHeight="1" x14ac:dyDescent="0.2"/>
    <row r="13383" ht="12.75" customHeight="1" x14ac:dyDescent="0.2"/>
    <row r="13384" ht="12.75" customHeight="1" x14ac:dyDescent="0.2"/>
    <row r="13385" ht="12.75" customHeight="1" x14ac:dyDescent="0.2"/>
    <row r="13386" ht="12.75" customHeight="1" x14ac:dyDescent="0.2"/>
    <row r="13387" ht="12.75" customHeight="1" x14ac:dyDescent="0.2"/>
    <row r="13388" ht="12.75" customHeight="1" x14ac:dyDescent="0.2"/>
    <row r="13389" ht="12.75" customHeight="1" x14ac:dyDescent="0.2"/>
    <row r="13390" ht="12.75" customHeight="1" x14ac:dyDescent="0.2"/>
    <row r="13391" ht="12.75" customHeight="1" x14ac:dyDescent="0.2"/>
    <row r="13392" ht="12.75" customHeight="1" x14ac:dyDescent="0.2"/>
    <row r="13393" ht="12.75" customHeight="1" x14ac:dyDescent="0.2"/>
    <row r="13394" ht="12.75" customHeight="1" x14ac:dyDescent="0.2"/>
    <row r="13395" ht="12.75" customHeight="1" x14ac:dyDescent="0.2"/>
    <row r="13396" ht="12.75" customHeight="1" x14ac:dyDescent="0.2"/>
    <row r="13397" ht="12.75" customHeight="1" x14ac:dyDescent="0.2"/>
    <row r="13398" ht="12.75" customHeight="1" x14ac:dyDescent="0.2"/>
    <row r="13399" ht="12.75" customHeight="1" x14ac:dyDescent="0.2"/>
    <row r="13400" ht="12.75" customHeight="1" x14ac:dyDescent="0.2"/>
    <row r="13401" ht="12.75" customHeight="1" x14ac:dyDescent="0.2"/>
    <row r="13402" ht="12.75" customHeight="1" x14ac:dyDescent="0.2"/>
    <row r="13403" ht="12.75" customHeight="1" x14ac:dyDescent="0.2"/>
    <row r="13404" ht="12.75" customHeight="1" x14ac:dyDescent="0.2"/>
    <row r="13405" ht="12.75" customHeight="1" x14ac:dyDescent="0.2"/>
    <row r="13406" ht="12.75" customHeight="1" x14ac:dyDescent="0.2"/>
    <row r="13407" ht="12.75" customHeight="1" x14ac:dyDescent="0.2"/>
    <row r="13408" ht="12.75" customHeight="1" x14ac:dyDescent="0.2"/>
    <row r="13409" ht="12.75" customHeight="1" x14ac:dyDescent="0.2"/>
    <row r="13410" ht="12.75" customHeight="1" x14ac:dyDescent="0.2"/>
    <row r="13411" ht="12.75" customHeight="1" x14ac:dyDescent="0.2"/>
    <row r="13412" ht="12.75" customHeight="1" x14ac:dyDescent="0.2"/>
    <row r="13413" ht="12.75" customHeight="1" x14ac:dyDescent="0.2"/>
    <row r="13414" ht="12.75" customHeight="1" x14ac:dyDescent="0.2"/>
    <row r="13415" ht="12.75" customHeight="1" x14ac:dyDescent="0.2"/>
    <row r="13416" ht="12.75" customHeight="1" x14ac:dyDescent="0.2"/>
    <row r="13417" ht="12.75" customHeight="1" x14ac:dyDescent="0.2"/>
    <row r="13418" ht="12.75" customHeight="1" x14ac:dyDescent="0.2"/>
    <row r="13419" ht="12.75" customHeight="1" x14ac:dyDescent="0.2"/>
    <row r="13420" ht="12.75" customHeight="1" x14ac:dyDescent="0.2"/>
    <row r="13421" ht="12.75" customHeight="1" x14ac:dyDescent="0.2"/>
    <row r="13422" ht="12.75" customHeight="1" x14ac:dyDescent="0.2"/>
    <row r="13423" ht="12.75" customHeight="1" x14ac:dyDescent="0.2"/>
    <row r="13424" ht="12.75" customHeight="1" x14ac:dyDescent="0.2"/>
    <row r="13425" ht="12.75" customHeight="1" x14ac:dyDescent="0.2"/>
    <row r="13426" ht="12.75" customHeight="1" x14ac:dyDescent="0.2"/>
    <row r="13427" ht="12.75" customHeight="1" x14ac:dyDescent="0.2"/>
    <row r="13428" ht="12.75" customHeight="1" x14ac:dyDescent="0.2"/>
    <row r="13429" ht="12.75" customHeight="1" x14ac:dyDescent="0.2"/>
    <row r="13430" ht="12.75" customHeight="1" x14ac:dyDescent="0.2"/>
    <row r="13431" ht="12.75" customHeight="1" x14ac:dyDescent="0.2"/>
    <row r="13432" ht="12.75" customHeight="1" x14ac:dyDescent="0.2"/>
    <row r="13433" ht="12.75" customHeight="1" x14ac:dyDescent="0.2"/>
    <row r="13434" ht="12.75" customHeight="1" x14ac:dyDescent="0.2"/>
    <row r="13435" ht="12.75" customHeight="1" x14ac:dyDescent="0.2"/>
    <row r="13436" ht="12.75" customHeight="1" x14ac:dyDescent="0.2"/>
    <row r="13437" ht="12.75" customHeight="1" x14ac:dyDescent="0.2"/>
    <row r="13438" ht="12.75" customHeight="1" x14ac:dyDescent="0.2"/>
    <row r="13439" ht="12.75" customHeight="1" x14ac:dyDescent="0.2"/>
    <row r="13440" ht="12.75" customHeight="1" x14ac:dyDescent="0.2"/>
    <row r="13441" ht="12.75" customHeight="1" x14ac:dyDescent="0.2"/>
    <row r="13442" ht="12.75" customHeight="1" x14ac:dyDescent="0.2"/>
    <row r="13443" ht="12.75" customHeight="1" x14ac:dyDescent="0.2"/>
    <row r="13444" ht="12.75" customHeight="1" x14ac:dyDescent="0.2"/>
    <row r="13445" ht="12.75" customHeight="1" x14ac:dyDescent="0.2"/>
    <row r="13446" ht="12.75" customHeight="1" x14ac:dyDescent="0.2"/>
    <row r="13447" ht="12.75" customHeight="1" x14ac:dyDescent="0.2"/>
    <row r="13448" ht="12.75" customHeight="1" x14ac:dyDescent="0.2"/>
    <row r="13449" ht="12.75" customHeight="1" x14ac:dyDescent="0.2"/>
    <row r="13450" ht="12.75" customHeight="1" x14ac:dyDescent="0.2"/>
    <row r="13451" ht="12.75" customHeight="1" x14ac:dyDescent="0.2"/>
    <row r="13452" ht="12.75" customHeight="1" x14ac:dyDescent="0.2"/>
    <row r="13453" ht="12.75" customHeight="1" x14ac:dyDescent="0.2"/>
    <row r="13454" ht="12.75" customHeight="1" x14ac:dyDescent="0.2"/>
    <row r="13455" ht="12.75" customHeight="1" x14ac:dyDescent="0.2"/>
    <row r="13456" ht="12.75" customHeight="1" x14ac:dyDescent="0.2"/>
    <row r="13457" ht="12.75" customHeight="1" x14ac:dyDescent="0.2"/>
    <row r="13458" ht="12.75" customHeight="1" x14ac:dyDescent="0.2"/>
    <row r="13459" ht="12.75" customHeight="1" x14ac:dyDescent="0.2"/>
    <row r="13460" ht="12.75" customHeight="1" x14ac:dyDescent="0.2"/>
    <row r="13461" ht="12.75" customHeight="1" x14ac:dyDescent="0.2"/>
    <row r="13462" ht="12.75" customHeight="1" x14ac:dyDescent="0.2"/>
    <row r="13463" ht="12.75" customHeight="1" x14ac:dyDescent="0.2"/>
    <row r="13464" ht="12.75" customHeight="1" x14ac:dyDescent="0.2"/>
    <row r="13465" ht="12.75" customHeight="1" x14ac:dyDescent="0.2"/>
    <row r="13466" ht="12.75" customHeight="1" x14ac:dyDescent="0.2"/>
    <row r="13467" ht="12.75" customHeight="1" x14ac:dyDescent="0.2"/>
    <row r="13468" ht="12.75" customHeight="1" x14ac:dyDescent="0.2"/>
    <row r="13469" ht="12.75" customHeight="1" x14ac:dyDescent="0.2"/>
    <row r="13470" ht="12.75" customHeight="1" x14ac:dyDescent="0.2"/>
    <row r="13471" ht="12.75" customHeight="1" x14ac:dyDescent="0.2"/>
    <row r="13472" ht="12.75" customHeight="1" x14ac:dyDescent="0.2"/>
    <row r="13473" ht="12.75" customHeight="1" x14ac:dyDescent="0.2"/>
    <row r="13474" ht="12.75" customHeight="1" x14ac:dyDescent="0.2"/>
    <row r="13475" ht="12.75" customHeight="1" x14ac:dyDescent="0.2"/>
    <row r="13476" ht="12.75" customHeight="1" x14ac:dyDescent="0.2"/>
    <row r="13477" ht="12.75" customHeight="1" x14ac:dyDescent="0.2"/>
    <row r="13478" ht="12.75" customHeight="1" x14ac:dyDescent="0.2"/>
    <row r="13479" ht="12.75" customHeight="1" x14ac:dyDescent="0.2"/>
    <row r="13480" ht="12.75" customHeight="1" x14ac:dyDescent="0.2"/>
    <row r="13481" ht="12.75" customHeight="1" x14ac:dyDescent="0.2"/>
    <row r="13482" ht="12.75" customHeight="1" x14ac:dyDescent="0.2"/>
    <row r="13483" ht="12.75" customHeight="1" x14ac:dyDescent="0.2"/>
    <row r="13484" ht="12.75" customHeight="1" x14ac:dyDescent="0.2"/>
    <row r="13485" ht="12.75" customHeight="1" x14ac:dyDescent="0.2"/>
    <row r="13486" ht="12.75" customHeight="1" x14ac:dyDescent="0.2"/>
    <row r="13487" ht="12.75" customHeight="1" x14ac:dyDescent="0.2"/>
    <row r="13488" ht="12.75" customHeight="1" x14ac:dyDescent="0.2"/>
    <row r="13489" ht="12.75" customHeight="1" x14ac:dyDescent="0.2"/>
    <row r="13490" ht="12.75" customHeight="1" x14ac:dyDescent="0.2"/>
    <row r="13491" ht="12.75" customHeight="1" x14ac:dyDescent="0.2"/>
    <row r="13492" ht="12.75" customHeight="1" x14ac:dyDescent="0.2"/>
    <row r="13493" ht="12.75" customHeight="1" x14ac:dyDescent="0.2"/>
    <row r="13494" ht="12.75" customHeight="1" x14ac:dyDescent="0.2"/>
    <row r="13495" ht="12.75" customHeight="1" x14ac:dyDescent="0.2"/>
    <row r="13496" ht="12.75" customHeight="1" x14ac:dyDescent="0.2"/>
    <row r="13497" ht="12.75" customHeight="1" x14ac:dyDescent="0.2"/>
    <row r="13498" ht="12.75" customHeight="1" x14ac:dyDescent="0.2"/>
    <row r="13499" ht="12.75" customHeight="1" x14ac:dyDescent="0.2"/>
    <row r="13500" ht="12.75" customHeight="1" x14ac:dyDescent="0.2"/>
    <row r="13501" ht="12.75" customHeight="1" x14ac:dyDescent="0.2"/>
    <row r="13502" ht="12.75" customHeight="1" x14ac:dyDescent="0.2"/>
    <row r="13503" ht="12.75" customHeight="1" x14ac:dyDescent="0.2"/>
    <row r="13504" ht="12.75" customHeight="1" x14ac:dyDescent="0.2"/>
    <row r="13505" ht="12.75" customHeight="1" x14ac:dyDescent="0.2"/>
    <row r="13506" ht="12.75" customHeight="1" x14ac:dyDescent="0.2"/>
    <row r="13507" ht="12.75" customHeight="1" x14ac:dyDescent="0.2"/>
    <row r="13508" ht="12.75" customHeight="1" x14ac:dyDescent="0.2"/>
    <row r="13509" ht="12.75" customHeight="1" x14ac:dyDescent="0.2"/>
    <row r="13510" ht="12.75" customHeight="1" x14ac:dyDescent="0.2"/>
    <row r="13511" ht="12.75" customHeight="1" x14ac:dyDescent="0.2"/>
    <row r="13512" ht="12.75" customHeight="1" x14ac:dyDescent="0.2"/>
    <row r="13513" ht="12.75" customHeight="1" x14ac:dyDescent="0.2"/>
    <row r="13514" ht="12.75" customHeight="1" x14ac:dyDescent="0.2"/>
    <row r="13515" ht="12.75" customHeight="1" x14ac:dyDescent="0.2"/>
    <row r="13516" ht="12.75" customHeight="1" x14ac:dyDescent="0.2"/>
    <row r="13517" ht="12.75" customHeight="1" x14ac:dyDescent="0.2"/>
    <row r="13518" ht="12.75" customHeight="1" x14ac:dyDescent="0.2"/>
    <row r="13519" ht="12.75" customHeight="1" x14ac:dyDescent="0.2"/>
    <row r="13520" ht="12.75" customHeight="1" x14ac:dyDescent="0.2"/>
    <row r="13521" ht="12.75" customHeight="1" x14ac:dyDescent="0.2"/>
    <row r="13522" ht="12.75" customHeight="1" x14ac:dyDescent="0.2"/>
    <row r="13523" ht="12.75" customHeight="1" x14ac:dyDescent="0.2"/>
    <row r="13524" ht="12.75" customHeight="1" x14ac:dyDescent="0.2"/>
    <row r="13525" ht="12.75" customHeight="1" x14ac:dyDescent="0.2"/>
    <row r="13526" ht="12.75" customHeight="1" x14ac:dyDescent="0.2"/>
    <row r="13527" ht="12.75" customHeight="1" x14ac:dyDescent="0.2"/>
    <row r="13528" ht="12.75" customHeight="1" x14ac:dyDescent="0.2"/>
    <row r="13529" ht="12.75" customHeight="1" x14ac:dyDescent="0.2"/>
    <row r="13530" ht="12.75" customHeight="1" x14ac:dyDescent="0.2"/>
    <row r="13531" ht="12.75" customHeight="1" x14ac:dyDescent="0.2"/>
    <row r="13532" ht="12.75" customHeight="1" x14ac:dyDescent="0.2"/>
    <row r="13533" ht="12.75" customHeight="1" x14ac:dyDescent="0.2"/>
    <row r="13534" ht="12.75" customHeight="1" x14ac:dyDescent="0.2"/>
    <row r="13535" ht="12.75" customHeight="1" x14ac:dyDescent="0.2"/>
    <row r="13536" ht="12.75" customHeight="1" x14ac:dyDescent="0.2"/>
    <row r="13537" ht="12.75" customHeight="1" x14ac:dyDescent="0.2"/>
    <row r="13538" ht="12.75" customHeight="1" x14ac:dyDescent="0.2"/>
    <row r="13539" ht="12.75" customHeight="1" x14ac:dyDescent="0.2"/>
    <row r="13540" ht="12.75" customHeight="1" x14ac:dyDescent="0.2"/>
    <row r="13541" ht="12.75" customHeight="1" x14ac:dyDescent="0.2"/>
    <row r="13542" ht="12.75" customHeight="1" x14ac:dyDescent="0.2"/>
    <row r="13543" ht="12.75" customHeight="1" x14ac:dyDescent="0.2"/>
    <row r="13544" ht="12.75" customHeight="1" x14ac:dyDescent="0.2"/>
    <row r="13545" ht="12.75" customHeight="1" x14ac:dyDescent="0.2"/>
    <row r="13546" ht="12.75" customHeight="1" x14ac:dyDescent="0.2"/>
    <row r="13547" ht="12.75" customHeight="1" x14ac:dyDescent="0.2"/>
    <row r="13548" ht="12.75" customHeight="1" x14ac:dyDescent="0.2"/>
    <row r="13549" ht="12.75" customHeight="1" x14ac:dyDescent="0.2"/>
    <row r="13550" ht="12.75" customHeight="1" x14ac:dyDescent="0.2"/>
    <row r="13551" ht="12.75" customHeight="1" x14ac:dyDescent="0.2"/>
    <row r="13552" ht="12.75" customHeight="1" x14ac:dyDescent="0.2"/>
    <row r="13553" ht="12.75" customHeight="1" x14ac:dyDescent="0.2"/>
    <row r="13554" ht="12.75" customHeight="1" x14ac:dyDescent="0.2"/>
    <row r="13555" ht="12.75" customHeight="1" x14ac:dyDescent="0.2"/>
    <row r="13556" ht="12.75" customHeight="1" x14ac:dyDescent="0.2"/>
    <row r="13557" ht="12.75" customHeight="1" x14ac:dyDescent="0.2"/>
    <row r="13558" ht="12.75" customHeight="1" x14ac:dyDescent="0.2"/>
    <row r="13559" ht="12.75" customHeight="1" x14ac:dyDescent="0.2"/>
    <row r="13560" ht="12.75" customHeight="1" x14ac:dyDescent="0.2"/>
    <row r="13561" ht="12.75" customHeight="1" x14ac:dyDescent="0.2"/>
    <row r="13562" ht="12.75" customHeight="1" x14ac:dyDescent="0.2"/>
    <row r="13563" ht="12.75" customHeight="1" x14ac:dyDescent="0.2"/>
    <row r="13564" ht="12.75" customHeight="1" x14ac:dyDescent="0.2"/>
    <row r="13565" ht="12.75" customHeight="1" x14ac:dyDescent="0.2"/>
    <row r="13566" ht="12.75" customHeight="1" x14ac:dyDescent="0.2"/>
    <row r="13567" ht="12.75" customHeight="1" x14ac:dyDescent="0.2"/>
    <row r="13568" ht="12.75" customHeight="1" x14ac:dyDescent="0.2"/>
    <row r="13569" ht="12.75" customHeight="1" x14ac:dyDescent="0.2"/>
    <row r="13570" ht="12.75" customHeight="1" x14ac:dyDescent="0.2"/>
    <row r="13571" ht="12.75" customHeight="1" x14ac:dyDescent="0.2"/>
    <row r="13572" ht="12.75" customHeight="1" x14ac:dyDescent="0.2"/>
    <row r="13573" ht="12.75" customHeight="1" x14ac:dyDescent="0.2"/>
    <row r="13574" ht="12.75" customHeight="1" x14ac:dyDescent="0.2"/>
    <row r="13575" ht="12.75" customHeight="1" x14ac:dyDescent="0.2"/>
    <row r="13576" ht="12.75" customHeight="1" x14ac:dyDescent="0.2"/>
    <row r="13577" ht="12.75" customHeight="1" x14ac:dyDescent="0.2"/>
    <row r="13578" ht="12.75" customHeight="1" x14ac:dyDescent="0.2"/>
    <row r="13579" ht="12.75" customHeight="1" x14ac:dyDescent="0.2"/>
    <row r="13580" ht="12.75" customHeight="1" x14ac:dyDescent="0.2"/>
    <row r="13581" ht="12.75" customHeight="1" x14ac:dyDescent="0.2"/>
    <row r="13582" ht="12.75" customHeight="1" x14ac:dyDescent="0.2"/>
    <row r="13583" ht="12.75" customHeight="1" x14ac:dyDescent="0.2"/>
    <row r="13584" ht="12.75" customHeight="1" x14ac:dyDescent="0.2"/>
    <row r="13585" ht="12.75" customHeight="1" x14ac:dyDescent="0.2"/>
    <row r="13586" ht="12.75" customHeight="1" x14ac:dyDescent="0.2"/>
    <row r="13587" ht="12.75" customHeight="1" x14ac:dyDescent="0.2"/>
    <row r="13588" ht="12.75" customHeight="1" x14ac:dyDescent="0.2"/>
    <row r="13589" ht="12.75" customHeight="1" x14ac:dyDescent="0.2"/>
    <row r="13590" ht="12.75" customHeight="1" x14ac:dyDescent="0.2"/>
    <row r="13591" ht="12.75" customHeight="1" x14ac:dyDescent="0.2"/>
    <row r="13592" ht="12.75" customHeight="1" x14ac:dyDescent="0.2"/>
    <row r="13593" ht="12.75" customHeight="1" x14ac:dyDescent="0.2"/>
    <row r="13594" ht="12.75" customHeight="1" x14ac:dyDescent="0.2"/>
    <row r="13595" ht="12.75" customHeight="1" x14ac:dyDescent="0.2"/>
    <row r="13596" ht="12.75" customHeight="1" x14ac:dyDescent="0.2"/>
    <row r="13597" ht="12.75" customHeight="1" x14ac:dyDescent="0.2"/>
    <row r="13598" ht="12.75" customHeight="1" x14ac:dyDescent="0.2"/>
    <row r="13599" ht="12.75" customHeight="1" x14ac:dyDescent="0.2"/>
    <row r="13600" ht="12.75" customHeight="1" x14ac:dyDescent="0.2"/>
    <row r="13601" ht="12.75" customHeight="1" x14ac:dyDescent="0.2"/>
    <row r="13602" ht="12.75" customHeight="1" x14ac:dyDescent="0.2"/>
    <row r="13603" ht="12.75" customHeight="1" x14ac:dyDescent="0.2"/>
    <row r="13604" ht="12.75" customHeight="1" x14ac:dyDescent="0.2"/>
    <row r="13605" ht="12.75" customHeight="1" x14ac:dyDescent="0.2"/>
    <row r="13606" ht="12.75" customHeight="1" x14ac:dyDescent="0.2"/>
    <row r="13607" ht="12.75" customHeight="1" x14ac:dyDescent="0.2"/>
    <row r="13608" ht="12.75" customHeight="1" x14ac:dyDescent="0.2"/>
    <row r="13609" ht="12.75" customHeight="1" x14ac:dyDescent="0.2"/>
    <row r="13610" ht="12.75" customHeight="1" x14ac:dyDescent="0.2"/>
    <row r="13611" ht="12.75" customHeight="1" x14ac:dyDescent="0.2"/>
    <row r="13612" ht="12.75" customHeight="1" x14ac:dyDescent="0.2"/>
    <row r="13613" ht="12.75" customHeight="1" x14ac:dyDescent="0.2"/>
    <row r="13614" ht="12.75" customHeight="1" x14ac:dyDescent="0.2"/>
    <row r="13615" ht="12.75" customHeight="1" x14ac:dyDescent="0.2"/>
    <row r="13616" ht="12.75" customHeight="1" x14ac:dyDescent="0.2"/>
    <row r="13617" ht="12.75" customHeight="1" x14ac:dyDescent="0.2"/>
    <row r="13618" ht="12.75" customHeight="1" x14ac:dyDescent="0.2"/>
    <row r="13619" ht="12.75" customHeight="1" x14ac:dyDescent="0.2"/>
    <row r="13620" ht="12.75" customHeight="1" x14ac:dyDescent="0.2"/>
    <row r="13621" ht="12.75" customHeight="1" x14ac:dyDescent="0.2"/>
    <row r="13622" ht="12.75" customHeight="1" x14ac:dyDescent="0.2"/>
    <row r="13623" ht="12.75" customHeight="1" x14ac:dyDescent="0.2"/>
    <row r="13624" ht="12.75" customHeight="1" x14ac:dyDescent="0.2"/>
    <row r="13625" ht="12.75" customHeight="1" x14ac:dyDescent="0.2"/>
    <row r="13626" ht="12.75" customHeight="1" x14ac:dyDescent="0.2"/>
    <row r="13627" ht="12.75" customHeight="1" x14ac:dyDescent="0.2"/>
    <row r="13628" ht="12.75" customHeight="1" x14ac:dyDescent="0.2"/>
    <row r="13629" ht="12.75" customHeight="1" x14ac:dyDescent="0.2"/>
    <row r="13630" ht="12.75" customHeight="1" x14ac:dyDescent="0.2"/>
    <row r="13631" ht="12.75" customHeight="1" x14ac:dyDescent="0.2"/>
    <row r="13632" ht="12.75" customHeight="1" x14ac:dyDescent="0.2"/>
    <row r="13633" ht="12.75" customHeight="1" x14ac:dyDescent="0.2"/>
    <row r="13634" ht="12.75" customHeight="1" x14ac:dyDescent="0.2"/>
    <row r="13635" ht="12.75" customHeight="1" x14ac:dyDescent="0.2"/>
    <row r="13636" ht="12.75" customHeight="1" x14ac:dyDescent="0.2"/>
    <row r="13637" ht="12.75" customHeight="1" x14ac:dyDescent="0.2"/>
    <row r="13638" ht="12.75" customHeight="1" x14ac:dyDescent="0.2"/>
    <row r="13639" ht="12.75" customHeight="1" x14ac:dyDescent="0.2"/>
    <row r="13640" ht="12.75" customHeight="1" x14ac:dyDescent="0.2"/>
    <row r="13641" ht="12.75" customHeight="1" x14ac:dyDescent="0.2"/>
    <row r="13642" ht="12.75" customHeight="1" x14ac:dyDescent="0.2"/>
    <row r="13643" ht="12.75" customHeight="1" x14ac:dyDescent="0.2"/>
    <row r="13644" ht="12.75" customHeight="1" x14ac:dyDescent="0.2"/>
    <row r="13645" ht="12.75" customHeight="1" x14ac:dyDescent="0.2"/>
    <row r="13646" ht="12.75" customHeight="1" x14ac:dyDescent="0.2"/>
    <row r="13647" ht="12.75" customHeight="1" x14ac:dyDescent="0.2"/>
    <row r="13648" ht="12.75" customHeight="1" x14ac:dyDescent="0.2"/>
    <row r="13649" ht="12.75" customHeight="1" x14ac:dyDescent="0.2"/>
    <row r="13650" ht="12.75" customHeight="1" x14ac:dyDescent="0.2"/>
    <row r="13651" ht="12.75" customHeight="1" x14ac:dyDescent="0.2"/>
    <row r="13652" ht="12.75" customHeight="1" x14ac:dyDescent="0.2"/>
    <row r="13653" ht="12.75" customHeight="1" x14ac:dyDescent="0.2"/>
    <row r="13654" ht="12.75" customHeight="1" x14ac:dyDescent="0.2"/>
    <row r="13655" ht="12.75" customHeight="1" x14ac:dyDescent="0.2"/>
    <row r="13656" ht="12.75" customHeight="1" x14ac:dyDescent="0.2"/>
    <row r="13657" ht="12.75" customHeight="1" x14ac:dyDescent="0.2"/>
    <row r="13658" ht="12.75" customHeight="1" x14ac:dyDescent="0.2"/>
    <row r="13659" ht="12.75" customHeight="1" x14ac:dyDescent="0.2"/>
    <row r="13660" ht="12.75" customHeight="1" x14ac:dyDescent="0.2"/>
    <row r="13661" ht="12.75" customHeight="1" x14ac:dyDescent="0.2"/>
    <row r="13662" ht="12.75" customHeight="1" x14ac:dyDescent="0.2"/>
    <row r="13663" ht="12.75" customHeight="1" x14ac:dyDescent="0.2"/>
    <row r="13664" ht="12.75" customHeight="1" x14ac:dyDescent="0.2"/>
    <row r="13665" ht="12.75" customHeight="1" x14ac:dyDescent="0.2"/>
    <row r="13666" ht="12.75" customHeight="1" x14ac:dyDescent="0.2"/>
    <row r="13667" ht="12.75" customHeight="1" x14ac:dyDescent="0.2"/>
    <row r="13668" ht="12.75" customHeight="1" x14ac:dyDescent="0.2"/>
    <row r="13669" ht="12.75" customHeight="1" x14ac:dyDescent="0.2"/>
    <row r="13670" ht="12.75" customHeight="1" x14ac:dyDescent="0.2"/>
    <row r="13671" ht="12.75" customHeight="1" x14ac:dyDescent="0.2"/>
    <row r="13672" ht="12.75" customHeight="1" x14ac:dyDescent="0.2"/>
    <row r="13673" ht="12.75" customHeight="1" x14ac:dyDescent="0.2"/>
    <row r="13674" ht="12.75" customHeight="1" x14ac:dyDescent="0.2"/>
    <row r="13675" ht="12.75" customHeight="1" x14ac:dyDescent="0.2"/>
    <row r="13676" ht="12.75" customHeight="1" x14ac:dyDescent="0.2"/>
    <row r="13677" ht="12.75" customHeight="1" x14ac:dyDescent="0.2"/>
    <row r="13678" ht="12.75" customHeight="1" x14ac:dyDescent="0.2"/>
    <row r="13679" ht="12.75" customHeight="1" x14ac:dyDescent="0.2"/>
    <row r="13680" ht="12.75" customHeight="1" x14ac:dyDescent="0.2"/>
    <row r="13681" ht="12.75" customHeight="1" x14ac:dyDescent="0.2"/>
    <row r="13682" ht="12.75" customHeight="1" x14ac:dyDescent="0.2"/>
    <row r="13683" ht="12.75" customHeight="1" x14ac:dyDescent="0.2"/>
    <row r="13684" ht="12.75" customHeight="1" x14ac:dyDescent="0.2"/>
    <row r="13685" ht="12.75" customHeight="1" x14ac:dyDescent="0.2"/>
    <row r="13686" ht="12.75" customHeight="1" x14ac:dyDescent="0.2"/>
    <row r="13687" ht="12.75" customHeight="1" x14ac:dyDescent="0.2"/>
    <row r="13688" ht="12.75" customHeight="1" x14ac:dyDescent="0.2"/>
    <row r="13689" ht="12.75" customHeight="1" x14ac:dyDescent="0.2"/>
    <row r="13690" ht="12.75" customHeight="1" x14ac:dyDescent="0.2"/>
    <row r="13691" ht="12.75" customHeight="1" x14ac:dyDescent="0.2"/>
    <row r="13692" ht="12.75" customHeight="1" x14ac:dyDescent="0.2"/>
    <row r="13693" ht="12.75" customHeight="1" x14ac:dyDescent="0.2"/>
    <row r="13694" ht="12.75" customHeight="1" x14ac:dyDescent="0.2"/>
    <row r="13695" ht="12.75" customHeight="1" x14ac:dyDescent="0.2"/>
    <row r="13696" ht="12.75" customHeight="1" x14ac:dyDescent="0.2"/>
    <row r="13697" ht="12.75" customHeight="1" x14ac:dyDescent="0.2"/>
    <row r="13698" ht="12.75" customHeight="1" x14ac:dyDescent="0.2"/>
    <row r="13699" ht="12.75" customHeight="1" x14ac:dyDescent="0.2"/>
    <row r="13700" ht="12.75" customHeight="1" x14ac:dyDescent="0.2"/>
    <row r="13701" ht="12.75" customHeight="1" x14ac:dyDescent="0.2"/>
    <row r="13702" ht="12.75" customHeight="1" x14ac:dyDescent="0.2"/>
    <row r="13703" ht="12.75" customHeight="1" x14ac:dyDescent="0.2"/>
    <row r="13704" ht="12.75" customHeight="1" x14ac:dyDescent="0.2"/>
    <row r="13705" ht="12.75" customHeight="1" x14ac:dyDescent="0.2"/>
    <row r="13706" ht="12.75" customHeight="1" x14ac:dyDescent="0.2"/>
    <row r="13707" ht="12.75" customHeight="1" x14ac:dyDescent="0.2"/>
    <row r="13708" ht="12.75" customHeight="1" x14ac:dyDescent="0.2"/>
    <row r="13709" ht="12.75" customHeight="1" x14ac:dyDescent="0.2"/>
    <row r="13710" ht="12.75" customHeight="1" x14ac:dyDescent="0.2"/>
    <row r="13711" ht="12.75" customHeight="1" x14ac:dyDescent="0.2"/>
    <row r="13712" ht="12.75" customHeight="1" x14ac:dyDescent="0.2"/>
    <row r="13713" ht="12.75" customHeight="1" x14ac:dyDescent="0.2"/>
    <row r="13714" ht="12.75" customHeight="1" x14ac:dyDescent="0.2"/>
    <row r="13715" ht="12.75" customHeight="1" x14ac:dyDescent="0.2"/>
    <row r="13716" ht="12.75" customHeight="1" x14ac:dyDescent="0.2"/>
    <row r="13717" ht="12.75" customHeight="1" x14ac:dyDescent="0.2"/>
    <row r="13718" ht="12.75" customHeight="1" x14ac:dyDescent="0.2"/>
    <row r="13719" ht="12.75" customHeight="1" x14ac:dyDescent="0.2"/>
    <row r="13720" ht="12.75" customHeight="1" x14ac:dyDescent="0.2"/>
    <row r="13721" ht="12.75" customHeight="1" x14ac:dyDescent="0.2"/>
    <row r="13722" ht="12.75" customHeight="1" x14ac:dyDescent="0.2"/>
    <row r="13723" ht="12.75" customHeight="1" x14ac:dyDescent="0.2"/>
    <row r="13724" ht="12.75" customHeight="1" x14ac:dyDescent="0.2"/>
    <row r="13725" ht="12.75" customHeight="1" x14ac:dyDescent="0.2"/>
    <row r="13726" ht="12.75" customHeight="1" x14ac:dyDescent="0.2"/>
    <row r="13727" ht="12.75" customHeight="1" x14ac:dyDescent="0.2"/>
    <row r="13728" ht="12.75" customHeight="1" x14ac:dyDescent="0.2"/>
    <row r="13729" ht="12.75" customHeight="1" x14ac:dyDescent="0.2"/>
    <row r="13730" ht="12.75" customHeight="1" x14ac:dyDescent="0.2"/>
    <row r="13731" ht="12.75" customHeight="1" x14ac:dyDescent="0.2"/>
    <row r="13732" ht="12.75" customHeight="1" x14ac:dyDescent="0.2"/>
    <row r="13733" ht="12.75" customHeight="1" x14ac:dyDescent="0.2"/>
    <row r="13734" ht="12.75" customHeight="1" x14ac:dyDescent="0.2"/>
    <row r="13735" ht="12.75" customHeight="1" x14ac:dyDescent="0.2"/>
    <row r="13736" ht="12.75" customHeight="1" x14ac:dyDescent="0.2"/>
    <row r="13737" ht="12.75" customHeight="1" x14ac:dyDescent="0.2"/>
    <row r="13738" ht="12.75" customHeight="1" x14ac:dyDescent="0.2"/>
    <row r="13739" ht="12.75" customHeight="1" x14ac:dyDescent="0.2"/>
    <row r="13740" ht="12.75" customHeight="1" x14ac:dyDescent="0.2"/>
    <row r="13741" ht="12.75" customHeight="1" x14ac:dyDescent="0.2"/>
    <row r="13742" ht="12.75" customHeight="1" x14ac:dyDescent="0.2"/>
    <row r="13743" ht="12.75" customHeight="1" x14ac:dyDescent="0.2"/>
    <row r="13744" ht="12.75" customHeight="1" x14ac:dyDescent="0.2"/>
    <row r="13745" ht="12.75" customHeight="1" x14ac:dyDescent="0.2"/>
    <row r="13746" ht="12.75" customHeight="1" x14ac:dyDescent="0.2"/>
    <row r="13747" ht="12.75" customHeight="1" x14ac:dyDescent="0.2"/>
    <row r="13748" ht="12.75" customHeight="1" x14ac:dyDescent="0.2"/>
    <row r="13749" ht="12.75" customHeight="1" x14ac:dyDescent="0.2"/>
    <row r="13750" ht="12.75" customHeight="1" x14ac:dyDescent="0.2"/>
    <row r="13751" ht="12.75" customHeight="1" x14ac:dyDescent="0.2"/>
    <row r="13752" ht="12.75" customHeight="1" x14ac:dyDescent="0.2"/>
    <row r="13753" ht="12.75" customHeight="1" x14ac:dyDescent="0.2"/>
    <row r="13754" ht="12.75" customHeight="1" x14ac:dyDescent="0.2"/>
    <row r="13755" ht="12.75" customHeight="1" x14ac:dyDescent="0.2"/>
    <row r="13756" ht="12.75" customHeight="1" x14ac:dyDescent="0.2"/>
    <row r="13757" ht="12.75" customHeight="1" x14ac:dyDescent="0.2"/>
    <row r="13758" ht="12.75" customHeight="1" x14ac:dyDescent="0.2"/>
    <row r="13759" ht="12.75" customHeight="1" x14ac:dyDescent="0.2"/>
    <row r="13760" ht="12.75" customHeight="1" x14ac:dyDescent="0.2"/>
    <row r="13761" ht="12.75" customHeight="1" x14ac:dyDescent="0.2"/>
    <row r="13762" ht="12.75" customHeight="1" x14ac:dyDescent="0.2"/>
    <row r="13763" ht="12.75" customHeight="1" x14ac:dyDescent="0.2"/>
    <row r="13764" ht="12.75" customHeight="1" x14ac:dyDescent="0.2"/>
    <row r="13765" ht="12.75" customHeight="1" x14ac:dyDescent="0.2"/>
    <row r="13766" ht="12.75" customHeight="1" x14ac:dyDescent="0.2"/>
    <row r="13767" ht="12.75" customHeight="1" x14ac:dyDescent="0.2"/>
    <row r="13768" ht="12.75" customHeight="1" x14ac:dyDescent="0.2"/>
    <row r="13769" ht="12.75" customHeight="1" x14ac:dyDescent="0.2"/>
    <row r="13770" ht="12.75" customHeight="1" x14ac:dyDescent="0.2"/>
    <row r="13771" ht="12.75" customHeight="1" x14ac:dyDescent="0.2"/>
    <row r="13772" ht="12.75" customHeight="1" x14ac:dyDescent="0.2"/>
    <row r="13773" ht="12.75" customHeight="1" x14ac:dyDescent="0.2"/>
    <row r="13774" ht="12.75" customHeight="1" x14ac:dyDescent="0.2"/>
    <row r="13775" ht="12.75" customHeight="1" x14ac:dyDescent="0.2"/>
    <row r="13776" ht="12.75" customHeight="1" x14ac:dyDescent="0.2"/>
    <row r="13777" ht="12.75" customHeight="1" x14ac:dyDescent="0.2"/>
    <row r="13778" ht="12.75" customHeight="1" x14ac:dyDescent="0.2"/>
    <row r="13779" ht="12.75" customHeight="1" x14ac:dyDescent="0.2"/>
    <row r="13780" ht="12.75" customHeight="1" x14ac:dyDescent="0.2"/>
    <row r="13781" ht="12.75" customHeight="1" x14ac:dyDescent="0.2"/>
    <row r="13782" ht="12.75" customHeight="1" x14ac:dyDescent="0.2"/>
    <row r="13783" ht="12.75" customHeight="1" x14ac:dyDescent="0.2"/>
    <row r="13784" ht="12.75" customHeight="1" x14ac:dyDescent="0.2"/>
    <row r="13785" ht="12.75" customHeight="1" x14ac:dyDescent="0.2"/>
    <row r="13786" ht="12.75" customHeight="1" x14ac:dyDescent="0.2"/>
    <row r="13787" ht="12.75" customHeight="1" x14ac:dyDescent="0.2"/>
    <row r="13788" ht="12.75" customHeight="1" x14ac:dyDescent="0.2"/>
    <row r="13789" ht="12.75" customHeight="1" x14ac:dyDescent="0.2"/>
    <row r="13790" ht="12.75" customHeight="1" x14ac:dyDescent="0.2"/>
    <row r="13791" ht="12.75" customHeight="1" x14ac:dyDescent="0.2"/>
    <row r="13792" ht="12.75" customHeight="1" x14ac:dyDescent="0.2"/>
    <row r="13793" ht="12.75" customHeight="1" x14ac:dyDescent="0.2"/>
    <row r="13794" ht="12.75" customHeight="1" x14ac:dyDescent="0.2"/>
    <row r="13795" ht="12.75" customHeight="1" x14ac:dyDescent="0.2"/>
    <row r="13796" ht="12.75" customHeight="1" x14ac:dyDescent="0.2"/>
    <row r="13797" ht="12.75" customHeight="1" x14ac:dyDescent="0.2"/>
    <row r="13798" ht="12.75" customHeight="1" x14ac:dyDescent="0.2"/>
    <row r="13799" ht="12.75" customHeight="1" x14ac:dyDescent="0.2"/>
    <row r="13800" ht="12.75" customHeight="1" x14ac:dyDescent="0.2"/>
    <row r="13801" ht="12.75" customHeight="1" x14ac:dyDescent="0.2"/>
    <row r="13802" ht="12.75" customHeight="1" x14ac:dyDescent="0.2"/>
    <row r="13803" ht="12.75" customHeight="1" x14ac:dyDescent="0.2"/>
    <row r="13804" ht="12.75" customHeight="1" x14ac:dyDescent="0.2"/>
    <row r="13805" ht="12.75" customHeight="1" x14ac:dyDescent="0.2"/>
    <row r="13806" ht="12.75" customHeight="1" x14ac:dyDescent="0.2"/>
    <row r="13807" ht="12.75" customHeight="1" x14ac:dyDescent="0.2"/>
    <row r="13808" ht="12.75" customHeight="1" x14ac:dyDescent="0.2"/>
    <row r="13809" ht="12.75" customHeight="1" x14ac:dyDescent="0.2"/>
    <row r="13810" ht="12.75" customHeight="1" x14ac:dyDescent="0.2"/>
    <row r="13811" ht="12.75" customHeight="1" x14ac:dyDescent="0.2"/>
    <row r="13812" ht="12.75" customHeight="1" x14ac:dyDescent="0.2"/>
    <row r="13813" ht="12.75" customHeight="1" x14ac:dyDescent="0.2"/>
    <row r="13814" ht="12.75" customHeight="1" x14ac:dyDescent="0.2"/>
    <row r="13815" ht="12.75" customHeight="1" x14ac:dyDescent="0.2"/>
    <row r="13816" ht="12.75" customHeight="1" x14ac:dyDescent="0.2"/>
    <row r="13817" ht="12.75" customHeight="1" x14ac:dyDescent="0.2"/>
    <row r="13818" ht="12.75" customHeight="1" x14ac:dyDescent="0.2"/>
    <row r="13819" ht="12.75" customHeight="1" x14ac:dyDescent="0.2"/>
    <row r="13820" ht="12.75" customHeight="1" x14ac:dyDescent="0.2"/>
    <row r="13821" ht="12.75" customHeight="1" x14ac:dyDescent="0.2"/>
    <row r="13822" ht="12.75" customHeight="1" x14ac:dyDescent="0.2"/>
    <row r="13823" ht="12.75" customHeight="1" x14ac:dyDescent="0.2"/>
    <row r="13824" ht="12.75" customHeight="1" x14ac:dyDescent="0.2"/>
    <row r="13825" ht="12.75" customHeight="1" x14ac:dyDescent="0.2"/>
    <row r="13826" ht="12.75" customHeight="1" x14ac:dyDescent="0.2"/>
    <row r="13827" ht="12.75" customHeight="1" x14ac:dyDescent="0.2"/>
    <row r="13828" ht="12.75" customHeight="1" x14ac:dyDescent="0.2"/>
    <row r="13829" ht="12.75" customHeight="1" x14ac:dyDescent="0.2"/>
    <row r="13830" ht="12.75" customHeight="1" x14ac:dyDescent="0.2"/>
    <row r="13831" ht="12.75" customHeight="1" x14ac:dyDescent="0.2"/>
    <row r="13832" ht="12.75" customHeight="1" x14ac:dyDescent="0.2"/>
    <row r="13833" ht="12.75" customHeight="1" x14ac:dyDescent="0.2"/>
    <row r="13834" ht="12.75" customHeight="1" x14ac:dyDescent="0.2"/>
    <row r="13835" ht="12.75" customHeight="1" x14ac:dyDescent="0.2"/>
    <row r="13836" ht="12.75" customHeight="1" x14ac:dyDescent="0.2"/>
    <row r="13837" ht="12.75" customHeight="1" x14ac:dyDescent="0.2"/>
    <row r="13838" ht="12.75" customHeight="1" x14ac:dyDescent="0.2"/>
    <row r="13839" ht="12.75" customHeight="1" x14ac:dyDescent="0.2"/>
    <row r="13840" ht="12.75" customHeight="1" x14ac:dyDescent="0.2"/>
    <row r="13841" ht="12.75" customHeight="1" x14ac:dyDescent="0.2"/>
    <row r="13842" ht="12.75" customHeight="1" x14ac:dyDescent="0.2"/>
    <row r="13843" ht="12.75" customHeight="1" x14ac:dyDescent="0.2"/>
    <row r="13844" ht="12.75" customHeight="1" x14ac:dyDescent="0.2"/>
    <row r="13845" ht="12.75" customHeight="1" x14ac:dyDescent="0.2"/>
    <row r="13846" ht="12.75" customHeight="1" x14ac:dyDescent="0.2"/>
    <row r="13847" ht="12.75" customHeight="1" x14ac:dyDescent="0.2"/>
    <row r="13848" ht="12.75" customHeight="1" x14ac:dyDescent="0.2"/>
    <row r="13849" ht="12.75" customHeight="1" x14ac:dyDescent="0.2"/>
    <row r="13850" ht="12.75" customHeight="1" x14ac:dyDescent="0.2"/>
    <row r="13851" ht="12.75" customHeight="1" x14ac:dyDescent="0.2"/>
    <row r="13852" ht="12.75" customHeight="1" x14ac:dyDescent="0.2"/>
    <row r="13853" ht="12.75" customHeight="1" x14ac:dyDescent="0.2"/>
    <row r="13854" ht="12.75" customHeight="1" x14ac:dyDescent="0.2"/>
    <row r="13855" ht="12.75" customHeight="1" x14ac:dyDescent="0.2"/>
    <row r="13856" ht="12.75" customHeight="1" x14ac:dyDescent="0.2"/>
    <row r="13857" ht="12.75" customHeight="1" x14ac:dyDescent="0.2"/>
    <row r="13858" ht="12.75" customHeight="1" x14ac:dyDescent="0.2"/>
    <row r="13859" ht="12.75" customHeight="1" x14ac:dyDescent="0.2"/>
    <row r="13860" ht="12.75" customHeight="1" x14ac:dyDescent="0.2"/>
    <row r="13861" ht="12.75" customHeight="1" x14ac:dyDescent="0.2"/>
    <row r="13862" ht="12.75" customHeight="1" x14ac:dyDescent="0.2"/>
    <row r="13863" ht="12.75" customHeight="1" x14ac:dyDescent="0.2"/>
    <row r="13864" ht="12.75" customHeight="1" x14ac:dyDescent="0.2"/>
    <row r="13865" ht="12.75" customHeight="1" x14ac:dyDescent="0.2"/>
    <row r="13866" ht="12.75" customHeight="1" x14ac:dyDescent="0.2"/>
    <row r="13867" ht="12.75" customHeight="1" x14ac:dyDescent="0.2"/>
    <row r="13868" ht="12.75" customHeight="1" x14ac:dyDescent="0.2"/>
    <row r="13869" ht="12.75" customHeight="1" x14ac:dyDescent="0.2"/>
    <row r="13870" ht="12.75" customHeight="1" x14ac:dyDescent="0.2"/>
    <row r="13871" ht="12.75" customHeight="1" x14ac:dyDescent="0.2"/>
    <row r="13872" ht="12.75" customHeight="1" x14ac:dyDescent="0.2"/>
    <row r="13873" ht="12.75" customHeight="1" x14ac:dyDescent="0.2"/>
    <row r="13874" ht="12.75" customHeight="1" x14ac:dyDescent="0.2"/>
    <row r="13875" ht="12.75" customHeight="1" x14ac:dyDescent="0.2"/>
    <row r="13876" ht="12.75" customHeight="1" x14ac:dyDescent="0.2"/>
    <row r="13877" ht="12.75" customHeight="1" x14ac:dyDescent="0.2"/>
    <row r="13878" ht="12.75" customHeight="1" x14ac:dyDescent="0.2"/>
    <row r="13879" ht="12.75" customHeight="1" x14ac:dyDescent="0.2"/>
    <row r="13880" ht="12.75" customHeight="1" x14ac:dyDescent="0.2"/>
    <row r="13881" ht="12.75" customHeight="1" x14ac:dyDescent="0.2"/>
    <row r="13882" ht="12.75" customHeight="1" x14ac:dyDescent="0.2"/>
    <row r="13883" ht="12.75" customHeight="1" x14ac:dyDescent="0.2"/>
    <row r="13884" ht="12.75" customHeight="1" x14ac:dyDescent="0.2"/>
    <row r="13885" ht="12.75" customHeight="1" x14ac:dyDescent="0.2"/>
    <row r="13886" ht="12.75" customHeight="1" x14ac:dyDescent="0.2"/>
    <row r="13887" ht="12.75" customHeight="1" x14ac:dyDescent="0.2"/>
    <row r="13888" ht="12.75" customHeight="1" x14ac:dyDescent="0.2"/>
    <row r="13889" ht="12.75" customHeight="1" x14ac:dyDescent="0.2"/>
    <row r="13890" ht="12.75" customHeight="1" x14ac:dyDescent="0.2"/>
    <row r="13891" ht="12.75" customHeight="1" x14ac:dyDescent="0.2"/>
    <row r="13892" ht="12.75" customHeight="1" x14ac:dyDescent="0.2"/>
    <row r="13893" ht="12.75" customHeight="1" x14ac:dyDescent="0.2"/>
    <row r="13894" ht="12.75" customHeight="1" x14ac:dyDescent="0.2"/>
    <row r="13895" ht="12.75" customHeight="1" x14ac:dyDescent="0.2"/>
    <row r="13896" ht="12.75" customHeight="1" x14ac:dyDescent="0.2"/>
    <row r="13897" ht="12.75" customHeight="1" x14ac:dyDescent="0.2"/>
    <row r="13898" ht="12.75" customHeight="1" x14ac:dyDescent="0.2"/>
    <row r="13899" ht="12.75" customHeight="1" x14ac:dyDescent="0.2"/>
    <row r="13900" ht="12.75" customHeight="1" x14ac:dyDescent="0.2"/>
    <row r="13901" ht="12.75" customHeight="1" x14ac:dyDescent="0.2"/>
    <row r="13902" ht="12.75" customHeight="1" x14ac:dyDescent="0.2"/>
    <row r="13903" ht="12.75" customHeight="1" x14ac:dyDescent="0.2"/>
    <row r="13904" ht="12.75" customHeight="1" x14ac:dyDescent="0.2"/>
    <row r="13905" ht="12.75" customHeight="1" x14ac:dyDescent="0.2"/>
    <row r="13906" ht="12.75" customHeight="1" x14ac:dyDescent="0.2"/>
    <row r="13907" ht="12.75" customHeight="1" x14ac:dyDescent="0.2"/>
    <row r="13908" ht="12.75" customHeight="1" x14ac:dyDescent="0.2"/>
    <row r="13909" ht="12.75" customHeight="1" x14ac:dyDescent="0.2"/>
    <row r="13910" ht="12.75" customHeight="1" x14ac:dyDescent="0.2"/>
    <row r="13911" ht="12.75" customHeight="1" x14ac:dyDescent="0.2"/>
    <row r="13912" ht="12.75" customHeight="1" x14ac:dyDescent="0.2"/>
    <row r="13913" ht="12.75" customHeight="1" x14ac:dyDescent="0.2"/>
    <row r="13914" ht="12.75" customHeight="1" x14ac:dyDescent="0.2"/>
    <row r="13915" ht="12.75" customHeight="1" x14ac:dyDescent="0.2"/>
    <row r="13916" ht="12.75" customHeight="1" x14ac:dyDescent="0.2"/>
    <row r="13917" ht="12.75" customHeight="1" x14ac:dyDescent="0.2"/>
    <row r="13918" ht="12.75" customHeight="1" x14ac:dyDescent="0.2"/>
    <row r="13919" ht="12.75" customHeight="1" x14ac:dyDescent="0.2"/>
    <row r="13920" ht="12.75" customHeight="1" x14ac:dyDescent="0.2"/>
    <row r="13921" ht="12.75" customHeight="1" x14ac:dyDescent="0.2"/>
    <row r="13922" ht="12.75" customHeight="1" x14ac:dyDescent="0.2"/>
    <row r="13923" ht="12.75" customHeight="1" x14ac:dyDescent="0.2"/>
    <row r="13924" ht="12.75" customHeight="1" x14ac:dyDescent="0.2"/>
    <row r="13925" ht="12.75" customHeight="1" x14ac:dyDescent="0.2"/>
    <row r="13926" ht="12.75" customHeight="1" x14ac:dyDescent="0.2"/>
    <row r="13927" ht="12.75" customHeight="1" x14ac:dyDescent="0.2"/>
    <row r="13928" ht="12.75" customHeight="1" x14ac:dyDescent="0.2"/>
    <row r="13929" ht="12.75" customHeight="1" x14ac:dyDescent="0.2"/>
    <row r="13930" ht="12.75" customHeight="1" x14ac:dyDescent="0.2"/>
    <row r="13931" ht="12.75" customHeight="1" x14ac:dyDescent="0.2"/>
    <row r="13932" ht="12.75" customHeight="1" x14ac:dyDescent="0.2"/>
    <row r="13933" ht="12.75" customHeight="1" x14ac:dyDescent="0.2"/>
    <row r="13934" ht="12.75" customHeight="1" x14ac:dyDescent="0.2"/>
    <row r="13935" ht="12.75" customHeight="1" x14ac:dyDescent="0.2"/>
    <row r="13936" ht="12.75" customHeight="1" x14ac:dyDescent="0.2"/>
    <row r="13937" ht="12.75" customHeight="1" x14ac:dyDescent="0.2"/>
    <row r="13938" ht="12.75" customHeight="1" x14ac:dyDescent="0.2"/>
    <row r="13939" ht="12.75" customHeight="1" x14ac:dyDescent="0.2"/>
    <row r="13940" ht="12.75" customHeight="1" x14ac:dyDescent="0.2"/>
    <row r="13941" ht="12.75" customHeight="1" x14ac:dyDescent="0.2"/>
    <row r="13942" ht="12.75" customHeight="1" x14ac:dyDescent="0.2"/>
    <row r="13943" ht="12.75" customHeight="1" x14ac:dyDescent="0.2"/>
    <row r="13944" ht="12.75" customHeight="1" x14ac:dyDescent="0.2"/>
    <row r="13945" ht="12.75" customHeight="1" x14ac:dyDescent="0.2"/>
    <row r="13946" ht="12.75" customHeight="1" x14ac:dyDescent="0.2"/>
    <row r="13947" ht="12.75" customHeight="1" x14ac:dyDescent="0.2"/>
    <row r="13948" ht="12.75" customHeight="1" x14ac:dyDescent="0.2"/>
    <row r="13949" ht="12.75" customHeight="1" x14ac:dyDescent="0.2"/>
    <row r="13950" ht="12.75" customHeight="1" x14ac:dyDescent="0.2"/>
    <row r="13951" ht="12.75" customHeight="1" x14ac:dyDescent="0.2"/>
    <row r="13952" ht="12.75" customHeight="1" x14ac:dyDescent="0.2"/>
    <row r="13953" ht="12.75" customHeight="1" x14ac:dyDescent="0.2"/>
    <row r="13954" ht="12.75" customHeight="1" x14ac:dyDescent="0.2"/>
    <row r="13955" ht="12.75" customHeight="1" x14ac:dyDescent="0.2"/>
    <row r="13956" ht="12.75" customHeight="1" x14ac:dyDescent="0.2"/>
    <row r="13957" ht="12.75" customHeight="1" x14ac:dyDescent="0.2"/>
    <row r="13958" ht="12.75" customHeight="1" x14ac:dyDescent="0.2"/>
    <row r="13959" ht="12.75" customHeight="1" x14ac:dyDescent="0.2"/>
    <row r="13960" ht="12.75" customHeight="1" x14ac:dyDescent="0.2"/>
    <row r="13961" ht="12.75" customHeight="1" x14ac:dyDescent="0.2"/>
    <row r="13962" ht="12.75" customHeight="1" x14ac:dyDescent="0.2"/>
    <row r="13963" ht="12.75" customHeight="1" x14ac:dyDescent="0.2"/>
    <row r="13964" ht="12.75" customHeight="1" x14ac:dyDescent="0.2"/>
    <row r="13965" ht="12.75" customHeight="1" x14ac:dyDescent="0.2"/>
    <row r="13966" ht="12.75" customHeight="1" x14ac:dyDescent="0.2"/>
    <row r="13967" ht="12.75" customHeight="1" x14ac:dyDescent="0.2"/>
    <row r="13968" ht="12.75" customHeight="1" x14ac:dyDescent="0.2"/>
    <row r="13969" ht="12.75" customHeight="1" x14ac:dyDescent="0.2"/>
    <row r="13970" ht="12.75" customHeight="1" x14ac:dyDescent="0.2"/>
    <row r="13971" ht="12.75" customHeight="1" x14ac:dyDescent="0.2"/>
    <row r="13972" ht="12.75" customHeight="1" x14ac:dyDescent="0.2"/>
    <row r="13973" ht="12.75" customHeight="1" x14ac:dyDescent="0.2"/>
    <row r="13974" ht="12.75" customHeight="1" x14ac:dyDescent="0.2"/>
    <row r="13975" ht="12.75" customHeight="1" x14ac:dyDescent="0.2"/>
    <row r="13976" ht="12.75" customHeight="1" x14ac:dyDescent="0.2"/>
    <row r="13977" ht="12.75" customHeight="1" x14ac:dyDescent="0.2"/>
    <row r="13978" ht="12.75" customHeight="1" x14ac:dyDescent="0.2"/>
    <row r="13979" ht="12.75" customHeight="1" x14ac:dyDescent="0.2"/>
    <row r="13980" ht="12.75" customHeight="1" x14ac:dyDescent="0.2"/>
    <row r="13981" ht="12.75" customHeight="1" x14ac:dyDescent="0.2"/>
    <row r="13982" ht="12.75" customHeight="1" x14ac:dyDescent="0.2"/>
    <row r="13983" ht="12.75" customHeight="1" x14ac:dyDescent="0.2"/>
    <row r="13984" ht="12.75" customHeight="1" x14ac:dyDescent="0.2"/>
    <row r="13985" ht="12.75" customHeight="1" x14ac:dyDescent="0.2"/>
    <row r="13986" ht="12.75" customHeight="1" x14ac:dyDescent="0.2"/>
    <row r="13987" ht="12.75" customHeight="1" x14ac:dyDescent="0.2"/>
    <row r="13988" ht="12.75" customHeight="1" x14ac:dyDescent="0.2"/>
    <row r="13989" ht="12.75" customHeight="1" x14ac:dyDescent="0.2"/>
    <row r="13990" ht="12.75" customHeight="1" x14ac:dyDescent="0.2"/>
    <row r="13991" ht="12.75" customHeight="1" x14ac:dyDescent="0.2"/>
    <row r="13992" ht="12.75" customHeight="1" x14ac:dyDescent="0.2"/>
    <row r="13993" ht="12.75" customHeight="1" x14ac:dyDescent="0.2"/>
    <row r="13994" ht="12.75" customHeight="1" x14ac:dyDescent="0.2"/>
    <row r="13995" ht="12.75" customHeight="1" x14ac:dyDescent="0.2"/>
    <row r="13996" ht="12.75" customHeight="1" x14ac:dyDescent="0.2"/>
    <row r="13997" ht="12.75" customHeight="1" x14ac:dyDescent="0.2"/>
    <row r="13998" ht="12.75" customHeight="1" x14ac:dyDescent="0.2"/>
    <row r="13999" ht="12.75" customHeight="1" x14ac:dyDescent="0.2"/>
    <row r="14000" ht="12.75" customHeight="1" x14ac:dyDescent="0.2"/>
    <row r="14001" ht="12.75" customHeight="1" x14ac:dyDescent="0.2"/>
    <row r="14002" ht="12.75" customHeight="1" x14ac:dyDescent="0.2"/>
    <row r="14003" ht="12.75" customHeight="1" x14ac:dyDescent="0.2"/>
    <row r="14004" ht="12.75" customHeight="1" x14ac:dyDescent="0.2"/>
    <row r="14005" ht="12.75" customHeight="1" x14ac:dyDescent="0.2"/>
    <row r="14006" ht="12.75" customHeight="1" x14ac:dyDescent="0.2"/>
    <row r="14007" ht="12.75" customHeight="1" x14ac:dyDescent="0.2"/>
    <row r="14008" ht="12.75" customHeight="1" x14ac:dyDescent="0.2"/>
    <row r="14009" ht="12.75" customHeight="1" x14ac:dyDescent="0.2"/>
    <row r="14010" ht="12.75" customHeight="1" x14ac:dyDescent="0.2"/>
    <row r="14011" ht="12.75" customHeight="1" x14ac:dyDescent="0.2"/>
    <row r="14012" ht="12.75" customHeight="1" x14ac:dyDescent="0.2"/>
    <row r="14013" ht="12.75" customHeight="1" x14ac:dyDescent="0.2"/>
    <row r="14014" ht="12.75" customHeight="1" x14ac:dyDescent="0.2"/>
    <row r="14015" ht="12.75" customHeight="1" x14ac:dyDescent="0.2"/>
    <row r="14016" ht="12.75" customHeight="1" x14ac:dyDescent="0.2"/>
    <row r="14017" ht="12.75" customHeight="1" x14ac:dyDescent="0.2"/>
    <row r="14018" ht="12.75" customHeight="1" x14ac:dyDescent="0.2"/>
    <row r="14019" ht="12.75" customHeight="1" x14ac:dyDescent="0.2"/>
    <row r="14020" ht="12.75" customHeight="1" x14ac:dyDescent="0.2"/>
    <row r="14021" ht="12.75" customHeight="1" x14ac:dyDescent="0.2"/>
    <row r="14022" ht="12.75" customHeight="1" x14ac:dyDescent="0.2"/>
    <row r="14023" ht="12.75" customHeight="1" x14ac:dyDescent="0.2"/>
    <row r="14024" ht="12.75" customHeight="1" x14ac:dyDescent="0.2"/>
    <row r="14025" ht="12.75" customHeight="1" x14ac:dyDescent="0.2"/>
    <row r="14026" ht="12.75" customHeight="1" x14ac:dyDescent="0.2"/>
    <row r="14027" ht="12.75" customHeight="1" x14ac:dyDescent="0.2"/>
    <row r="14028" ht="12.75" customHeight="1" x14ac:dyDescent="0.2"/>
    <row r="14029" ht="12.75" customHeight="1" x14ac:dyDescent="0.2"/>
    <row r="14030" ht="12.75" customHeight="1" x14ac:dyDescent="0.2"/>
    <row r="14031" ht="12.75" customHeight="1" x14ac:dyDescent="0.2"/>
    <row r="14032" ht="12.75" customHeight="1" x14ac:dyDescent="0.2"/>
    <row r="14033" ht="12.75" customHeight="1" x14ac:dyDescent="0.2"/>
    <row r="14034" ht="12.75" customHeight="1" x14ac:dyDescent="0.2"/>
    <row r="14035" ht="12.75" customHeight="1" x14ac:dyDescent="0.2"/>
    <row r="14036" ht="12.75" customHeight="1" x14ac:dyDescent="0.2"/>
    <row r="14037" ht="12.75" customHeight="1" x14ac:dyDescent="0.2"/>
    <row r="14038" ht="12.75" customHeight="1" x14ac:dyDescent="0.2"/>
    <row r="14039" ht="12.75" customHeight="1" x14ac:dyDescent="0.2"/>
    <row r="14040" ht="12.75" customHeight="1" x14ac:dyDescent="0.2"/>
    <row r="14041" ht="12.75" customHeight="1" x14ac:dyDescent="0.2"/>
    <row r="14042" ht="12.75" customHeight="1" x14ac:dyDescent="0.2"/>
    <row r="14043" ht="12.75" customHeight="1" x14ac:dyDescent="0.2"/>
    <row r="14044" ht="12.75" customHeight="1" x14ac:dyDescent="0.2"/>
    <row r="14045" ht="12.75" customHeight="1" x14ac:dyDescent="0.2"/>
    <row r="14046" ht="12.75" customHeight="1" x14ac:dyDescent="0.2"/>
    <row r="14047" ht="12.75" customHeight="1" x14ac:dyDescent="0.2"/>
    <row r="14048" ht="12.75" customHeight="1" x14ac:dyDescent="0.2"/>
    <row r="14049" ht="12.75" customHeight="1" x14ac:dyDescent="0.2"/>
    <row r="14050" ht="12.75" customHeight="1" x14ac:dyDescent="0.2"/>
    <row r="14051" ht="12.75" customHeight="1" x14ac:dyDescent="0.2"/>
    <row r="14052" ht="12.75" customHeight="1" x14ac:dyDescent="0.2"/>
    <row r="14053" ht="12.75" customHeight="1" x14ac:dyDescent="0.2"/>
    <row r="14054" ht="12.75" customHeight="1" x14ac:dyDescent="0.2"/>
    <row r="14055" ht="12.75" customHeight="1" x14ac:dyDescent="0.2"/>
    <row r="14056" ht="12.75" customHeight="1" x14ac:dyDescent="0.2"/>
    <row r="14057" ht="12.75" customHeight="1" x14ac:dyDescent="0.2"/>
    <row r="14058" ht="12.75" customHeight="1" x14ac:dyDescent="0.2"/>
    <row r="14059" ht="12.75" customHeight="1" x14ac:dyDescent="0.2"/>
    <row r="14060" ht="12.75" customHeight="1" x14ac:dyDescent="0.2"/>
    <row r="14061" ht="12.75" customHeight="1" x14ac:dyDescent="0.2"/>
    <row r="14062" ht="12.75" customHeight="1" x14ac:dyDescent="0.2"/>
    <row r="14063" ht="12.75" customHeight="1" x14ac:dyDescent="0.2"/>
    <row r="14064" ht="12.75" customHeight="1" x14ac:dyDescent="0.2"/>
    <row r="14065" ht="12.75" customHeight="1" x14ac:dyDescent="0.2"/>
    <row r="14066" ht="12.75" customHeight="1" x14ac:dyDescent="0.2"/>
    <row r="14067" ht="12.75" customHeight="1" x14ac:dyDescent="0.2"/>
    <row r="14068" ht="12.75" customHeight="1" x14ac:dyDescent="0.2"/>
    <row r="14069" ht="12.75" customHeight="1" x14ac:dyDescent="0.2"/>
    <row r="14070" ht="12.75" customHeight="1" x14ac:dyDescent="0.2"/>
    <row r="14071" ht="12.75" customHeight="1" x14ac:dyDescent="0.2"/>
    <row r="14072" ht="12.75" customHeight="1" x14ac:dyDescent="0.2"/>
    <row r="14073" ht="12.75" customHeight="1" x14ac:dyDescent="0.2"/>
    <row r="14074" ht="12.75" customHeight="1" x14ac:dyDescent="0.2"/>
    <row r="14075" ht="12.75" customHeight="1" x14ac:dyDescent="0.2"/>
    <row r="14076" ht="12.75" customHeight="1" x14ac:dyDescent="0.2"/>
    <row r="14077" ht="12.75" customHeight="1" x14ac:dyDescent="0.2"/>
    <row r="14078" ht="12.75" customHeight="1" x14ac:dyDescent="0.2"/>
    <row r="14079" ht="12.75" customHeight="1" x14ac:dyDescent="0.2"/>
    <row r="14080" ht="12.75" customHeight="1" x14ac:dyDescent="0.2"/>
    <row r="14081" ht="12.75" customHeight="1" x14ac:dyDescent="0.2"/>
    <row r="14082" ht="12.75" customHeight="1" x14ac:dyDescent="0.2"/>
    <row r="14083" ht="12.75" customHeight="1" x14ac:dyDescent="0.2"/>
    <row r="14084" ht="12.75" customHeight="1" x14ac:dyDescent="0.2"/>
    <row r="14085" ht="12.75" customHeight="1" x14ac:dyDescent="0.2"/>
    <row r="14086" ht="12.75" customHeight="1" x14ac:dyDescent="0.2"/>
    <row r="14087" ht="12.75" customHeight="1" x14ac:dyDescent="0.2"/>
    <row r="14088" ht="12.75" customHeight="1" x14ac:dyDescent="0.2"/>
    <row r="14089" ht="12.75" customHeight="1" x14ac:dyDescent="0.2"/>
    <row r="14090" ht="12.75" customHeight="1" x14ac:dyDescent="0.2"/>
    <row r="14091" ht="12.75" customHeight="1" x14ac:dyDescent="0.2"/>
    <row r="14092" ht="12.75" customHeight="1" x14ac:dyDescent="0.2"/>
    <row r="14093" ht="12.75" customHeight="1" x14ac:dyDescent="0.2"/>
    <row r="14094" ht="12.75" customHeight="1" x14ac:dyDescent="0.2"/>
    <row r="14095" ht="12.75" customHeight="1" x14ac:dyDescent="0.2"/>
    <row r="14096" ht="12.75" customHeight="1" x14ac:dyDescent="0.2"/>
    <row r="14097" ht="12.75" customHeight="1" x14ac:dyDescent="0.2"/>
    <row r="14098" ht="12.75" customHeight="1" x14ac:dyDescent="0.2"/>
    <row r="14099" ht="12.75" customHeight="1" x14ac:dyDescent="0.2"/>
    <row r="14100" ht="12.75" customHeight="1" x14ac:dyDescent="0.2"/>
    <row r="14101" ht="12.75" customHeight="1" x14ac:dyDescent="0.2"/>
    <row r="14102" ht="12.75" customHeight="1" x14ac:dyDescent="0.2"/>
    <row r="14103" ht="12.75" customHeight="1" x14ac:dyDescent="0.2"/>
    <row r="14104" ht="12.75" customHeight="1" x14ac:dyDescent="0.2"/>
    <row r="14105" ht="12.75" customHeight="1" x14ac:dyDescent="0.2"/>
    <row r="14106" ht="12.75" customHeight="1" x14ac:dyDescent="0.2"/>
    <row r="14107" ht="12.75" customHeight="1" x14ac:dyDescent="0.2"/>
    <row r="14108" ht="12.75" customHeight="1" x14ac:dyDescent="0.2"/>
    <row r="14109" ht="12.75" customHeight="1" x14ac:dyDescent="0.2"/>
    <row r="14110" ht="12.75" customHeight="1" x14ac:dyDescent="0.2"/>
    <row r="14111" ht="12.75" customHeight="1" x14ac:dyDescent="0.2"/>
    <row r="14112" ht="12.75" customHeight="1" x14ac:dyDescent="0.2"/>
    <row r="14113" ht="12.75" customHeight="1" x14ac:dyDescent="0.2"/>
    <row r="14114" ht="12.75" customHeight="1" x14ac:dyDescent="0.2"/>
    <row r="14115" ht="12.75" customHeight="1" x14ac:dyDescent="0.2"/>
    <row r="14116" ht="12.75" customHeight="1" x14ac:dyDescent="0.2"/>
    <row r="14117" ht="12.75" customHeight="1" x14ac:dyDescent="0.2"/>
    <row r="14118" ht="12.75" customHeight="1" x14ac:dyDescent="0.2"/>
    <row r="14119" ht="12.75" customHeight="1" x14ac:dyDescent="0.2"/>
    <row r="14120" ht="12.75" customHeight="1" x14ac:dyDescent="0.2"/>
    <row r="14121" ht="12.75" customHeight="1" x14ac:dyDescent="0.2"/>
    <row r="14122" ht="12.75" customHeight="1" x14ac:dyDescent="0.2"/>
    <row r="14123" ht="12.75" customHeight="1" x14ac:dyDescent="0.2"/>
    <row r="14124" ht="12.75" customHeight="1" x14ac:dyDescent="0.2"/>
    <row r="14125" ht="12.75" customHeight="1" x14ac:dyDescent="0.2"/>
    <row r="14126" ht="12.75" customHeight="1" x14ac:dyDescent="0.2"/>
    <row r="14127" ht="12.75" customHeight="1" x14ac:dyDescent="0.2"/>
    <row r="14128" ht="12.75" customHeight="1" x14ac:dyDescent="0.2"/>
    <row r="14129" ht="12.75" customHeight="1" x14ac:dyDescent="0.2"/>
    <row r="14130" ht="12.75" customHeight="1" x14ac:dyDescent="0.2"/>
    <row r="14131" ht="12.75" customHeight="1" x14ac:dyDescent="0.2"/>
    <row r="14132" ht="12.75" customHeight="1" x14ac:dyDescent="0.2"/>
    <row r="14133" ht="12.75" customHeight="1" x14ac:dyDescent="0.2"/>
    <row r="14134" ht="12.75" customHeight="1" x14ac:dyDescent="0.2"/>
    <row r="14135" ht="12.75" customHeight="1" x14ac:dyDescent="0.2"/>
    <row r="14136" ht="12.75" customHeight="1" x14ac:dyDescent="0.2"/>
    <row r="14137" ht="12.75" customHeight="1" x14ac:dyDescent="0.2"/>
    <row r="14138" ht="12.75" customHeight="1" x14ac:dyDescent="0.2"/>
    <row r="14139" ht="12.75" customHeight="1" x14ac:dyDescent="0.2"/>
    <row r="14140" ht="12.75" customHeight="1" x14ac:dyDescent="0.2"/>
    <row r="14141" ht="12.75" customHeight="1" x14ac:dyDescent="0.2"/>
    <row r="14142" ht="12.75" customHeight="1" x14ac:dyDescent="0.2"/>
    <row r="14143" ht="12.75" customHeight="1" x14ac:dyDescent="0.2"/>
    <row r="14144" ht="12.75" customHeight="1" x14ac:dyDescent="0.2"/>
    <row r="14145" ht="12.75" customHeight="1" x14ac:dyDescent="0.2"/>
    <row r="14146" ht="12.75" customHeight="1" x14ac:dyDescent="0.2"/>
    <row r="14147" ht="12.75" customHeight="1" x14ac:dyDescent="0.2"/>
    <row r="14148" ht="12.75" customHeight="1" x14ac:dyDescent="0.2"/>
    <row r="14149" ht="12.75" customHeight="1" x14ac:dyDescent="0.2"/>
    <row r="14150" ht="12.75" customHeight="1" x14ac:dyDescent="0.2"/>
    <row r="14151" ht="12.75" customHeight="1" x14ac:dyDescent="0.2"/>
    <row r="14152" ht="12.75" customHeight="1" x14ac:dyDescent="0.2"/>
    <row r="14153" ht="12.75" customHeight="1" x14ac:dyDescent="0.2"/>
    <row r="14154" ht="12.75" customHeight="1" x14ac:dyDescent="0.2"/>
    <row r="14155" ht="12.75" customHeight="1" x14ac:dyDescent="0.2"/>
    <row r="14156" ht="12.75" customHeight="1" x14ac:dyDescent="0.2"/>
    <row r="14157" ht="12.75" customHeight="1" x14ac:dyDescent="0.2"/>
    <row r="14158" ht="12.75" customHeight="1" x14ac:dyDescent="0.2"/>
    <row r="14159" ht="12.75" customHeight="1" x14ac:dyDescent="0.2"/>
    <row r="14160" ht="12.75" customHeight="1" x14ac:dyDescent="0.2"/>
    <row r="14161" ht="12.75" customHeight="1" x14ac:dyDescent="0.2"/>
    <row r="14162" ht="12.75" customHeight="1" x14ac:dyDescent="0.2"/>
    <row r="14163" ht="12.75" customHeight="1" x14ac:dyDescent="0.2"/>
    <row r="14164" ht="12.75" customHeight="1" x14ac:dyDescent="0.2"/>
    <row r="14165" ht="12.75" customHeight="1" x14ac:dyDescent="0.2"/>
    <row r="14166" ht="12.75" customHeight="1" x14ac:dyDescent="0.2"/>
    <row r="14167" ht="12.75" customHeight="1" x14ac:dyDescent="0.2"/>
    <row r="14168" ht="12.75" customHeight="1" x14ac:dyDescent="0.2"/>
    <row r="14169" ht="12.75" customHeight="1" x14ac:dyDescent="0.2"/>
    <row r="14170" ht="12.75" customHeight="1" x14ac:dyDescent="0.2"/>
    <row r="14171" ht="12.75" customHeight="1" x14ac:dyDescent="0.2"/>
    <row r="14172" ht="12.75" customHeight="1" x14ac:dyDescent="0.2"/>
    <row r="14173" ht="12.75" customHeight="1" x14ac:dyDescent="0.2"/>
    <row r="14174" ht="12.75" customHeight="1" x14ac:dyDescent="0.2"/>
    <row r="14175" ht="12.75" customHeight="1" x14ac:dyDescent="0.2"/>
    <row r="14176" ht="12.75" customHeight="1" x14ac:dyDescent="0.2"/>
    <row r="14177" ht="12.75" customHeight="1" x14ac:dyDescent="0.2"/>
    <row r="14178" ht="12.75" customHeight="1" x14ac:dyDescent="0.2"/>
    <row r="14179" ht="12.75" customHeight="1" x14ac:dyDescent="0.2"/>
    <row r="14180" ht="12.75" customHeight="1" x14ac:dyDescent="0.2"/>
    <row r="14181" ht="12.75" customHeight="1" x14ac:dyDescent="0.2"/>
    <row r="14182" ht="12.75" customHeight="1" x14ac:dyDescent="0.2"/>
    <row r="14183" ht="12.75" customHeight="1" x14ac:dyDescent="0.2"/>
    <row r="14184" ht="12.75" customHeight="1" x14ac:dyDescent="0.2"/>
    <row r="14185" ht="12.75" customHeight="1" x14ac:dyDescent="0.2"/>
    <row r="14186" ht="12.75" customHeight="1" x14ac:dyDescent="0.2"/>
    <row r="14187" ht="12.75" customHeight="1" x14ac:dyDescent="0.2"/>
    <row r="14188" ht="12.75" customHeight="1" x14ac:dyDescent="0.2"/>
    <row r="14189" ht="12.75" customHeight="1" x14ac:dyDescent="0.2"/>
    <row r="14190" ht="12.75" customHeight="1" x14ac:dyDescent="0.2"/>
    <row r="14191" ht="12.75" customHeight="1" x14ac:dyDescent="0.2"/>
    <row r="14192" ht="12.75" customHeight="1" x14ac:dyDescent="0.2"/>
    <row r="14193" ht="12.75" customHeight="1" x14ac:dyDescent="0.2"/>
    <row r="14194" ht="12.75" customHeight="1" x14ac:dyDescent="0.2"/>
    <row r="14195" ht="12.75" customHeight="1" x14ac:dyDescent="0.2"/>
    <row r="14196" ht="12.75" customHeight="1" x14ac:dyDescent="0.2"/>
    <row r="14197" ht="12.75" customHeight="1" x14ac:dyDescent="0.2"/>
    <row r="14198" ht="12.75" customHeight="1" x14ac:dyDescent="0.2"/>
    <row r="14199" ht="12.75" customHeight="1" x14ac:dyDescent="0.2"/>
    <row r="14200" ht="12.75" customHeight="1" x14ac:dyDescent="0.2"/>
    <row r="14201" ht="12.75" customHeight="1" x14ac:dyDescent="0.2"/>
    <row r="14202" ht="12.75" customHeight="1" x14ac:dyDescent="0.2"/>
    <row r="14203" ht="12.75" customHeight="1" x14ac:dyDescent="0.2"/>
    <row r="14204" ht="12.75" customHeight="1" x14ac:dyDescent="0.2"/>
    <row r="14205" ht="12.75" customHeight="1" x14ac:dyDescent="0.2"/>
    <row r="14206" ht="12.75" customHeight="1" x14ac:dyDescent="0.2"/>
    <row r="14207" ht="12.75" customHeight="1" x14ac:dyDescent="0.2"/>
    <row r="14208" ht="12.75" customHeight="1" x14ac:dyDescent="0.2"/>
    <row r="14209" ht="12.75" customHeight="1" x14ac:dyDescent="0.2"/>
    <row r="14210" ht="12.75" customHeight="1" x14ac:dyDescent="0.2"/>
    <row r="14211" ht="12.75" customHeight="1" x14ac:dyDescent="0.2"/>
    <row r="14212" ht="12.75" customHeight="1" x14ac:dyDescent="0.2"/>
    <row r="14213" ht="12.75" customHeight="1" x14ac:dyDescent="0.2"/>
    <row r="14214" ht="12.75" customHeight="1" x14ac:dyDescent="0.2"/>
    <row r="14215" ht="12.75" customHeight="1" x14ac:dyDescent="0.2"/>
    <row r="14216" ht="12.75" customHeight="1" x14ac:dyDescent="0.2"/>
    <row r="14217" ht="12.75" customHeight="1" x14ac:dyDescent="0.2"/>
    <row r="14218" ht="12.75" customHeight="1" x14ac:dyDescent="0.2"/>
    <row r="14219" ht="12.75" customHeight="1" x14ac:dyDescent="0.2"/>
    <row r="14220" ht="12.75" customHeight="1" x14ac:dyDescent="0.2"/>
    <row r="14221" ht="12.75" customHeight="1" x14ac:dyDescent="0.2"/>
    <row r="14222" ht="12.75" customHeight="1" x14ac:dyDescent="0.2"/>
    <row r="14223" ht="12.75" customHeight="1" x14ac:dyDescent="0.2"/>
    <row r="14224" ht="12.75" customHeight="1" x14ac:dyDescent="0.2"/>
    <row r="14225" ht="12.75" customHeight="1" x14ac:dyDescent="0.2"/>
    <row r="14226" ht="12.75" customHeight="1" x14ac:dyDescent="0.2"/>
    <row r="14227" ht="12.75" customHeight="1" x14ac:dyDescent="0.2"/>
    <row r="14228" ht="12.75" customHeight="1" x14ac:dyDescent="0.2"/>
    <row r="14229" ht="12.75" customHeight="1" x14ac:dyDescent="0.2"/>
    <row r="14230" ht="12.75" customHeight="1" x14ac:dyDescent="0.2"/>
    <row r="14231" ht="12.75" customHeight="1" x14ac:dyDescent="0.2"/>
    <row r="14232" ht="12.75" customHeight="1" x14ac:dyDescent="0.2"/>
    <row r="14233" ht="12.75" customHeight="1" x14ac:dyDescent="0.2"/>
    <row r="14234" ht="12.75" customHeight="1" x14ac:dyDescent="0.2"/>
    <row r="14235" ht="12.75" customHeight="1" x14ac:dyDescent="0.2"/>
    <row r="14236" ht="12.75" customHeight="1" x14ac:dyDescent="0.2"/>
    <row r="14237" ht="12.75" customHeight="1" x14ac:dyDescent="0.2"/>
    <row r="14238" ht="12.75" customHeight="1" x14ac:dyDescent="0.2"/>
    <row r="14239" ht="12.75" customHeight="1" x14ac:dyDescent="0.2"/>
    <row r="14240" ht="12.75" customHeight="1" x14ac:dyDescent="0.2"/>
    <row r="14241" ht="12.75" customHeight="1" x14ac:dyDescent="0.2"/>
    <row r="14242" ht="12.75" customHeight="1" x14ac:dyDescent="0.2"/>
    <row r="14243" ht="12.75" customHeight="1" x14ac:dyDescent="0.2"/>
    <row r="14244" ht="12.75" customHeight="1" x14ac:dyDescent="0.2"/>
    <row r="14245" ht="12.75" customHeight="1" x14ac:dyDescent="0.2"/>
    <row r="14246" ht="12.75" customHeight="1" x14ac:dyDescent="0.2"/>
    <row r="14247" ht="12.75" customHeight="1" x14ac:dyDescent="0.2"/>
    <row r="14248" ht="12.75" customHeight="1" x14ac:dyDescent="0.2"/>
    <row r="14249" ht="12.75" customHeight="1" x14ac:dyDescent="0.2"/>
    <row r="14250" ht="12.75" customHeight="1" x14ac:dyDescent="0.2"/>
    <row r="14251" ht="12.75" customHeight="1" x14ac:dyDescent="0.2"/>
    <row r="14252" ht="12.75" customHeight="1" x14ac:dyDescent="0.2"/>
    <row r="14253" ht="12.75" customHeight="1" x14ac:dyDescent="0.2"/>
    <row r="14254" ht="12.75" customHeight="1" x14ac:dyDescent="0.2"/>
    <row r="14255" ht="12.75" customHeight="1" x14ac:dyDescent="0.2"/>
    <row r="14256" ht="12.75" customHeight="1" x14ac:dyDescent="0.2"/>
    <row r="14257" ht="12.75" customHeight="1" x14ac:dyDescent="0.2"/>
    <row r="14258" ht="12.75" customHeight="1" x14ac:dyDescent="0.2"/>
    <row r="14259" ht="12.75" customHeight="1" x14ac:dyDescent="0.2"/>
    <row r="14260" ht="12.75" customHeight="1" x14ac:dyDescent="0.2"/>
    <row r="14261" ht="12.75" customHeight="1" x14ac:dyDescent="0.2"/>
    <row r="14262" ht="12.75" customHeight="1" x14ac:dyDescent="0.2"/>
    <row r="14263" ht="12.75" customHeight="1" x14ac:dyDescent="0.2"/>
    <row r="14264" ht="12.75" customHeight="1" x14ac:dyDescent="0.2"/>
    <row r="14265" ht="12.75" customHeight="1" x14ac:dyDescent="0.2"/>
    <row r="14266" ht="12.75" customHeight="1" x14ac:dyDescent="0.2"/>
    <row r="14267" ht="12.75" customHeight="1" x14ac:dyDescent="0.2"/>
    <row r="14268" ht="12.75" customHeight="1" x14ac:dyDescent="0.2"/>
    <row r="14269" ht="12.75" customHeight="1" x14ac:dyDescent="0.2"/>
    <row r="14270" ht="12.75" customHeight="1" x14ac:dyDescent="0.2"/>
    <row r="14271" ht="12.75" customHeight="1" x14ac:dyDescent="0.2"/>
    <row r="14272" ht="12.75" customHeight="1" x14ac:dyDescent="0.2"/>
    <row r="14273" ht="12.75" customHeight="1" x14ac:dyDescent="0.2"/>
    <row r="14274" ht="12.75" customHeight="1" x14ac:dyDescent="0.2"/>
    <row r="14275" ht="12.75" customHeight="1" x14ac:dyDescent="0.2"/>
    <row r="14276" ht="12.75" customHeight="1" x14ac:dyDescent="0.2"/>
    <row r="14277" ht="12.75" customHeight="1" x14ac:dyDescent="0.2"/>
    <row r="14278" ht="12.75" customHeight="1" x14ac:dyDescent="0.2"/>
    <row r="14279" ht="12.75" customHeight="1" x14ac:dyDescent="0.2"/>
    <row r="14280" ht="12.75" customHeight="1" x14ac:dyDescent="0.2"/>
    <row r="14281" ht="12.75" customHeight="1" x14ac:dyDescent="0.2"/>
    <row r="14282" ht="12.75" customHeight="1" x14ac:dyDescent="0.2"/>
    <row r="14283" ht="12.75" customHeight="1" x14ac:dyDescent="0.2"/>
    <row r="14284" ht="12.75" customHeight="1" x14ac:dyDescent="0.2"/>
    <row r="14285" ht="12.75" customHeight="1" x14ac:dyDescent="0.2"/>
    <row r="14286" ht="12.75" customHeight="1" x14ac:dyDescent="0.2"/>
    <row r="14287" ht="12.75" customHeight="1" x14ac:dyDescent="0.2"/>
    <row r="14288" ht="12.75" customHeight="1" x14ac:dyDescent="0.2"/>
    <row r="14289" ht="12.75" customHeight="1" x14ac:dyDescent="0.2"/>
    <row r="14290" ht="12.75" customHeight="1" x14ac:dyDescent="0.2"/>
    <row r="14291" ht="12.75" customHeight="1" x14ac:dyDescent="0.2"/>
    <row r="14292" ht="12.75" customHeight="1" x14ac:dyDescent="0.2"/>
    <row r="14293" ht="12.75" customHeight="1" x14ac:dyDescent="0.2"/>
    <row r="14294" ht="12.75" customHeight="1" x14ac:dyDescent="0.2"/>
    <row r="14295" ht="12.75" customHeight="1" x14ac:dyDescent="0.2"/>
    <row r="14296" ht="12.75" customHeight="1" x14ac:dyDescent="0.2"/>
    <row r="14297" ht="12.75" customHeight="1" x14ac:dyDescent="0.2"/>
    <row r="14298" ht="12.75" customHeight="1" x14ac:dyDescent="0.2"/>
    <row r="14299" ht="12.75" customHeight="1" x14ac:dyDescent="0.2"/>
    <row r="14300" ht="12.75" customHeight="1" x14ac:dyDescent="0.2"/>
    <row r="14301" ht="12.75" customHeight="1" x14ac:dyDescent="0.2"/>
    <row r="14302" ht="12.75" customHeight="1" x14ac:dyDescent="0.2"/>
    <row r="14303" ht="12.75" customHeight="1" x14ac:dyDescent="0.2"/>
    <row r="14304" ht="12.75" customHeight="1" x14ac:dyDescent="0.2"/>
    <row r="14305" ht="12.75" customHeight="1" x14ac:dyDescent="0.2"/>
    <row r="14306" ht="12.75" customHeight="1" x14ac:dyDescent="0.2"/>
    <row r="14307" ht="12.75" customHeight="1" x14ac:dyDescent="0.2"/>
    <row r="14308" ht="12.75" customHeight="1" x14ac:dyDescent="0.2"/>
    <row r="14309" ht="12.75" customHeight="1" x14ac:dyDescent="0.2"/>
    <row r="14310" ht="12.75" customHeight="1" x14ac:dyDescent="0.2"/>
    <row r="14311" ht="12.75" customHeight="1" x14ac:dyDescent="0.2"/>
    <row r="14312" ht="12.75" customHeight="1" x14ac:dyDescent="0.2"/>
    <row r="14313" ht="12.75" customHeight="1" x14ac:dyDescent="0.2"/>
    <row r="14314" ht="12.75" customHeight="1" x14ac:dyDescent="0.2"/>
    <row r="14315" ht="12.75" customHeight="1" x14ac:dyDescent="0.2"/>
    <row r="14316" ht="12.75" customHeight="1" x14ac:dyDescent="0.2"/>
    <row r="14317" ht="12.75" customHeight="1" x14ac:dyDescent="0.2"/>
    <row r="14318" ht="12.75" customHeight="1" x14ac:dyDescent="0.2"/>
    <row r="14319" ht="12.75" customHeight="1" x14ac:dyDescent="0.2"/>
    <row r="14320" ht="12.75" customHeight="1" x14ac:dyDescent="0.2"/>
    <row r="14321" ht="12.75" customHeight="1" x14ac:dyDescent="0.2"/>
    <row r="14322" ht="12.75" customHeight="1" x14ac:dyDescent="0.2"/>
    <row r="14323" ht="12.75" customHeight="1" x14ac:dyDescent="0.2"/>
    <row r="14324" ht="12.75" customHeight="1" x14ac:dyDescent="0.2"/>
    <row r="14325" ht="12.75" customHeight="1" x14ac:dyDescent="0.2"/>
    <row r="14326" ht="12.75" customHeight="1" x14ac:dyDescent="0.2"/>
    <row r="14327" ht="12.75" customHeight="1" x14ac:dyDescent="0.2"/>
    <row r="14328" ht="12.75" customHeight="1" x14ac:dyDescent="0.2"/>
    <row r="14329" ht="12.75" customHeight="1" x14ac:dyDescent="0.2"/>
    <row r="14330" ht="12.75" customHeight="1" x14ac:dyDescent="0.2"/>
    <row r="14331" ht="12.75" customHeight="1" x14ac:dyDescent="0.2"/>
    <row r="14332" ht="12.75" customHeight="1" x14ac:dyDescent="0.2"/>
    <row r="14333" ht="12.75" customHeight="1" x14ac:dyDescent="0.2"/>
    <row r="14334" ht="12.75" customHeight="1" x14ac:dyDescent="0.2"/>
    <row r="14335" ht="12.75" customHeight="1" x14ac:dyDescent="0.2"/>
    <row r="14336" ht="12.75" customHeight="1" x14ac:dyDescent="0.2"/>
    <row r="14337" ht="12.75" customHeight="1" x14ac:dyDescent="0.2"/>
    <row r="14338" ht="12.75" customHeight="1" x14ac:dyDescent="0.2"/>
    <row r="14339" ht="12.75" customHeight="1" x14ac:dyDescent="0.2"/>
    <row r="14340" ht="12.75" customHeight="1" x14ac:dyDescent="0.2"/>
    <row r="14341" ht="12.75" customHeight="1" x14ac:dyDescent="0.2"/>
    <row r="14342" ht="12.75" customHeight="1" x14ac:dyDescent="0.2"/>
    <row r="14343" ht="12.75" customHeight="1" x14ac:dyDescent="0.2"/>
    <row r="14344" ht="12.75" customHeight="1" x14ac:dyDescent="0.2"/>
    <row r="14345" ht="12.75" customHeight="1" x14ac:dyDescent="0.2"/>
    <row r="14346" ht="12.75" customHeight="1" x14ac:dyDescent="0.2"/>
    <row r="14347" ht="12.75" customHeight="1" x14ac:dyDescent="0.2"/>
    <row r="14348" ht="12.75" customHeight="1" x14ac:dyDescent="0.2"/>
    <row r="14349" ht="12.75" customHeight="1" x14ac:dyDescent="0.2"/>
    <row r="14350" ht="12.75" customHeight="1" x14ac:dyDescent="0.2"/>
    <row r="14351" ht="12.75" customHeight="1" x14ac:dyDescent="0.2"/>
    <row r="14352" ht="12.75" customHeight="1" x14ac:dyDescent="0.2"/>
    <row r="14353" ht="12.75" customHeight="1" x14ac:dyDescent="0.2"/>
    <row r="14354" ht="12.75" customHeight="1" x14ac:dyDescent="0.2"/>
    <row r="14355" ht="12.75" customHeight="1" x14ac:dyDescent="0.2"/>
    <row r="14356" ht="12.75" customHeight="1" x14ac:dyDescent="0.2"/>
    <row r="14357" ht="12.75" customHeight="1" x14ac:dyDescent="0.2"/>
    <row r="14358" ht="12.75" customHeight="1" x14ac:dyDescent="0.2"/>
    <row r="14359" ht="12.75" customHeight="1" x14ac:dyDescent="0.2"/>
    <row r="14360" ht="12.75" customHeight="1" x14ac:dyDescent="0.2"/>
    <row r="14361" ht="12.75" customHeight="1" x14ac:dyDescent="0.2"/>
    <row r="14362" ht="12.75" customHeight="1" x14ac:dyDescent="0.2"/>
    <row r="14363" ht="12.75" customHeight="1" x14ac:dyDescent="0.2"/>
    <row r="14364" ht="12.75" customHeight="1" x14ac:dyDescent="0.2"/>
    <row r="14365" ht="12.75" customHeight="1" x14ac:dyDescent="0.2"/>
    <row r="14366" ht="12.75" customHeight="1" x14ac:dyDescent="0.2"/>
    <row r="14367" ht="12.75" customHeight="1" x14ac:dyDescent="0.2"/>
    <row r="14368" ht="12.75" customHeight="1" x14ac:dyDescent="0.2"/>
    <row r="14369" ht="12.75" customHeight="1" x14ac:dyDescent="0.2"/>
    <row r="14370" ht="12.75" customHeight="1" x14ac:dyDescent="0.2"/>
    <row r="14371" ht="12.75" customHeight="1" x14ac:dyDescent="0.2"/>
    <row r="14372" ht="12.75" customHeight="1" x14ac:dyDescent="0.2"/>
    <row r="14373" ht="12.75" customHeight="1" x14ac:dyDescent="0.2"/>
    <row r="14374" ht="12.75" customHeight="1" x14ac:dyDescent="0.2"/>
    <row r="14375" ht="12.75" customHeight="1" x14ac:dyDescent="0.2"/>
    <row r="14376" ht="12.75" customHeight="1" x14ac:dyDescent="0.2"/>
    <row r="14377" ht="12.75" customHeight="1" x14ac:dyDescent="0.2"/>
    <row r="14378" ht="12.75" customHeight="1" x14ac:dyDescent="0.2"/>
    <row r="14379" ht="12.75" customHeight="1" x14ac:dyDescent="0.2"/>
    <row r="14380" ht="12.75" customHeight="1" x14ac:dyDescent="0.2"/>
    <row r="14381" ht="12.75" customHeight="1" x14ac:dyDescent="0.2"/>
    <row r="14382" ht="12.75" customHeight="1" x14ac:dyDescent="0.2"/>
    <row r="14383" ht="12.75" customHeight="1" x14ac:dyDescent="0.2"/>
    <row r="14384" ht="12.75" customHeight="1" x14ac:dyDescent="0.2"/>
    <row r="14385" ht="12.75" customHeight="1" x14ac:dyDescent="0.2"/>
    <row r="14386" ht="12.75" customHeight="1" x14ac:dyDescent="0.2"/>
    <row r="14387" ht="12.75" customHeight="1" x14ac:dyDescent="0.2"/>
    <row r="14388" ht="12.75" customHeight="1" x14ac:dyDescent="0.2"/>
    <row r="14389" ht="12.75" customHeight="1" x14ac:dyDescent="0.2"/>
    <row r="14390" ht="12.75" customHeight="1" x14ac:dyDescent="0.2"/>
    <row r="14391" ht="12.75" customHeight="1" x14ac:dyDescent="0.2"/>
    <row r="14392" ht="12.75" customHeight="1" x14ac:dyDescent="0.2"/>
    <row r="14393" ht="12.75" customHeight="1" x14ac:dyDescent="0.2"/>
    <row r="14394" ht="12.75" customHeight="1" x14ac:dyDescent="0.2"/>
    <row r="14395" ht="12.75" customHeight="1" x14ac:dyDescent="0.2"/>
    <row r="14396" ht="12.75" customHeight="1" x14ac:dyDescent="0.2"/>
    <row r="14397" ht="12.75" customHeight="1" x14ac:dyDescent="0.2"/>
    <row r="14398" ht="12.75" customHeight="1" x14ac:dyDescent="0.2"/>
    <row r="14399" ht="12.75" customHeight="1" x14ac:dyDescent="0.2"/>
    <row r="14400" ht="12.75" customHeight="1" x14ac:dyDescent="0.2"/>
    <row r="14401" ht="12.75" customHeight="1" x14ac:dyDescent="0.2"/>
    <row r="14402" ht="12.75" customHeight="1" x14ac:dyDescent="0.2"/>
    <row r="14403" ht="12.75" customHeight="1" x14ac:dyDescent="0.2"/>
    <row r="14404" ht="12.75" customHeight="1" x14ac:dyDescent="0.2"/>
    <row r="14405" ht="12.75" customHeight="1" x14ac:dyDescent="0.2"/>
    <row r="14406" ht="12.75" customHeight="1" x14ac:dyDescent="0.2"/>
    <row r="14407" ht="12.75" customHeight="1" x14ac:dyDescent="0.2"/>
    <row r="14408" ht="12.75" customHeight="1" x14ac:dyDescent="0.2"/>
    <row r="14409" ht="12.75" customHeight="1" x14ac:dyDescent="0.2"/>
    <row r="14410" ht="12.75" customHeight="1" x14ac:dyDescent="0.2"/>
    <row r="14411" ht="12.75" customHeight="1" x14ac:dyDescent="0.2"/>
    <row r="14412" ht="12.75" customHeight="1" x14ac:dyDescent="0.2"/>
    <row r="14413" ht="12.75" customHeight="1" x14ac:dyDescent="0.2"/>
    <row r="14414" ht="12.75" customHeight="1" x14ac:dyDescent="0.2"/>
    <row r="14415" ht="12.75" customHeight="1" x14ac:dyDescent="0.2"/>
    <row r="14416" ht="12.75" customHeight="1" x14ac:dyDescent="0.2"/>
    <row r="14417" ht="12.75" customHeight="1" x14ac:dyDescent="0.2"/>
    <row r="14418" ht="12.75" customHeight="1" x14ac:dyDescent="0.2"/>
    <row r="14419" ht="12.75" customHeight="1" x14ac:dyDescent="0.2"/>
    <row r="14420" ht="12.75" customHeight="1" x14ac:dyDescent="0.2"/>
    <row r="14421" ht="12.75" customHeight="1" x14ac:dyDescent="0.2"/>
    <row r="14422" ht="12.75" customHeight="1" x14ac:dyDescent="0.2"/>
    <row r="14423" ht="12.75" customHeight="1" x14ac:dyDescent="0.2"/>
    <row r="14424" ht="12.75" customHeight="1" x14ac:dyDescent="0.2"/>
    <row r="14425" ht="12.75" customHeight="1" x14ac:dyDescent="0.2"/>
    <row r="14426" ht="12.75" customHeight="1" x14ac:dyDescent="0.2"/>
    <row r="14427" ht="12.75" customHeight="1" x14ac:dyDescent="0.2"/>
    <row r="14428" ht="12.75" customHeight="1" x14ac:dyDescent="0.2"/>
    <row r="14429" ht="12.75" customHeight="1" x14ac:dyDescent="0.2"/>
    <row r="14430" ht="12.75" customHeight="1" x14ac:dyDescent="0.2"/>
    <row r="14431" ht="12.75" customHeight="1" x14ac:dyDescent="0.2"/>
    <row r="14432" ht="12.75" customHeight="1" x14ac:dyDescent="0.2"/>
    <row r="14433" ht="12.75" customHeight="1" x14ac:dyDescent="0.2"/>
    <row r="14434" ht="12.75" customHeight="1" x14ac:dyDescent="0.2"/>
    <row r="14435" ht="12.75" customHeight="1" x14ac:dyDescent="0.2"/>
    <row r="14436" ht="12.75" customHeight="1" x14ac:dyDescent="0.2"/>
    <row r="14437" ht="12.75" customHeight="1" x14ac:dyDescent="0.2"/>
    <row r="14438" ht="12.75" customHeight="1" x14ac:dyDescent="0.2"/>
    <row r="14439" ht="12.75" customHeight="1" x14ac:dyDescent="0.2"/>
    <row r="14440" ht="12.75" customHeight="1" x14ac:dyDescent="0.2"/>
    <row r="14441" ht="12.75" customHeight="1" x14ac:dyDescent="0.2"/>
    <row r="14442" ht="12.75" customHeight="1" x14ac:dyDescent="0.2"/>
    <row r="14443" ht="12.75" customHeight="1" x14ac:dyDescent="0.2"/>
    <row r="14444" ht="12.75" customHeight="1" x14ac:dyDescent="0.2"/>
    <row r="14445" ht="12.75" customHeight="1" x14ac:dyDescent="0.2"/>
    <row r="14446" ht="12.75" customHeight="1" x14ac:dyDescent="0.2"/>
    <row r="14447" ht="12.75" customHeight="1" x14ac:dyDescent="0.2"/>
    <row r="14448" ht="12.75" customHeight="1" x14ac:dyDescent="0.2"/>
    <row r="14449" ht="12.75" customHeight="1" x14ac:dyDescent="0.2"/>
    <row r="14450" ht="12.75" customHeight="1" x14ac:dyDescent="0.2"/>
    <row r="14451" ht="12.75" customHeight="1" x14ac:dyDescent="0.2"/>
    <row r="14452" ht="12.75" customHeight="1" x14ac:dyDescent="0.2"/>
    <row r="14453" ht="12.75" customHeight="1" x14ac:dyDescent="0.2"/>
    <row r="14454" ht="12.75" customHeight="1" x14ac:dyDescent="0.2"/>
    <row r="14455" ht="12.75" customHeight="1" x14ac:dyDescent="0.2"/>
    <row r="14456" ht="12.75" customHeight="1" x14ac:dyDescent="0.2"/>
    <row r="14457" ht="12.75" customHeight="1" x14ac:dyDescent="0.2"/>
    <row r="14458" ht="12.75" customHeight="1" x14ac:dyDescent="0.2"/>
    <row r="14459" ht="12.75" customHeight="1" x14ac:dyDescent="0.2"/>
    <row r="14460" ht="12.75" customHeight="1" x14ac:dyDescent="0.2"/>
    <row r="14461" ht="12.75" customHeight="1" x14ac:dyDescent="0.2"/>
    <row r="14462" ht="12.75" customHeight="1" x14ac:dyDescent="0.2"/>
    <row r="14463" ht="12.75" customHeight="1" x14ac:dyDescent="0.2"/>
    <row r="14464" ht="12.75" customHeight="1" x14ac:dyDescent="0.2"/>
    <row r="14465" ht="12.75" customHeight="1" x14ac:dyDescent="0.2"/>
    <row r="14466" ht="12.75" customHeight="1" x14ac:dyDescent="0.2"/>
    <row r="14467" ht="12.75" customHeight="1" x14ac:dyDescent="0.2"/>
    <row r="14468" ht="12.75" customHeight="1" x14ac:dyDescent="0.2"/>
    <row r="14469" ht="12.75" customHeight="1" x14ac:dyDescent="0.2"/>
    <row r="14470" ht="12.75" customHeight="1" x14ac:dyDescent="0.2"/>
    <row r="14471" ht="12.75" customHeight="1" x14ac:dyDescent="0.2"/>
    <row r="14472" ht="12.75" customHeight="1" x14ac:dyDescent="0.2"/>
    <row r="14473" ht="12.75" customHeight="1" x14ac:dyDescent="0.2"/>
    <row r="14474" ht="12.75" customHeight="1" x14ac:dyDescent="0.2"/>
    <row r="14475" ht="12.75" customHeight="1" x14ac:dyDescent="0.2"/>
    <row r="14476" ht="12.75" customHeight="1" x14ac:dyDescent="0.2"/>
    <row r="14477" ht="12.75" customHeight="1" x14ac:dyDescent="0.2"/>
    <row r="14478" ht="12.75" customHeight="1" x14ac:dyDescent="0.2"/>
    <row r="14479" ht="12.75" customHeight="1" x14ac:dyDescent="0.2"/>
    <row r="14480" ht="12.75" customHeight="1" x14ac:dyDescent="0.2"/>
    <row r="14481" ht="12.75" customHeight="1" x14ac:dyDescent="0.2"/>
    <row r="14482" ht="12.75" customHeight="1" x14ac:dyDescent="0.2"/>
    <row r="14483" ht="12.75" customHeight="1" x14ac:dyDescent="0.2"/>
    <row r="14484" ht="12.75" customHeight="1" x14ac:dyDescent="0.2"/>
    <row r="14485" ht="12.75" customHeight="1" x14ac:dyDescent="0.2"/>
    <row r="14486" ht="12.75" customHeight="1" x14ac:dyDescent="0.2"/>
    <row r="14487" ht="12.75" customHeight="1" x14ac:dyDescent="0.2"/>
    <row r="14488" ht="12.75" customHeight="1" x14ac:dyDescent="0.2"/>
    <row r="14489" ht="12.75" customHeight="1" x14ac:dyDescent="0.2"/>
    <row r="14490" ht="12.75" customHeight="1" x14ac:dyDescent="0.2"/>
    <row r="14491" ht="12.75" customHeight="1" x14ac:dyDescent="0.2"/>
    <row r="14492" ht="12.75" customHeight="1" x14ac:dyDescent="0.2"/>
    <row r="14493" ht="12.75" customHeight="1" x14ac:dyDescent="0.2"/>
    <row r="14494" ht="12.75" customHeight="1" x14ac:dyDescent="0.2"/>
    <row r="14495" ht="12.75" customHeight="1" x14ac:dyDescent="0.2"/>
    <row r="14496" ht="12.75" customHeight="1" x14ac:dyDescent="0.2"/>
    <row r="14497" ht="12.75" customHeight="1" x14ac:dyDescent="0.2"/>
    <row r="14498" ht="12.75" customHeight="1" x14ac:dyDescent="0.2"/>
    <row r="14499" ht="12.75" customHeight="1" x14ac:dyDescent="0.2"/>
    <row r="14500" ht="12.75" customHeight="1" x14ac:dyDescent="0.2"/>
    <row r="14501" ht="12.75" customHeight="1" x14ac:dyDescent="0.2"/>
    <row r="14502" ht="12.75" customHeight="1" x14ac:dyDescent="0.2"/>
    <row r="14503" ht="12.75" customHeight="1" x14ac:dyDescent="0.2"/>
    <row r="14504" ht="12.75" customHeight="1" x14ac:dyDescent="0.2"/>
    <row r="14505" ht="12.75" customHeight="1" x14ac:dyDescent="0.2"/>
    <row r="14506" ht="12.75" customHeight="1" x14ac:dyDescent="0.2"/>
    <row r="14507" ht="12.75" customHeight="1" x14ac:dyDescent="0.2"/>
    <row r="14508" ht="12.75" customHeight="1" x14ac:dyDescent="0.2"/>
    <row r="14509" ht="12.75" customHeight="1" x14ac:dyDescent="0.2"/>
    <row r="14510" ht="12.75" customHeight="1" x14ac:dyDescent="0.2"/>
    <row r="14511" ht="12.75" customHeight="1" x14ac:dyDescent="0.2"/>
    <row r="14512" ht="12.75" customHeight="1" x14ac:dyDescent="0.2"/>
    <row r="14513" ht="12.75" customHeight="1" x14ac:dyDescent="0.2"/>
    <row r="14514" ht="12.75" customHeight="1" x14ac:dyDescent="0.2"/>
    <row r="14515" ht="12.75" customHeight="1" x14ac:dyDescent="0.2"/>
    <row r="14516" ht="12.75" customHeight="1" x14ac:dyDescent="0.2"/>
    <row r="14517" ht="12.75" customHeight="1" x14ac:dyDescent="0.2"/>
    <row r="14518" ht="12.75" customHeight="1" x14ac:dyDescent="0.2"/>
    <row r="14519" ht="12.75" customHeight="1" x14ac:dyDescent="0.2"/>
    <row r="14520" ht="12.75" customHeight="1" x14ac:dyDescent="0.2"/>
    <row r="14521" ht="12.75" customHeight="1" x14ac:dyDescent="0.2"/>
    <row r="14522" ht="12.75" customHeight="1" x14ac:dyDescent="0.2"/>
    <row r="14523" ht="12.75" customHeight="1" x14ac:dyDescent="0.2"/>
    <row r="14524" ht="12.75" customHeight="1" x14ac:dyDescent="0.2"/>
    <row r="14525" ht="12.75" customHeight="1" x14ac:dyDescent="0.2"/>
    <row r="14526" ht="12.75" customHeight="1" x14ac:dyDescent="0.2"/>
    <row r="14527" ht="12.75" customHeight="1" x14ac:dyDescent="0.2"/>
    <row r="14528" ht="12.75" customHeight="1" x14ac:dyDescent="0.2"/>
    <row r="14529" ht="12.75" customHeight="1" x14ac:dyDescent="0.2"/>
    <row r="14530" ht="12.75" customHeight="1" x14ac:dyDescent="0.2"/>
    <row r="14531" ht="12.75" customHeight="1" x14ac:dyDescent="0.2"/>
    <row r="14532" ht="12.75" customHeight="1" x14ac:dyDescent="0.2"/>
    <row r="14533" ht="12.75" customHeight="1" x14ac:dyDescent="0.2"/>
    <row r="14534" ht="12.75" customHeight="1" x14ac:dyDescent="0.2"/>
    <row r="14535" ht="12.75" customHeight="1" x14ac:dyDescent="0.2"/>
    <row r="14536" ht="12.75" customHeight="1" x14ac:dyDescent="0.2"/>
    <row r="14537" ht="12.75" customHeight="1" x14ac:dyDescent="0.2"/>
    <row r="14538" ht="12.75" customHeight="1" x14ac:dyDescent="0.2"/>
    <row r="14539" ht="12.75" customHeight="1" x14ac:dyDescent="0.2"/>
    <row r="14540" ht="12.75" customHeight="1" x14ac:dyDescent="0.2"/>
    <row r="14541" ht="12.75" customHeight="1" x14ac:dyDescent="0.2"/>
    <row r="14542" ht="12.75" customHeight="1" x14ac:dyDescent="0.2"/>
    <row r="14543" ht="12.75" customHeight="1" x14ac:dyDescent="0.2"/>
    <row r="14544" ht="12.75" customHeight="1" x14ac:dyDescent="0.2"/>
    <row r="14545" ht="12.75" customHeight="1" x14ac:dyDescent="0.2"/>
    <row r="14546" ht="12.75" customHeight="1" x14ac:dyDescent="0.2"/>
    <row r="14547" ht="12.75" customHeight="1" x14ac:dyDescent="0.2"/>
    <row r="14548" ht="12.75" customHeight="1" x14ac:dyDescent="0.2"/>
    <row r="14549" ht="12.75" customHeight="1" x14ac:dyDescent="0.2"/>
    <row r="14550" ht="12.75" customHeight="1" x14ac:dyDescent="0.2"/>
    <row r="14551" ht="12.75" customHeight="1" x14ac:dyDescent="0.2"/>
    <row r="14552" ht="12.75" customHeight="1" x14ac:dyDescent="0.2"/>
    <row r="14553" ht="12.75" customHeight="1" x14ac:dyDescent="0.2"/>
    <row r="14554" ht="12.75" customHeight="1" x14ac:dyDescent="0.2"/>
    <row r="14555" ht="12.75" customHeight="1" x14ac:dyDescent="0.2"/>
    <row r="14556" ht="12.75" customHeight="1" x14ac:dyDescent="0.2"/>
    <row r="14557" ht="12.75" customHeight="1" x14ac:dyDescent="0.2"/>
    <row r="14558" ht="12.75" customHeight="1" x14ac:dyDescent="0.2"/>
    <row r="14559" ht="12.75" customHeight="1" x14ac:dyDescent="0.2"/>
    <row r="14560" ht="12.75" customHeight="1" x14ac:dyDescent="0.2"/>
    <row r="14561" ht="12.75" customHeight="1" x14ac:dyDescent="0.2"/>
    <row r="14562" ht="12.75" customHeight="1" x14ac:dyDescent="0.2"/>
    <row r="14563" ht="12.75" customHeight="1" x14ac:dyDescent="0.2"/>
    <row r="14564" ht="12.75" customHeight="1" x14ac:dyDescent="0.2"/>
    <row r="14565" ht="12.75" customHeight="1" x14ac:dyDescent="0.2"/>
    <row r="14566" ht="12.75" customHeight="1" x14ac:dyDescent="0.2"/>
    <row r="14567" ht="12.75" customHeight="1" x14ac:dyDescent="0.2"/>
    <row r="14568" ht="12.75" customHeight="1" x14ac:dyDescent="0.2"/>
    <row r="14569" ht="12.75" customHeight="1" x14ac:dyDescent="0.2"/>
    <row r="14570" ht="12.75" customHeight="1" x14ac:dyDescent="0.2"/>
    <row r="14571" ht="12.75" customHeight="1" x14ac:dyDescent="0.2"/>
    <row r="14572" ht="12.75" customHeight="1" x14ac:dyDescent="0.2"/>
    <row r="14573" ht="12.75" customHeight="1" x14ac:dyDescent="0.2"/>
    <row r="14574" ht="12.75" customHeight="1" x14ac:dyDescent="0.2"/>
    <row r="14575" ht="12.75" customHeight="1" x14ac:dyDescent="0.2"/>
    <row r="14576" ht="12.75" customHeight="1" x14ac:dyDescent="0.2"/>
    <row r="14577" ht="12.75" customHeight="1" x14ac:dyDescent="0.2"/>
    <row r="14578" ht="12.75" customHeight="1" x14ac:dyDescent="0.2"/>
    <row r="14579" ht="12.75" customHeight="1" x14ac:dyDescent="0.2"/>
    <row r="14580" ht="12.75" customHeight="1" x14ac:dyDescent="0.2"/>
    <row r="14581" ht="12.75" customHeight="1" x14ac:dyDescent="0.2"/>
    <row r="14582" ht="12.75" customHeight="1" x14ac:dyDescent="0.2"/>
    <row r="14583" ht="12.75" customHeight="1" x14ac:dyDescent="0.2"/>
    <row r="14584" ht="12.75" customHeight="1" x14ac:dyDescent="0.2"/>
    <row r="14585" ht="12.75" customHeight="1" x14ac:dyDescent="0.2"/>
    <row r="14586" ht="12.75" customHeight="1" x14ac:dyDescent="0.2"/>
    <row r="14587" ht="12.75" customHeight="1" x14ac:dyDescent="0.2"/>
    <row r="14588" ht="12.75" customHeight="1" x14ac:dyDescent="0.2"/>
    <row r="14589" ht="12.75" customHeight="1" x14ac:dyDescent="0.2"/>
    <row r="14590" ht="12.75" customHeight="1" x14ac:dyDescent="0.2"/>
    <row r="14591" ht="12.75" customHeight="1" x14ac:dyDescent="0.2"/>
    <row r="14592" ht="12.75" customHeight="1" x14ac:dyDescent="0.2"/>
    <row r="14593" ht="12.75" customHeight="1" x14ac:dyDescent="0.2"/>
    <row r="14594" ht="12.75" customHeight="1" x14ac:dyDescent="0.2"/>
    <row r="14595" ht="12.75" customHeight="1" x14ac:dyDescent="0.2"/>
    <row r="14596" ht="12.75" customHeight="1" x14ac:dyDescent="0.2"/>
    <row r="14597" ht="12.75" customHeight="1" x14ac:dyDescent="0.2"/>
    <row r="14598" ht="12.75" customHeight="1" x14ac:dyDescent="0.2"/>
    <row r="14599" ht="12.75" customHeight="1" x14ac:dyDescent="0.2"/>
    <row r="14600" ht="12.75" customHeight="1" x14ac:dyDescent="0.2"/>
    <row r="14601" ht="12.75" customHeight="1" x14ac:dyDescent="0.2"/>
    <row r="14602" ht="12.75" customHeight="1" x14ac:dyDescent="0.2"/>
    <row r="14603" ht="12.75" customHeight="1" x14ac:dyDescent="0.2"/>
    <row r="14604" ht="12.75" customHeight="1" x14ac:dyDescent="0.2"/>
    <row r="14605" ht="12.75" customHeight="1" x14ac:dyDescent="0.2"/>
    <row r="14606" ht="12.75" customHeight="1" x14ac:dyDescent="0.2"/>
    <row r="14607" ht="12.75" customHeight="1" x14ac:dyDescent="0.2"/>
    <row r="14608" ht="12.75" customHeight="1" x14ac:dyDescent="0.2"/>
    <row r="14609" ht="12.75" customHeight="1" x14ac:dyDescent="0.2"/>
    <row r="14610" ht="12.75" customHeight="1" x14ac:dyDescent="0.2"/>
    <row r="14611" ht="12.75" customHeight="1" x14ac:dyDescent="0.2"/>
    <row r="14612" ht="12.75" customHeight="1" x14ac:dyDescent="0.2"/>
    <row r="14613" ht="12.75" customHeight="1" x14ac:dyDescent="0.2"/>
    <row r="14614" ht="12.75" customHeight="1" x14ac:dyDescent="0.2"/>
    <row r="14615" ht="12.75" customHeight="1" x14ac:dyDescent="0.2"/>
    <row r="14616" ht="12.75" customHeight="1" x14ac:dyDescent="0.2"/>
    <row r="14617" ht="12.75" customHeight="1" x14ac:dyDescent="0.2"/>
    <row r="14618" ht="12.75" customHeight="1" x14ac:dyDescent="0.2"/>
    <row r="14619" ht="12.75" customHeight="1" x14ac:dyDescent="0.2"/>
    <row r="14620" ht="12.75" customHeight="1" x14ac:dyDescent="0.2"/>
    <row r="14621" ht="12.75" customHeight="1" x14ac:dyDescent="0.2"/>
    <row r="14622" ht="12.75" customHeight="1" x14ac:dyDescent="0.2"/>
    <row r="14623" ht="12.75" customHeight="1" x14ac:dyDescent="0.2"/>
    <row r="14624" ht="12.75" customHeight="1" x14ac:dyDescent="0.2"/>
    <row r="14625" ht="12.75" customHeight="1" x14ac:dyDescent="0.2"/>
    <row r="14626" ht="12.75" customHeight="1" x14ac:dyDescent="0.2"/>
    <row r="14627" ht="12.75" customHeight="1" x14ac:dyDescent="0.2"/>
    <row r="14628" ht="12.75" customHeight="1" x14ac:dyDescent="0.2"/>
    <row r="14629" ht="12.75" customHeight="1" x14ac:dyDescent="0.2"/>
    <row r="14630" ht="12.75" customHeight="1" x14ac:dyDescent="0.2"/>
    <row r="14631" ht="12.75" customHeight="1" x14ac:dyDescent="0.2"/>
    <row r="14632" ht="12.75" customHeight="1" x14ac:dyDescent="0.2"/>
    <row r="14633" ht="12.75" customHeight="1" x14ac:dyDescent="0.2"/>
    <row r="14634" ht="12.75" customHeight="1" x14ac:dyDescent="0.2"/>
    <row r="14635" ht="12.75" customHeight="1" x14ac:dyDescent="0.2"/>
    <row r="14636" ht="12.75" customHeight="1" x14ac:dyDescent="0.2"/>
    <row r="14637" ht="12.75" customHeight="1" x14ac:dyDescent="0.2"/>
    <row r="14638" ht="12.75" customHeight="1" x14ac:dyDescent="0.2"/>
    <row r="14639" ht="12.75" customHeight="1" x14ac:dyDescent="0.2"/>
    <row r="14640" ht="12.75" customHeight="1" x14ac:dyDescent="0.2"/>
    <row r="14641" ht="12.75" customHeight="1" x14ac:dyDescent="0.2"/>
    <row r="14642" ht="12.75" customHeight="1" x14ac:dyDescent="0.2"/>
    <row r="14643" ht="12.75" customHeight="1" x14ac:dyDescent="0.2"/>
    <row r="14644" ht="12.75" customHeight="1" x14ac:dyDescent="0.2"/>
    <row r="14645" ht="12.75" customHeight="1" x14ac:dyDescent="0.2"/>
    <row r="14646" ht="12.75" customHeight="1" x14ac:dyDescent="0.2"/>
    <row r="14647" ht="12.75" customHeight="1" x14ac:dyDescent="0.2"/>
    <row r="14648" ht="12.75" customHeight="1" x14ac:dyDescent="0.2"/>
    <row r="14649" ht="12.75" customHeight="1" x14ac:dyDescent="0.2"/>
    <row r="14650" ht="12.75" customHeight="1" x14ac:dyDescent="0.2"/>
    <row r="14651" ht="12.75" customHeight="1" x14ac:dyDescent="0.2"/>
    <row r="14652" ht="12.75" customHeight="1" x14ac:dyDescent="0.2"/>
    <row r="14653" ht="12.75" customHeight="1" x14ac:dyDescent="0.2"/>
    <row r="14654" ht="12.75" customHeight="1" x14ac:dyDescent="0.2"/>
    <row r="14655" ht="12.75" customHeight="1" x14ac:dyDescent="0.2"/>
    <row r="14656" ht="12.75" customHeight="1" x14ac:dyDescent="0.2"/>
    <row r="14657" ht="12.75" customHeight="1" x14ac:dyDescent="0.2"/>
    <row r="14658" ht="12.75" customHeight="1" x14ac:dyDescent="0.2"/>
    <row r="14659" ht="12.75" customHeight="1" x14ac:dyDescent="0.2"/>
    <row r="14660" ht="12.75" customHeight="1" x14ac:dyDescent="0.2"/>
    <row r="14661" ht="12.75" customHeight="1" x14ac:dyDescent="0.2"/>
    <row r="14662" ht="12.75" customHeight="1" x14ac:dyDescent="0.2"/>
    <row r="14663" ht="12.75" customHeight="1" x14ac:dyDescent="0.2"/>
    <row r="14664" ht="12.75" customHeight="1" x14ac:dyDescent="0.2"/>
    <row r="14665" ht="12.75" customHeight="1" x14ac:dyDescent="0.2"/>
    <row r="14666" ht="12.75" customHeight="1" x14ac:dyDescent="0.2"/>
    <row r="14667" ht="12.75" customHeight="1" x14ac:dyDescent="0.2"/>
    <row r="14668" ht="12.75" customHeight="1" x14ac:dyDescent="0.2"/>
    <row r="14669" ht="12.75" customHeight="1" x14ac:dyDescent="0.2"/>
    <row r="14670" ht="12.75" customHeight="1" x14ac:dyDescent="0.2"/>
    <row r="14671" ht="12.75" customHeight="1" x14ac:dyDescent="0.2"/>
    <row r="14672" ht="12.75" customHeight="1" x14ac:dyDescent="0.2"/>
    <row r="14673" ht="12.75" customHeight="1" x14ac:dyDescent="0.2"/>
    <row r="14674" ht="12.75" customHeight="1" x14ac:dyDescent="0.2"/>
    <row r="14675" ht="12.75" customHeight="1" x14ac:dyDescent="0.2"/>
    <row r="14676" ht="12.75" customHeight="1" x14ac:dyDescent="0.2"/>
    <row r="14677" ht="12.75" customHeight="1" x14ac:dyDescent="0.2"/>
    <row r="14678" ht="12.75" customHeight="1" x14ac:dyDescent="0.2"/>
    <row r="14679" ht="12.75" customHeight="1" x14ac:dyDescent="0.2"/>
    <row r="14680" ht="12.75" customHeight="1" x14ac:dyDescent="0.2"/>
    <row r="14681" ht="12.75" customHeight="1" x14ac:dyDescent="0.2"/>
    <row r="14682" ht="12.75" customHeight="1" x14ac:dyDescent="0.2"/>
    <row r="14683" ht="12.75" customHeight="1" x14ac:dyDescent="0.2"/>
    <row r="14684" ht="12.75" customHeight="1" x14ac:dyDescent="0.2"/>
    <row r="14685" ht="12.75" customHeight="1" x14ac:dyDescent="0.2"/>
    <row r="14686" ht="12.75" customHeight="1" x14ac:dyDescent="0.2"/>
    <row r="14687" ht="12.75" customHeight="1" x14ac:dyDescent="0.2"/>
    <row r="14688" ht="12.75" customHeight="1" x14ac:dyDescent="0.2"/>
    <row r="14689" ht="12.75" customHeight="1" x14ac:dyDescent="0.2"/>
    <row r="14690" ht="12.75" customHeight="1" x14ac:dyDescent="0.2"/>
    <row r="14691" ht="12.75" customHeight="1" x14ac:dyDescent="0.2"/>
    <row r="14692" ht="12.75" customHeight="1" x14ac:dyDescent="0.2"/>
    <row r="14693" ht="12.75" customHeight="1" x14ac:dyDescent="0.2"/>
    <row r="14694" ht="12.75" customHeight="1" x14ac:dyDescent="0.2"/>
    <row r="14695" ht="12.75" customHeight="1" x14ac:dyDescent="0.2"/>
    <row r="14696" ht="12.75" customHeight="1" x14ac:dyDescent="0.2"/>
    <row r="14697" ht="12.75" customHeight="1" x14ac:dyDescent="0.2"/>
    <row r="14698" ht="12.75" customHeight="1" x14ac:dyDescent="0.2"/>
    <row r="14699" ht="12.75" customHeight="1" x14ac:dyDescent="0.2"/>
    <row r="14700" ht="12.75" customHeight="1" x14ac:dyDescent="0.2"/>
    <row r="14701" ht="12.75" customHeight="1" x14ac:dyDescent="0.2"/>
    <row r="14702" ht="12.75" customHeight="1" x14ac:dyDescent="0.2"/>
    <row r="14703" ht="12.75" customHeight="1" x14ac:dyDescent="0.2"/>
    <row r="14704" ht="12.75" customHeight="1" x14ac:dyDescent="0.2"/>
    <row r="14705" ht="12.75" customHeight="1" x14ac:dyDescent="0.2"/>
    <row r="14706" ht="12.75" customHeight="1" x14ac:dyDescent="0.2"/>
    <row r="14707" ht="12.75" customHeight="1" x14ac:dyDescent="0.2"/>
    <row r="14708" ht="12.75" customHeight="1" x14ac:dyDescent="0.2"/>
    <row r="14709" ht="12.75" customHeight="1" x14ac:dyDescent="0.2"/>
    <row r="14710" ht="12.75" customHeight="1" x14ac:dyDescent="0.2"/>
    <row r="14711" ht="12.75" customHeight="1" x14ac:dyDescent="0.2"/>
    <row r="14712" ht="12.75" customHeight="1" x14ac:dyDescent="0.2"/>
    <row r="14713" ht="12.75" customHeight="1" x14ac:dyDescent="0.2"/>
    <row r="14714" ht="12.75" customHeight="1" x14ac:dyDescent="0.2"/>
    <row r="14715" ht="12.75" customHeight="1" x14ac:dyDescent="0.2"/>
    <row r="14716" ht="12.75" customHeight="1" x14ac:dyDescent="0.2"/>
    <row r="14717" ht="12.75" customHeight="1" x14ac:dyDescent="0.2"/>
    <row r="14718" ht="12.75" customHeight="1" x14ac:dyDescent="0.2"/>
    <row r="14719" ht="12.75" customHeight="1" x14ac:dyDescent="0.2"/>
    <row r="14720" ht="12.75" customHeight="1" x14ac:dyDescent="0.2"/>
    <row r="14721" ht="12.75" customHeight="1" x14ac:dyDescent="0.2"/>
    <row r="14722" ht="12.75" customHeight="1" x14ac:dyDescent="0.2"/>
    <row r="14723" ht="12.75" customHeight="1" x14ac:dyDescent="0.2"/>
    <row r="14724" ht="12.75" customHeight="1" x14ac:dyDescent="0.2"/>
    <row r="14725" ht="12.75" customHeight="1" x14ac:dyDescent="0.2"/>
    <row r="14726" ht="12.75" customHeight="1" x14ac:dyDescent="0.2"/>
    <row r="14727" ht="12.75" customHeight="1" x14ac:dyDescent="0.2"/>
    <row r="14728" ht="12.75" customHeight="1" x14ac:dyDescent="0.2"/>
    <row r="14729" ht="12.75" customHeight="1" x14ac:dyDescent="0.2"/>
    <row r="14730" ht="12.75" customHeight="1" x14ac:dyDescent="0.2"/>
    <row r="14731" ht="12.75" customHeight="1" x14ac:dyDescent="0.2"/>
    <row r="14732" ht="12.75" customHeight="1" x14ac:dyDescent="0.2"/>
    <row r="14733" ht="12.75" customHeight="1" x14ac:dyDescent="0.2"/>
    <row r="14734" ht="12.75" customHeight="1" x14ac:dyDescent="0.2"/>
    <row r="14735" ht="12.75" customHeight="1" x14ac:dyDescent="0.2"/>
    <row r="14736" ht="12.75" customHeight="1" x14ac:dyDescent="0.2"/>
    <row r="14737" ht="12.75" customHeight="1" x14ac:dyDescent="0.2"/>
    <row r="14738" ht="12.75" customHeight="1" x14ac:dyDescent="0.2"/>
    <row r="14739" ht="12.75" customHeight="1" x14ac:dyDescent="0.2"/>
    <row r="14740" ht="12.75" customHeight="1" x14ac:dyDescent="0.2"/>
    <row r="14741" ht="12.75" customHeight="1" x14ac:dyDescent="0.2"/>
    <row r="14742" ht="12.75" customHeight="1" x14ac:dyDescent="0.2"/>
    <row r="14743" ht="12.75" customHeight="1" x14ac:dyDescent="0.2"/>
    <row r="14744" ht="12.75" customHeight="1" x14ac:dyDescent="0.2"/>
    <row r="14745" ht="12.75" customHeight="1" x14ac:dyDescent="0.2"/>
    <row r="14746" ht="12.75" customHeight="1" x14ac:dyDescent="0.2"/>
    <row r="14747" ht="12.75" customHeight="1" x14ac:dyDescent="0.2"/>
    <row r="14748" ht="12.75" customHeight="1" x14ac:dyDescent="0.2"/>
    <row r="14749" ht="12.75" customHeight="1" x14ac:dyDescent="0.2"/>
    <row r="14750" ht="12.75" customHeight="1" x14ac:dyDescent="0.2"/>
    <row r="14751" ht="12.75" customHeight="1" x14ac:dyDescent="0.2"/>
    <row r="14752" ht="12.75" customHeight="1" x14ac:dyDescent="0.2"/>
    <row r="14753" ht="12.75" customHeight="1" x14ac:dyDescent="0.2"/>
    <row r="14754" ht="12.75" customHeight="1" x14ac:dyDescent="0.2"/>
    <row r="14755" ht="12.75" customHeight="1" x14ac:dyDescent="0.2"/>
    <row r="14756" ht="12.75" customHeight="1" x14ac:dyDescent="0.2"/>
    <row r="14757" ht="12.75" customHeight="1" x14ac:dyDescent="0.2"/>
    <row r="14758" ht="12.75" customHeight="1" x14ac:dyDescent="0.2"/>
    <row r="14759" ht="12.75" customHeight="1" x14ac:dyDescent="0.2"/>
    <row r="14760" ht="12.75" customHeight="1" x14ac:dyDescent="0.2"/>
    <row r="14761" ht="12.75" customHeight="1" x14ac:dyDescent="0.2"/>
    <row r="14762" ht="12.75" customHeight="1" x14ac:dyDescent="0.2"/>
    <row r="14763" ht="12.75" customHeight="1" x14ac:dyDescent="0.2"/>
    <row r="14764" ht="12.75" customHeight="1" x14ac:dyDescent="0.2"/>
    <row r="14765" ht="12.75" customHeight="1" x14ac:dyDescent="0.2"/>
    <row r="14766" ht="12.75" customHeight="1" x14ac:dyDescent="0.2"/>
    <row r="14767" ht="12.75" customHeight="1" x14ac:dyDescent="0.2"/>
    <row r="14768" ht="12.75" customHeight="1" x14ac:dyDescent="0.2"/>
    <row r="14769" ht="12.75" customHeight="1" x14ac:dyDescent="0.2"/>
    <row r="14770" ht="12.75" customHeight="1" x14ac:dyDescent="0.2"/>
    <row r="14771" ht="12.75" customHeight="1" x14ac:dyDescent="0.2"/>
    <row r="14772" ht="12.75" customHeight="1" x14ac:dyDescent="0.2"/>
    <row r="14773" ht="12.75" customHeight="1" x14ac:dyDescent="0.2"/>
    <row r="14774" ht="12.75" customHeight="1" x14ac:dyDescent="0.2"/>
    <row r="14775" ht="12.75" customHeight="1" x14ac:dyDescent="0.2"/>
    <row r="14776" ht="12.75" customHeight="1" x14ac:dyDescent="0.2"/>
    <row r="14777" ht="12.75" customHeight="1" x14ac:dyDescent="0.2"/>
    <row r="14778" ht="12.75" customHeight="1" x14ac:dyDescent="0.2"/>
    <row r="14779" ht="12.75" customHeight="1" x14ac:dyDescent="0.2"/>
    <row r="14780" ht="12.75" customHeight="1" x14ac:dyDescent="0.2"/>
    <row r="14781" ht="12.75" customHeight="1" x14ac:dyDescent="0.2"/>
    <row r="14782" ht="12.75" customHeight="1" x14ac:dyDescent="0.2"/>
    <row r="14783" ht="12.75" customHeight="1" x14ac:dyDescent="0.2"/>
    <row r="14784" ht="12.75" customHeight="1" x14ac:dyDescent="0.2"/>
    <row r="14785" ht="12.75" customHeight="1" x14ac:dyDescent="0.2"/>
    <row r="14786" ht="12.75" customHeight="1" x14ac:dyDescent="0.2"/>
    <row r="14787" ht="12.75" customHeight="1" x14ac:dyDescent="0.2"/>
    <row r="14788" ht="12.75" customHeight="1" x14ac:dyDescent="0.2"/>
    <row r="14789" ht="12.75" customHeight="1" x14ac:dyDescent="0.2"/>
    <row r="14790" ht="12.75" customHeight="1" x14ac:dyDescent="0.2"/>
    <row r="14791" ht="12.75" customHeight="1" x14ac:dyDescent="0.2"/>
    <row r="14792" ht="12.75" customHeight="1" x14ac:dyDescent="0.2"/>
    <row r="14793" ht="12.75" customHeight="1" x14ac:dyDescent="0.2"/>
    <row r="14794" ht="12.75" customHeight="1" x14ac:dyDescent="0.2"/>
    <row r="14795" ht="12.75" customHeight="1" x14ac:dyDescent="0.2"/>
    <row r="14796" ht="12.75" customHeight="1" x14ac:dyDescent="0.2"/>
    <row r="14797" ht="12.75" customHeight="1" x14ac:dyDescent="0.2"/>
    <row r="14798" ht="12.75" customHeight="1" x14ac:dyDescent="0.2"/>
    <row r="14799" ht="12.75" customHeight="1" x14ac:dyDescent="0.2"/>
    <row r="14800" ht="12.75" customHeight="1" x14ac:dyDescent="0.2"/>
    <row r="14801" ht="12.75" customHeight="1" x14ac:dyDescent="0.2"/>
    <row r="14802" ht="12.75" customHeight="1" x14ac:dyDescent="0.2"/>
    <row r="14803" ht="12.75" customHeight="1" x14ac:dyDescent="0.2"/>
    <row r="14804" ht="12.75" customHeight="1" x14ac:dyDescent="0.2"/>
    <row r="14805" ht="12.75" customHeight="1" x14ac:dyDescent="0.2"/>
    <row r="14806" ht="12.75" customHeight="1" x14ac:dyDescent="0.2"/>
    <row r="14807" ht="12.75" customHeight="1" x14ac:dyDescent="0.2"/>
    <row r="14808" ht="12.75" customHeight="1" x14ac:dyDescent="0.2"/>
    <row r="14809" ht="12.75" customHeight="1" x14ac:dyDescent="0.2"/>
    <row r="14810" ht="12.75" customHeight="1" x14ac:dyDescent="0.2"/>
    <row r="14811" ht="12.75" customHeight="1" x14ac:dyDescent="0.2"/>
    <row r="14812" ht="12.75" customHeight="1" x14ac:dyDescent="0.2"/>
    <row r="14813" ht="12.75" customHeight="1" x14ac:dyDescent="0.2"/>
    <row r="14814" ht="12.75" customHeight="1" x14ac:dyDescent="0.2"/>
    <row r="14815" ht="12.75" customHeight="1" x14ac:dyDescent="0.2"/>
    <row r="14816" ht="12.75" customHeight="1" x14ac:dyDescent="0.2"/>
    <row r="14817" ht="12.75" customHeight="1" x14ac:dyDescent="0.2"/>
    <row r="14818" ht="12.75" customHeight="1" x14ac:dyDescent="0.2"/>
    <row r="14819" ht="12.75" customHeight="1" x14ac:dyDescent="0.2"/>
    <row r="14820" ht="12.75" customHeight="1" x14ac:dyDescent="0.2"/>
    <row r="14821" ht="12.75" customHeight="1" x14ac:dyDescent="0.2"/>
    <row r="14822" ht="12.75" customHeight="1" x14ac:dyDescent="0.2"/>
    <row r="14823" ht="12.75" customHeight="1" x14ac:dyDescent="0.2"/>
    <row r="14824" ht="12.75" customHeight="1" x14ac:dyDescent="0.2"/>
    <row r="14825" ht="12.75" customHeight="1" x14ac:dyDescent="0.2"/>
    <row r="14826" ht="12.75" customHeight="1" x14ac:dyDescent="0.2"/>
    <row r="14827" ht="12.75" customHeight="1" x14ac:dyDescent="0.2"/>
    <row r="14828" ht="12.75" customHeight="1" x14ac:dyDescent="0.2"/>
    <row r="14829" ht="12.75" customHeight="1" x14ac:dyDescent="0.2"/>
    <row r="14830" ht="12.75" customHeight="1" x14ac:dyDescent="0.2"/>
    <row r="14831" ht="12.75" customHeight="1" x14ac:dyDescent="0.2"/>
    <row r="14832" ht="12.75" customHeight="1" x14ac:dyDescent="0.2"/>
    <row r="14833" ht="12.75" customHeight="1" x14ac:dyDescent="0.2"/>
    <row r="14834" ht="12.75" customHeight="1" x14ac:dyDescent="0.2"/>
    <row r="14835" ht="12.75" customHeight="1" x14ac:dyDescent="0.2"/>
    <row r="14836" ht="12.75" customHeight="1" x14ac:dyDescent="0.2"/>
    <row r="14837" ht="12.75" customHeight="1" x14ac:dyDescent="0.2"/>
    <row r="14838" ht="12.75" customHeight="1" x14ac:dyDescent="0.2"/>
    <row r="14839" ht="12.75" customHeight="1" x14ac:dyDescent="0.2"/>
    <row r="14840" ht="12.75" customHeight="1" x14ac:dyDescent="0.2"/>
    <row r="14841" ht="12.75" customHeight="1" x14ac:dyDescent="0.2"/>
    <row r="14842" ht="12.75" customHeight="1" x14ac:dyDescent="0.2"/>
    <row r="14843" ht="12.75" customHeight="1" x14ac:dyDescent="0.2"/>
    <row r="14844" ht="12.75" customHeight="1" x14ac:dyDescent="0.2"/>
    <row r="14845" ht="12.75" customHeight="1" x14ac:dyDescent="0.2"/>
    <row r="14846" ht="12.75" customHeight="1" x14ac:dyDescent="0.2"/>
    <row r="14847" ht="12.75" customHeight="1" x14ac:dyDescent="0.2"/>
    <row r="14848" ht="12.75" customHeight="1" x14ac:dyDescent="0.2"/>
    <row r="14849" ht="12.75" customHeight="1" x14ac:dyDescent="0.2"/>
    <row r="14850" ht="12.75" customHeight="1" x14ac:dyDescent="0.2"/>
    <row r="14851" ht="12.75" customHeight="1" x14ac:dyDescent="0.2"/>
    <row r="14852" ht="12.75" customHeight="1" x14ac:dyDescent="0.2"/>
    <row r="14853" ht="12.75" customHeight="1" x14ac:dyDescent="0.2"/>
    <row r="14854" ht="12.75" customHeight="1" x14ac:dyDescent="0.2"/>
    <row r="14855" ht="12.75" customHeight="1" x14ac:dyDescent="0.2"/>
    <row r="14856" ht="12.75" customHeight="1" x14ac:dyDescent="0.2"/>
    <row r="14857" ht="12.75" customHeight="1" x14ac:dyDescent="0.2"/>
    <row r="14858" ht="12.75" customHeight="1" x14ac:dyDescent="0.2"/>
    <row r="14859" ht="12.75" customHeight="1" x14ac:dyDescent="0.2"/>
    <row r="14860" ht="12.75" customHeight="1" x14ac:dyDescent="0.2"/>
    <row r="14861" ht="12.75" customHeight="1" x14ac:dyDescent="0.2"/>
    <row r="14862" ht="12.75" customHeight="1" x14ac:dyDescent="0.2"/>
    <row r="14863" ht="12.75" customHeight="1" x14ac:dyDescent="0.2"/>
    <row r="14864" ht="12.75" customHeight="1" x14ac:dyDescent="0.2"/>
    <row r="14865" ht="12.75" customHeight="1" x14ac:dyDescent="0.2"/>
    <row r="14866" ht="12.75" customHeight="1" x14ac:dyDescent="0.2"/>
    <row r="14867" ht="12.75" customHeight="1" x14ac:dyDescent="0.2"/>
    <row r="14868" ht="12.75" customHeight="1" x14ac:dyDescent="0.2"/>
    <row r="14869" ht="12.75" customHeight="1" x14ac:dyDescent="0.2"/>
    <row r="14870" ht="12.75" customHeight="1" x14ac:dyDescent="0.2"/>
    <row r="14871" ht="12.75" customHeight="1" x14ac:dyDescent="0.2"/>
    <row r="14872" ht="12.75" customHeight="1" x14ac:dyDescent="0.2"/>
    <row r="14873" ht="12.75" customHeight="1" x14ac:dyDescent="0.2"/>
    <row r="14874" ht="12.75" customHeight="1" x14ac:dyDescent="0.2"/>
    <row r="14875" ht="12.75" customHeight="1" x14ac:dyDescent="0.2"/>
    <row r="14876" ht="12.75" customHeight="1" x14ac:dyDescent="0.2"/>
    <row r="14877" ht="12.75" customHeight="1" x14ac:dyDescent="0.2"/>
    <row r="14878" ht="12.75" customHeight="1" x14ac:dyDescent="0.2"/>
    <row r="14879" ht="12.75" customHeight="1" x14ac:dyDescent="0.2"/>
    <row r="14880" ht="12.75" customHeight="1" x14ac:dyDescent="0.2"/>
    <row r="14881" ht="12.75" customHeight="1" x14ac:dyDescent="0.2"/>
    <row r="14882" ht="12.75" customHeight="1" x14ac:dyDescent="0.2"/>
    <row r="14883" ht="12.75" customHeight="1" x14ac:dyDescent="0.2"/>
    <row r="14884" ht="12.75" customHeight="1" x14ac:dyDescent="0.2"/>
    <row r="14885" ht="12.75" customHeight="1" x14ac:dyDescent="0.2"/>
    <row r="14886" ht="12.75" customHeight="1" x14ac:dyDescent="0.2"/>
    <row r="14887" ht="12.75" customHeight="1" x14ac:dyDescent="0.2"/>
    <row r="14888" ht="12.75" customHeight="1" x14ac:dyDescent="0.2"/>
    <row r="14889" ht="12.75" customHeight="1" x14ac:dyDescent="0.2"/>
    <row r="14890" ht="12.75" customHeight="1" x14ac:dyDescent="0.2"/>
    <row r="14891" ht="12.75" customHeight="1" x14ac:dyDescent="0.2"/>
    <row r="14892" ht="12.75" customHeight="1" x14ac:dyDescent="0.2"/>
    <row r="14893" ht="12.75" customHeight="1" x14ac:dyDescent="0.2"/>
    <row r="14894" ht="12.75" customHeight="1" x14ac:dyDescent="0.2"/>
    <row r="14895" ht="12.75" customHeight="1" x14ac:dyDescent="0.2"/>
    <row r="14896" ht="12.75" customHeight="1" x14ac:dyDescent="0.2"/>
    <row r="14897" ht="12.75" customHeight="1" x14ac:dyDescent="0.2"/>
    <row r="14898" ht="12.75" customHeight="1" x14ac:dyDescent="0.2"/>
    <row r="14899" ht="12.75" customHeight="1" x14ac:dyDescent="0.2"/>
    <row r="14900" ht="12.75" customHeight="1" x14ac:dyDescent="0.2"/>
    <row r="14901" ht="12.75" customHeight="1" x14ac:dyDescent="0.2"/>
    <row r="14902" ht="12.75" customHeight="1" x14ac:dyDescent="0.2"/>
    <row r="14903" ht="12.75" customHeight="1" x14ac:dyDescent="0.2"/>
    <row r="14904" ht="12.75" customHeight="1" x14ac:dyDescent="0.2"/>
    <row r="14905" ht="12.75" customHeight="1" x14ac:dyDescent="0.2"/>
    <row r="14906" ht="12.75" customHeight="1" x14ac:dyDescent="0.2"/>
    <row r="14907" ht="12.75" customHeight="1" x14ac:dyDescent="0.2"/>
    <row r="14908" ht="12.75" customHeight="1" x14ac:dyDescent="0.2"/>
    <row r="14909" ht="12.75" customHeight="1" x14ac:dyDescent="0.2"/>
    <row r="14910" ht="12.75" customHeight="1" x14ac:dyDescent="0.2"/>
    <row r="14911" ht="12.75" customHeight="1" x14ac:dyDescent="0.2"/>
    <row r="14912" ht="12.75" customHeight="1" x14ac:dyDescent="0.2"/>
    <row r="14913" ht="12.75" customHeight="1" x14ac:dyDescent="0.2"/>
    <row r="14914" ht="12.75" customHeight="1" x14ac:dyDescent="0.2"/>
    <row r="14915" ht="12.75" customHeight="1" x14ac:dyDescent="0.2"/>
    <row r="14916" ht="12.75" customHeight="1" x14ac:dyDescent="0.2"/>
    <row r="14917" ht="12.75" customHeight="1" x14ac:dyDescent="0.2"/>
    <row r="14918" ht="12.75" customHeight="1" x14ac:dyDescent="0.2"/>
    <row r="14919" ht="12.75" customHeight="1" x14ac:dyDescent="0.2"/>
    <row r="14920" ht="12.75" customHeight="1" x14ac:dyDescent="0.2"/>
    <row r="14921" ht="12.75" customHeight="1" x14ac:dyDescent="0.2"/>
    <row r="14922" ht="12.75" customHeight="1" x14ac:dyDescent="0.2"/>
    <row r="14923" ht="12.75" customHeight="1" x14ac:dyDescent="0.2"/>
    <row r="14924" ht="12.75" customHeight="1" x14ac:dyDescent="0.2"/>
    <row r="14925" ht="12.75" customHeight="1" x14ac:dyDescent="0.2"/>
    <row r="14926" ht="12.75" customHeight="1" x14ac:dyDescent="0.2"/>
    <row r="14927" ht="12.75" customHeight="1" x14ac:dyDescent="0.2"/>
    <row r="14928" ht="12.75" customHeight="1" x14ac:dyDescent="0.2"/>
    <row r="14929" ht="12.75" customHeight="1" x14ac:dyDescent="0.2"/>
    <row r="14930" ht="12.75" customHeight="1" x14ac:dyDescent="0.2"/>
    <row r="14931" ht="12.75" customHeight="1" x14ac:dyDescent="0.2"/>
    <row r="14932" ht="12.75" customHeight="1" x14ac:dyDescent="0.2"/>
    <row r="14933" ht="12.75" customHeight="1" x14ac:dyDescent="0.2"/>
    <row r="14934" ht="12.75" customHeight="1" x14ac:dyDescent="0.2"/>
    <row r="14935" ht="12.75" customHeight="1" x14ac:dyDescent="0.2"/>
    <row r="14936" ht="12.75" customHeight="1" x14ac:dyDescent="0.2"/>
    <row r="14937" ht="12.75" customHeight="1" x14ac:dyDescent="0.2"/>
    <row r="14938" ht="12.75" customHeight="1" x14ac:dyDescent="0.2"/>
    <row r="14939" ht="12.75" customHeight="1" x14ac:dyDescent="0.2"/>
    <row r="14940" ht="12.75" customHeight="1" x14ac:dyDescent="0.2"/>
    <row r="14941" ht="12.75" customHeight="1" x14ac:dyDescent="0.2"/>
    <row r="14942" ht="12.75" customHeight="1" x14ac:dyDescent="0.2"/>
    <row r="14943" ht="12.75" customHeight="1" x14ac:dyDescent="0.2"/>
    <row r="14944" ht="12.75" customHeight="1" x14ac:dyDescent="0.2"/>
    <row r="14945" ht="12.75" customHeight="1" x14ac:dyDescent="0.2"/>
    <row r="14946" ht="12.75" customHeight="1" x14ac:dyDescent="0.2"/>
    <row r="14947" ht="12.75" customHeight="1" x14ac:dyDescent="0.2"/>
    <row r="14948" ht="12.75" customHeight="1" x14ac:dyDescent="0.2"/>
    <row r="14949" ht="12.75" customHeight="1" x14ac:dyDescent="0.2"/>
    <row r="14950" ht="12.75" customHeight="1" x14ac:dyDescent="0.2"/>
    <row r="14951" ht="12.75" customHeight="1" x14ac:dyDescent="0.2"/>
    <row r="14952" ht="12.75" customHeight="1" x14ac:dyDescent="0.2"/>
    <row r="14953" ht="12.75" customHeight="1" x14ac:dyDescent="0.2"/>
    <row r="14954" ht="12.75" customHeight="1" x14ac:dyDescent="0.2"/>
    <row r="14955" ht="12.75" customHeight="1" x14ac:dyDescent="0.2"/>
    <row r="14956" ht="12.75" customHeight="1" x14ac:dyDescent="0.2"/>
    <row r="14957" ht="12.75" customHeight="1" x14ac:dyDescent="0.2"/>
    <row r="14958" ht="12.75" customHeight="1" x14ac:dyDescent="0.2"/>
    <row r="14959" ht="12.75" customHeight="1" x14ac:dyDescent="0.2"/>
    <row r="14960" ht="12.75" customHeight="1" x14ac:dyDescent="0.2"/>
    <row r="14961" ht="12.75" customHeight="1" x14ac:dyDescent="0.2"/>
    <row r="14962" ht="12.75" customHeight="1" x14ac:dyDescent="0.2"/>
    <row r="14963" ht="12.75" customHeight="1" x14ac:dyDescent="0.2"/>
    <row r="14964" ht="12.75" customHeight="1" x14ac:dyDescent="0.2"/>
    <row r="14965" ht="12.75" customHeight="1" x14ac:dyDescent="0.2"/>
    <row r="14966" ht="12.75" customHeight="1" x14ac:dyDescent="0.2"/>
    <row r="14967" ht="12.75" customHeight="1" x14ac:dyDescent="0.2"/>
    <row r="14968" ht="12.75" customHeight="1" x14ac:dyDescent="0.2"/>
    <row r="14969" ht="12.75" customHeight="1" x14ac:dyDescent="0.2"/>
    <row r="14970" ht="12.75" customHeight="1" x14ac:dyDescent="0.2"/>
    <row r="14971" ht="12.75" customHeight="1" x14ac:dyDescent="0.2"/>
    <row r="14972" ht="12.75" customHeight="1" x14ac:dyDescent="0.2"/>
    <row r="14973" ht="12.75" customHeight="1" x14ac:dyDescent="0.2"/>
    <row r="14974" ht="12.75" customHeight="1" x14ac:dyDescent="0.2"/>
    <row r="14975" ht="12.75" customHeight="1" x14ac:dyDescent="0.2"/>
    <row r="14976" ht="12.75" customHeight="1" x14ac:dyDescent="0.2"/>
    <row r="14977" ht="12.75" customHeight="1" x14ac:dyDescent="0.2"/>
    <row r="14978" ht="12.75" customHeight="1" x14ac:dyDescent="0.2"/>
    <row r="14979" ht="12.75" customHeight="1" x14ac:dyDescent="0.2"/>
    <row r="14980" ht="12.75" customHeight="1" x14ac:dyDescent="0.2"/>
    <row r="14981" ht="12.75" customHeight="1" x14ac:dyDescent="0.2"/>
    <row r="14982" ht="12.75" customHeight="1" x14ac:dyDescent="0.2"/>
    <row r="14983" ht="12.75" customHeight="1" x14ac:dyDescent="0.2"/>
    <row r="14984" ht="12.75" customHeight="1" x14ac:dyDescent="0.2"/>
    <row r="14985" ht="12.75" customHeight="1" x14ac:dyDescent="0.2"/>
    <row r="14986" ht="12.75" customHeight="1" x14ac:dyDescent="0.2"/>
    <row r="14987" ht="12.75" customHeight="1" x14ac:dyDescent="0.2"/>
    <row r="14988" ht="12.75" customHeight="1" x14ac:dyDescent="0.2"/>
    <row r="14989" ht="12.75" customHeight="1" x14ac:dyDescent="0.2"/>
    <row r="14990" ht="12.75" customHeight="1" x14ac:dyDescent="0.2"/>
    <row r="14991" ht="12.75" customHeight="1" x14ac:dyDescent="0.2"/>
    <row r="14992" ht="12.75" customHeight="1" x14ac:dyDescent="0.2"/>
    <row r="14993" ht="12.75" customHeight="1" x14ac:dyDescent="0.2"/>
    <row r="14994" ht="12.75" customHeight="1" x14ac:dyDescent="0.2"/>
    <row r="14995" ht="12.75" customHeight="1" x14ac:dyDescent="0.2"/>
    <row r="14996" ht="12.75" customHeight="1" x14ac:dyDescent="0.2"/>
    <row r="14997" ht="12.75" customHeight="1" x14ac:dyDescent="0.2"/>
    <row r="14998" ht="12.75" customHeight="1" x14ac:dyDescent="0.2"/>
    <row r="14999" ht="12.75" customHeight="1" x14ac:dyDescent="0.2"/>
    <row r="15000" ht="12.75" customHeight="1" x14ac:dyDescent="0.2"/>
    <row r="15001" ht="12.75" customHeight="1" x14ac:dyDescent="0.2"/>
    <row r="15002" ht="12.75" customHeight="1" x14ac:dyDescent="0.2"/>
    <row r="15003" ht="12.75" customHeight="1" x14ac:dyDescent="0.2"/>
    <row r="15004" ht="12.75" customHeight="1" x14ac:dyDescent="0.2"/>
    <row r="15005" ht="12.75" customHeight="1" x14ac:dyDescent="0.2"/>
    <row r="15006" ht="12.75" customHeight="1" x14ac:dyDescent="0.2"/>
    <row r="15007" ht="12.75" customHeight="1" x14ac:dyDescent="0.2"/>
    <row r="15008" ht="12.75" customHeight="1" x14ac:dyDescent="0.2"/>
    <row r="15009" ht="12.75" customHeight="1" x14ac:dyDescent="0.2"/>
    <row r="15010" ht="12.75" customHeight="1" x14ac:dyDescent="0.2"/>
    <row r="15011" ht="12.75" customHeight="1" x14ac:dyDescent="0.2"/>
    <row r="15012" ht="12.75" customHeight="1" x14ac:dyDescent="0.2"/>
    <row r="15013" ht="12.75" customHeight="1" x14ac:dyDescent="0.2"/>
    <row r="15014" ht="12.75" customHeight="1" x14ac:dyDescent="0.2"/>
    <row r="15015" ht="12.75" customHeight="1" x14ac:dyDescent="0.2"/>
    <row r="15016" ht="12.75" customHeight="1" x14ac:dyDescent="0.2"/>
    <row r="15017" ht="12.75" customHeight="1" x14ac:dyDescent="0.2"/>
    <row r="15018" ht="12.75" customHeight="1" x14ac:dyDescent="0.2"/>
    <row r="15019" ht="12.75" customHeight="1" x14ac:dyDescent="0.2"/>
    <row r="15020" ht="12.75" customHeight="1" x14ac:dyDescent="0.2"/>
    <row r="15021" ht="12.75" customHeight="1" x14ac:dyDescent="0.2"/>
    <row r="15022" ht="12.75" customHeight="1" x14ac:dyDescent="0.2"/>
    <row r="15023" ht="12.75" customHeight="1" x14ac:dyDescent="0.2"/>
    <row r="15024" ht="12.75" customHeight="1" x14ac:dyDescent="0.2"/>
    <row r="15025" ht="12.75" customHeight="1" x14ac:dyDescent="0.2"/>
    <row r="15026" ht="12.75" customHeight="1" x14ac:dyDescent="0.2"/>
    <row r="15027" ht="12.75" customHeight="1" x14ac:dyDescent="0.2"/>
    <row r="15028" ht="12.75" customHeight="1" x14ac:dyDescent="0.2"/>
    <row r="15029" ht="12.75" customHeight="1" x14ac:dyDescent="0.2"/>
    <row r="15030" ht="12.75" customHeight="1" x14ac:dyDescent="0.2"/>
    <row r="15031" ht="12.75" customHeight="1" x14ac:dyDescent="0.2"/>
    <row r="15032" ht="12.75" customHeight="1" x14ac:dyDescent="0.2"/>
    <row r="15033" ht="12.75" customHeight="1" x14ac:dyDescent="0.2"/>
    <row r="15034" ht="12.75" customHeight="1" x14ac:dyDescent="0.2"/>
    <row r="15035" ht="12.75" customHeight="1" x14ac:dyDescent="0.2"/>
    <row r="15036" ht="12.75" customHeight="1" x14ac:dyDescent="0.2"/>
    <row r="15037" ht="12.75" customHeight="1" x14ac:dyDescent="0.2"/>
    <row r="15038" ht="12.75" customHeight="1" x14ac:dyDescent="0.2"/>
    <row r="15039" ht="12.75" customHeight="1" x14ac:dyDescent="0.2"/>
    <row r="15040" ht="12.75" customHeight="1" x14ac:dyDescent="0.2"/>
    <row r="15041" ht="12.75" customHeight="1" x14ac:dyDescent="0.2"/>
    <row r="15042" ht="12.75" customHeight="1" x14ac:dyDescent="0.2"/>
    <row r="15043" ht="12.75" customHeight="1" x14ac:dyDescent="0.2"/>
    <row r="15044" ht="12.75" customHeight="1" x14ac:dyDescent="0.2"/>
    <row r="15045" ht="12.75" customHeight="1" x14ac:dyDescent="0.2"/>
    <row r="15046" ht="12.75" customHeight="1" x14ac:dyDescent="0.2"/>
    <row r="15047" ht="12.75" customHeight="1" x14ac:dyDescent="0.2"/>
    <row r="15048" ht="12.75" customHeight="1" x14ac:dyDescent="0.2"/>
    <row r="15049" ht="12.75" customHeight="1" x14ac:dyDescent="0.2"/>
    <row r="15050" ht="12.75" customHeight="1" x14ac:dyDescent="0.2"/>
    <row r="15051" ht="12.75" customHeight="1" x14ac:dyDescent="0.2"/>
    <row r="15052" ht="12.75" customHeight="1" x14ac:dyDescent="0.2"/>
    <row r="15053" ht="12.75" customHeight="1" x14ac:dyDescent="0.2"/>
    <row r="15054" ht="12.75" customHeight="1" x14ac:dyDescent="0.2"/>
    <row r="15055" ht="12.75" customHeight="1" x14ac:dyDescent="0.2"/>
    <row r="15056" ht="12.75" customHeight="1" x14ac:dyDescent="0.2"/>
    <row r="15057" ht="12.75" customHeight="1" x14ac:dyDescent="0.2"/>
    <row r="15058" ht="12.75" customHeight="1" x14ac:dyDescent="0.2"/>
    <row r="15059" ht="12.75" customHeight="1" x14ac:dyDescent="0.2"/>
    <row r="15060" ht="12.75" customHeight="1" x14ac:dyDescent="0.2"/>
    <row r="15061" ht="12.75" customHeight="1" x14ac:dyDescent="0.2"/>
    <row r="15062" ht="12.75" customHeight="1" x14ac:dyDescent="0.2"/>
    <row r="15063" ht="12.75" customHeight="1" x14ac:dyDescent="0.2"/>
    <row r="15064" ht="12.75" customHeight="1" x14ac:dyDescent="0.2"/>
    <row r="15065" ht="12.75" customHeight="1" x14ac:dyDescent="0.2"/>
    <row r="15066" ht="12.75" customHeight="1" x14ac:dyDescent="0.2"/>
    <row r="15067" ht="12.75" customHeight="1" x14ac:dyDescent="0.2"/>
    <row r="15068" ht="12.75" customHeight="1" x14ac:dyDescent="0.2"/>
    <row r="15069" ht="12.75" customHeight="1" x14ac:dyDescent="0.2"/>
    <row r="15070" ht="12.75" customHeight="1" x14ac:dyDescent="0.2"/>
    <row r="15071" ht="12.75" customHeight="1" x14ac:dyDescent="0.2"/>
    <row r="15072" ht="12.75" customHeight="1" x14ac:dyDescent="0.2"/>
    <row r="15073" ht="12.75" customHeight="1" x14ac:dyDescent="0.2"/>
    <row r="15074" ht="12.75" customHeight="1" x14ac:dyDescent="0.2"/>
    <row r="15075" ht="12.75" customHeight="1" x14ac:dyDescent="0.2"/>
    <row r="15076" ht="12.75" customHeight="1" x14ac:dyDescent="0.2"/>
    <row r="15077" ht="12.75" customHeight="1" x14ac:dyDescent="0.2"/>
    <row r="15078" ht="12.75" customHeight="1" x14ac:dyDescent="0.2"/>
    <row r="15079" ht="12.75" customHeight="1" x14ac:dyDescent="0.2"/>
    <row r="15080" ht="12.75" customHeight="1" x14ac:dyDescent="0.2"/>
    <row r="15081" ht="12.75" customHeight="1" x14ac:dyDescent="0.2"/>
    <row r="15082" ht="12.75" customHeight="1" x14ac:dyDescent="0.2"/>
    <row r="15083" ht="12.75" customHeight="1" x14ac:dyDescent="0.2"/>
    <row r="15084" ht="12.75" customHeight="1" x14ac:dyDescent="0.2"/>
    <row r="15085" ht="12.75" customHeight="1" x14ac:dyDescent="0.2"/>
    <row r="15086" ht="12.75" customHeight="1" x14ac:dyDescent="0.2"/>
    <row r="15087" ht="12.75" customHeight="1" x14ac:dyDescent="0.2"/>
    <row r="15088" ht="12.75" customHeight="1" x14ac:dyDescent="0.2"/>
    <row r="15089" ht="12.75" customHeight="1" x14ac:dyDescent="0.2"/>
    <row r="15090" ht="12.75" customHeight="1" x14ac:dyDescent="0.2"/>
    <row r="15091" ht="12.75" customHeight="1" x14ac:dyDescent="0.2"/>
    <row r="15092" ht="12.75" customHeight="1" x14ac:dyDescent="0.2"/>
    <row r="15093" ht="12.75" customHeight="1" x14ac:dyDescent="0.2"/>
    <row r="15094" ht="12.75" customHeight="1" x14ac:dyDescent="0.2"/>
    <row r="15095" ht="12.75" customHeight="1" x14ac:dyDescent="0.2"/>
    <row r="15096" ht="12.75" customHeight="1" x14ac:dyDescent="0.2"/>
    <row r="15097" ht="12.75" customHeight="1" x14ac:dyDescent="0.2"/>
    <row r="15098" ht="12.75" customHeight="1" x14ac:dyDescent="0.2"/>
    <row r="15099" ht="12.75" customHeight="1" x14ac:dyDescent="0.2"/>
    <row r="15100" ht="12.75" customHeight="1" x14ac:dyDescent="0.2"/>
    <row r="15101" ht="12.75" customHeight="1" x14ac:dyDescent="0.2"/>
    <row r="15102" ht="12.75" customHeight="1" x14ac:dyDescent="0.2"/>
    <row r="15103" ht="12.75" customHeight="1" x14ac:dyDescent="0.2"/>
    <row r="15104" ht="12.75" customHeight="1" x14ac:dyDescent="0.2"/>
    <row r="15105" ht="12.75" customHeight="1" x14ac:dyDescent="0.2"/>
    <row r="15106" ht="12.75" customHeight="1" x14ac:dyDescent="0.2"/>
    <row r="15107" ht="12.75" customHeight="1" x14ac:dyDescent="0.2"/>
    <row r="15108" ht="12.75" customHeight="1" x14ac:dyDescent="0.2"/>
    <row r="15109" ht="12.75" customHeight="1" x14ac:dyDescent="0.2"/>
    <row r="15110" ht="12.75" customHeight="1" x14ac:dyDescent="0.2"/>
    <row r="15111" ht="12.75" customHeight="1" x14ac:dyDescent="0.2"/>
    <row r="15112" ht="12.75" customHeight="1" x14ac:dyDescent="0.2"/>
    <row r="15113" ht="12.75" customHeight="1" x14ac:dyDescent="0.2"/>
    <row r="15114" ht="12.75" customHeight="1" x14ac:dyDescent="0.2"/>
    <row r="15115" ht="12.75" customHeight="1" x14ac:dyDescent="0.2"/>
    <row r="15116" ht="12.75" customHeight="1" x14ac:dyDescent="0.2"/>
    <row r="15117" ht="12.75" customHeight="1" x14ac:dyDescent="0.2"/>
    <row r="15118" ht="12.75" customHeight="1" x14ac:dyDescent="0.2"/>
    <row r="15119" ht="12.75" customHeight="1" x14ac:dyDescent="0.2"/>
    <row r="15120" ht="12.75" customHeight="1" x14ac:dyDescent="0.2"/>
    <row r="15121" ht="12.75" customHeight="1" x14ac:dyDescent="0.2"/>
    <row r="15122" ht="12.75" customHeight="1" x14ac:dyDescent="0.2"/>
    <row r="15123" ht="12.75" customHeight="1" x14ac:dyDescent="0.2"/>
    <row r="15124" ht="12.75" customHeight="1" x14ac:dyDescent="0.2"/>
    <row r="15125" ht="12.75" customHeight="1" x14ac:dyDescent="0.2"/>
    <row r="15126" ht="12.75" customHeight="1" x14ac:dyDescent="0.2"/>
    <row r="15127" ht="12.75" customHeight="1" x14ac:dyDescent="0.2"/>
    <row r="15128" ht="12.75" customHeight="1" x14ac:dyDescent="0.2"/>
    <row r="15129" ht="12.75" customHeight="1" x14ac:dyDescent="0.2"/>
    <row r="15130" ht="12.75" customHeight="1" x14ac:dyDescent="0.2"/>
    <row r="15131" ht="12.75" customHeight="1" x14ac:dyDescent="0.2"/>
    <row r="15132" ht="12.75" customHeight="1" x14ac:dyDescent="0.2"/>
    <row r="15133" ht="12.75" customHeight="1" x14ac:dyDescent="0.2"/>
    <row r="15134" ht="12.75" customHeight="1" x14ac:dyDescent="0.2"/>
    <row r="15135" ht="12.75" customHeight="1" x14ac:dyDescent="0.2"/>
    <row r="15136" ht="12.75" customHeight="1" x14ac:dyDescent="0.2"/>
    <row r="15137" ht="12.75" customHeight="1" x14ac:dyDescent="0.2"/>
    <row r="15138" ht="12.75" customHeight="1" x14ac:dyDescent="0.2"/>
    <row r="15139" ht="12.75" customHeight="1" x14ac:dyDescent="0.2"/>
    <row r="15140" ht="12.75" customHeight="1" x14ac:dyDescent="0.2"/>
    <row r="15141" ht="12.75" customHeight="1" x14ac:dyDescent="0.2"/>
    <row r="15142" ht="12.75" customHeight="1" x14ac:dyDescent="0.2"/>
    <row r="15143" ht="12.75" customHeight="1" x14ac:dyDescent="0.2"/>
    <row r="15144" ht="12.75" customHeight="1" x14ac:dyDescent="0.2"/>
    <row r="15145" ht="12.75" customHeight="1" x14ac:dyDescent="0.2"/>
    <row r="15146" ht="12.75" customHeight="1" x14ac:dyDescent="0.2"/>
    <row r="15147" ht="12.75" customHeight="1" x14ac:dyDescent="0.2"/>
    <row r="15148" ht="12.75" customHeight="1" x14ac:dyDescent="0.2"/>
    <row r="15149" ht="12.75" customHeight="1" x14ac:dyDescent="0.2"/>
    <row r="15150" ht="12.75" customHeight="1" x14ac:dyDescent="0.2"/>
    <row r="15151" ht="12.75" customHeight="1" x14ac:dyDescent="0.2"/>
    <row r="15152" ht="12.75" customHeight="1" x14ac:dyDescent="0.2"/>
    <row r="15153" ht="12.75" customHeight="1" x14ac:dyDescent="0.2"/>
    <row r="15154" ht="12.75" customHeight="1" x14ac:dyDescent="0.2"/>
    <row r="15155" ht="12.75" customHeight="1" x14ac:dyDescent="0.2"/>
    <row r="15156" ht="12.75" customHeight="1" x14ac:dyDescent="0.2"/>
    <row r="15157" ht="12.75" customHeight="1" x14ac:dyDescent="0.2"/>
    <row r="15158" ht="12.75" customHeight="1" x14ac:dyDescent="0.2"/>
    <row r="15159" ht="12.75" customHeight="1" x14ac:dyDescent="0.2"/>
    <row r="15160" ht="12.75" customHeight="1" x14ac:dyDescent="0.2"/>
    <row r="15161" ht="12.75" customHeight="1" x14ac:dyDescent="0.2"/>
    <row r="15162" ht="12.75" customHeight="1" x14ac:dyDescent="0.2"/>
    <row r="15163" ht="12.75" customHeight="1" x14ac:dyDescent="0.2"/>
    <row r="15164" ht="12.75" customHeight="1" x14ac:dyDescent="0.2"/>
    <row r="15165" ht="12.75" customHeight="1" x14ac:dyDescent="0.2"/>
    <row r="15166" ht="12.75" customHeight="1" x14ac:dyDescent="0.2"/>
    <row r="15167" ht="12.75" customHeight="1" x14ac:dyDescent="0.2"/>
    <row r="15168" ht="12.75" customHeight="1" x14ac:dyDescent="0.2"/>
    <row r="15169" ht="12.75" customHeight="1" x14ac:dyDescent="0.2"/>
    <row r="15170" ht="12.75" customHeight="1" x14ac:dyDescent="0.2"/>
    <row r="15171" ht="12.75" customHeight="1" x14ac:dyDescent="0.2"/>
    <row r="15172" ht="12.75" customHeight="1" x14ac:dyDescent="0.2"/>
    <row r="15173" ht="12.75" customHeight="1" x14ac:dyDescent="0.2"/>
    <row r="15174" ht="12.75" customHeight="1" x14ac:dyDescent="0.2"/>
    <row r="15175" ht="12.75" customHeight="1" x14ac:dyDescent="0.2"/>
    <row r="15176" ht="12.75" customHeight="1" x14ac:dyDescent="0.2"/>
    <row r="15177" ht="12.75" customHeight="1" x14ac:dyDescent="0.2"/>
    <row r="15178" ht="12.75" customHeight="1" x14ac:dyDescent="0.2"/>
    <row r="15179" ht="12.75" customHeight="1" x14ac:dyDescent="0.2"/>
    <row r="15180" ht="12.75" customHeight="1" x14ac:dyDescent="0.2"/>
    <row r="15181" ht="12.75" customHeight="1" x14ac:dyDescent="0.2"/>
    <row r="15182" ht="12.75" customHeight="1" x14ac:dyDescent="0.2"/>
    <row r="15183" ht="12.75" customHeight="1" x14ac:dyDescent="0.2"/>
    <row r="15184" ht="12.75" customHeight="1" x14ac:dyDescent="0.2"/>
    <row r="15185" ht="12.75" customHeight="1" x14ac:dyDescent="0.2"/>
    <row r="15186" ht="12.75" customHeight="1" x14ac:dyDescent="0.2"/>
    <row r="15187" ht="12.75" customHeight="1" x14ac:dyDescent="0.2"/>
    <row r="15188" ht="12.75" customHeight="1" x14ac:dyDescent="0.2"/>
    <row r="15189" ht="12.75" customHeight="1" x14ac:dyDescent="0.2"/>
    <row r="15190" ht="12.75" customHeight="1" x14ac:dyDescent="0.2"/>
    <row r="15191" ht="12.75" customHeight="1" x14ac:dyDescent="0.2"/>
    <row r="15192" ht="12.75" customHeight="1" x14ac:dyDescent="0.2"/>
    <row r="15193" ht="12.75" customHeight="1" x14ac:dyDescent="0.2"/>
    <row r="15194" ht="12.75" customHeight="1" x14ac:dyDescent="0.2"/>
    <row r="15195" ht="12.75" customHeight="1" x14ac:dyDescent="0.2"/>
    <row r="15196" ht="12.75" customHeight="1" x14ac:dyDescent="0.2"/>
    <row r="15197" ht="12.75" customHeight="1" x14ac:dyDescent="0.2"/>
    <row r="15198" ht="12.75" customHeight="1" x14ac:dyDescent="0.2"/>
    <row r="15199" ht="12.75" customHeight="1" x14ac:dyDescent="0.2"/>
    <row r="15200" ht="12.75" customHeight="1" x14ac:dyDescent="0.2"/>
    <row r="15201" ht="12.75" customHeight="1" x14ac:dyDescent="0.2"/>
    <row r="15202" ht="12.75" customHeight="1" x14ac:dyDescent="0.2"/>
    <row r="15203" ht="12.75" customHeight="1" x14ac:dyDescent="0.2"/>
    <row r="15204" ht="12.75" customHeight="1" x14ac:dyDescent="0.2"/>
    <row r="15205" ht="12.75" customHeight="1" x14ac:dyDescent="0.2"/>
    <row r="15206" ht="12.75" customHeight="1" x14ac:dyDescent="0.2"/>
    <row r="15207" ht="12.75" customHeight="1" x14ac:dyDescent="0.2"/>
    <row r="15208" ht="12.75" customHeight="1" x14ac:dyDescent="0.2"/>
    <row r="15209" ht="12.75" customHeight="1" x14ac:dyDescent="0.2"/>
    <row r="15210" ht="12.75" customHeight="1" x14ac:dyDescent="0.2"/>
    <row r="15211" ht="12.75" customHeight="1" x14ac:dyDescent="0.2"/>
    <row r="15212" ht="12.75" customHeight="1" x14ac:dyDescent="0.2"/>
    <row r="15213" ht="12.75" customHeight="1" x14ac:dyDescent="0.2"/>
    <row r="15214" ht="12.75" customHeight="1" x14ac:dyDescent="0.2"/>
    <row r="15215" ht="12.75" customHeight="1" x14ac:dyDescent="0.2"/>
    <row r="15216" ht="12.75" customHeight="1" x14ac:dyDescent="0.2"/>
    <row r="15217" ht="12.75" customHeight="1" x14ac:dyDescent="0.2"/>
    <row r="15218" ht="12.75" customHeight="1" x14ac:dyDescent="0.2"/>
    <row r="15219" ht="12.75" customHeight="1" x14ac:dyDescent="0.2"/>
    <row r="15220" ht="12.75" customHeight="1" x14ac:dyDescent="0.2"/>
    <row r="15221" ht="12.75" customHeight="1" x14ac:dyDescent="0.2"/>
    <row r="15222" ht="12.75" customHeight="1" x14ac:dyDescent="0.2"/>
    <row r="15223" ht="12.75" customHeight="1" x14ac:dyDescent="0.2"/>
    <row r="15224" ht="12.75" customHeight="1" x14ac:dyDescent="0.2"/>
    <row r="15225" ht="12.75" customHeight="1" x14ac:dyDescent="0.2"/>
    <row r="15226" ht="12.75" customHeight="1" x14ac:dyDescent="0.2"/>
    <row r="15227" ht="12.75" customHeight="1" x14ac:dyDescent="0.2"/>
    <row r="15228" ht="12.75" customHeight="1" x14ac:dyDescent="0.2"/>
    <row r="15229" ht="12.75" customHeight="1" x14ac:dyDescent="0.2"/>
    <row r="15230" ht="12.75" customHeight="1" x14ac:dyDescent="0.2"/>
    <row r="15231" ht="12.75" customHeight="1" x14ac:dyDescent="0.2"/>
    <row r="15232" ht="12.75" customHeight="1" x14ac:dyDescent="0.2"/>
    <row r="15233" ht="12.75" customHeight="1" x14ac:dyDescent="0.2"/>
    <row r="15234" ht="12.75" customHeight="1" x14ac:dyDescent="0.2"/>
    <row r="15235" ht="12.75" customHeight="1" x14ac:dyDescent="0.2"/>
    <row r="15236" ht="12.75" customHeight="1" x14ac:dyDescent="0.2"/>
    <row r="15237" ht="12.75" customHeight="1" x14ac:dyDescent="0.2"/>
    <row r="15238" ht="12.75" customHeight="1" x14ac:dyDescent="0.2"/>
    <row r="15239" ht="12.75" customHeight="1" x14ac:dyDescent="0.2"/>
    <row r="15240" ht="12.75" customHeight="1" x14ac:dyDescent="0.2"/>
    <row r="15241" ht="12.75" customHeight="1" x14ac:dyDescent="0.2"/>
    <row r="15242" ht="12.75" customHeight="1" x14ac:dyDescent="0.2"/>
    <row r="15243" ht="12.75" customHeight="1" x14ac:dyDescent="0.2"/>
    <row r="15244" ht="12.75" customHeight="1" x14ac:dyDescent="0.2"/>
    <row r="15245" ht="12.75" customHeight="1" x14ac:dyDescent="0.2"/>
    <row r="15246" ht="12.75" customHeight="1" x14ac:dyDescent="0.2"/>
    <row r="15247" ht="12.75" customHeight="1" x14ac:dyDescent="0.2"/>
    <row r="15248" ht="12.75" customHeight="1" x14ac:dyDescent="0.2"/>
    <row r="15249" ht="12.75" customHeight="1" x14ac:dyDescent="0.2"/>
    <row r="15250" ht="12.75" customHeight="1" x14ac:dyDescent="0.2"/>
    <row r="15251" ht="12.75" customHeight="1" x14ac:dyDescent="0.2"/>
    <row r="15252" ht="12.75" customHeight="1" x14ac:dyDescent="0.2"/>
    <row r="15253" ht="12.75" customHeight="1" x14ac:dyDescent="0.2"/>
    <row r="15254" ht="12.75" customHeight="1" x14ac:dyDescent="0.2"/>
    <row r="15255" ht="12.75" customHeight="1" x14ac:dyDescent="0.2"/>
    <row r="15256" ht="12.75" customHeight="1" x14ac:dyDescent="0.2"/>
    <row r="15257" ht="12.75" customHeight="1" x14ac:dyDescent="0.2"/>
    <row r="15258" ht="12.75" customHeight="1" x14ac:dyDescent="0.2"/>
    <row r="15259" ht="12.75" customHeight="1" x14ac:dyDescent="0.2"/>
    <row r="15260" ht="12.75" customHeight="1" x14ac:dyDescent="0.2"/>
    <row r="15261" ht="12.75" customHeight="1" x14ac:dyDescent="0.2"/>
    <row r="15262" ht="12.75" customHeight="1" x14ac:dyDescent="0.2"/>
    <row r="15263" ht="12.75" customHeight="1" x14ac:dyDescent="0.2"/>
    <row r="15264" ht="12.75" customHeight="1" x14ac:dyDescent="0.2"/>
    <row r="15265" ht="12.75" customHeight="1" x14ac:dyDescent="0.2"/>
    <row r="15266" ht="12.75" customHeight="1" x14ac:dyDescent="0.2"/>
    <row r="15267" ht="12.75" customHeight="1" x14ac:dyDescent="0.2"/>
    <row r="15268" ht="12.75" customHeight="1" x14ac:dyDescent="0.2"/>
    <row r="15269" ht="12.75" customHeight="1" x14ac:dyDescent="0.2"/>
    <row r="15270" ht="12.75" customHeight="1" x14ac:dyDescent="0.2"/>
    <row r="15271" ht="12.75" customHeight="1" x14ac:dyDescent="0.2"/>
    <row r="15272" ht="12.75" customHeight="1" x14ac:dyDescent="0.2"/>
    <row r="15273" ht="12.75" customHeight="1" x14ac:dyDescent="0.2"/>
    <row r="15274" ht="12.75" customHeight="1" x14ac:dyDescent="0.2"/>
    <row r="15275" ht="12.75" customHeight="1" x14ac:dyDescent="0.2"/>
    <row r="15276" ht="12.75" customHeight="1" x14ac:dyDescent="0.2"/>
    <row r="15277" ht="12.75" customHeight="1" x14ac:dyDescent="0.2"/>
    <row r="15278" ht="12.75" customHeight="1" x14ac:dyDescent="0.2"/>
    <row r="15279" ht="12.75" customHeight="1" x14ac:dyDescent="0.2"/>
    <row r="15280" ht="12.75" customHeight="1" x14ac:dyDescent="0.2"/>
    <row r="15281" ht="12.75" customHeight="1" x14ac:dyDescent="0.2"/>
    <row r="15282" ht="12.75" customHeight="1" x14ac:dyDescent="0.2"/>
    <row r="15283" ht="12.75" customHeight="1" x14ac:dyDescent="0.2"/>
    <row r="15284" ht="12.75" customHeight="1" x14ac:dyDescent="0.2"/>
    <row r="15285" ht="12.75" customHeight="1" x14ac:dyDescent="0.2"/>
    <row r="15286" ht="12.75" customHeight="1" x14ac:dyDescent="0.2"/>
    <row r="15287" ht="12.75" customHeight="1" x14ac:dyDescent="0.2"/>
    <row r="15288" ht="12.75" customHeight="1" x14ac:dyDescent="0.2"/>
    <row r="15289" ht="12.75" customHeight="1" x14ac:dyDescent="0.2"/>
    <row r="15290" ht="12.75" customHeight="1" x14ac:dyDescent="0.2"/>
    <row r="15291" ht="12.75" customHeight="1" x14ac:dyDescent="0.2"/>
    <row r="15292" ht="12.75" customHeight="1" x14ac:dyDescent="0.2"/>
    <row r="15293" ht="12.75" customHeight="1" x14ac:dyDescent="0.2"/>
    <row r="15294" ht="12.75" customHeight="1" x14ac:dyDescent="0.2"/>
    <row r="15295" ht="12.75" customHeight="1" x14ac:dyDescent="0.2"/>
    <row r="15296" ht="12.75" customHeight="1" x14ac:dyDescent="0.2"/>
    <row r="15297" ht="12.75" customHeight="1" x14ac:dyDescent="0.2"/>
    <row r="15298" ht="12.75" customHeight="1" x14ac:dyDescent="0.2"/>
    <row r="15299" ht="12.75" customHeight="1" x14ac:dyDescent="0.2"/>
    <row r="15300" ht="12.75" customHeight="1" x14ac:dyDescent="0.2"/>
    <row r="15301" ht="12.75" customHeight="1" x14ac:dyDescent="0.2"/>
    <row r="15302" ht="12.75" customHeight="1" x14ac:dyDescent="0.2"/>
    <row r="15303" ht="12.75" customHeight="1" x14ac:dyDescent="0.2"/>
    <row r="15304" ht="12.75" customHeight="1" x14ac:dyDescent="0.2"/>
    <row r="15305" ht="12.75" customHeight="1" x14ac:dyDescent="0.2"/>
    <row r="15306" ht="12.75" customHeight="1" x14ac:dyDescent="0.2"/>
    <row r="15307" ht="12.75" customHeight="1" x14ac:dyDescent="0.2"/>
    <row r="15308" ht="12.75" customHeight="1" x14ac:dyDescent="0.2"/>
    <row r="15309" ht="12.75" customHeight="1" x14ac:dyDescent="0.2"/>
    <row r="15310" ht="12.75" customHeight="1" x14ac:dyDescent="0.2"/>
    <row r="15311" ht="12.75" customHeight="1" x14ac:dyDescent="0.2"/>
    <row r="15312" ht="12.75" customHeight="1" x14ac:dyDescent="0.2"/>
    <row r="15313" ht="12.75" customHeight="1" x14ac:dyDescent="0.2"/>
    <row r="15314" ht="12.75" customHeight="1" x14ac:dyDescent="0.2"/>
    <row r="15315" ht="12.75" customHeight="1" x14ac:dyDescent="0.2"/>
    <row r="15316" ht="12.75" customHeight="1" x14ac:dyDescent="0.2"/>
    <row r="15317" ht="12.75" customHeight="1" x14ac:dyDescent="0.2"/>
    <row r="15318" ht="12.75" customHeight="1" x14ac:dyDescent="0.2"/>
    <row r="15319" ht="12.75" customHeight="1" x14ac:dyDescent="0.2"/>
    <row r="15320" ht="12.75" customHeight="1" x14ac:dyDescent="0.2"/>
    <row r="15321" ht="12.75" customHeight="1" x14ac:dyDescent="0.2"/>
    <row r="15322" ht="12.75" customHeight="1" x14ac:dyDescent="0.2"/>
    <row r="15323" ht="12.75" customHeight="1" x14ac:dyDescent="0.2"/>
    <row r="15324" ht="12.75" customHeight="1" x14ac:dyDescent="0.2"/>
    <row r="15325" ht="12.75" customHeight="1" x14ac:dyDescent="0.2"/>
    <row r="15326" ht="12.75" customHeight="1" x14ac:dyDescent="0.2"/>
    <row r="15327" ht="12.75" customHeight="1" x14ac:dyDescent="0.2"/>
    <row r="15328" ht="12.75" customHeight="1" x14ac:dyDescent="0.2"/>
    <row r="15329" ht="12.75" customHeight="1" x14ac:dyDescent="0.2"/>
    <row r="15330" ht="12.75" customHeight="1" x14ac:dyDescent="0.2"/>
    <row r="15331" ht="12.75" customHeight="1" x14ac:dyDescent="0.2"/>
    <row r="15332" ht="12.75" customHeight="1" x14ac:dyDescent="0.2"/>
    <row r="15333" ht="12.75" customHeight="1" x14ac:dyDescent="0.2"/>
    <row r="15334" ht="12.75" customHeight="1" x14ac:dyDescent="0.2"/>
    <row r="15335" ht="12.75" customHeight="1" x14ac:dyDescent="0.2"/>
    <row r="15336" ht="12.75" customHeight="1" x14ac:dyDescent="0.2"/>
    <row r="15337" ht="12.75" customHeight="1" x14ac:dyDescent="0.2"/>
    <row r="15338" ht="12.75" customHeight="1" x14ac:dyDescent="0.2"/>
    <row r="15339" ht="12.75" customHeight="1" x14ac:dyDescent="0.2"/>
    <row r="15340" ht="12.75" customHeight="1" x14ac:dyDescent="0.2"/>
    <row r="15341" ht="12.75" customHeight="1" x14ac:dyDescent="0.2"/>
    <row r="15342" ht="12.75" customHeight="1" x14ac:dyDescent="0.2"/>
    <row r="15343" ht="12.75" customHeight="1" x14ac:dyDescent="0.2"/>
    <row r="15344" ht="12.75" customHeight="1" x14ac:dyDescent="0.2"/>
    <row r="15345" ht="12.75" customHeight="1" x14ac:dyDescent="0.2"/>
    <row r="15346" ht="12.75" customHeight="1" x14ac:dyDescent="0.2"/>
    <row r="15347" ht="12.75" customHeight="1" x14ac:dyDescent="0.2"/>
    <row r="15348" ht="12.75" customHeight="1" x14ac:dyDescent="0.2"/>
    <row r="15349" ht="12.75" customHeight="1" x14ac:dyDescent="0.2"/>
    <row r="15350" ht="12.75" customHeight="1" x14ac:dyDescent="0.2"/>
    <row r="15351" ht="12.75" customHeight="1" x14ac:dyDescent="0.2"/>
    <row r="15352" ht="12.75" customHeight="1" x14ac:dyDescent="0.2"/>
    <row r="15353" ht="12.75" customHeight="1" x14ac:dyDescent="0.2"/>
    <row r="15354" ht="12.75" customHeight="1" x14ac:dyDescent="0.2"/>
    <row r="15355" ht="12.75" customHeight="1" x14ac:dyDescent="0.2"/>
    <row r="15356" ht="12.75" customHeight="1" x14ac:dyDescent="0.2"/>
    <row r="15357" ht="12.75" customHeight="1" x14ac:dyDescent="0.2"/>
    <row r="15358" ht="12.75" customHeight="1" x14ac:dyDescent="0.2"/>
    <row r="15359" ht="12.75" customHeight="1" x14ac:dyDescent="0.2"/>
    <row r="15360" ht="12.75" customHeight="1" x14ac:dyDescent="0.2"/>
    <row r="15361" ht="12.75" customHeight="1" x14ac:dyDescent="0.2"/>
    <row r="15362" ht="12.75" customHeight="1" x14ac:dyDescent="0.2"/>
    <row r="15363" ht="12.75" customHeight="1" x14ac:dyDescent="0.2"/>
    <row r="15364" ht="12.75" customHeight="1" x14ac:dyDescent="0.2"/>
    <row r="15365" ht="12.75" customHeight="1" x14ac:dyDescent="0.2"/>
    <row r="15366" ht="12.75" customHeight="1" x14ac:dyDescent="0.2"/>
    <row r="15367" ht="12.75" customHeight="1" x14ac:dyDescent="0.2"/>
    <row r="15368" ht="12.75" customHeight="1" x14ac:dyDescent="0.2"/>
    <row r="15369" ht="12.75" customHeight="1" x14ac:dyDescent="0.2"/>
    <row r="15370" ht="12.75" customHeight="1" x14ac:dyDescent="0.2"/>
    <row r="15371" ht="12.75" customHeight="1" x14ac:dyDescent="0.2"/>
    <row r="15372" ht="12.75" customHeight="1" x14ac:dyDescent="0.2"/>
    <row r="15373" ht="12.75" customHeight="1" x14ac:dyDescent="0.2"/>
    <row r="15374" ht="12.75" customHeight="1" x14ac:dyDescent="0.2"/>
    <row r="15375" ht="12.75" customHeight="1" x14ac:dyDescent="0.2"/>
    <row r="15376" ht="12.75" customHeight="1" x14ac:dyDescent="0.2"/>
    <row r="15377" ht="12.75" customHeight="1" x14ac:dyDescent="0.2"/>
    <row r="15378" ht="12.75" customHeight="1" x14ac:dyDescent="0.2"/>
    <row r="15379" ht="12.75" customHeight="1" x14ac:dyDescent="0.2"/>
    <row r="15380" ht="12.75" customHeight="1" x14ac:dyDescent="0.2"/>
    <row r="15381" ht="12.75" customHeight="1" x14ac:dyDescent="0.2"/>
    <row r="15382" ht="12.75" customHeight="1" x14ac:dyDescent="0.2"/>
    <row r="15383" ht="12.75" customHeight="1" x14ac:dyDescent="0.2"/>
    <row r="15384" ht="12.75" customHeight="1" x14ac:dyDescent="0.2"/>
    <row r="15385" ht="12.75" customHeight="1" x14ac:dyDescent="0.2"/>
    <row r="15386" ht="12.75" customHeight="1" x14ac:dyDescent="0.2"/>
    <row r="15387" ht="12.75" customHeight="1" x14ac:dyDescent="0.2"/>
    <row r="15388" ht="12.75" customHeight="1" x14ac:dyDescent="0.2"/>
    <row r="15389" ht="12.75" customHeight="1" x14ac:dyDescent="0.2"/>
    <row r="15390" ht="12.75" customHeight="1" x14ac:dyDescent="0.2"/>
    <row r="15391" ht="12.75" customHeight="1" x14ac:dyDescent="0.2"/>
    <row r="15392" ht="12.75" customHeight="1" x14ac:dyDescent="0.2"/>
    <row r="15393" ht="12.75" customHeight="1" x14ac:dyDescent="0.2"/>
    <row r="15394" ht="12.75" customHeight="1" x14ac:dyDescent="0.2"/>
    <row r="15395" ht="12.75" customHeight="1" x14ac:dyDescent="0.2"/>
    <row r="15396" ht="12.75" customHeight="1" x14ac:dyDescent="0.2"/>
    <row r="15397" ht="12.75" customHeight="1" x14ac:dyDescent="0.2"/>
    <row r="15398" ht="12.75" customHeight="1" x14ac:dyDescent="0.2"/>
    <row r="15399" ht="12.75" customHeight="1" x14ac:dyDescent="0.2"/>
    <row r="15400" ht="12.75" customHeight="1" x14ac:dyDescent="0.2"/>
    <row r="15401" ht="12.75" customHeight="1" x14ac:dyDescent="0.2"/>
    <row r="15402" ht="12.75" customHeight="1" x14ac:dyDescent="0.2"/>
    <row r="15403" ht="12.75" customHeight="1" x14ac:dyDescent="0.2"/>
    <row r="15404" ht="12.75" customHeight="1" x14ac:dyDescent="0.2"/>
    <row r="15405" ht="12.75" customHeight="1" x14ac:dyDescent="0.2"/>
    <row r="15406" ht="12.75" customHeight="1" x14ac:dyDescent="0.2"/>
    <row r="15407" ht="12.75" customHeight="1" x14ac:dyDescent="0.2"/>
    <row r="15408" ht="12.75" customHeight="1" x14ac:dyDescent="0.2"/>
    <row r="15409" ht="12.75" customHeight="1" x14ac:dyDescent="0.2"/>
    <row r="15410" ht="12.75" customHeight="1" x14ac:dyDescent="0.2"/>
    <row r="15411" ht="12.75" customHeight="1" x14ac:dyDescent="0.2"/>
    <row r="15412" ht="12.75" customHeight="1" x14ac:dyDescent="0.2"/>
    <row r="15413" ht="12.75" customHeight="1" x14ac:dyDescent="0.2"/>
    <row r="15414" ht="12.75" customHeight="1" x14ac:dyDescent="0.2"/>
    <row r="15415" ht="12.75" customHeight="1" x14ac:dyDescent="0.2"/>
    <row r="15416" ht="12.75" customHeight="1" x14ac:dyDescent="0.2"/>
    <row r="15417" ht="12.75" customHeight="1" x14ac:dyDescent="0.2"/>
    <row r="15418" ht="12.75" customHeight="1" x14ac:dyDescent="0.2"/>
    <row r="15419" ht="12.75" customHeight="1" x14ac:dyDescent="0.2"/>
    <row r="15420" ht="12.75" customHeight="1" x14ac:dyDescent="0.2"/>
    <row r="15421" ht="12.75" customHeight="1" x14ac:dyDescent="0.2"/>
    <row r="15422" ht="12.75" customHeight="1" x14ac:dyDescent="0.2"/>
    <row r="15423" ht="12.75" customHeight="1" x14ac:dyDescent="0.2"/>
    <row r="15424" ht="12.75" customHeight="1" x14ac:dyDescent="0.2"/>
    <row r="15425" ht="12.75" customHeight="1" x14ac:dyDescent="0.2"/>
    <row r="15426" ht="12.75" customHeight="1" x14ac:dyDescent="0.2"/>
    <row r="15427" ht="12.75" customHeight="1" x14ac:dyDescent="0.2"/>
    <row r="15428" ht="12.75" customHeight="1" x14ac:dyDescent="0.2"/>
    <row r="15429" ht="12.75" customHeight="1" x14ac:dyDescent="0.2"/>
    <row r="15430" ht="12.75" customHeight="1" x14ac:dyDescent="0.2"/>
    <row r="15431" ht="12.75" customHeight="1" x14ac:dyDescent="0.2"/>
    <row r="15432" ht="12.75" customHeight="1" x14ac:dyDescent="0.2"/>
    <row r="15433" ht="12.75" customHeight="1" x14ac:dyDescent="0.2"/>
    <row r="15434" ht="12.75" customHeight="1" x14ac:dyDescent="0.2"/>
    <row r="15435" ht="12.75" customHeight="1" x14ac:dyDescent="0.2"/>
    <row r="15436" ht="12.75" customHeight="1" x14ac:dyDescent="0.2"/>
    <row r="15437" ht="12.75" customHeight="1" x14ac:dyDescent="0.2"/>
    <row r="15438" ht="12.75" customHeight="1" x14ac:dyDescent="0.2"/>
    <row r="15439" ht="12.75" customHeight="1" x14ac:dyDescent="0.2"/>
    <row r="15440" ht="12.75" customHeight="1" x14ac:dyDescent="0.2"/>
    <row r="15441" ht="12.75" customHeight="1" x14ac:dyDescent="0.2"/>
    <row r="15442" ht="12.75" customHeight="1" x14ac:dyDescent="0.2"/>
    <row r="15443" ht="12.75" customHeight="1" x14ac:dyDescent="0.2"/>
    <row r="15444" ht="12.75" customHeight="1" x14ac:dyDescent="0.2"/>
    <row r="15445" ht="12.75" customHeight="1" x14ac:dyDescent="0.2"/>
    <row r="15446" ht="12.75" customHeight="1" x14ac:dyDescent="0.2"/>
    <row r="15447" ht="12.75" customHeight="1" x14ac:dyDescent="0.2"/>
    <row r="15448" ht="12.75" customHeight="1" x14ac:dyDescent="0.2"/>
    <row r="15449" ht="12.75" customHeight="1" x14ac:dyDescent="0.2"/>
    <row r="15450" ht="12.75" customHeight="1" x14ac:dyDescent="0.2"/>
    <row r="15451" ht="12.75" customHeight="1" x14ac:dyDescent="0.2"/>
    <row r="15452" ht="12.75" customHeight="1" x14ac:dyDescent="0.2"/>
    <row r="15453" ht="12.75" customHeight="1" x14ac:dyDescent="0.2"/>
    <row r="15454" ht="12.75" customHeight="1" x14ac:dyDescent="0.2"/>
    <row r="15455" ht="12.75" customHeight="1" x14ac:dyDescent="0.2"/>
    <row r="15456" ht="12.75" customHeight="1" x14ac:dyDescent="0.2"/>
    <row r="15457" ht="12.75" customHeight="1" x14ac:dyDescent="0.2"/>
    <row r="15458" ht="12.75" customHeight="1" x14ac:dyDescent="0.2"/>
    <row r="15459" ht="12.75" customHeight="1" x14ac:dyDescent="0.2"/>
    <row r="15460" ht="12.75" customHeight="1" x14ac:dyDescent="0.2"/>
    <row r="15461" ht="12.75" customHeight="1" x14ac:dyDescent="0.2"/>
    <row r="15462" ht="12.75" customHeight="1" x14ac:dyDescent="0.2"/>
    <row r="15463" ht="12.75" customHeight="1" x14ac:dyDescent="0.2"/>
    <row r="15464" ht="12.75" customHeight="1" x14ac:dyDescent="0.2"/>
    <row r="15465" ht="12.75" customHeight="1" x14ac:dyDescent="0.2"/>
    <row r="15466" ht="12.75" customHeight="1" x14ac:dyDescent="0.2"/>
    <row r="15467" ht="12.75" customHeight="1" x14ac:dyDescent="0.2"/>
    <row r="15468" ht="12.75" customHeight="1" x14ac:dyDescent="0.2"/>
    <row r="15469" ht="12.75" customHeight="1" x14ac:dyDescent="0.2"/>
    <row r="15470" ht="12.75" customHeight="1" x14ac:dyDescent="0.2"/>
    <row r="15471" ht="12.75" customHeight="1" x14ac:dyDescent="0.2"/>
    <row r="15472" ht="12.75" customHeight="1" x14ac:dyDescent="0.2"/>
    <row r="15473" ht="12.75" customHeight="1" x14ac:dyDescent="0.2"/>
    <row r="15474" ht="12.75" customHeight="1" x14ac:dyDescent="0.2"/>
    <row r="15475" ht="12.75" customHeight="1" x14ac:dyDescent="0.2"/>
    <row r="15476" ht="12.75" customHeight="1" x14ac:dyDescent="0.2"/>
    <row r="15477" ht="12.75" customHeight="1" x14ac:dyDescent="0.2"/>
    <row r="15478" ht="12.75" customHeight="1" x14ac:dyDescent="0.2"/>
    <row r="15479" ht="12.75" customHeight="1" x14ac:dyDescent="0.2"/>
    <row r="15480" ht="12.75" customHeight="1" x14ac:dyDescent="0.2"/>
    <row r="15481" ht="12.75" customHeight="1" x14ac:dyDescent="0.2"/>
    <row r="15482" ht="12.75" customHeight="1" x14ac:dyDescent="0.2"/>
    <row r="15483" ht="12.75" customHeight="1" x14ac:dyDescent="0.2"/>
    <row r="15484" ht="12.75" customHeight="1" x14ac:dyDescent="0.2"/>
    <row r="15485" ht="12.75" customHeight="1" x14ac:dyDescent="0.2"/>
    <row r="15486" ht="12.75" customHeight="1" x14ac:dyDescent="0.2"/>
    <row r="15487" ht="12.75" customHeight="1" x14ac:dyDescent="0.2"/>
    <row r="15488" ht="12.75" customHeight="1" x14ac:dyDescent="0.2"/>
    <row r="15489" ht="12.75" customHeight="1" x14ac:dyDescent="0.2"/>
    <row r="15490" ht="12.75" customHeight="1" x14ac:dyDescent="0.2"/>
    <row r="15491" ht="12.75" customHeight="1" x14ac:dyDescent="0.2"/>
    <row r="15492" ht="12.75" customHeight="1" x14ac:dyDescent="0.2"/>
    <row r="15493" ht="12.75" customHeight="1" x14ac:dyDescent="0.2"/>
    <row r="15494" ht="12.75" customHeight="1" x14ac:dyDescent="0.2"/>
    <row r="15495" ht="12.75" customHeight="1" x14ac:dyDescent="0.2"/>
    <row r="15496" ht="12.75" customHeight="1" x14ac:dyDescent="0.2"/>
    <row r="15497" ht="12.75" customHeight="1" x14ac:dyDescent="0.2"/>
    <row r="15498" ht="12.75" customHeight="1" x14ac:dyDescent="0.2"/>
    <row r="15499" ht="12.75" customHeight="1" x14ac:dyDescent="0.2"/>
    <row r="15500" ht="12.75" customHeight="1" x14ac:dyDescent="0.2"/>
    <row r="15501" ht="12.75" customHeight="1" x14ac:dyDescent="0.2"/>
    <row r="15502" ht="12.75" customHeight="1" x14ac:dyDescent="0.2"/>
    <row r="15503" ht="12.75" customHeight="1" x14ac:dyDescent="0.2"/>
    <row r="15504" ht="12.75" customHeight="1" x14ac:dyDescent="0.2"/>
    <row r="15505" ht="12.75" customHeight="1" x14ac:dyDescent="0.2"/>
    <row r="15506" ht="12.75" customHeight="1" x14ac:dyDescent="0.2"/>
    <row r="15507" ht="12.75" customHeight="1" x14ac:dyDescent="0.2"/>
    <row r="15508" ht="12.75" customHeight="1" x14ac:dyDescent="0.2"/>
    <row r="15509" ht="12.75" customHeight="1" x14ac:dyDescent="0.2"/>
    <row r="15510" ht="12.75" customHeight="1" x14ac:dyDescent="0.2"/>
    <row r="15511" ht="12.75" customHeight="1" x14ac:dyDescent="0.2"/>
    <row r="15512" ht="12.75" customHeight="1" x14ac:dyDescent="0.2"/>
    <row r="15513" ht="12.75" customHeight="1" x14ac:dyDescent="0.2"/>
    <row r="15514" ht="12.75" customHeight="1" x14ac:dyDescent="0.2"/>
    <row r="15515" ht="12.75" customHeight="1" x14ac:dyDescent="0.2"/>
    <row r="15516" ht="12.75" customHeight="1" x14ac:dyDescent="0.2"/>
    <row r="15517" ht="12.75" customHeight="1" x14ac:dyDescent="0.2"/>
    <row r="15518" ht="12.75" customHeight="1" x14ac:dyDescent="0.2"/>
    <row r="15519" ht="12.75" customHeight="1" x14ac:dyDescent="0.2"/>
    <row r="15520" ht="12.75" customHeight="1" x14ac:dyDescent="0.2"/>
    <row r="15521" ht="12.75" customHeight="1" x14ac:dyDescent="0.2"/>
    <row r="15522" ht="12.75" customHeight="1" x14ac:dyDescent="0.2"/>
    <row r="15523" ht="12.75" customHeight="1" x14ac:dyDescent="0.2"/>
    <row r="15524" ht="12.75" customHeight="1" x14ac:dyDescent="0.2"/>
    <row r="15525" ht="12.75" customHeight="1" x14ac:dyDescent="0.2"/>
    <row r="15526" ht="12.75" customHeight="1" x14ac:dyDescent="0.2"/>
    <row r="15527" ht="12.75" customHeight="1" x14ac:dyDescent="0.2"/>
    <row r="15528" ht="12.75" customHeight="1" x14ac:dyDescent="0.2"/>
    <row r="15529" ht="12.75" customHeight="1" x14ac:dyDescent="0.2"/>
    <row r="15530" ht="12.75" customHeight="1" x14ac:dyDescent="0.2"/>
    <row r="15531" ht="12.75" customHeight="1" x14ac:dyDescent="0.2"/>
    <row r="15532" ht="12.75" customHeight="1" x14ac:dyDescent="0.2"/>
    <row r="15533" ht="12.75" customHeight="1" x14ac:dyDescent="0.2"/>
    <row r="15534" ht="12.75" customHeight="1" x14ac:dyDescent="0.2"/>
    <row r="15535" ht="12.75" customHeight="1" x14ac:dyDescent="0.2"/>
    <row r="15536" ht="12.75" customHeight="1" x14ac:dyDescent="0.2"/>
    <row r="15537" ht="12.75" customHeight="1" x14ac:dyDescent="0.2"/>
    <row r="15538" ht="12.75" customHeight="1" x14ac:dyDescent="0.2"/>
    <row r="15539" ht="12.75" customHeight="1" x14ac:dyDescent="0.2"/>
    <row r="15540" ht="12.75" customHeight="1" x14ac:dyDescent="0.2"/>
    <row r="15541" ht="12.75" customHeight="1" x14ac:dyDescent="0.2"/>
    <row r="15542" ht="12.75" customHeight="1" x14ac:dyDescent="0.2"/>
    <row r="15543" ht="12.75" customHeight="1" x14ac:dyDescent="0.2"/>
    <row r="15544" ht="12.75" customHeight="1" x14ac:dyDescent="0.2"/>
    <row r="15545" ht="12.75" customHeight="1" x14ac:dyDescent="0.2"/>
    <row r="15546" ht="12.75" customHeight="1" x14ac:dyDescent="0.2"/>
    <row r="15547" ht="12.75" customHeight="1" x14ac:dyDescent="0.2"/>
    <row r="15548" ht="12.75" customHeight="1" x14ac:dyDescent="0.2"/>
    <row r="15549" ht="12.75" customHeight="1" x14ac:dyDescent="0.2"/>
    <row r="15550" ht="12.75" customHeight="1" x14ac:dyDescent="0.2"/>
    <row r="15551" ht="12.75" customHeight="1" x14ac:dyDescent="0.2"/>
    <row r="15552" ht="12.75" customHeight="1" x14ac:dyDescent="0.2"/>
    <row r="15553" ht="12.75" customHeight="1" x14ac:dyDescent="0.2"/>
    <row r="15554" ht="12.75" customHeight="1" x14ac:dyDescent="0.2"/>
    <row r="15555" ht="12.75" customHeight="1" x14ac:dyDescent="0.2"/>
    <row r="15556" ht="12.75" customHeight="1" x14ac:dyDescent="0.2"/>
    <row r="15557" ht="12.75" customHeight="1" x14ac:dyDescent="0.2"/>
    <row r="15558" ht="12.75" customHeight="1" x14ac:dyDescent="0.2"/>
    <row r="15559" ht="12.75" customHeight="1" x14ac:dyDescent="0.2"/>
    <row r="15560" ht="12.75" customHeight="1" x14ac:dyDescent="0.2"/>
    <row r="15561" ht="12.75" customHeight="1" x14ac:dyDescent="0.2"/>
    <row r="15562" ht="12.75" customHeight="1" x14ac:dyDescent="0.2"/>
    <row r="15563" ht="12.75" customHeight="1" x14ac:dyDescent="0.2"/>
    <row r="15564" ht="12.75" customHeight="1" x14ac:dyDescent="0.2"/>
    <row r="15565" ht="12.75" customHeight="1" x14ac:dyDescent="0.2"/>
    <row r="15566" ht="12.75" customHeight="1" x14ac:dyDescent="0.2"/>
    <row r="15567" ht="12.75" customHeight="1" x14ac:dyDescent="0.2"/>
    <row r="15568" ht="12.75" customHeight="1" x14ac:dyDescent="0.2"/>
    <row r="15569" ht="12.75" customHeight="1" x14ac:dyDescent="0.2"/>
    <row r="15570" ht="12.75" customHeight="1" x14ac:dyDescent="0.2"/>
    <row r="15571" ht="12.75" customHeight="1" x14ac:dyDescent="0.2"/>
    <row r="15572" ht="12.75" customHeight="1" x14ac:dyDescent="0.2"/>
    <row r="15573" ht="12.75" customHeight="1" x14ac:dyDescent="0.2"/>
    <row r="15574" ht="12.75" customHeight="1" x14ac:dyDescent="0.2"/>
    <row r="15575" ht="12.75" customHeight="1" x14ac:dyDescent="0.2"/>
    <row r="15576" ht="12.75" customHeight="1" x14ac:dyDescent="0.2"/>
    <row r="15577" ht="12.75" customHeight="1" x14ac:dyDescent="0.2"/>
    <row r="15578" ht="12.75" customHeight="1" x14ac:dyDescent="0.2"/>
    <row r="15579" ht="12.75" customHeight="1" x14ac:dyDescent="0.2"/>
    <row r="15580" ht="12.75" customHeight="1" x14ac:dyDescent="0.2"/>
    <row r="15581" ht="12.75" customHeight="1" x14ac:dyDescent="0.2"/>
    <row r="15582" ht="12.75" customHeight="1" x14ac:dyDescent="0.2"/>
    <row r="15583" ht="12.75" customHeight="1" x14ac:dyDescent="0.2"/>
    <row r="15584" ht="12.75" customHeight="1" x14ac:dyDescent="0.2"/>
    <row r="15585" ht="12.75" customHeight="1" x14ac:dyDescent="0.2"/>
    <row r="15586" ht="12.75" customHeight="1" x14ac:dyDescent="0.2"/>
    <row r="15587" ht="12.75" customHeight="1" x14ac:dyDescent="0.2"/>
    <row r="15588" ht="12.75" customHeight="1" x14ac:dyDescent="0.2"/>
    <row r="15589" ht="12.75" customHeight="1" x14ac:dyDescent="0.2"/>
    <row r="15590" ht="12.75" customHeight="1" x14ac:dyDescent="0.2"/>
    <row r="15591" ht="12.75" customHeight="1" x14ac:dyDescent="0.2"/>
    <row r="15592" ht="12.75" customHeight="1" x14ac:dyDescent="0.2"/>
    <row r="15593" ht="12.75" customHeight="1" x14ac:dyDescent="0.2"/>
    <row r="15594" ht="12.75" customHeight="1" x14ac:dyDescent="0.2"/>
    <row r="15595" ht="12.75" customHeight="1" x14ac:dyDescent="0.2"/>
    <row r="15596" ht="12.75" customHeight="1" x14ac:dyDescent="0.2"/>
    <row r="15597" ht="12.75" customHeight="1" x14ac:dyDescent="0.2"/>
    <row r="15598" ht="12.75" customHeight="1" x14ac:dyDescent="0.2"/>
    <row r="15599" ht="12.75" customHeight="1" x14ac:dyDescent="0.2"/>
    <row r="15600" ht="12.75" customHeight="1" x14ac:dyDescent="0.2"/>
    <row r="15601" ht="12.75" customHeight="1" x14ac:dyDescent="0.2"/>
    <row r="15602" ht="12.75" customHeight="1" x14ac:dyDescent="0.2"/>
    <row r="15603" ht="12.75" customHeight="1" x14ac:dyDescent="0.2"/>
    <row r="15604" ht="12.75" customHeight="1" x14ac:dyDescent="0.2"/>
    <row r="15605" ht="12.75" customHeight="1" x14ac:dyDescent="0.2"/>
    <row r="15606" ht="12.75" customHeight="1" x14ac:dyDescent="0.2"/>
    <row r="15607" ht="12.75" customHeight="1" x14ac:dyDescent="0.2"/>
    <row r="15608" ht="12.75" customHeight="1" x14ac:dyDescent="0.2"/>
    <row r="15609" ht="12.75" customHeight="1" x14ac:dyDescent="0.2"/>
    <row r="15610" ht="12.75" customHeight="1" x14ac:dyDescent="0.2"/>
    <row r="15611" ht="12.75" customHeight="1" x14ac:dyDescent="0.2"/>
    <row r="15612" ht="12.75" customHeight="1" x14ac:dyDescent="0.2"/>
    <row r="15613" ht="12.75" customHeight="1" x14ac:dyDescent="0.2"/>
    <row r="15614" ht="12.75" customHeight="1" x14ac:dyDescent="0.2"/>
    <row r="15615" ht="12.75" customHeight="1" x14ac:dyDescent="0.2"/>
    <row r="15616" ht="12.75" customHeight="1" x14ac:dyDescent="0.2"/>
    <row r="15617" ht="12.75" customHeight="1" x14ac:dyDescent="0.2"/>
    <row r="15618" ht="12.75" customHeight="1" x14ac:dyDescent="0.2"/>
    <row r="15619" ht="12.75" customHeight="1" x14ac:dyDescent="0.2"/>
    <row r="15620" ht="12.75" customHeight="1" x14ac:dyDescent="0.2"/>
    <row r="15621" ht="12.75" customHeight="1" x14ac:dyDescent="0.2"/>
    <row r="15622" ht="12.75" customHeight="1" x14ac:dyDescent="0.2"/>
    <row r="15623" ht="12.75" customHeight="1" x14ac:dyDescent="0.2"/>
    <row r="15624" ht="12.75" customHeight="1" x14ac:dyDescent="0.2"/>
    <row r="15625" ht="12.75" customHeight="1" x14ac:dyDescent="0.2"/>
    <row r="15626" ht="12.75" customHeight="1" x14ac:dyDescent="0.2"/>
    <row r="15627" ht="12.75" customHeight="1" x14ac:dyDescent="0.2"/>
    <row r="15628" ht="12.75" customHeight="1" x14ac:dyDescent="0.2"/>
    <row r="15629" ht="12.75" customHeight="1" x14ac:dyDescent="0.2"/>
    <row r="15630" ht="12.75" customHeight="1" x14ac:dyDescent="0.2"/>
    <row r="15631" ht="12.75" customHeight="1" x14ac:dyDescent="0.2"/>
    <row r="15632" ht="12.75" customHeight="1" x14ac:dyDescent="0.2"/>
    <row r="15633" ht="12.75" customHeight="1" x14ac:dyDescent="0.2"/>
    <row r="15634" ht="12.75" customHeight="1" x14ac:dyDescent="0.2"/>
    <row r="15635" ht="12.75" customHeight="1" x14ac:dyDescent="0.2"/>
    <row r="15636" ht="12.75" customHeight="1" x14ac:dyDescent="0.2"/>
    <row r="15637" ht="12.75" customHeight="1" x14ac:dyDescent="0.2"/>
    <row r="15638" ht="12.75" customHeight="1" x14ac:dyDescent="0.2"/>
    <row r="15639" ht="12.75" customHeight="1" x14ac:dyDescent="0.2"/>
    <row r="15640" ht="12.75" customHeight="1" x14ac:dyDescent="0.2"/>
    <row r="15641" ht="12.75" customHeight="1" x14ac:dyDescent="0.2"/>
    <row r="15642" ht="12.75" customHeight="1" x14ac:dyDescent="0.2"/>
    <row r="15643" ht="12.75" customHeight="1" x14ac:dyDescent="0.2"/>
    <row r="15644" ht="12.75" customHeight="1" x14ac:dyDescent="0.2"/>
    <row r="15645" ht="12.75" customHeight="1" x14ac:dyDescent="0.2"/>
    <row r="15646" ht="12.75" customHeight="1" x14ac:dyDescent="0.2"/>
    <row r="15647" ht="12.75" customHeight="1" x14ac:dyDescent="0.2"/>
    <row r="15648" ht="12.75" customHeight="1" x14ac:dyDescent="0.2"/>
    <row r="15649" ht="12.75" customHeight="1" x14ac:dyDescent="0.2"/>
    <row r="15650" ht="12.75" customHeight="1" x14ac:dyDescent="0.2"/>
    <row r="15651" ht="12.75" customHeight="1" x14ac:dyDescent="0.2"/>
    <row r="15652" ht="12.75" customHeight="1" x14ac:dyDescent="0.2"/>
    <row r="15653" ht="12.75" customHeight="1" x14ac:dyDescent="0.2"/>
    <row r="15654" ht="12.75" customHeight="1" x14ac:dyDescent="0.2"/>
    <row r="15655" ht="12.75" customHeight="1" x14ac:dyDescent="0.2"/>
    <row r="15656" ht="12.75" customHeight="1" x14ac:dyDescent="0.2"/>
    <row r="15657" ht="12.75" customHeight="1" x14ac:dyDescent="0.2"/>
    <row r="15658" ht="12.75" customHeight="1" x14ac:dyDescent="0.2"/>
    <row r="15659" ht="12.75" customHeight="1" x14ac:dyDescent="0.2"/>
    <row r="15660" ht="12.75" customHeight="1" x14ac:dyDescent="0.2"/>
    <row r="15661" ht="12.75" customHeight="1" x14ac:dyDescent="0.2"/>
    <row r="15662" ht="12.75" customHeight="1" x14ac:dyDescent="0.2"/>
    <row r="15663" ht="12.75" customHeight="1" x14ac:dyDescent="0.2"/>
    <row r="15664" ht="12.75" customHeight="1" x14ac:dyDescent="0.2"/>
    <row r="15665" ht="12.75" customHeight="1" x14ac:dyDescent="0.2"/>
    <row r="15666" ht="12.75" customHeight="1" x14ac:dyDescent="0.2"/>
    <row r="15667" ht="12.75" customHeight="1" x14ac:dyDescent="0.2"/>
    <row r="15668" ht="12.75" customHeight="1" x14ac:dyDescent="0.2"/>
    <row r="15669" ht="12.75" customHeight="1" x14ac:dyDescent="0.2"/>
    <row r="15670" ht="12.75" customHeight="1" x14ac:dyDescent="0.2"/>
    <row r="15671" ht="12.75" customHeight="1" x14ac:dyDescent="0.2"/>
    <row r="15672" ht="12.75" customHeight="1" x14ac:dyDescent="0.2"/>
    <row r="15673" ht="12.75" customHeight="1" x14ac:dyDescent="0.2"/>
    <row r="15674" ht="12.75" customHeight="1" x14ac:dyDescent="0.2"/>
    <row r="15675" ht="12.75" customHeight="1" x14ac:dyDescent="0.2"/>
    <row r="15676" ht="12.75" customHeight="1" x14ac:dyDescent="0.2"/>
    <row r="15677" ht="12.75" customHeight="1" x14ac:dyDescent="0.2"/>
    <row r="15678" ht="12.75" customHeight="1" x14ac:dyDescent="0.2"/>
    <row r="15679" ht="12.75" customHeight="1" x14ac:dyDescent="0.2"/>
    <row r="15680" ht="12.75" customHeight="1" x14ac:dyDescent="0.2"/>
    <row r="15681" ht="12.75" customHeight="1" x14ac:dyDescent="0.2"/>
    <row r="15682" ht="12.75" customHeight="1" x14ac:dyDescent="0.2"/>
    <row r="15683" ht="12.75" customHeight="1" x14ac:dyDescent="0.2"/>
    <row r="15684" ht="12.75" customHeight="1" x14ac:dyDescent="0.2"/>
    <row r="15685" ht="12.75" customHeight="1" x14ac:dyDescent="0.2"/>
    <row r="15686" ht="12.75" customHeight="1" x14ac:dyDescent="0.2"/>
    <row r="15687" ht="12.75" customHeight="1" x14ac:dyDescent="0.2"/>
    <row r="15688" ht="12.75" customHeight="1" x14ac:dyDescent="0.2"/>
    <row r="15689" ht="12.75" customHeight="1" x14ac:dyDescent="0.2"/>
    <row r="15690" ht="12.75" customHeight="1" x14ac:dyDescent="0.2"/>
    <row r="15691" ht="12.75" customHeight="1" x14ac:dyDescent="0.2"/>
    <row r="15692" ht="12.75" customHeight="1" x14ac:dyDescent="0.2"/>
    <row r="15693" ht="12.75" customHeight="1" x14ac:dyDescent="0.2"/>
    <row r="15694" ht="12.75" customHeight="1" x14ac:dyDescent="0.2"/>
    <row r="15695" ht="12.75" customHeight="1" x14ac:dyDescent="0.2"/>
    <row r="15696" ht="12.75" customHeight="1" x14ac:dyDescent="0.2"/>
    <row r="15697" ht="12.75" customHeight="1" x14ac:dyDescent="0.2"/>
    <row r="15698" ht="12.75" customHeight="1" x14ac:dyDescent="0.2"/>
    <row r="15699" ht="12.75" customHeight="1" x14ac:dyDescent="0.2"/>
    <row r="15700" ht="12.75" customHeight="1" x14ac:dyDescent="0.2"/>
    <row r="15701" ht="12.75" customHeight="1" x14ac:dyDescent="0.2"/>
    <row r="15702" ht="12.75" customHeight="1" x14ac:dyDescent="0.2"/>
    <row r="15703" ht="12.75" customHeight="1" x14ac:dyDescent="0.2"/>
    <row r="15704" ht="12.75" customHeight="1" x14ac:dyDescent="0.2"/>
    <row r="15705" ht="12.75" customHeight="1" x14ac:dyDescent="0.2"/>
    <row r="15706" ht="12.75" customHeight="1" x14ac:dyDescent="0.2"/>
    <row r="15707" ht="12.75" customHeight="1" x14ac:dyDescent="0.2"/>
    <row r="15708" ht="12.75" customHeight="1" x14ac:dyDescent="0.2"/>
    <row r="15709" ht="12.75" customHeight="1" x14ac:dyDescent="0.2"/>
    <row r="15710" ht="12.75" customHeight="1" x14ac:dyDescent="0.2"/>
    <row r="15711" ht="12.75" customHeight="1" x14ac:dyDescent="0.2"/>
    <row r="15712" ht="12.75" customHeight="1" x14ac:dyDescent="0.2"/>
    <row r="15713" ht="12.75" customHeight="1" x14ac:dyDescent="0.2"/>
    <row r="15714" ht="12.75" customHeight="1" x14ac:dyDescent="0.2"/>
    <row r="15715" ht="12.75" customHeight="1" x14ac:dyDescent="0.2"/>
    <row r="15716" ht="12.75" customHeight="1" x14ac:dyDescent="0.2"/>
    <row r="15717" ht="12.75" customHeight="1" x14ac:dyDescent="0.2"/>
    <row r="15718" ht="12.75" customHeight="1" x14ac:dyDescent="0.2"/>
    <row r="15719" ht="12.75" customHeight="1" x14ac:dyDescent="0.2"/>
    <row r="15720" ht="12.75" customHeight="1" x14ac:dyDescent="0.2"/>
    <row r="15721" ht="12.75" customHeight="1" x14ac:dyDescent="0.2"/>
    <row r="15722" ht="12.75" customHeight="1" x14ac:dyDescent="0.2"/>
    <row r="15723" ht="12.75" customHeight="1" x14ac:dyDescent="0.2"/>
    <row r="15724" ht="12.75" customHeight="1" x14ac:dyDescent="0.2"/>
    <row r="15725" ht="12.75" customHeight="1" x14ac:dyDescent="0.2"/>
    <row r="15726" ht="12.75" customHeight="1" x14ac:dyDescent="0.2"/>
    <row r="15727" ht="12.75" customHeight="1" x14ac:dyDescent="0.2"/>
    <row r="15728" ht="12.75" customHeight="1" x14ac:dyDescent="0.2"/>
    <row r="15729" ht="12.75" customHeight="1" x14ac:dyDescent="0.2"/>
    <row r="15730" ht="12.75" customHeight="1" x14ac:dyDescent="0.2"/>
    <row r="15731" ht="12.75" customHeight="1" x14ac:dyDescent="0.2"/>
    <row r="15732" ht="12.75" customHeight="1" x14ac:dyDescent="0.2"/>
    <row r="15733" ht="12.75" customHeight="1" x14ac:dyDescent="0.2"/>
    <row r="15734" ht="12.75" customHeight="1" x14ac:dyDescent="0.2"/>
    <row r="15735" ht="12.75" customHeight="1" x14ac:dyDescent="0.2"/>
    <row r="15736" ht="12.75" customHeight="1" x14ac:dyDescent="0.2"/>
    <row r="15737" ht="12.75" customHeight="1" x14ac:dyDescent="0.2"/>
    <row r="15738" ht="12.75" customHeight="1" x14ac:dyDescent="0.2"/>
    <row r="15739" ht="12.75" customHeight="1" x14ac:dyDescent="0.2"/>
    <row r="15740" ht="12.75" customHeight="1" x14ac:dyDescent="0.2"/>
    <row r="15741" ht="12.75" customHeight="1" x14ac:dyDescent="0.2"/>
    <row r="15742" ht="12.75" customHeight="1" x14ac:dyDescent="0.2"/>
    <row r="15743" ht="12.75" customHeight="1" x14ac:dyDescent="0.2"/>
    <row r="15744" ht="12.75" customHeight="1" x14ac:dyDescent="0.2"/>
    <row r="15745" ht="12.75" customHeight="1" x14ac:dyDescent="0.2"/>
    <row r="15746" ht="12.75" customHeight="1" x14ac:dyDescent="0.2"/>
    <row r="15747" ht="12.75" customHeight="1" x14ac:dyDescent="0.2"/>
    <row r="15748" ht="12.75" customHeight="1" x14ac:dyDescent="0.2"/>
    <row r="15749" ht="12.75" customHeight="1" x14ac:dyDescent="0.2"/>
    <row r="15750" ht="12.75" customHeight="1" x14ac:dyDescent="0.2"/>
    <row r="15751" ht="12.75" customHeight="1" x14ac:dyDescent="0.2"/>
    <row r="15752" ht="12.75" customHeight="1" x14ac:dyDescent="0.2"/>
    <row r="15753" ht="12.75" customHeight="1" x14ac:dyDescent="0.2"/>
    <row r="15754" ht="12.75" customHeight="1" x14ac:dyDescent="0.2"/>
    <row r="15755" ht="12.75" customHeight="1" x14ac:dyDescent="0.2"/>
    <row r="15756" ht="12.75" customHeight="1" x14ac:dyDescent="0.2"/>
    <row r="15757" ht="12.75" customHeight="1" x14ac:dyDescent="0.2"/>
    <row r="15758" ht="12.75" customHeight="1" x14ac:dyDescent="0.2"/>
    <row r="15759" ht="12.75" customHeight="1" x14ac:dyDescent="0.2"/>
    <row r="15760" ht="12.75" customHeight="1" x14ac:dyDescent="0.2"/>
    <row r="15761" ht="12.75" customHeight="1" x14ac:dyDescent="0.2"/>
    <row r="15762" ht="12.75" customHeight="1" x14ac:dyDescent="0.2"/>
    <row r="15763" ht="12.75" customHeight="1" x14ac:dyDescent="0.2"/>
    <row r="15764" ht="12.75" customHeight="1" x14ac:dyDescent="0.2"/>
    <row r="15765" ht="12.75" customHeight="1" x14ac:dyDescent="0.2"/>
    <row r="15766" ht="12.75" customHeight="1" x14ac:dyDescent="0.2"/>
    <row r="15767" ht="12.75" customHeight="1" x14ac:dyDescent="0.2"/>
    <row r="15768" ht="12.75" customHeight="1" x14ac:dyDescent="0.2"/>
    <row r="15769" ht="12.75" customHeight="1" x14ac:dyDescent="0.2"/>
    <row r="15770" ht="12.75" customHeight="1" x14ac:dyDescent="0.2"/>
    <row r="15771" ht="12.75" customHeight="1" x14ac:dyDescent="0.2"/>
    <row r="15772" ht="12.75" customHeight="1" x14ac:dyDescent="0.2"/>
    <row r="15773" ht="12.75" customHeight="1" x14ac:dyDescent="0.2"/>
    <row r="15774" ht="12.75" customHeight="1" x14ac:dyDescent="0.2"/>
    <row r="15775" ht="12.75" customHeight="1" x14ac:dyDescent="0.2"/>
    <row r="15776" ht="12.75" customHeight="1" x14ac:dyDescent="0.2"/>
    <row r="15777" ht="12.75" customHeight="1" x14ac:dyDescent="0.2"/>
    <row r="15778" ht="12.75" customHeight="1" x14ac:dyDescent="0.2"/>
    <row r="15779" ht="12.75" customHeight="1" x14ac:dyDescent="0.2"/>
    <row r="15780" ht="12.75" customHeight="1" x14ac:dyDescent="0.2"/>
    <row r="15781" ht="12.75" customHeight="1" x14ac:dyDescent="0.2"/>
    <row r="15782" ht="12.75" customHeight="1" x14ac:dyDescent="0.2"/>
    <row r="15783" ht="12.75" customHeight="1" x14ac:dyDescent="0.2"/>
    <row r="15784" ht="12.75" customHeight="1" x14ac:dyDescent="0.2"/>
    <row r="15785" ht="12.75" customHeight="1" x14ac:dyDescent="0.2"/>
    <row r="15786" ht="12.75" customHeight="1" x14ac:dyDescent="0.2"/>
    <row r="15787" ht="12.75" customHeight="1" x14ac:dyDescent="0.2"/>
    <row r="15788" ht="12.75" customHeight="1" x14ac:dyDescent="0.2"/>
    <row r="15789" ht="12.75" customHeight="1" x14ac:dyDescent="0.2"/>
    <row r="15790" ht="12.75" customHeight="1" x14ac:dyDescent="0.2"/>
    <row r="15791" ht="12.75" customHeight="1" x14ac:dyDescent="0.2"/>
    <row r="15792" ht="12.75" customHeight="1" x14ac:dyDescent="0.2"/>
    <row r="15793" ht="12.75" customHeight="1" x14ac:dyDescent="0.2"/>
    <row r="15794" ht="12.75" customHeight="1" x14ac:dyDescent="0.2"/>
    <row r="15795" ht="12.75" customHeight="1" x14ac:dyDescent="0.2"/>
    <row r="15796" ht="12.75" customHeight="1" x14ac:dyDescent="0.2"/>
    <row r="15797" ht="12.75" customHeight="1" x14ac:dyDescent="0.2"/>
    <row r="15798" ht="12.75" customHeight="1" x14ac:dyDescent="0.2"/>
    <row r="15799" ht="12.75" customHeight="1" x14ac:dyDescent="0.2"/>
    <row r="15800" ht="12.75" customHeight="1" x14ac:dyDescent="0.2"/>
    <row r="15801" ht="12.75" customHeight="1" x14ac:dyDescent="0.2"/>
    <row r="15802" ht="12.75" customHeight="1" x14ac:dyDescent="0.2"/>
    <row r="15803" ht="12.75" customHeight="1" x14ac:dyDescent="0.2"/>
    <row r="15804" ht="12.75" customHeight="1" x14ac:dyDescent="0.2"/>
    <row r="15805" ht="12.75" customHeight="1" x14ac:dyDescent="0.2"/>
    <row r="15806" ht="12.75" customHeight="1" x14ac:dyDescent="0.2"/>
    <row r="15807" ht="12.75" customHeight="1" x14ac:dyDescent="0.2"/>
    <row r="15808" ht="12.75" customHeight="1" x14ac:dyDescent="0.2"/>
    <row r="15809" ht="12.75" customHeight="1" x14ac:dyDescent="0.2"/>
    <row r="15810" ht="12.75" customHeight="1" x14ac:dyDescent="0.2"/>
    <row r="15811" ht="12.75" customHeight="1" x14ac:dyDescent="0.2"/>
    <row r="15812" ht="12.75" customHeight="1" x14ac:dyDescent="0.2"/>
    <row r="15813" ht="12.75" customHeight="1" x14ac:dyDescent="0.2"/>
    <row r="15814" ht="12.75" customHeight="1" x14ac:dyDescent="0.2"/>
    <row r="15815" ht="12.75" customHeight="1" x14ac:dyDescent="0.2"/>
    <row r="15816" ht="12.75" customHeight="1" x14ac:dyDescent="0.2"/>
    <row r="15817" ht="12.75" customHeight="1" x14ac:dyDescent="0.2"/>
    <row r="15818" ht="12.75" customHeight="1" x14ac:dyDescent="0.2"/>
    <row r="15819" ht="12.75" customHeight="1" x14ac:dyDescent="0.2"/>
    <row r="15820" ht="12.75" customHeight="1" x14ac:dyDescent="0.2"/>
    <row r="15821" ht="12.75" customHeight="1" x14ac:dyDescent="0.2"/>
    <row r="15822" ht="12.75" customHeight="1" x14ac:dyDescent="0.2"/>
    <row r="15823" ht="12.75" customHeight="1" x14ac:dyDescent="0.2"/>
    <row r="15824" ht="12.75" customHeight="1" x14ac:dyDescent="0.2"/>
    <row r="15825" ht="12.75" customHeight="1" x14ac:dyDescent="0.2"/>
    <row r="15826" ht="12.75" customHeight="1" x14ac:dyDescent="0.2"/>
    <row r="15827" ht="12.75" customHeight="1" x14ac:dyDescent="0.2"/>
    <row r="15828" ht="12.75" customHeight="1" x14ac:dyDescent="0.2"/>
    <row r="15829" ht="12.75" customHeight="1" x14ac:dyDescent="0.2"/>
    <row r="15830" ht="12.75" customHeight="1" x14ac:dyDescent="0.2"/>
    <row r="15831" ht="12.75" customHeight="1" x14ac:dyDescent="0.2"/>
    <row r="15832" ht="12.75" customHeight="1" x14ac:dyDescent="0.2"/>
    <row r="15833" ht="12.75" customHeight="1" x14ac:dyDescent="0.2"/>
    <row r="15834" ht="12.75" customHeight="1" x14ac:dyDescent="0.2"/>
    <row r="15835" ht="12.75" customHeight="1" x14ac:dyDescent="0.2"/>
    <row r="15836" ht="12.75" customHeight="1" x14ac:dyDescent="0.2"/>
    <row r="15837" ht="12.75" customHeight="1" x14ac:dyDescent="0.2"/>
    <row r="15838" ht="12.75" customHeight="1" x14ac:dyDescent="0.2"/>
    <row r="15839" ht="12.75" customHeight="1" x14ac:dyDescent="0.2"/>
    <row r="15840" ht="12.75" customHeight="1" x14ac:dyDescent="0.2"/>
    <row r="15841" ht="12.75" customHeight="1" x14ac:dyDescent="0.2"/>
    <row r="15842" ht="12.75" customHeight="1" x14ac:dyDescent="0.2"/>
    <row r="15843" ht="12.75" customHeight="1" x14ac:dyDescent="0.2"/>
    <row r="15844" ht="12.75" customHeight="1" x14ac:dyDescent="0.2"/>
    <row r="15845" ht="12.75" customHeight="1" x14ac:dyDescent="0.2"/>
    <row r="15846" ht="12.75" customHeight="1" x14ac:dyDescent="0.2"/>
    <row r="15847" ht="12.75" customHeight="1" x14ac:dyDescent="0.2"/>
    <row r="15848" ht="12.75" customHeight="1" x14ac:dyDescent="0.2"/>
    <row r="15849" ht="12.75" customHeight="1" x14ac:dyDescent="0.2"/>
    <row r="15850" ht="12.75" customHeight="1" x14ac:dyDescent="0.2"/>
    <row r="15851" ht="12.75" customHeight="1" x14ac:dyDescent="0.2"/>
    <row r="15852" ht="12.75" customHeight="1" x14ac:dyDescent="0.2"/>
    <row r="15853" ht="12.75" customHeight="1" x14ac:dyDescent="0.2"/>
    <row r="15854" ht="12.75" customHeight="1" x14ac:dyDescent="0.2"/>
    <row r="15855" ht="12.75" customHeight="1" x14ac:dyDescent="0.2"/>
    <row r="15856" ht="12.75" customHeight="1" x14ac:dyDescent="0.2"/>
    <row r="15857" ht="12.75" customHeight="1" x14ac:dyDescent="0.2"/>
    <row r="15858" ht="12.75" customHeight="1" x14ac:dyDescent="0.2"/>
    <row r="15859" ht="12.75" customHeight="1" x14ac:dyDescent="0.2"/>
    <row r="15860" ht="12.75" customHeight="1" x14ac:dyDescent="0.2"/>
    <row r="15861" ht="12.75" customHeight="1" x14ac:dyDescent="0.2"/>
    <row r="15862" ht="12.75" customHeight="1" x14ac:dyDescent="0.2"/>
    <row r="15863" ht="12.75" customHeight="1" x14ac:dyDescent="0.2"/>
    <row r="15864" ht="12.75" customHeight="1" x14ac:dyDescent="0.2"/>
    <row r="15865" ht="12.75" customHeight="1" x14ac:dyDescent="0.2"/>
    <row r="15866" ht="12.75" customHeight="1" x14ac:dyDescent="0.2"/>
    <row r="15867" ht="12.75" customHeight="1" x14ac:dyDescent="0.2"/>
    <row r="15868" ht="12.75" customHeight="1" x14ac:dyDescent="0.2"/>
    <row r="15869" ht="12.75" customHeight="1" x14ac:dyDescent="0.2"/>
    <row r="15870" ht="12.75" customHeight="1" x14ac:dyDescent="0.2"/>
    <row r="15871" ht="12.75" customHeight="1" x14ac:dyDescent="0.2"/>
    <row r="15872" ht="12.75" customHeight="1" x14ac:dyDescent="0.2"/>
    <row r="15873" ht="12.75" customHeight="1" x14ac:dyDescent="0.2"/>
    <row r="15874" ht="12.75" customHeight="1" x14ac:dyDescent="0.2"/>
    <row r="15875" ht="12.75" customHeight="1" x14ac:dyDescent="0.2"/>
    <row r="15876" ht="12.75" customHeight="1" x14ac:dyDescent="0.2"/>
    <row r="15877" ht="12.75" customHeight="1" x14ac:dyDescent="0.2"/>
    <row r="15878" ht="12.75" customHeight="1" x14ac:dyDescent="0.2"/>
    <row r="15879" ht="12.75" customHeight="1" x14ac:dyDescent="0.2"/>
    <row r="15880" ht="12.75" customHeight="1" x14ac:dyDescent="0.2"/>
    <row r="15881" ht="12.75" customHeight="1" x14ac:dyDescent="0.2"/>
    <row r="15882" ht="12.75" customHeight="1" x14ac:dyDescent="0.2"/>
    <row r="15883" ht="12.75" customHeight="1" x14ac:dyDescent="0.2"/>
    <row r="15884" ht="12.75" customHeight="1" x14ac:dyDescent="0.2"/>
    <row r="15885" ht="12.75" customHeight="1" x14ac:dyDescent="0.2"/>
    <row r="15886" ht="12.75" customHeight="1" x14ac:dyDescent="0.2"/>
    <row r="15887" ht="12.75" customHeight="1" x14ac:dyDescent="0.2"/>
    <row r="15888" ht="12.75" customHeight="1" x14ac:dyDescent="0.2"/>
    <row r="15889" ht="12.75" customHeight="1" x14ac:dyDescent="0.2"/>
    <row r="15890" ht="12.75" customHeight="1" x14ac:dyDescent="0.2"/>
    <row r="15891" ht="12.75" customHeight="1" x14ac:dyDescent="0.2"/>
    <row r="15892" ht="12.75" customHeight="1" x14ac:dyDescent="0.2"/>
    <row r="15893" ht="12.75" customHeight="1" x14ac:dyDescent="0.2"/>
    <row r="15894" ht="12.75" customHeight="1" x14ac:dyDescent="0.2"/>
    <row r="15895" ht="12.75" customHeight="1" x14ac:dyDescent="0.2"/>
    <row r="15896" ht="12.75" customHeight="1" x14ac:dyDescent="0.2"/>
    <row r="15897" ht="12.75" customHeight="1" x14ac:dyDescent="0.2"/>
    <row r="15898" ht="12.75" customHeight="1" x14ac:dyDescent="0.2"/>
    <row r="15899" ht="12.75" customHeight="1" x14ac:dyDescent="0.2"/>
    <row r="15900" ht="12.75" customHeight="1" x14ac:dyDescent="0.2"/>
    <row r="15901" ht="12.75" customHeight="1" x14ac:dyDescent="0.2"/>
    <row r="15902" ht="12.75" customHeight="1" x14ac:dyDescent="0.2"/>
    <row r="15903" ht="12.75" customHeight="1" x14ac:dyDescent="0.2"/>
    <row r="15904" ht="12.75" customHeight="1" x14ac:dyDescent="0.2"/>
    <row r="15905" ht="12.75" customHeight="1" x14ac:dyDescent="0.2"/>
    <row r="15906" ht="12.75" customHeight="1" x14ac:dyDescent="0.2"/>
    <row r="15907" ht="12.75" customHeight="1" x14ac:dyDescent="0.2"/>
    <row r="15908" ht="12.75" customHeight="1" x14ac:dyDescent="0.2"/>
    <row r="15909" ht="12.75" customHeight="1" x14ac:dyDescent="0.2"/>
    <row r="15910" ht="12.75" customHeight="1" x14ac:dyDescent="0.2"/>
    <row r="15911" ht="12.75" customHeight="1" x14ac:dyDescent="0.2"/>
    <row r="15912" ht="12.75" customHeight="1" x14ac:dyDescent="0.2"/>
    <row r="15913" ht="12.75" customHeight="1" x14ac:dyDescent="0.2"/>
    <row r="15914" ht="12.75" customHeight="1" x14ac:dyDescent="0.2"/>
    <row r="15915" ht="12.75" customHeight="1" x14ac:dyDescent="0.2"/>
    <row r="15916" ht="12.75" customHeight="1" x14ac:dyDescent="0.2"/>
    <row r="15917" ht="12.75" customHeight="1" x14ac:dyDescent="0.2"/>
    <row r="15918" ht="12.75" customHeight="1" x14ac:dyDescent="0.2"/>
    <row r="15919" ht="12.75" customHeight="1" x14ac:dyDescent="0.2"/>
    <row r="15920" ht="12.75" customHeight="1" x14ac:dyDescent="0.2"/>
    <row r="15921" ht="12.75" customHeight="1" x14ac:dyDescent="0.2"/>
    <row r="15922" ht="12.75" customHeight="1" x14ac:dyDescent="0.2"/>
    <row r="15923" ht="12.75" customHeight="1" x14ac:dyDescent="0.2"/>
    <row r="15924" ht="12.75" customHeight="1" x14ac:dyDescent="0.2"/>
    <row r="15925" ht="12.75" customHeight="1" x14ac:dyDescent="0.2"/>
    <row r="15926" ht="12.75" customHeight="1" x14ac:dyDescent="0.2"/>
    <row r="15927" ht="12.75" customHeight="1" x14ac:dyDescent="0.2"/>
    <row r="15928" ht="12.75" customHeight="1" x14ac:dyDescent="0.2"/>
    <row r="15929" ht="12.75" customHeight="1" x14ac:dyDescent="0.2"/>
    <row r="15930" ht="12.75" customHeight="1" x14ac:dyDescent="0.2"/>
    <row r="15931" ht="12.75" customHeight="1" x14ac:dyDescent="0.2"/>
    <row r="15932" ht="12.75" customHeight="1" x14ac:dyDescent="0.2"/>
    <row r="15933" ht="12.75" customHeight="1" x14ac:dyDescent="0.2"/>
    <row r="15934" ht="12.75" customHeight="1" x14ac:dyDescent="0.2"/>
    <row r="15935" ht="12.75" customHeight="1" x14ac:dyDescent="0.2"/>
    <row r="15936" ht="12.75" customHeight="1" x14ac:dyDescent="0.2"/>
    <row r="15937" ht="12.75" customHeight="1" x14ac:dyDescent="0.2"/>
    <row r="15938" ht="12.75" customHeight="1" x14ac:dyDescent="0.2"/>
    <row r="15939" ht="12.75" customHeight="1" x14ac:dyDescent="0.2"/>
    <row r="15940" ht="12.75" customHeight="1" x14ac:dyDescent="0.2"/>
    <row r="15941" ht="12.75" customHeight="1" x14ac:dyDescent="0.2"/>
    <row r="15942" ht="12.75" customHeight="1" x14ac:dyDescent="0.2"/>
    <row r="15943" ht="12.75" customHeight="1" x14ac:dyDescent="0.2"/>
    <row r="15944" ht="12.75" customHeight="1" x14ac:dyDescent="0.2"/>
    <row r="15945" ht="12.75" customHeight="1" x14ac:dyDescent="0.2"/>
    <row r="15946" ht="12.75" customHeight="1" x14ac:dyDescent="0.2"/>
    <row r="15947" ht="12.75" customHeight="1" x14ac:dyDescent="0.2"/>
    <row r="15948" ht="12.75" customHeight="1" x14ac:dyDescent="0.2"/>
    <row r="15949" ht="12.75" customHeight="1" x14ac:dyDescent="0.2"/>
    <row r="15950" ht="12.75" customHeight="1" x14ac:dyDescent="0.2"/>
    <row r="15951" ht="12.75" customHeight="1" x14ac:dyDescent="0.2"/>
    <row r="15952" ht="12.75" customHeight="1" x14ac:dyDescent="0.2"/>
    <row r="15953" ht="12.75" customHeight="1" x14ac:dyDescent="0.2"/>
    <row r="15954" ht="12.75" customHeight="1" x14ac:dyDescent="0.2"/>
    <row r="15955" ht="12.75" customHeight="1" x14ac:dyDescent="0.2"/>
    <row r="15956" ht="12.75" customHeight="1" x14ac:dyDescent="0.2"/>
    <row r="15957" ht="12.75" customHeight="1" x14ac:dyDescent="0.2"/>
    <row r="15958" ht="12.75" customHeight="1" x14ac:dyDescent="0.2"/>
    <row r="15959" ht="12.75" customHeight="1" x14ac:dyDescent="0.2"/>
    <row r="15960" ht="12.75" customHeight="1" x14ac:dyDescent="0.2"/>
    <row r="15961" ht="12.75" customHeight="1" x14ac:dyDescent="0.2"/>
    <row r="15962" ht="12.75" customHeight="1" x14ac:dyDescent="0.2"/>
    <row r="15963" ht="12.75" customHeight="1" x14ac:dyDescent="0.2"/>
    <row r="15964" ht="12.75" customHeight="1" x14ac:dyDescent="0.2"/>
    <row r="15965" ht="12.75" customHeight="1" x14ac:dyDescent="0.2"/>
    <row r="15966" ht="12.75" customHeight="1" x14ac:dyDescent="0.2"/>
    <row r="15967" ht="12.75" customHeight="1" x14ac:dyDescent="0.2"/>
    <row r="15968" ht="12.75" customHeight="1" x14ac:dyDescent="0.2"/>
    <row r="15969" ht="12.75" customHeight="1" x14ac:dyDescent="0.2"/>
    <row r="15970" ht="12.75" customHeight="1" x14ac:dyDescent="0.2"/>
    <row r="15971" ht="12.75" customHeight="1" x14ac:dyDescent="0.2"/>
    <row r="15972" ht="12.75" customHeight="1" x14ac:dyDescent="0.2"/>
    <row r="15973" ht="12.75" customHeight="1" x14ac:dyDescent="0.2"/>
    <row r="15974" ht="12.75" customHeight="1" x14ac:dyDescent="0.2"/>
    <row r="15975" ht="12.75" customHeight="1" x14ac:dyDescent="0.2"/>
    <row r="15976" ht="12.75" customHeight="1" x14ac:dyDescent="0.2"/>
    <row r="15977" ht="12.75" customHeight="1" x14ac:dyDescent="0.2"/>
    <row r="15978" ht="12.75" customHeight="1" x14ac:dyDescent="0.2"/>
    <row r="15979" ht="12.75" customHeight="1" x14ac:dyDescent="0.2"/>
    <row r="15980" ht="12.75" customHeight="1" x14ac:dyDescent="0.2"/>
    <row r="15981" ht="12.75" customHeight="1" x14ac:dyDescent="0.2"/>
    <row r="15982" ht="12.75" customHeight="1" x14ac:dyDescent="0.2"/>
    <row r="15983" ht="12.75" customHeight="1" x14ac:dyDescent="0.2"/>
    <row r="15984" ht="12.75" customHeight="1" x14ac:dyDescent="0.2"/>
    <row r="15985" ht="12.75" customHeight="1" x14ac:dyDescent="0.2"/>
    <row r="15986" ht="12.75" customHeight="1" x14ac:dyDescent="0.2"/>
    <row r="15987" ht="12.75" customHeight="1" x14ac:dyDescent="0.2"/>
    <row r="15988" ht="12.75" customHeight="1" x14ac:dyDescent="0.2"/>
    <row r="15989" ht="12.75" customHeight="1" x14ac:dyDescent="0.2"/>
    <row r="15990" ht="12.75" customHeight="1" x14ac:dyDescent="0.2"/>
    <row r="15991" ht="12.75" customHeight="1" x14ac:dyDescent="0.2"/>
    <row r="15992" ht="12.75" customHeight="1" x14ac:dyDescent="0.2"/>
    <row r="15993" ht="12.75" customHeight="1" x14ac:dyDescent="0.2"/>
    <row r="15994" ht="12.75" customHeight="1" x14ac:dyDescent="0.2"/>
    <row r="15995" ht="12.75" customHeight="1" x14ac:dyDescent="0.2"/>
    <row r="15996" ht="12.75" customHeight="1" x14ac:dyDescent="0.2"/>
    <row r="15997" ht="12.75" customHeight="1" x14ac:dyDescent="0.2"/>
    <row r="15998" ht="12.75" customHeight="1" x14ac:dyDescent="0.2"/>
    <row r="15999" ht="12.75" customHeight="1" x14ac:dyDescent="0.2"/>
    <row r="16000" ht="12.75" customHeight="1" x14ac:dyDescent="0.2"/>
    <row r="16001" ht="12.75" customHeight="1" x14ac:dyDescent="0.2"/>
    <row r="16002" ht="12.75" customHeight="1" x14ac:dyDescent="0.2"/>
    <row r="16003" ht="12.75" customHeight="1" x14ac:dyDescent="0.2"/>
    <row r="16004" ht="12.75" customHeight="1" x14ac:dyDescent="0.2"/>
    <row r="16005" ht="12.75" customHeight="1" x14ac:dyDescent="0.2"/>
    <row r="16006" ht="12.75" customHeight="1" x14ac:dyDescent="0.2"/>
    <row r="16007" ht="12.75" customHeight="1" x14ac:dyDescent="0.2"/>
    <row r="16008" ht="12.75" customHeight="1" x14ac:dyDescent="0.2"/>
    <row r="16009" ht="12.75" customHeight="1" x14ac:dyDescent="0.2"/>
    <row r="16010" ht="12.75" customHeight="1" x14ac:dyDescent="0.2"/>
    <row r="16011" ht="12.75" customHeight="1" x14ac:dyDescent="0.2"/>
    <row r="16012" ht="12.75" customHeight="1" x14ac:dyDescent="0.2"/>
    <row r="16013" ht="12.75" customHeight="1" x14ac:dyDescent="0.2"/>
    <row r="16014" ht="12.75" customHeight="1" x14ac:dyDescent="0.2"/>
    <row r="16015" ht="12.75" customHeight="1" x14ac:dyDescent="0.2"/>
    <row r="16016" ht="12.75" customHeight="1" x14ac:dyDescent="0.2"/>
    <row r="16017" ht="12.75" customHeight="1" x14ac:dyDescent="0.2"/>
    <row r="16018" ht="12.75" customHeight="1" x14ac:dyDescent="0.2"/>
    <row r="16019" ht="12.75" customHeight="1" x14ac:dyDescent="0.2"/>
    <row r="16020" ht="12.75" customHeight="1" x14ac:dyDescent="0.2"/>
    <row r="16021" ht="12.75" customHeight="1" x14ac:dyDescent="0.2"/>
    <row r="16022" ht="12.75" customHeight="1" x14ac:dyDescent="0.2"/>
    <row r="16023" ht="12.75" customHeight="1" x14ac:dyDescent="0.2"/>
    <row r="16024" ht="12.75" customHeight="1" x14ac:dyDescent="0.2"/>
    <row r="16025" ht="12.75" customHeight="1" x14ac:dyDescent="0.2"/>
    <row r="16026" ht="12.75" customHeight="1" x14ac:dyDescent="0.2"/>
    <row r="16027" ht="12.75" customHeight="1" x14ac:dyDescent="0.2"/>
    <row r="16028" ht="12.75" customHeight="1" x14ac:dyDescent="0.2"/>
    <row r="16029" ht="12.75" customHeight="1" x14ac:dyDescent="0.2"/>
    <row r="16030" ht="12.75" customHeight="1" x14ac:dyDescent="0.2"/>
    <row r="16031" ht="12.75" customHeight="1" x14ac:dyDescent="0.2"/>
    <row r="16032" ht="12.75" customHeight="1" x14ac:dyDescent="0.2"/>
    <row r="16033" ht="12.75" customHeight="1" x14ac:dyDescent="0.2"/>
    <row r="16034" ht="12.75" customHeight="1" x14ac:dyDescent="0.2"/>
    <row r="16035" ht="12.75" customHeight="1" x14ac:dyDescent="0.2"/>
    <row r="16036" ht="12.75" customHeight="1" x14ac:dyDescent="0.2"/>
    <row r="16037" ht="12.75" customHeight="1" x14ac:dyDescent="0.2"/>
    <row r="16038" ht="12.75" customHeight="1" x14ac:dyDescent="0.2"/>
    <row r="16039" ht="12.75" customHeight="1" x14ac:dyDescent="0.2"/>
    <row r="16040" ht="12.75" customHeight="1" x14ac:dyDescent="0.2"/>
    <row r="16041" ht="12.75" customHeight="1" x14ac:dyDescent="0.2"/>
    <row r="16042" ht="12.75" customHeight="1" x14ac:dyDescent="0.2"/>
    <row r="16043" ht="12.75" customHeight="1" x14ac:dyDescent="0.2"/>
    <row r="16044" ht="12.75" customHeight="1" x14ac:dyDescent="0.2"/>
    <row r="16045" ht="12.75" customHeight="1" x14ac:dyDescent="0.2"/>
    <row r="16046" ht="12.75" customHeight="1" x14ac:dyDescent="0.2"/>
    <row r="16047" ht="12.75" customHeight="1" x14ac:dyDescent="0.2"/>
    <row r="16048" ht="12.75" customHeight="1" x14ac:dyDescent="0.2"/>
    <row r="16049" ht="12.75" customHeight="1" x14ac:dyDescent="0.2"/>
    <row r="16050" ht="12.75" customHeight="1" x14ac:dyDescent="0.2"/>
    <row r="16051" ht="12.75" customHeight="1" x14ac:dyDescent="0.2"/>
    <row r="16052" ht="12.75" customHeight="1" x14ac:dyDescent="0.2"/>
    <row r="16053" ht="12.75" customHeight="1" x14ac:dyDescent="0.2"/>
    <row r="16054" ht="12.75" customHeight="1" x14ac:dyDescent="0.2"/>
    <row r="16055" ht="12.75" customHeight="1" x14ac:dyDescent="0.2"/>
    <row r="16056" ht="12.75" customHeight="1" x14ac:dyDescent="0.2"/>
    <row r="16057" ht="12.75" customHeight="1" x14ac:dyDescent="0.2"/>
    <row r="16058" ht="12.75" customHeight="1" x14ac:dyDescent="0.2"/>
    <row r="16059" ht="12.75" customHeight="1" x14ac:dyDescent="0.2"/>
    <row r="16060" ht="12.75" customHeight="1" x14ac:dyDescent="0.2"/>
    <row r="16061" ht="12.75" customHeight="1" x14ac:dyDescent="0.2"/>
    <row r="16062" ht="12.75" customHeight="1" x14ac:dyDescent="0.2"/>
    <row r="16063" ht="12.75" customHeight="1" x14ac:dyDescent="0.2"/>
    <row r="16064" ht="12.75" customHeight="1" x14ac:dyDescent="0.2"/>
    <row r="16065" ht="12.75" customHeight="1" x14ac:dyDescent="0.2"/>
    <row r="16066" ht="12.75" customHeight="1" x14ac:dyDescent="0.2"/>
    <row r="16067" ht="12.75" customHeight="1" x14ac:dyDescent="0.2"/>
    <row r="16068" ht="12.75" customHeight="1" x14ac:dyDescent="0.2"/>
    <row r="16069" ht="12.75" customHeight="1" x14ac:dyDescent="0.2"/>
    <row r="16070" ht="12.75" customHeight="1" x14ac:dyDescent="0.2"/>
    <row r="16071" ht="12.75" customHeight="1" x14ac:dyDescent="0.2"/>
    <row r="16072" ht="12.75" customHeight="1" x14ac:dyDescent="0.2"/>
    <row r="16073" ht="12.75" customHeight="1" x14ac:dyDescent="0.2"/>
    <row r="16074" ht="12.75" customHeight="1" x14ac:dyDescent="0.2"/>
    <row r="16075" ht="12.75" customHeight="1" x14ac:dyDescent="0.2"/>
    <row r="16076" ht="12.75" customHeight="1" x14ac:dyDescent="0.2"/>
    <row r="16077" ht="12.75" customHeight="1" x14ac:dyDescent="0.2"/>
    <row r="16078" ht="12.75" customHeight="1" x14ac:dyDescent="0.2"/>
    <row r="16079" ht="12.75" customHeight="1" x14ac:dyDescent="0.2"/>
    <row r="16080" ht="12.75" customHeight="1" x14ac:dyDescent="0.2"/>
    <row r="16081" ht="12.75" customHeight="1" x14ac:dyDescent="0.2"/>
    <row r="16082" ht="12.75" customHeight="1" x14ac:dyDescent="0.2"/>
    <row r="16083" ht="12.75" customHeight="1" x14ac:dyDescent="0.2"/>
    <row r="16084" ht="12.75" customHeight="1" x14ac:dyDescent="0.2"/>
    <row r="16085" ht="12.75" customHeight="1" x14ac:dyDescent="0.2"/>
    <row r="16086" ht="12.75" customHeight="1" x14ac:dyDescent="0.2"/>
    <row r="16087" ht="12.75" customHeight="1" x14ac:dyDescent="0.2"/>
    <row r="16088" ht="12.75" customHeight="1" x14ac:dyDescent="0.2"/>
    <row r="16089" ht="12.75" customHeight="1" x14ac:dyDescent="0.2"/>
    <row r="16090" ht="12.75" customHeight="1" x14ac:dyDescent="0.2"/>
    <row r="16091" ht="12.75" customHeight="1" x14ac:dyDescent="0.2"/>
    <row r="16092" ht="12.75" customHeight="1" x14ac:dyDescent="0.2"/>
    <row r="16093" ht="12.75" customHeight="1" x14ac:dyDescent="0.2"/>
    <row r="16094" ht="12.75" customHeight="1" x14ac:dyDescent="0.2"/>
    <row r="16095" ht="12.75" customHeight="1" x14ac:dyDescent="0.2"/>
    <row r="16096" ht="12.75" customHeight="1" x14ac:dyDescent="0.2"/>
    <row r="16097" ht="12.75" customHeight="1" x14ac:dyDescent="0.2"/>
    <row r="16098" ht="12.75" customHeight="1" x14ac:dyDescent="0.2"/>
    <row r="16099" ht="12.75" customHeight="1" x14ac:dyDescent="0.2"/>
    <row r="16100" ht="12.75" customHeight="1" x14ac:dyDescent="0.2"/>
    <row r="16101" ht="12.75" customHeight="1" x14ac:dyDescent="0.2"/>
    <row r="16102" ht="12.75" customHeight="1" x14ac:dyDescent="0.2"/>
    <row r="16103" ht="12.75" customHeight="1" x14ac:dyDescent="0.2"/>
    <row r="16104" ht="12.75" customHeight="1" x14ac:dyDescent="0.2"/>
    <row r="16105" ht="12.75" customHeight="1" x14ac:dyDescent="0.2"/>
    <row r="16106" ht="12.75" customHeight="1" x14ac:dyDescent="0.2"/>
    <row r="16107" ht="12.75" customHeight="1" x14ac:dyDescent="0.2"/>
    <row r="16108" ht="12.75" customHeight="1" x14ac:dyDescent="0.2"/>
    <row r="16109" ht="12.75" customHeight="1" x14ac:dyDescent="0.2"/>
    <row r="16110" ht="12.75" customHeight="1" x14ac:dyDescent="0.2"/>
    <row r="16111" ht="12.75" customHeight="1" x14ac:dyDescent="0.2"/>
    <row r="16112" ht="12.75" customHeight="1" x14ac:dyDescent="0.2"/>
    <row r="16113" ht="12.75" customHeight="1" x14ac:dyDescent="0.2"/>
    <row r="16114" ht="12.75" customHeight="1" x14ac:dyDescent="0.2"/>
    <row r="16115" ht="12.75" customHeight="1" x14ac:dyDescent="0.2"/>
    <row r="16116" ht="12.75" customHeight="1" x14ac:dyDescent="0.2"/>
    <row r="16117" ht="12.75" customHeight="1" x14ac:dyDescent="0.2"/>
    <row r="16118" ht="12.75" customHeight="1" x14ac:dyDescent="0.2"/>
    <row r="16119" ht="12.75" customHeight="1" x14ac:dyDescent="0.2"/>
    <row r="16120" ht="12.75" customHeight="1" x14ac:dyDescent="0.2"/>
    <row r="16121" ht="12.75" customHeight="1" x14ac:dyDescent="0.2"/>
    <row r="16122" ht="12.75" customHeight="1" x14ac:dyDescent="0.2"/>
    <row r="16123" ht="12.75" customHeight="1" x14ac:dyDescent="0.2"/>
    <row r="16124" ht="12.75" customHeight="1" x14ac:dyDescent="0.2"/>
    <row r="16125" ht="12.75" customHeight="1" x14ac:dyDescent="0.2"/>
    <row r="16126" ht="12.75" customHeight="1" x14ac:dyDescent="0.2"/>
    <row r="16127" ht="12.75" customHeight="1" x14ac:dyDescent="0.2"/>
    <row r="16128" ht="12.75" customHeight="1" x14ac:dyDescent="0.2"/>
    <row r="16129" ht="12.75" customHeight="1" x14ac:dyDescent="0.2"/>
    <row r="16130" ht="12.75" customHeight="1" x14ac:dyDescent="0.2"/>
    <row r="16131" ht="12.75" customHeight="1" x14ac:dyDescent="0.2"/>
    <row r="16132" ht="12.75" customHeight="1" x14ac:dyDescent="0.2"/>
    <row r="16133" ht="12.75" customHeight="1" x14ac:dyDescent="0.2"/>
    <row r="16134" ht="12.75" customHeight="1" x14ac:dyDescent="0.2"/>
    <row r="16135" ht="12.75" customHeight="1" x14ac:dyDescent="0.2"/>
    <row r="16136" ht="12.75" customHeight="1" x14ac:dyDescent="0.2"/>
    <row r="16137" ht="12.75" customHeight="1" x14ac:dyDescent="0.2"/>
    <row r="16138" ht="12.75" customHeight="1" x14ac:dyDescent="0.2"/>
    <row r="16139" ht="12.75" customHeight="1" x14ac:dyDescent="0.2"/>
    <row r="16140" ht="12.75" customHeight="1" x14ac:dyDescent="0.2"/>
    <row r="16141" ht="12.75" customHeight="1" x14ac:dyDescent="0.2"/>
    <row r="16142" ht="12.75" customHeight="1" x14ac:dyDescent="0.2"/>
    <row r="16143" ht="12.75" customHeight="1" x14ac:dyDescent="0.2"/>
    <row r="16144" ht="12.75" customHeight="1" x14ac:dyDescent="0.2"/>
    <row r="16145" ht="12.75" customHeight="1" x14ac:dyDescent="0.2"/>
    <row r="16146" ht="12.75" customHeight="1" x14ac:dyDescent="0.2"/>
    <row r="16147" ht="12.75" customHeight="1" x14ac:dyDescent="0.2"/>
    <row r="16148" ht="12.75" customHeight="1" x14ac:dyDescent="0.2"/>
    <row r="16149" ht="12.75" customHeight="1" x14ac:dyDescent="0.2"/>
    <row r="16150" ht="12.75" customHeight="1" x14ac:dyDescent="0.2"/>
    <row r="16151" ht="12.75" customHeight="1" x14ac:dyDescent="0.2"/>
    <row r="16152" ht="12.75" customHeight="1" x14ac:dyDescent="0.2"/>
    <row r="16153" ht="12.75" customHeight="1" x14ac:dyDescent="0.2"/>
    <row r="16154" ht="12.75" customHeight="1" x14ac:dyDescent="0.2"/>
    <row r="16155" ht="12.75" customHeight="1" x14ac:dyDescent="0.2"/>
    <row r="16156" ht="12.75" customHeight="1" x14ac:dyDescent="0.2"/>
    <row r="16157" ht="12.75" customHeight="1" x14ac:dyDescent="0.2"/>
    <row r="16158" ht="12.75" customHeight="1" x14ac:dyDescent="0.2"/>
    <row r="16159" ht="12.75" customHeight="1" x14ac:dyDescent="0.2"/>
    <row r="16160" ht="12.75" customHeight="1" x14ac:dyDescent="0.2"/>
    <row r="16161" ht="12.75" customHeight="1" x14ac:dyDescent="0.2"/>
    <row r="16162" ht="12.75" customHeight="1" x14ac:dyDescent="0.2"/>
    <row r="16163" ht="12.75" customHeight="1" x14ac:dyDescent="0.2"/>
    <row r="16164" ht="12.75" customHeight="1" x14ac:dyDescent="0.2"/>
    <row r="16165" ht="12.75" customHeight="1" x14ac:dyDescent="0.2"/>
    <row r="16166" ht="12.75" customHeight="1" x14ac:dyDescent="0.2"/>
    <row r="16167" ht="12.75" customHeight="1" x14ac:dyDescent="0.2"/>
    <row r="16168" ht="12.75" customHeight="1" x14ac:dyDescent="0.2"/>
    <row r="16169" ht="12.75" customHeight="1" x14ac:dyDescent="0.2"/>
    <row r="16170" ht="12.75" customHeight="1" x14ac:dyDescent="0.2"/>
    <row r="16171" ht="12.75" customHeight="1" x14ac:dyDescent="0.2"/>
    <row r="16172" ht="12.75" customHeight="1" x14ac:dyDescent="0.2"/>
    <row r="16173" ht="12.75" customHeight="1" x14ac:dyDescent="0.2"/>
    <row r="16174" ht="12.75" customHeight="1" x14ac:dyDescent="0.2"/>
    <row r="16175" ht="12.75" customHeight="1" x14ac:dyDescent="0.2"/>
    <row r="16176" ht="12.75" customHeight="1" x14ac:dyDescent="0.2"/>
    <row r="16177" ht="12.75" customHeight="1" x14ac:dyDescent="0.2"/>
    <row r="16178" ht="12.75" customHeight="1" x14ac:dyDescent="0.2"/>
    <row r="16179" ht="12.75" customHeight="1" x14ac:dyDescent="0.2"/>
    <row r="16180" ht="12.75" customHeight="1" x14ac:dyDescent="0.2"/>
    <row r="16181" ht="12.75" customHeight="1" x14ac:dyDescent="0.2"/>
    <row r="16182" ht="12.75" customHeight="1" x14ac:dyDescent="0.2"/>
    <row r="16183" ht="12.75" customHeight="1" x14ac:dyDescent="0.2"/>
    <row r="16184" ht="12.75" customHeight="1" x14ac:dyDescent="0.2"/>
    <row r="16185" ht="12.75" customHeight="1" x14ac:dyDescent="0.2"/>
    <row r="16186" ht="12.75" customHeight="1" x14ac:dyDescent="0.2"/>
    <row r="16187" ht="12.75" customHeight="1" x14ac:dyDescent="0.2"/>
    <row r="16188" ht="12.75" customHeight="1" x14ac:dyDescent="0.2"/>
    <row r="16189" ht="12.75" customHeight="1" x14ac:dyDescent="0.2"/>
    <row r="16190" ht="12.75" customHeight="1" x14ac:dyDescent="0.2"/>
    <row r="16191" ht="12.75" customHeight="1" x14ac:dyDescent="0.2"/>
    <row r="16192" ht="12.75" customHeight="1" x14ac:dyDescent="0.2"/>
    <row r="16193" ht="12.75" customHeight="1" x14ac:dyDescent="0.2"/>
    <row r="16194" ht="12.75" customHeight="1" x14ac:dyDescent="0.2"/>
    <row r="16195" ht="12.75" customHeight="1" x14ac:dyDescent="0.2"/>
    <row r="16196" ht="12.75" customHeight="1" x14ac:dyDescent="0.2"/>
    <row r="16197" ht="12.75" customHeight="1" x14ac:dyDescent="0.2"/>
    <row r="16198" ht="12.75" customHeight="1" x14ac:dyDescent="0.2"/>
    <row r="16199" ht="12.75" customHeight="1" x14ac:dyDescent="0.2"/>
    <row r="16200" ht="12.75" customHeight="1" x14ac:dyDescent="0.2"/>
    <row r="16201" ht="12.75" customHeight="1" x14ac:dyDescent="0.2"/>
    <row r="16202" ht="12.75" customHeight="1" x14ac:dyDescent="0.2"/>
    <row r="16203" ht="12.75" customHeight="1" x14ac:dyDescent="0.2"/>
    <row r="16204" ht="12.75" customHeight="1" x14ac:dyDescent="0.2"/>
    <row r="16205" ht="12.75" customHeight="1" x14ac:dyDescent="0.2"/>
    <row r="16206" ht="12.75" customHeight="1" x14ac:dyDescent="0.2"/>
    <row r="16207" ht="12.75" customHeight="1" x14ac:dyDescent="0.2"/>
    <row r="16208" ht="12.75" customHeight="1" x14ac:dyDescent="0.2"/>
    <row r="16209" ht="12.75" customHeight="1" x14ac:dyDescent="0.2"/>
    <row r="16210" ht="12.75" customHeight="1" x14ac:dyDescent="0.2"/>
    <row r="16211" ht="12.75" customHeight="1" x14ac:dyDescent="0.2"/>
    <row r="16212" ht="12.75" customHeight="1" x14ac:dyDescent="0.2"/>
    <row r="16213" ht="12.75" customHeight="1" x14ac:dyDescent="0.2"/>
    <row r="16214" ht="12.75" customHeight="1" x14ac:dyDescent="0.2"/>
    <row r="16215" ht="12.75" customHeight="1" x14ac:dyDescent="0.2"/>
    <row r="16216" ht="12.75" customHeight="1" x14ac:dyDescent="0.2"/>
    <row r="16217" ht="12.75" customHeight="1" x14ac:dyDescent="0.2"/>
    <row r="16218" ht="12.75" customHeight="1" x14ac:dyDescent="0.2"/>
    <row r="16219" ht="12.75" customHeight="1" x14ac:dyDescent="0.2"/>
    <row r="16220" ht="12.75" customHeight="1" x14ac:dyDescent="0.2"/>
    <row r="16221" ht="12.75" customHeight="1" x14ac:dyDescent="0.2"/>
    <row r="16222" ht="12.75" customHeight="1" x14ac:dyDescent="0.2"/>
    <row r="16223" ht="12.75" customHeight="1" x14ac:dyDescent="0.2"/>
    <row r="16224" ht="12.75" customHeight="1" x14ac:dyDescent="0.2"/>
    <row r="16225" ht="12.75" customHeight="1" x14ac:dyDescent="0.2"/>
    <row r="16226" ht="12.75" customHeight="1" x14ac:dyDescent="0.2"/>
    <row r="16227" ht="12.75" customHeight="1" x14ac:dyDescent="0.2"/>
    <row r="16228" ht="12.75" customHeight="1" x14ac:dyDescent="0.2"/>
    <row r="16229" ht="12.75" customHeight="1" x14ac:dyDescent="0.2"/>
    <row r="16230" ht="12.75" customHeight="1" x14ac:dyDescent="0.2"/>
    <row r="16231" ht="12.75" customHeight="1" x14ac:dyDescent="0.2"/>
    <row r="16232" ht="12.75" customHeight="1" x14ac:dyDescent="0.2"/>
    <row r="16233" ht="12.75" customHeight="1" x14ac:dyDescent="0.2"/>
    <row r="16234" ht="12.75" customHeight="1" x14ac:dyDescent="0.2"/>
    <row r="16235" ht="12.75" customHeight="1" x14ac:dyDescent="0.2"/>
    <row r="16236" ht="12.75" customHeight="1" x14ac:dyDescent="0.2"/>
    <row r="16237" ht="12.75" customHeight="1" x14ac:dyDescent="0.2"/>
    <row r="16238" ht="12.75" customHeight="1" x14ac:dyDescent="0.2"/>
    <row r="16239" ht="12.75" customHeight="1" x14ac:dyDescent="0.2"/>
    <row r="16240" ht="12.75" customHeight="1" x14ac:dyDescent="0.2"/>
    <row r="16241" ht="12.75" customHeight="1" x14ac:dyDescent="0.2"/>
    <row r="16242" ht="12.75" customHeight="1" x14ac:dyDescent="0.2"/>
    <row r="16243" ht="12.75" customHeight="1" x14ac:dyDescent="0.2"/>
    <row r="16244" ht="12.75" customHeight="1" x14ac:dyDescent="0.2"/>
    <row r="16245" ht="12.75" customHeight="1" x14ac:dyDescent="0.2"/>
    <row r="16246" ht="12.75" customHeight="1" x14ac:dyDescent="0.2"/>
    <row r="16247" ht="12.75" customHeight="1" x14ac:dyDescent="0.2"/>
    <row r="16248" ht="12.75" customHeight="1" x14ac:dyDescent="0.2"/>
    <row r="16249" ht="12.75" customHeight="1" x14ac:dyDescent="0.2"/>
    <row r="16250" ht="12.75" customHeight="1" x14ac:dyDescent="0.2"/>
    <row r="16251" ht="12.75" customHeight="1" x14ac:dyDescent="0.2"/>
    <row r="16252" ht="12.75" customHeight="1" x14ac:dyDescent="0.2"/>
    <row r="16253" ht="12.75" customHeight="1" x14ac:dyDescent="0.2"/>
    <row r="16254" ht="12.75" customHeight="1" x14ac:dyDescent="0.2"/>
    <row r="16255" ht="12.75" customHeight="1" x14ac:dyDescent="0.2"/>
    <row r="16256" ht="12.75" customHeight="1" x14ac:dyDescent="0.2"/>
    <row r="16257" ht="12.75" customHeight="1" x14ac:dyDescent="0.2"/>
    <row r="16258" ht="12.75" customHeight="1" x14ac:dyDescent="0.2"/>
    <row r="16259" ht="12.75" customHeight="1" x14ac:dyDescent="0.2"/>
    <row r="16260" ht="12.75" customHeight="1" x14ac:dyDescent="0.2"/>
    <row r="16261" ht="12.75" customHeight="1" x14ac:dyDescent="0.2"/>
    <row r="16262" ht="12.75" customHeight="1" x14ac:dyDescent="0.2"/>
    <row r="16263" ht="12.75" customHeight="1" x14ac:dyDescent="0.2"/>
    <row r="16264" ht="12.75" customHeight="1" x14ac:dyDescent="0.2"/>
    <row r="16265" ht="12.75" customHeight="1" x14ac:dyDescent="0.2"/>
    <row r="16266" ht="12.75" customHeight="1" x14ac:dyDescent="0.2"/>
    <row r="16267" ht="12.75" customHeight="1" x14ac:dyDescent="0.2"/>
    <row r="16268" ht="12.75" customHeight="1" x14ac:dyDescent="0.2"/>
    <row r="16269" ht="12.75" customHeight="1" x14ac:dyDescent="0.2"/>
    <row r="16270" ht="12.75" customHeight="1" x14ac:dyDescent="0.2"/>
    <row r="16271" ht="12.75" customHeight="1" x14ac:dyDescent="0.2"/>
    <row r="16272" ht="12.75" customHeight="1" x14ac:dyDescent="0.2"/>
    <row r="16273" ht="12.75" customHeight="1" x14ac:dyDescent="0.2"/>
    <row r="16274" ht="12.75" customHeight="1" x14ac:dyDescent="0.2"/>
    <row r="16275" ht="12.75" customHeight="1" x14ac:dyDescent="0.2"/>
    <row r="16276" ht="12.75" customHeight="1" x14ac:dyDescent="0.2"/>
    <row r="16277" ht="12.75" customHeight="1" x14ac:dyDescent="0.2"/>
    <row r="16278" ht="12.75" customHeight="1" x14ac:dyDescent="0.2"/>
    <row r="16279" ht="12.75" customHeight="1" x14ac:dyDescent="0.2"/>
    <row r="16280" ht="12.75" customHeight="1" x14ac:dyDescent="0.2"/>
    <row r="16281" ht="12.75" customHeight="1" x14ac:dyDescent="0.2"/>
    <row r="16282" ht="12.75" customHeight="1" x14ac:dyDescent="0.2"/>
    <row r="16283" ht="12.75" customHeight="1" x14ac:dyDescent="0.2"/>
    <row r="16284" ht="12.75" customHeight="1" x14ac:dyDescent="0.2"/>
    <row r="16285" ht="12.75" customHeight="1" x14ac:dyDescent="0.2"/>
    <row r="16286" ht="12.75" customHeight="1" x14ac:dyDescent="0.2"/>
    <row r="16287" ht="12.75" customHeight="1" x14ac:dyDescent="0.2"/>
    <row r="16288" ht="12.75" customHeight="1" x14ac:dyDescent="0.2"/>
    <row r="16289" ht="12.75" customHeight="1" x14ac:dyDescent="0.2"/>
    <row r="16290" ht="12.75" customHeight="1" x14ac:dyDescent="0.2"/>
    <row r="16291" ht="12.75" customHeight="1" x14ac:dyDescent="0.2"/>
    <row r="16292" ht="12.75" customHeight="1" x14ac:dyDescent="0.2"/>
    <row r="16293" ht="12.75" customHeight="1" x14ac:dyDescent="0.2"/>
    <row r="16294" ht="12.75" customHeight="1" x14ac:dyDescent="0.2"/>
    <row r="16295" ht="12.75" customHeight="1" x14ac:dyDescent="0.2"/>
    <row r="16296" ht="12.75" customHeight="1" x14ac:dyDescent="0.2"/>
    <row r="16297" ht="12.75" customHeight="1" x14ac:dyDescent="0.2"/>
    <row r="16298" ht="12.75" customHeight="1" x14ac:dyDescent="0.2"/>
    <row r="16299" ht="12.75" customHeight="1" x14ac:dyDescent="0.2"/>
    <row r="16300" ht="12.75" customHeight="1" x14ac:dyDescent="0.2"/>
    <row r="16301" ht="12.75" customHeight="1" x14ac:dyDescent="0.2"/>
    <row r="16302" ht="12.75" customHeight="1" x14ac:dyDescent="0.2"/>
    <row r="16303" ht="12.75" customHeight="1" x14ac:dyDescent="0.2"/>
    <row r="16304" ht="12.75" customHeight="1" x14ac:dyDescent="0.2"/>
    <row r="16305" ht="12.75" customHeight="1" x14ac:dyDescent="0.2"/>
    <row r="16306" ht="12.75" customHeight="1" x14ac:dyDescent="0.2"/>
    <row r="16307" ht="12.75" customHeight="1" x14ac:dyDescent="0.2"/>
    <row r="16308" ht="12.75" customHeight="1" x14ac:dyDescent="0.2"/>
    <row r="16309" ht="12.75" customHeight="1" x14ac:dyDescent="0.2"/>
    <row r="16310" ht="12.75" customHeight="1" x14ac:dyDescent="0.2"/>
    <row r="16311" ht="12.75" customHeight="1" x14ac:dyDescent="0.2"/>
    <row r="16312" ht="12.75" customHeight="1" x14ac:dyDescent="0.2"/>
    <row r="16313" ht="12.75" customHeight="1" x14ac:dyDescent="0.2"/>
    <row r="16314" ht="12.75" customHeight="1" x14ac:dyDescent="0.2"/>
    <row r="16315" ht="12.75" customHeight="1" x14ac:dyDescent="0.2"/>
    <row r="16316" ht="12.75" customHeight="1" x14ac:dyDescent="0.2"/>
    <row r="16317" ht="12.75" customHeight="1" x14ac:dyDescent="0.2"/>
    <row r="16318" ht="12.75" customHeight="1" x14ac:dyDescent="0.2"/>
    <row r="16319" ht="12.75" customHeight="1" x14ac:dyDescent="0.2"/>
    <row r="16320" ht="12.75" customHeight="1" x14ac:dyDescent="0.2"/>
    <row r="16321" ht="12.75" customHeight="1" x14ac:dyDescent="0.2"/>
    <row r="16322" ht="12.75" customHeight="1" x14ac:dyDescent="0.2"/>
    <row r="16323" ht="12.75" customHeight="1" x14ac:dyDescent="0.2"/>
    <row r="16324" ht="12.75" customHeight="1" x14ac:dyDescent="0.2"/>
    <row r="16325" ht="12.75" customHeight="1" x14ac:dyDescent="0.2"/>
    <row r="16326" ht="12.75" customHeight="1" x14ac:dyDescent="0.2"/>
    <row r="16327" ht="12.75" customHeight="1" x14ac:dyDescent="0.2"/>
    <row r="16328" ht="12.75" customHeight="1" x14ac:dyDescent="0.2"/>
    <row r="16329" ht="12.75" customHeight="1" x14ac:dyDescent="0.2"/>
    <row r="16330" ht="12.75" customHeight="1" x14ac:dyDescent="0.2"/>
    <row r="16331" ht="12.75" customHeight="1" x14ac:dyDescent="0.2"/>
    <row r="16332" ht="12.75" customHeight="1" x14ac:dyDescent="0.2"/>
    <row r="16333" ht="12.75" customHeight="1" x14ac:dyDescent="0.2"/>
    <row r="16334" ht="12.75" customHeight="1" x14ac:dyDescent="0.2"/>
    <row r="16335" ht="12.75" customHeight="1" x14ac:dyDescent="0.2"/>
    <row r="16336" ht="12.75" customHeight="1" x14ac:dyDescent="0.2"/>
    <row r="16337" ht="12.75" customHeight="1" x14ac:dyDescent="0.2"/>
    <row r="16338" ht="12.75" customHeight="1" x14ac:dyDescent="0.2"/>
    <row r="16339" ht="12.75" customHeight="1" x14ac:dyDescent="0.2"/>
    <row r="16340" ht="12.75" customHeight="1" x14ac:dyDescent="0.2"/>
    <row r="16341" ht="12.75" customHeight="1" x14ac:dyDescent="0.2"/>
    <row r="16342" ht="12.75" customHeight="1" x14ac:dyDescent="0.2"/>
    <row r="16343" ht="12.75" customHeight="1" x14ac:dyDescent="0.2"/>
    <row r="16344" ht="12.75" customHeight="1" x14ac:dyDescent="0.2"/>
    <row r="16345" ht="12.75" customHeight="1" x14ac:dyDescent="0.2"/>
    <row r="16346" ht="12.75" customHeight="1" x14ac:dyDescent="0.2"/>
    <row r="16347" ht="12.75" customHeight="1" x14ac:dyDescent="0.2"/>
    <row r="16348" ht="12.75" customHeight="1" x14ac:dyDescent="0.2"/>
    <row r="16349" ht="12.75" customHeight="1" x14ac:dyDescent="0.2"/>
    <row r="16350" ht="12.75" customHeight="1" x14ac:dyDescent="0.2"/>
    <row r="16351" ht="12.75" customHeight="1" x14ac:dyDescent="0.2"/>
    <row r="16352" ht="12.75" customHeight="1" x14ac:dyDescent="0.2"/>
    <row r="16353" ht="12.75" customHeight="1" x14ac:dyDescent="0.2"/>
    <row r="16354" ht="12.75" customHeight="1" x14ac:dyDescent="0.2"/>
    <row r="16355" ht="12.75" customHeight="1" x14ac:dyDescent="0.2"/>
    <row r="16356" ht="12.75" customHeight="1" x14ac:dyDescent="0.2"/>
    <row r="16357" ht="12.75" customHeight="1" x14ac:dyDescent="0.2"/>
    <row r="16358" ht="12.75" customHeight="1" x14ac:dyDescent="0.2"/>
    <row r="16359" ht="12.75" customHeight="1" x14ac:dyDescent="0.2"/>
    <row r="16360" ht="12.75" customHeight="1" x14ac:dyDescent="0.2"/>
    <row r="16361" ht="12.75" customHeight="1" x14ac:dyDescent="0.2"/>
    <row r="16362" ht="12.75" customHeight="1" x14ac:dyDescent="0.2"/>
    <row r="16363" ht="12.75" customHeight="1" x14ac:dyDescent="0.2"/>
    <row r="16364" ht="12.75" customHeight="1" x14ac:dyDescent="0.2"/>
    <row r="16365" ht="12.75" customHeight="1" x14ac:dyDescent="0.2"/>
    <row r="16366" ht="12.75" customHeight="1" x14ac:dyDescent="0.2"/>
    <row r="16367" ht="12.75" customHeight="1" x14ac:dyDescent="0.2"/>
    <row r="16368" ht="12.75" customHeight="1" x14ac:dyDescent="0.2"/>
    <row r="16369" ht="12.75" customHeight="1" x14ac:dyDescent="0.2"/>
    <row r="16370" ht="12.75" customHeight="1" x14ac:dyDescent="0.2"/>
    <row r="16371" ht="12.75" customHeight="1" x14ac:dyDescent="0.2"/>
    <row r="16372" ht="12.75" customHeight="1" x14ac:dyDescent="0.2"/>
    <row r="16373" ht="12.75" customHeight="1" x14ac:dyDescent="0.2"/>
    <row r="16374" ht="12.75" customHeight="1" x14ac:dyDescent="0.2"/>
    <row r="16375" ht="12.75" customHeight="1" x14ac:dyDescent="0.2"/>
    <row r="16376" ht="12.75" customHeight="1" x14ac:dyDescent="0.2"/>
    <row r="16377" ht="12.75" customHeight="1" x14ac:dyDescent="0.2"/>
    <row r="16378" ht="12.75" customHeight="1" x14ac:dyDescent="0.2"/>
    <row r="16379" ht="12.75" customHeight="1" x14ac:dyDescent="0.2"/>
    <row r="16380" ht="12.75" customHeight="1" x14ac:dyDescent="0.2"/>
    <row r="16381" ht="12.75" customHeight="1" x14ac:dyDescent="0.2"/>
    <row r="16382" ht="12.75" customHeight="1" x14ac:dyDescent="0.2"/>
    <row r="16383" ht="12.75" customHeight="1" x14ac:dyDescent="0.2"/>
    <row r="16384" ht="12.75" customHeight="1" x14ac:dyDescent="0.2"/>
    <row r="16385" ht="12.75" customHeight="1" x14ac:dyDescent="0.2"/>
    <row r="16386" ht="12.75" customHeight="1" x14ac:dyDescent="0.2"/>
    <row r="16387" ht="12.75" customHeight="1" x14ac:dyDescent="0.2"/>
    <row r="16388" ht="12.75" customHeight="1" x14ac:dyDescent="0.2"/>
    <row r="16389" ht="12.75" customHeight="1" x14ac:dyDescent="0.2"/>
    <row r="16390" ht="12.75" customHeight="1" x14ac:dyDescent="0.2"/>
    <row r="16391" ht="12.75" customHeight="1" x14ac:dyDescent="0.2"/>
    <row r="16392" ht="12.75" customHeight="1" x14ac:dyDescent="0.2"/>
    <row r="16393" ht="12.75" customHeight="1" x14ac:dyDescent="0.2"/>
    <row r="16394" ht="12.75" customHeight="1" x14ac:dyDescent="0.2"/>
    <row r="16395" ht="12.75" customHeight="1" x14ac:dyDescent="0.2"/>
    <row r="16396" ht="12.75" customHeight="1" x14ac:dyDescent="0.2"/>
    <row r="16397" ht="12.75" customHeight="1" x14ac:dyDescent="0.2"/>
    <row r="16398" ht="12.75" customHeight="1" x14ac:dyDescent="0.2"/>
    <row r="16399" ht="12.75" customHeight="1" x14ac:dyDescent="0.2"/>
    <row r="16400" ht="12.75" customHeight="1" x14ac:dyDescent="0.2"/>
    <row r="16401" ht="12.75" customHeight="1" x14ac:dyDescent="0.2"/>
    <row r="16402" ht="12.75" customHeight="1" x14ac:dyDescent="0.2"/>
    <row r="16403" ht="12.75" customHeight="1" x14ac:dyDescent="0.2"/>
    <row r="16404" ht="12.75" customHeight="1" x14ac:dyDescent="0.2"/>
    <row r="16405" ht="12.75" customHeight="1" x14ac:dyDescent="0.2"/>
    <row r="16406" ht="12.75" customHeight="1" x14ac:dyDescent="0.2"/>
    <row r="16407" ht="12.75" customHeight="1" x14ac:dyDescent="0.2"/>
    <row r="16408" ht="12.75" customHeight="1" x14ac:dyDescent="0.2"/>
    <row r="16409" ht="12.75" customHeight="1" x14ac:dyDescent="0.2"/>
    <row r="16410" ht="12.75" customHeight="1" x14ac:dyDescent="0.2"/>
    <row r="16411" ht="12.75" customHeight="1" x14ac:dyDescent="0.2"/>
    <row r="16412" ht="12.75" customHeight="1" x14ac:dyDescent="0.2"/>
    <row r="16413" ht="12.75" customHeight="1" x14ac:dyDescent="0.2"/>
    <row r="16414" ht="12.75" customHeight="1" x14ac:dyDescent="0.2"/>
    <row r="16415" ht="12.75" customHeight="1" x14ac:dyDescent="0.2"/>
    <row r="16416" ht="12.75" customHeight="1" x14ac:dyDescent="0.2"/>
    <row r="16417" ht="12.75" customHeight="1" x14ac:dyDescent="0.2"/>
    <row r="16418" ht="12.75" customHeight="1" x14ac:dyDescent="0.2"/>
    <row r="16419" ht="12.75" customHeight="1" x14ac:dyDescent="0.2"/>
    <row r="16420" ht="12.75" customHeight="1" x14ac:dyDescent="0.2"/>
    <row r="16421" ht="12.75" customHeight="1" x14ac:dyDescent="0.2"/>
    <row r="16422" ht="12.75" customHeight="1" x14ac:dyDescent="0.2"/>
    <row r="16423" ht="12.75" customHeight="1" x14ac:dyDescent="0.2"/>
    <row r="16424" ht="12.75" customHeight="1" x14ac:dyDescent="0.2"/>
    <row r="16425" ht="12.75" customHeight="1" x14ac:dyDescent="0.2"/>
    <row r="16426" ht="12.75" customHeight="1" x14ac:dyDescent="0.2"/>
    <row r="16427" ht="12.75" customHeight="1" x14ac:dyDescent="0.2"/>
    <row r="16428" ht="12.75" customHeight="1" x14ac:dyDescent="0.2"/>
    <row r="16429" ht="12.75" customHeight="1" x14ac:dyDescent="0.2"/>
    <row r="16430" ht="12.75" customHeight="1" x14ac:dyDescent="0.2"/>
    <row r="16431" ht="12.75" customHeight="1" x14ac:dyDescent="0.2"/>
    <row r="16432" ht="12.75" customHeight="1" x14ac:dyDescent="0.2"/>
    <row r="16433" ht="12.75" customHeight="1" x14ac:dyDescent="0.2"/>
    <row r="16434" ht="12.75" customHeight="1" x14ac:dyDescent="0.2"/>
    <row r="16435" ht="12.75" customHeight="1" x14ac:dyDescent="0.2"/>
    <row r="16436" ht="12.75" customHeight="1" x14ac:dyDescent="0.2"/>
    <row r="16437" ht="12.75" customHeight="1" x14ac:dyDescent="0.2"/>
    <row r="16438" ht="12.75" customHeight="1" x14ac:dyDescent="0.2"/>
    <row r="16439" ht="12.75" customHeight="1" x14ac:dyDescent="0.2"/>
    <row r="16440" ht="12.75" customHeight="1" x14ac:dyDescent="0.2"/>
    <row r="16441" ht="12.75" customHeight="1" x14ac:dyDescent="0.2"/>
    <row r="16442" ht="12.75" customHeight="1" x14ac:dyDescent="0.2"/>
    <row r="16443" ht="12.75" customHeight="1" x14ac:dyDescent="0.2"/>
    <row r="16444" ht="12.75" customHeight="1" x14ac:dyDescent="0.2"/>
    <row r="16445" ht="12.75" customHeight="1" x14ac:dyDescent="0.2"/>
    <row r="16446" ht="12.75" customHeight="1" x14ac:dyDescent="0.2"/>
    <row r="16447" ht="12.75" customHeight="1" x14ac:dyDescent="0.2"/>
    <row r="16448" ht="12.75" customHeight="1" x14ac:dyDescent="0.2"/>
    <row r="16449" ht="12.75" customHeight="1" x14ac:dyDescent="0.2"/>
    <row r="16450" ht="12.75" customHeight="1" x14ac:dyDescent="0.2"/>
    <row r="16451" ht="12.75" customHeight="1" x14ac:dyDescent="0.2"/>
    <row r="16452" ht="12.75" customHeight="1" x14ac:dyDescent="0.2"/>
    <row r="16453" ht="12.75" customHeight="1" x14ac:dyDescent="0.2"/>
    <row r="16454" ht="12.75" customHeight="1" x14ac:dyDescent="0.2"/>
    <row r="16455" ht="12.75" customHeight="1" x14ac:dyDescent="0.2"/>
    <row r="16456" ht="12.75" customHeight="1" x14ac:dyDescent="0.2"/>
    <row r="16457" ht="12.75" customHeight="1" x14ac:dyDescent="0.2"/>
    <row r="16458" ht="12.75" customHeight="1" x14ac:dyDescent="0.2"/>
    <row r="16459" ht="12.75" customHeight="1" x14ac:dyDescent="0.2"/>
    <row r="16460" ht="12.75" customHeight="1" x14ac:dyDescent="0.2"/>
    <row r="16461" ht="12.75" customHeight="1" x14ac:dyDescent="0.2"/>
    <row r="16462" ht="12.75" customHeight="1" x14ac:dyDescent="0.2"/>
    <row r="16463" ht="12.75" customHeight="1" x14ac:dyDescent="0.2"/>
    <row r="16464" ht="12.75" customHeight="1" x14ac:dyDescent="0.2"/>
    <row r="16465" ht="12.75" customHeight="1" x14ac:dyDescent="0.2"/>
    <row r="16466" ht="12.75" customHeight="1" x14ac:dyDescent="0.2"/>
    <row r="16467" ht="12.75" customHeight="1" x14ac:dyDescent="0.2"/>
    <row r="16468" ht="12.75" customHeight="1" x14ac:dyDescent="0.2"/>
    <row r="16469" ht="12.75" customHeight="1" x14ac:dyDescent="0.2"/>
    <row r="16470" ht="12.75" customHeight="1" x14ac:dyDescent="0.2"/>
    <row r="16471" ht="12.75" customHeight="1" x14ac:dyDescent="0.2"/>
    <row r="16472" ht="12.75" customHeight="1" x14ac:dyDescent="0.2"/>
    <row r="16473" ht="12.75" customHeight="1" x14ac:dyDescent="0.2"/>
    <row r="16474" ht="12.75" customHeight="1" x14ac:dyDescent="0.2"/>
    <row r="16475" ht="12.75" customHeight="1" x14ac:dyDescent="0.2"/>
    <row r="16476" ht="12.75" customHeight="1" x14ac:dyDescent="0.2"/>
    <row r="16477" ht="12.75" customHeight="1" x14ac:dyDescent="0.2"/>
    <row r="16478" ht="12.75" customHeight="1" x14ac:dyDescent="0.2"/>
    <row r="16479" ht="12.75" customHeight="1" x14ac:dyDescent="0.2"/>
    <row r="16480" ht="12.75" customHeight="1" x14ac:dyDescent="0.2"/>
    <row r="16481" ht="12.75" customHeight="1" x14ac:dyDescent="0.2"/>
    <row r="16482" ht="12.75" customHeight="1" x14ac:dyDescent="0.2"/>
    <row r="16483" ht="12.75" customHeight="1" x14ac:dyDescent="0.2"/>
    <row r="16484" ht="12.75" customHeight="1" x14ac:dyDescent="0.2"/>
    <row r="16485" ht="12.75" customHeight="1" x14ac:dyDescent="0.2"/>
    <row r="16486" ht="12.75" customHeight="1" x14ac:dyDescent="0.2"/>
    <row r="16487" ht="12.75" customHeight="1" x14ac:dyDescent="0.2"/>
    <row r="16488" ht="12.75" customHeight="1" x14ac:dyDescent="0.2"/>
    <row r="16489" ht="12.75" customHeight="1" x14ac:dyDescent="0.2"/>
    <row r="16490" ht="12.75" customHeight="1" x14ac:dyDescent="0.2"/>
    <row r="16491" ht="12.75" customHeight="1" x14ac:dyDescent="0.2"/>
    <row r="16492" ht="12.75" customHeight="1" x14ac:dyDescent="0.2"/>
    <row r="16493" ht="12.75" customHeight="1" x14ac:dyDescent="0.2"/>
    <row r="16494" ht="12.75" customHeight="1" x14ac:dyDescent="0.2"/>
    <row r="16495" ht="12.75" customHeight="1" x14ac:dyDescent="0.2"/>
    <row r="16496" ht="12.75" customHeight="1" x14ac:dyDescent="0.2"/>
    <row r="16497" ht="12.75" customHeight="1" x14ac:dyDescent="0.2"/>
    <row r="16498" ht="12.75" customHeight="1" x14ac:dyDescent="0.2"/>
    <row r="16499" ht="12.75" customHeight="1" x14ac:dyDescent="0.2"/>
    <row r="16500" ht="12.75" customHeight="1" x14ac:dyDescent="0.2"/>
    <row r="16501" ht="12.75" customHeight="1" x14ac:dyDescent="0.2"/>
    <row r="16502" ht="12.75" customHeight="1" x14ac:dyDescent="0.2"/>
    <row r="16503" ht="12.75" customHeight="1" x14ac:dyDescent="0.2"/>
    <row r="16504" ht="12.75" customHeight="1" x14ac:dyDescent="0.2"/>
    <row r="16505" ht="12.75" customHeight="1" x14ac:dyDescent="0.2"/>
    <row r="16506" ht="12.75" customHeight="1" x14ac:dyDescent="0.2"/>
    <row r="16507" ht="12.75" customHeight="1" x14ac:dyDescent="0.2"/>
    <row r="16508" ht="12.75" customHeight="1" x14ac:dyDescent="0.2"/>
    <row r="16509" ht="12.75" customHeight="1" x14ac:dyDescent="0.2"/>
    <row r="16510" ht="12.75" customHeight="1" x14ac:dyDescent="0.2"/>
    <row r="16511" ht="12.75" customHeight="1" x14ac:dyDescent="0.2"/>
    <row r="16512" ht="12.75" customHeight="1" x14ac:dyDescent="0.2"/>
    <row r="16513" ht="12.75" customHeight="1" x14ac:dyDescent="0.2"/>
    <row r="16514" ht="12.75" customHeight="1" x14ac:dyDescent="0.2"/>
    <row r="16515" ht="12.75" customHeight="1" x14ac:dyDescent="0.2"/>
    <row r="16516" ht="12.75" customHeight="1" x14ac:dyDescent="0.2"/>
    <row r="16517" ht="12.75" customHeight="1" x14ac:dyDescent="0.2"/>
    <row r="16518" ht="12.75" customHeight="1" x14ac:dyDescent="0.2"/>
    <row r="16519" ht="12.75" customHeight="1" x14ac:dyDescent="0.2"/>
    <row r="16520" ht="12.75" customHeight="1" x14ac:dyDescent="0.2"/>
    <row r="16521" ht="12.75" customHeight="1" x14ac:dyDescent="0.2"/>
    <row r="16522" ht="12.75" customHeight="1" x14ac:dyDescent="0.2"/>
    <row r="16523" ht="12.75" customHeight="1" x14ac:dyDescent="0.2"/>
    <row r="16524" ht="12.75" customHeight="1" x14ac:dyDescent="0.2"/>
    <row r="16525" ht="12.75" customHeight="1" x14ac:dyDescent="0.2"/>
    <row r="16526" ht="12.75" customHeight="1" x14ac:dyDescent="0.2"/>
    <row r="16527" ht="12.75" customHeight="1" x14ac:dyDescent="0.2"/>
    <row r="16528" ht="12.75" customHeight="1" x14ac:dyDescent="0.2"/>
    <row r="16529" ht="12.75" customHeight="1" x14ac:dyDescent="0.2"/>
    <row r="16530" ht="12.75" customHeight="1" x14ac:dyDescent="0.2"/>
    <row r="16531" ht="12.75" customHeight="1" x14ac:dyDescent="0.2"/>
    <row r="16532" ht="12.75" customHeight="1" x14ac:dyDescent="0.2"/>
    <row r="16533" ht="12.75" customHeight="1" x14ac:dyDescent="0.2"/>
    <row r="16534" ht="12.75" customHeight="1" x14ac:dyDescent="0.2"/>
    <row r="16535" ht="12.75" customHeight="1" x14ac:dyDescent="0.2"/>
    <row r="16536" ht="12.75" customHeight="1" x14ac:dyDescent="0.2"/>
    <row r="16537" ht="12.75" customHeight="1" x14ac:dyDescent="0.2"/>
    <row r="16538" ht="12.75" customHeight="1" x14ac:dyDescent="0.2"/>
    <row r="16539" ht="12.75" customHeight="1" x14ac:dyDescent="0.2"/>
    <row r="16540" ht="12.75" customHeight="1" x14ac:dyDescent="0.2"/>
    <row r="16541" ht="12.75" customHeight="1" x14ac:dyDescent="0.2"/>
    <row r="16542" ht="12.75" customHeight="1" x14ac:dyDescent="0.2"/>
    <row r="16543" ht="12.75" customHeight="1" x14ac:dyDescent="0.2"/>
    <row r="16544" ht="12.75" customHeight="1" x14ac:dyDescent="0.2"/>
    <row r="16545" ht="12.75" customHeight="1" x14ac:dyDescent="0.2"/>
    <row r="16546" ht="12.75" customHeight="1" x14ac:dyDescent="0.2"/>
    <row r="16547" ht="12.75" customHeight="1" x14ac:dyDescent="0.2"/>
    <row r="16548" ht="12.75" customHeight="1" x14ac:dyDescent="0.2"/>
    <row r="16549" ht="12.75" customHeight="1" x14ac:dyDescent="0.2"/>
    <row r="16550" ht="12.75" customHeight="1" x14ac:dyDescent="0.2"/>
    <row r="16551" ht="12.75" customHeight="1" x14ac:dyDescent="0.2"/>
    <row r="16552" ht="12.75" customHeight="1" x14ac:dyDescent="0.2"/>
    <row r="16553" ht="12.75" customHeight="1" x14ac:dyDescent="0.2"/>
    <row r="16554" ht="12.75" customHeight="1" x14ac:dyDescent="0.2"/>
    <row r="16555" ht="12.75" customHeight="1" x14ac:dyDescent="0.2"/>
    <row r="16556" ht="12.75" customHeight="1" x14ac:dyDescent="0.2"/>
    <row r="16557" ht="12.75" customHeight="1" x14ac:dyDescent="0.2"/>
    <row r="16558" ht="12.75" customHeight="1" x14ac:dyDescent="0.2"/>
    <row r="16559" ht="12.75" customHeight="1" x14ac:dyDescent="0.2"/>
    <row r="16560" ht="12.75" customHeight="1" x14ac:dyDescent="0.2"/>
    <row r="16561" ht="12.75" customHeight="1" x14ac:dyDescent="0.2"/>
    <row r="16562" ht="12.75" customHeight="1" x14ac:dyDescent="0.2"/>
    <row r="16563" ht="12.75" customHeight="1" x14ac:dyDescent="0.2"/>
    <row r="16564" ht="12.75" customHeight="1" x14ac:dyDescent="0.2"/>
    <row r="16565" ht="12.75" customHeight="1" x14ac:dyDescent="0.2"/>
    <row r="16566" ht="12.75" customHeight="1" x14ac:dyDescent="0.2"/>
    <row r="16567" ht="12.75" customHeight="1" x14ac:dyDescent="0.2"/>
    <row r="16568" ht="12.75" customHeight="1" x14ac:dyDescent="0.2"/>
    <row r="16569" ht="12.75" customHeight="1" x14ac:dyDescent="0.2"/>
    <row r="16570" ht="12.75" customHeight="1" x14ac:dyDescent="0.2"/>
    <row r="16571" ht="12.75" customHeight="1" x14ac:dyDescent="0.2"/>
    <row r="16572" ht="12.75" customHeight="1" x14ac:dyDescent="0.2"/>
    <row r="16573" ht="12.75" customHeight="1" x14ac:dyDescent="0.2"/>
    <row r="16574" ht="12.75" customHeight="1" x14ac:dyDescent="0.2"/>
    <row r="16575" ht="12.75" customHeight="1" x14ac:dyDescent="0.2"/>
    <row r="16576" ht="12.75" customHeight="1" x14ac:dyDescent="0.2"/>
    <row r="16577" ht="12.75" customHeight="1" x14ac:dyDescent="0.2"/>
    <row r="16578" ht="12.75" customHeight="1" x14ac:dyDescent="0.2"/>
    <row r="16579" ht="12.75" customHeight="1" x14ac:dyDescent="0.2"/>
    <row r="16580" ht="12.75" customHeight="1" x14ac:dyDescent="0.2"/>
    <row r="16581" ht="12.75" customHeight="1" x14ac:dyDescent="0.2"/>
    <row r="16582" ht="12.75" customHeight="1" x14ac:dyDescent="0.2"/>
    <row r="16583" ht="12.75" customHeight="1" x14ac:dyDescent="0.2"/>
    <row r="16584" ht="12.75" customHeight="1" x14ac:dyDescent="0.2"/>
    <row r="16585" ht="12.75" customHeight="1" x14ac:dyDescent="0.2"/>
    <row r="16586" ht="12.75" customHeight="1" x14ac:dyDescent="0.2"/>
    <row r="16587" ht="12.75" customHeight="1" x14ac:dyDescent="0.2"/>
    <row r="16588" ht="12.75" customHeight="1" x14ac:dyDescent="0.2"/>
    <row r="16589" ht="12.75" customHeight="1" x14ac:dyDescent="0.2"/>
    <row r="16590" ht="12.75" customHeight="1" x14ac:dyDescent="0.2"/>
    <row r="16591" ht="12.75" customHeight="1" x14ac:dyDescent="0.2"/>
    <row r="16592" ht="12.75" customHeight="1" x14ac:dyDescent="0.2"/>
    <row r="16593" ht="12.75" customHeight="1" x14ac:dyDescent="0.2"/>
    <row r="16594" ht="12.75" customHeight="1" x14ac:dyDescent="0.2"/>
    <row r="16595" ht="12.75" customHeight="1" x14ac:dyDescent="0.2"/>
    <row r="16596" ht="12.75" customHeight="1" x14ac:dyDescent="0.2"/>
    <row r="16597" ht="12.75" customHeight="1" x14ac:dyDescent="0.2"/>
    <row r="16598" ht="12.75" customHeight="1" x14ac:dyDescent="0.2"/>
    <row r="16599" ht="12.75" customHeight="1" x14ac:dyDescent="0.2"/>
    <row r="16600" ht="12.75" customHeight="1" x14ac:dyDescent="0.2"/>
    <row r="16601" ht="12.75" customHeight="1" x14ac:dyDescent="0.2"/>
    <row r="16602" ht="12.75" customHeight="1" x14ac:dyDescent="0.2"/>
    <row r="16603" ht="12.75" customHeight="1" x14ac:dyDescent="0.2"/>
    <row r="16604" ht="12.75" customHeight="1" x14ac:dyDescent="0.2"/>
    <row r="16605" ht="12.75" customHeight="1" x14ac:dyDescent="0.2"/>
    <row r="16606" ht="12.75" customHeight="1" x14ac:dyDescent="0.2"/>
    <row r="16607" ht="12.75" customHeight="1" x14ac:dyDescent="0.2"/>
    <row r="16608" ht="12.75" customHeight="1" x14ac:dyDescent="0.2"/>
    <row r="16609" ht="12.75" customHeight="1" x14ac:dyDescent="0.2"/>
    <row r="16610" ht="12.75" customHeight="1" x14ac:dyDescent="0.2"/>
    <row r="16611" ht="12.75" customHeight="1" x14ac:dyDescent="0.2"/>
    <row r="16612" ht="12.75" customHeight="1" x14ac:dyDescent="0.2"/>
    <row r="16613" ht="12.75" customHeight="1" x14ac:dyDescent="0.2"/>
    <row r="16614" ht="12.75" customHeight="1" x14ac:dyDescent="0.2"/>
    <row r="16615" ht="12.75" customHeight="1" x14ac:dyDescent="0.2"/>
    <row r="16616" ht="12.75" customHeight="1" x14ac:dyDescent="0.2"/>
    <row r="16617" ht="12.75" customHeight="1" x14ac:dyDescent="0.2"/>
    <row r="16618" ht="12.75" customHeight="1" x14ac:dyDescent="0.2"/>
    <row r="16619" ht="12.75" customHeight="1" x14ac:dyDescent="0.2"/>
    <row r="16620" ht="12.75" customHeight="1" x14ac:dyDescent="0.2"/>
    <row r="16621" ht="12.75" customHeight="1" x14ac:dyDescent="0.2"/>
    <row r="16622" ht="12.75" customHeight="1" x14ac:dyDescent="0.2"/>
    <row r="16623" ht="12.75" customHeight="1" x14ac:dyDescent="0.2"/>
    <row r="16624" ht="12.75" customHeight="1" x14ac:dyDescent="0.2"/>
    <row r="16625" ht="12.75" customHeight="1" x14ac:dyDescent="0.2"/>
    <row r="16626" ht="12.75" customHeight="1" x14ac:dyDescent="0.2"/>
    <row r="16627" ht="12.75" customHeight="1" x14ac:dyDescent="0.2"/>
    <row r="16628" ht="12.75" customHeight="1" x14ac:dyDescent="0.2"/>
    <row r="16629" ht="12.75" customHeight="1" x14ac:dyDescent="0.2"/>
    <row r="16630" ht="12.75" customHeight="1" x14ac:dyDescent="0.2"/>
    <row r="16631" ht="12.75" customHeight="1" x14ac:dyDescent="0.2"/>
    <row r="16632" ht="12.75" customHeight="1" x14ac:dyDescent="0.2"/>
    <row r="16633" ht="12.75" customHeight="1" x14ac:dyDescent="0.2"/>
    <row r="16634" ht="12.75" customHeight="1" x14ac:dyDescent="0.2"/>
    <row r="16635" ht="12.75" customHeight="1" x14ac:dyDescent="0.2"/>
    <row r="16636" ht="12.75" customHeight="1" x14ac:dyDescent="0.2"/>
    <row r="16637" ht="12.75" customHeight="1" x14ac:dyDescent="0.2"/>
    <row r="16638" ht="12.75" customHeight="1" x14ac:dyDescent="0.2"/>
    <row r="16639" ht="12.75" customHeight="1" x14ac:dyDescent="0.2"/>
    <row r="16640" ht="12.75" customHeight="1" x14ac:dyDescent="0.2"/>
    <row r="16641" ht="12.75" customHeight="1" x14ac:dyDescent="0.2"/>
    <row r="16642" ht="12.75" customHeight="1" x14ac:dyDescent="0.2"/>
    <row r="16643" ht="12.75" customHeight="1" x14ac:dyDescent="0.2"/>
    <row r="16644" ht="12.75" customHeight="1" x14ac:dyDescent="0.2"/>
    <row r="16645" ht="12.75" customHeight="1" x14ac:dyDescent="0.2"/>
    <row r="16646" ht="12.75" customHeight="1" x14ac:dyDescent="0.2"/>
    <row r="16647" ht="12.75" customHeight="1" x14ac:dyDescent="0.2"/>
    <row r="16648" ht="12.75" customHeight="1" x14ac:dyDescent="0.2"/>
    <row r="16649" ht="12.75" customHeight="1" x14ac:dyDescent="0.2"/>
    <row r="16650" ht="12.75" customHeight="1" x14ac:dyDescent="0.2"/>
    <row r="16651" ht="12.75" customHeight="1" x14ac:dyDescent="0.2"/>
    <row r="16652" ht="12.75" customHeight="1" x14ac:dyDescent="0.2"/>
    <row r="16653" ht="12.75" customHeight="1" x14ac:dyDescent="0.2"/>
    <row r="16654" ht="12.75" customHeight="1" x14ac:dyDescent="0.2"/>
    <row r="16655" ht="12.75" customHeight="1" x14ac:dyDescent="0.2"/>
    <row r="16656" ht="12.75" customHeight="1" x14ac:dyDescent="0.2"/>
    <row r="16657" ht="12.75" customHeight="1" x14ac:dyDescent="0.2"/>
    <row r="16658" ht="12.75" customHeight="1" x14ac:dyDescent="0.2"/>
    <row r="16659" ht="12.75" customHeight="1" x14ac:dyDescent="0.2"/>
    <row r="16660" ht="12.75" customHeight="1" x14ac:dyDescent="0.2"/>
    <row r="16661" ht="12.75" customHeight="1" x14ac:dyDescent="0.2"/>
    <row r="16662" ht="12.75" customHeight="1" x14ac:dyDescent="0.2"/>
    <row r="16663" ht="12.75" customHeight="1" x14ac:dyDescent="0.2"/>
    <row r="16664" ht="12.75" customHeight="1" x14ac:dyDescent="0.2"/>
    <row r="16665" ht="12.75" customHeight="1" x14ac:dyDescent="0.2"/>
    <row r="16666" ht="12.75" customHeight="1" x14ac:dyDescent="0.2"/>
    <row r="16667" ht="12.75" customHeight="1" x14ac:dyDescent="0.2"/>
    <row r="16668" ht="12.75" customHeight="1" x14ac:dyDescent="0.2"/>
    <row r="16669" ht="12.75" customHeight="1" x14ac:dyDescent="0.2"/>
    <row r="16670" ht="12.75" customHeight="1" x14ac:dyDescent="0.2"/>
    <row r="16671" ht="12.75" customHeight="1" x14ac:dyDescent="0.2"/>
    <row r="16672" ht="12.75" customHeight="1" x14ac:dyDescent="0.2"/>
    <row r="16673" ht="12.75" customHeight="1" x14ac:dyDescent="0.2"/>
    <row r="16674" ht="12.75" customHeight="1" x14ac:dyDescent="0.2"/>
    <row r="16675" ht="12.75" customHeight="1" x14ac:dyDescent="0.2"/>
    <row r="16676" ht="12.75" customHeight="1" x14ac:dyDescent="0.2"/>
    <row r="16677" ht="12.75" customHeight="1" x14ac:dyDescent="0.2"/>
    <row r="16678" ht="12.75" customHeight="1" x14ac:dyDescent="0.2"/>
    <row r="16679" ht="12.75" customHeight="1" x14ac:dyDescent="0.2"/>
    <row r="16680" ht="12.75" customHeight="1" x14ac:dyDescent="0.2"/>
    <row r="16681" ht="12.75" customHeight="1" x14ac:dyDescent="0.2"/>
    <row r="16682" ht="12.75" customHeight="1" x14ac:dyDescent="0.2"/>
    <row r="16683" ht="12.75" customHeight="1" x14ac:dyDescent="0.2"/>
    <row r="16684" ht="12.75" customHeight="1" x14ac:dyDescent="0.2"/>
    <row r="16685" ht="12.75" customHeight="1" x14ac:dyDescent="0.2"/>
    <row r="16686" ht="12.75" customHeight="1" x14ac:dyDescent="0.2"/>
    <row r="16687" ht="12.75" customHeight="1" x14ac:dyDescent="0.2"/>
    <row r="16688" ht="12.75" customHeight="1" x14ac:dyDescent="0.2"/>
    <row r="16689" ht="12.75" customHeight="1" x14ac:dyDescent="0.2"/>
    <row r="16690" ht="12.75" customHeight="1" x14ac:dyDescent="0.2"/>
    <row r="16691" ht="12.75" customHeight="1" x14ac:dyDescent="0.2"/>
    <row r="16692" ht="12.75" customHeight="1" x14ac:dyDescent="0.2"/>
    <row r="16693" ht="12.75" customHeight="1" x14ac:dyDescent="0.2"/>
    <row r="16694" ht="12.75" customHeight="1" x14ac:dyDescent="0.2"/>
    <row r="16695" ht="12.75" customHeight="1" x14ac:dyDescent="0.2"/>
    <row r="16696" ht="12.75" customHeight="1" x14ac:dyDescent="0.2"/>
    <row r="16697" ht="12.75" customHeight="1" x14ac:dyDescent="0.2"/>
    <row r="16698" ht="12.75" customHeight="1" x14ac:dyDescent="0.2"/>
    <row r="16699" ht="12.75" customHeight="1" x14ac:dyDescent="0.2"/>
    <row r="16700" ht="12.75" customHeight="1" x14ac:dyDescent="0.2"/>
    <row r="16701" ht="12.75" customHeight="1" x14ac:dyDescent="0.2"/>
    <row r="16702" ht="12.75" customHeight="1" x14ac:dyDescent="0.2"/>
    <row r="16703" ht="12.75" customHeight="1" x14ac:dyDescent="0.2"/>
    <row r="16704" ht="12.75" customHeight="1" x14ac:dyDescent="0.2"/>
    <row r="16705" ht="12.75" customHeight="1" x14ac:dyDescent="0.2"/>
    <row r="16706" ht="12.75" customHeight="1" x14ac:dyDescent="0.2"/>
    <row r="16707" ht="12.75" customHeight="1" x14ac:dyDescent="0.2"/>
    <row r="16708" ht="12.75" customHeight="1" x14ac:dyDescent="0.2"/>
    <row r="16709" ht="12.75" customHeight="1" x14ac:dyDescent="0.2"/>
    <row r="16710" ht="12.75" customHeight="1" x14ac:dyDescent="0.2"/>
    <row r="16711" ht="12.75" customHeight="1" x14ac:dyDescent="0.2"/>
    <row r="16712" ht="12.75" customHeight="1" x14ac:dyDescent="0.2"/>
    <row r="16713" ht="12.75" customHeight="1" x14ac:dyDescent="0.2"/>
    <row r="16714" ht="12.75" customHeight="1" x14ac:dyDescent="0.2"/>
    <row r="16715" ht="12.75" customHeight="1" x14ac:dyDescent="0.2"/>
    <row r="16716" ht="12.75" customHeight="1" x14ac:dyDescent="0.2"/>
    <row r="16717" ht="12.75" customHeight="1" x14ac:dyDescent="0.2"/>
    <row r="16718" ht="12.75" customHeight="1" x14ac:dyDescent="0.2"/>
    <row r="16719" ht="12.75" customHeight="1" x14ac:dyDescent="0.2"/>
    <row r="16720" ht="12.75" customHeight="1" x14ac:dyDescent="0.2"/>
    <row r="16721" ht="12.75" customHeight="1" x14ac:dyDescent="0.2"/>
    <row r="16722" ht="12.75" customHeight="1" x14ac:dyDescent="0.2"/>
    <row r="16723" ht="12.75" customHeight="1" x14ac:dyDescent="0.2"/>
    <row r="16724" ht="12.75" customHeight="1" x14ac:dyDescent="0.2"/>
    <row r="16725" ht="12.75" customHeight="1" x14ac:dyDescent="0.2"/>
    <row r="16726" ht="12.75" customHeight="1" x14ac:dyDescent="0.2"/>
    <row r="16727" ht="12.75" customHeight="1" x14ac:dyDescent="0.2"/>
    <row r="16728" ht="12.75" customHeight="1" x14ac:dyDescent="0.2"/>
    <row r="16729" ht="12.75" customHeight="1" x14ac:dyDescent="0.2"/>
    <row r="16730" ht="12.75" customHeight="1" x14ac:dyDescent="0.2"/>
    <row r="16731" ht="12.75" customHeight="1" x14ac:dyDescent="0.2"/>
    <row r="16732" ht="12.75" customHeight="1" x14ac:dyDescent="0.2"/>
    <row r="16733" ht="12.75" customHeight="1" x14ac:dyDescent="0.2"/>
    <row r="16734" ht="12.75" customHeight="1" x14ac:dyDescent="0.2"/>
    <row r="16735" ht="12.75" customHeight="1" x14ac:dyDescent="0.2"/>
    <row r="16736" ht="12.75" customHeight="1" x14ac:dyDescent="0.2"/>
    <row r="16737" ht="12.75" customHeight="1" x14ac:dyDescent="0.2"/>
    <row r="16738" ht="12.75" customHeight="1" x14ac:dyDescent="0.2"/>
    <row r="16739" ht="12.75" customHeight="1" x14ac:dyDescent="0.2"/>
    <row r="16740" ht="12.75" customHeight="1" x14ac:dyDescent="0.2"/>
    <row r="16741" ht="12.75" customHeight="1" x14ac:dyDescent="0.2"/>
    <row r="16742" ht="12.75" customHeight="1" x14ac:dyDescent="0.2"/>
    <row r="16743" ht="12.75" customHeight="1" x14ac:dyDescent="0.2"/>
    <row r="16744" ht="12.75" customHeight="1" x14ac:dyDescent="0.2"/>
    <row r="16745" ht="12.75" customHeight="1" x14ac:dyDescent="0.2"/>
    <row r="16746" ht="12.75" customHeight="1" x14ac:dyDescent="0.2"/>
    <row r="16747" ht="12.75" customHeight="1" x14ac:dyDescent="0.2"/>
    <row r="16748" ht="12.75" customHeight="1" x14ac:dyDescent="0.2"/>
    <row r="16749" ht="12.75" customHeight="1" x14ac:dyDescent="0.2"/>
    <row r="16750" ht="12.75" customHeight="1" x14ac:dyDescent="0.2"/>
    <row r="16751" ht="12.75" customHeight="1" x14ac:dyDescent="0.2"/>
    <row r="16752" ht="12.75" customHeight="1" x14ac:dyDescent="0.2"/>
    <row r="16753" ht="12.75" customHeight="1" x14ac:dyDescent="0.2"/>
    <row r="16754" ht="12.75" customHeight="1" x14ac:dyDescent="0.2"/>
    <row r="16755" ht="12.75" customHeight="1" x14ac:dyDescent="0.2"/>
    <row r="16756" ht="12.75" customHeight="1" x14ac:dyDescent="0.2"/>
    <row r="16757" ht="12.75" customHeight="1" x14ac:dyDescent="0.2"/>
    <row r="16758" ht="12.75" customHeight="1" x14ac:dyDescent="0.2"/>
    <row r="16759" ht="12.75" customHeight="1" x14ac:dyDescent="0.2"/>
    <row r="16760" ht="12.75" customHeight="1" x14ac:dyDescent="0.2"/>
    <row r="16761" ht="12.75" customHeight="1" x14ac:dyDescent="0.2"/>
    <row r="16762" ht="12.75" customHeight="1" x14ac:dyDescent="0.2"/>
    <row r="16763" ht="12.75" customHeight="1" x14ac:dyDescent="0.2"/>
    <row r="16764" ht="12.75" customHeight="1" x14ac:dyDescent="0.2"/>
    <row r="16765" ht="12.75" customHeight="1" x14ac:dyDescent="0.2"/>
    <row r="16766" ht="12.75" customHeight="1" x14ac:dyDescent="0.2"/>
    <row r="16767" ht="12.75" customHeight="1" x14ac:dyDescent="0.2"/>
    <row r="16768" ht="12.75" customHeight="1" x14ac:dyDescent="0.2"/>
    <row r="16769" ht="12.75" customHeight="1" x14ac:dyDescent="0.2"/>
    <row r="16770" ht="12.75" customHeight="1" x14ac:dyDescent="0.2"/>
    <row r="16771" ht="12.75" customHeight="1" x14ac:dyDescent="0.2"/>
    <row r="16772" ht="12.75" customHeight="1" x14ac:dyDescent="0.2"/>
    <row r="16773" ht="12.75" customHeight="1" x14ac:dyDescent="0.2"/>
    <row r="16774" ht="12.75" customHeight="1" x14ac:dyDescent="0.2"/>
    <row r="16775" ht="12.75" customHeight="1" x14ac:dyDescent="0.2"/>
    <row r="16776" ht="12.75" customHeight="1" x14ac:dyDescent="0.2"/>
    <row r="16777" ht="12.75" customHeight="1" x14ac:dyDescent="0.2"/>
    <row r="16778" ht="12.75" customHeight="1" x14ac:dyDescent="0.2"/>
    <row r="16779" ht="12.75" customHeight="1" x14ac:dyDescent="0.2"/>
    <row r="16780" ht="12.75" customHeight="1" x14ac:dyDescent="0.2"/>
    <row r="16781" ht="12.75" customHeight="1" x14ac:dyDescent="0.2"/>
    <row r="16782" ht="12.75" customHeight="1" x14ac:dyDescent="0.2"/>
    <row r="16783" ht="12.75" customHeight="1" x14ac:dyDescent="0.2"/>
    <row r="16784" ht="12.75" customHeight="1" x14ac:dyDescent="0.2"/>
    <row r="16785" ht="12.75" customHeight="1" x14ac:dyDescent="0.2"/>
    <row r="16786" ht="12.75" customHeight="1" x14ac:dyDescent="0.2"/>
    <row r="16787" ht="12.75" customHeight="1" x14ac:dyDescent="0.2"/>
    <row r="16788" ht="12.75" customHeight="1" x14ac:dyDescent="0.2"/>
    <row r="16789" ht="12.75" customHeight="1" x14ac:dyDescent="0.2"/>
    <row r="16790" ht="12.75" customHeight="1" x14ac:dyDescent="0.2"/>
    <row r="16791" ht="12.75" customHeight="1" x14ac:dyDescent="0.2"/>
    <row r="16792" ht="12.75" customHeight="1" x14ac:dyDescent="0.2"/>
    <row r="16793" ht="12.75" customHeight="1" x14ac:dyDescent="0.2"/>
    <row r="16794" ht="12.75" customHeight="1" x14ac:dyDescent="0.2"/>
    <row r="16795" ht="12.75" customHeight="1" x14ac:dyDescent="0.2"/>
    <row r="16796" ht="12.75" customHeight="1" x14ac:dyDescent="0.2"/>
    <row r="16797" ht="12.75" customHeight="1" x14ac:dyDescent="0.2"/>
    <row r="16798" ht="12.75" customHeight="1" x14ac:dyDescent="0.2"/>
    <row r="16799" ht="12.75" customHeight="1" x14ac:dyDescent="0.2"/>
    <row r="16800" ht="12.75" customHeight="1" x14ac:dyDescent="0.2"/>
    <row r="16801" ht="12.75" customHeight="1" x14ac:dyDescent="0.2"/>
    <row r="16802" ht="12.75" customHeight="1" x14ac:dyDescent="0.2"/>
    <row r="16803" ht="12.75" customHeight="1" x14ac:dyDescent="0.2"/>
    <row r="16804" ht="12.75" customHeight="1" x14ac:dyDescent="0.2"/>
    <row r="16805" ht="12.75" customHeight="1" x14ac:dyDescent="0.2"/>
    <row r="16806" ht="12.75" customHeight="1" x14ac:dyDescent="0.2"/>
    <row r="16807" ht="12.75" customHeight="1" x14ac:dyDescent="0.2"/>
    <row r="16808" ht="12.75" customHeight="1" x14ac:dyDescent="0.2"/>
    <row r="16809" ht="12.75" customHeight="1" x14ac:dyDescent="0.2"/>
    <row r="16810" ht="12.75" customHeight="1" x14ac:dyDescent="0.2"/>
    <row r="16811" ht="12.75" customHeight="1" x14ac:dyDescent="0.2"/>
    <row r="16812" ht="12.75" customHeight="1" x14ac:dyDescent="0.2"/>
    <row r="16813" ht="12.75" customHeight="1" x14ac:dyDescent="0.2"/>
    <row r="16814" ht="12.75" customHeight="1" x14ac:dyDescent="0.2"/>
    <row r="16815" ht="12.75" customHeight="1" x14ac:dyDescent="0.2"/>
    <row r="16816" ht="12.75" customHeight="1" x14ac:dyDescent="0.2"/>
    <row r="16817" ht="12.75" customHeight="1" x14ac:dyDescent="0.2"/>
    <row r="16818" ht="12.75" customHeight="1" x14ac:dyDescent="0.2"/>
    <row r="16819" ht="12.75" customHeight="1" x14ac:dyDescent="0.2"/>
    <row r="16820" ht="12.75" customHeight="1" x14ac:dyDescent="0.2"/>
    <row r="16821" ht="12.75" customHeight="1" x14ac:dyDescent="0.2"/>
    <row r="16822" ht="12.75" customHeight="1" x14ac:dyDescent="0.2"/>
    <row r="16823" ht="12.75" customHeight="1" x14ac:dyDescent="0.2"/>
    <row r="16824" ht="12.75" customHeight="1" x14ac:dyDescent="0.2"/>
    <row r="16825" ht="12.75" customHeight="1" x14ac:dyDescent="0.2"/>
    <row r="16826" ht="12.75" customHeight="1" x14ac:dyDescent="0.2"/>
    <row r="16827" ht="12.75" customHeight="1" x14ac:dyDescent="0.2"/>
    <row r="16828" ht="12.75" customHeight="1" x14ac:dyDescent="0.2"/>
    <row r="16829" ht="12.75" customHeight="1" x14ac:dyDescent="0.2"/>
    <row r="16830" ht="12.75" customHeight="1" x14ac:dyDescent="0.2"/>
    <row r="16831" ht="12.75" customHeight="1" x14ac:dyDescent="0.2"/>
    <row r="16832" ht="12.75" customHeight="1" x14ac:dyDescent="0.2"/>
    <row r="16833" ht="12.75" customHeight="1" x14ac:dyDescent="0.2"/>
    <row r="16834" ht="12.75" customHeight="1" x14ac:dyDescent="0.2"/>
    <row r="16835" ht="12.75" customHeight="1" x14ac:dyDescent="0.2"/>
    <row r="16836" ht="12.75" customHeight="1" x14ac:dyDescent="0.2"/>
    <row r="16837" ht="12.75" customHeight="1" x14ac:dyDescent="0.2"/>
    <row r="16838" ht="12.75" customHeight="1" x14ac:dyDescent="0.2"/>
    <row r="16839" ht="12.75" customHeight="1" x14ac:dyDescent="0.2"/>
    <row r="16840" ht="12.75" customHeight="1" x14ac:dyDescent="0.2"/>
    <row r="16841" ht="12.75" customHeight="1" x14ac:dyDescent="0.2"/>
    <row r="16842" ht="12.75" customHeight="1" x14ac:dyDescent="0.2"/>
    <row r="16843" ht="12.75" customHeight="1" x14ac:dyDescent="0.2"/>
    <row r="16844" ht="12.75" customHeight="1" x14ac:dyDescent="0.2"/>
    <row r="16845" ht="12.75" customHeight="1" x14ac:dyDescent="0.2"/>
    <row r="16846" ht="12.75" customHeight="1" x14ac:dyDescent="0.2"/>
    <row r="16847" ht="12.75" customHeight="1" x14ac:dyDescent="0.2"/>
    <row r="16848" ht="12.75" customHeight="1" x14ac:dyDescent="0.2"/>
    <row r="16849" ht="12.75" customHeight="1" x14ac:dyDescent="0.2"/>
    <row r="16850" ht="12.75" customHeight="1" x14ac:dyDescent="0.2"/>
    <row r="16851" ht="12.75" customHeight="1" x14ac:dyDescent="0.2"/>
    <row r="16852" ht="12.75" customHeight="1" x14ac:dyDescent="0.2"/>
    <row r="16853" ht="12.75" customHeight="1" x14ac:dyDescent="0.2"/>
    <row r="16854" ht="12.75" customHeight="1" x14ac:dyDescent="0.2"/>
    <row r="16855" ht="12.75" customHeight="1" x14ac:dyDescent="0.2"/>
    <row r="16856" ht="12.75" customHeight="1" x14ac:dyDescent="0.2"/>
    <row r="16857" ht="12.75" customHeight="1" x14ac:dyDescent="0.2"/>
    <row r="16858" ht="12.75" customHeight="1" x14ac:dyDescent="0.2"/>
    <row r="16859" ht="12.75" customHeight="1" x14ac:dyDescent="0.2"/>
    <row r="16860" ht="12.75" customHeight="1" x14ac:dyDescent="0.2"/>
    <row r="16861" ht="12.75" customHeight="1" x14ac:dyDescent="0.2"/>
    <row r="16862" ht="12.75" customHeight="1" x14ac:dyDescent="0.2"/>
    <row r="16863" ht="12.75" customHeight="1" x14ac:dyDescent="0.2"/>
    <row r="16864" ht="12.75" customHeight="1" x14ac:dyDescent="0.2"/>
    <row r="16865" ht="12.75" customHeight="1" x14ac:dyDescent="0.2"/>
    <row r="16866" ht="12.75" customHeight="1" x14ac:dyDescent="0.2"/>
    <row r="16867" ht="12.75" customHeight="1" x14ac:dyDescent="0.2"/>
    <row r="16868" ht="12.75" customHeight="1" x14ac:dyDescent="0.2"/>
    <row r="16869" ht="12.75" customHeight="1" x14ac:dyDescent="0.2"/>
    <row r="16870" ht="12.75" customHeight="1" x14ac:dyDescent="0.2"/>
    <row r="16871" ht="12.75" customHeight="1" x14ac:dyDescent="0.2"/>
    <row r="16872" ht="12.75" customHeight="1" x14ac:dyDescent="0.2"/>
    <row r="16873" ht="12.75" customHeight="1" x14ac:dyDescent="0.2"/>
    <row r="16874" ht="12.75" customHeight="1" x14ac:dyDescent="0.2"/>
    <row r="16875" ht="12.75" customHeight="1" x14ac:dyDescent="0.2"/>
    <row r="16876" ht="12.75" customHeight="1" x14ac:dyDescent="0.2"/>
    <row r="16877" ht="12.75" customHeight="1" x14ac:dyDescent="0.2"/>
    <row r="16878" ht="12.75" customHeight="1" x14ac:dyDescent="0.2"/>
    <row r="16879" ht="12.75" customHeight="1" x14ac:dyDescent="0.2"/>
    <row r="16880" ht="12.75" customHeight="1" x14ac:dyDescent="0.2"/>
    <row r="16881" ht="12.75" customHeight="1" x14ac:dyDescent="0.2"/>
    <row r="16882" ht="12.75" customHeight="1" x14ac:dyDescent="0.2"/>
    <row r="16883" ht="12.75" customHeight="1" x14ac:dyDescent="0.2"/>
    <row r="16884" ht="12.75" customHeight="1" x14ac:dyDescent="0.2"/>
    <row r="16885" ht="12.75" customHeight="1" x14ac:dyDescent="0.2"/>
    <row r="16886" ht="12.75" customHeight="1" x14ac:dyDescent="0.2"/>
    <row r="16887" ht="12.75" customHeight="1" x14ac:dyDescent="0.2"/>
    <row r="16888" ht="12.75" customHeight="1" x14ac:dyDescent="0.2"/>
    <row r="16889" ht="12.75" customHeight="1" x14ac:dyDescent="0.2"/>
    <row r="16890" ht="12.75" customHeight="1" x14ac:dyDescent="0.2"/>
    <row r="16891" ht="12.75" customHeight="1" x14ac:dyDescent="0.2"/>
    <row r="16892" ht="12.75" customHeight="1" x14ac:dyDescent="0.2"/>
    <row r="16893" ht="12.75" customHeight="1" x14ac:dyDescent="0.2"/>
    <row r="16894" ht="12.75" customHeight="1" x14ac:dyDescent="0.2"/>
    <row r="16895" ht="12.75" customHeight="1" x14ac:dyDescent="0.2"/>
    <row r="16896" ht="12.75" customHeight="1" x14ac:dyDescent="0.2"/>
    <row r="16897" ht="12.75" customHeight="1" x14ac:dyDescent="0.2"/>
    <row r="16898" ht="12.75" customHeight="1" x14ac:dyDescent="0.2"/>
    <row r="16899" ht="12.75" customHeight="1" x14ac:dyDescent="0.2"/>
    <row r="16900" ht="12.75" customHeight="1" x14ac:dyDescent="0.2"/>
    <row r="16901" ht="12.75" customHeight="1" x14ac:dyDescent="0.2"/>
    <row r="16902" ht="12.75" customHeight="1" x14ac:dyDescent="0.2"/>
    <row r="16903" ht="12.75" customHeight="1" x14ac:dyDescent="0.2"/>
    <row r="16904" ht="12.75" customHeight="1" x14ac:dyDescent="0.2"/>
    <row r="16905" ht="12.75" customHeight="1" x14ac:dyDescent="0.2"/>
    <row r="16906" ht="12.75" customHeight="1" x14ac:dyDescent="0.2"/>
    <row r="16907" ht="12.75" customHeight="1" x14ac:dyDescent="0.2"/>
    <row r="16908" ht="12.75" customHeight="1" x14ac:dyDescent="0.2"/>
    <row r="16909" ht="12.75" customHeight="1" x14ac:dyDescent="0.2"/>
    <row r="16910" ht="12.75" customHeight="1" x14ac:dyDescent="0.2"/>
    <row r="16911" ht="12.75" customHeight="1" x14ac:dyDescent="0.2"/>
    <row r="16912" ht="12.75" customHeight="1" x14ac:dyDescent="0.2"/>
    <row r="16913" ht="12.75" customHeight="1" x14ac:dyDescent="0.2"/>
    <row r="16914" ht="12.75" customHeight="1" x14ac:dyDescent="0.2"/>
    <row r="16915" ht="12.75" customHeight="1" x14ac:dyDescent="0.2"/>
    <row r="16916" ht="12.75" customHeight="1" x14ac:dyDescent="0.2"/>
    <row r="16917" ht="12.75" customHeight="1" x14ac:dyDescent="0.2"/>
    <row r="16918" ht="12.75" customHeight="1" x14ac:dyDescent="0.2"/>
    <row r="16919" ht="12.75" customHeight="1" x14ac:dyDescent="0.2"/>
    <row r="16920" ht="12.75" customHeight="1" x14ac:dyDescent="0.2"/>
    <row r="16921" ht="12.75" customHeight="1" x14ac:dyDescent="0.2"/>
    <row r="16922" ht="12.75" customHeight="1" x14ac:dyDescent="0.2"/>
    <row r="16923" ht="12.75" customHeight="1" x14ac:dyDescent="0.2"/>
    <row r="16924" ht="12.75" customHeight="1" x14ac:dyDescent="0.2"/>
    <row r="16925" ht="12.75" customHeight="1" x14ac:dyDescent="0.2"/>
    <row r="16926" ht="12.75" customHeight="1" x14ac:dyDescent="0.2"/>
    <row r="16927" ht="12.75" customHeight="1" x14ac:dyDescent="0.2"/>
    <row r="16928" ht="12.75" customHeight="1" x14ac:dyDescent="0.2"/>
    <row r="16929" ht="12.75" customHeight="1" x14ac:dyDescent="0.2"/>
    <row r="16930" ht="12.75" customHeight="1" x14ac:dyDescent="0.2"/>
    <row r="16931" ht="12.75" customHeight="1" x14ac:dyDescent="0.2"/>
    <row r="16932" ht="12.75" customHeight="1" x14ac:dyDescent="0.2"/>
    <row r="16933" ht="12.75" customHeight="1" x14ac:dyDescent="0.2"/>
    <row r="16934" ht="12.75" customHeight="1" x14ac:dyDescent="0.2"/>
    <row r="16935" ht="12.75" customHeight="1" x14ac:dyDescent="0.2"/>
    <row r="16936" ht="12.75" customHeight="1" x14ac:dyDescent="0.2"/>
    <row r="16937" ht="12.75" customHeight="1" x14ac:dyDescent="0.2"/>
    <row r="16938" ht="12.75" customHeight="1" x14ac:dyDescent="0.2"/>
    <row r="16939" ht="12.75" customHeight="1" x14ac:dyDescent="0.2"/>
    <row r="16940" ht="12.75" customHeight="1" x14ac:dyDescent="0.2"/>
    <row r="16941" ht="12.75" customHeight="1" x14ac:dyDescent="0.2"/>
    <row r="16942" ht="12.75" customHeight="1" x14ac:dyDescent="0.2"/>
    <row r="16943" ht="12.75" customHeight="1" x14ac:dyDescent="0.2"/>
    <row r="16944" ht="12.75" customHeight="1" x14ac:dyDescent="0.2"/>
    <row r="16945" ht="12.75" customHeight="1" x14ac:dyDescent="0.2"/>
    <row r="16946" ht="12.75" customHeight="1" x14ac:dyDescent="0.2"/>
    <row r="16947" ht="12.75" customHeight="1" x14ac:dyDescent="0.2"/>
    <row r="16948" ht="12.75" customHeight="1" x14ac:dyDescent="0.2"/>
    <row r="16949" ht="12.75" customHeight="1" x14ac:dyDescent="0.2"/>
    <row r="16950" ht="12.75" customHeight="1" x14ac:dyDescent="0.2"/>
    <row r="16951" ht="12.75" customHeight="1" x14ac:dyDescent="0.2"/>
    <row r="16952" ht="12.75" customHeight="1" x14ac:dyDescent="0.2"/>
    <row r="16953" ht="12.75" customHeight="1" x14ac:dyDescent="0.2"/>
    <row r="16954" ht="12.75" customHeight="1" x14ac:dyDescent="0.2"/>
    <row r="16955" ht="12.75" customHeight="1" x14ac:dyDescent="0.2"/>
    <row r="16956" ht="12.75" customHeight="1" x14ac:dyDescent="0.2"/>
    <row r="16957" ht="12.75" customHeight="1" x14ac:dyDescent="0.2"/>
    <row r="16958" ht="12.75" customHeight="1" x14ac:dyDescent="0.2"/>
    <row r="16959" ht="12.75" customHeight="1" x14ac:dyDescent="0.2"/>
    <row r="16960" ht="12.75" customHeight="1" x14ac:dyDescent="0.2"/>
    <row r="16961" ht="12.75" customHeight="1" x14ac:dyDescent="0.2"/>
    <row r="16962" ht="12.75" customHeight="1" x14ac:dyDescent="0.2"/>
    <row r="16963" ht="12.75" customHeight="1" x14ac:dyDescent="0.2"/>
    <row r="16964" ht="12.75" customHeight="1" x14ac:dyDescent="0.2"/>
    <row r="16965" ht="12.75" customHeight="1" x14ac:dyDescent="0.2"/>
    <row r="16966" ht="12.75" customHeight="1" x14ac:dyDescent="0.2"/>
    <row r="16967" ht="12.75" customHeight="1" x14ac:dyDescent="0.2"/>
    <row r="16968" ht="12.75" customHeight="1" x14ac:dyDescent="0.2"/>
    <row r="16969" ht="12.75" customHeight="1" x14ac:dyDescent="0.2"/>
    <row r="16970" ht="12.75" customHeight="1" x14ac:dyDescent="0.2"/>
    <row r="16971" ht="12.75" customHeight="1" x14ac:dyDescent="0.2"/>
    <row r="16972" ht="12.75" customHeight="1" x14ac:dyDescent="0.2"/>
    <row r="16973" ht="12.75" customHeight="1" x14ac:dyDescent="0.2"/>
    <row r="16974" ht="12.75" customHeight="1" x14ac:dyDescent="0.2"/>
    <row r="16975" ht="12.75" customHeight="1" x14ac:dyDescent="0.2"/>
    <row r="16976" ht="12.75" customHeight="1" x14ac:dyDescent="0.2"/>
    <row r="16977" ht="12.75" customHeight="1" x14ac:dyDescent="0.2"/>
    <row r="16978" ht="12.75" customHeight="1" x14ac:dyDescent="0.2"/>
    <row r="16979" ht="12.75" customHeight="1" x14ac:dyDescent="0.2"/>
    <row r="16980" ht="12.75" customHeight="1" x14ac:dyDescent="0.2"/>
    <row r="16981" ht="12.75" customHeight="1" x14ac:dyDescent="0.2"/>
    <row r="16982" ht="12.75" customHeight="1" x14ac:dyDescent="0.2"/>
    <row r="16983" ht="12.75" customHeight="1" x14ac:dyDescent="0.2"/>
    <row r="16984" ht="12.75" customHeight="1" x14ac:dyDescent="0.2"/>
    <row r="16985" ht="12.75" customHeight="1" x14ac:dyDescent="0.2"/>
    <row r="16986" ht="12.75" customHeight="1" x14ac:dyDescent="0.2"/>
    <row r="16987" ht="12.75" customHeight="1" x14ac:dyDescent="0.2"/>
    <row r="16988" ht="12.75" customHeight="1" x14ac:dyDescent="0.2"/>
    <row r="16989" ht="12.75" customHeight="1" x14ac:dyDescent="0.2"/>
    <row r="16990" ht="12.75" customHeight="1" x14ac:dyDescent="0.2"/>
    <row r="16991" ht="12.75" customHeight="1" x14ac:dyDescent="0.2"/>
    <row r="16992" ht="12.75" customHeight="1" x14ac:dyDescent="0.2"/>
    <row r="16993" ht="12.75" customHeight="1" x14ac:dyDescent="0.2"/>
    <row r="16994" ht="12.75" customHeight="1" x14ac:dyDescent="0.2"/>
    <row r="16995" ht="12.75" customHeight="1" x14ac:dyDescent="0.2"/>
    <row r="16996" ht="12.75" customHeight="1" x14ac:dyDescent="0.2"/>
    <row r="16997" ht="12.75" customHeight="1" x14ac:dyDescent="0.2"/>
    <row r="16998" ht="12.75" customHeight="1" x14ac:dyDescent="0.2"/>
    <row r="16999" ht="12.75" customHeight="1" x14ac:dyDescent="0.2"/>
    <row r="17000" ht="12.75" customHeight="1" x14ac:dyDescent="0.2"/>
    <row r="17001" ht="12.75" customHeight="1" x14ac:dyDescent="0.2"/>
    <row r="17002" ht="12.75" customHeight="1" x14ac:dyDescent="0.2"/>
    <row r="17003" ht="12.75" customHeight="1" x14ac:dyDescent="0.2"/>
    <row r="17004" ht="12.75" customHeight="1" x14ac:dyDescent="0.2"/>
    <row r="17005" ht="12.75" customHeight="1" x14ac:dyDescent="0.2"/>
    <row r="17006" ht="12.75" customHeight="1" x14ac:dyDescent="0.2"/>
    <row r="17007" ht="12.75" customHeight="1" x14ac:dyDescent="0.2"/>
    <row r="17008" ht="12.75" customHeight="1" x14ac:dyDescent="0.2"/>
    <row r="17009" ht="12.75" customHeight="1" x14ac:dyDescent="0.2"/>
    <row r="17010" ht="12.75" customHeight="1" x14ac:dyDescent="0.2"/>
    <row r="17011" ht="12.75" customHeight="1" x14ac:dyDescent="0.2"/>
    <row r="17012" ht="12.75" customHeight="1" x14ac:dyDescent="0.2"/>
    <row r="17013" ht="12.75" customHeight="1" x14ac:dyDescent="0.2"/>
    <row r="17014" ht="12.75" customHeight="1" x14ac:dyDescent="0.2"/>
    <row r="17015" ht="12.75" customHeight="1" x14ac:dyDescent="0.2"/>
    <row r="17016" ht="12.75" customHeight="1" x14ac:dyDescent="0.2"/>
    <row r="17017" ht="12.75" customHeight="1" x14ac:dyDescent="0.2"/>
    <row r="17018" ht="12.75" customHeight="1" x14ac:dyDescent="0.2"/>
    <row r="17019" ht="12.75" customHeight="1" x14ac:dyDescent="0.2"/>
    <row r="17020" ht="12.75" customHeight="1" x14ac:dyDescent="0.2"/>
    <row r="17021" ht="12.75" customHeight="1" x14ac:dyDescent="0.2"/>
    <row r="17022" ht="12.75" customHeight="1" x14ac:dyDescent="0.2"/>
    <row r="17023" ht="12.75" customHeight="1" x14ac:dyDescent="0.2"/>
    <row r="17024" ht="12.75" customHeight="1" x14ac:dyDescent="0.2"/>
    <row r="17025" ht="12.75" customHeight="1" x14ac:dyDescent="0.2"/>
    <row r="17026" ht="12.75" customHeight="1" x14ac:dyDescent="0.2"/>
    <row r="17027" ht="12.75" customHeight="1" x14ac:dyDescent="0.2"/>
    <row r="17028" ht="12.75" customHeight="1" x14ac:dyDescent="0.2"/>
    <row r="17029" ht="12.75" customHeight="1" x14ac:dyDescent="0.2"/>
    <row r="17030" ht="12.75" customHeight="1" x14ac:dyDescent="0.2"/>
    <row r="17031" ht="12.75" customHeight="1" x14ac:dyDescent="0.2"/>
    <row r="17032" ht="12.75" customHeight="1" x14ac:dyDescent="0.2"/>
    <row r="17033" ht="12.75" customHeight="1" x14ac:dyDescent="0.2"/>
    <row r="17034" ht="12.75" customHeight="1" x14ac:dyDescent="0.2"/>
    <row r="17035" ht="12.75" customHeight="1" x14ac:dyDescent="0.2"/>
    <row r="17036" ht="12.75" customHeight="1" x14ac:dyDescent="0.2"/>
    <row r="17037" ht="12.75" customHeight="1" x14ac:dyDescent="0.2"/>
    <row r="17038" ht="12.75" customHeight="1" x14ac:dyDescent="0.2"/>
    <row r="17039" ht="12.75" customHeight="1" x14ac:dyDescent="0.2"/>
    <row r="17040" ht="12.75" customHeight="1" x14ac:dyDescent="0.2"/>
    <row r="17041" ht="12.75" customHeight="1" x14ac:dyDescent="0.2"/>
    <row r="17042" ht="12.75" customHeight="1" x14ac:dyDescent="0.2"/>
    <row r="17043" ht="12.75" customHeight="1" x14ac:dyDescent="0.2"/>
    <row r="17044" ht="12.75" customHeight="1" x14ac:dyDescent="0.2"/>
    <row r="17045" ht="12.75" customHeight="1" x14ac:dyDescent="0.2"/>
    <row r="17046" ht="12.75" customHeight="1" x14ac:dyDescent="0.2"/>
    <row r="17047" ht="12.75" customHeight="1" x14ac:dyDescent="0.2"/>
    <row r="17048" ht="12.75" customHeight="1" x14ac:dyDescent="0.2"/>
    <row r="17049" ht="12.75" customHeight="1" x14ac:dyDescent="0.2"/>
    <row r="17050" ht="12.75" customHeight="1" x14ac:dyDescent="0.2"/>
    <row r="17051" ht="12.75" customHeight="1" x14ac:dyDescent="0.2"/>
    <row r="17052" ht="12.75" customHeight="1" x14ac:dyDescent="0.2"/>
    <row r="17053" ht="12.75" customHeight="1" x14ac:dyDescent="0.2"/>
    <row r="17054" ht="12.75" customHeight="1" x14ac:dyDescent="0.2"/>
    <row r="17055" ht="12.75" customHeight="1" x14ac:dyDescent="0.2"/>
    <row r="17056" ht="12.75" customHeight="1" x14ac:dyDescent="0.2"/>
    <row r="17057" ht="12.75" customHeight="1" x14ac:dyDescent="0.2"/>
    <row r="17058" ht="12.75" customHeight="1" x14ac:dyDescent="0.2"/>
    <row r="17059" ht="12.75" customHeight="1" x14ac:dyDescent="0.2"/>
    <row r="17060" ht="12.75" customHeight="1" x14ac:dyDescent="0.2"/>
    <row r="17061" ht="12.75" customHeight="1" x14ac:dyDescent="0.2"/>
    <row r="17062" ht="12.75" customHeight="1" x14ac:dyDescent="0.2"/>
    <row r="17063" ht="12.75" customHeight="1" x14ac:dyDescent="0.2"/>
    <row r="17064" ht="12.75" customHeight="1" x14ac:dyDescent="0.2"/>
    <row r="17065" ht="12.75" customHeight="1" x14ac:dyDescent="0.2"/>
    <row r="17066" ht="12.75" customHeight="1" x14ac:dyDescent="0.2"/>
    <row r="17067" ht="12.75" customHeight="1" x14ac:dyDescent="0.2"/>
    <row r="17068" ht="12.75" customHeight="1" x14ac:dyDescent="0.2"/>
    <row r="17069" ht="12.75" customHeight="1" x14ac:dyDescent="0.2"/>
    <row r="17070" ht="12.75" customHeight="1" x14ac:dyDescent="0.2"/>
    <row r="17071" ht="12.75" customHeight="1" x14ac:dyDescent="0.2"/>
    <row r="17072" ht="12.75" customHeight="1" x14ac:dyDescent="0.2"/>
    <row r="17073" ht="12.75" customHeight="1" x14ac:dyDescent="0.2"/>
    <row r="17074" ht="12.75" customHeight="1" x14ac:dyDescent="0.2"/>
    <row r="17075" ht="12.75" customHeight="1" x14ac:dyDescent="0.2"/>
    <row r="17076" ht="12.75" customHeight="1" x14ac:dyDescent="0.2"/>
    <row r="17077" ht="12.75" customHeight="1" x14ac:dyDescent="0.2"/>
    <row r="17078" ht="12.75" customHeight="1" x14ac:dyDescent="0.2"/>
    <row r="17079" ht="12.75" customHeight="1" x14ac:dyDescent="0.2"/>
    <row r="17080" ht="12.75" customHeight="1" x14ac:dyDescent="0.2"/>
    <row r="17081" ht="12.75" customHeight="1" x14ac:dyDescent="0.2"/>
    <row r="17082" ht="12.75" customHeight="1" x14ac:dyDescent="0.2"/>
    <row r="17083" ht="12.75" customHeight="1" x14ac:dyDescent="0.2"/>
    <row r="17084" ht="12.75" customHeight="1" x14ac:dyDescent="0.2"/>
    <row r="17085" ht="12.75" customHeight="1" x14ac:dyDescent="0.2"/>
    <row r="17086" ht="12.75" customHeight="1" x14ac:dyDescent="0.2"/>
    <row r="17087" ht="12.75" customHeight="1" x14ac:dyDescent="0.2"/>
    <row r="17088" ht="12.75" customHeight="1" x14ac:dyDescent="0.2"/>
    <row r="17089" ht="12.75" customHeight="1" x14ac:dyDescent="0.2"/>
    <row r="17090" ht="12.75" customHeight="1" x14ac:dyDescent="0.2"/>
    <row r="17091" ht="12.75" customHeight="1" x14ac:dyDescent="0.2"/>
    <row r="17092" ht="12.75" customHeight="1" x14ac:dyDescent="0.2"/>
    <row r="17093" ht="12.75" customHeight="1" x14ac:dyDescent="0.2"/>
    <row r="17094" ht="12.75" customHeight="1" x14ac:dyDescent="0.2"/>
    <row r="17095" ht="12.75" customHeight="1" x14ac:dyDescent="0.2"/>
    <row r="17096" ht="12.75" customHeight="1" x14ac:dyDescent="0.2"/>
    <row r="17097" ht="12.75" customHeight="1" x14ac:dyDescent="0.2"/>
    <row r="17098" ht="12.75" customHeight="1" x14ac:dyDescent="0.2"/>
    <row r="17099" ht="12.75" customHeight="1" x14ac:dyDescent="0.2"/>
    <row r="17100" ht="12.75" customHeight="1" x14ac:dyDescent="0.2"/>
    <row r="17101" ht="12.75" customHeight="1" x14ac:dyDescent="0.2"/>
    <row r="17102" ht="12.75" customHeight="1" x14ac:dyDescent="0.2"/>
    <row r="17103" ht="12.75" customHeight="1" x14ac:dyDescent="0.2"/>
    <row r="17104" ht="12.75" customHeight="1" x14ac:dyDescent="0.2"/>
    <row r="17105" ht="12.75" customHeight="1" x14ac:dyDescent="0.2"/>
    <row r="17106" ht="12.75" customHeight="1" x14ac:dyDescent="0.2"/>
    <row r="17107" ht="12.75" customHeight="1" x14ac:dyDescent="0.2"/>
    <row r="17108" ht="12.75" customHeight="1" x14ac:dyDescent="0.2"/>
    <row r="17109" ht="12.75" customHeight="1" x14ac:dyDescent="0.2"/>
    <row r="17110" ht="12.75" customHeight="1" x14ac:dyDescent="0.2"/>
    <row r="17111" ht="12.75" customHeight="1" x14ac:dyDescent="0.2"/>
    <row r="17112" ht="12.75" customHeight="1" x14ac:dyDescent="0.2"/>
    <row r="17113" ht="12.75" customHeight="1" x14ac:dyDescent="0.2"/>
    <row r="17114" ht="12.75" customHeight="1" x14ac:dyDescent="0.2"/>
    <row r="17115" ht="12.75" customHeight="1" x14ac:dyDescent="0.2"/>
    <row r="17116" ht="12.75" customHeight="1" x14ac:dyDescent="0.2"/>
    <row r="17117" ht="12.75" customHeight="1" x14ac:dyDescent="0.2"/>
    <row r="17118" ht="12.75" customHeight="1" x14ac:dyDescent="0.2"/>
    <row r="17119" ht="12.75" customHeight="1" x14ac:dyDescent="0.2"/>
    <row r="17120" ht="12.75" customHeight="1" x14ac:dyDescent="0.2"/>
    <row r="17121" ht="12.75" customHeight="1" x14ac:dyDescent="0.2"/>
    <row r="17122" ht="12.75" customHeight="1" x14ac:dyDescent="0.2"/>
    <row r="17123" ht="12.75" customHeight="1" x14ac:dyDescent="0.2"/>
    <row r="17124" ht="12.75" customHeight="1" x14ac:dyDescent="0.2"/>
    <row r="17125" ht="12.75" customHeight="1" x14ac:dyDescent="0.2"/>
    <row r="17126" ht="12.75" customHeight="1" x14ac:dyDescent="0.2"/>
    <row r="17127" ht="12.75" customHeight="1" x14ac:dyDescent="0.2"/>
    <row r="17128" ht="12.75" customHeight="1" x14ac:dyDescent="0.2"/>
    <row r="17129" ht="12.75" customHeight="1" x14ac:dyDescent="0.2"/>
    <row r="17130" ht="12.75" customHeight="1" x14ac:dyDescent="0.2"/>
    <row r="17131" ht="12.75" customHeight="1" x14ac:dyDescent="0.2"/>
    <row r="17132" ht="12.75" customHeight="1" x14ac:dyDescent="0.2"/>
    <row r="17133" ht="12.75" customHeight="1" x14ac:dyDescent="0.2"/>
    <row r="17134" ht="12.75" customHeight="1" x14ac:dyDescent="0.2"/>
    <row r="17135" ht="12.75" customHeight="1" x14ac:dyDescent="0.2"/>
    <row r="17136" ht="12.75" customHeight="1" x14ac:dyDescent="0.2"/>
    <row r="17137" ht="12.75" customHeight="1" x14ac:dyDescent="0.2"/>
    <row r="17138" ht="12.75" customHeight="1" x14ac:dyDescent="0.2"/>
    <row r="17139" ht="12.75" customHeight="1" x14ac:dyDescent="0.2"/>
    <row r="17140" ht="12.75" customHeight="1" x14ac:dyDescent="0.2"/>
    <row r="17141" ht="12.75" customHeight="1" x14ac:dyDescent="0.2"/>
    <row r="17142" ht="12.75" customHeight="1" x14ac:dyDescent="0.2"/>
    <row r="17143" ht="12.75" customHeight="1" x14ac:dyDescent="0.2"/>
    <row r="17144" ht="12.75" customHeight="1" x14ac:dyDescent="0.2"/>
    <row r="17145" ht="12.75" customHeight="1" x14ac:dyDescent="0.2"/>
    <row r="17146" ht="12.75" customHeight="1" x14ac:dyDescent="0.2"/>
    <row r="17147" ht="12.75" customHeight="1" x14ac:dyDescent="0.2"/>
    <row r="17148" ht="12.75" customHeight="1" x14ac:dyDescent="0.2"/>
    <row r="17149" ht="12.75" customHeight="1" x14ac:dyDescent="0.2"/>
    <row r="17150" ht="12.75" customHeight="1" x14ac:dyDescent="0.2"/>
    <row r="17151" ht="12.75" customHeight="1" x14ac:dyDescent="0.2"/>
    <row r="17152" ht="12.75" customHeight="1" x14ac:dyDescent="0.2"/>
    <row r="17153" ht="12.75" customHeight="1" x14ac:dyDescent="0.2"/>
    <row r="17154" ht="12.75" customHeight="1" x14ac:dyDescent="0.2"/>
    <row r="17155" ht="12.75" customHeight="1" x14ac:dyDescent="0.2"/>
    <row r="17156" ht="12.75" customHeight="1" x14ac:dyDescent="0.2"/>
    <row r="17157" ht="12.75" customHeight="1" x14ac:dyDescent="0.2"/>
    <row r="17158" ht="12.75" customHeight="1" x14ac:dyDescent="0.2"/>
    <row r="17159" ht="12.75" customHeight="1" x14ac:dyDescent="0.2"/>
    <row r="17160" ht="12.75" customHeight="1" x14ac:dyDescent="0.2"/>
    <row r="17161" ht="12.75" customHeight="1" x14ac:dyDescent="0.2"/>
    <row r="17162" ht="12.75" customHeight="1" x14ac:dyDescent="0.2"/>
    <row r="17163" ht="12.75" customHeight="1" x14ac:dyDescent="0.2"/>
    <row r="17164" ht="12.75" customHeight="1" x14ac:dyDescent="0.2"/>
    <row r="17165" ht="12.75" customHeight="1" x14ac:dyDescent="0.2"/>
    <row r="17166" ht="12.75" customHeight="1" x14ac:dyDescent="0.2"/>
    <row r="17167" ht="12.75" customHeight="1" x14ac:dyDescent="0.2"/>
    <row r="17168" ht="12.75" customHeight="1" x14ac:dyDescent="0.2"/>
    <row r="17169" ht="12.75" customHeight="1" x14ac:dyDescent="0.2"/>
    <row r="17170" ht="12.75" customHeight="1" x14ac:dyDescent="0.2"/>
    <row r="17171" ht="12.75" customHeight="1" x14ac:dyDescent="0.2"/>
    <row r="17172" ht="12.75" customHeight="1" x14ac:dyDescent="0.2"/>
    <row r="17173" ht="12.75" customHeight="1" x14ac:dyDescent="0.2"/>
    <row r="17174" ht="12.75" customHeight="1" x14ac:dyDescent="0.2"/>
    <row r="17175" ht="12.75" customHeight="1" x14ac:dyDescent="0.2"/>
    <row r="17176" ht="12.75" customHeight="1" x14ac:dyDescent="0.2"/>
    <row r="17177" ht="12.75" customHeight="1" x14ac:dyDescent="0.2"/>
    <row r="17178" ht="12.75" customHeight="1" x14ac:dyDescent="0.2"/>
    <row r="17179" ht="12.75" customHeight="1" x14ac:dyDescent="0.2"/>
    <row r="17180" ht="12.75" customHeight="1" x14ac:dyDescent="0.2"/>
    <row r="17181" ht="12.75" customHeight="1" x14ac:dyDescent="0.2"/>
    <row r="17182" ht="12.75" customHeight="1" x14ac:dyDescent="0.2"/>
    <row r="17183" ht="12.75" customHeight="1" x14ac:dyDescent="0.2"/>
    <row r="17184" ht="12.75" customHeight="1" x14ac:dyDescent="0.2"/>
    <row r="17185" ht="12.75" customHeight="1" x14ac:dyDescent="0.2"/>
    <row r="17186" ht="12.75" customHeight="1" x14ac:dyDescent="0.2"/>
    <row r="17187" ht="12.75" customHeight="1" x14ac:dyDescent="0.2"/>
    <row r="17188" ht="12.75" customHeight="1" x14ac:dyDescent="0.2"/>
    <row r="17189" ht="12.75" customHeight="1" x14ac:dyDescent="0.2"/>
    <row r="17190" ht="12.75" customHeight="1" x14ac:dyDescent="0.2"/>
    <row r="17191" ht="12.75" customHeight="1" x14ac:dyDescent="0.2"/>
    <row r="17192" ht="12.75" customHeight="1" x14ac:dyDescent="0.2"/>
    <row r="17193" ht="12.75" customHeight="1" x14ac:dyDescent="0.2"/>
    <row r="17194" ht="12.75" customHeight="1" x14ac:dyDescent="0.2"/>
    <row r="17195" ht="12.75" customHeight="1" x14ac:dyDescent="0.2"/>
    <row r="17196" ht="12.75" customHeight="1" x14ac:dyDescent="0.2"/>
    <row r="17197" ht="12.75" customHeight="1" x14ac:dyDescent="0.2"/>
    <row r="17198" ht="12.75" customHeight="1" x14ac:dyDescent="0.2"/>
    <row r="17199" ht="12.75" customHeight="1" x14ac:dyDescent="0.2"/>
    <row r="17200" ht="12.75" customHeight="1" x14ac:dyDescent="0.2"/>
    <row r="17201" ht="12.75" customHeight="1" x14ac:dyDescent="0.2"/>
    <row r="17202" ht="12.75" customHeight="1" x14ac:dyDescent="0.2"/>
    <row r="17203" ht="12.75" customHeight="1" x14ac:dyDescent="0.2"/>
    <row r="17204" ht="12.75" customHeight="1" x14ac:dyDescent="0.2"/>
    <row r="17205" ht="12.75" customHeight="1" x14ac:dyDescent="0.2"/>
    <row r="17206" ht="12.75" customHeight="1" x14ac:dyDescent="0.2"/>
    <row r="17207" ht="12.75" customHeight="1" x14ac:dyDescent="0.2"/>
    <row r="17208" ht="12.75" customHeight="1" x14ac:dyDescent="0.2"/>
    <row r="17209" ht="12.75" customHeight="1" x14ac:dyDescent="0.2"/>
    <row r="17210" ht="12.75" customHeight="1" x14ac:dyDescent="0.2"/>
    <row r="17211" ht="12.75" customHeight="1" x14ac:dyDescent="0.2"/>
    <row r="17212" ht="12.75" customHeight="1" x14ac:dyDescent="0.2"/>
    <row r="17213" ht="12.75" customHeight="1" x14ac:dyDescent="0.2"/>
    <row r="17214" ht="12.75" customHeight="1" x14ac:dyDescent="0.2"/>
    <row r="17215" ht="12.75" customHeight="1" x14ac:dyDescent="0.2"/>
    <row r="17216" ht="12.75" customHeight="1" x14ac:dyDescent="0.2"/>
    <row r="17217" ht="12.75" customHeight="1" x14ac:dyDescent="0.2"/>
    <row r="17218" ht="12.75" customHeight="1" x14ac:dyDescent="0.2"/>
    <row r="17219" ht="12.75" customHeight="1" x14ac:dyDescent="0.2"/>
    <row r="17220" ht="12.75" customHeight="1" x14ac:dyDescent="0.2"/>
    <row r="17221" ht="12.75" customHeight="1" x14ac:dyDescent="0.2"/>
    <row r="17222" ht="12.75" customHeight="1" x14ac:dyDescent="0.2"/>
    <row r="17223" ht="12.75" customHeight="1" x14ac:dyDescent="0.2"/>
    <row r="17224" ht="12.75" customHeight="1" x14ac:dyDescent="0.2"/>
    <row r="17225" ht="12.75" customHeight="1" x14ac:dyDescent="0.2"/>
    <row r="17226" ht="12.75" customHeight="1" x14ac:dyDescent="0.2"/>
    <row r="17227" ht="12.75" customHeight="1" x14ac:dyDescent="0.2"/>
    <row r="17228" ht="12.75" customHeight="1" x14ac:dyDescent="0.2"/>
    <row r="17229" ht="12.75" customHeight="1" x14ac:dyDescent="0.2"/>
    <row r="17230" ht="12.75" customHeight="1" x14ac:dyDescent="0.2"/>
    <row r="17231" ht="12.75" customHeight="1" x14ac:dyDescent="0.2"/>
    <row r="17232" ht="12.75" customHeight="1" x14ac:dyDescent="0.2"/>
    <row r="17233" ht="12.75" customHeight="1" x14ac:dyDescent="0.2"/>
    <row r="17234" ht="12.75" customHeight="1" x14ac:dyDescent="0.2"/>
    <row r="17235" ht="12.75" customHeight="1" x14ac:dyDescent="0.2"/>
    <row r="17236" ht="12.75" customHeight="1" x14ac:dyDescent="0.2"/>
    <row r="17237" ht="12.75" customHeight="1" x14ac:dyDescent="0.2"/>
    <row r="17238" ht="12.75" customHeight="1" x14ac:dyDescent="0.2"/>
    <row r="17239" ht="12.75" customHeight="1" x14ac:dyDescent="0.2"/>
    <row r="17240" ht="12.75" customHeight="1" x14ac:dyDescent="0.2"/>
    <row r="17241" ht="12.75" customHeight="1" x14ac:dyDescent="0.2"/>
    <row r="17242" ht="12.75" customHeight="1" x14ac:dyDescent="0.2"/>
    <row r="17243" ht="12.75" customHeight="1" x14ac:dyDescent="0.2"/>
    <row r="17244" ht="12.75" customHeight="1" x14ac:dyDescent="0.2"/>
    <row r="17245" ht="12.75" customHeight="1" x14ac:dyDescent="0.2"/>
    <row r="17246" ht="12.75" customHeight="1" x14ac:dyDescent="0.2"/>
    <row r="17247" ht="12.75" customHeight="1" x14ac:dyDescent="0.2"/>
    <row r="17248" ht="12.75" customHeight="1" x14ac:dyDescent="0.2"/>
    <row r="17249" ht="12.75" customHeight="1" x14ac:dyDescent="0.2"/>
    <row r="17250" ht="12.75" customHeight="1" x14ac:dyDescent="0.2"/>
    <row r="17251" ht="12.75" customHeight="1" x14ac:dyDescent="0.2"/>
    <row r="17252" ht="12.75" customHeight="1" x14ac:dyDescent="0.2"/>
    <row r="17253" ht="12.75" customHeight="1" x14ac:dyDescent="0.2"/>
    <row r="17254" ht="12.75" customHeight="1" x14ac:dyDescent="0.2"/>
    <row r="17255" ht="12.75" customHeight="1" x14ac:dyDescent="0.2"/>
    <row r="17256" ht="12.75" customHeight="1" x14ac:dyDescent="0.2"/>
    <row r="17257" ht="12.75" customHeight="1" x14ac:dyDescent="0.2"/>
    <row r="17258" ht="12.75" customHeight="1" x14ac:dyDescent="0.2"/>
    <row r="17259" ht="12.75" customHeight="1" x14ac:dyDescent="0.2"/>
    <row r="17260" ht="12.75" customHeight="1" x14ac:dyDescent="0.2"/>
    <row r="17261" ht="12.75" customHeight="1" x14ac:dyDescent="0.2"/>
    <row r="17262" ht="12.75" customHeight="1" x14ac:dyDescent="0.2"/>
    <row r="17263" ht="12.75" customHeight="1" x14ac:dyDescent="0.2"/>
    <row r="17264" ht="12.75" customHeight="1" x14ac:dyDescent="0.2"/>
    <row r="17265" ht="12.75" customHeight="1" x14ac:dyDescent="0.2"/>
    <row r="17266" ht="12.75" customHeight="1" x14ac:dyDescent="0.2"/>
    <row r="17267" ht="12.75" customHeight="1" x14ac:dyDescent="0.2"/>
    <row r="17268" ht="12.75" customHeight="1" x14ac:dyDescent="0.2"/>
    <row r="17269" ht="12.75" customHeight="1" x14ac:dyDescent="0.2"/>
    <row r="17270" ht="12.75" customHeight="1" x14ac:dyDescent="0.2"/>
    <row r="17271" ht="12.75" customHeight="1" x14ac:dyDescent="0.2"/>
    <row r="17272" ht="12.75" customHeight="1" x14ac:dyDescent="0.2"/>
    <row r="17273" ht="12.75" customHeight="1" x14ac:dyDescent="0.2"/>
    <row r="17274" ht="12.75" customHeight="1" x14ac:dyDescent="0.2"/>
    <row r="17275" ht="12.75" customHeight="1" x14ac:dyDescent="0.2"/>
    <row r="17276" ht="12.75" customHeight="1" x14ac:dyDescent="0.2"/>
    <row r="17277" ht="12.75" customHeight="1" x14ac:dyDescent="0.2"/>
    <row r="17278" ht="12.75" customHeight="1" x14ac:dyDescent="0.2"/>
    <row r="17279" ht="12.75" customHeight="1" x14ac:dyDescent="0.2"/>
    <row r="17280" ht="12.75" customHeight="1" x14ac:dyDescent="0.2"/>
    <row r="17281" ht="12.75" customHeight="1" x14ac:dyDescent="0.2"/>
    <row r="17282" ht="12.75" customHeight="1" x14ac:dyDescent="0.2"/>
    <row r="17283" ht="12.75" customHeight="1" x14ac:dyDescent="0.2"/>
    <row r="17284" ht="12.75" customHeight="1" x14ac:dyDescent="0.2"/>
    <row r="17285" ht="12.75" customHeight="1" x14ac:dyDescent="0.2"/>
    <row r="17286" ht="12.75" customHeight="1" x14ac:dyDescent="0.2"/>
    <row r="17287" ht="12.75" customHeight="1" x14ac:dyDescent="0.2"/>
    <row r="17288" ht="12.75" customHeight="1" x14ac:dyDescent="0.2"/>
    <row r="17289" ht="12.75" customHeight="1" x14ac:dyDescent="0.2"/>
    <row r="17290" ht="12.75" customHeight="1" x14ac:dyDescent="0.2"/>
    <row r="17291" ht="12.75" customHeight="1" x14ac:dyDescent="0.2"/>
    <row r="17292" ht="12.75" customHeight="1" x14ac:dyDescent="0.2"/>
    <row r="17293" ht="12.75" customHeight="1" x14ac:dyDescent="0.2"/>
    <row r="17294" ht="12.75" customHeight="1" x14ac:dyDescent="0.2"/>
    <row r="17295" ht="12.75" customHeight="1" x14ac:dyDescent="0.2"/>
    <row r="17296" ht="12.75" customHeight="1" x14ac:dyDescent="0.2"/>
    <row r="17297" ht="12.75" customHeight="1" x14ac:dyDescent="0.2"/>
    <row r="17298" ht="12.75" customHeight="1" x14ac:dyDescent="0.2"/>
    <row r="17299" ht="12.75" customHeight="1" x14ac:dyDescent="0.2"/>
    <row r="17300" ht="12.75" customHeight="1" x14ac:dyDescent="0.2"/>
    <row r="17301" ht="12.75" customHeight="1" x14ac:dyDescent="0.2"/>
    <row r="17302" ht="12.75" customHeight="1" x14ac:dyDescent="0.2"/>
    <row r="17303" ht="12.75" customHeight="1" x14ac:dyDescent="0.2"/>
    <row r="17304" ht="12.75" customHeight="1" x14ac:dyDescent="0.2"/>
    <row r="17305" ht="12.75" customHeight="1" x14ac:dyDescent="0.2"/>
    <row r="17306" ht="12.75" customHeight="1" x14ac:dyDescent="0.2"/>
    <row r="17307" ht="12.75" customHeight="1" x14ac:dyDescent="0.2"/>
    <row r="17308" ht="12.75" customHeight="1" x14ac:dyDescent="0.2"/>
    <row r="17309" ht="12.75" customHeight="1" x14ac:dyDescent="0.2"/>
    <row r="17310" ht="12.75" customHeight="1" x14ac:dyDescent="0.2"/>
    <row r="17311" ht="12.75" customHeight="1" x14ac:dyDescent="0.2"/>
    <row r="17312" ht="12.75" customHeight="1" x14ac:dyDescent="0.2"/>
    <row r="17313" ht="12.75" customHeight="1" x14ac:dyDescent="0.2"/>
    <row r="17314" ht="12.75" customHeight="1" x14ac:dyDescent="0.2"/>
    <row r="17315" ht="12.75" customHeight="1" x14ac:dyDescent="0.2"/>
    <row r="17316" ht="12.75" customHeight="1" x14ac:dyDescent="0.2"/>
    <row r="17317" ht="12.75" customHeight="1" x14ac:dyDescent="0.2"/>
    <row r="17318" ht="12.75" customHeight="1" x14ac:dyDescent="0.2"/>
    <row r="17319" ht="12.75" customHeight="1" x14ac:dyDescent="0.2"/>
    <row r="17320" ht="12.75" customHeight="1" x14ac:dyDescent="0.2"/>
    <row r="17321" ht="12.75" customHeight="1" x14ac:dyDescent="0.2"/>
    <row r="17322" ht="12.75" customHeight="1" x14ac:dyDescent="0.2"/>
    <row r="17323" ht="12.75" customHeight="1" x14ac:dyDescent="0.2"/>
    <row r="17324" ht="12.75" customHeight="1" x14ac:dyDescent="0.2"/>
    <row r="17325" ht="12.75" customHeight="1" x14ac:dyDescent="0.2"/>
    <row r="17326" ht="12.75" customHeight="1" x14ac:dyDescent="0.2"/>
    <row r="17327" ht="12.75" customHeight="1" x14ac:dyDescent="0.2"/>
    <row r="17328" ht="12.75" customHeight="1" x14ac:dyDescent="0.2"/>
    <row r="17329" ht="12.75" customHeight="1" x14ac:dyDescent="0.2"/>
    <row r="17330" ht="12.75" customHeight="1" x14ac:dyDescent="0.2"/>
    <row r="17331" ht="12.75" customHeight="1" x14ac:dyDescent="0.2"/>
    <row r="17332" ht="12.75" customHeight="1" x14ac:dyDescent="0.2"/>
    <row r="17333" ht="12.75" customHeight="1" x14ac:dyDescent="0.2"/>
    <row r="17334" ht="12.75" customHeight="1" x14ac:dyDescent="0.2"/>
    <row r="17335" ht="12.75" customHeight="1" x14ac:dyDescent="0.2"/>
    <row r="17336" ht="12.75" customHeight="1" x14ac:dyDescent="0.2"/>
    <row r="17337" ht="12.75" customHeight="1" x14ac:dyDescent="0.2"/>
    <row r="17338" ht="12.75" customHeight="1" x14ac:dyDescent="0.2"/>
    <row r="17339" ht="12.75" customHeight="1" x14ac:dyDescent="0.2"/>
    <row r="17340" ht="12.75" customHeight="1" x14ac:dyDescent="0.2"/>
    <row r="17341" ht="12.75" customHeight="1" x14ac:dyDescent="0.2"/>
    <row r="17342" ht="12.75" customHeight="1" x14ac:dyDescent="0.2"/>
    <row r="17343" ht="12.75" customHeight="1" x14ac:dyDescent="0.2"/>
    <row r="17344" ht="12.75" customHeight="1" x14ac:dyDescent="0.2"/>
    <row r="17345" ht="12.75" customHeight="1" x14ac:dyDescent="0.2"/>
    <row r="17346" ht="12.75" customHeight="1" x14ac:dyDescent="0.2"/>
    <row r="17347" ht="12.75" customHeight="1" x14ac:dyDescent="0.2"/>
    <row r="17348" ht="12.75" customHeight="1" x14ac:dyDescent="0.2"/>
    <row r="17349" ht="12.75" customHeight="1" x14ac:dyDescent="0.2"/>
    <row r="17350" ht="12.75" customHeight="1" x14ac:dyDescent="0.2"/>
    <row r="17351" ht="12.75" customHeight="1" x14ac:dyDescent="0.2"/>
    <row r="17352" ht="12.75" customHeight="1" x14ac:dyDescent="0.2"/>
    <row r="17353" ht="12.75" customHeight="1" x14ac:dyDescent="0.2"/>
    <row r="17354" ht="12.75" customHeight="1" x14ac:dyDescent="0.2"/>
    <row r="17355" ht="12.75" customHeight="1" x14ac:dyDescent="0.2"/>
    <row r="17356" ht="12.75" customHeight="1" x14ac:dyDescent="0.2"/>
    <row r="17357" ht="12.75" customHeight="1" x14ac:dyDescent="0.2"/>
    <row r="17358" ht="12.75" customHeight="1" x14ac:dyDescent="0.2"/>
    <row r="17359" ht="12.75" customHeight="1" x14ac:dyDescent="0.2"/>
    <row r="17360" ht="12.75" customHeight="1" x14ac:dyDescent="0.2"/>
    <row r="17361" ht="12.75" customHeight="1" x14ac:dyDescent="0.2"/>
    <row r="17362" ht="12.75" customHeight="1" x14ac:dyDescent="0.2"/>
    <row r="17363" ht="12.75" customHeight="1" x14ac:dyDescent="0.2"/>
    <row r="17364" ht="12.75" customHeight="1" x14ac:dyDescent="0.2"/>
    <row r="17365" ht="12.75" customHeight="1" x14ac:dyDescent="0.2"/>
    <row r="17366" ht="12.75" customHeight="1" x14ac:dyDescent="0.2"/>
    <row r="17367" ht="12.75" customHeight="1" x14ac:dyDescent="0.2"/>
    <row r="17368" ht="12.75" customHeight="1" x14ac:dyDescent="0.2"/>
    <row r="17369" ht="12.75" customHeight="1" x14ac:dyDescent="0.2"/>
    <row r="17370" ht="12.75" customHeight="1" x14ac:dyDescent="0.2"/>
    <row r="17371" ht="12.75" customHeight="1" x14ac:dyDescent="0.2"/>
    <row r="17372" ht="12.75" customHeight="1" x14ac:dyDescent="0.2"/>
    <row r="17373" ht="12.75" customHeight="1" x14ac:dyDescent="0.2"/>
    <row r="17374" ht="12.75" customHeight="1" x14ac:dyDescent="0.2"/>
    <row r="17375" ht="12.75" customHeight="1" x14ac:dyDescent="0.2"/>
    <row r="17376" ht="12.75" customHeight="1" x14ac:dyDescent="0.2"/>
    <row r="17377" ht="12.75" customHeight="1" x14ac:dyDescent="0.2"/>
    <row r="17378" ht="12.75" customHeight="1" x14ac:dyDescent="0.2"/>
    <row r="17379" ht="12.75" customHeight="1" x14ac:dyDescent="0.2"/>
    <row r="17380" ht="12.75" customHeight="1" x14ac:dyDescent="0.2"/>
    <row r="17381" ht="12.75" customHeight="1" x14ac:dyDescent="0.2"/>
    <row r="17382" ht="12.75" customHeight="1" x14ac:dyDescent="0.2"/>
    <row r="17383" ht="12.75" customHeight="1" x14ac:dyDescent="0.2"/>
    <row r="17384" ht="12.75" customHeight="1" x14ac:dyDescent="0.2"/>
    <row r="17385" ht="12.75" customHeight="1" x14ac:dyDescent="0.2"/>
    <row r="17386" ht="12.75" customHeight="1" x14ac:dyDescent="0.2"/>
    <row r="17387" ht="12.75" customHeight="1" x14ac:dyDescent="0.2"/>
    <row r="17388" ht="12.75" customHeight="1" x14ac:dyDescent="0.2"/>
    <row r="17389" ht="12.75" customHeight="1" x14ac:dyDescent="0.2"/>
    <row r="17390" ht="12.75" customHeight="1" x14ac:dyDescent="0.2"/>
    <row r="17391" ht="12.75" customHeight="1" x14ac:dyDescent="0.2"/>
    <row r="17392" ht="12.75" customHeight="1" x14ac:dyDescent="0.2"/>
    <row r="17393" ht="12.75" customHeight="1" x14ac:dyDescent="0.2"/>
    <row r="17394" ht="12.75" customHeight="1" x14ac:dyDescent="0.2"/>
    <row r="17395" ht="12.75" customHeight="1" x14ac:dyDescent="0.2"/>
    <row r="17396" ht="12.75" customHeight="1" x14ac:dyDescent="0.2"/>
    <row r="17397" ht="12.75" customHeight="1" x14ac:dyDescent="0.2"/>
    <row r="17398" ht="12.75" customHeight="1" x14ac:dyDescent="0.2"/>
    <row r="17399" ht="12.75" customHeight="1" x14ac:dyDescent="0.2"/>
    <row r="17400" ht="12.75" customHeight="1" x14ac:dyDescent="0.2"/>
    <row r="17401" ht="12.75" customHeight="1" x14ac:dyDescent="0.2"/>
    <row r="17402" ht="12.75" customHeight="1" x14ac:dyDescent="0.2"/>
    <row r="17403" ht="12.75" customHeight="1" x14ac:dyDescent="0.2"/>
    <row r="17404" ht="12.75" customHeight="1" x14ac:dyDescent="0.2"/>
    <row r="17405" ht="12.75" customHeight="1" x14ac:dyDescent="0.2"/>
    <row r="17406" ht="12.75" customHeight="1" x14ac:dyDescent="0.2"/>
    <row r="17407" ht="12.75" customHeight="1" x14ac:dyDescent="0.2"/>
    <row r="17408" ht="12.75" customHeight="1" x14ac:dyDescent="0.2"/>
    <row r="17409" ht="12.75" customHeight="1" x14ac:dyDescent="0.2"/>
    <row r="17410" ht="12.75" customHeight="1" x14ac:dyDescent="0.2"/>
    <row r="17411" ht="12.75" customHeight="1" x14ac:dyDescent="0.2"/>
    <row r="17412" ht="12.75" customHeight="1" x14ac:dyDescent="0.2"/>
    <row r="17413" ht="12.75" customHeight="1" x14ac:dyDescent="0.2"/>
    <row r="17414" ht="12.75" customHeight="1" x14ac:dyDescent="0.2"/>
    <row r="17415" ht="12.75" customHeight="1" x14ac:dyDescent="0.2"/>
    <row r="17416" ht="12.75" customHeight="1" x14ac:dyDescent="0.2"/>
    <row r="17417" ht="12.75" customHeight="1" x14ac:dyDescent="0.2"/>
    <row r="17418" ht="12.75" customHeight="1" x14ac:dyDescent="0.2"/>
    <row r="17419" ht="12.75" customHeight="1" x14ac:dyDescent="0.2"/>
    <row r="17420" ht="12.75" customHeight="1" x14ac:dyDescent="0.2"/>
    <row r="17421" ht="12.75" customHeight="1" x14ac:dyDescent="0.2"/>
    <row r="17422" ht="12.75" customHeight="1" x14ac:dyDescent="0.2"/>
    <row r="17423" ht="12.75" customHeight="1" x14ac:dyDescent="0.2"/>
    <row r="17424" ht="12.75" customHeight="1" x14ac:dyDescent="0.2"/>
    <row r="17425" ht="12.75" customHeight="1" x14ac:dyDescent="0.2"/>
    <row r="17426" ht="12.75" customHeight="1" x14ac:dyDescent="0.2"/>
    <row r="17427" ht="12.75" customHeight="1" x14ac:dyDescent="0.2"/>
    <row r="17428" ht="12.75" customHeight="1" x14ac:dyDescent="0.2"/>
    <row r="17429" ht="12.75" customHeight="1" x14ac:dyDescent="0.2"/>
    <row r="17430" ht="12.75" customHeight="1" x14ac:dyDescent="0.2"/>
    <row r="17431" ht="12.75" customHeight="1" x14ac:dyDescent="0.2"/>
    <row r="17432" ht="12.75" customHeight="1" x14ac:dyDescent="0.2"/>
    <row r="17433" ht="12.75" customHeight="1" x14ac:dyDescent="0.2"/>
    <row r="17434" ht="12.75" customHeight="1" x14ac:dyDescent="0.2"/>
    <row r="17435" ht="12.75" customHeight="1" x14ac:dyDescent="0.2"/>
    <row r="17436" ht="12.75" customHeight="1" x14ac:dyDescent="0.2"/>
    <row r="17437" ht="12.75" customHeight="1" x14ac:dyDescent="0.2"/>
    <row r="17438" ht="12.75" customHeight="1" x14ac:dyDescent="0.2"/>
    <row r="17439" ht="12.75" customHeight="1" x14ac:dyDescent="0.2"/>
    <row r="17440" ht="12.75" customHeight="1" x14ac:dyDescent="0.2"/>
    <row r="17441" ht="12.75" customHeight="1" x14ac:dyDescent="0.2"/>
    <row r="17442" ht="12.75" customHeight="1" x14ac:dyDescent="0.2"/>
    <row r="17443" ht="12.75" customHeight="1" x14ac:dyDescent="0.2"/>
    <row r="17444" ht="12.75" customHeight="1" x14ac:dyDescent="0.2"/>
    <row r="17445" ht="12.75" customHeight="1" x14ac:dyDescent="0.2"/>
    <row r="17446" ht="12.75" customHeight="1" x14ac:dyDescent="0.2"/>
    <row r="17447" ht="12.75" customHeight="1" x14ac:dyDescent="0.2"/>
    <row r="17448" ht="12.75" customHeight="1" x14ac:dyDescent="0.2"/>
    <row r="17449" ht="12.75" customHeight="1" x14ac:dyDescent="0.2"/>
    <row r="17450" ht="12.75" customHeight="1" x14ac:dyDescent="0.2"/>
    <row r="17451" ht="12.75" customHeight="1" x14ac:dyDescent="0.2"/>
    <row r="17452" ht="12.75" customHeight="1" x14ac:dyDescent="0.2"/>
    <row r="17453" ht="12.75" customHeight="1" x14ac:dyDescent="0.2"/>
    <row r="17454" ht="12.75" customHeight="1" x14ac:dyDescent="0.2"/>
    <row r="17455" ht="12.75" customHeight="1" x14ac:dyDescent="0.2"/>
    <row r="17456" ht="12.75" customHeight="1" x14ac:dyDescent="0.2"/>
    <row r="17457" ht="12.75" customHeight="1" x14ac:dyDescent="0.2"/>
    <row r="17458" ht="12.75" customHeight="1" x14ac:dyDescent="0.2"/>
    <row r="17459" ht="12.75" customHeight="1" x14ac:dyDescent="0.2"/>
    <row r="17460" ht="12.75" customHeight="1" x14ac:dyDescent="0.2"/>
    <row r="17461" ht="12.75" customHeight="1" x14ac:dyDescent="0.2"/>
    <row r="17462" ht="12.75" customHeight="1" x14ac:dyDescent="0.2"/>
    <row r="17463" ht="12.75" customHeight="1" x14ac:dyDescent="0.2"/>
    <row r="17464" ht="12.75" customHeight="1" x14ac:dyDescent="0.2"/>
    <row r="17465" ht="12.75" customHeight="1" x14ac:dyDescent="0.2"/>
    <row r="17466" ht="12.75" customHeight="1" x14ac:dyDescent="0.2"/>
    <row r="17467" ht="12.75" customHeight="1" x14ac:dyDescent="0.2"/>
    <row r="17468" ht="12.75" customHeight="1" x14ac:dyDescent="0.2"/>
    <row r="17469" ht="12.75" customHeight="1" x14ac:dyDescent="0.2"/>
    <row r="17470" ht="12.75" customHeight="1" x14ac:dyDescent="0.2"/>
    <row r="17471" ht="12.75" customHeight="1" x14ac:dyDescent="0.2"/>
    <row r="17472" ht="12.75" customHeight="1" x14ac:dyDescent="0.2"/>
    <row r="17473" ht="12.75" customHeight="1" x14ac:dyDescent="0.2"/>
    <row r="17474" ht="12.75" customHeight="1" x14ac:dyDescent="0.2"/>
    <row r="17475" ht="12.75" customHeight="1" x14ac:dyDescent="0.2"/>
    <row r="17476" ht="12.75" customHeight="1" x14ac:dyDescent="0.2"/>
    <row r="17477" ht="12.75" customHeight="1" x14ac:dyDescent="0.2"/>
    <row r="17478" ht="12.75" customHeight="1" x14ac:dyDescent="0.2"/>
    <row r="17479" ht="12.75" customHeight="1" x14ac:dyDescent="0.2"/>
    <row r="17480" ht="12.75" customHeight="1" x14ac:dyDescent="0.2"/>
    <row r="17481" ht="12.75" customHeight="1" x14ac:dyDescent="0.2"/>
    <row r="17482" ht="12.75" customHeight="1" x14ac:dyDescent="0.2"/>
    <row r="17483" ht="12.75" customHeight="1" x14ac:dyDescent="0.2"/>
    <row r="17484" ht="12.75" customHeight="1" x14ac:dyDescent="0.2"/>
    <row r="17485" ht="12.75" customHeight="1" x14ac:dyDescent="0.2"/>
    <row r="17486" ht="12.75" customHeight="1" x14ac:dyDescent="0.2"/>
    <row r="17487" ht="12.75" customHeight="1" x14ac:dyDescent="0.2"/>
    <row r="17488" ht="12.75" customHeight="1" x14ac:dyDescent="0.2"/>
    <row r="17489" ht="12.75" customHeight="1" x14ac:dyDescent="0.2"/>
    <row r="17490" ht="12.75" customHeight="1" x14ac:dyDescent="0.2"/>
    <row r="17491" ht="12.75" customHeight="1" x14ac:dyDescent="0.2"/>
    <row r="17492" ht="12.75" customHeight="1" x14ac:dyDescent="0.2"/>
    <row r="17493" ht="12.75" customHeight="1" x14ac:dyDescent="0.2"/>
    <row r="17494" ht="12.75" customHeight="1" x14ac:dyDescent="0.2"/>
    <row r="17495" ht="12.75" customHeight="1" x14ac:dyDescent="0.2"/>
    <row r="17496" ht="12.75" customHeight="1" x14ac:dyDescent="0.2"/>
    <row r="17497" ht="12.75" customHeight="1" x14ac:dyDescent="0.2"/>
    <row r="17498" ht="12.75" customHeight="1" x14ac:dyDescent="0.2"/>
    <row r="17499" ht="12.75" customHeight="1" x14ac:dyDescent="0.2"/>
    <row r="17500" ht="12.75" customHeight="1" x14ac:dyDescent="0.2"/>
    <row r="17501" ht="12.75" customHeight="1" x14ac:dyDescent="0.2"/>
    <row r="17502" ht="12.75" customHeight="1" x14ac:dyDescent="0.2"/>
    <row r="17503" ht="12.75" customHeight="1" x14ac:dyDescent="0.2"/>
    <row r="17504" ht="12.75" customHeight="1" x14ac:dyDescent="0.2"/>
    <row r="17505" ht="12.75" customHeight="1" x14ac:dyDescent="0.2"/>
    <row r="17506" ht="12.75" customHeight="1" x14ac:dyDescent="0.2"/>
    <row r="17507" ht="12.75" customHeight="1" x14ac:dyDescent="0.2"/>
    <row r="17508" ht="12.75" customHeight="1" x14ac:dyDescent="0.2"/>
    <row r="17509" ht="12.75" customHeight="1" x14ac:dyDescent="0.2"/>
    <row r="17510" ht="12.75" customHeight="1" x14ac:dyDescent="0.2"/>
    <row r="17511" ht="12.75" customHeight="1" x14ac:dyDescent="0.2"/>
    <row r="17512" ht="12.75" customHeight="1" x14ac:dyDescent="0.2"/>
    <row r="17513" ht="12.75" customHeight="1" x14ac:dyDescent="0.2"/>
    <row r="17514" ht="12.75" customHeight="1" x14ac:dyDescent="0.2"/>
    <row r="17515" ht="12.75" customHeight="1" x14ac:dyDescent="0.2"/>
    <row r="17516" ht="12.75" customHeight="1" x14ac:dyDescent="0.2"/>
    <row r="17517" ht="12.75" customHeight="1" x14ac:dyDescent="0.2"/>
    <row r="17518" ht="12.75" customHeight="1" x14ac:dyDescent="0.2"/>
    <row r="17519" ht="12.75" customHeight="1" x14ac:dyDescent="0.2"/>
    <row r="17520" ht="12.75" customHeight="1" x14ac:dyDescent="0.2"/>
    <row r="17521" ht="12.75" customHeight="1" x14ac:dyDescent="0.2"/>
    <row r="17522" ht="12.75" customHeight="1" x14ac:dyDescent="0.2"/>
    <row r="17523" ht="12.75" customHeight="1" x14ac:dyDescent="0.2"/>
    <row r="17524" ht="12.75" customHeight="1" x14ac:dyDescent="0.2"/>
    <row r="17525" ht="12.75" customHeight="1" x14ac:dyDescent="0.2"/>
    <row r="17526" ht="12.75" customHeight="1" x14ac:dyDescent="0.2"/>
    <row r="17527" ht="12.75" customHeight="1" x14ac:dyDescent="0.2"/>
    <row r="17528" ht="12.75" customHeight="1" x14ac:dyDescent="0.2"/>
    <row r="17529" ht="12.75" customHeight="1" x14ac:dyDescent="0.2"/>
    <row r="17530" ht="12.75" customHeight="1" x14ac:dyDescent="0.2"/>
    <row r="17531" ht="12.75" customHeight="1" x14ac:dyDescent="0.2"/>
    <row r="17532" ht="12.75" customHeight="1" x14ac:dyDescent="0.2"/>
    <row r="17533" ht="12.75" customHeight="1" x14ac:dyDescent="0.2"/>
    <row r="17534" ht="12.75" customHeight="1" x14ac:dyDescent="0.2"/>
    <row r="17535" ht="12.75" customHeight="1" x14ac:dyDescent="0.2"/>
    <row r="17536" ht="12.75" customHeight="1" x14ac:dyDescent="0.2"/>
    <row r="17537" ht="12.75" customHeight="1" x14ac:dyDescent="0.2"/>
    <row r="17538" ht="12.75" customHeight="1" x14ac:dyDescent="0.2"/>
    <row r="17539" ht="12.75" customHeight="1" x14ac:dyDescent="0.2"/>
    <row r="17540" ht="12.75" customHeight="1" x14ac:dyDescent="0.2"/>
    <row r="17541" ht="12.75" customHeight="1" x14ac:dyDescent="0.2"/>
    <row r="17542" ht="12.75" customHeight="1" x14ac:dyDescent="0.2"/>
    <row r="17543" ht="12.75" customHeight="1" x14ac:dyDescent="0.2"/>
    <row r="17544" ht="12.75" customHeight="1" x14ac:dyDescent="0.2"/>
    <row r="17545" ht="12.75" customHeight="1" x14ac:dyDescent="0.2"/>
    <row r="17546" ht="12.75" customHeight="1" x14ac:dyDescent="0.2"/>
    <row r="17547" ht="12.75" customHeight="1" x14ac:dyDescent="0.2"/>
    <row r="17548" ht="12.75" customHeight="1" x14ac:dyDescent="0.2"/>
    <row r="17549" ht="12.75" customHeight="1" x14ac:dyDescent="0.2"/>
    <row r="17550" ht="12.75" customHeight="1" x14ac:dyDescent="0.2"/>
    <row r="17551" ht="12.75" customHeight="1" x14ac:dyDescent="0.2"/>
    <row r="17552" ht="12.75" customHeight="1" x14ac:dyDescent="0.2"/>
    <row r="17553" ht="12.75" customHeight="1" x14ac:dyDescent="0.2"/>
    <row r="17554" ht="12.75" customHeight="1" x14ac:dyDescent="0.2"/>
    <row r="17555" ht="12.75" customHeight="1" x14ac:dyDescent="0.2"/>
    <row r="17556" ht="12.75" customHeight="1" x14ac:dyDescent="0.2"/>
    <row r="17557" ht="12.75" customHeight="1" x14ac:dyDescent="0.2"/>
    <row r="17558" ht="12.75" customHeight="1" x14ac:dyDescent="0.2"/>
    <row r="17559" ht="12.75" customHeight="1" x14ac:dyDescent="0.2"/>
    <row r="17560" ht="12.75" customHeight="1" x14ac:dyDescent="0.2"/>
    <row r="17561" ht="12.75" customHeight="1" x14ac:dyDescent="0.2"/>
    <row r="17562" ht="12.75" customHeight="1" x14ac:dyDescent="0.2"/>
    <row r="17563" ht="12.75" customHeight="1" x14ac:dyDescent="0.2"/>
    <row r="17564" ht="12.75" customHeight="1" x14ac:dyDescent="0.2"/>
    <row r="17565" ht="12.75" customHeight="1" x14ac:dyDescent="0.2"/>
    <row r="17566" ht="12.75" customHeight="1" x14ac:dyDescent="0.2"/>
    <row r="17567" ht="12.75" customHeight="1" x14ac:dyDescent="0.2"/>
    <row r="17568" ht="12.75" customHeight="1" x14ac:dyDescent="0.2"/>
    <row r="17569" ht="12.75" customHeight="1" x14ac:dyDescent="0.2"/>
    <row r="17570" ht="12.75" customHeight="1" x14ac:dyDescent="0.2"/>
    <row r="17571" ht="12.75" customHeight="1" x14ac:dyDescent="0.2"/>
    <row r="17572" ht="12.75" customHeight="1" x14ac:dyDescent="0.2"/>
    <row r="17573" ht="12.75" customHeight="1" x14ac:dyDescent="0.2"/>
    <row r="17574" ht="12.75" customHeight="1" x14ac:dyDescent="0.2"/>
    <row r="17575" ht="12.75" customHeight="1" x14ac:dyDescent="0.2"/>
    <row r="17576" ht="12.75" customHeight="1" x14ac:dyDescent="0.2"/>
    <row r="17577" ht="12.75" customHeight="1" x14ac:dyDescent="0.2"/>
    <row r="17578" ht="12.75" customHeight="1" x14ac:dyDescent="0.2"/>
    <row r="17579" ht="12.75" customHeight="1" x14ac:dyDescent="0.2"/>
    <row r="17580" ht="12.75" customHeight="1" x14ac:dyDescent="0.2"/>
    <row r="17581" ht="12.75" customHeight="1" x14ac:dyDescent="0.2"/>
    <row r="17582" ht="12.75" customHeight="1" x14ac:dyDescent="0.2"/>
    <row r="17583" ht="12.75" customHeight="1" x14ac:dyDescent="0.2"/>
    <row r="17584" ht="12.75" customHeight="1" x14ac:dyDescent="0.2"/>
    <row r="17585" ht="12.75" customHeight="1" x14ac:dyDescent="0.2"/>
    <row r="17586" ht="12.75" customHeight="1" x14ac:dyDescent="0.2"/>
    <row r="17587" ht="12.75" customHeight="1" x14ac:dyDescent="0.2"/>
    <row r="17588" ht="12.75" customHeight="1" x14ac:dyDescent="0.2"/>
    <row r="17589" ht="12.75" customHeight="1" x14ac:dyDescent="0.2"/>
    <row r="17590" ht="12.75" customHeight="1" x14ac:dyDescent="0.2"/>
    <row r="17591" ht="12.75" customHeight="1" x14ac:dyDescent="0.2"/>
    <row r="17592" ht="12.75" customHeight="1" x14ac:dyDescent="0.2"/>
    <row r="17593" ht="12.75" customHeight="1" x14ac:dyDescent="0.2"/>
    <row r="17594" ht="12.75" customHeight="1" x14ac:dyDescent="0.2"/>
    <row r="17595" ht="12.75" customHeight="1" x14ac:dyDescent="0.2"/>
    <row r="17596" ht="12.75" customHeight="1" x14ac:dyDescent="0.2"/>
    <row r="17597" ht="12.75" customHeight="1" x14ac:dyDescent="0.2"/>
    <row r="17598" ht="12.75" customHeight="1" x14ac:dyDescent="0.2"/>
    <row r="17599" ht="12.75" customHeight="1" x14ac:dyDescent="0.2"/>
    <row r="17600" ht="12.75" customHeight="1" x14ac:dyDescent="0.2"/>
    <row r="17601" ht="12.75" customHeight="1" x14ac:dyDescent="0.2"/>
    <row r="17602" ht="12.75" customHeight="1" x14ac:dyDescent="0.2"/>
    <row r="17603" ht="12.75" customHeight="1" x14ac:dyDescent="0.2"/>
    <row r="17604" ht="12.75" customHeight="1" x14ac:dyDescent="0.2"/>
    <row r="17605" ht="12.75" customHeight="1" x14ac:dyDescent="0.2"/>
    <row r="17606" ht="12.75" customHeight="1" x14ac:dyDescent="0.2"/>
    <row r="17607" ht="12.75" customHeight="1" x14ac:dyDescent="0.2"/>
    <row r="17608" ht="12.75" customHeight="1" x14ac:dyDescent="0.2"/>
    <row r="17609" ht="12.75" customHeight="1" x14ac:dyDescent="0.2"/>
    <row r="17610" ht="12.75" customHeight="1" x14ac:dyDescent="0.2"/>
    <row r="17611" ht="12.75" customHeight="1" x14ac:dyDescent="0.2"/>
    <row r="17612" ht="12.75" customHeight="1" x14ac:dyDescent="0.2"/>
    <row r="17613" ht="12.75" customHeight="1" x14ac:dyDescent="0.2"/>
    <row r="17614" ht="12.75" customHeight="1" x14ac:dyDescent="0.2"/>
    <row r="17615" ht="12.75" customHeight="1" x14ac:dyDescent="0.2"/>
    <row r="17616" ht="12.75" customHeight="1" x14ac:dyDescent="0.2"/>
    <row r="17617" ht="12.75" customHeight="1" x14ac:dyDescent="0.2"/>
    <row r="17618" ht="12.75" customHeight="1" x14ac:dyDescent="0.2"/>
    <row r="17619" ht="12.75" customHeight="1" x14ac:dyDescent="0.2"/>
    <row r="17620" ht="12.75" customHeight="1" x14ac:dyDescent="0.2"/>
    <row r="17621" ht="12.75" customHeight="1" x14ac:dyDescent="0.2"/>
    <row r="17622" ht="12.75" customHeight="1" x14ac:dyDescent="0.2"/>
    <row r="17623" ht="12.75" customHeight="1" x14ac:dyDescent="0.2"/>
    <row r="17624" ht="12.75" customHeight="1" x14ac:dyDescent="0.2"/>
    <row r="17625" ht="12.75" customHeight="1" x14ac:dyDescent="0.2"/>
    <row r="17626" ht="12.75" customHeight="1" x14ac:dyDescent="0.2"/>
    <row r="17627" ht="12.75" customHeight="1" x14ac:dyDescent="0.2"/>
    <row r="17628" ht="12.75" customHeight="1" x14ac:dyDescent="0.2"/>
    <row r="17629" ht="12.75" customHeight="1" x14ac:dyDescent="0.2"/>
    <row r="17630" ht="12.75" customHeight="1" x14ac:dyDescent="0.2"/>
    <row r="17631" ht="12.75" customHeight="1" x14ac:dyDescent="0.2"/>
    <row r="17632" ht="12.75" customHeight="1" x14ac:dyDescent="0.2"/>
    <row r="17633" ht="12.75" customHeight="1" x14ac:dyDescent="0.2"/>
    <row r="17634" ht="12.75" customHeight="1" x14ac:dyDescent="0.2"/>
    <row r="17635" ht="12.75" customHeight="1" x14ac:dyDescent="0.2"/>
    <row r="17636" ht="12.75" customHeight="1" x14ac:dyDescent="0.2"/>
    <row r="17637" ht="12.75" customHeight="1" x14ac:dyDescent="0.2"/>
    <row r="17638" ht="12.75" customHeight="1" x14ac:dyDescent="0.2"/>
    <row r="17639" ht="12.75" customHeight="1" x14ac:dyDescent="0.2"/>
    <row r="17640" ht="12.75" customHeight="1" x14ac:dyDescent="0.2"/>
    <row r="17641" ht="12.75" customHeight="1" x14ac:dyDescent="0.2"/>
    <row r="17642" ht="12.75" customHeight="1" x14ac:dyDescent="0.2"/>
    <row r="17643" ht="12.75" customHeight="1" x14ac:dyDescent="0.2"/>
    <row r="17644" ht="12.75" customHeight="1" x14ac:dyDescent="0.2"/>
    <row r="17645" ht="12.75" customHeight="1" x14ac:dyDescent="0.2"/>
    <row r="17646" ht="12.75" customHeight="1" x14ac:dyDescent="0.2"/>
    <row r="17647" ht="12.75" customHeight="1" x14ac:dyDescent="0.2"/>
    <row r="17648" ht="12.75" customHeight="1" x14ac:dyDescent="0.2"/>
    <row r="17649" ht="12.75" customHeight="1" x14ac:dyDescent="0.2"/>
    <row r="17650" ht="12.75" customHeight="1" x14ac:dyDescent="0.2"/>
    <row r="17651" ht="12.75" customHeight="1" x14ac:dyDescent="0.2"/>
    <row r="17652" ht="12.75" customHeight="1" x14ac:dyDescent="0.2"/>
    <row r="17653" ht="12.75" customHeight="1" x14ac:dyDescent="0.2"/>
    <row r="17654" ht="12.75" customHeight="1" x14ac:dyDescent="0.2"/>
    <row r="17655" ht="12.75" customHeight="1" x14ac:dyDescent="0.2"/>
    <row r="17656" ht="12.75" customHeight="1" x14ac:dyDescent="0.2"/>
    <row r="17657" ht="12.75" customHeight="1" x14ac:dyDescent="0.2"/>
    <row r="17658" ht="12.75" customHeight="1" x14ac:dyDescent="0.2"/>
    <row r="17659" ht="12.75" customHeight="1" x14ac:dyDescent="0.2"/>
    <row r="17660" ht="12.75" customHeight="1" x14ac:dyDescent="0.2"/>
    <row r="17661" ht="12.75" customHeight="1" x14ac:dyDescent="0.2"/>
    <row r="17662" ht="12.75" customHeight="1" x14ac:dyDescent="0.2"/>
    <row r="17663" ht="12.75" customHeight="1" x14ac:dyDescent="0.2"/>
    <row r="17664" ht="12.75" customHeight="1" x14ac:dyDescent="0.2"/>
    <row r="17665" ht="12.75" customHeight="1" x14ac:dyDescent="0.2"/>
    <row r="17666" ht="12.75" customHeight="1" x14ac:dyDescent="0.2"/>
    <row r="17667" ht="12.75" customHeight="1" x14ac:dyDescent="0.2"/>
    <row r="17668" ht="12.75" customHeight="1" x14ac:dyDescent="0.2"/>
    <row r="17669" ht="12.75" customHeight="1" x14ac:dyDescent="0.2"/>
    <row r="17670" ht="12.75" customHeight="1" x14ac:dyDescent="0.2"/>
    <row r="17671" ht="12.75" customHeight="1" x14ac:dyDescent="0.2"/>
    <row r="17672" ht="12.75" customHeight="1" x14ac:dyDescent="0.2"/>
    <row r="17673" ht="12.75" customHeight="1" x14ac:dyDescent="0.2"/>
    <row r="17674" ht="12.75" customHeight="1" x14ac:dyDescent="0.2"/>
    <row r="17675" ht="12.75" customHeight="1" x14ac:dyDescent="0.2"/>
    <row r="17676" ht="12.75" customHeight="1" x14ac:dyDescent="0.2"/>
    <row r="17677" ht="12.75" customHeight="1" x14ac:dyDescent="0.2"/>
    <row r="17678" ht="12.75" customHeight="1" x14ac:dyDescent="0.2"/>
    <row r="17679" ht="12.75" customHeight="1" x14ac:dyDescent="0.2"/>
    <row r="17680" ht="12.75" customHeight="1" x14ac:dyDescent="0.2"/>
    <row r="17681" ht="12.75" customHeight="1" x14ac:dyDescent="0.2"/>
    <row r="17682" ht="12.75" customHeight="1" x14ac:dyDescent="0.2"/>
    <row r="17683" ht="12.75" customHeight="1" x14ac:dyDescent="0.2"/>
    <row r="17684" ht="12.75" customHeight="1" x14ac:dyDescent="0.2"/>
    <row r="17685" ht="12.75" customHeight="1" x14ac:dyDescent="0.2"/>
    <row r="17686" ht="12.75" customHeight="1" x14ac:dyDescent="0.2"/>
    <row r="17687" ht="12.75" customHeight="1" x14ac:dyDescent="0.2"/>
    <row r="17688" ht="12.75" customHeight="1" x14ac:dyDescent="0.2"/>
    <row r="17689" ht="12.75" customHeight="1" x14ac:dyDescent="0.2"/>
    <row r="17690" ht="12.75" customHeight="1" x14ac:dyDescent="0.2"/>
    <row r="17691" ht="12.75" customHeight="1" x14ac:dyDescent="0.2"/>
    <row r="17692" ht="12.75" customHeight="1" x14ac:dyDescent="0.2"/>
    <row r="17693" ht="12.75" customHeight="1" x14ac:dyDescent="0.2"/>
    <row r="17694" ht="12.75" customHeight="1" x14ac:dyDescent="0.2"/>
    <row r="17695" ht="12.75" customHeight="1" x14ac:dyDescent="0.2"/>
    <row r="17696" ht="12.75" customHeight="1" x14ac:dyDescent="0.2"/>
    <row r="17697" ht="12.75" customHeight="1" x14ac:dyDescent="0.2"/>
    <row r="17698" ht="12.75" customHeight="1" x14ac:dyDescent="0.2"/>
    <row r="17699" ht="12.75" customHeight="1" x14ac:dyDescent="0.2"/>
    <row r="17700" ht="12.75" customHeight="1" x14ac:dyDescent="0.2"/>
    <row r="17701" ht="12.75" customHeight="1" x14ac:dyDescent="0.2"/>
    <row r="17702" ht="12.75" customHeight="1" x14ac:dyDescent="0.2"/>
    <row r="17703" ht="12.75" customHeight="1" x14ac:dyDescent="0.2"/>
    <row r="17704" ht="12.75" customHeight="1" x14ac:dyDescent="0.2"/>
    <row r="17705" ht="12.75" customHeight="1" x14ac:dyDescent="0.2"/>
    <row r="17706" ht="12.75" customHeight="1" x14ac:dyDescent="0.2"/>
    <row r="17707" ht="12.75" customHeight="1" x14ac:dyDescent="0.2"/>
    <row r="17708" ht="12.75" customHeight="1" x14ac:dyDescent="0.2"/>
    <row r="17709" ht="12.75" customHeight="1" x14ac:dyDescent="0.2"/>
    <row r="17710" ht="12.75" customHeight="1" x14ac:dyDescent="0.2"/>
    <row r="17711" ht="12.75" customHeight="1" x14ac:dyDescent="0.2"/>
    <row r="17712" ht="12.75" customHeight="1" x14ac:dyDescent="0.2"/>
    <row r="17713" ht="12.75" customHeight="1" x14ac:dyDescent="0.2"/>
    <row r="17714" ht="12.75" customHeight="1" x14ac:dyDescent="0.2"/>
    <row r="17715" ht="12.75" customHeight="1" x14ac:dyDescent="0.2"/>
    <row r="17716" ht="12.75" customHeight="1" x14ac:dyDescent="0.2"/>
    <row r="17717" ht="12.75" customHeight="1" x14ac:dyDescent="0.2"/>
    <row r="17718" ht="12.75" customHeight="1" x14ac:dyDescent="0.2"/>
    <row r="17719" ht="12.75" customHeight="1" x14ac:dyDescent="0.2"/>
    <row r="17720" ht="12.75" customHeight="1" x14ac:dyDescent="0.2"/>
    <row r="17721" ht="12.75" customHeight="1" x14ac:dyDescent="0.2"/>
    <row r="17722" ht="12.75" customHeight="1" x14ac:dyDescent="0.2"/>
    <row r="17723" ht="12.75" customHeight="1" x14ac:dyDescent="0.2"/>
    <row r="17724" ht="12.75" customHeight="1" x14ac:dyDescent="0.2"/>
    <row r="17725" ht="12.75" customHeight="1" x14ac:dyDescent="0.2"/>
    <row r="17726" ht="12.75" customHeight="1" x14ac:dyDescent="0.2"/>
    <row r="17727" ht="12.75" customHeight="1" x14ac:dyDescent="0.2"/>
    <row r="17728" ht="12.75" customHeight="1" x14ac:dyDescent="0.2"/>
    <row r="17729" ht="12.75" customHeight="1" x14ac:dyDescent="0.2"/>
    <row r="17730" ht="12.75" customHeight="1" x14ac:dyDescent="0.2"/>
    <row r="17731" ht="12.75" customHeight="1" x14ac:dyDescent="0.2"/>
    <row r="17732" ht="12.75" customHeight="1" x14ac:dyDescent="0.2"/>
    <row r="17733" ht="12.75" customHeight="1" x14ac:dyDescent="0.2"/>
    <row r="17734" ht="12.75" customHeight="1" x14ac:dyDescent="0.2"/>
    <row r="17735" ht="12.75" customHeight="1" x14ac:dyDescent="0.2"/>
    <row r="17736" ht="12.75" customHeight="1" x14ac:dyDescent="0.2"/>
    <row r="17737" ht="12.75" customHeight="1" x14ac:dyDescent="0.2"/>
    <row r="17738" ht="12.75" customHeight="1" x14ac:dyDescent="0.2"/>
    <row r="17739" ht="12.75" customHeight="1" x14ac:dyDescent="0.2"/>
    <row r="17740" ht="12.75" customHeight="1" x14ac:dyDescent="0.2"/>
    <row r="17741" ht="12.75" customHeight="1" x14ac:dyDescent="0.2"/>
    <row r="17742" ht="12.75" customHeight="1" x14ac:dyDescent="0.2"/>
    <row r="17743" ht="12.75" customHeight="1" x14ac:dyDescent="0.2"/>
    <row r="17744" ht="12.75" customHeight="1" x14ac:dyDescent="0.2"/>
    <row r="17745" ht="12.75" customHeight="1" x14ac:dyDescent="0.2"/>
    <row r="17746" ht="12.75" customHeight="1" x14ac:dyDescent="0.2"/>
    <row r="17747" ht="12.75" customHeight="1" x14ac:dyDescent="0.2"/>
    <row r="17748" ht="12.75" customHeight="1" x14ac:dyDescent="0.2"/>
    <row r="17749" ht="12.75" customHeight="1" x14ac:dyDescent="0.2"/>
    <row r="17750" ht="12.75" customHeight="1" x14ac:dyDescent="0.2"/>
    <row r="17751" ht="12.75" customHeight="1" x14ac:dyDescent="0.2"/>
    <row r="17752" ht="12.75" customHeight="1" x14ac:dyDescent="0.2"/>
    <row r="17753" ht="12.75" customHeight="1" x14ac:dyDescent="0.2"/>
    <row r="17754" ht="12.75" customHeight="1" x14ac:dyDescent="0.2"/>
    <row r="17755" ht="12.75" customHeight="1" x14ac:dyDescent="0.2"/>
    <row r="17756" ht="12.75" customHeight="1" x14ac:dyDescent="0.2"/>
    <row r="17757" ht="12.75" customHeight="1" x14ac:dyDescent="0.2"/>
    <row r="17758" ht="12.75" customHeight="1" x14ac:dyDescent="0.2"/>
    <row r="17759" ht="12.75" customHeight="1" x14ac:dyDescent="0.2"/>
    <row r="17760" ht="12.75" customHeight="1" x14ac:dyDescent="0.2"/>
    <row r="17761" ht="12.75" customHeight="1" x14ac:dyDescent="0.2"/>
    <row r="17762" ht="12.75" customHeight="1" x14ac:dyDescent="0.2"/>
    <row r="17763" ht="12.75" customHeight="1" x14ac:dyDescent="0.2"/>
    <row r="17764" ht="12.75" customHeight="1" x14ac:dyDescent="0.2"/>
    <row r="17765" ht="12.75" customHeight="1" x14ac:dyDescent="0.2"/>
    <row r="17766" ht="12.75" customHeight="1" x14ac:dyDescent="0.2"/>
    <row r="17767" ht="12.75" customHeight="1" x14ac:dyDescent="0.2"/>
    <row r="17768" ht="12.75" customHeight="1" x14ac:dyDescent="0.2"/>
    <row r="17769" ht="12.75" customHeight="1" x14ac:dyDescent="0.2"/>
    <row r="17770" ht="12.75" customHeight="1" x14ac:dyDescent="0.2"/>
    <row r="17771" ht="12.75" customHeight="1" x14ac:dyDescent="0.2"/>
    <row r="17772" ht="12.75" customHeight="1" x14ac:dyDescent="0.2"/>
    <row r="17773" ht="12.75" customHeight="1" x14ac:dyDescent="0.2"/>
    <row r="17774" ht="12.75" customHeight="1" x14ac:dyDescent="0.2"/>
    <row r="17775" ht="12.75" customHeight="1" x14ac:dyDescent="0.2"/>
    <row r="17776" ht="12.75" customHeight="1" x14ac:dyDescent="0.2"/>
    <row r="17777" ht="12.75" customHeight="1" x14ac:dyDescent="0.2"/>
    <row r="17778" ht="12.75" customHeight="1" x14ac:dyDescent="0.2"/>
    <row r="17779" ht="12.75" customHeight="1" x14ac:dyDescent="0.2"/>
    <row r="17780" ht="12.75" customHeight="1" x14ac:dyDescent="0.2"/>
    <row r="17781" ht="12.75" customHeight="1" x14ac:dyDescent="0.2"/>
    <row r="17782" ht="12.75" customHeight="1" x14ac:dyDescent="0.2"/>
    <row r="17783" ht="12.75" customHeight="1" x14ac:dyDescent="0.2"/>
    <row r="17784" ht="12.75" customHeight="1" x14ac:dyDescent="0.2"/>
    <row r="17785" ht="12.75" customHeight="1" x14ac:dyDescent="0.2"/>
    <row r="17786" ht="12.75" customHeight="1" x14ac:dyDescent="0.2"/>
    <row r="17787" ht="12.75" customHeight="1" x14ac:dyDescent="0.2"/>
    <row r="17788" ht="12.75" customHeight="1" x14ac:dyDescent="0.2"/>
    <row r="17789" ht="12.75" customHeight="1" x14ac:dyDescent="0.2"/>
    <row r="17790" ht="12.75" customHeight="1" x14ac:dyDescent="0.2"/>
    <row r="17791" ht="12.75" customHeight="1" x14ac:dyDescent="0.2"/>
    <row r="17792" ht="12.75" customHeight="1" x14ac:dyDescent="0.2"/>
    <row r="17793" ht="12.75" customHeight="1" x14ac:dyDescent="0.2"/>
    <row r="17794" ht="12.75" customHeight="1" x14ac:dyDescent="0.2"/>
    <row r="17795" ht="12.75" customHeight="1" x14ac:dyDescent="0.2"/>
    <row r="17796" ht="12.75" customHeight="1" x14ac:dyDescent="0.2"/>
    <row r="17797" ht="12.75" customHeight="1" x14ac:dyDescent="0.2"/>
    <row r="17798" ht="12.75" customHeight="1" x14ac:dyDescent="0.2"/>
    <row r="17799" ht="12.75" customHeight="1" x14ac:dyDescent="0.2"/>
    <row r="17800" ht="12.75" customHeight="1" x14ac:dyDescent="0.2"/>
    <row r="17801" ht="12.75" customHeight="1" x14ac:dyDescent="0.2"/>
    <row r="17802" ht="12.75" customHeight="1" x14ac:dyDescent="0.2"/>
    <row r="17803" ht="12.75" customHeight="1" x14ac:dyDescent="0.2"/>
    <row r="17804" ht="12.75" customHeight="1" x14ac:dyDescent="0.2"/>
    <row r="17805" ht="12.75" customHeight="1" x14ac:dyDescent="0.2"/>
    <row r="17806" ht="12.75" customHeight="1" x14ac:dyDescent="0.2"/>
    <row r="17807" ht="12.75" customHeight="1" x14ac:dyDescent="0.2"/>
    <row r="17808" ht="12.75" customHeight="1" x14ac:dyDescent="0.2"/>
    <row r="17809" ht="12.75" customHeight="1" x14ac:dyDescent="0.2"/>
    <row r="17810" ht="12.75" customHeight="1" x14ac:dyDescent="0.2"/>
    <row r="17811" ht="12.75" customHeight="1" x14ac:dyDescent="0.2"/>
    <row r="17812" ht="12.75" customHeight="1" x14ac:dyDescent="0.2"/>
    <row r="17813" ht="12.75" customHeight="1" x14ac:dyDescent="0.2"/>
    <row r="17814" ht="12.75" customHeight="1" x14ac:dyDescent="0.2"/>
    <row r="17815" ht="12.75" customHeight="1" x14ac:dyDescent="0.2"/>
    <row r="17816" ht="12.75" customHeight="1" x14ac:dyDescent="0.2"/>
    <row r="17817" ht="12.75" customHeight="1" x14ac:dyDescent="0.2"/>
    <row r="17818" ht="12.75" customHeight="1" x14ac:dyDescent="0.2"/>
    <row r="17819" ht="12.75" customHeight="1" x14ac:dyDescent="0.2"/>
    <row r="17820" ht="12.75" customHeight="1" x14ac:dyDescent="0.2"/>
    <row r="17821" ht="12.75" customHeight="1" x14ac:dyDescent="0.2"/>
    <row r="17822" ht="12.75" customHeight="1" x14ac:dyDescent="0.2"/>
    <row r="17823" ht="12.75" customHeight="1" x14ac:dyDescent="0.2"/>
    <row r="17824" ht="12.75" customHeight="1" x14ac:dyDescent="0.2"/>
    <row r="17825" ht="12.75" customHeight="1" x14ac:dyDescent="0.2"/>
    <row r="17826" ht="12.75" customHeight="1" x14ac:dyDescent="0.2"/>
    <row r="17827" ht="12.75" customHeight="1" x14ac:dyDescent="0.2"/>
    <row r="17828" ht="12.75" customHeight="1" x14ac:dyDescent="0.2"/>
    <row r="17829" ht="12.75" customHeight="1" x14ac:dyDescent="0.2"/>
    <row r="17830" ht="12.75" customHeight="1" x14ac:dyDescent="0.2"/>
    <row r="17831" ht="12.75" customHeight="1" x14ac:dyDescent="0.2"/>
    <row r="17832" ht="12.75" customHeight="1" x14ac:dyDescent="0.2"/>
    <row r="17833" ht="12.75" customHeight="1" x14ac:dyDescent="0.2"/>
    <row r="17834" ht="12.75" customHeight="1" x14ac:dyDescent="0.2"/>
    <row r="17835" ht="12.75" customHeight="1" x14ac:dyDescent="0.2"/>
    <row r="17836" ht="12.75" customHeight="1" x14ac:dyDescent="0.2"/>
    <row r="17837" ht="12.75" customHeight="1" x14ac:dyDescent="0.2"/>
    <row r="17838" ht="12.75" customHeight="1" x14ac:dyDescent="0.2"/>
    <row r="17839" ht="12.75" customHeight="1" x14ac:dyDescent="0.2"/>
    <row r="17840" ht="12.75" customHeight="1" x14ac:dyDescent="0.2"/>
    <row r="17841" ht="12.75" customHeight="1" x14ac:dyDescent="0.2"/>
    <row r="17842" ht="12.75" customHeight="1" x14ac:dyDescent="0.2"/>
    <row r="17843" ht="12.75" customHeight="1" x14ac:dyDescent="0.2"/>
    <row r="17844" ht="12.75" customHeight="1" x14ac:dyDescent="0.2"/>
    <row r="17845" ht="12.75" customHeight="1" x14ac:dyDescent="0.2"/>
    <row r="17846" ht="12.75" customHeight="1" x14ac:dyDescent="0.2"/>
    <row r="17847" ht="12.75" customHeight="1" x14ac:dyDescent="0.2"/>
    <row r="17848" ht="12.75" customHeight="1" x14ac:dyDescent="0.2"/>
    <row r="17849" ht="12.75" customHeight="1" x14ac:dyDescent="0.2"/>
    <row r="17850" ht="12.75" customHeight="1" x14ac:dyDescent="0.2"/>
    <row r="17851" ht="12.75" customHeight="1" x14ac:dyDescent="0.2"/>
    <row r="17852" ht="12.75" customHeight="1" x14ac:dyDescent="0.2"/>
    <row r="17853" ht="12.75" customHeight="1" x14ac:dyDescent="0.2"/>
    <row r="17854" ht="12.75" customHeight="1" x14ac:dyDescent="0.2"/>
    <row r="17855" ht="12.75" customHeight="1" x14ac:dyDescent="0.2"/>
    <row r="17856" ht="12.75" customHeight="1" x14ac:dyDescent="0.2"/>
    <row r="17857" ht="12.75" customHeight="1" x14ac:dyDescent="0.2"/>
    <row r="17858" ht="12.75" customHeight="1" x14ac:dyDescent="0.2"/>
    <row r="17859" ht="12.75" customHeight="1" x14ac:dyDescent="0.2"/>
    <row r="17860" ht="12.75" customHeight="1" x14ac:dyDescent="0.2"/>
    <row r="17861" ht="12.75" customHeight="1" x14ac:dyDescent="0.2"/>
    <row r="17862" ht="12.75" customHeight="1" x14ac:dyDescent="0.2"/>
    <row r="17863" ht="12.75" customHeight="1" x14ac:dyDescent="0.2"/>
    <row r="17864" ht="12.75" customHeight="1" x14ac:dyDescent="0.2"/>
    <row r="17865" ht="12.75" customHeight="1" x14ac:dyDescent="0.2"/>
    <row r="17866" ht="12.75" customHeight="1" x14ac:dyDescent="0.2"/>
    <row r="17867" ht="12.75" customHeight="1" x14ac:dyDescent="0.2"/>
    <row r="17868" ht="12.75" customHeight="1" x14ac:dyDescent="0.2"/>
    <row r="17869" ht="12.75" customHeight="1" x14ac:dyDescent="0.2"/>
    <row r="17870" ht="12.75" customHeight="1" x14ac:dyDescent="0.2"/>
    <row r="17871" ht="12.75" customHeight="1" x14ac:dyDescent="0.2"/>
    <row r="17872" ht="12.75" customHeight="1" x14ac:dyDescent="0.2"/>
    <row r="17873" ht="12.75" customHeight="1" x14ac:dyDescent="0.2"/>
    <row r="17874" ht="12.75" customHeight="1" x14ac:dyDescent="0.2"/>
    <row r="17875" ht="12.75" customHeight="1" x14ac:dyDescent="0.2"/>
    <row r="17876" ht="12.75" customHeight="1" x14ac:dyDescent="0.2"/>
    <row r="17877" ht="12.75" customHeight="1" x14ac:dyDescent="0.2"/>
    <row r="17878" ht="12.75" customHeight="1" x14ac:dyDescent="0.2"/>
    <row r="17879" ht="12.75" customHeight="1" x14ac:dyDescent="0.2"/>
    <row r="17880" ht="12.75" customHeight="1" x14ac:dyDescent="0.2"/>
    <row r="17881" ht="12.75" customHeight="1" x14ac:dyDescent="0.2"/>
    <row r="17882" ht="12.75" customHeight="1" x14ac:dyDescent="0.2"/>
    <row r="17883" ht="12.75" customHeight="1" x14ac:dyDescent="0.2"/>
    <row r="17884" ht="12.75" customHeight="1" x14ac:dyDescent="0.2"/>
    <row r="17885" ht="12.75" customHeight="1" x14ac:dyDescent="0.2"/>
    <row r="17886" ht="12.75" customHeight="1" x14ac:dyDescent="0.2"/>
    <row r="17887" ht="12.75" customHeight="1" x14ac:dyDescent="0.2"/>
    <row r="17888" ht="12.75" customHeight="1" x14ac:dyDescent="0.2"/>
    <row r="17889" ht="12.75" customHeight="1" x14ac:dyDescent="0.2"/>
    <row r="17890" ht="12.75" customHeight="1" x14ac:dyDescent="0.2"/>
    <row r="17891" ht="12.75" customHeight="1" x14ac:dyDescent="0.2"/>
    <row r="17892" ht="12.75" customHeight="1" x14ac:dyDescent="0.2"/>
    <row r="17893" ht="12.75" customHeight="1" x14ac:dyDescent="0.2"/>
    <row r="17894" ht="12.75" customHeight="1" x14ac:dyDescent="0.2"/>
    <row r="17895" ht="12.75" customHeight="1" x14ac:dyDescent="0.2"/>
    <row r="17896" ht="12.75" customHeight="1" x14ac:dyDescent="0.2"/>
    <row r="17897" ht="12.75" customHeight="1" x14ac:dyDescent="0.2"/>
    <row r="17898" ht="12.75" customHeight="1" x14ac:dyDescent="0.2"/>
    <row r="17899" ht="12.75" customHeight="1" x14ac:dyDescent="0.2"/>
    <row r="17900" ht="12.75" customHeight="1" x14ac:dyDescent="0.2"/>
    <row r="17901" ht="12.75" customHeight="1" x14ac:dyDescent="0.2"/>
    <row r="17902" ht="12.75" customHeight="1" x14ac:dyDescent="0.2"/>
    <row r="17903" ht="12.75" customHeight="1" x14ac:dyDescent="0.2"/>
    <row r="17904" ht="12.75" customHeight="1" x14ac:dyDescent="0.2"/>
    <row r="17905" ht="12.75" customHeight="1" x14ac:dyDescent="0.2"/>
    <row r="17906" ht="12.75" customHeight="1" x14ac:dyDescent="0.2"/>
    <row r="17907" ht="12.75" customHeight="1" x14ac:dyDescent="0.2"/>
    <row r="17908" ht="12.75" customHeight="1" x14ac:dyDescent="0.2"/>
    <row r="17909" ht="12.75" customHeight="1" x14ac:dyDescent="0.2"/>
    <row r="17910" ht="12.75" customHeight="1" x14ac:dyDescent="0.2"/>
    <row r="17911" ht="12.75" customHeight="1" x14ac:dyDescent="0.2"/>
    <row r="17912" ht="12.75" customHeight="1" x14ac:dyDescent="0.2"/>
    <row r="17913" ht="12.75" customHeight="1" x14ac:dyDescent="0.2"/>
    <row r="17914" ht="12.75" customHeight="1" x14ac:dyDescent="0.2"/>
    <row r="17915" ht="12.75" customHeight="1" x14ac:dyDescent="0.2"/>
    <row r="17916" ht="12.75" customHeight="1" x14ac:dyDescent="0.2"/>
    <row r="17917" ht="12.75" customHeight="1" x14ac:dyDescent="0.2"/>
    <row r="17918" ht="12.75" customHeight="1" x14ac:dyDescent="0.2"/>
    <row r="17919" ht="12.75" customHeight="1" x14ac:dyDescent="0.2"/>
    <row r="17920" ht="12.75" customHeight="1" x14ac:dyDescent="0.2"/>
    <row r="17921" ht="12.75" customHeight="1" x14ac:dyDescent="0.2"/>
    <row r="17922" ht="12.75" customHeight="1" x14ac:dyDescent="0.2"/>
    <row r="17923" ht="12.75" customHeight="1" x14ac:dyDescent="0.2"/>
    <row r="17924" ht="12.75" customHeight="1" x14ac:dyDescent="0.2"/>
    <row r="17925" ht="12.75" customHeight="1" x14ac:dyDescent="0.2"/>
    <row r="17926" ht="12.75" customHeight="1" x14ac:dyDescent="0.2"/>
    <row r="17927" ht="12.75" customHeight="1" x14ac:dyDescent="0.2"/>
    <row r="17928" ht="12.75" customHeight="1" x14ac:dyDescent="0.2"/>
    <row r="17929" ht="12.75" customHeight="1" x14ac:dyDescent="0.2"/>
    <row r="17930" ht="12.75" customHeight="1" x14ac:dyDescent="0.2"/>
    <row r="17931" ht="12.75" customHeight="1" x14ac:dyDescent="0.2"/>
    <row r="17932" ht="12.75" customHeight="1" x14ac:dyDescent="0.2"/>
    <row r="17933" ht="12.75" customHeight="1" x14ac:dyDescent="0.2"/>
    <row r="17934" ht="12.75" customHeight="1" x14ac:dyDescent="0.2"/>
    <row r="17935" ht="12.75" customHeight="1" x14ac:dyDescent="0.2"/>
    <row r="17936" ht="12.75" customHeight="1" x14ac:dyDescent="0.2"/>
    <row r="17937" ht="12.75" customHeight="1" x14ac:dyDescent="0.2"/>
    <row r="17938" ht="12.75" customHeight="1" x14ac:dyDescent="0.2"/>
    <row r="17939" ht="12.75" customHeight="1" x14ac:dyDescent="0.2"/>
    <row r="17940" ht="12.75" customHeight="1" x14ac:dyDescent="0.2"/>
    <row r="17941" ht="12.75" customHeight="1" x14ac:dyDescent="0.2"/>
    <row r="17942" ht="12.75" customHeight="1" x14ac:dyDescent="0.2"/>
    <row r="17943" ht="12.75" customHeight="1" x14ac:dyDescent="0.2"/>
    <row r="17944" ht="12.75" customHeight="1" x14ac:dyDescent="0.2"/>
    <row r="17945" ht="12.75" customHeight="1" x14ac:dyDescent="0.2"/>
    <row r="17946" ht="12.75" customHeight="1" x14ac:dyDescent="0.2"/>
    <row r="17947" ht="12.75" customHeight="1" x14ac:dyDescent="0.2"/>
    <row r="17948" ht="12.75" customHeight="1" x14ac:dyDescent="0.2"/>
    <row r="17949" ht="12.75" customHeight="1" x14ac:dyDescent="0.2"/>
    <row r="17950" ht="12.75" customHeight="1" x14ac:dyDescent="0.2"/>
    <row r="17951" ht="12.75" customHeight="1" x14ac:dyDescent="0.2"/>
    <row r="17952" ht="12.75" customHeight="1" x14ac:dyDescent="0.2"/>
    <row r="17953" ht="12.75" customHeight="1" x14ac:dyDescent="0.2"/>
    <row r="17954" ht="12.75" customHeight="1" x14ac:dyDescent="0.2"/>
    <row r="17955" ht="12.75" customHeight="1" x14ac:dyDescent="0.2"/>
    <row r="17956" ht="12.75" customHeight="1" x14ac:dyDescent="0.2"/>
    <row r="17957" ht="12.75" customHeight="1" x14ac:dyDescent="0.2"/>
    <row r="17958" ht="12.75" customHeight="1" x14ac:dyDescent="0.2"/>
    <row r="17959" ht="12.75" customHeight="1" x14ac:dyDescent="0.2"/>
    <row r="17960" ht="12.75" customHeight="1" x14ac:dyDescent="0.2"/>
    <row r="17961" ht="12.75" customHeight="1" x14ac:dyDescent="0.2"/>
    <row r="17962" ht="12.75" customHeight="1" x14ac:dyDescent="0.2"/>
    <row r="17963" ht="12.75" customHeight="1" x14ac:dyDescent="0.2"/>
    <row r="17964" ht="12.75" customHeight="1" x14ac:dyDescent="0.2"/>
    <row r="17965" ht="12.75" customHeight="1" x14ac:dyDescent="0.2"/>
    <row r="17966" ht="12.75" customHeight="1" x14ac:dyDescent="0.2"/>
    <row r="17967" ht="12.75" customHeight="1" x14ac:dyDescent="0.2"/>
    <row r="17968" ht="12.75" customHeight="1" x14ac:dyDescent="0.2"/>
    <row r="17969" ht="12.75" customHeight="1" x14ac:dyDescent="0.2"/>
    <row r="17970" ht="12.75" customHeight="1" x14ac:dyDescent="0.2"/>
    <row r="17971" ht="12.75" customHeight="1" x14ac:dyDescent="0.2"/>
    <row r="17972" ht="12.75" customHeight="1" x14ac:dyDescent="0.2"/>
    <row r="17973" ht="12.75" customHeight="1" x14ac:dyDescent="0.2"/>
    <row r="17974" ht="12.75" customHeight="1" x14ac:dyDescent="0.2"/>
    <row r="17975" ht="12.75" customHeight="1" x14ac:dyDescent="0.2"/>
    <row r="17976" ht="12.75" customHeight="1" x14ac:dyDescent="0.2"/>
    <row r="17977" ht="12.75" customHeight="1" x14ac:dyDescent="0.2"/>
    <row r="17978" ht="12.75" customHeight="1" x14ac:dyDescent="0.2"/>
    <row r="17979" ht="12.75" customHeight="1" x14ac:dyDescent="0.2"/>
    <row r="17980" ht="12.75" customHeight="1" x14ac:dyDescent="0.2"/>
    <row r="17981" ht="12.75" customHeight="1" x14ac:dyDescent="0.2"/>
    <row r="17982" ht="12.75" customHeight="1" x14ac:dyDescent="0.2"/>
    <row r="17983" ht="12.75" customHeight="1" x14ac:dyDescent="0.2"/>
    <row r="17984" ht="12.75" customHeight="1" x14ac:dyDescent="0.2"/>
    <row r="17985" ht="12.75" customHeight="1" x14ac:dyDescent="0.2"/>
    <row r="17986" ht="12.75" customHeight="1" x14ac:dyDescent="0.2"/>
    <row r="17987" ht="12.75" customHeight="1" x14ac:dyDescent="0.2"/>
    <row r="17988" ht="12.75" customHeight="1" x14ac:dyDescent="0.2"/>
    <row r="17989" ht="12.75" customHeight="1" x14ac:dyDescent="0.2"/>
    <row r="17990" ht="12.75" customHeight="1" x14ac:dyDescent="0.2"/>
    <row r="17991" ht="12.75" customHeight="1" x14ac:dyDescent="0.2"/>
    <row r="17992" ht="12.75" customHeight="1" x14ac:dyDescent="0.2"/>
    <row r="17993" ht="12.75" customHeight="1" x14ac:dyDescent="0.2"/>
    <row r="17994" ht="12.75" customHeight="1" x14ac:dyDescent="0.2"/>
    <row r="17995" ht="12.75" customHeight="1" x14ac:dyDescent="0.2"/>
    <row r="17996" ht="12.75" customHeight="1" x14ac:dyDescent="0.2"/>
    <row r="17997" ht="12.75" customHeight="1" x14ac:dyDescent="0.2"/>
    <row r="17998" ht="12.75" customHeight="1" x14ac:dyDescent="0.2"/>
    <row r="17999" ht="12.75" customHeight="1" x14ac:dyDescent="0.2"/>
    <row r="18000" ht="12.75" customHeight="1" x14ac:dyDescent="0.2"/>
    <row r="18001" ht="12.75" customHeight="1" x14ac:dyDescent="0.2"/>
    <row r="18002" ht="12.75" customHeight="1" x14ac:dyDescent="0.2"/>
    <row r="18003" ht="12.75" customHeight="1" x14ac:dyDescent="0.2"/>
    <row r="18004" ht="12.75" customHeight="1" x14ac:dyDescent="0.2"/>
    <row r="18005" ht="12.75" customHeight="1" x14ac:dyDescent="0.2"/>
    <row r="18006" ht="12.75" customHeight="1" x14ac:dyDescent="0.2"/>
    <row r="18007" ht="12.75" customHeight="1" x14ac:dyDescent="0.2"/>
    <row r="18008" ht="12.75" customHeight="1" x14ac:dyDescent="0.2"/>
    <row r="18009" ht="12.75" customHeight="1" x14ac:dyDescent="0.2"/>
    <row r="18010" ht="12.75" customHeight="1" x14ac:dyDescent="0.2"/>
    <row r="18011" ht="12.75" customHeight="1" x14ac:dyDescent="0.2"/>
    <row r="18012" ht="12.75" customHeight="1" x14ac:dyDescent="0.2"/>
    <row r="18013" ht="12.75" customHeight="1" x14ac:dyDescent="0.2"/>
    <row r="18014" ht="12.75" customHeight="1" x14ac:dyDescent="0.2"/>
    <row r="18015" ht="12.75" customHeight="1" x14ac:dyDescent="0.2"/>
    <row r="18016" ht="12.75" customHeight="1" x14ac:dyDescent="0.2"/>
    <row r="18017" ht="12.75" customHeight="1" x14ac:dyDescent="0.2"/>
    <row r="18018" ht="12.75" customHeight="1" x14ac:dyDescent="0.2"/>
    <row r="18019" ht="12.75" customHeight="1" x14ac:dyDescent="0.2"/>
    <row r="18020" ht="12.75" customHeight="1" x14ac:dyDescent="0.2"/>
    <row r="18021" ht="12.75" customHeight="1" x14ac:dyDescent="0.2"/>
    <row r="18022" ht="12.75" customHeight="1" x14ac:dyDescent="0.2"/>
    <row r="18023" ht="12.75" customHeight="1" x14ac:dyDescent="0.2"/>
    <row r="18024" ht="12.75" customHeight="1" x14ac:dyDescent="0.2"/>
    <row r="18025" ht="12.75" customHeight="1" x14ac:dyDescent="0.2"/>
    <row r="18026" ht="12.75" customHeight="1" x14ac:dyDescent="0.2"/>
    <row r="18027" ht="12.75" customHeight="1" x14ac:dyDescent="0.2"/>
    <row r="18028" ht="12.75" customHeight="1" x14ac:dyDescent="0.2"/>
    <row r="18029" ht="12.75" customHeight="1" x14ac:dyDescent="0.2"/>
    <row r="18030" ht="12.75" customHeight="1" x14ac:dyDescent="0.2"/>
    <row r="18031" ht="12.75" customHeight="1" x14ac:dyDescent="0.2"/>
    <row r="18032" ht="12.75" customHeight="1" x14ac:dyDescent="0.2"/>
    <row r="18033" ht="12.75" customHeight="1" x14ac:dyDescent="0.2"/>
    <row r="18034" ht="12.75" customHeight="1" x14ac:dyDescent="0.2"/>
    <row r="18035" ht="12.75" customHeight="1" x14ac:dyDescent="0.2"/>
    <row r="18036" ht="12.75" customHeight="1" x14ac:dyDescent="0.2"/>
    <row r="18037" ht="12.75" customHeight="1" x14ac:dyDescent="0.2"/>
    <row r="18038" ht="12.75" customHeight="1" x14ac:dyDescent="0.2"/>
    <row r="18039" ht="12.75" customHeight="1" x14ac:dyDescent="0.2"/>
    <row r="18040" ht="12.75" customHeight="1" x14ac:dyDescent="0.2"/>
    <row r="18041" ht="12.75" customHeight="1" x14ac:dyDescent="0.2"/>
    <row r="18042" ht="12.75" customHeight="1" x14ac:dyDescent="0.2"/>
    <row r="18043" ht="12.75" customHeight="1" x14ac:dyDescent="0.2"/>
    <row r="18044" ht="12.75" customHeight="1" x14ac:dyDescent="0.2"/>
    <row r="18045" ht="12.75" customHeight="1" x14ac:dyDescent="0.2"/>
    <row r="18046" ht="12.75" customHeight="1" x14ac:dyDescent="0.2"/>
    <row r="18047" ht="12.75" customHeight="1" x14ac:dyDescent="0.2"/>
    <row r="18048" ht="12.75" customHeight="1" x14ac:dyDescent="0.2"/>
    <row r="18049" ht="12.75" customHeight="1" x14ac:dyDescent="0.2"/>
    <row r="18050" ht="12.75" customHeight="1" x14ac:dyDescent="0.2"/>
    <row r="18051" ht="12.75" customHeight="1" x14ac:dyDescent="0.2"/>
    <row r="18052" ht="12.75" customHeight="1" x14ac:dyDescent="0.2"/>
    <row r="18053" ht="12.75" customHeight="1" x14ac:dyDescent="0.2"/>
    <row r="18054" ht="12.75" customHeight="1" x14ac:dyDescent="0.2"/>
    <row r="18055" ht="12.75" customHeight="1" x14ac:dyDescent="0.2"/>
    <row r="18056" ht="12.75" customHeight="1" x14ac:dyDescent="0.2"/>
    <row r="18057" ht="12.75" customHeight="1" x14ac:dyDescent="0.2"/>
    <row r="18058" ht="12.75" customHeight="1" x14ac:dyDescent="0.2"/>
    <row r="18059" ht="12.75" customHeight="1" x14ac:dyDescent="0.2"/>
    <row r="18060" ht="12.75" customHeight="1" x14ac:dyDescent="0.2"/>
    <row r="18061" ht="12.75" customHeight="1" x14ac:dyDescent="0.2"/>
    <row r="18062" ht="12.75" customHeight="1" x14ac:dyDescent="0.2"/>
    <row r="18063" ht="12.75" customHeight="1" x14ac:dyDescent="0.2"/>
    <row r="18064" ht="12.75" customHeight="1" x14ac:dyDescent="0.2"/>
    <row r="18065" ht="12.75" customHeight="1" x14ac:dyDescent="0.2"/>
    <row r="18066" ht="12.75" customHeight="1" x14ac:dyDescent="0.2"/>
    <row r="18067" ht="12.75" customHeight="1" x14ac:dyDescent="0.2"/>
    <row r="18068" ht="12.75" customHeight="1" x14ac:dyDescent="0.2"/>
    <row r="18069" ht="12.75" customHeight="1" x14ac:dyDescent="0.2"/>
    <row r="18070" ht="12.75" customHeight="1" x14ac:dyDescent="0.2"/>
    <row r="18071" ht="12.75" customHeight="1" x14ac:dyDescent="0.2"/>
    <row r="18072" ht="12.75" customHeight="1" x14ac:dyDescent="0.2"/>
    <row r="18073" ht="12.75" customHeight="1" x14ac:dyDescent="0.2"/>
    <row r="18074" ht="12.75" customHeight="1" x14ac:dyDescent="0.2"/>
    <row r="18075" ht="12.75" customHeight="1" x14ac:dyDescent="0.2"/>
    <row r="18076" ht="12.75" customHeight="1" x14ac:dyDescent="0.2"/>
    <row r="18077" ht="12.75" customHeight="1" x14ac:dyDescent="0.2"/>
    <row r="18078" ht="12.75" customHeight="1" x14ac:dyDescent="0.2"/>
    <row r="18079" ht="12.75" customHeight="1" x14ac:dyDescent="0.2"/>
    <row r="18080" ht="12.75" customHeight="1" x14ac:dyDescent="0.2"/>
    <row r="18081" ht="12.75" customHeight="1" x14ac:dyDescent="0.2"/>
    <row r="18082" ht="12.75" customHeight="1" x14ac:dyDescent="0.2"/>
    <row r="18083" ht="12.75" customHeight="1" x14ac:dyDescent="0.2"/>
    <row r="18084" ht="12.75" customHeight="1" x14ac:dyDescent="0.2"/>
    <row r="18085" ht="12.75" customHeight="1" x14ac:dyDescent="0.2"/>
    <row r="18086" ht="12.75" customHeight="1" x14ac:dyDescent="0.2"/>
    <row r="18087" ht="12.75" customHeight="1" x14ac:dyDescent="0.2"/>
    <row r="18088" ht="12.75" customHeight="1" x14ac:dyDescent="0.2"/>
    <row r="18089" ht="12.75" customHeight="1" x14ac:dyDescent="0.2"/>
    <row r="18090" ht="12.75" customHeight="1" x14ac:dyDescent="0.2"/>
    <row r="18091" ht="12.75" customHeight="1" x14ac:dyDescent="0.2"/>
    <row r="18092" ht="12.75" customHeight="1" x14ac:dyDescent="0.2"/>
    <row r="18093" ht="12.75" customHeight="1" x14ac:dyDescent="0.2"/>
    <row r="18094" ht="12.75" customHeight="1" x14ac:dyDescent="0.2"/>
    <row r="18095" ht="12.75" customHeight="1" x14ac:dyDescent="0.2"/>
    <row r="18096" ht="12.75" customHeight="1" x14ac:dyDescent="0.2"/>
    <row r="18097" ht="12.75" customHeight="1" x14ac:dyDescent="0.2"/>
    <row r="18098" ht="12.75" customHeight="1" x14ac:dyDescent="0.2"/>
    <row r="18099" ht="12.75" customHeight="1" x14ac:dyDescent="0.2"/>
    <row r="18100" ht="12.75" customHeight="1" x14ac:dyDescent="0.2"/>
    <row r="18101" ht="12.75" customHeight="1" x14ac:dyDescent="0.2"/>
    <row r="18102" ht="12.75" customHeight="1" x14ac:dyDescent="0.2"/>
    <row r="18103" ht="12.75" customHeight="1" x14ac:dyDescent="0.2"/>
    <row r="18104" ht="12.75" customHeight="1" x14ac:dyDescent="0.2"/>
    <row r="18105" ht="12.75" customHeight="1" x14ac:dyDescent="0.2"/>
    <row r="18106" ht="12.75" customHeight="1" x14ac:dyDescent="0.2"/>
    <row r="18107" ht="12.75" customHeight="1" x14ac:dyDescent="0.2"/>
    <row r="18108" ht="12.75" customHeight="1" x14ac:dyDescent="0.2"/>
    <row r="18109" ht="12.75" customHeight="1" x14ac:dyDescent="0.2"/>
    <row r="18110" ht="12.75" customHeight="1" x14ac:dyDescent="0.2"/>
    <row r="18111" ht="12.75" customHeight="1" x14ac:dyDescent="0.2"/>
    <row r="18112" ht="12.75" customHeight="1" x14ac:dyDescent="0.2"/>
    <row r="18113" ht="12.75" customHeight="1" x14ac:dyDescent="0.2"/>
    <row r="18114" ht="12.75" customHeight="1" x14ac:dyDescent="0.2"/>
    <row r="18115" ht="12.75" customHeight="1" x14ac:dyDescent="0.2"/>
    <row r="18116" ht="12.75" customHeight="1" x14ac:dyDescent="0.2"/>
    <row r="18117" ht="12.75" customHeight="1" x14ac:dyDescent="0.2"/>
    <row r="18118" ht="12.75" customHeight="1" x14ac:dyDescent="0.2"/>
    <row r="18119" ht="12.75" customHeight="1" x14ac:dyDescent="0.2"/>
    <row r="18120" ht="12.75" customHeight="1" x14ac:dyDescent="0.2"/>
    <row r="18121" ht="12.75" customHeight="1" x14ac:dyDescent="0.2"/>
    <row r="18122" ht="12.75" customHeight="1" x14ac:dyDescent="0.2"/>
    <row r="18123" ht="12.75" customHeight="1" x14ac:dyDescent="0.2"/>
    <row r="18124" ht="12.75" customHeight="1" x14ac:dyDescent="0.2"/>
    <row r="18125" ht="12.75" customHeight="1" x14ac:dyDescent="0.2"/>
    <row r="18126" ht="12.75" customHeight="1" x14ac:dyDescent="0.2"/>
    <row r="18127" ht="12.75" customHeight="1" x14ac:dyDescent="0.2"/>
    <row r="18128" ht="12.75" customHeight="1" x14ac:dyDescent="0.2"/>
    <row r="18129" ht="12.75" customHeight="1" x14ac:dyDescent="0.2"/>
    <row r="18130" ht="12.75" customHeight="1" x14ac:dyDescent="0.2"/>
    <row r="18131" ht="12.75" customHeight="1" x14ac:dyDescent="0.2"/>
    <row r="18132" ht="12.75" customHeight="1" x14ac:dyDescent="0.2"/>
    <row r="18133" ht="12.75" customHeight="1" x14ac:dyDescent="0.2"/>
    <row r="18134" ht="12.75" customHeight="1" x14ac:dyDescent="0.2"/>
    <row r="18135" ht="12.75" customHeight="1" x14ac:dyDescent="0.2"/>
    <row r="18136" ht="12.75" customHeight="1" x14ac:dyDescent="0.2"/>
    <row r="18137" ht="12.75" customHeight="1" x14ac:dyDescent="0.2"/>
    <row r="18138" ht="12.75" customHeight="1" x14ac:dyDescent="0.2"/>
    <row r="18139" ht="12.75" customHeight="1" x14ac:dyDescent="0.2"/>
    <row r="18140" ht="12.75" customHeight="1" x14ac:dyDescent="0.2"/>
    <row r="18141" ht="12.75" customHeight="1" x14ac:dyDescent="0.2"/>
    <row r="18142" ht="12.75" customHeight="1" x14ac:dyDescent="0.2"/>
    <row r="18143" ht="12.75" customHeight="1" x14ac:dyDescent="0.2"/>
    <row r="18144" ht="12.75" customHeight="1" x14ac:dyDescent="0.2"/>
    <row r="18145" ht="12.75" customHeight="1" x14ac:dyDescent="0.2"/>
    <row r="18146" ht="12.75" customHeight="1" x14ac:dyDescent="0.2"/>
    <row r="18147" ht="12.75" customHeight="1" x14ac:dyDescent="0.2"/>
    <row r="18148" ht="12.75" customHeight="1" x14ac:dyDescent="0.2"/>
    <row r="18149" ht="12.75" customHeight="1" x14ac:dyDescent="0.2"/>
    <row r="18150" ht="12.75" customHeight="1" x14ac:dyDescent="0.2"/>
    <row r="18151" ht="12.75" customHeight="1" x14ac:dyDescent="0.2"/>
    <row r="18152" ht="12.75" customHeight="1" x14ac:dyDescent="0.2"/>
    <row r="18153" ht="12.75" customHeight="1" x14ac:dyDescent="0.2"/>
    <row r="18154" ht="12.75" customHeight="1" x14ac:dyDescent="0.2"/>
    <row r="18155" ht="12.75" customHeight="1" x14ac:dyDescent="0.2"/>
    <row r="18156" ht="12.75" customHeight="1" x14ac:dyDescent="0.2"/>
    <row r="18157" ht="12.75" customHeight="1" x14ac:dyDescent="0.2"/>
    <row r="18158" ht="12.75" customHeight="1" x14ac:dyDescent="0.2"/>
    <row r="18159" ht="12.75" customHeight="1" x14ac:dyDescent="0.2"/>
    <row r="18160" ht="12.75" customHeight="1" x14ac:dyDescent="0.2"/>
    <row r="18161" ht="12.75" customHeight="1" x14ac:dyDescent="0.2"/>
    <row r="18162" ht="12.75" customHeight="1" x14ac:dyDescent="0.2"/>
    <row r="18163" ht="12.75" customHeight="1" x14ac:dyDescent="0.2"/>
    <row r="18164" ht="12.75" customHeight="1" x14ac:dyDescent="0.2"/>
    <row r="18165" ht="12.75" customHeight="1" x14ac:dyDescent="0.2"/>
    <row r="18166" ht="12.75" customHeight="1" x14ac:dyDescent="0.2"/>
    <row r="18167" ht="12.75" customHeight="1" x14ac:dyDescent="0.2"/>
    <row r="18168" ht="12.75" customHeight="1" x14ac:dyDescent="0.2"/>
    <row r="18169" ht="12.75" customHeight="1" x14ac:dyDescent="0.2"/>
    <row r="18170" ht="12.75" customHeight="1" x14ac:dyDescent="0.2"/>
    <row r="18171" ht="12.75" customHeight="1" x14ac:dyDescent="0.2"/>
    <row r="18172" ht="12.75" customHeight="1" x14ac:dyDescent="0.2"/>
    <row r="18173" ht="12.75" customHeight="1" x14ac:dyDescent="0.2"/>
    <row r="18174" ht="12.75" customHeight="1" x14ac:dyDescent="0.2"/>
    <row r="18175" ht="12.75" customHeight="1" x14ac:dyDescent="0.2"/>
    <row r="18176" ht="12.75" customHeight="1" x14ac:dyDescent="0.2"/>
    <row r="18177" ht="12.75" customHeight="1" x14ac:dyDescent="0.2"/>
    <row r="18178" ht="12.75" customHeight="1" x14ac:dyDescent="0.2"/>
    <row r="18179" ht="12.75" customHeight="1" x14ac:dyDescent="0.2"/>
    <row r="18180" ht="12.75" customHeight="1" x14ac:dyDescent="0.2"/>
    <row r="18181" ht="12.75" customHeight="1" x14ac:dyDescent="0.2"/>
    <row r="18182" ht="12.75" customHeight="1" x14ac:dyDescent="0.2"/>
    <row r="18183" ht="12.75" customHeight="1" x14ac:dyDescent="0.2"/>
    <row r="18184" ht="12.75" customHeight="1" x14ac:dyDescent="0.2"/>
    <row r="18185" ht="12.75" customHeight="1" x14ac:dyDescent="0.2"/>
    <row r="18186" ht="12.75" customHeight="1" x14ac:dyDescent="0.2"/>
    <row r="18187" ht="12.75" customHeight="1" x14ac:dyDescent="0.2"/>
    <row r="18188" ht="12.75" customHeight="1" x14ac:dyDescent="0.2"/>
    <row r="18189" ht="12.75" customHeight="1" x14ac:dyDescent="0.2"/>
    <row r="18190" ht="12.75" customHeight="1" x14ac:dyDescent="0.2"/>
    <row r="18191" ht="12.75" customHeight="1" x14ac:dyDescent="0.2"/>
    <row r="18192" ht="12.75" customHeight="1" x14ac:dyDescent="0.2"/>
    <row r="18193" ht="12.75" customHeight="1" x14ac:dyDescent="0.2"/>
    <row r="18194" ht="12.75" customHeight="1" x14ac:dyDescent="0.2"/>
    <row r="18195" ht="12.75" customHeight="1" x14ac:dyDescent="0.2"/>
    <row r="18196" ht="12.75" customHeight="1" x14ac:dyDescent="0.2"/>
    <row r="18197" ht="12.75" customHeight="1" x14ac:dyDescent="0.2"/>
    <row r="18198" ht="12.75" customHeight="1" x14ac:dyDescent="0.2"/>
    <row r="18199" ht="12.75" customHeight="1" x14ac:dyDescent="0.2"/>
    <row r="18200" ht="12.75" customHeight="1" x14ac:dyDescent="0.2"/>
    <row r="18201" ht="12.75" customHeight="1" x14ac:dyDescent="0.2"/>
    <row r="18202" ht="12.75" customHeight="1" x14ac:dyDescent="0.2"/>
    <row r="18203" ht="12.75" customHeight="1" x14ac:dyDescent="0.2"/>
    <row r="18204" ht="12.75" customHeight="1" x14ac:dyDescent="0.2"/>
    <row r="18205" ht="12.75" customHeight="1" x14ac:dyDescent="0.2"/>
    <row r="18206" ht="12.75" customHeight="1" x14ac:dyDescent="0.2"/>
    <row r="18207" ht="12.75" customHeight="1" x14ac:dyDescent="0.2"/>
    <row r="18208" ht="12.75" customHeight="1" x14ac:dyDescent="0.2"/>
    <row r="18209" ht="12.75" customHeight="1" x14ac:dyDescent="0.2"/>
    <row r="18210" ht="12.75" customHeight="1" x14ac:dyDescent="0.2"/>
    <row r="18211" ht="12.75" customHeight="1" x14ac:dyDescent="0.2"/>
    <row r="18212" ht="12.75" customHeight="1" x14ac:dyDescent="0.2"/>
    <row r="18213" ht="12.75" customHeight="1" x14ac:dyDescent="0.2"/>
    <row r="18214" ht="12.75" customHeight="1" x14ac:dyDescent="0.2"/>
    <row r="18215" ht="12.75" customHeight="1" x14ac:dyDescent="0.2"/>
    <row r="18216" ht="12.75" customHeight="1" x14ac:dyDescent="0.2"/>
    <row r="18217" ht="12.75" customHeight="1" x14ac:dyDescent="0.2"/>
    <row r="18218" ht="12.75" customHeight="1" x14ac:dyDescent="0.2"/>
    <row r="18219" ht="12.75" customHeight="1" x14ac:dyDescent="0.2"/>
    <row r="18220" ht="12.75" customHeight="1" x14ac:dyDescent="0.2"/>
    <row r="18221" ht="12.75" customHeight="1" x14ac:dyDescent="0.2"/>
    <row r="18222" ht="12.75" customHeight="1" x14ac:dyDescent="0.2"/>
    <row r="18223" ht="12.75" customHeight="1" x14ac:dyDescent="0.2"/>
    <row r="18224" ht="12.75" customHeight="1" x14ac:dyDescent="0.2"/>
    <row r="18225" ht="12.75" customHeight="1" x14ac:dyDescent="0.2"/>
    <row r="18226" ht="12.75" customHeight="1" x14ac:dyDescent="0.2"/>
    <row r="18227" ht="12.75" customHeight="1" x14ac:dyDescent="0.2"/>
    <row r="18228" ht="12.75" customHeight="1" x14ac:dyDescent="0.2"/>
    <row r="18229" ht="12.75" customHeight="1" x14ac:dyDescent="0.2"/>
    <row r="18230" ht="12.75" customHeight="1" x14ac:dyDescent="0.2"/>
    <row r="18231" ht="12.75" customHeight="1" x14ac:dyDescent="0.2"/>
    <row r="18232" ht="12.75" customHeight="1" x14ac:dyDescent="0.2"/>
    <row r="18233" ht="12.75" customHeight="1" x14ac:dyDescent="0.2"/>
    <row r="18234" ht="12.75" customHeight="1" x14ac:dyDescent="0.2"/>
    <row r="18235" ht="12.75" customHeight="1" x14ac:dyDescent="0.2"/>
    <row r="18236" ht="12.75" customHeight="1" x14ac:dyDescent="0.2"/>
    <row r="18237" ht="12.75" customHeight="1" x14ac:dyDescent="0.2"/>
    <row r="18238" ht="12.75" customHeight="1" x14ac:dyDescent="0.2"/>
    <row r="18239" ht="12.75" customHeight="1" x14ac:dyDescent="0.2"/>
    <row r="18240" ht="12.75" customHeight="1" x14ac:dyDescent="0.2"/>
    <row r="18241" ht="12.75" customHeight="1" x14ac:dyDescent="0.2"/>
    <row r="18242" ht="12.75" customHeight="1" x14ac:dyDescent="0.2"/>
    <row r="18243" ht="12.75" customHeight="1" x14ac:dyDescent="0.2"/>
    <row r="18244" ht="12.75" customHeight="1" x14ac:dyDescent="0.2"/>
    <row r="18245" ht="12.75" customHeight="1" x14ac:dyDescent="0.2"/>
    <row r="18246" ht="12.75" customHeight="1" x14ac:dyDescent="0.2"/>
    <row r="18247" ht="12.75" customHeight="1" x14ac:dyDescent="0.2"/>
    <row r="18248" ht="12.75" customHeight="1" x14ac:dyDescent="0.2"/>
    <row r="18249" ht="12.75" customHeight="1" x14ac:dyDescent="0.2"/>
    <row r="18250" ht="12.75" customHeight="1" x14ac:dyDescent="0.2"/>
    <row r="18251" ht="12.75" customHeight="1" x14ac:dyDescent="0.2"/>
    <row r="18252" ht="12.75" customHeight="1" x14ac:dyDescent="0.2"/>
    <row r="18253" ht="12.75" customHeight="1" x14ac:dyDescent="0.2"/>
    <row r="18254" ht="12.75" customHeight="1" x14ac:dyDescent="0.2"/>
    <row r="18255" ht="12.75" customHeight="1" x14ac:dyDescent="0.2"/>
    <row r="18256" ht="12.75" customHeight="1" x14ac:dyDescent="0.2"/>
    <row r="18257" ht="12.75" customHeight="1" x14ac:dyDescent="0.2"/>
    <row r="18258" ht="12.75" customHeight="1" x14ac:dyDescent="0.2"/>
    <row r="18259" ht="12.75" customHeight="1" x14ac:dyDescent="0.2"/>
    <row r="18260" ht="12.75" customHeight="1" x14ac:dyDescent="0.2"/>
    <row r="18261" ht="12.75" customHeight="1" x14ac:dyDescent="0.2"/>
    <row r="18262" ht="12.75" customHeight="1" x14ac:dyDescent="0.2"/>
    <row r="18263" ht="12.75" customHeight="1" x14ac:dyDescent="0.2"/>
    <row r="18264" ht="12.75" customHeight="1" x14ac:dyDescent="0.2"/>
    <row r="18265" ht="12.75" customHeight="1" x14ac:dyDescent="0.2"/>
    <row r="18266" ht="12.75" customHeight="1" x14ac:dyDescent="0.2"/>
    <row r="18267" ht="12.75" customHeight="1" x14ac:dyDescent="0.2"/>
    <row r="18268" ht="12.75" customHeight="1" x14ac:dyDescent="0.2"/>
    <row r="18269" ht="12.75" customHeight="1" x14ac:dyDescent="0.2"/>
    <row r="18270" ht="12.75" customHeight="1" x14ac:dyDescent="0.2"/>
    <row r="18271" ht="12.75" customHeight="1" x14ac:dyDescent="0.2"/>
    <row r="18272" ht="12.75" customHeight="1" x14ac:dyDescent="0.2"/>
    <row r="18273" ht="12.75" customHeight="1" x14ac:dyDescent="0.2"/>
    <row r="18274" ht="12.75" customHeight="1" x14ac:dyDescent="0.2"/>
    <row r="18275" ht="12.75" customHeight="1" x14ac:dyDescent="0.2"/>
    <row r="18276" ht="12.75" customHeight="1" x14ac:dyDescent="0.2"/>
    <row r="18277" ht="12.75" customHeight="1" x14ac:dyDescent="0.2"/>
    <row r="18278" ht="12.75" customHeight="1" x14ac:dyDescent="0.2"/>
    <row r="18279" ht="12.75" customHeight="1" x14ac:dyDescent="0.2"/>
    <row r="18280" ht="12.75" customHeight="1" x14ac:dyDescent="0.2"/>
    <row r="18281" ht="12.75" customHeight="1" x14ac:dyDescent="0.2"/>
    <row r="18282" ht="12.75" customHeight="1" x14ac:dyDescent="0.2"/>
    <row r="18283" ht="12.75" customHeight="1" x14ac:dyDescent="0.2"/>
    <row r="18284" ht="12.75" customHeight="1" x14ac:dyDescent="0.2"/>
    <row r="18285" ht="12.75" customHeight="1" x14ac:dyDescent="0.2"/>
    <row r="18286" ht="12.75" customHeight="1" x14ac:dyDescent="0.2"/>
    <row r="18287" ht="12.75" customHeight="1" x14ac:dyDescent="0.2"/>
    <row r="18288" ht="12.75" customHeight="1" x14ac:dyDescent="0.2"/>
    <row r="18289" ht="12.75" customHeight="1" x14ac:dyDescent="0.2"/>
    <row r="18290" ht="12.75" customHeight="1" x14ac:dyDescent="0.2"/>
    <row r="18291" ht="12.75" customHeight="1" x14ac:dyDescent="0.2"/>
    <row r="18292" ht="12.75" customHeight="1" x14ac:dyDescent="0.2"/>
    <row r="18293" ht="12.75" customHeight="1" x14ac:dyDescent="0.2"/>
    <row r="18294" ht="12.75" customHeight="1" x14ac:dyDescent="0.2"/>
    <row r="18295" ht="12.75" customHeight="1" x14ac:dyDescent="0.2"/>
    <row r="18296" ht="12.75" customHeight="1" x14ac:dyDescent="0.2"/>
    <row r="18297" ht="12.75" customHeight="1" x14ac:dyDescent="0.2"/>
    <row r="18298" ht="12.75" customHeight="1" x14ac:dyDescent="0.2"/>
    <row r="18299" ht="12.75" customHeight="1" x14ac:dyDescent="0.2"/>
    <row r="18300" ht="12.75" customHeight="1" x14ac:dyDescent="0.2"/>
    <row r="18301" ht="12.75" customHeight="1" x14ac:dyDescent="0.2"/>
    <row r="18302" ht="12.75" customHeight="1" x14ac:dyDescent="0.2"/>
    <row r="18303" ht="12.75" customHeight="1" x14ac:dyDescent="0.2"/>
    <row r="18304" ht="12.75" customHeight="1" x14ac:dyDescent="0.2"/>
    <row r="18305" ht="12.75" customHeight="1" x14ac:dyDescent="0.2"/>
    <row r="18306" ht="12.75" customHeight="1" x14ac:dyDescent="0.2"/>
    <row r="18307" ht="12.75" customHeight="1" x14ac:dyDescent="0.2"/>
    <row r="18308" ht="12.75" customHeight="1" x14ac:dyDescent="0.2"/>
    <row r="18309" ht="12.75" customHeight="1" x14ac:dyDescent="0.2"/>
    <row r="18310" ht="12.75" customHeight="1" x14ac:dyDescent="0.2"/>
    <row r="18311" ht="12.75" customHeight="1" x14ac:dyDescent="0.2"/>
    <row r="18312" ht="12.75" customHeight="1" x14ac:dyDescent="0.2"/>
    <row r="18313" ht="12.75" customHeight="1" x14ac:dyDescent="0.2"/>
    <row r="18314" ht="12.75" customHeight="1" x14ac:dyDescent="0.2"/>
    <row r="18315" ht="12.75" customHeight="1" x14ac:dyDescent="0.2"/>
    <row r="18316" ht="12.75" customHeight="1" x14ac:dyDescent="0.2"/>
    <row r="18317" ht="12.75" customHeight="1" x14ac:dyDescent="0.2"/>
    <row r="18318" ht="12.75" customHeight="1" x14ac:dyDescent="0.2"/>
    <row r="18319" ht="12.75" customHeight="1" x14ac:dyDescent="0.2"/>
    <row r="18320" ht="12.75" customHeight="1" x14ac:dyDescent="0.2"/>
    <row r="18321" ht="12.75" customHeight="1" x14ac:dyDescent="0.2"/>
    <row r="18322" ht="12.75" customHeight="1" x14ac:dyDescent="0.2"/>
    <row r="18323" ht="12.75" customHeight="1" x14ac:dyDescent="0.2"/>
    <row r="18324" ht="12.75" customHeight="1" x14ac:dyDescent="0.2"/>
    <row r="18325" ht="12.75" customHeight="1" x14ac:dyDescent="0.2"/>
    <row r="18326" ht="12.75" customHeight="1" x14ac:dyDescent="0.2"/>
    <row r="18327" ht="12.75" customHeight="1" x14ac:dyDescent="0.2"/>
    <row r="18328" ht="12.75" customHeight="1" x14ac:dyDescent="0.2"/>
    <row r="18329" ht="12.75" customHeight="1" x14ac:dyDescent="0.2"/>
    <row r="18330" ht="12.75" customHeight="1" x14ac:dyDescent="0.2"/>
    <row r="18331" ht="12.75" customHeight="1" x14ac:dyDescent="0.2"/>
    <row r="18332" ht="12.75" customHeight="1" x14ac:dyDescent="0.2"/>
    <row r="18333" ht="12.75" customHeight="1" x14ac:dyDescent="0.2"/>
    <row r="18334" ht="12.75" customHeight="1" x14ac:dyDescent="0.2"/>
    <row r="18335" ht="12.75" customHeight="1" x14ac:dyDescent="0.2"/>
    <row r="18336" ht="12.75" customHeight="1" x14ac:dyDescent="0.2"/>
    <row r="18337" ht="12.75" customHeight="1" x14ac:dyDescent="0.2"/>
    <row r="18338" ht="12.75" customHeight="1" x14ac:dyDescent="0.2"/>
    <row r="18339" ht="12.75" customHeight="1" x14ac:dyDescent="0.2"/>
    <row r="18340" ht="12.75" customHeight="1" x14ac:dyDescent="0.2"/>
    <row r="18341" ht="12.75" customHeight="1" x14ac:dyDescent="0.2"/>
    <row r="18342" ht="12.75" customHeight="1" x14ac:dyDescent="0.2"/>
    <row r="18343" ht="12.75" customHeight="1" x14ac:dyDescent="0.2"/>
    <row r="18344" ht="12.75" customHeight="1" x14ac:dyDescent="0.2"/>
    <row r="18345" ht="12.75" customHeight="1" x14ac:dyDescent="0.2"/>
    <row r="18346" ht="12.75" customHeight="1" x14ac:dyDescent="0.2"/>
    <row r="18347" ht="12.75" customHeight="1" x14ac:dyDescent="0.2"/>
    <row r="18348" ht="12.75" customHeight="1" x14ac:dyDescent="0.2"/>
    <row r="18349" ht="12.75" customHeight="1" x14ac:dyDescent="0.2"/>
    <row r="18350" ht="12.75" customHeight="1" x14ac:dyDescent="0.2"/>
    <row r="18351" ht="12.75" customHeight="1" x14ac:dyDescent="0.2"/>
    <row r="18352" ht="12.75" customHeight="1" x14ac:dyDescent="0.2"/>
    <row r="18353" ht="12.75" customHeight="1" x14ac:dyDescent="0.2"/>
    <row r="18354" ht="12.75" customHeight="1" x14ac:dyDescent="0.2"/>
    <row r="18355" ht="12.75" customHeight="1" x14ac:dyDescent="0.2"/>
    <row r="18356" ht="12.75" customHeight="1" x14ac:dyDescent="0.2"/>
    <row r="18357" ht="12.75" customHeight="1" x14ac:dyDescent="0.2"/>
    <row r="18358" ht="12.75" customHeight="1" x14ac:dyDescent="0.2"/>
    <row r="18359" ht="12.75" customHeight="1" x14ac:dyDescent="0.2"/>
    <row r="18360" ht="12.75" customHeight="1" x14ac:dyDescent="0.2"/>
    <row r="18361" ht="12.75" customHeight="1" x14ac:dyDescent="0.2"/>
    <row r="18362" ht="12.75" customHeight="1" x14ac:dyDescent="0.2"/>
    <row r="18363" ht="12.75" customHeight="1" x14ac:dyDescent="0.2"/>
    <row r="18364" ht="12.75" customHeight="1" x14ac:dyDescent="0.2"/>
    <row r="18365" ht="12.75" customHeight="1" x14ac:dyDescent="0.2"/>
    <row r="18366" ht="12.75" customHeight="1" x14ac:dyDescent="0.2"/>
    <row r="18367" ht="12.75" customHeight="1" x14ac:dyDescent="0.2"/>
    <row r="18368" ht="12.75" customHeight="1" x14ac:dyDescent="0.2"/>
    <row r="18369" ht="12.75" customHeight="1" x14ac:dyDescent="0.2"/>
    <row r="18370" ht="12.75" customHeight="1" x14ac:dyDescent="0.2"/>
    <row r="18371" ht="12.75" customHeight="1" x14ac:dyDescent="0.2"/>
    <row r="18372" ht="12.75" customHeight="1" x14ac:dyDescent="0.2"/>
    <row r="18373" ht="12.75" customHeight="1" x14ac:dyDescent="0.2"/>
    <row r="18374" ht="12.75" customHeight="1" x14ac:dyDescent="0.2"/>
    <row r="18375" ht="12.75" customHeight="1" x14ac:dyDescent="0.2"/>
    <row r="18376" ht="12.75" customHeight="1" x14ac:dyDescent="0.2"/>
    <row r="18377" ht="12.75" customHeight="1" x14ac:dyDescent="0.2"/>
    <row r="18378" ht="12.75" customHeight="1" x14ac:dyDescent="0.2"/>
    <row r="18379" ht="12.75" customHeight="1" x14ac:dyDescent="0.2"/>
    <row r="18380" ht="12.75" customHeight="1" x14ac:dyDescent="0.2"/>
    <row r="18381" ht="12.75" customHeight="1" x14ac:dyDescent="0.2"/>
    <row r="18382" ht="12.75" customHeight="1" x14ac:dyDescent="0.2"/>
    <row r="18383" ht="12.75" customHeight="1" x14ac:dyDescent="0.2"/>
    <row r="18384" ht="12.75" customHeight="1" x14ac:dyDescent="0.2"/>
    <row r="18385" ht="12.75" customHeight="1" x14ac:dyDescent="0.2"/>
    <row r="18386" ht="12.75" customHeight="1" x14ac:dyDescent="0.2"/>
    <row r="18387" ht="12.75" customHeight="1" x14ac:dyDescent="0.2"/>
    <row r="18388" ht="12.75" customHeight="1" x14ac:dyDescent="0.2"/>
    <row r="18389" ht="12.75" customHeight="1" x14ac:dyDescent="0.2"/>
    <row r="18390" ht="12.75" customHeight="1" x14ac:dyDescent="0.2"/>
    <row r="18391" ht="12.75" customHeight="1" x14ac:dyDescent="0.2"/>
    <row r="18392" ht="12.75" customHeight="1" x14ac:dyDescent="0.2"/>
    <row r="18393" ht="12.75" customHeight="1" x14ac:dyDescent="0.2"/>
    <row r="18394" ht="12.75" customHeight="1" x14ac:dyDescent="0.2"/>
    <row r="18395" ht="12.75" customHeight="1" x14ac:dyDescent="0.2"/>
    <row r="18396" ht="12.75" customHeight="1" x14ac:dyDescent="0.2"/>
    <row r="18397" ht="12.75" customHeight="1" x14ac:dyDescent="0.2"/>
    <row r="18398" ht="12.75" customHeight="1" x14ac:dyDescent="0.2"/>
    <row r="18399" ht="12.75" customHeight="1" x14ac:dyDescent="0.2"/>
    <row r="18400" ht="12.75" customHeight="1" x14ac:dyDescent="0.2"/>
    <row r="18401" ht="12.75" customHeight="1" x14ac:dyDescent="0.2"/>
    <row r="18402" ht="12.75" customHeight="1" x14ac:dyDescent="0.2"/>
    <row r="18403" ht="12.75" customHeight="1" x14ac:dyDescent="0.2"/>
    <row r="18404" ht="12.75" customHeight="1" x14ac:dyDescent="0.2"/>
    <row r="18405" ht="12.75" customHeight="1" x14ac:dyDescent="0.2"/>
    <row r="18406" ht="12.75" customHeight="1" x14ac:dyDescent="0.2"/>
    <row r="18407" ht="12.75" customHeight="1" x14ac:dyDescent="0.2"/>
    <row r="18408" ht="12.75" customHeight="1" x14ac:dyDescent="0.2"/>
    <row r="18409" ht="12.75" customHeight="1" x14ac:dyDescent="0.2"/>
    <row r="18410" ht="12.75" customHeight="1" x14ac:dyDescent="0.2"/>
    <row r="18411" ht="12.75" customHeight="1" x14ac:dyDescent="0.2"/>
    <row r="18412" ht="12.75" customHeight="1" x14ac:dyDescent="0.2"/>
    <row r="18413" ht="12.75" customHeight="1" x14ac:dyDescent="0.2"/>
    <row r="18414" ht="12.75" customHeight="1" x14ac:dyDescent="0.2"/>
    <row r="18415" ht="12.75" customHeight="1" x14ac:dyDescent="0.2"/>
    <row r="18416" ht="12.75" customHeight="1" x14ac:dyDescent="0.2"/>
    <row r="18417" ht="12.75" customHeight="1" x14ac:dyDescent="0.2"/>
    <row r="18418" ht="12.75" customHeight="1" x14ac:dyDescent="0.2"/>
    <row r="18419" ht="12.75" customHeight="1" x14ac:dyDescent="0.2"/>
    <row r="18420" ht="12.75" customHeight="1" x14ac:dyDescent="0.2"/>
    <row r="18421" ht="12.75" customHeight="1" x14ac:dyDescent="0.2"/>
    <row r="18422" ht="12.75" customHeight="1" x14ac:dyDescent="0.2"/>
    <row r="18423" ht="12.75" customHeight="1" x14ac:dyDescent="0.2"/>
    <row r="18424" ht="12.75" customHeight="1" x14ac:dyDescent="0.2"/>
    <row r="18425" ht="12.75" customHeight="1" x14ac:dyDescent="0.2"/>
    <row r="18426" ht="12.75" customHeight="1" x14ac:dyDescent="0.2"/>
    <row r="18427" ht="12.75" customHeight="1" x14ac:dyDescent="0.2"/>
    <row r="18428" ht="12.75" customHeight="1" x14ac:dyDescent="0.2"/>
    <row r="18429" ht="12.75" customHeight="1" x14ac:dyDescent="0.2"/>
    <row r="18430" ht="12.75" customHeight="1" x14ac:dyDescent="0.2"/>
    <row r="18431" ht="12.75" customHeight="1" x14ac:dyDescent="0.2"/>
    <row r="18432" ht="12.75" customHeight="1" x14ac:dyDescent="0.2"/>
    <row r="18433" ht="12.75" customHeight="1" x14ac:dyDescent="0.2"/>
    <row r="18434" ht="12.75" customHeight="1" x14ac:dyDescent="0.2"/>
    <row r="18435" ht="12.75" customHeight="1" x14ac:dyDescent="0.2"/>
    <row r="18436" ht="12.75" customHeight="1" x14ac:dyDescent="0.2"/>
    <row r="18437" ht="12.75" customHeight="1" x14ac:dyDescent="0.2"/>
    <row r="18438" ht="12.75" customHeight="1" x14ac:dyDescent="0.2"/>
    <row r="18439" ht="12.75" customHeight="1" x14ac:dyDescent="0.2"/>
    <row r="18440" ht="12.75" customHeight="1" x14ac:dyDescent="0.2"/>
    <row r="18441" ht="12.75" customHeight="1" x14ac:dyDescent="0.2"/>
    <row r="18442" ht="12.75" customHeight="1" x14ac:dyDescent="0.2"/>
    <row r="18443" ht="12.75" customHeight="1" x14ac:dyDescent="0.2"/>
    <row r="18444" ht="12.75" customHeight="1" x14ac:dyDescent="0.2"/>
    <row r="18445" ht="12.75" customHeight="1" x14ac:dyDescent="0.2"/>
    <row r="18446" ht="12.75" customHeight="1" x14ac:dyDescent="0.2"/>
    <row r="18447" ht="12.75" customHeight="1" x14ac:dyDescent="0.2"/>
    <row r="18448" ht="12.75" customHeight="1" x14ac:dyDescent="0.2"/>
    <row r="18449" ht="12.75" customHeight="1" x14ac:dyDescent="0.2"/>
    <row r="18450" ht="12.75" customHeight="1" x14ac:dyDescent="0.2"/>
    <row r="18451" ht="12.75" customHeight="1" x14ac:dyDescent="0.2"/>
    <row r="18452" ht="12.75" customHeight="1" x14ac:dyDescent="0.2"/>
    <row r="18453" ht="12.75" customHeight="1" x14ac:dyDescent="0.2"/>
    <row r="18454" ht="12.75" customHeight="1" x14ac:dyDescent="0.2"/>
    <row r="18455" ht="12.75" customHeight="1" x14ac:dyDescent="0.2"/>
    <row r="18456" ht="12.75" customHeight="1" x14ac:dyDescent="0.2"/>
    <row r="18457" ht="12.75" customHeight="1" x14ac:dyDescent="0.2"/>
    <row r="18458" ht="12.75" customHeight="1" x14ac:dyDescent="0.2"/>
    <row r="18459" ht="12.75" customHeight="1" x14ac:dyDescent="0.2"/>
    <row r="18460" ht="12.75" customHeight="1" x14ac:dyDescent="0.2"/>
    <row r="18461" ht="12.75" customHeight="1" x14ac:dyDescent="0.2"/>
    <row r="18462" ht="12.75" customHeight="1" x14ac:dyDescent="0.2"/>
    <row r="18463" ht="12.75" customHeight="1" x14ac:dyDescent="0.2"/>
    <row r="18464" ht="12.75" customHeight="1" x14ac:dyDescent="0.2"/>
    <row r="18465" ht="12.75" customHeight="1" x14ac:dyDescent="0.2"/>
    <row r="18466" ht="12.75" customHeight="1" x14ac:dyDescent="0.2"/>
    <row r="18467" ht="12.75" customHeight="1" x14ac:dyDescent="0.2"/>
    <row r="18468" ht="12.75" customHeight="1" x14ac:dyDescent="0.2"/>
    <row r="18469" ht="12.75" customHeight="1" x14ac:dyDescent="0.2"/>
    <row r="18470" ht="12.75" customHeight="1" x14ac:dyDescent="0.2"/>
    <row r="18471" ht="12.75" customHeight="1" x14ac:dyDescent="0.2"/>
    <row r="18472" ht="12.75" customHeight="1" x14ac:dyDescent="0.2"/>
    <row r="18473" ht="12.75" customHeight="1" x14ac:dyDescent="0.2"/>
    <row r="18474" ht="12.75" customHeight="1" x14ac:dyDescent="0.2"/>
    <row r="18475" ht="12.75" customHeight="1" x14ac:dyDescent="0.2"/>
    <row r="18476" ht="12.75" customHeight="1" x14ac:dyDescent="0.2"/>
    <row r="18477" ht="12.75" customHeight="1" x14ac:dyDescent="0.2"/>
    <row r="18478" ht="12.75" customHeight="1" x14ac:dyDescent="0.2"/>
    <row r="18479" ht="12.75" customHeight="1" x14ac:dyDescent="0.2"/>
    <row r="18480" ht="12.75" customHeight="1" x14ac:dyDescent="0.2"/>
    <row r="18481" ht="12.75" customHeight="1" x14ac:dyDescent="0.2"/>
    <row r="18482" ht="12.75" customHeight="1" x14ac:dyDescent="0.2"/>
    <row r="18483" ht="12.75" customHeight="1" x14ac:dyDescent="0.2"/>
    <row r="18484" ht="12.75" customHeight="1" x14ac:dyDescent="0.2"/>
    <row r="18485" ht="12.75" customHeight="1" x14ac:dyDescent="0.2"/>
    <row r="18486" ht="12.75" customHeight="1" x14ac:dyDescent="0.2"/>
    <row r="18487" ht="12.75" customHeight="1" x14ac:dyDescent="0.2"/>
    <row r="18488" ht="12.75" customHeight="1" x14ac:dyDescent="0.2"/>
    <row r="18489" ht="12.75" customHeight="1" x14ac:dyDescent="0.2"/>
    <row r="18490" ht="12.75" customHeight="1" x14ac:dyDescent="0.2"/>
    <row r="18491" ht="12.75" customHeight="1" x14ac:dyDescent="0.2"/>
    <row r="18492" ht="12.75" customHeight="1" x14ac:dyDescent="0.2"/>
    <row r="18493" ht="12.75" customHeight="1" x14ac:dyDescent="0.2"/>
    <row r="18494" ht="12.75" customHeight="1" x14ac:dyDescent="0.2"/>
    <row r="18495" ht="12.75" customHeight="1" x14ac:dyDescent="0.2"/>
    <row r="18496" ht="12.75" customHeight="1" x14ac:dyDescent="0.2"/>
    <row r="18497" ht="12.75" customHeight="1" x14ac:dyDescent="0.2"/>
    <row r="18498" ht="12.75" customHeight="1" x14ac:dyDescent="0.2"/>
    <row r="18499" ht="12.75" customHeight="1" x14ac:dyDescent="0.2"/>
    <row r="18500" ht="12.75" customHeight="1" x14ac:dyDescent="0.2"/>
    <row r="18501" ht="12.75" customHeight="1" x14ac:dyDescent="0.2"/>
    <row r="18502" ht="12.75" customHeight="1" x14ac:dyDescent="0.2"/>
    <row r="18503" ht="12.75" customHeight="1" x14ac:dyDescent="0.2"/>
    <row r="18504" ht="12.75" customHeight="1" x14ac:dyDescent="0.2"/>
    <row r="18505" ht="12.75" customHeight="1" x14ac:dyDescent="0.2"/>
    <row r="18506" ht="12.75" customHeight="1" x14ac:dyDescent="0.2"/>
    <row r="18507" ht="12.75" customHeight="1" x14ac:dyDescent="0.2"/>
    <row r="18508" ht="12.75" customHeight="1" x14ac:dyDescent="0.2"/>
    <row r="18509" ht="12.75" customHeight="1" x14ac:dyDescent="0.2"/>
    <row r="18510" ht="12.75" customHeight="1" x14ac:dyDescent="0.2"/>
    <row r="18511" ht="12.75" customHeight="1" x14ac:dyDescent="0.2"/>
    <row r="18512" ht="12.75" customHeight="1" x14ac:dyDescent="0.2"/>
    <row r="18513" ht="12.75" customHeight="1" x14ac:dyDescent="0.2"/>
    <row r="18514" ht="12.75" customHeight="1" x14ac:dyDescent="0.2"/>
    <row r="18515" ht="12.75" customHeight="1" x14ac:dyDescent="0.2"/>
    <row r="18516" ht="12.75" customHeight="1" x14ac:dyDescent="0.2"/>
    <row r="18517" ht="12.75" customHeight="1" x14ac:dyDescent="0.2"/>
    <row r="18518" ht="12.75" customHeight="1" x14ac:dyDescent="0.2"/>
    <row r="18519" ht="12.75" customHeight="1" x14ac:dyDescent="0.2"/>
    <row r="18520" ht="12.75" customHeight="1" x14ac:dyDescent="0.2"/>
    <row r="18521" ht="12.75" customHeight="1" x14ac:dyDescent="0.2"/>
    <row r="18522" ht="12.75" customHeight="1" x14ac:dyDescent="0.2"/>
    <row r="18523" ht="12.75" customHeight="1" x14ac:dyDescent="0.2"/>
    <row r="18524" ht="12.75" customHeight="1" x14ac:dyDescent="0.2"/>
    <row r="18525" ht="12.75" customHeight="1" x14ac:dyDescent="0.2"/>
    <row r="18526" ht="12.75" customHeight="1" x14ac:dyDescent="0.2"/>
    <row r="18527" ht="12.75" customHeight="1" x14ac:dyDescent="0.2"/>
    <row r="18528" ht="12.75" customHeight="1" x14ac:dyDescent="0.2"/>
    <row r="18529" ht="12.75" customHeight="1" x14ac:dyDescent="0.2"/>
    <row r="18530" ht="12.75" customHeight="1" x14ac:dyDescent="0.2"/>
    <row r="18531" ht="12.75" customHeight="1" x14ac:dyDescent="0.2"/>
    <row r="18532" ht="12.75" customHeight="1" x14ac:dyDescent="0.2"/>
    <row r="18533" ht="12.75" customHeight="1" x14ac:dyDescent="0.2"/>
    <row r="18534" ht="12.75" customHeight="1" x14ac:dyDescent="0.2"/>
    <row r="18535" ht="12.75" customHeight="1" x14ac:dyDescent="0.2"/>
    <row r="18536" ht="12.75" customHeight="1" x14ac:dyDescent="0.2"/>
    <row r="18537" ht="12.75" customHeight="1" x14ac:dyDescent="0.2"/>
    <row r="18538" ht="12.75" customHeight="1" x14ac:dyDescent="0.2"/>
    <row r="18539" ht="12.75" customHeight="1" x14ac:dyDescent="0.2"/>
    <row r="18540" ht="12.75" customHeight="1" x14ac:dyDescent="0.2"/>
    <row r="18541" ht="12.75" customHeight="1" x14ac:dyDescent="0.2"/>
    <row r="18542" ht="12.75" customHeight="1" x14ac:dyDescent="0.2"/>
    <row r="18543" ht="12.75" customHeight="1" x14ac:dyDescent="0.2"/>
    <row r="18544" ht="12.75" customHeight="1" x14ac:dyDescent="0.2"/>
    <row r="18545" ht="12.75" customHeight="1" x14ac:dyDescent="0.2"/>
    <row r="18546" ht="12.75" customHeight="1" x14ac:dyDescent="0.2"/>
    <row r="18547" ht="12.75" customHeight="1" x14ac:dyDescent="0.2"/>
    <row r="18548" ht="12.75" customHeight="1" x14ac:dyDescent="0.2"/>
    <row r="18549" ht="12.75" customHeight="1" x14ac:dyDescent="0.2"/>
    <row r="18550" ht="12.75" customHeight="1" x14ac:dyDescent="0.2"/>
    <row r="18551" ht="12.75" customHeight="1" x14ac:dyDescent="0.2"/>
    <row r="18552" ht="12.75" customHeight="1" x14ac:dyDescent="0.2"/>
    <row r="18553" ht="12.75" customHeight="1" x14ac:dyDescent="0.2"/>
    <row r="18554" ht="12.75" customHeight="1" x14ac:dyDescent="0.2"/>
    <row r="18555" ht="12.75" customHeight="1" x14ac:dyDescent="0.2"/>
    <row r="18556" ht="12.75" customHeight="1" x14ac:dyDescent="0.2"/>
    <row r="18557" ht="12.75" customHeight="1" x14ac:dyDescent="0.2"/>
    <row r="18558" ht="12.75" customHeight="1" x14ac:dyDescent="0.2"/>
    <row r="18559" ht="12.75" customHeight="1" x14ac:dyDescent="0.2"/>
    <row r="18560" ht="12.75" customHeight="1" x14ac:dyDescent="0.2"/>
    <row r="18561" ht="12.75" customHeight="1" x14ac:dyDescent="0.2"/>
    <row r="18562" ht="12.75" customHeight="1" x14ac:dyDescent="0.2"/>
    <row r="18563" ht="12.75" customHeight="1" x14ac:dyDescent="0.2"/>
    <row r="18564" ht="12.75" customHeight="1" x14ac:dyDescent="0.2"/>
    <row r="18565" ht="12.75" customHeight="1" x14ac:dyDescent="0.2"/>
    <row r="18566" ht="12.75" customHeight="1" x14ac:dyDescent="0.2"/>
    <row r="18567" ht="12.75" customHeight="1" x14ac:dyDescent="0.2"/>
    <row r="18568" ht="12.75" customHeight="1" x14ac:dyDescent="0.2"/>
    <row r="18569" ht="12.75" customHeight="1" x14ac:dyDescent="0.2"/>
    <row r="18570" ht="12.75" customHeight="1" x14ac:dyDescent="0.2"/>
    <row r="18571" ht="12.75" customHeight="1" x14ac:dyDescent="0.2"/>
    <row r="18572" ht="12.75" customHeight="1" x14ac:dyDescent="0.2"/>
    <row r="18573" ht="12.75" customHeight="1" x14ac:dyDescent="0.2"/>
    <row r="18574" ht="12.75" customHeight="1" x14ac:dyDescent="0.2"/>
    <row r="18575" ht="12.75" customHeight="1" x14ac:dyDescent="0.2"/>
    <row r="18576" ht="12.75" customHeight="1" x14ac:dyDescent="0.2"/>
    <row r="18577" ht="12.75" customHeight="1" x14ac:dyDescent="0.2"/>
    <row r="18578" ht="12.75" customHeight="1" x14ac:dyDescent="0.2"/>
    <row r="18579" ht="12.75" customHeight="1" x14ac:dyDescent="0.2"/>
    <row r="18580" ht="12.75" customHeight="1" x14ac:dyDescent="0.2"/>
    <row r="18581" ht="12.75" customHeight="1" x14ac:dyDescent="0.2"/>
    <row r="18582" ht="12.75" customHeight="1" x14ac:dyDescent="0.2"/>
    <row r="18583" ht="12.75" customHeight="1" x14ac:dyDescent="0.2"/>
    <row r="18584" ht="12.75" customHeight="1" x14ac:dyDescent="0.2"/>
    <row r="18585" ht="12.75" customHeight="1" x14ac:dyDescent="0.2"/>
    <row r="18586" ht="12.75" customHeight="1" x14ac:dyDescent="0.2"/>
    <row r="18587" ht="12.75" customHeight="1" x14ac:dyDescent="0.2"/>
    <row r="18588" ht="12.75" customHeight="1" x14ac:dyDescent="0.2"/>
    <row r="18589" ht="12.75" customHeight="1" x14ac:dyDescent="0.2"/>
    <row r="18590" ht="12.75" customHeight="1" x14ac:dyDescent="0.2"/>
    <row r="18591" ht="12.75" customHeight="1" x14ac:dyDescent="0.2"/>
    <row r="18592" ht="12.75" customHeight="1" x14ac:dyDescent="0.2"/>
    <row r="18593" ht="12.75" customHeight="1" x14ac:dyDescent="0.2"/>
    <row r="18594" ht="12.75" customHeight="1" x14ac:dyDescent="0.2"/>
    <row r="18595" ht="12.75" customHeight="1" x14ac:dyDescent="0.2"/>
    <row r="18596" ht="12.75" customHeight="1" x14ac:dyDescent="0.2"/>
    <row r="18597" ht="12.75" customHeight="1" x14ac:dyDescent="0.2"/>
    <row r="18598" ht="12.75" customHeight="1" x14ac:dyDescent="0.2"/>
    <row r="18599" ht="12.75" customHeight="1" x14ac:dyDescent="0.2"/>
    <row r="18600" ht="12.75" customHeight="1" x14ac:dyDescent="0.2"/>
    <row r="18601" ht="12.75" customHeight="1" x14ac:dyDescent="0.2"/>
    <row r="18602" ht="12.75" customHeight="1" x14ac:dyDescent="0.2"/>
    <row r="18603" ht="12.75" customHeight="1" x14ac:dyDescent="0.2"/>
    <row r="18604" ht="12.75" customHeight="1" x14ac:dyDescent="0.2"/>
    <row r="18605" ht="12.75" customHeight="1" x14ac:dyDescent="0.2"/>
    <row r="18606" ht="12.75" customHeight="1" x14ac:dyDescent="0.2"/>
    <row r="18607" ht="12.75" customHeight="1" x14ac:dyDescent="0.2"/>
    <row r="18608" ht="12.75" customHeight="1" x14ac:dyDescent="0.2"/>
    <row r="18609" ht="12.75" customHeight="1" x14ac:dyDescent="0.2"/>
    <row r="18610" ht="12.75" customHeight="1" x14ac:dyDescent="0.2"/>
    <row r="18611" ht="12.75" customHeight="1" x14ac:dyDescent="0.2"/>
    <row r="18612" ht="12.75" customHeight="1" x14ac:dyDescent="0.2"/>
    <row r="18613" ht="12.75" customHeight="1" x14ac:dyDescent="0.2"/>
    <row r="18614" ht="12.75" customHeight="1" x14ac:dyDescent="0.2"/>
    <row r="18615" ht="12.75" customHeight="1" x14ac:dyDescent="0.2"/>
    <row r="18616" ht="12.75" customHeight="1" x14ac:dyDescent="0.2"/>
    <row r="18617" ht="12.75" customHeight="1" x14ac:dyDescent="0.2"/>
    <row r="18618" ht="12.75" customHeight="1" x14ac:dyDescent="0.2"/>
    <row r="18619" ht="12.75" customHeight="1" x14ac:dyDescent="0.2"/>
    <row r="18620" ht="12.75" customHeight="1" x14ac:dyDescent="0.2"/>
    <row r="18621" ht="12.75" customHeight="1" x14ac:dyDescent="0.2"/>
    <row r="18622" ht="12.75" customHeight="1" x14ac:dyDescent="0.2"/>
    <row r="18623" ht="12.75" customHeight="1" x14ac:dyDescent="0.2"/>
    <row r="18624" ht="12.75" customHeight="1" x14ac:dyDescent="0.2"/>
    <row r="18625" ht="12.75" customHeight="1" x14ac:dyDescent="0.2"/>
    <row r="18626" ht="12.75" customHeight="1" x14ac:dyDescent="0.2"/>
    <row r="18627" ht="12.75" customHeight="1" x14ac:dyDescent="0.2"/>
    <row r="18628" ht="12.75" customHeight="1" x14ac:dyDescent="0.2"/>
    <row r="18629" ht="12.75" customHeight="1" x14ac:dyDescent="0.2"/>
    <row r="18630" ht="12.75" customHeight="1" x14ac:dyDescent="0.2"/>
    <row r="18631" ht="12.75" customHeight="1" x14ac:dyDescent="0.2"/>
    <row r="18632" ht="12.75" customHeight="1" x14ac:dyDescent="0.2"/>
    <row r="18633" ht="12.75" customHeight="1" x14ac:dyDescent="0.2"/>
    <row r="18634" ht="12.75" customHeight="1" x14ac:dyDescent="0.2"/>
    <row r="18635" ht="12.75" customHeight="1" x14ac:dyDescent="0.2"/>
    <row r="18636" ht="12.75" customHeight="1" x14ac:dyDescent="0.2"/>
    <row r="18637" ht="12.75" customHeight="1" x14ac:dyDescent="0.2"/>
    <row r="18638" ht="12.75" customHeight="1" x14ac:dyDescent="0.2"/>
    <row r="18639" ht="12.75" customHeight="1" x14ac:dyDescent="0.2"/>
    <row r="18640" ht="12.75" customHeight="1" x14ac:dyDescent="0.2"/>
    <row r="18641" ht="12.75" customHeight="1" x14ac:dyDescent="0.2"/>
    <row r="18642" ht="12.75" customHeight="1" x14ac:dyDescent="0.2"/>
    <row r="18643" ht="12.75" customHeight="1" x14ac:dyDescent="0.2"/>
    <row r="18644" ht="12.75" customHeight="1" x14ac:dyDescent="0.2"/>
    <row r="18645" ht="12.75" customHeight="1" x14ac:dyDescent="0.2"/>
    <row r="18646" ht="12.75" customHeight="1" x14ac:dyDescent="0.2"/>
    <row r="18647" ht="12.75" customHeight="1" x14ac:dyDescent="0.2"/>
    <row r="18648" ht="12.75" customHeight="1" x14ac:dyDescent="0.2"/>
    <row r="18649" ht="12.75" customHeight="1" x14ac:dyDescent="0.2"/>
    <row r="18650" ht="12.75" customHeight="1" x14ac:dyDescent="0.2"/>
    <row r="18651" ht="12.75" customHeight="1" x14ac:dyDescent="0.2"/>
    <row r="18652" ht="12.75" customHeight="1" x14ac:dyDescent="0.2"/>
    <row r="18653" ht="12.75" customHeight="1" x14ac:dyDescent="0.2"/>
    <row r="18654" ht="12.75" customHeight="1" x14ac:dyDescent="0.2"/>
    <row r="18655" ht="12.75" customHeight="1" x14ac:dyDescent="0.2"/>
    <row r="18656" ht="12.75" customHeight="1" x14ac:dyDescent="0.2"/>
    <row r="18657" ht="12.75" customHeight="1" x14ac:dyDescent="0.2"/>
    <row r="18658" ht="12.75" customHeight="1" x14ac:dyDescent="0.2"/>
    <row r="18659" ht="12.75" customHeight="1" x14ac:dyDescent="0.2"/>
    <row r="18660" ht="12.75" customHeight="1" x14ac:dyDescent="0.2"/>
    <row r="18661" ht="12.75" customHeight="1" x14ac:dyDescent="0.2"/>
    <row r="18662" ht="12.75" customHeight="1" x14ac:dyDescent="0.2"/>
    <row r="18663" ht="12.75" customHeight="1" x14ac:dyDescent="0.2"/>
    <row r="18664" ht="12.75" customHeight="1" x14ac:dyDescent="0.2"/>
    <row r="18665" ht="12.75" customHeight="1" x14ac:dyDescent="0.2"/>
    <row r="18666" ht="12.75" customHeight="1" x14ac:dyDescent="0.2"/>
    <row r="18667" ht="12.75" customHeight="1" x14ac:dyDescent="0.2"/>
    <row r="18668" ht="12.75" customHeight="1" x14ac:dyDescent="0.2"/>
    <row r="18669" ht="12.75" customHeight="1" x14ac:dyDescent="0.2"/>
    <row r="18670" ht="12.75" customHeight="1" x14ac:dyDescent="0.2"/>
    <row r="18671" ht="12.75" customHeight="1" x14ac:dyDescent="0.2"/>
    <row r="18672" ht="12.75" customHeight="1" x14ac:dyDescent="0.2"/>
    <row r="18673" ht="12.75" customHeight="1" x14ac:dyDescent="0.2"/>
    <row r="18674" ht="12.75" customHeight="1" x14ac:dyDescent="0.2"/>
    <row r="18675" ht="12.75" customHeight="1" x14ac:dyDescent="0.2"/>
    <row r="18676" ht="12.75" customHeight="1" x14ac:dyDescent="0.2"/>
    <row r="18677" ht="12.75" customHeight="1" x14ac:dyDescent="0.2"/>
    <row r="18678" ht="12.75" customHeight="1" x14ac:dyDescent="0.2"/>
    <row r="18679" ht="12.75" customHeight="1" x14ac:dyDescent="0.2"/>
    <row r="18680" ht="12.75" customHeight="1" x14ac:dyDescent="0.2"/>
    <row r="18681" ht="12.75" customHeight="1" x14ac:dyDescent="0.2"/>
    <row r="18682" ht="12.75" customHeight="1" x14ac:dyDescent="0.2"/>
    <row r="18683" ht="12.75" customHeight="1" x14ac:dyDescent="0.2"/>
    <row r="18684" ht="12.75" customHeight="1" x14ac:dyDescent="0.2"/>
    <row r="18685" ht="12.75" customHeight="1" x14ac:dyDescent="0.2"/>
    <row r="18686" ht="12.75" customHeight="1" x14ac:dyDescent="0.2"/>
    <row r="18687" ht="12.75" customHeight="1" x14ac:dyDescent="0.2"/>
    <row r="18688" ht="12.75" customHeight="1" x14ac:dyDescent="0.2"/>
    <row r="18689" ht="12.75" customHeight="1" x14ac:dyDescent="0.2"/>
    <row r="18690" ht="12.75" customHeight="1" x14ac:dyDescent="0.2"/>
    <row r="18691" ht="12.75" customHeight="1" x14ac:dyDescent="0.2"/>
    <row r="18692" ht="12.75" customHeight="1" x14ac:dyDescent="0.2"/>
    <row r="18693" ht="12.75" customHeight="1" x14ac:dyDescent="0.2"/>
    <row r="18694" ht="12.75" customHeight="1" x14ac:dyDescent="0.2"/>
    <row r="18695" ht="12.75" customHeight="1" x14ac:dyDescent="0.2"/>
    <row r="18696" ht="12.75" customHeight="1" x14ac:dyDescent="0.2"/>
    <row r="18697" ht="12.75" customHeight="1" x14ac:dyDescent="0.2"/>
    <row r="18698" ht="12.75" customHeight="1" x14ac:dyDescent="0.2"/>
    <row r="18699" ht="12.75" customHeight="1" x14ac:dyDescent="0.2"/>
    <row r="18700" ht="12.75" customHeight="1" x14ac:dyDescent="0.2"/>
    <row r="18701" ht="12.75" customHeight="1" x14ac:dyDescent="0.2"/>
    <row r="18702" ht="12.75" customHeight="1" x14ac:dyDescent="0.2"/>
    <row r="18703" ht="12.75" customHeight="1" x14ac:dyDescent="0.2"/>
    <row r="18704" ht="12.75" customHeight="1" x14ac:dyDescent="0.2"/>
    <row r="18705" ht="12.75" customHeight="1" x14ac:dyDescent="0.2"/>
    <row r="18706" ht="12.75" customHeight="1" x14ac:dyDescent="0.2"/>
    <row r="18707" ht="12.75" customHeight="1" x14ac:dyDescent="0.2"/>
    <row r="18708" ht="12.75" customHeight="1" x14ac:dyDescent="0.2"/>
    <row r="18709" ht="12.75" customHeight="1" x14ac:dyDescent="0.2"/>
    <row r="18710" ht="12.75" customHeight="1" x14ac:dyDescent="0.2"/>
    <row r="18711" ht="12.75" customHeight="1" x14ac:dyDescent="0.2"/>
    <row r="18712" ht="12.75" customHeight="1" x14ac:dyDescent="0.2"/>
    <row r="18713" ht="12.75" customHeight="1" x14ac:dyDescent="0.2"/>
    <row r="18714" ht="12.75" customHeight="1" x14ac:dyDescent="0.2"/>
    <row r="18715" ht="12.75" customHeight="1" x14ac:dyDescent="0.2"/>
    <row r="18716" ht="12.75" customHeight="1" x14ac:dyDescent="0.2"/>
    <row r="18717" ht="12.75" customHeight="1" x14ac:dyDescent="0.2"/>
    <row r="18718" ht="12.75" customHeight="1" x14ac:dyDescent="0.2"/>
    <row r="18719" ht="12.75" customHeight="1" x14ac:dyDescent="0.2"/>
    <row r="18720" ht="12.75" customHeight="1" x14ac:dyDescent="0.2"/>
    <row r="18721" ht="12.75" customHeight="1" x14ac:dyDescent="0.2"/>
    <row r="18722" ht="12.75" customHeight="1" x14ac:dyDescent="0.2"/>
    <row r="18723" ht="12.75" customHeight="1" x14ac:dyDescent="0.2"/>
    <row r="18724" ht="12.75" customHeight="1" x14ac:dyDescent="0.2"/>
    <row r="18725" ht="12.75" customHeight="1" x14ac:dyDescent="0.2"/>
    <row r="18726" ht="12.75" customHeight="1" x14ac:dyDescent="0.2"/>
    <row r="18727" ht="12.75" customHeight="1" x14ac:dyDescent="0.2"/>
    <row r="18728" ht="12.75" customHeight="1" x14ac:dyDescent="0.2"/>
    <row r="18729" ht="12.75" customHeight="1" x14ac:dyDescent="0.2"/>
    <row r="18730" ht="12.75" customHeight="1" x14ac:dyDescent="0.2"/>
    <row r="18731" ht="12.75" customHeight="1" x14ac:dyDescent="0.2"/>
    <row r="18732" ht="12.75" customHeight="1" x14ac:dyDescent="0.2"/>
    <row r="18733" ht="12.75" customHeight="1" x14ac:dyDescent="0.2"/>
    <row r="18734" ht="12.75" customHeight="1" x14ac:dyDescent="0.2"/>
    <row r="18735" ht="12.75" customHeight="1" x14ac:dyDescent="0.2"/>
    <row r="18736" ht="12.75" customHeight="1" x14ac:dyDescent="0.2"/>
    <row r="18737" ht="12.75" customHeight="1" x14ac:dyDescent="0.2"/>
    <row r="18738" ht="12.75" customHeight="1" x14ac:dyDescent="0.2"/>
    <row r="18739" ht="12.75" customHeight="1" x14ac:dyDescent="0.2"/>
    <row r="18740" ht="12.75" customHeight="1" x14ac:dyDescent="0.2"/>
    <row r="18741" ht="12.75" customHeight="1" x14ac:dyDescent="0.2"/>
    <row r="18742" ht="12.75" customHeight="1" x14ac:dyDescent="0.2"/>
    <row r="18743" ht="12.75" customHeight="1" x14ac:dyDescent="0.2"/>
    <row r="18744" ht="12.75" customHeight="1" x14ac:dyDescent="0.2"/>
    <row r="18745" ht="12.75" customHeight="1" x14ac:dyDescent="0.2"/>
    <row r="18746" ht="12.75" customHeight="1" x14ac:dyDescent="0.2"/>
    <row r="18747" ht="12.75" customHeight="1" x14ac:dyDescent="0.2"/>
    <row r="18748" ht="12.75" customHeight="1" x14ac:dyDescent="0.2"/>
    <row r="18749" ht="12.75" customHeight="1" x14ac:dyDescent="0.2"/>
    <row r="18750" ht="12.75" customHeight="1" x14ac:dyDescent="0.2"/>
    <row r="18751" ht="12.75" customHeight="1" x14ac:dyDescent="0.2"/>
    <row r="18752" ht="12.75" customHeight="1" x14ac:dyDescent="0.2"/>
    <row r="18753" ht="12.75" customHeight="1" x14ac:dyDescent="0.2"/>
    <row r="18754" ht="12.75" customHeight="1" x14ac:dyDescent="0.2"/>
    <row r="18755" ht="12.75" customHeight="1" x14ac:dyDescent="0.2"/>
    <row r="18756" ht="12.75" customHeight="1" x14ac:dyDescent="0.2"/>
    <row r="18757" ht="12.75" customHeight="1" x14ac:dyDescent="0.2"/>
    <row r="18758" ht="12.75" customHeight="1" x14ac:dyDescent="0.2"/>
    <row r="18759" ht="12.75" customHeight="1" x14ac:dyDescent="0.2"/>
    <row r="18760" ht="12.75" customHeight="1" x14ac:dyDescent="0.2"/>
    <row r="18761" ht="12.75" customHeight="1" x14ac:dyDescent="0.2"/>
    <row r="18762" ht="12.75" customHeight="1" x14ac:dyDescent="0.2"/>
    <row r="18763" ht="12.75" customHeight="1" x14ac:dyDescent="0.2"/>
    <row r="18764" ht="12.75" customHeight="1" x14ac:dyDescent="0.2"/>
    <row r="18765" ht="12.75" customHeight="1" x14ac:dyDescent="0.2"/>
    <row r="18766" ht="12.75" customHeight="1" x14ac:dyDescent="0.2"/>
    <row r="18767" ht="12.75" customHeight="1" x14ac:dyDescent="0.2"/>
    <row r="18768" ht="12.75" customHeight="1" x14ac:dyDescent="0.2"/>
    <row r="18769" ht="12.75" customHeight="1" x14ac:dyDescent="0.2"/>
    <row r="18770" ht="12.75" customHeight="1" x14ac:dyDescent="0.2"/>
    <row r="18771" ht="12.75" customHeight="1" x14ac:dyDescent="0.2"/>
    <row r="18772" ht="12.75" customHeight="1" x14ac:dyDescent="0.2"/>
    <row r="18773" ht="12.75" customHeight="1" x14ac:dyDescent="0.2"/>
    <row r="18774" ht="12.75" customHeight="1" x14ac:dyDescent="0.2"/>
    <row r="18775" ht="12.75" customHeight="1" x14ac:dyDescent="0.2"/>
    <row r="18776" ht="12.75" customHeight="1" x14ac:dyDescent="0.2"/>
    <row r="18777" ht="12.75" customHeight="1" x14ac:dyDescent="0.2"/>
    <row r="18778" ht="12.75" customHeight="1" x14ac:dyDescent="0.2"/>
    <row r="18779" ht="12.75" customHeight="1" x14ac:dyDescent="0.2"/>
    <row r="18780" ht="12.75" customHeight="1" x14ac:dyDescent="0.2"/>
    <row r="18781" ht="12.75" customHeight="1" x14ac:dyDescent="0.2"/>
    <row r="18782" ht="12.75" customHeight="1" x14ac:dyDescent="0.2"/>
    <row r="18783" ht="12.75" customHeight="1" x14ac:dyDescent="0.2"/>
    <row r="18784" ht="12.75" customHeight="1" x14ac:dyDescent="0.2"/>
    <row r="18785" ht="12.75" customHeight="1" x14ac:dyDescent="0.2"/>
    <row r="18786" ht="12.75" customHeight="1" x14ac:dyDescent="0.2"/>
    <row r="18787" ht="12.75" customHeight="1" x14ac:dyDescent="0.2"/>
    <row r="18788" ht="12.75" customHeight="1" x14ac:dyDescent="0.2"/>
    <row r="18789" ht="12.75" customHeight="1" x14ac:dyDescent="0.2"/>
    <row r="18790" ht="12.75" customHeight="1" x14ac:dyDescent="0.2"/>
    <row r="18791" ht="12.75" customHeight="1" x14ac:dyDescent="0.2"/>
    <row r="18792" ht="12.75" customHeight="1" x14ac:dyDescent="0.2"/>
    <row r="18793" ht="12.75" customHeight="1" x14ac:dyDescent="0.2"/>
    <row r="18794" ht="12.75" customHeight="1" x14ac:dyDescent="0.2"/>
    <row r="18795" ht="12.75" customHeight="1" x14ac:dyDescent="0.2"/>
    <row r="18796" ht="12.75" customHeight="1" x14ac:dyDescent="0.2"/>
    <row r="18797" ht="12.75" customHeight="1" x14ac:dyDescent="0.2"/>
    <row r="18798" ht="12.75" customHeight="1" x14ac:dyDescent="0.2"/>
    <row r="18799" ht="12.75" customHeight="1" x14ac:dyDescent="0.2"/>
    <row r="18800" ht="12.75" customHeight="1" x14ac:dyDescent="0.2"/>
    <row r="18801" ht="12.75" customHeight="1" x14ac:dyDescent="0.2"/>
    <row r="18802" ht="12.75" customHeight="1" x14ac:dyDescent="0.2"/>
    <row r="18803" ht="12.75" customHeight="1" x14ac:dyDescent="0.2"/>
    <row r="18804" ht="12.75" customHeight="1" x14ac:dyDescent="0.2"/>
    <row r="18805" ht="12.75" customHeight="1" x14ac:dyDescent="0.2"/>
    <row r="18806" ht="12.75" customHeight="1" x14ac:dyDescent="0.2"/>
    <row r="18807" ht="12.75" customHeight="1" x14ac:dyDescent="0.2"/>
    <row r="18808" ht="12.75" customHeight="1" x14ac:dyDescent="0.2"/>
    <row r="18809" ht="12.75" customHeight="1" x14ac:dyDescent="0.2"/>
    <row r="18810" ht="12.75" customHeight="1" x14ac:dyDescent="0.2"/>
    <row r="18811" ht="12.75" customHeight="1" x14ac:dyDescent="0.2"/>
    <row r="18812" ht="12.75" customHeight="1" x14ac:dyDescent="0.2"/>
    <row r="18813" ht="12.75" customHeight="1" x14ac:dyDescent="0.2"/>
    <row r="18814" ht="12.75" customHeight="1" x14ac:dyDescent="0.2"/>
    <row r="18815" ht="12.75" customHeight="1" x14ac:dyDescent="0.2"/>
    <row r="18816" ht="12.75" customHeight="1" x14ac:dyDescent="0.2"/>
    <row r="18817" ht="12.75" customHeight="1" x14ac:dyDescent="0.2"/>
    <row r="18818" ht="12.75" customHeight="1" x14ac:dyDescent="0.2"/>
    <row r="18819" ht="12.75" customHeight="1" x14ac:dyDescent="0.2"/>
    <row r="18820" ht="12.75" customHeight="1" x14ac:dyDescent="0.2"/>
    <row r="18821" ht="12.75" customHeight="1" x14ac:dyDescent="0.2"/>
    <row r="18822" ht="12.75" customHeight="1" x14ac:dyDescent="0.2"/>
    <row r="18823" ht="12.75" customHeight="1" x14ac:dyDescent="0.2"/>
    <row r="18824" ht="12.75" customHeight="1" x14ac:dyDescent="0.2"/>
    <row r="18825" ht="12.75" customHeight="1" x14ac:dyDescent="0.2"/>
    <row r="18826" ht="12.75" customHeight="1" x14ac:dyDescent="0.2"/>
    <row r="18827" ht="12.75" customHeight="1" x14ac:dyDescent="0.2"/>
    <row r="18828" ht="12.75" customHeight="1" x14ac:dyDescent="0.2"/>
    <row r="18829" ht="12.75" customHeight="1" x14ac:dyDescent="0.2"/>
    <row r="18830" ht="12.75" customHeight="1" x14ac:dyDescent="0.2"/>
    <row r="18831" ht="12.75" customHeight="1" x14ac:dyDescent="0.2"/>
    <row r="18832" ht="12.75" customHeight="1" x14ac:dyDescent="0.2"/>
    <row r="18833" ht="12.75" customHeight="1" x14ac:dyDescent="0.2"/>
    <row r="18834" ht="12.75" customHeight="1" x14ac:dyDescent="0.2"/>
    <row r="18835" ht="12.75" customHeight="1" x14ac:dyDescent="0.2"/>
    <row r="18836" ht="12.75" customHeight="1" x14ac:dyDescent="0.2"/>
    <row r="18837" ht="12.75" customHeight="1" x14ac:dyDescent="0.2"/>
    <row r="18838" ht="12.75" customHeight="1" x14ac:dyDescent="0.2"/>
    <row r="18839" ht="12.75" customHeight="1" x14ac:dyDescent="0.2"/>
    <row r="18840" ht="12.75" customHeight="1" x14ac:dyDescent="0.2"/>
    <row r="18841" ht="12.75" customHeight="1" x14ac:dyDescent="0.2"/>
    <row r="18842" ht="12.75" customHeight="1" x14ac:dyDescent="0.2"/>
    <row r="18843" ht="12.75" customHeight="1" x14ac:dyDescent="0.2"/>
    <row r="18844" ht="12.75" customHeight="1" x14ac:dyDescent="0.2"/>
    <row r="18845" ht="12.75" customHeight="1" x14ac:dyDescent="0.2"/>
    <row r="18846" ht="12.75" customHeight="1" x14ac:dyDescent="0.2"/>
    <row r="18847" ht="12.75" customHeight="1" x14ac:dyDescent="0.2"/>
    <row r="18848" ht="12.75" customHeight="1" x14ac:dyDescent="0.2"/>
    <row r="18849" ht="12.75" customHeight="1" x14ac:dyDescent="0.2"/>
    <row r="18850" ht="12.75" customHeight="1" x14ac:dyDescent="0.2"/>
    <row r="18851" ht="12.75" customHeight="1" x14ac:dyDescent="0.2"/>
    <row r="18852" ht="12.75" customHeight="1" x14ac:dyDescent="0.2"/>
    <row r="18853" ht="12.75" customHeight="1" x14ac:dyDescent="0.2"/>
    <row r="18854" ht="12.75" customHeight="1" x14ac:dyDescent="0.2"/>
    <row r="18855" ht="12.75" customHeight="1" x14ac:dyDescent="0.2"/>
    <row r="18856" ht="12.75" customHeight="1" x14ac:dyDescent="0.2"/>
    <row r="18857" ht="12.75" customHeight="1" x14ac:dyDescent="0.2"/>
    <row r="18858" ht="12.75" customHeight="1" x14ac:dyDescent="0.2"/>
    <row r="18859" ht="12.75" customHeight="1" x14ac:dyDescent="0.2"/>
    <row r="18860" ht="12.75" customHeight="1" x14ac:dyDescent="0.2"/>
    <row r="18861" ht="12.75" customHeight="1" x14ac:dyDescent="0.2"/>
    <row r="18862" ht="12.75" customHeight="1" x14ac:dyDescent="0.2"/>
    <row r="18863" ht="12.75" customHeight="1" x14ac:dyDescent="0.2"/>
    <row r="18864" ht="12.75" customHeight="1" x14ac:dyDescent="0.2"/>
    <row r="18865" ht="12.75" customHeight="1" x14ac:dyDescent="0.2"/>
    <row r="18866" ht="12.75" customHeight="1" x14ac:dyDescent="0.2"/>
    <row r="18867" ht="12.75" customHeight="1" x14ac:dyDescent="0.2"/>
    <row r="18868" ht="12.75" customHeight="1" x14ac:dyDescent="0.2"/>
    <row r="18869" ht="12.75" customHeight="1" x14ac:dyDescent="0.2"/>
    <row r="18870" ht="12.75" customHeight="1" x14ac:dyDescent="0.2"/>
    <row r="18871" ht="12.75" customHeight="1" x14ac:dyDescent="0.2"/>
    <row r="18872" ht="12.75" customHeight="1" x14ac:dyDescent="0.2"/>
    <row r="18873" ht="12.75" customHeight="1" x14ac:dyDescent="0.2"/>
    <row r="18874" ht="12.75" customHeight="1" x14ac:dyDescent="0.2"/>
    <row r="18875" ht="12.75" customHeight="1" x14ac:dyDescent="0.2"/>
    <row r="18876" ht="12.75" customHeight="1" x14ac:dyDescent="0.2"/>
    <row r="18877" ht="12.75" customHeight="1" x14ac:dyDescent="0.2"/>
    <row r="18878" ht="12.75" customHeight="1" x14ac:dyDescent="0.2"/>
    <row r="18879" ht="12.75" customHeight="1" x14ac:dyDescent="0.2"/>
    <row r="18880" ht="12.75" customHeight="1" x14ac:dyDescent="0.2"/>
    <row r="18881" ht="12.75" customHeight="1" x14ac:dyDescent="0.2"/>
    <row r="18882" ht="12.75" customHeight="1" x14ac:dyDescent="0.2"/>
    <row r="18883" ht="12.75" customHeight="1" x14ac:dyDescent="0.2"/>
    <row r="18884" ht="12.75" customHeight="1" x14ac:dyDescent="0.2"/>
    <row r="18885" ht="12.75" customHeight="1" x14ac:dyDescent="0.2"/>
    <row r="18886" ht="12.75" customHeight="1" x14ac:dyDescent="0.2"/>
    <row r="18887" ht="12.75" customHeight="1" x14ac:dyDescent="0.2"/>
    <row r="18888" ht="12.75" customHeight="1" x14ac:dyDescent="0.2"/>
    <row r="18889" ht="12.75" customHeight="1" x14ac:dyDescent="0.2"/>
    <row r="18890" ht="12.75" customHeight="1" x14ac:dyDescent="0.2"/>
    <row r="18891" ht="12.75" customHeight="1" x14ac:dyDescent="0.2"/>
    <row r="18892" ht="12.75" customHeight="1" x14ac:dyDescent="0.2"/>
    <row r="18893" ht="12.75" customHeight="1" x14ac:dyDescent="0.2"/>
    <row r="18894" ht="12.75" customHeight="1" x14ac:dyDescent="0.2"/>
    <row r="18895" ht="12.75" customHeight="1" x14ac:dyDescent="0.2"/>
    <row r="18896" ht="12.75" customHeight="1" x14ac:dyDescent="0.2"/>
    <row r="18897" ht="12.75" customHeight="1" x14ac:dyDescent="0.2"/>
    <row r="18898" ht="12.75" customHeight="1" x14ac:dyDescent="0.2"/>
    <row r="18899" ht="12.75" customHeight="1" x14ac:dyDescent="0.2"/>
    <row r="18900" ht="12.75" customHeight="1" x14ac:dyDescent="0.2"/>
    <row r="18901" ht="12.75" customHeight="1" x14ac:dyDescent="0.2"/>
    <row r="18902" ht="12.75" customHeight="1" x14ac:dyDescent="0.2"/>
    <row r="18903" ht="12.75" customHeight="1" x14ac:dyDescent="0.2"/>
    <row r="18904" ht="12.75" customHeight="1" x14ac:dyDescent="0.2"/>
    <row r="18905" ht="12.75" customHeight="1" x14ac:dyDescent="0.2"/>
    <row r="18906" ht="12.75" customHeight="1" x14ac:dyDescent="0.2"/>
    <row r="18907" ht="12.75" customHeight="1" x14ac:dyDescent="0.2"/>
    <row r="18908" ht="12.75" customHeight="1" x14ac:dyDescent="0.2"/>
    <row r="18909" ht="12.75" customHeight="1" x14ac:dyDescent="0.2"/>
    <row r="18910" ht="12.75" customHeight="1" x14ac:dyDescent="0.2"/>
    <row r="18911" ht="12.75" customHeight="1" x14ac:dyDescent="0.2"/>
    <row r="18912" ht="12.75" customHeight="1" x14ac:dyDescent="0.2"/>
    <row r="18913" ht="12.75" customHeight="1" x14ac:dyDescent="0.2"/>
    <row r="18914" ht="12.75" customHeight="1" x14ac:dyDescent="0.2"/>
    <row r="18915" ht="12.75" customHeight="1" x14ac:dyDescent="0.2"/>
    <row r="18916" ht="12.75" customHeight="1" x14ac:dyDescent="0.2"/>
    <row r="18917" ht="12.75" customHeight="1" x14ac:dyDescent="0.2"/>
    <row r="18918" ht="12.75" customHeight="1" x14ac:dyDescent="0.2"/>
    <row r="18919" ht="12.75" customHeight="1" x14ac:dyDescent="0.2"/>
    <row r="18920" ht="12.75" customHeight="1" x14ac:dyDescent="0.2"/>
    <row r="18921" ht="12.75" customHeight="1" x14ac:dyDescent="0.2"/>
    <row r="18922" ht="12.75" customHeight="1" x14ac:dyDescent="0.2"/>
    <row r="18923" ht="12.75" customHeight="1" x14ac:dyDescent="0.2"/>
    <row r="18924" ht="12.75" customHeight="1" x14ac:dyDescent="0.2"/>
    <row r="18925" ht="12.75" customHeight="1" x14ac:dyDescent="0.2"/>
    <row r="18926" ht="12.75" customHeight="1" x14ac:dyDescent="0.2"/>
    <row r="18927" ht="12.75" customHeight="1" x14ac:dyDescent="0.2"/>
    <row r="18928" ht="12.75" customHeight="1" x14ac:dyDescent="0.2"/>
    <row r="18929" ht="12.75" customHeight="1" x14ac:dyDescent="0.2"/>
    <row r="18930" ht="12.75" customHeight="1" x14ac:dyDescent="0.2"/>
    <row r="18931" ht="12.75" customHeight="1" x14ac:dyDescent="0.2"/>
    <row r="18932" ht="12.75" customHeight="1" x14ac:dyDescent="0.2"/>
    <row r="18933" ht="12.75" customHeight="1" x14ac:dyDescent="0.2"/>
    <row r="18934" ht="12.75" customHeight="1" x14ac:dyDescent="0.2"/>
    <row r="18935" ht="12.75" customHeight="1" x14ac:dyDescent="0.2"/>
    <row r="18936" ht="12.75" customHeight="1" x14ac:dyDescent="0.2"/>
    <row r="18937" ht="12.75" customHeight="1" x14ac:dyDescent="0.2"/>
    <row r="18938" ht="12.75" customHeight="1" x14ac:dyDescent="0.2"/>
    <row r="18939" ht="12.75" customHeight="1" x14ac:dyDescent="0.2"/>
    <row r="18940" ht="12.75" customHeight="1" x14ac:dyDescent="0.2"/>
    <row r="18941" ht="12.75" customHeight="1" x14ac:dyDescent="0.2"/>
    <row r="18942" ht="12.75" customHeight="1" x14ac:dyDescent="0.2"/>
    <row r="18943" ht="12.75" customHeight="1" x14ac:dyDescent="0.2"/>
    <row r="18944" ht="12.75" customHeight="1" x14ac:dyDescent="0.2"/>
    <row r="18945" ht="12.75" customHeight="1" x14ac:dyDescent="0.2"/>
    <row r="18946" ht="12.75" customHeight="1" x14ac:dyDescent="0.2"/>
    <row r="18947" ht="12.75" customHeight="1" x14ac:dyDescent="0.2"/>
    <row r="18948" ht="12.75" customHeight="1" x14ac:dyDescent="0.2"/>
    <row r="18949" ht="12.75" customHeight="1" x14ac:dyDescent="0.2"/>
    <row r="18950" ht="12.75" customHeight="1" x14ac:dyDescent="0.2"/>
    <row r="18951" ht="12.75" customHeight="1" x14ac:dyDescent="0.2"/>
    <row r="18952" ht="12.75" customHeight="1" x14ac:dyDescent="0.2"/>
    <row r="18953" ht="12.75" customHeight="1" x14ac:dyDescent="0.2"/>
    <row r="18954" ht="12.75" customHeight="1" x14ac:dyDescent="0.2"/>
    <row r="18955" ht="12.75" customHeight="1" x14ac:dyDescent="0.2"/>
    <row r="18956" ht="12.75" customHeight="1" x14ac:dyDescent="0.2"/>
    <row r="18957" ht="12.75" customHeight="1" x14ac:dyDescent="0.2"/>
    <row r="18958" ht="12.75" customHeight="1" x14ac:dyDescent="0.2"/>
    <row r="18959" ht="12.75" customHeight="1" x14ac:dyDescent="0.2"/>
    <row r="18960" ht="12.75" customHeight="1" x14ac:dyDescent="0.2"/>
    <row r="18961" ht="12.75" customHeight="1" x14ac:dyDescent="0.2"/>
    <row r="18962" ht="12.75" customHeight="1" x14ac:dyDescent="0.2"/>
    <row r="18963" ht="12.75" customHeight="1" x14ac:dyDescent="0.2"/>
    <row r="18964" ht="12.75" customHeight="1" x14ac:dyDescent="0.2"/>
    <row r="18965" ht="12.75" customHeight="1" x14ac:dyDescent="0.2"/>
    <row r="18966" ht="12.75" customHeight="1" x14ac:dyDescent="0.2"/>
    <row r="18967" ht="12.75" customHeight="1" x14ac:dyDescent="0.2"/>
    <row r="18968" ht="12.75" customHeight="1" x14ac:dyDescent="0.2"/>
    <row r="18969" ht="12.75" customHeight="1" x14ac:dyDescent="0.2"/>
    <row r="18970" ht="12.75" customHeight="1" x14ac:dyDescent="0.2"/>
    <row r="18971" ht="12.75" customHeight="1" x14ac:dyDescent="0.2"/>
    <row r="18972" ht="12.75" customHeight="1" x14ac:dyDescent="0.2"/>
    <row r="18973" ht="12.75" customHeight="1" x14ac:dyDescent="0.2"/>
    <row r="18974" ht="12.75" customHeight="1" x14ac:dyDescent="0.2"/>
    <row r="18975" ht="12.75" customHeight="1" x14ac:dyDescent="0.2"/>
    <row r="18976" ht="12.75" customHeight="1" x14ac:dyDescent="0.2"/>
    <row r="18977" ht="12.75" customHeight="1" x14ac:dyDescent="0.2"/>
    <row r="18978" ht="12.75" customHeight="1" x14ac:dyDescent="0.2"/>
    <row r="18979" ht="12.75" customHeight="1" x14ac:dyDescent="0.2"/>
    <row r="18980" ht="12.75" customHeight="1" x14ac:dyDescent="0.2"/>
    <row r="18981" ht="12.75" customHeight="1" x14ac:dyDescent="0.2"/>
    <row r="18982" ht="12.75" customHeight="1" x14ac:dyDescent="0.2"/>
    <row r="18983" ht="12.75" customHeight="1" x14ac:dyDescent="0.2"/>
    <row r="18984" ht="12.75" customHeight="1" x14ac:dyDescent="0.2"/>
    <row r="18985" ht="12.75" customHeight="1" x14ac:dyDescent="0.2"/>
    <row r="18986" ht="12.75" customHeight="1" x14ac:dyDescent="0.2"/>
    <row r="18987" ht="12.75" customHeight="1" x14ac:dyDescent="0.2"/>
    <row r="18988" ht="12.75" customHeight="1" x14ac:dyDescent="0.2"/>
    <row r="18989" ht="12.75" customHeight="1" x14ac:dyDescent="0.2"/>
    <row r="18990" ht="12.75" customHeight="1" x14ac:dyDescent="0.2"/>
    <row r="18991" ht="12.75" customHeight="1" x14ac:dyDescent="0.2"/>
    <row r="18992" ht="12.75" customHeight="1" x14ac:dyDescent="0.2"/>
    <row r="18993" ht="12.75" customHeight="1" x14ac:dyDescent="0.2"/>
    <row r="18994" ht="12.75" customHeight="1" x14ac:dyDescent="0.2"/>
    <row r="18995" ht="12.75" customHeight="1" x14ac:dyDescent="0.2"/>
    <row r="18996" ht="12.75" customHeight="1" x14ac:dyDescent="0.2"/>
    <row r="18997" ht="12.75" customHeight="1" x14ac:dyDescent="0.2"/>
    <row r="18998" ht="12.75" customHeight="1" x14ac:dyDescent="0.2"/>
    <row r="18999" ht="12.75" customHeight="1" x14ac:dyDescent="0.2"/>
    <row r="19000" ht="12.75" customHeight="1" x14ac:dyDescent="0.2"/>
    <row r="19001" ht="12.75" customHeight="1" x14ac:dyDescent="0.2"/>
    <row r="19002" ht="12.75" customHeight="1" x14ac:dyDescent="0.2"/>
    <row r="19003" ht="12.75" customHeight="1" x14ac:dyDescent="0.2"/>
    <row r="19004" ht="12.75" customHeight="1" x14ac:dyDescent="0.2"/>
    <row r="19005" ht="12.75" customHeight="1" x14ac:dyDescent="0.2"/>
    <row r="19006" ht="12.75" customHeight="1" x14ac:dyDescent="0.2"/>
    <row r="19007" ht="12.75" customHeight="1" x14ac:dyDescent="0.2"/>
    <row r="19008" ht="12.75" customHeight="1" x14ac:dyDescent="0.2"/>
    <row r="19009" ht="12.75" customHeight="1" x14ac:dyDescent="0.2"/>
    <row r="19010" ht="12.75" customHeight="1" x14ac:dyDescent="0.2"/>
    <row r="19011" ht="12.75" customHeight="1" x14ac:dyDescent="0.2"/>
    <row r="19012" ht="12.75" customHeight="1" x14ac:dyDescent="0.2"/>
    <row r="19013" ht="12.75" customHeight="1" x14ac:dyDescent="0.2"/>
    <row r="19014" ht="12.75" customHeight="1" x14ac:dyDescent="0.2"/>
    <row r="19015" ht="12.75" customHeight="1" x14ac:dyDescent="0.2"/>
    <row r="19016" ht="12.75" customHeight="1" x14ac:dyDescent="0.2"/>
    <row r="19017" ht="12.75" customHeight="1" x14ac:dyDescent="0.2"/>
    <row r="19018" ht="12.75" customHeight="1" x14ac:dyDescent="0.2"/>
    <row r="19019" ht="12.75" customHeight="1" x14ac:dyDescent="0.2"/>
    <row r="19020" ht="12.75" customHeight="1" x14ac:dyDescent="0.2"/>
    <row r="19021" ht="12.75" customHeight="1" x14ac:dyDescent="0.2"/>
    <row r="19022" ht="12.75" customHeight="1" x14ac:dyDescent="0.2"/>
    <row r="19023" ht="12.75" customHeight="1" x14ac:dyDescent="0.2"/>
    <row r="19024" ht="12.75" customHeight="1" x14ac:dyDescent="0.2"/>
    <row r="19025" ht="12.75" customHeight="1" x14ac:dyDescent="0.2"/>
    <row r="19026" ht="12.75" customHeight="1" x14ac:dyDescent="0.2"/>
    <row r="19027" ht="12.75" customHeight="1" x14ac:dyDescent="0.2"/>
    <row r="19028" ht="12.75" customHeight="1" x14ac:dyDescent="0.2"/>
    <row r="19029" ht="12.75" customHeight="1" x14ac:dyDescent="0.2"/>
    <row r="19030" ht="12.75" customHeight="1" x14ac:dyDescent="0.2"/>
    <row r="19031" ht="12.75" customHeight="1" x14ac:dyDescent="0.2"/>
    <row r="19032" ht="12.75" customHeight="1" x14ac:dyDescent="0.2"/>
    <row r="19033" ht="12.75" customHeight="1" x14ac:dyDescent="0.2"/>
    <row r="19034" ht="12.75" customHeight="1" x14ac:dyDescent="0.2"/>
    <row r="19035" ht="12.75" customHeight="1" x14ac:dyDescent="0.2"/>
    <row r="19036" ht="12.75" customHeight="1" x14ac:dyDescent="0.2"/>
    <row r="19037" ht="12.75" customHeight="1" x14ac:dyDescent="0.2"/>
    <row r="19038" ht="12.75" customHeight="1" x14ac:dyDescent="0.2"/>
    <row r="19039" ht="12.75" customHeight="1" x14ac:dyDescent="0.2"/>
    <row r="19040" ht="12.75" customHeight="1" x14ac:dyDescent="0.2"/>
    <row r="19041" ht="12.75" customHeight="1" x14ac:dyDescent="0.2"/>
    <row r="19042" ht="12.75" customHeight="1" x14ac:dyDescent="0.2"/>
    <row r="19043" ht="12.75" customHeight="1" x14ac:dyDescent="0.2"/>
    <row r="19044" ht="12.75" customHeight="1" x14ac:dyDescent="0.2"/>
    <row r="19045" ht="12.75" customHeight="1" x14ac:dyDescent="0.2"/>
    <row r="19046" ht="12.75" customHeight="1" x14ac:dyDescent="0.2"/>
    <row r="19047" ht="12.75" customHeight="1" x14ac:dyDescent="0.2"/>
    <row r="19048" ht="12.75" customHeight="1" x14ac:dyDescent="0.2"/>
    <row r="19049" ht="12.75" customHeight="1" x14ac:dyDescent="0.2"/>
    <row r="19050" ht="12.75" customHeight="1" x14ac:dyDescent="0.2"/>
    <row r="19051" ht="12.75" customHeight="1" x14ac:dyDescent="0.2"/>
    <row r="19052" ht="12.75" customHeight="1" x14ac:dyDescent="0.2"/>
    <row r="19053" ht="12.75" customHeight="1" x14ac:dyDescent="0.2"/>
    <row r="19054" ht="12.75" customHeight="1" x14ac:dyDescent="0.2"/>
    <row r="19055" ht="12.75" customHeight="1" x14ac:dyDescent="0.2"/>
    <row r="19056" ht="12.75" customHeight="1" x14ac:dyDescent="0.2"/>
    <row r="19057" ht="12.75" customHeight="1" x14ac:dyDescent="0.2"/>
    <row r="19058" ht="12.75" customHeight="1" x14ac:dyDescent="0.2"/>
    <row r="19059" ht="12.75" customHeight="1" x14ac:dyDescent="0.2"/>
    <row r="19060" ht="12.75" customHeight="1" x14ac:dyDescent="0.2"/>
    <row r="19061" ht="12.75" customHeight="1" x14ac:dyDescent="0.2"/>
    <row r="19062" ht="12.75" customHeight="1" x14ac:dyDescent="0.2"/>
    <row r="19063" ht="12.75" customHeight="1" x14ac:dyDescent="0.2"/>
    <row r="19064" ht="12.75" customHeight="1" x14ac:dyDescent="0.2"/>
    <row r="19065" ht="12.75" customHeight="1" x14ac:dyDescent="0.2"/>
    <row r="19066" ht="12.75" customHeight="1" x14ac:dyDescent="0.2"/>
    <row r="19067" ht="12.75" customHeight="1" x14ac:dyDescent="0.2"/>
    <row r="19068" ht="12.75" customHeight="1" x14ac:dyDescent="0.2"/>
    <row r="19069" ht="12.75" customHeight="1" x14ac:dyDescent="0.2"/>
    <row r="19070" ht="12.75" customHeight="1" x14ac:dyDescent="0.2"/>
    <row r="19071" ht="12.75" customHeight="1" x14ac:dyDescent="0.2"/>
    <row r="19072" ht="12.75" customHeight="1" x14ac:dyDescent="0.2"/>
    <row r="19073" ht="12.75" customHeight="1" x14ac:dyDescent="0.2"/>
    <row r="19074" ht="12.75" customHeight="1" x14ac:dyDescent="0.2"/>
    <row r="19075" ht="12.75" customHeight="1" x14ac:dyDescent="0.2"/>
    <row r="19076" ht="12.75" customHeight="1" x14ac:dyDescent="0.2"/>
    <row r="19077" ht="12.75" customHeight="1" x14ac:dyDescent="0.2"/>
    <row r="19078" ht="12.75" customHeight="1" x14ac:dyDescent="0.2"/>
    <row r="19079" ht="12.75" customHeight="1" x14ac:dyDescent="0.2"/>
    <row r="19080" ht="12.75" customHeight="1" x14ac:dyDescent="0.2"/>
    <row r="19081" ht="12.75" customHeight="1" x14ac:dyDescent="0.2"/>
    <row r="19082" ht="12.75" customHeight="1" x14ac:dyDescent="0.2"/>
    <row r="19083" ht="12.75" customHeight="1" x14ac:dyDescent="0.2"/>
    <row r="19084" ht="12.75" customHeight="1" x14ac:dyDescent="0.2"/>
    <row r="19085" ht="12.75" customHeight="1" x14ac:dyDescent="0.2"/>
    <row r="19086" ht="12.75" customHeight="1" x14ac:dyDescent="0.2"/>
    <row r="19087" ht="12.75" customHeight="1" x14ac:dyDescent="0.2"/>
    <row r="19088" ht="12.75" customHeight="1" x14ac:dyDescent="0.2"/>
    <row r="19089" ht="12.75" customHeight="1" x14ac:dyDescent="0.2"/>
    <row r="19090" ht="12.75" customHeight="1" x14ac:dyDescent="0.2"/>
    <row r="19091" ht="12.75" customHeight="1" x14ac:dyDescent="0.2"/>
    <row r="19092" ht="12.75" customHeight="1" x14ac:dyDescent="0.2"/>
    <row r="19093" ht="12.75" customHeight="1" x14ac:dyDescent="0.2"/>
    <row r="19094" ht="12.75" customHeight="1" x14ac:dyDescent="0.2"/>
    <row r="19095" ht="12.75" customHeight="1" x14ac:dyDescent="0.2"/>
    <row r="19096" ht="12.75" customHeight="1" x14ac:dyDescent="0.2"/>
    <row r="19097" ht="12.75" customHeight="1" x14ac:dyDescent="0.2"/>
    <row r="19098" ht="12.75" customHeight="1" x14ac:dyDescent="0.2"/>
    <row r="19099" ht="12.75" customHeight="1" x14ac:dyDescent="0.2"/>
    <row r="19100" ht="12.75" customHeight="1" x14ac:dyDescent="0.2"/>
    <row r="19101" ht="12.75" customHeight="1" x14ac:dyDescent="0.2"/>
    <row r="19102" ht="12.75" customHeight="1" x14ac:dyDescent="0.2"/>
    <row r="19103" ht="12.75" customHeight="1" x14ac:dyDescent="0.2"/>
    <row r="19104" ht="12.75" customHeight="1" x14ac:dyDescent="0.2"/>
    <row r="19105" ht="12.75" customHeight="1" x14ac:dyDescent="0.2"/>
    <row r="19106" ht="12.75" customHeight="1" x14ac:dyDescent="0.2"/>
    <row r="19107" ht="12.75" customHeight="1" x14ac:dyDescent="0.2"/>
    <row r="19108" ht="12.75" customHeight="1" x14ac:dyDescent="0.2"/>
    <row r="19109" ht="12.75" customHeight="1" x14ac:dyDescent="0.2"/>
    <row r="19110" ht="12.75" customHeight="1" x14ac:dyDescent="0.2"/>
    <row r="19111" ht="12.75" customHeight="1" x14ac:dyDescent="0.2"/>
    <row r="19112" ht="12.75" customHeight="1" x14ac:dyDescent="0.2"/>
    <row r="19113" ht="12.75" customHeight="1" x14ac:dyDescent="0.2"/>
    <row r="19114" ht="12.75" customHeight="1" x14ac:dyDescent="0.2"/>
    <row r="19115" ht="12.75" customHeight="1" x14ac:dyDescent="0.2"/>
    <row r="19116" ht="12.75" customHeight="1" x14ac:dyDescent="0.2"/>
    <row r="19117" ht="12.75" customHeight="1" x14ac:dyDescent="0.2"/>
    <row r="19118" ht="12.75" customHeight="1" x14ac:dyDescent="0.2"/>
    <row r="19119" ht="12.75" customHeight="1" x14ac:dyDescent="0.2"/>
    <row r="19120" ht="12.75" customHeight="1" x14ac:dyDescent="0.2"/>
    <row r="19121" ht="12.75" customHeight="1" x14ac:dyDescent="0.2"/>
    <row r="19122" ht="12.75" customHeight="1" x14ac:dyDescent="0.2"/>
    <row r="19123" ht="12.75" customHeight="1" x14ac:dyDescent="0.2"/>
    <row r="19124" ht="12.75" customHeight="1" x14ac:dyDescent="0.2"/>
    <row r="19125" ht="12.75" customHeight="1" x14ac:dyDescent="0.2"/>
    <row r="19126" ht="12.75" customHeight="1" x14ac:dyDescent="0.2"/>
    <row r="19127" ht="12.75" customHeight="1" x14ac:dyDescent="0.2"/>
    <row r="19128" ht="12.75" customHeight="1" x14ac:dyDescent="0.2"/>
    <row r="19129" ht="12.75" customHeight="1" x14ac:dyDescent="0.2"/>
    <row r="19130" ht="12.75" customHeight="1" x14ac:dyDescent="0.2"/>
    <row r="19131" ht="12.75" customHeight="1" x14ac:dyDescent="0.2"/>
    <row r="19132" ht="12.75" customHeight="1" x14ac:dyDescent="0.2"/>
    <row r="19133" ht="12.75" customHeight="1" x14ac:dyDescent="0.2"/>
    <row r="19134" ht="12.75" customHeight="1" x14ac:dyDescent="0.2"/>
    <row r="19135" ht="12.75" customHeight="1" x14ac:dyDescent="0.2"/>
    <row r="19136" ht="12.75" customHeight="1" x14ac:dyDescent="0.2"/>
    <row r="19137" ht="12.75" customHeight="1" x14ac:dyDescent="0.2"/>
    <row r="19138" ht="12.75" customHeight="1" x14ac:dyDescent="0.2"/>
    <row r="19139" ht="12.75" customHeight="1" x14ac:dyDescent="0.2"/>
    <row r="19140" ht="12.75" customHeight="1" x14ac:dyDescent="0.2"/>
    <row r="19141" ht="12.75" customHeight="1" x14ac:dyDescent="0.2"/>
    <row r="19142" ht="12.75" customHeight="1" x14ac:dyDescent="0.2"/>
    <row r="19143" ht="12.75" customHeight="1" x14ac:dyDescent="0.2"/>
    <row r="19144" ht="12.75" customHeight="1" x14ac:dyDescent="0.2"/>
    <row r="19145" ht="12.75" customHeight="1" x14ac:dyDescent="0.2"/>
    <row r="19146" ht="12.75" customHeight="1" x14ac:dyDescent="0.2"/>
    <row r="19147" ht="12.75" customHeight="1" x14ac:dyDescent="0.2"/>
    <row r="19148" ht="12.75" customHeight="1" x14ac:dyDescent="0.2"/>
    <row r="19149" ht="12.75" customHeight="1" x14ac:dyDescent="0.2"/>
    <row r="19150" ht="12.75" customHeight="1" x14ac:dyDescent="0.2"/>
    <row r="19151" ht="12.75" customHeight="1" x14ac:dyDescent="0.2"/>
    <row r="19152" ht="12.75" customHeight="1" x14ac:dyDescent="0.2"/>
    <row r="19153" ht="12.75" customHeight="1" x14ac:dyDescent="0.2"/>
    <row r="19154" ht="12.75" customHeight="1" x14ac:dyDescent="0.2"/>
    <row r="19155" ht="12.75" customHeight="1" x14ac:dyDescent="0.2"/>
    <row r="19156" ht="12.75" customHeight="1" x14ac:dyDescent="0.2"/>
    <row r="19157" ht="12.75" customHeight="1" x14ac:dyDescent="0.2"/>
    <row r="19158" ht="12.75" customHeight="1" x14ac:dyDescent="0.2"/>
    <row r="19159" ht="12.75" customHeight="1" x14ac:dyDescent="0.2"/>
    <row r="19160" ht="12.75" customHeight="1" x14ac:dyDescent="0.2"/>
    <row r="19161" ht="12.75" customHeight="1" x14ac:dyDescent="0.2"/>
    <row r="19162" ht="12.75" customHeight="1" x14ac:dyDescent="0.2"/>
    <row r="19163" ht="12.75" customHeight="1" x14ac:dyDescent="0.2"/>
    <row r="19164" ht="12.75" customHeight="1" x14ac:dyDescent="0.2"/>
    <row r="19165" ht="12.75" customHeight="1" x14ac:dyDescent="0.2"/>
    <row r="19166" ht="12.75" customHeight="1" x14ac:dyDescent="0.2"/>
    <row r="19167" ht="12.75" customHeight="1" x14ac:dyDescent="0.2"/>
    <row r="19168" ht="12.75" customHeight="1" x14ac:dyDescent="0.2"/>
    <row r="19169" ht="12.75" customHeight="1" x14ac:dyDescent="0.2"/>
    <row r="19170" ht="12.75" customHeight="1" x14ac:dyDescent="0.2"/>
    <row r="19171" ht="12.75" customHeight="1" x14ac:dyDescent="0.2"/>
    <row r="19172" ht="12.75" customHeight="1" x14ac:dyDescent="0.2"/>
    <row r="19173" ht="12.75" customHeight="1" x14ac:dyDescent="0.2"/>
    <row r="19174" ht="12.75" customHeight="1" x14ac:dyDescent="0.2"/>
    <row r="19175" ht="12.75" customHeight="1" x14ac:dyDescent="0.2"/>
    <row r="19176" ht="12.75" customHeight="1" x14ac:dyDescent="0.2"/>
    <row r="19177" ht="12.75" customHeight="1" x14ac:dyDescent="0.2"/>
    <row r="19178" ht="12.75" customHeight="1" x14ac:dyDescent="0.2"/>
    <row r="19179" ht="12.75" customHeight="1" x14ac:dyDescent="0.2"/>
    <row r="19180" ht="12.75" customHeight="1" x14ac:dyDescent="0.2"/>
    <row r="19181" ht="12.75" customHeight="1" x14ac:dyDescent="0.2"/>
    <row r="19182" ht="12.75" customHeight="1" x14ac:dyDescent="0.2"/>
    <row r="19183" ht="12.75" customHeight="1" x14ac:dyDescent="0.2"/>
    <row r="19184" ht="12.75" customHeight="1" x14ac:dyDescent="0.2"/>
    <row r="19185" ht="12.75" customHeight="1" x14ac:dyDescent="0.2"/>
    <row r="19186" ht="12.75" customHeight="1" x14ac:dyDescent="0.2"/>
    <row r="19187" ht="12.75" customHeight="1" x14ac:dyDescent="0.2"/>
    <row r="19188" ht="12.75" customHeight="1" x14ac:dyDescent="0.2"/>
    <row r="19189" ht="12.75" customHeight="1" x14ac:dyDescent="0.2"/>
    <row r="19190" ht="12.75" customHeight="1" x14ac:dyDescent="0.2"/>
    <row r="19191" ht="12.75" customHeight="1" x14ac:dyDescent="0.2"/>
    <row r="19192" ht="12.75" customHeight="1" x14ac:dyDescent="0.2"/>
    <row r="19193" ht="12.75" customHeight="1" x14ac:dyDescent="0.2"/>
    <row r="19194" ht="12.75" customHeight="1" x14ac:dyDescent="0.2"/>
    <row r="19195" ht="12.75" customHeight="1" x14ac:dyDescent="0.2"/>
    <row r="19196" ht="12.75" customHeight="1" x14ac:dyDescent="0.2"/>
    <row r="19197" ht="12.75" customHeight="1" x14ac:dyDescent="0.2"/>
    <row r="19198" ht="12.75" customHeight="1" x14ac:dyDescent="0.2"/>
    <row r="19199" ht="12.75" customHeight="1" x14ac:dyDescent="0.2"/>
    <row r="19200" ht="12.75" customHeight="1" x14ac:dyDescent="0.2"/>
    <row r="19201" ht="12.75" customHeight="1" x14ac:dyDescent="0.2"/>
    <row r="19202" ht="12.75" customHeight="1" x14ac:dyDescent="0.2"/>
    <row r="19203" ht="12.75" customHeight="1" x14ac:dyDescent="0.2"/>
    <row r="19204" ht="12.75" customHeight="1" x14ac:dyDescent="0.2"/>
    <row r="19205" ht="12.75" customHeight="1" x14ac:dyDescent="0.2"/>
    <row r="19206" ht="12.75" customHeight="1" x14ac:dyDescent="0.2"/>
    <row r="19207" ht="12.75" customHeight="1" x14ac:dyDescent="0.2"/>
    <row r="19208" ht="12.75" customHeight="1" x14ac:dyDescent="0.2"/>
    <row r="19209" ht="12.75" customHeight="1" x14ac:dyDescent="0.2"/>
    <row r="19210" ht="12.75" customHeight="1" x14ac:dyDescent="0.2"/>
    <row r="19211" ht="12.75" customHeight="1" x14ac:dyDescent="0.2"/>
    <row r="19212" ht="12.75" customHeight="1" x14ac:dyDescent="0.2"/>
    <row r="19213" ht="12.75" customHeight="1" x14ac:dyDescent="0.2"/>
    <row r="19214" ht="12.75" customHeight="1" x14ac:dyDescent="0.2"/>
    <row r="19215" ht="12.75" customHeight="1" x14ac:dyDescent="0.2"/>
    <row r="19216" ht="12.75" customHeight="1" x14ac:dyDescent="0.2"/>
    <row r="19217" ht="12.75" customHeight="1" x14ac:dyDescent="0.2"/>
    <row r="19218" ht="12.75" customHeight="1" x14ac:dyDescent="0.2"/>
    <row r="19219" ht="12.75" customHeight="1" x14ac:dyDescent="0.2"/>
    <row r="19220" ht="12.75" customHeight="1" x14ac:dyDescent="0.2"/>
    <row r="19221" ht="12.75" customHeight="1" x14ac:dyDescent="0.2"/>
    <row r="19222" ht="12.75" customHeight="1" x14ac:dyDescent="0.2"/>
    <row r="19223" ht="12.75" customHeight="1" x14ac:dyDescent="0.2"/>
    <row r="19224" ht="12.75" customHeight="1" x14ac:dyDescent="0.2"/>
    <row r="19225" ht="12.75" customHeight="1" x14ac:dyDescent="0.2"/>
    <row r="19226" ht="12.75" customHeight="1" x14ac:dyDescent="0.2"/>
    <row r="19227" ht="12.75" customHeight="1" x14ac:dyDescent="0.2"/>
    <row r="19228" ht="12.75" customHeight="1" x14ac:dyDescent="0.2"/>
    <row r="19229" ht="12.75" customHeight="1" x14ac:dyDescent="0.2"/>
    <row r="19230" ht="12.75" customHeight="1" x14ac:dyDescent="0.2"/>
    <row r="19231" ht="12.75" customHeight="1" x14ac:dyDescent="0.2"/>
    <row r="19232" ht="12.75" customHeight="1" x14ac:dyDescent="0.2"/>
    <row r="19233" ht="12.75" customHeight="1" x14ac:dyDescent="0.2"/>
    <row r="19234" ht="12.75" customHeight="1" x14ac:dyDescent="0.2"/>
    <row r="19235" ht="12.75" customHeight="1" x14ac:dyDescent="0.2"/>
    <row r="19236" ht="12.75" customHeight="1" x14ac:dyDescent="0.2"/>
    <row r="19237" ht="12.75" customHeight="1" x14ac:dyDescent="0.2"/>
    <row r="19238" ht="12.75" customHeight="1" x14ac:dyDescent="0.2"/>
    <row r="19239" ht="12.75" customHeight="1" x14ac:dyDescent="0.2"/>
    <row r="19240" ht="12.75" customHeight="1" x14ac:dyDescent="0.2"/>
    <row r="19241" ht="12.75" customHeight="1" x14ac:dyDescent="0.2"/>
    <row r="19242" ht="12.75" customHeight="1" x14ac:dyDescent="0.2"/>
    <row r="19243" ht="12.75" customHeight="1" x14ac:dyDescent="0.2"/>
    <row r="19244" ht="12.75" customHeight="1" x14ac:dyDescent="0.2"/>
    <row r="19245" ht="12.75" customHeight="1" x14ac:dyDescent="0.2"/>
    <row r="19246" ht="12.75" customHeight="1" x14ac:dyDescent="0.2"/>
    <row r="19247" ht="12.75" customHeight="1" x14ac:dyDescent="0.2"/>
    <row r="19248" ht="12.75" customHeight="1" x14ac:dyDescent="0.2"/>
    <row r="19249" ht="12.75" customHeight="1" x14ac:dyDescent="0.2"/>
    <row r="19250" ht="12.75" customHeight="1" x14ac:dyDescent="0.2"/>
    <row r="19251" ht="12.75" customHeight="1" x14ac:dyDescent="0.2"/>
    <row r="19252" ht="12.75" customHeight="1" x14ac:dyDescent="0.2"/>
    <row r="19253" ht="12.75" customHeight="1" x14ac:dyDescent="0.2"/>
    <row r="19254" ht="12.75" customHeight="1" x14ac:dyDescent="0.2"/>
    <row r="19255" ht="12.75" customHeight="1" x14ac:dyDescent="0.2"/>
    <row r="19256" ht="12.75" customHeight="1" x14ac:dyDescent="0.2"/>
    <row r="19257" ht="12.75" customHeight="1" x14ac:dyDescent="0.2"/>
    <row r="19258" ht="12.75" customHeight="1" x14ac:dyDescent="0.2"/>
    <row r="19259" ht="12.75" customHeight="1" x14ac:dyDescent="0.2"/>
    <row r="19260" ht="12.75" customHeight="1" x14ac:dyDescent="0.2"/>
    <row r="19261" ht="12.75" customHeight="1" x14ac:dyDescent="0.2"/>
    <row r="19262" ht="12.75" customHeight="1" x14ac:dyDescent="0.2"/>
    <row r="19263" ht="12.75" customHeight="1" x14ac:dyDescent="0.2"/>
    <row r="19264" ht="12.75" customHeight="1" x14ac:dyDescent="0.2"/>
    <row r="19265" ht="12.75" customHeight="1" x14ac:dyDescent="0.2"/>
    <row r="19266" ht="12.75" customHeight="1" x14ac:dyDescent="0.2"/>
    <row r="19267" ht="12.75" customHeight="1" x14ac:dyDescent="0.2"/>
    <row r="19268" ht="12.75" customHeight="1" x14ac:dyDescent="0.2"/>
    <row r="19269" ht="12.75" customHeight="1" x14ac:dyDescent="0.2"/>
    <row r="19270" ht="12.75" customHeight="1" x14ac:dyDescent="0.2"/>
    <row r="19271" ht="12.75" customHeight="1" x14ac:dyDescent="0.2"/>
    <row r="19272" ht="12.75" customHeight="1" x14ac:dyDescent="0.2"/>
    <row r="19273" ht="12.75" customHeight="1" x14ac:dyDescent="0.2"/>
    <row r="19274" ht="12.75" customHeight="1" x14ac:dyDescent="0.2"/>
    <row r="19275" ht="12.75" customHeight="1" x14ac:dyDescent="0.2"/>
    <row r="19276" ht="12.75" customHeight="1" x14ac:dyDescent="0.2"/>
    <row r="19277" ht="12.75" customHeight="1" x14ac:dyDescent="0.2"/>
    <row r="19278" ht="12.75" customHeight="1" x14ac:dyDescent="0.2"/>
    <row r="19279" ht="12.75" customHeight="1" x14ac:dyDescent="0.2"/>
    <row r="19280" ht="12.75" customHeight="1" x14ac:dyDescent="0.2"/>
    <row r="19281" ht="12.75" customHeight="1" x14ac:dyDescent="0.2"/>
    <row r="19282" ht="12.75" customHeight="1" x14ac:dyDescent="0.2"/>
    <row r="19283" ht="12.75" customHeight="1" x14ac:dyDescent="0.2"/>
    <row r="19284" ht="12.75" customHeight="1" x14ac:dyDescent="0.2"/>
    <row r="19285" ht="12.75" customHeight="1" x14ac:dyDescent="0.2"/>
    <row r="19286" ht="12.75" customHeight="1" x14ac:dyDescent="0.2"/>
    <row r="19287" ht="12.75" customHeight="1" x14ac:dyDescent="0.2"/>
    <row r="19288" ht="12.75" customHeight="1" x14ac:dyDescent="0.2"/>
    <row r="19289" ht="12.75" customHeight="1" x14ac:dyDescent="0.2"/>
    <row r="19290" ht="12.75" customHeight="1" x14ac:dyDescent="0.2"/>
    <row r="19291" ht="12.75" customHeight="1" x14ac:dyDescent="0.2"/>
    <row r="19292" ht="12.75" customHeight="1" x14ac:dyDescent="0.2"/>
    <row r="19293" ht="12.75" customHeight="1" x14ac:dyDescent="0.2"/>
    <row r="19294" ht="12.75" customHeight="1" x14ac:dyDescent="0.2"/>
    <row r="19295" ht="12.75" customHeight="1" x14ac:dyDescent="0.2"/>
    <row r="19296" ht="12.75" customHeight="1" x14ac:dyDescent="0.2"/>
    <row r="19297" ht="12.75" customHeight="1" x14ac:dyDescent="0.2"/>
    <row r="19298" ht="12.75" customHeight="1" x14ac:dyDescent="0.2"/>
    <row r="19299" ht="12.75" customHeight="1" x14ac:dyDescent="0.2"/>
    <row r="19300" ht="12.75" customHeight="1" x14ac:dyDescent="0.2"/>
    <row r="19301" ht="12.75" customHeight="1" x14ac:dyDescent="0.2"/>
    <row r="19302" ht="12.75" customHeight="1" x14ac:dyDescent="0.2"/>
    <row r="19303" ht="12.75" customHeight="1" x14ac:dyDescent="0.2"/>
    <row r="19304" ht="12.75" customHeight="1" x14ac:dyDescent="0.2"/>
    <row r="19305" ht="12.75" customHeight="1" x14ac:dyDescent="0.2"/>
    <row r="19306" ht="12.75" customHeight="1" x14ac:dyDescent="0.2"/>
    <row r="19307" ht="12.75" customHeight="1" x14ac:dyDescent="0.2"/>
    <row r="19308" ht="12.75" customHeight="1" x14ac:dyDescent="0.2"/>
    <row r="19309" ht="12.75" customHeight="1" x14ac:dyDescent="0.2"/>
    <row r="19310" ht="12.75" customHeight="1" x14ac:dyDescent="0.2"/>
    <row r="19311" ht="12.75" customHeight="1" x14ac:dyDescent="0.2"/>
    <row r="19312" ht="12.75" customHeight="1" x14ac:dyDescent="0.2"/>
    <row r="19313" ht="12.75" customHeight="1" x14ac:dyDescent="0.2"/>
    <row r="19314" ht="12.75" customHeight="1" x14ac:dyDescent="0.2"/>
    <row r="19315" ht="12.75" customHeight="1" x14ac:dyDescent="0.2"/>
    <row r="19316" ht="12.75" customHeight="1" x14ac:dyDescent="0.2"/>
    <row r="19317" ht="12.75" customHeight="1" x14ac:dyDescent="0.2"/>
    <row r="19318" ht="12.75" customHeight="1" x14ac:dyDescent="0.2"/>
    <row r="19319" ht="12.75" customHeight="1" x14ac:dyDescent="0.2"/>
    <row r="19320" ht="12.75" customHeight="1" x14ac:dyDescent="0.2"/>
    <row r="19321" ht="12.75" customHeight="1" x14ac:dyDescent="0.2"/>
    <row r="19322" ht="12.75" customHeight="1" x14ac:dyDescent="0.2"/>
    <row r="19323" ht="12.75" customHeight="1" x14ac:dyDescent="0.2"/>
    <row r="19324" ht="12.75" customHeight="1" x14ac:dyDescent="0.2"/>
    <row r="19325" ht="12.75" customHeight="1" x14ac:dyDescent="0.2"/>
    <row r="19326" ht="12.75" customHeight="1" x14ac:dyDescent="0.2"/>
    <row r="19327" ht="12.75" customHeight="1" x14ac:dyDescent="0.2"/>
    <row r="19328" ht="12.75" customHeight="1" x14ac:dyDescent="0.2"/>
    <row r="19329" ht="12.75" customHeight="1" x14ac:dyDescent="0.2"/>
    <row r="19330" ht="12.75" customHeight="1" x14ac:dyDescent="0.2"/>
    <row r="19331" ht="12.75" customHeight="1" x14ac:dyDescent="0.2"/>
    <row r="19332" ht="12.75" customHeight="1" x14ac:dyDescent="0.2"/>
    <row r="19333" ht="12.75" customHeight="1" x14ac:dyDescent="0.2"/>
    <row r="19334" ht="12.75" customHeight="1" x14ac:dyDescent="0.2"/>
    <row r="19335" ht="12.75" customHeight="1" x14ac:dyDescent="0.2"/>
    <row r="19336" ht="12.75" customHeight="1" x14ac:dyDescent="0.2"/>
    <row r="19337" ht="12.75" customHeight="1" x14ac:dyDescent="0.2"/>
    <row r="19338" ht="12.75" customHeight="1" x14ac:dyDescent="0.2"/>
    <row r="19339" ht="12.75" customHeight="1" x14ac:dyDescent="0.2"/>
    <row r="19340" ht="12.75" customHeight="1" x14ac:dyDescent="0.2"/>
    <row r="19341" ht="12.75" customHeight="1" x14ac:dyDescent="0.2"/>
    <row r="19342" ht="12.75" customHeight="1" x14ac:dyDescent="0.2"/>
    <row r="19343" ht="12.75" customHeight="1" x14ac:dyDescent="0.2"/>
    <row r="19344" ht="12.75" customHeight="1" x14ac:dyDescent="0.2"/>
    <row r="19345" ht="12.75" customHeight="1" x14ac:dyDescent="0.2"/>
    <row r="19346" ht="12.75" customHeight="1" x14ac:dyDescent="0.2"/>
    <row r="19347" ht="12.75" customHeight="1" x14ac:dyDescent="0.2"/>
    <row r="19348" ht="12.75" customHeight="1" x14ac:dyDescent="0.2"/>
    <row r="19349" ht="12.75" customHeight="1" x14ac:dyDescent="0.2"/>
    <row r="19350" ht="12.75" customHeight="1" x14ac:dyDescent="0.2"/>
    <row r="19351" ht="12.75" customHeight="1" x14ac:dyDescent="0.2"/>
    <row r="19352" ht="12.75" customHeight="1" x14ac:dyDescent="0.2"/>
    <row r="19353" ht="12.75" customHeight="1" x14ac:dyDescent="0.2"/>
    <row r="19354" ht="12.75" customHeight="1" x14ac:dyDescent="0.2"/>
    <row r="19355" ht="12.75" customHeight="1" x14ac:dyDescent="0.2"/>
    <row r="19356" ht="12.75" customHeight="1" x14ac:dyDescent="0.2"/>
    <row r="19357" ht="12.75" customHeight="1" x14ac:dyDescent="0.2"/>
    <row r="19358" ht="12.75" customHeight="1" x14ac:dyDescent="0.2"/>
    <row r="19359" ht="12.75" customHeight="1" x14ac:dyDescent="0.2"/>
    <row r="19360" ht="12.75" customHeight="1" x14ac:dyDescent="0.2"/>
    <row r="19361" ht="12.75" customHeight="1" x14ac:dyDescent="0.2"/>
    <row r="19362" ht="12.75" customHeight="1" x14ac:dyDescent="0.2"/>
    <row r="19363" ht="12.75" customHeight="1" x14ac:dyDescent="0.2"/>
    <row r="19364" ht="12.75" customHeight="1" x14ac:dyDescent="0.2"/>
    <row r="19365" ht="12.75" customHeight="1" x14ac:dyDescent="0.2"/>
    <row r="19366" ht="12.75" customHeight="1" x14ac:dyDescent="0.2"/>
    <row r="19367" ht="12.75" customHeight="1" x14ac:dyDescent="0.2"/>
    <row r="19368" ht="12.75" customHeight="1" x14ac:dyDescent="0.2"/>
    <row r="19369" ht="12.75" customHeight="1" x14ac:dyDescent="0.2"/>
    <row r="19370" ht="12.75" customHeight="1" x14ac:dyDescent="0.2"/>
    <row r="19371" ht="12.75" customHeight="1" x14ac:dyDescent="0.2"/>
    <row r="19372" ht="12.75" customHeight="1" x14ac:dyDescent="0.2"/>
    <row r="19373" ht="12.75" customHeight="1" x14ac:dyDescent="0.2"/>
    <row r="19374" ht="12.75" customHeight="1" x14ac:dyDescent="0.2"/>
    <row r="19375" ht="12.75" customHeight="1" x14ac:dyDescent="0.2"/>
    <row r="19376" ht="12.75" customHeight="1" x14ac:dyDescent="0.2"/>
    <row r="19377" ht="12.75" customHeight="1" x14ac:dyDescent="0.2"/>
    <row r="19378" ht="12.75" customHeight="1" x14ac:dyDescent="0.2"/>
    <row r="19379" ht="12.75" customHeight="1" x14ac:dyDescent="0.2"/>
    <row r="19380" ht="12.75" customHeight="1" x14ac:dyDescent="0.2"/>
    <row r="19381" ht="12.75" customHeight="1" x14ac:dyDescent="0.2"/>
    <row r="19382" ht="12.75" customHeight="1" x14ac:dyDescent="0.2"/>
    <row r="19383" ht="12.75" customHeight="1" x14ac:dyDescent="0.2"/>
    <row r="19384" ht="12.75" customHeight="1" x14ac:dyDescent="0.2"/>
    <row r="19385" ht="12.75" customHeight="1" x14ac:dyDescent="0.2"/>
    <row r="19386" ht="12.75" customHeight="1" x14ac:dyDescent="0.2"/>
    <row r="19387" ht="12.75" customHeight="1" x14ac:dyDescent="0.2"/>
    <row r="19388" ht="12.75" customHeight="1" x14ac:dyDescent="0.2"/>
    <row r="19389" ht="12.75" customHeight="1" x14ac:dyDescent="0.2"/>
    <row r="19390" ht="12.75" customHeight="1" x14ac:dyDescent="0.2"/>
    <row r="19391" ht="12.75" customHeight="1" x14ac:dyDescent="0.2"/>
    <row r="19392" ht="12.75" customHeight="1" x14ac:dyDescent="0.2"/>
    <row r="19393" ht="12.75" customHeight="1" x14ac:dyDescent="0.2"/>
    <row r="19394" ht="12.75" customHeight="1" x14ac:dyDescent="0.2"/>
    <row r="19395" ht="12.75" customHeight="1" x14ac:dyDescent="0.2"/>
    <row r="19396" ht="12.75" customHeight="1" x14ac:dyDescent="0.2"/>
    <row r="19397" ht="12.75" customHeight="1" x14ac:dyDescent="0.2"/>
    <row r="19398" ht="12.75" customHeight="1" x14ac:dyDescent="0.2"/>
    <row r="19399" ht="12.75" customHeight="1" x14ac:dyDescent="0.2"/>
    <row r="19400" ht="12.75" customHeight="1" x14ac:dyDescent="0.2"/>
    <row r="19401" ht="12.75" customHeight="1" x14ac:dyDescent="0.2"/>
    <row r="19402" ht="12.75" customHeight="1" x14ac:dyDescent="0.2"/>
    <row r="19403" ht="12.75" customHeight="1" x14ac:dyDescent="0.2"/>
    <row r="19404" ht="12.75" customHeight="1" x14ac:dyDescent="0.2"/>
    <row r="19405" ht="12.75" customHeight="1" x14ac:dyDescent="0.2"/>
    <row r="19406" ht="12.75" customHeight="1" x14ac:dyDescent="0.2"/>
    <row r="19407" ht="12.75" customHeight="1" x14ac:dyDescent="0.2"/>
    <row r="19408" ht="12.75" customHeight="1" x14ac:dyDescent="0.2"/>
    <row r="19409" ht="12.75" customHeight="1" x14ac:dyDescent="0.2"/>
    <row r="19410" ht="12.75" customHeight="1" x14ac:dyDescent="0.2"/>
    <row r="19411" ht="12.75" customHeight="1" x14ac:dyDescent="0.2"/>
    <row r="19412" ht="12.75" customHeight="1" x14ac:dyDescent="0.2"/>
    <row r="19413" ht="12.75" customHeight="1" x14ac:dyDescent="0.2"/>
    <row r="19414" ht="12.75" customHeight="1" x14ac:dyDescent="0.2"/>
    <row r="19415" ht="12.75" customHeight="1" x14ac:dyDescent="0.2"/>
    <row r="19416" ht="12.75" customHeight="1" x14ac:dyDescent="0.2"/>
    <row r="19417" ht="12.75" customHeight="1" x14ac:dyDescent="0.2"/>
    <row r="19418" ht="12.75" customHeight="1" x14ac:dyDescent="0.2"/>
    <row r="19419" ht="12.75" customHeight="1" x14ac:dyDescent="0.2"/>
    <row r="19420" ht="12.75" customHeight="1" x14ac:dyDescent="0.2"/>
    <row r="19421" ht="12.75" customHeight="1" x14ac:dyDescent="0.2"/>
    <row r="19422" ht="12.75" customHeight="1" x14ac:dyDescent="0.2"/>
    <row r="19423" ht="12.75" customHeight="1" x14ac:dyDescent="0.2"/>
    <row r="19424" ht="12.75" customHeight="1" x14ac:dyDescent="0.2"/>
    <row r="19425" ht="12.75" customHeight="1" x14ac:dyDescent="0.2"/>
    <row r="19426" ht="12.75" customHeight="1" x14ac:dyDescent="0.2"/>
    <row r="19427" ht="12.75" customHeight="1" x14ac:dyDescent="0.2"/>
    <row r="19428" ht="12.75" customHeight="1" x14ac:dyDescent="0.2"/>
    <row r="19429" ht="12.75" customHeight="1" x14ac:dyDescent="0.2"/>
    <row r="19430" ht="12.75" customHeight="1" x14ac:dyDescent="0.2"/>
    <row r="19431" ht="12.75" customHeight="1" x14ac:dyDescent="0.2"/>
    <row r="19432" ht="12.75" customHeight="1" x14ac:dyDescent="0.2"/>
    <row r="19433" ht="12.75" customHeight="1" x14ac:dyDescent="0.2"/>
    <row r="19434" ht="12.75" customHeight="1" x14ac:dyDescent="0.2"/>
    <row r="19435" ht="12.75" customHeight="1" x14ac:dyDescent="0.2"/>
    <row r="19436" ht="12.75" customHeight="1" x14ac:dyDescent="0.2"/>
    <row r="19437" ht="12.75" customHeight="1" x14ac:dyDescent="0.2"/>
    <row r="19438" ht="12.75" customHeight="1" x14ac:dyDescent="0.2"/>
    <row r="19439" ht="12.75" customHeight="1" x14ac:dyDescent="0.2"/>
    <row r="19440" ht="12.75" customHeight="1" x14ac:dyDescent="0.2"/>
    <row r="19441" ht="12.75" customHeight="1" x14ac:dyDescent="0.2"/>
    <row r="19442" ht="12.75" customHeight="1" x14ac:dyDescent="0.2"/>
    <row r="19443" ht="12.75" customHeight="1" x14ac:dyDescent="0.2"/>
    <row r="19444" ht="12.75" customHeight="1" x14ac:dyDescent="0.2"/>
    <row r="19445" ht="12.75" customHeight="1" x14ac:dyDescent="0.2"/>
    <row r="19446" ht="12.75" customHeight="1" x14ac:dyDescent="0.2"/>
    <row r="19447" ht="12.75" customHeight="1" x14ac:dyDescent="0.2"/>
    <row r="19448" ht="12.75" customHeight="1" x14ac:dyDescent="0.2"/>
    <row r="19449" ht="12.75" customHeight="1" x14ac:dyDescent="0.2"/>
    <row r="19450" ht="12.75" customHeight="1" x14ac:dyDescent="0.2"/>
    <row r="19451" ht="12.75" customHeight="1" x14ac:dyDescent="0.2"/>
    <row r="19452" ht="12.75" customHeight="1" x14ac:dyDescent="0.2"/>
    <row r="19453" ht="12.75" customHeight="1" x14ac:dyDescent="0.2"/>
    <row r="19454" ht="12.75" customHeight="1" x14ac:dyDescent="0.2"/>
    <row r="19455" ht="12.75" customHeight="1" x14ac:dyDescent="0.2"/>
    <row r="19456" ht="12.75" customHeight="1" x14ac:dyDescent="0.2"/>
    <row r="19457" ht="12.75" customHeight="1" x14ac:dyDescent="0.2"/>
    <row r="19458" ht="12.75" customHeight="1" x14ac:dyDescent="0.2"/>
    <row r="19459" ht="12.75" customHeight="1" x14ac:dyDescent="0.2"/>
    <row r="19460" ht="12.75" customHeight="1" x14ac:dyDescent="0.2"/>
    <row r="19461" ht="12.75" customHeight="1" x14ac:dyDescent="0.2"/>
    <row r="19462" ht="12.75" customHeight="1" x14ac:dyDescent="0.2"/>
    <row r="19463" ht="12.75" customHeight="1" x14ac:dyDescent="0.2"/>
    <row r="19464" ht="12.75" customHeight="1" x14ac:dyDescent="0.2"/>
    <row r="19465" ht="12.75" customHeight="1" x14ac:dyDescent="0.2"/>
    <row r="19466" ht="12.75" customHeight="1" x14ac:dyDescent="0.2"/>
    <row r="19467" ht="12.75" customHeight="1" x14ac:dyDescent="0.2"/>
    <row r="19468" ht="12.75" customHeight="1" x14ac:dyDescent="0.2"/>
    <row r="19469" ht="12.75" customHeight="1" x14ac:dyDescent="0.2"/>
    <row r="19470" ht="12.75" customHeight="1" x14ac:dyDescent="0.2"/>
    <row r="19471" ht="12.75" customHeight="1" x14ac:dyDescent="0.2"/>
    <row r="19472" ht="12.75" customHeight="1" x14ac:dyDescent="0.2"/>
    <row r="19473" ht="12.75" customHeight="1" x14ac:dyDescent="0.2"/>
    <row r="19474" ht="12.75" customHeight="1" x14ac:dyDescent="0.2"/>
    <row r="19475" ht="12.75" customHeight="1" x14ac:dyDescent="0.2"/>
    <row r="19476" ht="12.75" customHeight="1" x14ac:dyDescent="0.2"/>
    <row r="19477" ht="12.75" customHeight="1" x14ac:dyDescent="0.2"/>
    <row r="19478" ht="12.75" customHeight="1" x14ac:dyDescent="0.2"/>
    <row r="19479" ht="12.75" customHeight="1" x14ac:dyDescent="0.2"/>
    <row r="19480" ht="12.75" customHeight="1" x14ac:dyDescent="0.2"/>
    <row r="19481" ht="12.75" customHeight="1" x14ac:dyDescent="0.2"/>
    <row r="19482" ht="12.75" customHeight="1" x14ac:dyDescent="0.2"/>
    <row r="19483" ht="12.75" customHeight="1" x14ac:dyDescent="0.2"/>
    <row r="19484" ht="12.75" customHeight="1" x14ac:dyDescent="0.2"/>
    <row r="19485" ht="12.75" customHeight="1" x14ac:dyDescent="0.2"/>
    <row r="19486" ht="12.75" customHeight="1" x14ac:dyDescent="0.2"/>
    <row r="19487" ht="12.75" customHeight="1" x14ac:dyDescent="0.2"/>
    <row r="19488" ht="12.75" customHeight="1" x14ac:dyDescent="0.2"/>
    <row r="19489" ht="12.75" customHeight="1" x14ac:dyDescent="0.2"/>
    <row r="19490" ht="12.75" customHeight="1" x14ac:dyDescent="0.2"/>
    <row r="19491" ht="12.75" customHeight="1" x14ac:dyDescent="0.2"/>
    <row r="19492" ht="12.75" customHeight="1" x14ac:dyDescent="0.2"/>
    <row r="19493" ht="12.75" customHeight="1" x14ac:dyDescent="0.2"/>
    <row r="19494" ht="12.75" customHeight="1" x14ac:dyDescent="0.2"/>
    <row r="19495" ht="12.75" customHeight="1" x14ac:dyDescent="0.2"/>
    <row r="19496" ht="12.75" customHeight="1" x14ac:dyDescent="0.2"/>
    <row r="19497" ht="12.75" customHeight="1" x14ac:dyDescent="0.2"/>
    <row r="19498" ht="12.75" customHeight="1" x14ac:dyDescent="0.2"/>
    <row r="19499" ht="12.75" customHeight="1" x14ac:dyDescent="0.2"/>
    <row r="19500" ht="12.75" customHeight="1" x14ac:dyDescent="0.2"/>
    <row r="19501" ht="12.75" customHeight="1" x14ac:dyDescent="0.2"/>
    <row r="19502" ht="12.75" customHeight="1" x14ac:dyDescent="0.2"/>
    <row r="19503" ht="12.75" customHeight="1" x14ac:dyDescent="0.2"/>
    <row r="19504" ht="12.75" customHeight="1" x14ac:dyDescent="0.2"/>
    <row r="19505" ht="12.75" customHeight="1" x14ac:dyDescent="0.2"/>
    <row r="19506" ht="12.75" customHeight="1" x14ac:dyDescent="0.2"/>
    <row r="19507" ht="12.75" customHeight="1" x14ac:dyDescent="0.2"/>
    <row r="19508" ht="12.75" customHeight="1" x14ac:dyDescent="0.2"/>
    <row r="19509" ht="12.75" customHeight="1" x14ac:dyDescent="0.2"/>
    <row r="19510" ht="12.75" customHeight="1" x14ac:dyDescent="0.2"/>
    <row r="19511" ht="12.75" customHeight="1" x14ac:dyDescent="0.2"/>
    <row r="19512" ht="12.75" customHeight="1" x14ac:dyDescent="0.2"/>
    <row r="19513" ht="12.75" customHeight="1" x14ac:dyDescent="0.2"/>
    <row r="19514" ht="12.75" customHeight="1" x14ac:dyDescent="0.2"/>
    <row r="19515" ht="12.75" customHeight="1" x14ac:dyDescent="0.2"/>
    <row r="19516" ht="12.75" customHeight="1" x14ac:dyDescent="0.2"/>
    <row r="19517" ht="12.75" customHeight="1" x14ac:dyDescent="0.2"/>
    <row r="19518" ht="12.75" customHeight="1" x14ac:dyDescent="0.2"/>
    <row r="19519" ht="12.75" customHeight="1" x14ac:dyDescent="0.2"/>
    <row r="19520" ht="12.75" customHeight="1" x14ac:dyDescent="0.2"/>
    <row r="19521" ht="12.75" customHeight="1" x14ac:dyDescent="0.2"/>
    <row r="19522" ht="12.75" customHeight="1" x14ac:dyDescent="0.2"/>
    <row r="19523" ht="12.75" customHeight="1" x14ac:dyDescent="0.2"/>
    <row r="19524" ht="12.75" customHeight="1" x14ac:dyDescent="0.2"/>
    <row r="19525" ht="12.75" customHeight="1" x14ac:dyDescent="0.2"/>
    <row r="19526" ht="12.75" customHeight="1" x14ac:dyDescent="0.2"/>
    <row r="19527" ht="12.75" customHeight="1" x14ac:dyDescent="0.2"/>
    <row r="19528" ht="12.75" customHeight="1" x14ac:dyDescent="0.2"/>
    <row r="19529" ht="12.75" customHeight="1" x14ac:dyDescent="0.2"/>
    <row r="19530" ht="12.75" customHeight="1" x14ac:dyDescent="0.2"/>
    <row r="19531" ht="12.75" customHeight="1" x14ac:dyDescent="0.2"/>
    <row r="19532" ht="12.75" customHeight="1" x14ac:dyDescent="0.2"/>
    <row r="19533" ht="12.75" customHeight="1" x14ac:dyDescent="0.2"/>
    <row r="19534" ht="12.75" customHeight="1" x14ac:dyDescent="0.2"/>
    <row r="19535" ht="12.75" customHeight="1" x14ac:dyDescent="0.2"/>
    <row r="19536" ht="12.75" customHeight="1" x14ac:dyDescent="0.2"/>
    <row r="19537" ht="12.75" customHeight="1" x14ac:dyDescent="0.2"/>
    <row r="19538" ht="12.75" customHeight="1" x14ac:dyDescent="0.2"/>
    <row r="19539" ht="12.75" customHeight="1" x14ac:dyDescent="0.2"/>
    <row r="19540" ht="12.75" customHeight="1" x14ac:dyDescent="0.2"/>
    <row r="19541" ht="12.75" customHeight="1" x14ac:dyDescent="0.2"/>
    <row r="19542" ht="12.75" customHeight="1" x14ac:dyDescent="0.2"/>
    <row r="19543" ht="12.75" customHeight="1" x14ac:dyDescent="0.2"/>
    <row r="19544" ht="12.75" customHeight="1" x14ac:dyDescent="0.2"/>
    <row r="19545" ht="12.75" customHeight="1" x14ac:dyDescent="0.2"/>
    <row r="19546" ht="12.75" customHeight="1" x14ac:dyDescent="0.2"/>
    <row r="19547" ht="12.75" customHeight="1" x14ac:dyDescent="0.2"/>
    <row r="19548" ht="12.75" customHeight="1" x14ac:dyDescent="0.2"/>
    <row r="19549" ht="12.75" customHeight="1" x14ac:dyDescent="0.2"/>
    <row r="19550" ht="12.75" customHeight="1" x14ac:dyDescent="0.2"/>
    <row r="19551" ht="12.75" customHeight="1" x14ac:dyDescent="0.2"/>
    <row r="19552" ht="12.75" customHeight="1" x14ac:dyDescent="0.2"/>
    <row r="19553" ht="12.75" customHeight="1" x14ac:dyDescent="0.2"/>
    <row r="19554" ht="12.75" customHeight="1" x14ac:dyDescent="0.2"/>
    <row r="19555" ht="12.75" customHeight="1" x14ac:dyDescent="0.2"/>
    <row r="19556" ht="12.75" customHeight="1" x14ac:dyDescent="0.2"/>
    <row r="19557" ht="12.75" customHeight="1" x14ac:dyDescent="0.2"/>
    <row r="19558" ht="12.75" customHeight="1" x14ac:dyDescent="0.2"/>
    <row r="19559" ht="12.75" customHeight="1" x14ac:dyDescent="0.2"/>
    <row r="19560" ht="12.75" customHeight="1" x14ac:dyDescent="0.2"/>
    <row r="19561" ht="12.75" customHeight="1" x14ac:dyDescent="0.2"/>
    <row r="19562" ht="12.75" customHeight="1" x14ac:dyDescent="0.2"/>
    <row r="19563" ht="12.75" customHeight="1" x14ac:dyDescent="0.2"/>
    <row r="19564" ht="12.75" customHeight="1" x14ac:dyDescent="0.2"/>
    <row r="19565" ht="12.75" customHeight="1" x14ac:dyDescent="0.2"/>
    <row r="19566" ht="12.75" customHeight="1" x14ac:dyDescent="0.2"/>
    <row r="19567" ht="12.75" customHeight="1" x14ac:dyDescent="0.2"/>
    <row r="19568" ht="12.75" customHeight="1" x14ac:dyDescent="0.2"/>
    <row r="19569" ht="12.75" customHeight="1" x14ac:dyDescent="0.2"/>
    <row r="19570" ht="12.75" customHeight="1" x14ac:dyDescent="0.2"/>
    <row r="19571" ht="12.75" customHeight="1" x14ac:dyDescent="0.2"/>
    <row r="19572" ht="12.75" customHeight="1" x14ac:dyDescent="0.2"/>
    <row r="19573" ht="12.75" customHeight="1" x14ac:dyDescent="0.2"/>
    <row r="19574" ht="12.75" customHeight="1" x14ac:dyDescent="0.2"/>
    <row r="19575" ht="12.75" customHeight="1" x14ac:dyDescent="0.2"/>
    <row r="19576" ht="12.75" customHeight="1" x14ac:dyDescent="0.2"/>
    <row r="19577" ht="12.75" customHeight="1" x14ac:dyDescent="0.2"/>
    <row r="19578" ht="12.75" customHeight="1" x14ac:dyDescent="0.2"/>
    <row r="19579" ht="12.75" customHeight="1" x14ac:dyDescent="0.2"/>
    <row r="19580" ht="12.75" customHeight="1" x14ac:dyDescent="0.2"/>
    <row r="19581" ht="12.75" customHeight="1" x14ac:dyDescent="0.2"/>
    <row r="19582" ht="12.75" customHeight="1" x14ac:dyDescent="0.2"/>
    <row r="19583" ht="12.75" customHeight="1" x14ac:dyDescent="0.2"/>
    <row r="19584" ht="12.75" customHeight="1" x14ac:dyDescent="0.2"/>
    <row r="19585" ht="12.75" customHeight="1" x14ac:dyDescent="0.2"/>
    <row r="19586" ht="12.75" customHeight="1" x14ac:dyDescent="0.2"/>
    <row r="19587" ht="12.75" customHeight="1" x14ac:dyDescent="0.2"/>
    <row r="19588" ht="12.75" customHeight="1" x14ac:dyDescent="0.2"/>
    <row r="19589" ht="12.75" customHeight="1" x14ac:dyDescent="0.2"/>
    <row r="19590" ht="12.75" customHeight="1" x14ac:dyDescent="0.2"/>
    <row r="19591" ht="12.75" customHeight="1" x14ac:dyDescent="0.2"/>
    <row r="19592" ht="12.75" customHeight="1" x14ac:dyDescent="0.2"/>
    <row r="19593" ht="12.75" customHeight="1" x14ac:dyDescent="0.2"/>
    <row r="19594" ht="12.75" customHeight="1" x14ac:dyDescent="0.2"/>
    <row r="19595" ht="12.75" customHeight="1" x14ac:dyDescent="0.2"/>
    <row r="19596" ht="12.75" customHeight="1" x14ac:dyDescent="0.2"/>
    <row r="19597" ht="12.75" customHeight="1" x14ac:dyDescent="0.2"/>
    <row r="19598" ht="12.75" customHeight="1" x14ac:dyDescent="0.2"/>
    <row r="19599" ht="12.75" customHeight="1" x14ac:dyDescent="0.2"/>
    <row r="19600" ht="12.75" customHeight="1" x14ac:dyDescent="0.2"/>
    <row r="19601" ht="12.75" customHeight="1" x14ac:dyDescent="0.2"/>
    <row r="19602" ht="12.75" customHeight="1" x14ac:dyDescent="0.2"/>
    <row r="19603" ht="12.75" customHeight="1" x14ac:dyDescent="0.2"/>
    <row r="19604" ht="12.75" customHeight="1" x14ac:dyDescent="0.2"/>
    <row r="19605" ht="12.75" customHeight="1" x14ac:dyDescent="0.2"/>
    <row r="19606" ht="12.75" customHeight="1" x14ac:dyDescent="0.2"/>
    <row r="19607" ht="12.75" customHeight="1" x14ac:dyDescent="0.2"/>
    <row r="19608" ht="12.75" customHeight="1" x14ac:dyDescent="0.2"/>
    <row r="19609" ht="12.75" customHeight="1" x14ac:dyDescent="0.2"/>
    <row r="19610" ht="12.75" customHeight="1" x14ac:dyDescent="0.2"/>
    <row r="19611" ht="12.75" customHeight="1" x14ac:dyDescent="0.2"/>
    <row r="19612" ht="12.75" customHeight="1" x14ac:dyDescent="0.2"/>
    <row r="19613" ht="12.75" customHeight="1" x14ac:dyDescent="0.2"/>
    <row r="19614" ht="12.75" customHeight="1" x14ac:dyDescent="0.2"/>
    <row r="19615" ht="12.75" customHeight="1" x14ac:dyDescent="0.2"/>
    <row r="19616" ht="12.75" customHeight="1" x14ac:dyDescent="0.2"/>
    <row r="19617" ht="12.75" customHeight="1" x14ac:dyDescent="0.2"/>
    <row r="19618" ht="12.75" customHeight="1" x14ac:dyDescent="0.2"/>
    <row r="19619" ht="12.75" customHeight="1" x14ac:dyDescent="0.2"/>
    <row r="19620" ht="12.75" customHeight="1" x14ac:dyDescent="0.2"/>
    <row r="19621" ht="12.75" customHeight="1" x14ac:dyDescent="0.2"/>
    <row r="19622" ht="12.75" customHeight="1" x14ac:dyDescent="0.2"/>
    <row r="19623" ht="12.75" customHeight="1" x14ac:dyDescent="0.2"/>
    <row r="19624" ht="12.75" customHeight="1" x14ac:dyDescent="0.2"/>
    <row r="19625" ht="12.75" customHeight="1" x14ac:dyDescent="0.2"/>
    <row r="19626" ht="12.75" customHeight="1" x14ac:dyDescent="0.2"/>
    <row r="19627" ht="12.75" customHeight="1" x14ac:dyDescent="0.2"/>
    <row r="19628" ht="12.75" customHeight="1" x14ac:dyDescent="0.2"/>
    <row r="19629" ht="12.75" customHeight="1" x14ac:dyDescent="0.2"/>
    <row r="19630" ht="12.75" customHeight="1" x14ac:dyDescent="0.2"/>
    <row r="19631" ht="12.75" customHeight="1" x14ac:dyDescent="0.2"/>
    <row r="19632" ht="12.75" customHeight="1" x14ac:dyDescent="0.2"/>
    <row r="19633" ht="12.75" customHeight="1" x14ac:dyDescent="0.2"/>
    <row r="19634" ht="12.75" customHeight="1" x14ac:dyDescent="0.2"/>
    <row r="19635" ht="12.75" customHeight="1" x14ac:dyDescent="0.2"/>
    <row r="19636" ht="12.75" customHeight="1" x14ac:dyDescent="0.2"/>
    <row r="19637" ht="12.75" customHeight="1" x14ac:dyDescent="0.2"/>
    <row r="19638" ht="12.75" customHeight="1" x14ac:dyDescent="0.2"/>
    <row r="19639" ht="12.75" customHeight="1" x14ac:dyDescent="0.2"/>
    <row r="19640" ht="12.75" customHeight="1" x14ac:dyDescent="0.2"/>
    <row r="19641" ht="12.75" customHeight="1" x14ac:dyDescent="0.2"/>
    <row r="19642" ht="12.75" customHeight="1" x14ac:dyDescent="0.2"/>
    <row r="19643" ht="12.75" customHeight="1" x14ac:dyDescent="0.2"/>
    <row r="19644" ht="12.75" customHeight="1" x14ac:dyDescent="0.2"/>
    <row r="19645" ht="12.75" customHeight="1" x14ac:dyDescent="0.2"/>
    <row r="19646" ht="12.75" customHeight="1" x14ac:dyDescent="0.2"/>
    <row r="19647" ht="12.75" customHeight="1" x14ac:dyDescent="0.2"/>
    <row r="19648" ht="12.75" customHeight="1" x14ac:dyDescent="0.2"/>
    <row r="19649" ht="12.75" customHeight="1" x14ac:dyDescent="0.2"/>
    <row r="19650" ht="12.75" customHeight="1" x14ac:dyDescent="0.2"/>
    <row r="19651" ht="12.75" customHeight="1" x14ac:dyDescent="0.2"/>
    <row r="19652" ht="12.75" customHeight="1" x14ac:dyDescent="0.2"/>
    <row r="19653" ht="12.75" customHeight="1" x14ac:dyDescent="0.2"/>
    <row r="19654" ht="12.75" customHeight="1" x14ac:dyDescent="0.2"/>
    <row r="19655" ht="12.75" customHeight="1" x14ac:dyDescent="0.2"/>
    <row r="19656" ht="12.75" customHeight="1" x14ac:dyDescent="0.2"/>
    <row r="19657" ht="12.75" customHeight="1" x14ac:dyDescent="0.2"/>
    <row r="19658" ht="12.75" customHeight="1" x14ac:dyDescent="0.2"/>
    <row r="19659" ht="12.75" customHeight="1" x14ac:dyDescent="0.2"/>
    <row r="19660" ht="12.75" customHeight="1" x14ac:dyDescent="0.2"/>
    <row r="19661" ht="12.75" customHeight="1" x14ac:dyDescent="0.2"/>
    <row r="19662" ht="12.75" customHeight="1" x14ac:dyDescent="0.2"/>
    <row r="19663" ht="12.75" customHeight="1" x14ac:dyDescent="0.2"/>
    <row r="19664" ht="12.75" customHeight="1" x14ac:dyDescent="0.2"/>
    <row r="19665" ht="12.75" customHeight="1" x14ac:dyDescent="0.2"/>
    <row r="19666" ht="12.75" customHeight="1" x14ac:dyDescent="0.2"/>
    <row r="19667" ht="12.75" customHeight="1" x14ac:dyDescent="0.2"/>
    <row r="19668" ht="12.75" customHeight="1" x14ac:dyDescent="0.2"/>
    <row r="19669" ht="12.75" customHeight="1" x14ac:dyDescent="0.2"/>
    <row r="19670" ht="12.75" customHeight="1" x14ac:dyDescent="0.2"/>
    <row r="19671" ht="12.75" customHeight="1" x14ac:dyDescent="0.2"/>
    <row r="19672" ht="12.75" customHeight="1" x14ac:dyDescent="0.2"/>
    <row r="19673" ht="12.75" customHeight="1" x14ac:dyDescent="0.2"/>
    <row r="19674" ht="12.75" customHeight="1" x14ac:dyDescent="0.2"/>
    <row r="19675" ht="12.75" customHeight="1" x14ac:dyDescent="0.2"/>
    <row r="19676" ht="12.75" customHeight="1" x14ac:dyDescent="0.2"/>
    <row r="19677" ht="12.75" customHeight="1" x14ac:dyDescent="0.2"/>
    <row r="19678" ht="12.75" customHeight="1" x14ac:dyDescent="0.2"/>
    <row r="19679" ht="12.75" customHeight="1" x14ac:dyDescent="0.2"/>
    <row r="19680" ht="12.75" customHeight="1" x14ac:dyDescent="0.2"/>
    <row r="19681" ht="12.75" customHeight="1" x14ac:dyDescent="0.2"/>
    <row r="19682" ht="12.75" customHeight="1" x14ac:dyDescent="0.2"/>
    <row r="19683" ht="12.75" customHeight="1" x14ac:dyDescent="0.2"/>
    <row r="19684" ht="12.75" customHeight="1" x14ac:dyDescent="0.2"/>
    <row r="19685" ht="12.75" customHeight="1" x14ac:dyDescent="0.2"/>
    <row r="19686" ht="12.75" customHeight="1" x14ac:dyDescent="0.2"/>
    <row r="19687" ht="12.75" customHeight="1" x14ac:dyDescent="0.2"/>
    <row r="19688" ht="12.75" customHeight="1" x14ac:dyDescent="0.2"/>
    <row r="19689" ht="12.75" customHeight="1" x14ac:dyDescent="0.2"/>
    <row r="19690" ht="12.75" customHeight="1" x14ac:dyDescent="0.2"/>
    <row r="19691" ht="12.75" customHeight="1" x14ac:dyDescent="0.2"/>
    <row r="19692" ht="12.75" customHeight="1" x14ac:dyDescent="0.2"/>
    <row r="19693" ht="12.75" customHeight="1" x14ac:dyDescent="0.2"/>
    <row r="19694" ht="12.75" customHeight="1" x14ac:dyDescent="0.2"/>
    <row r="19695" ht="12.75" customHeight="1" x14ac:dyDescent="0.2"/>
    <row r="19696" ht="12.75" customHeight="1" x14ac:dyDescent="0.2"/>
    <row r="19697" ht="12.75" customHeight="1" x14ac:dyDescent="0.2"/>
    <row r="19698" ht="12.75" customHeight="1" x14ac:dyDescent="0.2"/>
    <row r="19699" ht="12.75" customHeight="1" x14ac:dyDescent="0.2"/>
    <row r="19700" ht="12.75" customHeight="1" x14ac:dyDescent="0.2"/>
    <row r="19701" ht="12.75" customHeight="1" x14ac:dyDescent="0.2"/>
    <row r="19702" ht="12.75" customHeight="1" x14ac:dyDescent="0.2"/>
    <row r="19703" ht="12.75" customHeight="1" x14ac:dyDescent="0.2"/>
    <row r="19704" ht="12.75" customHeight="1" x14ac:dyDescent="0.2"/>
    <row r="19705" ht="12.75" customHeight="1" x14ac:dyDescent="0.2"/>
    <row r="19706" ht="12.75" customHeight="1" x14ac:dyDescent="0.2"/>
    <row r="19707" ht="12.75" customHeight="1" x14ac:dyDescent="0.2"/>
    <row r="19708" ht="12.75" customHeight="1" x14ac:dyDescent="0.2"/>
    <row r="19709" ht="12.75" customHeight="1" x14ac:dyDescent="0.2"/>
    <row r="19710" ht="12.75" customHeight="1" x14ac:dyDescent="0.2"/>
    <row r="19711" ht="12.75" customHeight="1" x14ac:dyDescent="0.2"/>
    <row r="19712" ht="12.75" customHeight="1" x14ac:dyDescent="0.2"/>
    <row r="19713" ht="12.75" customHeight="1" x14ac:dyDescent="0.2"/>
    <row r="19714" ht="12.75" customHeight="1" x14ac:dyDescent="0.2"/>
    <row r="19715" ht="12.75" customHeight="1" x14ac:dyDescent="0.2"/>
    <row r="19716" ht="12.75" customHeight="1" x14ac:dyDescent="0.2"/>
    <row r="19717" ht="12.75" customHeight="1" x14ac:dyDescent="0.2"/>
    <row r="19718" ht="12.75" customHeight="1" x14ac:dyDescent="0.2"/>
    <row r="19719" ht="12.75" customHeight="1" x14ac:dyDescent="0.2"/>
    <row r="19720" ht="12.75" customHeight="1" x14ac:dyDescent="0.2"/>
    <row r="19721" ht="12.75" customHeight="1" x14ac:dyDescent="0.2"/>
    <row r="19722" ht="12.75" customHeight="1" x14ac:dyDescent="0.2"/>
    <row r="19723" ht="12.75" customHeight="1" x14ac:dyDescent="0.2"/>
    <row r="19724" ht="12.75" customHeight="1" x14ac:dyDescent="0.2"/>
    <row r="19725" ht="12.75" customHeight="1" x14ac:dyDescent="0.2"/>
    <row r="19726" ht="12.75" customHeight="1" x14ac:dyDescent="0.2"/>
    <row r="19727" ht="12.75" customHeight="1" x14ac:dyDescent="0.2"/>
    <row r="19728" ht="12.75" customHeight="1" x14ac:dyDescent="0.2"/>
    <row r="19729" ht="12.75" customHeight="1" x14ac:dyDescent="0.2"/>
    <row r="19730" ht="12.75" customHeight="1" x14ac:dyDescent="0.2"/>
    <row r="19731" ht="12.75" customHeight="1" x14ac:dyDescent="0.2"/>
    <row r="19732" ht="12.75" customHeight="1" x14ac:dyDescent="0.2"/>
    <row r="19733" ht="12.75" customHeight="1" x14ac:dyDescent="0.2"/>
    <row r="19734" ht="12.75" customHeight="1" x14ac:dyDescent="0.2"/>
    <row r="19735" ht="12.75" customHeight="1" x14ac:dyDescent="0.2"/>
    <row r="19736" ht="12.75" customHeight="1" x14ac:dyDescent="0.2"/>
    <row r="19737" ht="12.75" customHeight="1" x14ac:dyDescent="0.2"/>
    <row r="19738" ht="12.75" customHeight="1" x14ac:dyDescent="0.2"/>
    <row r="19739" ht="12.75" customHeight="1" x14ac:dyDescent="0.2"/>
    <row r="19740" ht="12.75" customHeight="1" x14ac:dyDescent="0.2"/>
    <row r="19741" ht="12.75" customHeight="1" x14ac:dyDescent="0.2"/>
    <row r="19742" ht="12.75" customHeight="1" x14ac:dyDescent="0.2"/>
    <row r="19743" ht="12.75" customHeight="1" x14ac:dyDescent="0.2"/>
    <row r="19744" ht="12.75" customHeight="1" x14ac:dyDescent="0.2"/>
    <row r="19745" ht="12.75" customHeight="1" x14ac:dyDescent="0.2"/>
    <row r="19746" ht="12.75" customHeight="1" x14ac:dyDescent="0.2"/>
    <row r="19747" ht="12.75" customHeight="1" x14ac:dyDescent="0.2"/>
    <row r="19748" ht="12.75" customHeight="1" x14ac:dyDescent="0.2"/>
    <row r="19749" ht="12.75" customHeight="1" x14ac:dyDescent="0.2"/>
    <row r="19750" ht="12.75" customHeight="1" x14ac:dyDescent="0.2"/>
    <row r="19751" ht="12.75" customHeight="1" x14ac:dyDescent="0.2"/>
    <row r="19752" ht="12.75" customHeight="1" x14ac:dyDescent="0.2"/>
    <row r="19753" ht="12.75" customHeight="1" x14ac:dyDescent="0.2"/>
    <row r="19754" ht="12.75" customHeight="1" x14ac:dyDescent="0.2"/>
    <row r="19755" ht="12.75" customHeight="1" x14ac:dyDescent="0.2"/>
    <row r="19756" ht="12.75" customHeight="1" x14ac:dyDescent="0.2"/>
    <row r="19757" ht="12.75" customHeight="1" x14ac:dyDescent="0.2"/>
    <row r="19758" ht="12.75" customHeight="1" x14ac:dyDescent="0.2"/>
    <row r="19759" ht="12.75" customHeight="1" x14ac:dyDescent="0.2"/>
    <row r="19760" ht="12.75" customHeight="1" x14ac:dyDescent="0.2"/>
    <row r="19761" ht="12.75" customHeight="1" x14ac:dyDescent="0.2"/>
    <row r="19762" ht="12.75" customHeight="1" x14ac:dyDescent="0.2"/>
    <row r="19763" ht="12.75" customHeight="1" x14ac:dyDescent="0.2"/>
    <row r="19764" ht="12.75" customHeight="1" x14ac:dyDescent="0.2"/>
    <row r="19765" ht="12.75" customHeight="1" x14ac:dyDescent="0.2"/>
    <row r="19766" ht="12.75" customHeight="1" x14ac:dyDescent="0.2"/>
    <row r="19767" ht="12.75" customHeight="1" x14ac:dyDescent="0.2"/>
    <row r="19768" ht="12.75" customHeight="1" x14ac:dyDescent="0.2"/>
    <row r="19769" ht="12.75" customHeight="1" x14ac:dyDescent="0.2"/>
    <row r="19770" ht="12.75" customHeight="1" x14ac:dyDescent="0.2"/>
    <row r="19771" ht="12.75" customHeight="1" x14ac:dyDescent="0.2"/>
    <row r="19772" ht="12.75" customHeight="1" x14ac:dyDescent="0.2"/>
    <row r="19773" ht="12.75" customHeight="1" x14ac:dyDescent="0.2"/>
    <row r="19774" ht="12.75" customHeight="1" x14ac:dyDescent="0.2"/>
    <row r="19775" ht="12.75" customHeight="1" x14ac:dyDescent="0.2"/>
    <row r="19776" ht="12.75" customHeight="1" x14ac:dyDescent="0.2"/>
    <row r="19777" ht="12.75" customHeight="1" x14ac:dyDescent="0.2"/>
    <row r="19778" ht="12.75" customHeight="1" x14ac:dyDescent="0.2"/>
    <row r="19779" ht="12.75" customHeight="1" x14ac:dyDescent="0.2"/>
    <row r="19780" ht="12.75" customHeight="1" x14ac:dyDescent="0.2"/>
    <row r="19781" ht="12.75" customHeight="1" x14ac:dyDescent="0.2"/>
    <row r="19782" ht="12.75" customHeight="1" x14ac:dyDescent="0.2"/>
    <row r="19783" ht="12.75" customHeight="1" x14ac:dyDescent="0.2"/>
    <row r="19784" ht="12.75" customHeight="1" x14ac:dyDescent="0.2"/>
    <row r="19785" ht="12.75" customHeight="1" x14ac:dyDescent="0.2"/>
    <row r="19786" ht="12.75" customHeight="1" x14ac:dyDescent="0.2"/>
    <row r="19787" ht="12.75" customHeight="1" x14ac:dyDescent="0.2"/>
    <row r="19788" ht="12.75" customHeight="1" x14ac:dyDescent="0.2"/>
    <row r="19789" ht="12.75" customHeight="1" x14ac:dyDescent="0.2"/>
    <row r="19790" ht="12.75" customHeight="1" x14ac:dyDescent="0.2"/>
    <row r="19791" ht="12.75" customHeight="1" x14ac:dyDescent="0.2"/>
    <row r="19792" ht="12.75" customHeight="1" x14ac:dyDescent="0.2"/>
    <row r="19793" ht="12.75" customHeight="1" x14ac:dyDescent="0.2"/>
    <row r="19794" ht="12.75" customHeight="1" x14ac:dyDescent="0.2"/>
    <row r="19795" ht="12.75" customHeight="1" x14ac:dyDescent="0.2"/>
    <row r="19796" ht="12.75" customHeight="1" x14ac:dyDescent="0.2"/>
    <row r="19797" ht="12.75" customHeight="1" x14ac:dyDescent="0.2"/>
    <row r="19798" ht="12.75" customHeight="1" x14ac:dyDescent="0.2"/>
    <row r="19799" ht="12.75" customHeight="1" x14ac:dyDescent="0.2"/>
    <row r="19800" ht="12.75" customHeight="1" x14ac:dyDescent="0.2"/>
    <row r="19801" ht="12.75" customHeight="1" x14ac:dyDescent="0.2"/>
    <row r="19802" ht="12.75" customHeight="1" x14ac:dyDescent="0.2"/>
    <row r="19803" ht="12.75" customHeight="1" x14ac:dyDescent="0.2"/>
    <row r="19804" ht="12.75" customHeight="1" x14ac:dyDescent="0.2"/>
    <row r="19805" ht="12.75" customHeight="1" x14ac:dyDescent="0.2"/>
    <row r="19806" ht="12.75" customHeight="1" x14ac:dyDescent="0.2"/>
    <row r="19807" ht="12.75" customHeight="1" x14ac:dyDescent="0.2"/>
    <row r="19808" ht="12.75" customHeight="1" x14ac:dyDescent="0.2"/>
    <row r="19809" ht="12.75" customHeight="1" x14ac:dyDescent="0.2"/>
    <row r="19810" ht="12.75" customHeight="1" x14ac:dyDescent="0.2"/>
    <row r="19811" ht="12.75" customHeight="1" x14ac:dyDescent="0.2"/>
    <row r="19812" ht="12.75" customHeight="1" x14ac:dyDescent="0.2"/>
    <row r="19813" ht="12.75" customHeight="1" x14ac:dyDescent="0.2"/>
    <row r="19814" ht="12.75" customHeight="1" x14ac:dyDescent="0.2"/>
    <row r="19815" ht="12.75" customHeight="1" x14ac:dyDescent="0.2"/>
    <row r="19816" ht="12.75" customHeight="1" x14ac:dyDescent="0.2"/>
    <row r="19817" ht="12.75" customHeight="1" x14ac:dyDescent="0.2"/>
    <row r="19818" ht="12.75" customHeight="1" x14ac:dyDescent="0.2"/>
    <row r="19819" ht="12.75" customHeight="1" x14ac:dyDescent="0.2"/>
    <row r="19820" ht="12.75" customHeight="1" x14ac:dyDescent="0.2"/>
    <row r="19821" ht="12.75" customHeight="1" x14ac:dyDescent="0.2"/>
    <row r="19822" ht="12.75" customHeight="1" x14ac:dyDescent="0.2"/>
    <row r="19823" ht="12.75" customHeight="1" x14ac:dyDescent="0.2"/>
    <row r="19824" ht="12.75" customHeight="1" x14ac:dyDescent="0.2"/>
    <row r="19825" ht="12.75" customHeight="1" x14ac:dyDescent="0.2"/>
    <row r="19826" ht="12.75" customHeight="1" x14ac:dyDescent="0.2"/>
    <row r="19827" ht="12.75" customHeight="1" x14ac:dyDescent="0.2"/>
    <row r="19828" ht="12.75" customHeight="1" x14ac:dyDescent="0.2"/>
    <row r="19829" ht="12.75" customHeight="1" x14ac:dyDescent="0.2"/>
    <row r="19830" ht="12.75" customHeight="1" x14ac:dyDescent="0.2"/>
    <row r="19831" ht="12.75" customHeight="1" x14ac:dyDescent="0.2"/>
    <row r="19832" ht="12.75" customHeight="1" x14ac:dyDescent="0.2"/>
    <row r="19833" ht="12.75" customHeight="1" x14ac:dyDescent="0.2"/>
    <row r="19834" ht="12.75" customHeight="1" x14ac:dyDescent="0.2"/>
    <row r="19835" ht="12.75" customHeight="1" x14ac:dyDescent="0.2"/>
    <row r="19836" ht="12.75" customHeight="1" x14ac:dyDescent="0.2"/>
    <row r="19837" ht="12.75" customHeight="1" x14ac:dyDescent="0.2"/>
    <row r="19838" ht="12.75" customHeight="1" x14ac:dyDescent="0.2"/>
    <row r="19839" ht="12.75" customHeight="1" x14ac:dyDescent="0.2"/>
    <row r="19840" ht="12.75" customHeight="1" x14ac:dyDescent="0.2"/>
    <row r="19841" ht="12.75" customHeight="1" x14ac:dyDescent="0.2"/>
    <row r="19842" ht="12.75" customHeight="1" x14ac:dyDescent="0.2"/>
    <row r="19843" ht="12.75" customHeight="1" x14ac:dyDescent="0.2"/>
    <row r="19844" ht="12.75" customHeight="1" x14ac:dyDescent="0.2"/>
    <row r="19845" ht="12.75" customHeight="1" x14ac:dyDescent="0.2"/>
    <row r="19846" ht="12.75" customHeight="1" x14ac:dyDescent="0.2"/>
    <row r="19847" ht="12.75" customHeight="1" x14ac:dyDescent="0.2"/>
    <row r="19848" ht="12.75" customHeight="1" x14ac:dyDescent="0.2"/>
    <row r="19849" ht="12.75" customHeight="1" x14ac:dyDescent="0.2"/>
    <row r="19850" ht="12.75" customHeight="1" x14ac:dyDescent="0.2"/>
    <row r="19851" ht="12.75" customHeight="1" x14ac:dyDescent="0.2"/>
    <row r="19852" ht="12.75" customHeight="1" x14ac:dyDescent="0.2"/>
    <row r="19853" ht="12.75" customHeight="1" x14ac:dyDescent="0.2"/>
    <row r="19854" ht="12.75" customHeight="1" x14ac:dyDescent="0.2"/>
    <row r="19855" ht="12.75" customHeight="1" x14ac:dyDescent="0.2"/>
    <row r="19856" ht="12.75" customHeight="1" x14ac:dyDescent="0.2"/>
    <row r="19857" ht="12.75" customHeight="1" x14ac:dyDescent="0.2"/>
    <row r="19858" ht="12.75" customHeight="1" x14ac:dyDescent="0.2"/>
    <row r="19859" ht="12.75" customHeight="1" x14ac:dyDescent="0.2"/>
    <row r="19860" ht="12.75" customHeight="1" x14ac:dyDescent="0.2"/>
    <row r="19861" ht="12.75" customHeight="1" x14ac:dyDescent="0.2"/>
    <row r="19862" ht="12.75" customHeight="1" x14ac:dyDescent="0.2"/>
    <row r="19863" ht="12.75" customHeight="1" x14ac:dyDescent="0.2"/>
    <row r="19864" ht="12.75" customHeight="1" x14ac:dyDescent="0.2"/>
    <row r="19865" ht="12.75" customHeight="1" x14ac:dyDescent="0.2"/>
    <row r="19866" ht="12.75" customHeight="1" x14ac:dyDescent="0.2"/>
    <row r="19867" ht="12.75" customHeight="1" x14ac:dyDescent="0.2"/>
    <row r="19868" ht="12.75" customHeight="1" x14ac:dyDescent="0.2"/>
    <row r="19869" ht="12.75" customHeight="1" x14ac:dyDescent="0.2"/>
    <row r="19870" ht="12.75" customHeight="1" x14ac:dyDescent="0.2"/>
    <row r="19871" ht="12.75" customHeight="1" x14ac:dyDescent="0.2"/>
    <row r="19872" ht="12.75" customHeight="1" x14ac:dyDescent="0.2"/>
    <row r="19873" ht="12.75" customHeight="1" x14ac:dyDescent="0.2"/>
    <row r="19874" ht="12.75" customHeight="1" x14ac:dyDescent="0.2"/>
    <row r="19875" ht="12.75" customHeight="1" x14ac:dyDescent="0.2"/>
    <row r="19876" ht="12.75" customHeight="1" x14ac:dyDescent="0.2"/>
    <row r="19877" ht="12.75" customHeight="1" x14ac:dyDescent="0.2"/>
    <row r="19878" ht="12.75" customHeight="1" x14ac:dyDescent="0.2"/>
    <row r="19879" ht="12.75" customHeight="1" x14ac:dyDescent="0.2"/>
    <row r="19880" ht="12.75" customHeight="1" x14ac:dyDescent="0.2"/>
    <row r="19881" ht="12.75" customHeight="1" x14ac:dyDescent="0.2"/>
    <row r="19882" ht="12.75" customHeight="1" x14ac:dyDescent="0.2"/>
    <row r="19883" ht="12.75" customHeight="1" x14ac:dyDescent="0.2"/>
    <row r="19884" ht="12.75" customHeight="1" x14ac:dyDescent="0.2"/>
    <row r="19885" ht="12.75" customHeight="1" x14ac:dyDescent="0.2"/>
    <row r="19886" ht="12.75" customHeight="1" x14ac:dyDescent="0.2"/>
    <row r="19887" ht="12.75" customHeight="1" x14ac:dyDescent="0.2"/>
    <row r="19888" ht="12.75" customHeight="1" x14ac:dyDescent="0.2"/>
    <row r="19889" ht="12.75" customHeight="1" x14ac:dyDescent="0.2"/>
    <row r="19890" ht="12.75" customHeight="1" x14ac:dyDescent="0.2"/>
    <row r="19891" ht="12.75" customHeight="1" x14ac:dyDescent="0.2"/>
    <row r="19892" ht="12.75" customHeight="1" x14ac:dyDescent="0.2"/>
    <row r="19893" ht="12.75" customHeight="1" x14ac:dyDescent="0.2"/>
    <row r="19894" ht="12.75" customHeight="1" x14ac:dyDescent="0.2"/>
    <row r="19895" ht="12.75" customHeight="1" x14ac:dyDescent="0.2"/>
    <row r="19896" ht="12.75" customHeight="1" x14ac:dyDescent="0.2"/>
    <row r="19897" ht="12.75" customHeight="1" x14ac:dyDescent="0.2"/>
    <row r="19898" ht="12.75" customHeight="1" x14ac:dyDescent="0.2"/>
    <row r="19899" ht="12.75" customHeight="1" x14ac:dyDescent="0.2"/>
    <row r="19900" ht="12.75" customHeight="1" x14ac:dyDescent="0.2"/>
    <row r="19901" ht="12.75" customHeight="1" x14ac:dyDescent="0.2"/>
    <row r="19902" ht="12.75" customHeight="1" x14ac:dyDescent="0.2"/>
    <row r="19903" ht="12.75" customHeight="1" x14ac:dyDescent="0.2"/>
    <row r="19904" ht="12.75" customHeight="1" x14ac:dyDescent="0.2"/>
    <row r="19905" ht="12.75" customHeight="1" x14ac:dyDescent="0.2"/>
    <row r="19906" ht="12.75" customHeight="1" x14ac:dyDescent="0.2"/>
    <row r="19907" ht="12.75" customHeight="1" x14ac:dyDescent="0.2"/>
    <row r="19908" ht="12.75" customHeight="1" x14ac:dyDescent="0.2"/>
    <row r="19909" ht="12.75" customHeight="1" x14ac:dyDescent="0.2"/>
    <row r="19910" ht="12.75" customHeight="1" x14ac:dyDescent="0.2"/>
    <row r="19911" ht="12.75" customHeight="1" x14ac:dyDescent="0.2"/>
    <row r="19912" ht="12.75" customHeight="1" x14ac:dyDescent="0.2"/>
    <row r="19913" ht="12.75" customHeight="1" x14ac:dyDescent="0.2"/>
    <row r="19914" ht="12.75" customHeight="1" x14ac:dyDescent="0.2"/>
    <row r="19915" ht="12.75" customHeight="1" x14ac:dyDescent="0.2"/>
    <row r="19916" ht="12.75" customHeight="1" x14ac:dyDescent="0.2"/>
    <row r="19917" ht="12.75" customHeight="1" x14ac:dyDescent="0.2"/>
    <row r="19918" ht="12.75" customHeight="1" x14ac:dyDescent="0.2"/>
    <row r="19919" ht="12.75" customHeight="1" x14ac:dyDescent="0.2"/>
    <row r="19920" ht="12.75" customHeight="1" x14ac:dyDescent="0.2"/>
    <row r="19921" ht="12.75" customHeight="1" x14ac:dyDescent="0.2"/>
    <row r="19922" ht="12.75" customHeight="1" x14ac:dyDescent="0.2"/>
    <row r="19923" ht="12.75" customHeight="1" x14ac:dyDescent="0.2"/>
    <row r="19924" ht="12.75" customHeight="1" x14ac:dyDescent="0.2"/>
    <row r="19925" ht="12.75" customHeight="1" x14ac:dyDescent="0.2"/>
    <row r="19926" ht="12.75" customHeight="1" x14ac:dyDescent="0.2"/>
    <row r="19927" ht="12.75" customHeight="1" x14ac:dyDescent="0.2"/>
    <row r="19928" ht="12.75" customHeight="1" x14ac:dyDescent="0.2"/>
    <row r="19929" ht="12.75" customHeight="1" x14ac:dyDescent="0.2"/>
    <row r="19930" ht="12.75" customHeight="1" x14ac:dyDescent="0.2"/>
    <row r="19931" ht="12.75" customHeight="1" x14ac:dyDescent="0.2"/>
    <row r="19932" ht="12.75" customHeight="1" x14ac:dyDescent="0.2"/>
    <row r="19933" ht="12.75" customHeight="1" x14ac:dyDescent="0.2"/>
    <row r="19934" ht="12.75" customHeight="1" x14ac:dyDescent="0.2"/>
    <row r="19935" ht="12.75" customHeight="1" x14ac:dyDescent="0.2"/>
    <row r="19936" ht="12.75" customHeight="1" x14ac:dyDescent="0.2"/>
    <row r="19937" ht="12.75" customHeight="1" x14ac:dyDescent="0.2"/>
    <row r="19938" ht="12.75" customHeight="1" x14ac:dyDescent="0.2"/>
    <row r="19939" ht="12.75" customHeight="1" x14ac:dyDescent="0.2"/>
    <row r="19940" ht="12.75" customHeight="1" x14ac:dyDescent="0.2"/>
    <row r="19941" ht="12.75" customHeight="1" x14ac:dyDescent="0.2"/>
    <row r="19942" ht="12.75" customHeight="1" x14ac:dyDescent="0.2"/>
    <row r="19943" ht="12.75" customHeight="1" x14ac:dyDescent="0.2"/>
    <row r="19944" ht="12.75" customHeight="1" x14ac:dyDescent="0.2"/>
    <row r="19945" ht="12.75" customHeight="1" x14ac:dyDescent="0.2"/>
    <row r="19946" ht="12.75" customHeight="1" x14ac:dyDescent="0.2"/>
    <row r="19947" ht="12.75" customHeight="1" x14ac:dyDescent="0.2"/>
    <row r="19948" ht="12.75" customHeight="1" x14ac:dyDescent="0.2"/>
    <row r="19949" ht="12.75" customHeight="1" x14ac:dyDescent="0.2"/>
    <row r="19950" ht="12.75" customHeight="1" x14ac:dyDescent="0.2"/>
    <row r="19951" ht="12.75" customHeight="1" x14ac:dyDescent="0.2"/>
    <row r="19952" ht="12.75" customHeight="1" x14ac:dyDescent="0.2"/>
    <row r="19953" ht="12.75" customHeight="1" x14ac:dyDescent="0.2"/>
    <row r="19954" ht="12.75" customHeight="1" x14ac:dyDescent="0.2"/>
    <row r="19955" ht="12.75" customHeight="1" x14ac:dyDescent="0.2"/>
    <row r="19956" ht="12.75" customHeight="1" x14ac:dyDescent="0.2"/>
    <row r="19957" ht="12.75" customHeight="1" x14ac:dyDescent="0.2"/>
    <row r="19958" ht="12.75" customHeight="1" x14ac:dyDescent="0.2"/>
    <row r="19959" ht="12.75" customHeight="1" x14ac:dyDescent="0.2"/>
    <row r="19960" ht="12.75" customHeight="1" x14ac:dyDescent="0.2"/>
    <row r="19961" ht="12.75" customHeight="1" x14ac:dyDescent="0.2"/>
    <row r="19962" ht="12.75" customHeight="1" x14ac:dyDescent="0.2"/>
    <row r="19963" ht="12.75" customHeight="1" x14ac:dyDescent="0.2"/>
    <row r="19964" ht="12.75" customHeight="1" x14ac:dyDescent="0.2"/>
    <row r="19965" ht="12.75" customHeight="1" x14ac:dyDescent="0.2"/>
    <row r="19966" ht="12.75" customHeight="1" x14ac:dyDescent="0.2"/>
    <row r="19967" ht="12.75" customHeight="1" x14ac:dyDescent="0.2"/>
    <row r="19968" ht="12.75" customHeight="1" x14ac:dyDescent="0.2"/>
    <row r="19969" ht="12.75" customHeight="1" x14ac:dyDescent="0.2"/>
    <row r="19970" ht="12.75" customHeight="1" x14ac:dyDescent="0.2"/>
    <row r="19971" ht="12.75" customHeight="1" x14ac:dyDescent="0.2"/>
    <row r="19972" ht="12.75" customHeight="1" x14ac:dyDescent="0.2"/>
    <row r="19973" ht="12.75" customHeight="1" x14ac:dyDescent="0.2"/>
    <row r="19974" ht="12.75" customHeight="1" x14ac:dyDescent="0.2"/>
    <row r="19975" ht="12.75" customHeight="1" x14ac:dyDescent="0.2"/>
    <row r="19976" ht="12.75" customHeight="1" x14ac:dyDescent="0.2"/>
    <row r="19977" ht="12.75" customHeight="1" x14ac:dyDescent="0.2"/>
    <row r="19978" ht="12.75" customHeight="1" x14ac:dyDescent="0.2"/>
    <row r="19979" ht="12.75" customHeight="1" x14ac:dyDescent="0.2"/>
    <row r="19980" ht="12.75" customHeight="1" x14ac:dyDescent="0.2"/>
    <row r="19981" ht="12.75" customHeight="1" x14ac:dyDescent="0.2"/>
    <row r="19982" ht="12.75" customHeight="1" x14ac:dyDescent="0.2"/>
    <row r="19983" ht="12.75" customHeight="1" x14ac:dyDescent="0.2"/>
    <row r="19984" ht="12.75" customHeight="1" x14ac:dyDescent="0.2"/>
    <row r="19985" ht="12.75" customHeight="1" x14ac:dyDescent="0.2"/>
    <row r="19986" ht="12.75" customHeight="1" x14ac:dyDescent="0.2"/>
    <row r="19987" ht="12.75" customHeight="1" x14ac:dyDescent="0.2"/>
    <row r="19988" ht="12.75" customHeight="1" x14ac:dyDescent="0.2"/>
    <row r="19989" ht="12.75" customHeight="1" x14ac:dyDescent="0.2"/>
    <row r="19990" ht="12.75" customHeight="1" x14ac:dyDescent="0.2"/>
    <row r="19991" ht="12.75" customHeight="1" x14ac:dyDescent="0.2"/>
    <row r="19992" ht="12.75" customHeight="1" x14ac:dyDescent="0.2"/>
    <row r="19993" ht="12.75" customHeight="1" x14ac:dyDescent="0.2"/>
    <row r="19994" ht="12.75" customHeight="1" x14ac:dyDescent="0.2"/>
    <row r="19995" ht="12.75" customHeight="1" x14ac:dyDescent="0.2"/>
    <row r="19996" ht="12.75" customHeight="1" x14ac:dyDescent="0.2"/>
    <row r="19997" ht="12.75" customHeight="1" x14ac:dyDescent="0.2"/>
    <row r="19998" ht="12.75" customHeight="1" x14ac:dyDescent="0.2"/>
    <row r="19999" ht="12.75" customHeight="1" x14ac:dyDescent="0.2"/>
    <row r="20000" ht="12.75" customHeight="1" x14ac:dyDescent="0.2"/>
    <row r="20001" ht="12.75" customHeight="1" x14ac:dyDescent="0.2"/>
    <row r="20002" ht="12.75" customHeight="1" x14ac:dyDescent="0.2"/>
    <row r="20003" ht="12.75" customHeight="1" x14ac:dyDescent="0.2"/>
    <row r="20004" ht="12.75" customHeight="1" x14ac:dyDescent="0.2"/>
    <row r="20005" ht="12.75" customHeight="1" x14ac:dyDescent="0.2"/>
    <row r="20006" ht="12.75" customHeight="1" x14ac:dyDescent="0.2"/>
    <row r="20007" ht="12.75" customHeight="1" x14ac:dyDescent="0.2"/>
    <row r="20008" ht="12.75" customHeight="1" x14ac:dyDescent="0.2"/>
    <row r="20009" ht="12.75" customHeight="1" x14ac:dyDescent="0.2"/>
    <row r="20010" ht="12.75" customHeight="1" x14ac:dyDescent="0.2"/>
    <row r="20011" ht="12.75" customHeight="1" x14ac:dyDescent="0.2"/>
    <row r="20012" ht="12.75" customHeight="1" x14ac:dyDescent="0.2"/>
    <row r="20013" ht="12.75" customHeight="1" x14ac:dyDescent="0.2"/>
    <row r="20014" ht="12.75" customHeight="1" x14ac:dyDescent="0.2"/>
    <row r="20015" ht="12.75" customHeight="1" x14ac:dyDescent="0.2"/>
    <row r="20016" ht="12.75" customHeight="1" x14ac:dyDescent="0.2"/>
    <row r="20017" ht="12.75" customHeight="1" x14ac:dyDescent="0.2"/>
    <row r="20018" ht="12.75" customHeight="1" x14ac:dyDescent="0.2"/>
    <row r="20019" ht="12.75" customHeight="1" x14ac:dyDescent="0.2"/>
    <row r="20020" ht="12.75" customHeight="1" x14ac:dyDescent="0.2"/>
    <row r="20021" ht="12.75" customHeight="1" x14ac:dyDescent="0.2"/>
    <row r="20022" ht="12.75" customHeight="1" x14ac:dyDescent="0.2"/>
    <row r="20023" ht="12.75" customHeight="1" x14ac:dyDescent="0.2"/>
    <row r="20024" ht="12.75" customHeight="1" x14ac:dyDescent="0.2"/>
    <row r="20025" ht="12.75" customHeight="1" x14ac:dyDescent="0.2"/>
    <row r="20026" ht="12.75" customHeight="1" x14ac:dyDescent="0.2"/>
    <row r="20027" ht="12.75" customHeight="1" x14ac:dyDescent="0.2"/>
    <row r="20028" ht="12.75" customHeight="1" x14ac:dyDescent="0.2"/>
    <row r="20029" ht="12.75" customHeight="1" x14ac:dyDescent="0.2"/>
    <row r="20030" ht="12.75" customHeight="1" x14ac:dyDescent="0.2"/>
    <row r="20031" ht="12.75" customHeight="1" x14ac:dyDescent="0.2"/>
    <row r="20032" ht="12.75" customHeight="1" x14ac:dyDescent="0.2"/>
    <row r="20033" ht="12.75" customHeight="1" x14ac:dyDescent="0.2"/>
    <row r="20034" ht="12.75" customHeight="1" x14ac:dyDescent="0.2"/>
    <row r="20035" ht="12.75" customHeight="1" x14ac:dyDescent="0.2"/>
    <row r="20036" ht="12.75" customHeight="1" x14ac:dyDescent="0.2"/>
    <row r="20037" ht="12.75" customHeight="1" x14ac:dyDescent="0.2"/>
    <row r="20038" ht="12.75" customHeight="1" x14ac:dyDescent="0.2"/>
    <row r="20039" ht="12.75" customHeight="1" x14ac:dyDescent="0.2"/>
    <row r="20040" ht="12.75" customHeight="1" x14ac:dyDescent="0.2"/>
    <row r="20041" ht="12.75" customHeight="1" x14ac:dyDescent="0.2"/>
    <row r="20042" ht="12.75" customHeight="1" x14ac:dyDescent="0.2"/>
    <row r="20043" ht="12.75" customHeight="1" x14ac:dyDescent="0.2"/>
    <row r="20044" ht="12.75" customHeight="1" x14ac:dyDescent="0.2"/>
    <row r="20045" ht="12.75" customHeight="1" x14ac:dyDescent="0.2"/>
    <row r="20046" ht="12.75" customHeight="1" x14ac:dyDescent="0.2"/>
    <row r="20047" ht="12.75" customHeight="1" x14ac:dyDescent="0.2"/>
    <row r="20048" ht="12.75" customHeight="1" x14ac:dyDescent="0.2"/>
    <row r="20049" ht="12.75" customHeight="1" x14ac:dyDescent="0.2"/>
    <row r="20050" ht="12.75" customHeight="1" x14ac:dyDescent="0.2"/>
    <row r="20051" ht="12.75" customHeight="1" x14ac:dyDescent="0.2"/>
    <row r="20052" ht="12.75" customHeight="1" x14ac:dyDescent="0.2"/>
    <row r="20053" ht="12.75" customHeight="1" x14ac:dyDescent="0.2"/>
    <row r="20054" ht="12.75" customHeight="1" x14ac:dyDescent="0.2"/>
    <row r="20055" ht="12.75" customHeight="1" x14ac:dyDescent="0.2"/>
    <row r="20056" ht="12.75" customHeight="1" x14ac:dyDescent="0.2"/>
    <row r="20057" ht="12.75" customHeight="1" x14ac:dyDescent="0.2"/>
    <row r="20058" ht="12.75" customHeight="1" x14ac:dyDescent="0.2"/>
    <row r="20059" ht="12.75" customHeight="1" x14ac:dyDescent="0.2"/>
    <row r="20060" ht="12.75" customHeight="1" x14ac:dyDescent="0.2"/>
    <row r="20061" ht="12.75" customHeight="1" x14ac:dyDescent="0.2"/>
    <row r="20062" ht="12.75" customHeight="1" x14ac:dyDescent="0.2"/>
    <row r="20063" ht="12.75" customHeight="1" x14ac:dyDescent="0.2"/>
    <row r="20064" ht="12.75" customHeight="1" x14ac:dyDescent="0.2"/>
    <row r="20065" ht="12.75" customHeight="1" x14ac:dyDescent="0.2"/>
    <row r="20066" ht="12.75" customHeight="1" x14ac:dyDescent="0.2"/>
    <row r="20067" ht="12.75" customHeight="1" x14ac:dyDescent="0.2"/>
    <row r="20068" ht="12.75" customHeight="1" x14ac:dyDescent="0.2"/>
    <row r="20069" ht="12.75" customHeight="1" x14ac:dyDescent="0.2"/>
    <row r="20070" ht="12.75" customHeight="1" x14ac:dyDescent="0.2"/>
    <row r="20071" ht="12.75" customHeight="1" x14ac:dyDescent="0.2"/>
    <row r="20072" ht="12.75" customHeight="1" x14ac:dyDescent="0.2"/>
    <row r="20073" ht="12.75" customHeight="1" x14ac:dyDescent="0.2"/>
    <row r="20074" ht="12.75" customHeight="1" x14ac:dyDescent="0.2"/>
    <row r="20075" ht="12.75" customHeight="1" x14ac:dyDescent="0.2"/>
    <row r="20076" ht="12.75" customHeight="1" x14ac:dyDescent="0.2"/>
    <row r="20077" ht="12.75" customHeight="1" x14ac:dyDescent="0.2"/>
    <row r="20078" ht="12.75" customHeight="1" x14ac:dyDescent="0.2"/>
    <row r="20079" ht="12.75" customHeight="1" x14ac:dyDescent="0.2"/>
    <row r="20080" ht="12.75" customHeight="1" x14ac:dyDescent="0.2"/>
    <row r="20081" ht="12.75" customHeight="1" x14ac:dyDescent="0.2"/>
    <row r="20082" ht="12.75" customHeight="1" x14ac:dyDescent="0.2"/>
    <row r="20083" ht="12.75" customHeight="1" x14ac:dyDescent="0.2"/>
    <row r="20084" ht="12.75" customHeight="1" x14ac:dyDescent="0.2"/>
    <row r="20085" ht="12.75" customHeight="1" x14ac:dyDescent="0.2"/>
    <row r="20086" ht="12.75" customHeight="1" x14ac:dyDescent="0.2"/>
    <row r="20087" ht="12.75" customHeight="1" x14ac:dyDescent="0.2"/>
    <row r="20088" ht="12.75" customHeight="1" x14ac:dyDescent="0.2"/>
    <row r="20089" ht="12.75" customHeight="1" x14ac:dyDescent="0.2"/>
    <row r="20090" ht="12.75" customHeight="1" x14ac:dyDescent="0.2"/>
    <row r="20091" ht="12.75" customHeight="1" x14ac:dyDescent="0.2"/>
    <row r="20092" ht="12.75" customHeight="1" x14ac:dyDescent="0.2"/>
    <row r="20093" ht="12.75" customHeight="1" x14ac:dyDescent="0.2"/>
    <row r="20094" ht="12.75" customHeight="1" x14ac:dyDescent="0.2"/>
    <row r="20095" ht="12.75" customHeight="1" x14ac:dyDescent="0.2"/>
    <row r="20096" ht="12.75" customHeight="1" x14ac:dyDescent="0.2"/>
    <row r="20097" ht="12.75" customHeight="1" x14ac:dyDescent="0.2"/>
    <row r="20098" ht="12.75" customHeight="1" x14ac:dyDescent="0.2"/>
    <row r="20099" ht="12.75" customHeight="1" x14ac:dyDescent="0.2"/>
    <row r="20100" ht="12.75" customHeight="1" x14ac:dyDescent="0.2"/>
    <row r="20101" ht="12.75" customHeight="1" x14ac:dyDescent="0.2"/>
    <row r="20102" ht="12.75" customHeight="1" x14ac:dyDescent="0.2"/>
    <row r="20103" ht="12.75" customHeight="1" x14ac:dyDescent="0.2"/>
    <row r="20104" ht="12.75" customHeight="1" x14ac:dyDescent="0.2"/>
    <row r="20105" ht="12.75" customHeight="1" x14ac:dyDescent="0.2"/>
    <row r="20106" ht="12.75" customHeight="1" x14ac:dyDescent="0.2"/>
    <row r="20107" ht="12.75" customHeight="1" x14ac:dyDescent="0.2"/>
    <row r="20108" ht="12.75" customHeight="1" x14ac:dyDescent="0.2"/>
    <row r="20109" ht="12.75" customHeight="1" x14ac:dyDescent="0.2"/>
    <row r="20110" ht="12.75" customHeight="1" x14ac:dyDescent="0.2"/>
    <row r="20111" ht="12.75" customHeight="1" x14ac:dyDescent="0.2"/>
    <row r="20112" ht="12.75" customHeight="1" x14ac:dyDescent="0.2"/>
    <row r="20113" ht="12.75" customHeight="1" x14ac:dyDescent="0.2"/>
    <row r="20114" ht="12.75" customHeight="1" x14ac:dyDescent="0.2"/>
    <row r="20115" ht="12.75" customHeight="1" x14ac:dyDescent="0.2"/>
    <row r="20116" ht="12.75" customHeight="1" x14ac:dyDescent="0.2"/>
    <row r="20117" ht="12.75" customHeight="1" x14ac:dyDescent="0.2"/>
    <row r="20118" ht="12.75" customHeight="1" x14ac:dyDescent="0.2"/>
    <row r="20119" ht="12.75" customHeight="1" x14ac:dyDescent="0.2"/>
    <row r="20120" ht="12.75" customHeight="1" x14ac:dyDescent="0.2"/>
    <row r="20121" ht="12.75" customHeight="1" x14ac:dyDescent="0.2"/>
    <row r="20122" ht="12.75" customHeight="1" x14ac:dyDescent="0.2"/>
    <row r="20123" ht="12.75" customHeight="1" x14ac:dyDescent="0.2"/>
    <row r="20124" ht="12.75" customHeight="1" x14ac:dyDescent="0.2"/>
    <row r="20125" ht="12.75" customHeight="1" x14ac:dyDescent="0.2"/>
    <row r="20126" ht="12.75" customHeight="1" x14ac:dyDescent="0.2"/>
    <row r="20127" ht="12.75" customHeight="1" x14ac:dyDescent="0.2"/>
    <row r="20128" ht="12.75" customHeight="1" x14ac:dyDescent="0.2"/>
    <row r="20129" ht="12.75" customHeight="1" x14ac:dyDescent="0.2"/>
    <row r="20130" ht="12.75" customHeight="1" x14ac:dyDescent="0.2"/>
    <row r="20131" ht="12.75" customHeight="1" x14ac:dyDescent="0.2"/>
    <row r="20132" ht="12.75" customHeight="1" x14ac:dyDescent="0.2"/>
    <row r="20133" ht="12.75" customHeight="1" x14ac:dyDescent="0.2"/>
    <row r="20134" ht="12.75" customHeight="1" x14ac:dyDescent="0.2"/>
    <row r="20135" ht="12.75" customHeight="1" x14ac:dyDescent="0.2"/>
    <row r="20136" ht="12.75" customHeight="1" x14ac:dyDescent="0.2"/>
    <row r="20137" ht="12.75" customHeight="1" x14ac:dyDescent="0.2"/>
    <row r="20138" ht="12.75" customHeight="1" x14ac:dyDescent="0.2"/>
    <row r="20139" ht="12.75" customHeight="1" x14ac:dyDescent="0.2"/>
    <row r="20140" ht="12.75" customHeight="1" x14ac:dyDescent="0.2"/>
    <row r="20141" ht="12.75" customHeight="1" x14ac:dyDescent="0.2"/>
    <row r="20142" ht="12.75" customHeight="1" x14ac:dyDescent="0.2"/>
    <row r="20143" ht="12.75" customHeight="1" x14ac:dyDescent="0.2"/>
    <row r="20144" ht="12.75" customHeight="1" x14ac:dyDescent="0.2"/>
    <row r="20145" ht="12.75" customHeight="1" x14ac:dyDescent="0.2"/>
    <row r="20146" ht="12.75" customHeight="1" x14ac:dyDescent="0.2"/>
    <row r="20147" ht="12.75" customHeight="1" x14ac:dyDescent="0.2"/>
    <row r="20148" ht="12.75" customHeight="1" x14ac:dyDescent="0.2"/>
    <row r="20149" ht="12.75" customHeight="1" x14ac:dyDescent="0.2"/>
    <row r="20150" ht="12.75" customHeight="1" x14ac:dyDescent="0.2"/>
    <row r="20151" ht="12.75" customHeight="1" x14ac:dyDescent="0.2"/>
    <row r="20152" ht="12.75" customHeight="1" x14ac:dyDescent="0.2"/>
    <row r="20153" ht="12.75" customHeight="1" x14ac:dyDescent="0.2"/>
    <row r="20154" ht="12.75" customHeight="1" x14ac:dyDescent="0.2"/>
    <row r="20155" ht="12.75" customHeight="1" x14ac:dyDescent="0.2"/>
    <row r="20156" ht="12.75" customHeight="1" x14ac:dyDescent="0.2"/>
    <row r="20157" ht="12.75" customHeight="1" x14ac:dyDescent="0.2"/>
    <row r="20158" ht="12.75" customHeight="1" x14ac:dyDescent="0.2"/>
    <row r="20159" ht="12.75" customHeight="1" x14ac:dyDescent="0.2"/>
    <row r="20160" ht="12.75" customHeight="1" x14ac:dyDescent="0.2"/>
    <row r="20161" ht="12.75" customHeight="1" x14ac:dyDescent="0.2"/>
    <row r="20162" ht="12.75" customHeight="1" x14ac:dyDescent="0.2"/>
    <row r="20163" ht="12.75" customHeight="1" x14ac:dyDescent="0.2"/>
    <row r="20164" ht="12.75" customHeight="1" x14ac:dyDescent="0.2"/>
    <row r="20165" ht="12.75" customHeight="1" x14ac:dyDescent="0.2"/>
    <row r="20166" ht="12.75" customHeight="1" x14ac:dyDescent="0.2"/>
    <row r="20167" ht="12.75" customHeight="1" x14ac:dyDescent="0.2"/>
    <row r="20168" ht="12.75" customHeight="1" x14ac:dyDescent="0.2"/>
    <row r="20169" ht="12.75" customHeight="1" x14ac:dyDescent="0.2"/>
    <row r="20170" ht="12.75" customHeight="1" x14ac:dyDescent="0.2"/>
    <row r="20171" ht="12.75" customHeight="1" x14ac:dyDescent="0.2"/>
    <row r="20172" ht="12.75" customHeight="1" x14ac:dyDescent="0.2"/>
    <row r="20173" ht="12.75" customHeight="1" x14ac:dyDescent="0.2"/>
    <row r="20174" ht="12.75" customHeight="1" x14ac:dyDescent="0.2"/>
    <row r="20175" ht="12.75" customHeight="1" x14ac:dyDescent="0.2"/>
    <row r="20176" ht="12.75" customHeight="1" x14ac:dyDescent="0.2"/>
    <row r="20177" ht="12.75" customHeight="1" x14ac:dyDescent="0.2"/>
    <row r="20178" ht="12.75" customHeight="1" x14ac:dyDescent="0.2"/>
    <row r="20179" ht="12.75" customHeight="1" x14ac:dyDescent="0.2"/>
    <row r="20180" ht="12.75" customHeight="1" x14ac:dyDescent="0.2"/>
    <row r="20181" ht="12.75" customHeight="1" x14ac:dyDescent="0.2"/>
    <row r="20182" ht="12.75" customHeight="1" x14ac:dyDescent="0.2"/>
    <row r="20183" ht="12.75" customHeight="1" x14ac:dyDescent="0.2"/>
    <row r="20184" ht="12.75" customHeight="1" x14ac:dyDescent="0.2"/>
    <row r="20185" ht="12.75" customHeight="1" x14ac:dyDescent="0.2"/>
    <row r="20186" ht="12.75" customHeight="1" x14ac:dyDescent="0.2"/>
    <row r="20187" ht="12.75" customHeight="1" x14ac:dyDescent="0.2"/>
    <row r="20188" ht="12.75" customHeight="1" x14ac:dyDescent="0.2"/>
    <row r="20189" ht="12.75" customHeight="1" x14ac:dyDescent="0.2"/>
    <row r="20190" ht="12.75" customHeight="1" x14ac:dyDescent="0.2"/>
    <row r="20191" ht="12.75" customHeight="1" x14ac:dyDescent="0.2"/>
    <row r="20192" ht="12.75" customHeight="1" x14ac:dyDescent="0.2"/>
    <row r="20193" ht="12.75" customHeight="1" x14ac:dyDescent="0.2"/>
    <row r="20194" ht="12.75" customHeight="1" x14ac:dyDescent="0.2"/>
    <row r="20195" ht="12.75" customHeight="1" x14ac:dyDescent="0.2"/>
    <row r="20196" ht="12.75" customHeight="1" x14ac:dyDescent="0.2"/>
    <row r="20197" ht="12.75" customHeight="1" x14ac:dyDescent="0.2"/>
    <row r="20198" ht="12.75" customHeight="1" x14ac:dyDescent="0.2"/>
    <row r="20199" ht="12.75" customHeight="1" x14ac:dyDescent="0.2"/>
    <row r="20200" ht="12.75" customHeight="1" x14ac:dyDescent="0.2"/>
    <row r="20201" ht="12.75" customHeight="1" x14ac:dyDescent="0.2"/>
    <row r="20202" ht="12.75" customHeight="1" x14ac:dyDescent="0.2"/>
    <row r="20203" ht="12.75" customHeight="1" x14ac:dyDescent="0.2"/>
    <row r="20204" ht="12.75" customHeight="1" x14ac:dyDescent="0.2"/>
    <row r="20205" ht="12.75" customHeight="1" x14ac:dyDescent="0.2"/>
    <row r="20206" ht="12.75" customHeight="1" x14ac:dyDescent="0.2"/>
    <row r="20207" ht="12.75" customHeight="1" x14ac:dyDescent="0.2"/>
    <row r="20208" ht="12.75" customHeight="1" x14ac:dyDescent="0.2"/>
    <row r="20209" ht="12.75" customHeight="1" x14ac:dyDescent="0.2"/>
    <row r="20210" ht="12.75" customHeight="1" x14ac:dyDescent="0.2"/>
    <row r="20211" ht="12.75" customHeight="1" x14ac:dyDescent="0.2"/>
    <row r="20212" ht="12.75" customHeight="1" x14ac:dyDescent="0.2"/>
    <row r="20213" ht="12.75" customHeight="1" x14ac:dyDescent="0.2"/>
    <row r="20214" ht="12.75" customHeight="1" x14ac:dyDescent="0.2"/>
    <row r="20215" ht="12.75" customHeight="1" x14ac:dyDescent="0.2"/>
    <row r="20216" ht="12.75" customHeight="1" x14ac:dyDescent="0.2"/>
    <row r="20217" ht="12.75" customHeight="1" x14ac:dyDescent="0.2"/>
    <row r="20218" ht="12.75" customHeight="1" x14ac:dyDescent="0.2"/>
    <row r="20219" ht="12.75" customHeight="1" x14ac:dyDescent="0.2"/>
    <row r="20220" ht="12.75" customHeight="1" x14ac:dyDescent="0.2"/>
    <row r="20221" ht="12.75" customHeight="1" x14ac:dyDescent="0.2"/>
    <row r="20222" ht="12.75" customHeight="1" x14ac:dyDescent="0.2"/>
    <row r="20223" ht="12.75" customHeight="1" x14ac:dyDescent="0.2"/>
    <row r="20224" ht="12.75" customHeight="1" x14ac:dyDescent="0.2"/>
    <row r="20225" ht="12.75" customHeight="1" x14ac:dyDescent="0.2"/>
    <row r="20226" ht="12.75" customHeight="1" x14ac:dyDescent="0.2"/>
    <row r="20227" ht="12.75" customHeight="1" x14ac:dyDescent="0.2"/>
    <row r="20228" ht="12.75" customHeight="1" x14ac:dyDescent="0.2"/>
    <row r="20229" ht="12.75" customHeight="1" x14ac:dyDescent="0.2"/>
    <row r="20230" ht="12.75" customHeight="1" x14ac:dyDescent="0.2"/>
    <row r="20231" ht="12.75" customHeight="1" x14ac:dyDescent="0.2"/>
    <row r="20232" ht="12.75" customHeight="1" x14ac:dyDescent="0.2"/>
    <row r="20233" ht="12.75" customHeight="1" x14ac:dyDescent="0.2"/>
    <row r="20234" ht="12.75" customHeight="1" x14ac:dyDescent="0.2"/>
    <row r="20235" ht="12.75" customHeight="1" x14ac:dyDescent="0.2"/>
    <row r="20236" ht="12.75" customHeight="1" x14ac:dyDescent="0.2"/>
    <row r="20237" ht="12.75" customHeight="1" x14ac:dyDescent="0.2"/>
    <row r="20238" ht="12.75" customHeight="1" x14ac:dyDescent="0.2"/>
    <row r="20239" ht="12.75" customHeight="1" x14ac:dyDescent="0.2"/>
    <row r="20240" ht="12.75" customHeight="1" x14ac:dyDescent="0.2"/>
    <row r="20241" ht="12.75" customHeight="1" x14ac:dyDescent="0.2"/>
    <row r="20242" ht="12.75" customHeight="1" x14ac:dyDescent="0.2"/>
    <row r="20243" ht="12.75" customHeight="1" x14ac:dyDescent="0.2"/>
    <row r="20244" ht="12.75" customHeight="1" x14ac:dyDescent="0.2"/>
    <row r="20245" ht="12.75" customHeight="1" x14ac:dyDescent="0.2"/>
    <row r="20246" ht="12.75" customHeight="1" x14ac:dyDescent="0.2"/>
    <row r="20247" ht="12.75" customHeight="1" x14ac:dyDescent="0.2"/>
    <row r="20248" ht="12.75" customHeight="1" x14ac:dyDescent="0.2"/>
    <row r="20249" ht="12.75" customHeight="1" x14ac:dyDescent="0.2"/>
    <row r="20250" ht="12.75" customHeight="1" x14ac:dyDescent="0.2"/>
    <row r="20251" ht="12.75" customHeight="1" x14ac:dyDescent="0.2"/>
    <row r="20252" ht="12.75" customHeight="1" x14ac:dyDescent="0.2"/>
    <row r="20253" ht="12.75" customHeight="1" x14ac:dyDescent="0.2"/>
    <row r="20254" ht="12.75" customHeight="1" x14ac:dyDescent="0.2"/>
    <row r="20255" ht="12.75" customHeight="1" x14ac:dyDescent="0.2"/>
    <row r="20256" ht="12.75" customHeight="1" x14ac:dyDescent="0.2"/>
    <row r="20257" ht="12.75" customHeight="1" x14ac:dyDescent="0.2"/>
    <row r="20258" ht="12.75" customHeight="1" x14ac:dyDescent="0.2"/>
    <row r="20259" ht="12.75" customHeight="1" x14ac:dyDescent="0.2"/>
    <row r="20260" ht="12.75" customHeight="1" x14ac:dyDescent="0.2"/>
    <row r="20261" ht="12.75" customHeight="1" x14ac:dyDescent="0.2"/>
    <row r="20262" ht="12.75" customHeight="1" x14ac:dyDescent="0.2"/>
    <row r="20263" ht="12.75" customHeight="1" x14ac:dyDescent="0.2"/>
    <row r="20264" ht="12.75" customHeight="1" x14ac:dyDescent="0.2"/>
    <row r="20265" ht="12.75" customHeight="1" x14ac:dyDescent="0.2"/>
    <row r="20266" ht="12.75" customHeight="1" x14ac:dyDescent="0.2"/>
    <row r="20267" ht="12.75" customHeight="1" x14ac:dyDescent="0.2"/>
    <row r="20268" ht="12.75" customHeight="1" x14ac:dyDescent="0.2"/>
    <row r="20269" ht="12.75" customHeight="1" x14ac:dyDescent="0.2"/>
    <row r="20270" ht="12.75" customHeight="1" x14ac:dyDescent="0.2"/>
    <row r="20271" ht="12.75" customHeight="1" x14ac:dyDescent="0.2"/>
    <row r="20272" ht="12.75" customHeight="1" x14ac:dyDescent="0.2"/>
    <row r="20273" ht="12.75" customHeight="1" x14ac:dyDescent="0.2"/>
    <row r="20274" ht="12.75" customHeight="1" x14ac:dyDescent="0.2"/>
    <row r="20275" ht="12.75" customHeight="1" x14ac:dyDescent="0.2"/>
    <row r="20276" ht="12.75" customHeight="1" x14ac:dyDescent="0.2"/>
    <row r="20277" ht="12.75" customHeight="1" x14ac:dyDescent="0.2"/>
    <row r="20278" ht="12.75" customHeight="1" x14ac:dyDescent="0.2"/>
    <row r="20279" ht="12.75" customHeight="1" x14ac:dyDescent="0.2"/>
    <row r="20280" ht="12.75" customHeight="1" x14ac:dyDescent="0.2"/>
    <row r="20281" ht="12.75" customHeight="1" x14ac:dyDescent="0.2"/>
    <row r="20282" ht="12.75" customHeight="1" x14ac:dyDescent="0.2"/>
    <row r="20283" ht="12.75" customHeight="1" x14ac:dyDescent="0.2"/>
    <row r="20284" ht="12.75" customHeight="1" x14ac:dyDescent="0.2"/>
    <row r="20285" ht="12.75" customHeight="1" x14ac:dyDescent="0.2"/>
    <row r="20286" ht="12.75" customHeight="1" x14ac:dyDescent="0.2"/>
    <row r="20287" ht="12.75" customHeight="1" x14ac:dyDescent="0.2"/>
    <row r="20288" ht="12.75" customHeight="1" x14ac:dyDescent="0.2"/>
    <row r="20289" ht="12.75" customHeight="1" x14ac:dyDescent="0.2"/>
    <row r="20290" ht="12.75" customHeight="1" x14ac:dyDescent="0.2"/>
    <row r="20291" ht="12.75" customHeight="1" x14ac:dyDescent="0.2"/>
    <row r="20292" ht="12.75" customHeight="1" x14ac:dyDescent="0.2"/>
    <row r="20293" ht="12.75" customHeight="1" x14ac:dyDescent="0.2"/>
    <row r="20294" ht="12.75" customHeight="1" x14ac:dyDescent="0.2"/>
    <row r="20295" ht="12.75" customHeight="1" x14ac:dyDescent="0.2"/>
    <row r="20296" ht="12.75" customHeight="1" x14ac:dyDescent="0.2"/>
    <row r="20297" ht="12.75" customHeight="1" x14ac:dyDescent="0.2"/>
    <row r="20298" ht="12.75" customHeight="1" x14ac:dyDescent="0.2"/>
    <row r="20299" ht="12.75" customHeight="1" x14ac:dyDescent="0.2"/>
    <row r="20300" ht="12.75" customHeight="1" x14ac:dyDescent="0.2"/>
    <row r="20301" ht="12.75" customHeight="1" x14ac:dyDescent="0.2"/>
    <row r="20302" ht="12.75" customHeight="1" x14ac:dyDescent="0.2"/>
    <row r="20303" ht="12.75" customHeight="1" x14ac:dyDescent="0.2"/>
    <row r="20304" ht="12.75" customHeight="1" x14ac:dyDescent="0.2"/>
    <row r="20305" ht="12.75" customHeight="1" x14ac:dyDescent="0.2"/>
    <row r="20306" ht="12.75" customHeight="1" x14ac:dyDescent="0.2"/>
    <row r="20307" ht="12.75" customHeight="1" x14ac:dyDescent="0.2"/>
    <row r="20308" ht="12.75" customHeight="1" x14ac:dyDescent="0.2"/>
    <row r="20309" ht="12.75" customHeight="1" x14ac:dyDescent="0.2"/>
    <row r="20310" ht="12.75" customHeight="1" x14ac:dyDescent="0.2"/>
    <row r="20311" ht="12.75" customHeight="1" x14ac:dyDescent="0.2"/>
    <row r="20312" ht="12.75" customHeight="1" x14ac:dyDescent="0.2"/>
    <row r="20313" ht="12.75" customHeight="1" x14ac:dyDescent="0.2"/>
    <row r="20314" ht="12.75" customHeight="1" x14ac:dyDescent="0.2"/>
    <row r="20315" ht="12.75" customHeight="1" x14ac:dyDescent="0.2"/>
    <row r="20316" ht="12.75" customHeight="1" x14ac:dyDescent="0.2"/>
    <row r="20317" ht="12.75" customHeight="1" x14ac:dyDescent="0.2"/>
    <row r="20318" ht="12.75" customHeight="1" x14ac:dyDescent="0.2"/>
    <row r="20319" ht="12.75" customHeight="1" x14ac:dyDescent="0.2"/>
    <row r="20320" ht="12.75" customHeight="1" x14ac:dyDescent="0.2"/>
    <row r="20321" ht="12.75" customHeight="1" x14ac:dyDescent="0.2"/>
    <row r="20322" ht="12.75" customHeight="1" x14ac:dyDescent="0.2"/>
    <row r="20323" ht="12.75" customHeight="1" x14ac:dyDescent="0.2"/>
    <row r="20324" ht="12.75" customHeight="1" x14ac:dyDescent="0.2"/>
    <row r="20325" ht="12.75" customHeight="1" x14ac:dyDescent="0.2"/>
    <row r="20326" ht="12.75" customHeight="1" x14ac:dyDescent="0.2"/>
    <row r="20327" ht="12.75" customHeight="1" x14ac:dyDescent="0.2"/>
    <row r="20328" ht="12.75" customHeight="1" x14ac:dyDescent="0.2"/>
    <row r="20329" ht="12.75" customHeight="1" x14ac:dyDescent="0.2"/>
    <row r="20330" ht="12.75" customHeight="1" x14ac:dyDescent="0.2"/>
    <row r="20331" ht="12.75" customHeight="1" x14ac:dyDescent="0.2"/>
    <row r="20332" ht="12.75" customHeight="1" x14ac:dyDescent="0.2"/>
    <row r="20333" ht="12.75" customHeight="1" x14ac:dyDescent="0.2"/>
    <row r="20334" ht="12.75" customHeight="1" x14ac:dyDescent="0.2"/>
    <row r="20335" ht="12.75" customHeight="1" x14ac:dyDescent="0.2"/>
    <row r="20336" ht="12.75" customHeight="1" x14ac:dyDescent="0.2"/>
    <row r="20337" ht="12.75" customHeight="1" x14ac:dyDescent="0.2"/>
    <row r="20338" ht="12.75" customHeight="1" x14ac:dyDescent="0.2"/>
    <row r="20339" ht="12.75" customHeight="1" x14ac:dyDescent="0.2"/>
    <row r="20340" ht="12.75" customHeight="1" x14ac:dyDescent="0.2"/>
    <row r="20341" ht="12.75" customHeight="1" x14ac:dyDescent="0.2"/>
    <row r="20342" ht="12.75" customHeight="1" x14ac:dyDescent="0.2"/>
    <row r="20343" ht="12.75" customHeight="1" x14ac:dyDescent="0.2"/>
    <row r="20344" ht="12.75" customHeight="1" x14ac:dyDescent="0.2"/>
    <row r="20345" ht="12.75" customHeight="1" x14ac:dyDescent="0.2"/>
    <row r="20346" ht="12.75" customHeight="1" x14ac:dyDescent="0.2"/>
    <row r="20347" ht="12.75" customHeight="1" x14ac:dyDescent="0.2"/>
    <row r="20348" ht="12.75" customHeight="1" x14ac:dyDescent="0.2"/>
    <row r="20349" ht="12.75" customHeight="1" x14ac:dyDescent="0.2"/>
    <row r="20350" ht="12.75" customHeight="1" x14ac:dyDescent="0.2"/>
    <row r="20351" ht="12.75" customHeight="1" x14ac:dyDescent="0.2"/>
    <row r="20352" ht="12.75" customHeight="1" x14ac:dyDescent="0.2"/>
    <row r="20353" ht="12.75" customHeight="1" x14ac:dyDescent="0.2"/>
    <row r="20354" ht="12.75" customHeight="1" x14ac:dyDescent="0.2"/>
    <row r="20355" ht="12.75" customHeight="1" x14ac:dyDescent="0.2"/>
    <row r="20356" ht="12.75" customHeight="1" x14ac:dyDescent="0.2"/>
    <row r="20357" ht="12.75" customHeight="1" x14ac:dyDescent="0.2"/>
    <row r="20358" ht="12.75" customHeight="1" x14ac:dyDescent="0.2"/>
    <row r="20359" ht="12.75" customHeight="1" x14ac:dyDescent="0.2"/>
    <row r="20360" ht="12.75" customHeight="1" x14ac:dyDescent="0.2"/>
    <row r="20361" ht="12.75" customHeight="1" x14ac:dyDescent="0.2"/>
    <row r="20362" ht="12.75" customHeight="1" x14ac:dyDescent="0.2"/>
    <row r="20363" ht="12.75" customHeight="1" x14ac:dyDescent="0.2"/>
    <row r="20364" ht="12.75" customHeight="1" x14ac:dyDescent="0.2"/>
    <row r="20365" ht="12.75" customHeight="1" x14ac:dyDescent="0.2"/>
    <row r="20366" ht="12.75" customHeight="1" x14ac:dyDescent="0.2"/>
    <row r="20367" ht="12.75" customHeight="1" x14ac:dyDescent="0.2"/>
    <row r="20368" ht="12.75" customHeight="1" x14ac:dyDescent="0.2"/>
    <row r="20369" ht="12.75" customHeight="1" x14ac:dyDescent="0.2"/>
    <row r="20370" ht="12.75" customHeight="1" x14ac:dyDescent="0.2"/>
    <row r="20371" ht="12.75" customHeight="1" x14ac:dyDescent="0.2"/>
    <row r="20372" ht="12.75" customHeight="1" x14ac:dyDescent="0.2"/>
    <row r="20373" ht="12.75" customHeight="1" x14ac:dyDescent="0.2"/>
    <row r="20374" ht="12.75" customHeight="1" x14ac:dyDescent="0.2"/>
    <row r="20375" ht="12.75" customHeight="1" x14ac:dyDescent="0.2"/>
    <row r="20376" ht="12.75" customHeight="1" x14ac:dyDescent="0.2"/>
    <row r="20377" ht="12.75" customHeight="1" x14ac:dyDescent="0.2"/>
    <row r="20378" ht="12.75" customHeight="1" x14ac:dyDescent="0.2"/>
    <row r="20379" ht="12.75" customHeight="1" x14ac:dyDescent="0.2"/>
    <row r="20380" ht="12.75" customHeight="1" x14ac:dyDescent="0.2"/>
    <row r="20381" ht="12.75" customHeight="1" x14ac:dyDescent="0.2"/>
    <row r="20382" ht="12.75" customHeight="1" x14ac:dyDescent="0.2"/>
    <row r="20383" ht="12.75" customHeight="1" x14ac:dyDescent="0.2"/>
    <row r="20384" ht="12.75" customHeight="1" x14ac:dyDescent="0.2"/>
    <row r="20385" ht="12.75" customHeight="1" x14ac:dyDescent="0.2"/>
    <row r="20386" ht="12.75" customHeight="1" x14ac:dyDescent="0.2"/>
    <row r="20387" ht="12.75" customHeight="1" x14ac:dyDescent="0.2"/>
    <row r="20388" ht="12.75" customHeight="1" x14ac:dyDescent="0.2"/>
    <row r="20389" ht="12.75" customHeight="1" x14ac:dyDescent="0.2"/>
    <row r="20390" ht="12.75" customHeight="1" x14ac:dyDescent="0.2"/>
    <row r="20391" ht="12.75" customHeight="1" x14ac:dyDescent="0.2"/>
    <row r="20392" ht="12.75" customHeight="1" x14ac:dyDescent="0.2"/>
    <row r="20393" ht="12.75" customHeight="1" x14ac:dyDescent="0.2"/>
    <row r="20394" ht="12.75" customHeight="1" x14ac:dyDescent="0.2"/>
    <row r="20395" ht="12.75" customHeight="1" x14ac:dyDescent="0.2"/>
    <row r="20396" ht="12.75" customHeight="1" x14ac:dyDescent="0.2"/>
    <row r="20397" ht="12.75" customHeight="1" x14ac:dyDescent="0.2"/>
    <row r="20398" ht="12.75" customHeight="1" x14ac:dyDescent="0.2"/>
    <row r="20399" ht="12.75" customHeight="1" x14ac:dyDescent="0.2"/>
    <row r="20400" ht="12.75" customHeight="1" x14ac:dyDescent="0.2"/>
    <row r="20401" ht="12.75" customHeight="1" x14ac:dyDescent="0.2"/>
    <row r="20402" ht="12.75" customHeight="1" x14ac:dyDescent="0.2"/>
    <row r="20403" ht="12.75" customHeight="1" x14ac:dyDescent="0.2"/>
    <row r="20404" ht="12.75" customHeight="1" x14ac:dyDescent="0.2"/>
    <row r="20405" ht="12.75" customHeight="1" x14ac:dyDescent="0.2"/>
    <row r="20406" ht="12.75" customHeight="1" x14ac:dyDescent="0.2"/>
    <row r="20407" ht="12.75" customHeight="1" x14ac:dyDescent="0.2"/>
    <row r="20408" ht="12.75" customHeight="1" x14ac:dyDescent="0.2"/>
    <row r="20409" ht="12.75" customHeight="1" x14ac:dyDescent="0.2"/>
    <row r="20410" ht="12.75" customHeight="1" x14ac:dyDescent="0.2"/>
    <row r="20411" ht="12.75" customHeight="1" x14ac:dyDescent="0.2"/>
    <row r="20412" ht="12.75" customHeight="1" x14ac:dyDescent="0.2"/>
    <row r="20413" ht="12.75" customHeight="1" x14ac:dyDescent="0.2"/>
    <row r="20414" ht="12.75" customHeight="1" x14ac:dyDescent="0.2"/>
    <row r="20415" ht="12.75" customHeight="1" x14ac:dyDescent="0.2"/>
    <row r="20416" ht="12.75" customHeight="1" x14ac:dyDescent="0.2"/>
    <row r="20417" ht="12.75" customHeight="1" x14ac:dyDescent="0.2"/>
    <row r="20418" ht="12.75" customHeight="1" x14ac:dyDescent="0.2"/>
    <row r="20419" ht="12.75" customHeight="1" x14ac:dyDescent="0.2"/>
    <row r="20420" ht="12.75" customHeight="1" x14ac:dyDescent="0.2"/>
    <row r="20421" ht="12.75" customHeight="1" x14ac:dyDescent="0.2"/>
    <row r="20422" ht="12.75" customHeight="1" x14ac:dyDescent="0.2"/>
    <row r="20423" ht="12.75" customHeight="1" x14ac:dyDescent="0.2"/>
    <row r="20424" ht="12.75" customHeight="1" x14ac:dyDescent="0.2"/>
    <row r="20425" ht="12.75" customHeight="1" x14ac:dyDescent="0.2"/>
    <row r="20426" ht="12.75" customHeight="1" x14ac:dyDescent="0.2"/>
    <row r="20427" ht="12.75" customHeight="1" x14ac:dyDescent="0.2"/>
    <row r="20428" ht="12.75" customHeight="1" x14ac:dyDescent="0.2"/>
    <row r="20429" ht="12.75" customHeight="1" x14ac:dyDescent="0.2"/>
    <row r="20430" ht="12.75" customHeight="1" x14ac:dyDescent="0.2"/>
    <row r="20431" ht="12.75" customHeight="1" x14ac:dyDescent="0.2"/>
    <row r="20432" ht="12.75" customHeight="1" x14ac:dyDescent="0.2"/>
    <row r="20433" ht="12.75" customHeight="1" x14ac:dyDescent="0.2"/>
    <row r="20434" ht="12.75" customHeight="1" x14ac:dyDescent="0.2"/>
    <row r="20435" ht="12.75" customHeight="1" x14ac:dyDescent="0.2"/>
    <row r="20436" ht="12.75" customHeight="1" x14ac:dyDescent="0.2"/>
    <row r="20437" ht="12.75" customHeight="1" x14ac:dyDescent="0.2"/>
    <row r="20438" ht="12.75" customHeight="1" x14ac:dyDescent="0.2"/>
    <row r="20439" ht="12.75" customHeight="1" x14ac:dyDescent="0.2"/>
    <row r="20440" ht="12.75" customHeight="1" x14ac:dyDescent="0.2"/>
    <row r="20441" ht="12.75" customHeight="1" x14ac:dyDescent="0.2"/>
    <row r="20442" ht="12.75" customHeight="1" x14ac:dyDescent="0.2"/>
    <row r="20443" ht="12.75" customHeight="1" x14ac:dyDescent="0.2"/>
    <row r="20444" ht="12.75" customHeight="1" x14ac:dyDescent="0.2"/>
    <row r="20445" ht="12.75" customHeight="1" x14ac:dyDescent="0.2"/>
    <row r="20446" ht="12.75" customHeight="1" x14ac:dyDescent="0.2"/>
    <row r="20447" ht="12.75" customHeight="1" x14ac:dyDescent="0.2"/>
    <row r="20448" ht="12.75" customHeight="1" x14ac:dyDescent="0.2"/>
    <row r="20449" ht="12.75" customHeight="1" x14ac:dyDescent="0.2"/>
    <row r="20450" ht="12.75" customHeight="1" x14ac:dyDescent="0.2"/>
    <row r="20451" ht="12.75" customHeight="1" x14ac:dyDescent="0.2"/>
    <row r="20452" ht="12.75" customHeight="1" x14ac:dyDescent="0.2"/>
    <row r="20453" ht="12.75" customHeight="1" x14ac:dyDescent="0.2"/>
    <row r="20454" ht="12.75" customHeight="1" x14ac:dyDescent="0.2"/>
    <row r="20455" ht="12.75" customHeight="1" x14ac:dyDescent="0.2"/>
    <row r="20456" ht="12.75" customHeight="1" x14ac:dyDescent="0.2"/>
    <row r="20457" ht="12.75" customHeight="1" x14ac:dyDescent="0.2"/>
    <row r="20458" ht="12.75" customHeight="1" x14ac:dyDescent="0.2"/>
    <row r="20459" ht="12.75" customHeight="1" x14ac:dyDescent="0.2"/>
    <row r="20460" ht="12.75" customHeight="1" x14ac:dyDescent="0.2"/>
    <row r="20461" ht="12.75" customHeight="1" x14ac:dyDescent="0.2"/>
    <row r="20462" ht="12.75" customHeight="1" x14ac:dyDescent="0.2"/>
    <row r="20463" ht="12.75" customHeight="1" x14ac:dyDescent="0.2"/>
    <row r="20464" ht="12.75" customHeight="1" x14ac:dyDescent="0.2"/>
    <row r="20465" ht="12.75" customHeight="1" x14ac:dyDescent="0.2"/>
    <row r="20466" ht="12.75" customHeight="1" x14ac:dyDescent="0.2"/>
    <row r="20467" ht="12.75" customHeight="1" x14ac:dyDescent="0.2"/>
    <row r="20468" ht="12.75" customHeight="1" x14ac:dyDescent="0.2"/>
    <row r="20469" ht="12.75" customHeight="1" x14ac:dyDescent="0.2"/>
    <row r="20470" ht="12.75" customHeight="1" x14ac:dyDescent="0.2"/>
    <row r="20471" ht="12.75" customHeight="1" x14ac:dyDescent="0.2"/>
    <row r="20472" ht="12.75" customHeight="1" x14ac:dyDescent="0.2"/>
    <row r="20473" ht="12.75" customHeight="1" x14ac:dyDescent="0.2"/>
    <row r="20474" ht="12.75" customHeight="1" x14ac:dyDescent="0.2"/>
    <row r="20475" ht="12.75" customHeight="1" x14ac:dyDescent="0.2"/>
    <row r="20476" ht="12.75" customHeight="1" x14ac:dyDescent="0.2"/>
    <row r="20477" ht="12.75" customHeight="1" x14ac:dyDescent="0.2"/>
    <row r="20478" ht="12.75" customHeight="1" x14ac:dyDescent="0.2"/>
    <row r="20479" ht="12.75" customHeight="1" x14ac:dyDescent="0.2"/>
    <row r="20480" ht="12.75" customHeight="1" x14ac:dyDescent="0.2"/>
    <row r="20481" ht="12.75" customHeight="1" x14ac:dyDescent="0.2"/>
    <row r="20482" ht="12.75" customHeight="1" x14ac:dyDescent="0.2"/>
    <row r="20483" ht="12.75" customHeight="1" x14ac:dyDescent="0.2"/>
    <row r="20484" ht="12.75" customHeight="1" x14ac:dyDescent="0.2"/>
    <row r="20485" ht="12.75" customHeight="1" x14ac:dyDescent="0.2"/>
    <row r="20486" ht="12.75" customHeight="1" x14ac:dyDescent="0.2"/>
    <row r="20487" ht="12.75" customHeight="1" x14ac:dyDescent="0.2"/>
    <row r="20488" ht="12.75" customHeight="1" x14ac:dyDescent="0.2"/>
    <row r="20489" ht="12.75" customHeight="1" x14ac:dyDescent="0.2"/>
    <row r="20490" ht="12.75" customHeight="1" x14ac:dyDescent="0.2"/>
    <row r="20491" ht="12.75" customHeight="1" x14ac:dyDescent="0.2"/>
    <row r="20492" ht="12.75" customHeight="1" x14ac:dyDescent="0.2"/>
    <row r="20493" ht="12.75" customHeight="1" x14ac:dyDescent="0.2"/>
    <row r="20494" ht="12.75" customHeight="1" x14ac:dyDescent="0.2"/>
    <row r="20495" ht="12.75" customHeight="1" x14ac:dyDescent="0.2"/>
    <row r="20496" ht="12.75" customHeight="1" x14ac:dyDescent="0.2"/>
    <row r="20497" ht="12.75" customHeight="1" x14ac:dyDescent="0.2"/>
    <row r="20498" ht="12.75" customHeight="1" x14ac:dyDescent="0.2"/>
    <row r="20499" ht="12.75" customHeight="1" x14ac:dyDescent="0.2"/>
    <row r="20500" ht="12.75" customHeight="1" x14ac:dyDescent="0.2"/>
    <row r="20501" ht="12.75" customHeight="1" x14ac:dyDescent="0.2"/>
    <row r="20502" ht="12.75" customHeight="1" x14ac:dyDescent="0.2"/>
    <row r="20503" ht="12.75" customHeight="1" x14ac:dyDescent="0.2"/>
    <row r="20504" ht="12.75" customHeight="1" x14ac:dyDescent="0.2"/>
    <row r="20505" ht="12.75" customHeight="1" x14ac:dyDescent="0.2"/>
    <row r="20506" ht="12.75" customHeight="1" x14ac:dyDescent="0.2"/>
    <row r="20507" ht="12.75" customHeight="1" x14ac:dyDescent="0.2"/>
    <row r="20508" ht="12.75" customHeight="1" x14ac:dyDescent="0.2"/>
    <row r="20509" ht="12.75" customHeight="1" x14ac:dyDescent="0.2"/>
    <row r="20510" ht="12.75" customHeight="1" x14ac:dyDescent="0.2"/>
    <row r="20511" ht="12.75" customHeight="1" x14ac:dyDescent="0.2"/>
    <row r="20512" ht="12.75" customHeight="1" x14ac:dyDescent="0.2"/>
    <row r="20513" ht="12.75" customHeight="1" x14ac:dyDescent="0.2"/>
    <row r="20514" ht="12.75" customHeight="1" x14ac:dyDescent="0.2"/>
    <row r="20515" ht="12.75" customHeight="1" x14ac:dyDescent="0.2"/>
    <row r="20516" ht="12.75" customHeight="1" x14ac:dyDescent="0.2"/>
    <row r="20517" ht="12.75" customHeight="1" x14ac:dyDescent="0.2"/>
    <row r="20518" ht="12.75" customHeight="1" x14ac:dyDescent="0.2"/>
    <row r="20519" ht="12.75" customHeight="1" x14ac:dyDescent="0.2"/>
    <row r="20520" ht="12.75" customHeight="1" x14ac:dyDescent="0.2"/>
    <row r="20521" ht="12.75" customHeight="1" x14ac:dyDescent="0.2"/>
    <row r="20522" ht="12.75" customHeight="1" x14ac:dyDescent="0.2"/>
    <row r="20523" ht="12.75" customHeight="1" x14ac:dyDescent="0.2"/>
    <row r="20524" ht="12.75" customHeight="1" x14ac:dyDescent="0.2"/>
    <row r="20525" ht="12.75" customHeight="1" x14ac:dyDescent="0.2"/>
    <row r="20526" ht="12.75" customHeight="1" x14ac:dyDescent="0.2"/>
    <row r="20527" ht="12.75" customHeight="1" x14ac:dyDescent="0.2"/>
    <row r="20528" ht="12.75" customHeight="1" x14ac:dyDescent="0.2"/>
    <row r="20529" ht="12.75" customHeight="1" x14ac:dyDescent="0.2"/>
    <row r="20530" ht="12.75" customHeight="1" x14ac:dyDescent="0.2"/>
    <row r="20531" ht="12.75" customHeight="1" x14ac:dyDescent="0.2"/>
    <row r="20532" ht="12.75" customHeight="1" x14ac:dyDescent="0.2"/>
    <row r="20533" ht="12.75" customHeight="1" x14ac:dyDescent="0.2"/>
    <row r="20534" ht="12.75" customHeight="1" x14ac:dyDescent="0.2"/>
    <row r="20535" ht="12.75" customHeight="1" x14ac:dyDescent="0.2"/>
    <row r="20536" ht="12.75" customHeight="1" x14ac:dyDescent="0.2"/>
    <row r="20537" ht="12.75" customHeight="1" x14ac:dyDescent="0.2"/>
    <row r="20538" ht="12.75" customHeight="1" x14ac:dyDescent="0.2"/>
    <row r="20539" ht="12.75" customHeight="1" x14ac:dyDescent="0.2"/>
    <row r="20540" ht="12.75" customHeight="1" x14ac:dyDescent="0.2"/>
    <row r="20541" ht="12.75" customHeight="1" x14ac:dyDescent="0.2"/>
    <row r="20542" ht="12.75" customHeight="1" x14ac:dyDescent="0.2"/>
    <row r="20543" ht="12.75" customHeight="1" x14ac:dyDescent="0.2"/>
    <row r="20544" ht="12.75" customHeight="1" x14ac:dyDescent="0.2"/>
    <row r="20545" ht="12.75" customHeight="1" x14ac:dyDescent="0.2"/>
    <row r="20546" ht="12.75" customHeight="1" x14ac:dyDescent="0.2"/>
    <row r="20547" ht="12.75" customHeight="1" x14ac:dyDescent="0.2"/>
    <row r="20548" ht="12.75" customHeight="1" x14ac:dyDescent="0.2"/>
    <row r="20549" ht="12.75" customHeight="1" x14ac:dyDescent="0.2"/>
    <row r="20550" ht="12.75" customHeight="1" x14ac:dyDescent="0.2"/>
    <row r="20551" ht="12.75" customHeight="1" x14ac:dyDescent="0.2"/>
    <row r="20552" ht="12.75" customHeight="1" x14ac:dyDescent="0.2"/>
    <row r="20553" ht="12.75" customHeight="1" x14ac:dyDescent="0.2"/>
    <row r="20554" ht="12.75" customHeight="1" x14ac:dyDescent="0.2"/>
    <row r="20555" ht="12.75" customHeight="1" x14ac:dyDescent="0.2"/>
    <row r="20556" ht="12.75" customHeight="1" x14ac:dyDescent="0.2"/>
    <row r="20557" ht="12.75" customHeight="1" x14ac:dyDescent="0.2"/>
    <row r="20558" ht="12.75" customHeight="1" x14ac:dyDescent="0.2"/>
    <row r="20559" ht="12.75" customHeight="1" x14ac:dyDescent="0.2"/>
    <row r="20560" ht="12.75" customHeight="1" x14ac:dyDescent="0.2"/>
    <row r="20561" ht="12.75" customHeight="1" x14ac:dyDescent="0.2"/>
    <row r="20562" ht="12.75" customHeight="1" x14ac:dyDescent="0.2"/>
    <row r="20563" ht="12.75" customHeight="1" x14ac:dyDescent="0.2"/>
    <row r="20564" ht="12.75" customHeight="1" x14ac:dyDescent="0.2"/>
    <row r="20565" ht="12.75" customHeight="1" x14ac:dyDescent="0.2"/>
    <row r="20566" ht="12.75" customHeight="1" x14ac:dyDescent="0.2"/>
    <row r="20567" ht="12.75" customHeight="1" x14ac:dyDescent="0.2"/>
    <row r="20568" ht="12.75" customHeight="1" x14ac:dyDescent="0.2"/>
    <row r="20569" ht="12.75" customHeight="1" x14ac:dyDescent="0.2"/>
    <row r="20570" ht="12.75" customHeight="1" x14ac:dyDescent="0.2"/>
    <row r="20571" ht="12.75" customHeight="1" x14ac:dyDescent="0.2"/>
  </sheetData>
  <mergeCells count="476">
    <mergeCell ref="B1223:X1223"/>
    <mergeCell ref="B1182:X1182"/>
    <mergeCell ref="K1183:X1183"/>
    <mergeCell ref="B1201:X1201"/>
    <mergeCell ref="AD1205:AD1206"/>
    <mergeCell ref="AE1205:AE1206"/>
    <mergeCell ref="AF1205:AF1206"/>
    <mergeCell ref="A1205:A1206"/>
    <mergeCell ref="B1205:J1205"/>
    <mergeCell ref="Y1205:Y1206"/>
    <mergeCell ref="Z1205:Z1206"/>
    <mergeCell ref="AA1205:AA1206"/>
    <mergeCell ref="AB1205:AB1206"/>
    <mergeCell ref="AC1205:AC1206"/>
    <mergeCell ref="B1204:X1204"/>
    <mergeCell ref="K1205:X1205"/>
    <mergeCell ref="AD1183:AD1184"/>
    <mergeCell ref="AE1183:AE1184"/>
    <mergeCell ref="AF1183:AF1184"/>
    <mergeCell ref="A1183:A1184"/>
    <mergeCell ref="B1183:J1183"/>
    <mergeCell ref="Y1183:Y1184"/>
    <mergeCell ref="Z1183:Z1184"/>
    <mergeCell ref="AA1183:AA1184"/>
    <mergeCell ref="AB1183:AB1184"/>
    <mergeCell ref="AC1183:AC1184"/>
    <mergeCell ref="AD1161:AD1162"/>
    <mergeCell ref="AE1161:AE1162"/>
    <mergeCell ref="AF1161:AF1162"/>
    <mergeCell ref="A1161:A1162"/>
    <mergeCell ref="B1161:J1161"/>
    <mergeCell ref="Y1161:Y1162"/>
    <mergeCell ref="Z1161:Z1162"/>
    <mergeCell ref="AA1161:AA1162"/>
    <mergeCell ref="AB1161:AB1162"/>
    <mergeCell ref="AC1161:AC1162"/>
    <mergeCell ref="K1161:X1161"/>
    <mergeCell ref="AD1117:AD1118"/>
    <mergeCell ref="AE1117:AE1118"/>
    <mergeCell ref="AF1117:AF1118"/>
    <mergeCell ref="A1139:A1140"/>
    <mergeCell ref="B1139:J1139"/>
    <mergeCell ref="Y1139:Y1140"/>
    <mergeCell ref="Z1139:Z1140"/>
    <mergeCell ref="AA1139:AA1140"/>
    <mergeCell ref="AB1139:AB1140"/>
    <mergeCell ref="AC1139:AC1140"/>
    <mergeCell ref="AD1139:AD1140"/>
    <mergeCell ref="AE1139:AE1140"/>
    <mergeCell ref="AF1139:AF1140"/>
    <mergeCell ref="B1138:X1138"/>
    <mergeCell ref="K1139:X1139"/>
    <mergeCell ref="A1117:A1118"/>
    <mergeCell ref="B1117:J1117"/>
    <mergeCell ref="Y1117:Y1118"/>
    <mergeCell ref="Z1117:Z1118"/>
    <mergeCell ref="AA1117:AA1118"/>
    <mergeCell ref="AB1117:AB1118"/>
    <mergeCell ref="AC1117:AC1118"/>
    <mergeCell ref="A985:A986"/>
    <mergeCell ref="B985:J985"/>
    <mergeCell ref="Y985:Y986"/>
    <mergeCell ref="Z985:Z986"/>
    <mergeCell ref="AA985:AA986"/>
    <mergeCell ref="AB985:AB986"/>
    <mergeCell ref="AC985:AC986"/>
    <mergeCell ref="AA1095:AA1096"/>
    <mergeCell ref="AB1095:AB1096"/>
    <mergeCell ref="AC1095:AC1096"/>
    <mergeCell ref="Y1029:Y1030"/>
    <mergeCell ref="Z1029:Z1030"/>
    <mergeCell ref="AA1051:AA1052"/>
    <mergeCell ref="AB1051:AB1052"/>
    <mergeCell ref="AC1051:AC1052"/>
    <mergeCell ref="AA1007:AA1008"/>
    <mergeCell ref="AB1007:AB1008"/>
    <mergeCell ref="AC1007:AC1008"/>
    <mergeCell ref="B1003:X1003"/>
    <mergeCell ref="B1025:X1025"/>
    <mergeCell ref="B1069:X1069"/>
    <mergeCell ref="B1091:X1091"/>
    <mergeCell ref="A1095:A1096"/>
    <mergeCell ref="A1073:A1074"/>
    <mergeCell ref="AE985:AE986"/>
    <mergeCell ref="AF985:AF986"/>
    <mergeCell ref="AD963:AD964"/>
    <mergeCell ref="AE963:AE964"/>
    <mergeCell ref="AF963:AF964"/>
    <mergeCell ref="B962:X962"/>
    <mergeCell ref="K963:X963"/>
    <mergeCell ref="B984:X984"/>
    <mergeCell ref="K985:X985"/>
    <mergeCell ref="Y963:Y964"/>
    <mergeCell ref="Z963:Z964"/>
    <mergeCell ref="B981:X981"/>
    <mergeCell ref="AA963:AA964"/>
    <mergeCell ref="AB963:AB964"/>
    <mergeCell ref="AC963:AC964"/>
    <mergeCell ref="AC941:AC942"/>
    <mergeCell ref="AE919:AE920"/>
    <mergeCell ref="AF919:AF920"/>
    <mergeCell ref="A919:A920"/>
    <mergeCell ref="B919:J919"/>
    <mergeCell ref="Y919:Y920"/>
    <mergeCell ref="Z919:Z920"/>
    <mergeCell ref="B918:X918"/>
    <mergeCell ref="K919:X919"/>
    <mergeCell ref="AA919:AA920"/>
    <mergeCell ref="AB919:AB920"/>
    <mergeCell ref="AC919:AC920"/>
    <mergeCell ref="AD851:AD852"/>
    <mergeCell ref="AE851:AE852"/>
    <mergeCell ref="AF851:AF852"/>
    <mergeCell ref="A851:A852"/>
    <mergeCell ref="B851:J851"/>
    <mergeCell ref="Y851:Y852"/>
    <mergeCell ref="AC851:AC852"/>
    <mergeCell ref="AB851:AB852"/>
    <mergeCell ref="AA851:AA852"/>
    <mergeCell ref="AD874:AD875"/>
    <mergeCell ref="AE874:AE875"/>
    <mergeCell ref="AF874:AF875"/>
    <mergeCell ref="A874:A875"/>
    <mergeCell ref="B874:J874"/>
    <mergeCell ref="Y874:Y875"/>
    <mergeCell ref="Z874:Z875"/>
    <mergeCell ref="B870:X870"/>
    <mergeCell ref="B873:X873"/>
    <mergeCell ref="K874:X874"/>
    <mergeCell ref="AD897:AD898"/>
    <mergeCell ref="AE897:AE898"/>
    <mergeCell ref="AF897:AF898"/>
    <mergeCell ref="A897:A898"/>
    <mergeCell ref="B897:J897"/>
    <mergeCell ref="Y897:Y898"/>
    <mergeCell ref="Z897:Z898"/>
    <mergeCell ref="B896:X896"/>
    <mergeCell ref="K897:X897"/>
    <mergeCell ref="AC897:AC898"/>
    <mergeCell ref="AA897:AA898"/>
    <mergeCell ref="AB897:AB898"/>
    <mergeCell ref="AD1095:AD1096"/>
    <mergeCell ref="AD1007:AD1008"/>
    <mergeCell ref="B915:X915"/>
    <mergeCell ref="AD941:AD942"/>
    <mergeCell ref="AD919:AD920"/>
    <mergeCell ref="AD985:AD986"/>
    <mergeCell ref="AE1095:AE1096"/>
    <mergeCell ref="AF1095:AF1096"/>
    <mergeCell ref="K1095:X1095"/>
    <mergeCell ref="B1095:J1095"/>
    <mergeCell ref="Y1095:Y1096"/>
    <mergeCell ref="Z1095:Z1096"/>
    <mergeCell ref="B1073:J1073"/>
    <mergeCell ref="Y1073:Y1074"/>
    <mergeCell ref="Z1073:Z1074"/>
    <mergeCell ref="B963:J963"/>
    <mergeCell ref="AE941:AE942"/>
    <mergeCell ref="AF941:AF942"/>
    <mergeCell ref="B941:J941"/>
    <mergeCell ref="Y941:Y942"/>
    <mergeCell ref="Z941:Z942"/>
    <mergeCell ref="B940:X940"/>
    <mergeCell ref="K941:X941"/>
    <mergeCell ref="B937:X937"/>
    <mergeCell ref="AE529:AE530"/>
    <mergeCell ref="AF529:AF530"/>
    <mergeCell ref="AD529:AD530"/>
    <mergeCell ref="AA1073:AA1074"/>
    <mergeCell ref="AB1073:AB1074"/>
    <mergeCell ref="AC1073:AC1074"/>
    <mergeCell ref="AD1073:AD1074"/>
    <mergeCell ref="AE1073:AE1074"/>
    <mergeCell ref="AF1073:AF1074"/>
    <mergeCell ref="AF1029:AF1030"/>
    <mergeCell ref="AE1051:AE1052"/>
    <mergeCell ref="AF1051:AF1052"/>
    <mergeCell ref="AE1029:AE1030"/>
    <mergeCell ref="AE1007:AE1008"/>
    <mergeCell ref="AF1007:AF1008"/>
    <mergeCell ref="AF805:AF806"/>
    <mergeCell ref="AA828:AA829"/>
    <mergeCell ref="AB828:AB829"/>
    <mergeCell ref="AC828:AC829"/>
    <mergeCell ref="AD828:AD829"/>
    <mergeCell ref="AE828:AE829"/>
    <mergeCell ref="AF828:AF829"/>
    <mergeCell ref="AC874:AC875"/>
    <mergeCell ref="AE805:AE806"/>
    <mergeCell ref="A1029:A1030"/>
    <mergeCell ref="B1029:J1029"/>
    <mergeCell ref="AD1051:AD1052"/>
    <mergeCell ref="B494:K494"/>
    <mergeCell ref="B511:K511"/>
    <mergeCell ref="A529:A530"/>
    <mergeCell ref="B529:J529"/>
    <mergeCell ref="Y529:Y530"/>
    <mergeCell ref="AA529:AA530"/>
    <mergeCell ref="AB529:AB530"/>
    <mergeCell ref="AC529:AC530"/>
    <mergeCell ref="A1051:A1052"/>
    <mergeCell ref="B1051:J1051"/>
    <mergeCell ref="Y1051:Y1052"/>
    <mergeCell ref="Z1051:Z1052"/>
    <mergeCell ref="AA1029:AA1030"/>
    <mergeCell ref="AB1029:AB1030"/>
    <mergeCell ref="AC1029:AC1030"/>
    <mergeCell ref="AD1029:AD1030"/>
    <mergeCell ref="B1047:X1047"/>
    <mergeCell ref="A805:A806"/>
    <mergeCell ref="B805:J805"/>
    <mergeCell ref="Y805:Y806"/>
    <mergeCell ref="Z805:Z806"/>
    <mergeCell ref="B184:I184"/>
    <mergeCell ref="S184:T184"/>
    <mergeCell ref="K186:Q186"/>
    <mergeCell ref="B203:I203"/>
    <mergeCell ref="S203:T203"/>
    <mergeCell ref="K205:Q205"/>
    <mergeCell ref="B219:I219"/>
    <mergeCell ref="S219:T219"/>
    <mergeCell ref="K221:Q221"/>
    <mergeCell ref="A1007:A1008"/>
    <mergeCell ref="B1007:J1007"/>
    <mergeCell ref="Y1007:Y1008"/>
    <mergeCell ref="Z1007:Z1008"/>
    <mergeCell ref="AA874:AA875"/>
    <mergeCell ref="AB874:AB875"/>
    <mergeCell ref="S234:T234"/>
    <mergeCell ref="K236:Q236"/>
    <mergeCell ref="B234:I234"/>
    <mergeCell ref="B256:I256"/>
    <mergeCell ref="K258:Q258"/>
    <mergeCell ref="B277:K277"/>
    <mergeCell ref="B297:K297"/>
    <mergeCell ref="B315:K315"/>
    <mergeCell ref="B959:X959"/>
    <mergeCell ref="Z851:Z852"/>
    <mergeCell ref="B893:X893"/>
    <mergeCell ref="A963:A964"/>
    <mergeCell ref="B847:X847"/>
    <mergeCell ref="B850:X850"/>
    <mergeCell ref="K851:X851"/>
    <mergeCell ref="A941:A942"/>
    <mergeCell ref="AA941:AA942"/>
    <mergeCell ref="AB941:AB942"/>
    <mergeCell ref="B781:X781"/>
    <mergeCell ref="B804:X804"/>
    <mergeCell ref="Z828:Z829"/>
    <mergeCell ref="A782:A783"/>
    <mergeCell ref="B782:J782"/>
    <mergeCell ref="Y782:Y783"/>
    <mergeCell ref="Z782:Z783"/>
    <mergeCell ref="AA805:AA806"/>
    <mergeCell ref="AB805:AB806"/>
    <mergeCell ref="B824:X824"/>
    <mergeCell ref="K828:X828"/>
    <mergeCell ref="B827:X827"/>
    <mergeCell ref="AA782:AA783"/>
    <mergeCell ref="AB782:AB783"/>
    <mergeCell ref="A828:A829"/>
    <mergeCell ref="B828:J828"/>
    <mergeCell ref="Y828:Y829"/>
    <mergeCell ref="AC782:AC783"/>
    <mergeCell ref="AD782:AD783"/>
    <mergeCell ref="AE782:AE783"/>
    <mergeCell ref="AF782:AF783"/>
    <mergeCell ref="B801:X801"/>
    <mergeCell ref="K782:X782"/>
    <mergeCell ref="K805:X805"/>
    <mergeCell ref="AC805:AC806"/>
    <mergeCell ref="AD805:AD806"/>
    <mergeCell ref="AF736:AF737"/>
    <mergeCell ref="A736:A737"/>
    <mergeCell ref="B736:J736"/>
    <mergeCell ref="Y736:Y737"/>
    <mergeCell ref="Z736:Z737"/>
    <mergeCell ref="AA759:AA760"/>
    <mergeCell ref="AB759:AB760"/>
    <mergeCell ref="AC759:AC760"/>
    <mergeCell ref="AD759:AD760"/>
    <mergeCell ref="AE759:AE760"/>
    <mergeCell ref="AF759:AF760"/>
    <mergeCell ref="A759:A760"/>
    <mergeCell ref="B759:J759"/>
    <mergeCell ref="Y759:Y760"/>
    <mergeCell ref="Z759:Z760"/>
    <mergeCell ref="AA736:AA737"/>
    <mergeCell ref="AB736:AB737"/>
    <mergeCell ref="AC736:AC737"/>
    <mergeCell ref="AD736:AD737"/>
    <mergeCell ref="AE736:AE737"/>
    <mergeCell ref="K736:X736"/>
    <mergeCell ref="B755:X755"/>
    <mergeCell ref="AA713:AA714"/>
    <mergeCell ref="AB713:AB714"/>
    <mergeCell ref="AC713:AC714"/>
    <mergeCell ref="AD713:AD714"/>
    <mergeCell ref="AE713:AE714"/>
    <mergeCell ref="AF713:AF714"/>
    <mergeCell ref="AF667:AF668"/>
    <mergeCell ref="A667:A668"/>
    <mergeCell ref="B667:J667"/>
    <mergeCell ref="Y667:Y668"/>
    <mergeCell ref="Z667:Z668"/>
    <mergeCell ref="AA690:AA691"/>
    <mergeCell ref="AB690:AB691"/>
    <mergeCell ref="AC690:AC691"/>
    <mergeCell ref="AD690:AD691"/>
    <mergeCell ref="AE690:AE691"/>
    <mergeCell ref="AF690:AF691"/>
    <mergeCell ref="A690:A691"/>
    <mergeCell ref="B690:J690"/>
    <mergeCell ref="Y690:Y691"/>
    <mergeCell ref="A713:A714"/>
    <mergeCell ref="B713:J713"/>
    <mergeCell ref="Y713:Y714"/>
    <mergeCell ref="Z713:Z714"/>
    <mergeCell ref="Z690:Z691"/>
    <mergeCell ref="A644:A645"/>
    <mergeCell ref="B644:J644"/>
    <mergeCell ref="Y644:Y645"/>
    <mergeCell ref="Z644:Z645"/>
    <mergeCell ref="AA667:AA668"/>
    <mergeCell ref="AB667:AB668"/>
    <mergeCell ref="AC667:AC668"/>
    <mergeCell ref="AD667:AD668"/>
    <mergeCell ref="B686:X686"/>
    <mergeCell ref="K690:X690"/>
    <mergeCell ref="AE667:AE668"/>
    <mergeCell ref="AA644:AA645"/>
    <mergeCell ref="AB644:AB645"/>
    <mergeCell ref="AC644:AC645"/>
    <mergeCell ref="AD644:AD645"/>
    <mergeCell ref="AE644:AE645"/>
    <mergeCell ref="AF644:AF645"/>
    <mergeCell ref="B640:X640"/>
    <mergeCell ref="K644:X644"/>
    <mergeCell ref="B663:X663"/>
    <mergeCell ref="K667:X667"/>
    <mergeCell ref="B643:X643"/>
    <mergeCell ref="AF598:AF599"/>
    <mergeCell ref="A598:A599"/>
    <mergeCell ref="B598:J598"/>
    <mergeCell ref="Y598:Y599"/>
    <mergeCell ref="Z598:Z599"/>
    <mergeCell ref="AA621:AA622"/>
    <mergeCell ref="AB621:AB622"/>
    <mergeCell ref="AC621:AC622"/>
    <mergeCell ref="AD621:AD622"/>
    <mergeCell ref="AE621:AE622"/>
    <mergeCell ref="AF621:AF622"/>
    <mergeCell ref="A621:A622"/>
    <mergeCell ref="B621:J621"/>
    <mergeCell ref="Y621:Y622"/>
    <mergeCell ref="Z621:Z622"/>
    <mergeCell ref="B617:X617"/>
    <mergeCell ref="K621:X621"/>
    <mergeCell ref="A575:A576"/>
    <mergeCell ref="B575:J575"/>
    <mergeCell ref="Y575:Y576"/>
    <mergeCell ref="Z575:Z576"/>
    <mergeCell ref="AA598:AA599"/>
    <mergeCell ref="AB598:AB599"/>
    <mergeCell ref="AC598:AC599"/>
    <mergeCell ref="AD598:AD599"/>
    <mergeCell ref="AE598:AE599"/>
    <mergeCell ref="AA575:AA576"/>
    <mergeCell ref="AB575:AB576"/>
    <mergeCell ref="AC575:AC576"/>
    <mergeCell ref="AD575:AD576"/>
    <mergeCell ref="AE575:AE576"/>
    <mergeCell ref="B594:X594"/>
    <mergeCell ref="K598:X598"/>
    <mergeCell ref="AF575:AF576"/>
    <mergeCell ref="AD552:AD553"/>
    <mergeCell ref="AE552:AE553"/>
    <mergeCell ref="AF552:AF553"/>
    <mergeCell ref="AA552:AA553"/>
    <mergeCell ref="AB552:AB553"/>
    <mergeCell ref="AC552:AC553"/>
    <mergeCell ref="K552:X552"/>
    <mergeCell ref="B571:X571"/>
    <mergeCell ref="K575:X575"/>
    <mergeCell ref="B574:X574"/>
    <mergeCell ref="A552:A553"/>
    <mergeCell ref="B552:J552"/>
    <mergeCell ref="Y552:Y553"/>
    <mergeCell ref="Z552:Z553"/>
    <mergeCell ref="A130:D130"/>
    <mergeCell ref="A132:G132"/>
    <mergeCell ref="B138:I138"/>
    <mergeCell ref="S138:T138"/>
    <mergeCell ref="K140:Q140"/>
    <mergeCell ref="A158:G158"/>
    <mergeCell ref="B333:K333"/>
    <mergeCell ref="B351:K351"/>
    <mergeCell ref="B369:K369"/>
    <mergeCell ref="B388:K388"/>
    <mergeCell ref="B407:K407"/>
    <mergeCell ref="B424:K424"/>
    <mergeCell ref="B442:K442"/>
    <mergeCell ref="B476:K476"/>
    <mergeCell ref="Z529:Z530"/>
    <mergeCell ref="B548:X548"/>
    <mergeCell ref="K529:X529"/>
    <mergeCell ref="B165:I165"/>
    <mergeCell ref="S165:T165"/>
    <mergeCell ref="K167:Q167"/>
    <mergeCell ref="A80:D80"/>
    <mergeCell ref="A82:G82"/>
    <mergeCell ref="B87:I87"/>
    <mergeCell ref="S88:T88"/>
    <mergeCell ref="A108:G108"/>
    <mergeCell ref="B113:I113"/>
    <mergeCell ref="S113:T113"/>
    <mergeCell ref="K115:Q115"/>
    <mergeCell ref="A106:D106"/>
    <mergeCell ref="K31:Q31"/>
    <mergeCell ref="U31:X31"/>
    <mergeCell ref="K32:L32"/>
    <mergeCell ref="M32:N32"/>
    <mergeCell ref="O32:P32"/>
    <mergeCell ref="A51:D51"/>
    <mergeCell ref="A53:G53"/>
    <mergeCell ref="B60:I60"/>
    <mergeCell ref="K60:Q60"/>
    <mergeCell ref="B778:X778"/>
    <mergeCell ref="K759:X759"/>
    <mergeCell ref="B758:X758"/>
    <mergeCell ref="S3:T3"/>
    <mergeCell ref="AO4:AX4"/>
    <mergeCell ref="K2:Q2"/>
    <mergeCell ref="U2:X2"/>
    <mergeCell ref="B3:I3"/>
    <mergeCell ref="K3:L3"/>
    <mergeCell ref="M3:N3"/>
    <mergeCell ref="O3:P3"/>
    <mergeCell ref="Q3:R3"/>
    <mergeCell ref="Q32:R32"/>
    <mergeCell ref="S32:T32"/>
    <mergeCell ref="AO56:AX56"/>
    <mergeCell ref="U60:X60"/>
    <mergeCell ref="S61:T61"/>
    <mergeCell ref="AG72:AH72"/>
    <mergeCell ref="A23:D23"/>
    <mergeCell ref="A25:G25"/>
    <mergeCell ref="AO29:AX29"/>
    <mergeCell ref="B31:I31"/>
    <mergeCell ref="B620:X620"/>
    <mergeCell ref="B597:X597"/>
    <mergeCell ref="B551:X551"/>
    <mergeCell ref="B528:X528"/>
    <mergeCell ref="B666:X666"/>
    <mergeCell ref="B689:X689"/>
    <mergeCell ref="B712:X712"/>
    <mergeCell ref="B735:X735"/>
    <mergeCell ref="B709:X709"/>
    <mergeCell ref="K713:X713"/>
    <mergeCell ref="B732:X732"/>
    <mergeCell ref="B1113:X1113"/>
    <mergeCell ref="B1135:X1135"/>
    <mergeCell ref="B1157:X1157"/>
    <mergeCell ref="B1179:X1179"/>
    <mergeCell ref="B1006:X1006"/>
    <mergeCell ref="K1007:X1007"/>
    <mergeCell ref="B1028:X1028"/>
    <mergeCell ref="K1029:X1029"/>
    <mergeCell ref="B1050:X1050"/>
    <mergeCell ref="K1051:X1051"/>
    <mergeCell ref="B1072:X1072"/>
    <mergeCell ref="K1073:X1073"/>
    <mergeCell ref="B1094:X1094"/>
    <mergeCell ref="B1160:X1160"/>
    <mergeCell ref="B1116:X1116"/>
    <mergeCell ref="K1117:X1117"/>
  </mergeCells>
  <phoneticPr fontId="26" type="noConversion"/>
  <pageMargins left="0.7" right="0.7" top="0.75" bottom="0.75" header="0" footer="0"/>
  <pageSetup orientation="landscape" r:id="rId1"/>
  <ignoredErrors>
    <ignoredError sqref="A558 A536 A580 A602 A624 A693" numberStoredAsText="1"/>
  </ignoredError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F1000"/>
  <sheetViews>
    <sheetView workbookViewId="0"/>
  </sheetViews>
  <sheetFormatPr baseColWidth="10" defaultColWidth="12.5703125" defaultRowHeight="15" customHeight="1" x14ac:dyDescent="0.2"/>
  <cols>
    <col min="1" max="1" width="10" customWidth="1"/>
    <col min="2" max="2" width="5.85546875" customWidth="1"/>
    <col min="3" max="3" width="6.7109375" customWidth="1"/>
    <col min="4" max="26" width="10" customWidth="1"/>
  </cols>
  <sheetData>
    <row r="1" spans="1:6" ht="12.75" customHeight="1" x14ac:dyDescent="0.2"/>
    <row r="2" spans="1:6" ht="12.75" customHeight="1" x14ac:dyDescent="0.2"/>
    <row r="3" spans="1:6" ht="12.75" customHeight="1" x14ac:dyDescent="0.2"/>
    <row r="4" spans="1:6" ht="12.75" customHeight="1" x14ac:dyDescent="0.3">
      <c r="A4" s="61" t="s">
        <v>94</v>
      </c>
    </row>
    <row r="5" spans="1:6" ht="12.75" customHeight="1" x14ac:dyDescent="0.2">
      <c r="B5" s="306" t="s">
        <v>3</v>
      </c>
      <c r="C5" s="307"/>
      <c r="D5" s="17" t="s">
        <v>19</v>
      </c>
    </row>
    <row r="6" spans="1:6" ht="25.5" customHeight="1" x14ac:dyDescent="0.2">
      <c r="A6" s="15" t="s">
        <v>18</v>
      </c>
      <c r="B6" s="16">
        <v>1</v>
      </c>
      <c r="C6" s="16">
        <v>2</v>
      </c>
      <c r="D6" s="26"/>
      <c r="E6" s="10" t="s">
        <v>11</v>
      </c>
      <c r="F6" s="2" t="s">
        <v>91</v>
      </c>
    </row>
    <row r="7" spans="1:6" ht="12.75" customHeight="1" x14ac:dyDescent="0.2">
      <c r="A7" s="46" t="s">
        <v>56</v>
      </c>
      <c r="B7" s="2">
        <v>16</v>
      </c>
      <c r="C7" s="25"/>
      <c r="D7" s="26"/>
    </row>
    <row r="8" spans="1:6" ht="12.75" customHeight="1" x14ac:dyDescent="0.2">
      <c r="A8" s="46" t="s">
        <v>57</v>
      </c>
      <c r="C8" s="2">
        <v>14</v>
      </c>
      <c r="D8" s="26">
        <v>9</v>
      </c>
    </row>
    <row r="9" spans="1:6" ht="12.75" customHeight="1" x14ac:dyDescent="0.2">
      <c r="A9" s="46" t="s">
        <v>58</v>
      </c>
      <c r="C9" s="2">
        <v>1</v>
      </c>
      <c r="D9" s="45"/>
    </row>
    <row r="10" spans="1:6" ht="12.75" customHeight="1" x14ac:dyDescent="0.2">
      <c r="A10" s="46" t="s">
        <v>59</v>
      </c>
      <c r="C10" s="2">
        <v>4</v>
      </c>
      <c r="D10" s="45">
        <v>4</v>
      </c>
    </row>
    <row r="11" spans="1:6" ht="12.75" customHeight="1" x14ac:dyDescent="0.2">
      <c r="D11" s="2">
        <f>SUM(D8:D10)</f>
        <v>13</v>
      </c>
      <c r="E11" s="48">
        <f>D8/B7</f>
        <v>0.5625</v>
      </c>
      <c r="F11" s="2">
        <v>13</v>
      </c>
    </row>
    <row r="12" spans="1:6" ht="12.75" customHeight="1" x14ac:dyDescent="0.2"/>
    <row r="13" spans="1:6" ht="12.75" customHeight="1" x14ac:dyDescent="0.2"/>
    <row r="14" spans="1:6" ht="12.75" customHeight="1" x14ac:dyDescent="0.3">
      <c r="A14" s="61" t="s">
        <v>99</v>
      </c>
    </row>
    <row r="15" spans="1:6" ht="12.75" customHeight="1" x14ac:dyDescent="0.2">
      <c r="B15" s="306" t="s">
        <v>3</v>
      </c>
      <c r="C15" s="307"/>
      <c r="D15" s="17" t="s">
        <v>19</v>
      </c>
    </row>
    <row r="16" spans="1:6" ht="25.5" customHeight="1" x14ac:dyDescent="0.2">
      <c r="A16" s="15" t="s">
        <v>18</v>
      </c>
      <c r="B16" s="16">
        <v>1</v>
      </c>
      <c r="C16" s="16">
        <v>2</v>
      </c>
      <c r="D16" s="26"/>
      <c r="E16" s="10" t="s">
        <v>11</v>
      </c>
    </row>
    <row r="17" spans="1:5" ht="12.75" customHeight="1" x14ac:dyDescent="0.2">
      <c r="A17" s="46" t="s">
        <v>58</v>
      </c>
      <c r="B17" s="2">
        <v>10</v>
      </c>
      <c r="C17" s="25"/>
      <c r="D17" s="26"/>
    </row>
    <row r="18" spans="1:5" ht="12.75" customHeight="1" x14ac:dyDescent="0.2">
      <c r="A18" s="46" t="s">
        <v>59</v>
      </c>
      <c r="C18" s="2">
        <v>9</v>
      </c>
      <c r="D18" s="26">
        <v>5</v>
      </c>
    </row>
    <row r="19" spans="1:5" ht="12.75" customHeight="1" x14ac:dyDescent="0.2">
      <c r="D19" s="2">
        <f>SUM(D18)</f>
        <v>5</v>
      </c>
      <c r="E19" s="48">
        <f>D18/B17</f>
        <v>0.5</v>
      </c>
    </row>
    <row r="20" spans="1:5" ht="12.75" customHeight="1" x14ac:dyDescent="0.2"/>
    <row r="21" spans="1:5" ht="12.75" customHeight="1" x14ac:dyDescent="0.2"/>
    <row r="22" spans="1:5" ht="12.75" customHeight="1" x14ac:dyDescent="0.2"/>
    <row r="23" spans="1:5" ht="12.75" customHeight="1" x14ac:dyDescent="0.2"/>
    <row r="24" spans="1:5" ht="12.75" customHeight="1" x14ac:dyDescent="0.2"/>
    <row r="25" spans="1:5" ht="12.75" customHeight="1" x14ac:dyDescent="0.2"/>
    <row r="26" spans="1:5" ht="12.75" customHeight="1" x14ac:dyDescent="0.2"/>
    <row r="27" spans="1:5" ht="12.75" customHeight="1" x14ac:dyDescent="0.2"/>
    <row r="28" spans="1:5" ht="12.75" customHeight="1" x14ac:dyDescent="0.2"/>
    <row r="29" spans="1:5" ht="12.75" customHeight="1" x14ac:dyDescent="0.2"/>
    <row r="30" spans="1:5" ht="12.75" customHeight="1" x14ac:dyDescent="0.2"/>
    <row r="31" spans="1:5" ht="12.75" customHeight="1" x14ac:dyDescent="0.2"/>
    <row r="32" spans="1:5" ht="12.75" customHeight="1" x14ac:dyDescent="0.2"/>
    <row r="33" ht="12.75" customHeight="1" x14ac:dyDescent="0.2"/>
    <row r="34" ht="12.75" customHeight="1" x14ac:dyDescent="0.2"/>
    <row r="35" ht="12.75" customHeight="1" x14ac:dyDescent="0.2"/>
    <row r="36" ht="12.75" customHeight="1" x14ac:dyDescent="0.2"/>
    <row r="37" ht="12.75" customHeight="1" x14ac:dyDescent="0.2"/>
    <row r="38" ht="12.75" customHeight="1" x14ac:dyDescent="0.2"/>
    <row r="39" ht="12.75" customHeight="1" x14ac:dyDescent="0.2"/>
    <row r="40" ht="12.75" customHeight="1" x14ac:dyDescent="0.2"/>
    <row r="41" ht="12.75" customHeight="1" x14ac:dyDescent="0.2"/>
    <row r="42" ht="12.75" customHeight="1" x14ac:dyDescent="0.2"/>
    <row r="43" ht="12.75" customHeight="1" x14ac:dyDescent="0.2"/>
    <row r="44" ht="12.75" customHeight="1" x14ac:dyDescent="0.2"/>
    <row r="45" ht="12.75" customHeight="1" x14ac:dyDescent="0.2"/>
    <row r="46" ht="12.75" customHeight="1" x14ac:dyDescent="0.2"/>
    <row r="47" ht="12.75" customHeight="1" x14ac:dyDescent="0.2"/>
    <row r="48" ht="12.75" customHeight="1" x14ac:dyDescent="0.2"/>
    <row r="49" ht="12.75" customHeight="1" x14ac:dyDescent="0.2"/>
    <row r="50" ht="12.75" customHeight="1" x14ac:dyDescent="0.2"/>
    <row r="51" ht="12.75" customHeight="1" x14ac:dyDescent="0.2"/>
    <row r="52" ht="12.75" customHeight="1" x14ac:dyDescent="0.2"/>
    <row r="53" ht="12.75" customHeight="1" x14ac:dyDescent="0.2"/>
    <row r="54" ht="12.75" customHeight="1" x14ac:dyDescent="0.2"/>
    <row r="55" ht="12.75" customHeight="1" x14ac:dyDescent="0.2"/>
    <row r="56" ht="12.75" customHeight="1" x14ac:dyDescent="0.2"/>
    <row r="57" ht="12.75" customHeight="1" x14ac:dyDescent="0.2"/>
    <row r="58" ht="12.75" customHeight="1" x14ac:dyDescent="0.2"/>
    <row r="59" ht="12.75" customHeight="1" x14ac:dyDescent="0.2"/>
    <row r="60" ht="12.75" customHeight="1" x14ac:dyDescent="0.2"/>
    <row r="61" ht="12.75" customHeight="1" x14ac:dyDescent="0.2"/>
    <row r="62" ht="12.75" customHeight="1" x14ac:dyDescent="0.2"/>
    <row r="63" ht="12.75" customHeight="1" x14ac:dyDescent="0.2"/>
    <row r="64" ht="12.75" customHeight="1" x14ac:dyDescent="0.2"/>
    <row r="65" ht="12.75" customHeight="1" x14ac:dyDescent="0.2"/>
    <row r="66" ht="12.75" customHeight="1" x14ac:dyDescent="0.2"/>
    <row r="67" ht="12.75" customHeight="1" x14ac:dyDescent="0.2"/>
    <row r="68" ht="12.75" customHeight="1" x14ac:dyDescent="0.2"/>
    <row r="69" ht="12.75" customHeight="1" x14ac:dyDescent="0.2"/>
    <row r="70" ht="12.75" customHeight="1" x14ac:dyDescent="0.2"/>
    <row r="71" ht="12.75" customHeight="1" x14ac:dyDescent="0.2"/>
    <row r="72" ht="12.75" customHeight="1" x14ac:dyDescent="0.2"/>
    <row r="73" ht="12.75" customHeight="1" x14ac:dyDescent="0.2"/>
    <row r="74" ht="12.75" customHeight="1" x14ac:dyDescent="0.2"/>
    <row r="75" ht="12.75" customHeight="1" x14ac:dyDescent="0.2"/>
    <row r="76" ht="12.75" customHeight="1" x14ac:dyDescent="0.2"/>
    <row r="77" ht="12.75" customHeight="1" x14ac:dyDescent="0.2"/>
    <row r="78" ht="12.75" customHeight="1" x14ac:dyDescent="0.2"/>
    <row r="79" ht="12.75" customHeight="1" x14ac:dyDescent="0.2"/>
    <row r="80" ht="12.75" customHeight="1" x14ac:dyDescent="0.2"/>
    <row r="81" ht="12.75" customHeight="1" x14ac:dyDescent="0.2"/>
    <row r="82" ht="12.75" customHeight="1" x14ac:dyDescent="0.2"/>
    <row r="83" ht="12.75" customHeight="1" x14ac:dyDescent="0.2"/>
    <row r="84" ht="12.75" customHeight="1" x14ac:dyDescent="0.2"/>
    <row r="85" ht="12.75" customHeight="1" x14ac:dyDescent="0.2"/>
    <row r="86" ht="12.75" customHeight="1" x14ac:dyDescent="0.2"/>
    <row r="87" ht="12.75" customHeight="1" x14ac:dyDescent="0.2"/>
    <row r="88" ht="12.75" customHeight="1" x14ac:dyDescent="0.2"/>
    <row r="89" ht="12.75" customHeight="1" x14ac:dyDescent="0.2"/>
    <row r="90" ht="12.75" customHeight="1" x14ac:dyDescent="0.2"/>
    <row r="91" ht="12.75" customHeight="1" x14ac:dyDescent="0.2"/>
    <row r="92" ht="12.75" customHeight="1" x14ac:dyDescent="0.2"/>
    <row r="93" ht="12.75" customHeight="1" x14ac:dyDescent="0.2"/>
    <row r="94" ht="12.75" customHeight="1" x14ac:dyDescent="0.2"/>
    <row r="95" ht="12.75" customHeight="1" x14ac:dyDescent="0.2"/>
    <row r="96" ht="12.75" customHeight="1" x14ac:dyDescent="0.2"/>
    <row r="97" ht="12.75" customHeight="1" x14ac:dyDescent="0.2"/>
    <row r="98" ht="12.75" customHeight="1" x14ac:dyDescent="0.2"/>
    <row r="99" ht="12.75" customHeight="1" x14ac:dyDescent="0.2"/>
    <row r="100" ht="12.75" customHeight="1" x14ac:dyDescent="0.2"/>
    <row r="101" ht="12.75" customHeight="1" x14ac:dyDescent="0.2"/>
    <row r="102" ht="12.75" customHeight="1" x14ac:dyDescent="0.2"/>
    <row r="103" ht="12.75" customHeight="1" x14ac:dyDescent="0.2"/>
    <row r="104" ht="12.75" customHeight="1" x14ac:dyDescent="0.2"/>
    <row r="105" ht="12.75" customHeight="1" x14ac:dyDescent="0.2"/>
    <row r="106" ht="12.75" customHeight="1" x14ac:dyDescent="0.2"/>
    <row r="107" ht="12.75" customHeight="1" x14ac:dyDescent="0.2"/>
    <row r="108" ht="12.75" customHeight="1" x14ac:dyDescent="0.2"/>
    <row r="109" ht="12.75" customHeight="1" x14ac:dyDescent="0.2"/>
    <row r="110" ht="12.75" customHeight="1" x14ac:dyDescent="0.2"/>
    <row r="111" ht="12.75" customHeight="1" x14ac:dyDescent="0.2"/>
    <row r="112" ht="12.75" customHeight="1" x14ac:dyDescent="0.2"/>
    <row r="113" ht="12.75" customHeight="1" x14ac:dyDescent="0.2"/>
    <row r="114" ht="12.75" customHeight="1" x14ac:dyDescent="0.2"/>
    <row r="115" ht="12.75" customHeight="1" x14ac:dyDescent="0.2"/>
    <row r="116" ht="12.75" customHeight="1" x14ac:dyDescent="0.2"/>
    <row r="117" ht="12.75" customHeight="1" x14ac:dyDescent="0.2"/>
    <row r="118" ht="12.75" customHeight="1" x14ac:dyDescent="0.2"/>
    <row r="119" ht="12.75" customHeight="1" x14ac:dyDescent="0.2"/>
    <row r="120" ht="12.75" customHeight="1" x14ac:dyDescent="0.2"/>
    <row r="121" ht="12.75" customHeight="1" x14ac:dyDescent="0.2"/>
    <row r="122" ht="12.75" customHeight="1" x14ac:dyDescent="0.2"/>
    <row r="123" ht="12.75" customHeight="1" x14ac:dyDescent="0.2"/>
    <row r="124" ht="12.75" customHeight="1" x14ac:dyDescent="0.2"/>
    <row r="125" ht="12.75" customHeight="1" x14ac:dyDescent="0.2"/>
    <row r="126" ht="12.75" customHeight="1" x14ac:dyDescent="0.2"/>
    <row r="127" ht="12.75" customHeight="1" x14ac:dyDescent="0.2"/>
    <row r="128" ht="12.75" customHeight="1" x14ac:dyDescent="0.2"/>
    <row r="129" ht="12.75" customHeight="1" x14ac:dyDescent="0.2"/>
    <row r="130" ht="12.75" customHeight="1" x14ac:dyDescent="0.2"/>
    <row r="131" ht="12.75" customHeight="1" x14ac:dyDescent="0.2"/>
    <row r="132" ht="12.75" customHeight="1" x14ac:dyDescent="0.2"/>
    <row r="133" ht="12.75" customHeight="1" x14ac:dyDescent="0.2"/>
    <row r="134" ht="12.75" customHeight="1" x14ac:dyDescent="0.2"/>
    <row r="135" ht="12.75" customHeight="1" x14ac:dyDescent="0.2"/>
    <row r="136" ht="12.75" customHeight="1" x14ac:dyDescent="0.2"/>
    <row r="137" ht="12.75" customHeight="1" x14ac:dyDescent="0.2"/>
    <row r="138" ht="12.75" customHeight="1" x14ac:dyDescent="0.2"/>
    <row r="139" ht="12.75" customHeight="1" x14ac:dyDescent="0.2"/>
    <row r="140" ht="12.75" customHeight="1" x14ac:dyDescent="0.2"/>
    <row r="141" ht="12.75" customHeight="1" x14ac:dyDescent="0.2"/>
    <row r="142" ht="12.75" customHeight="1" x14ac:dyDescent="0.2"/>
    <row r="143" ht="12.75" customHeight="1" x14ac:dyDescent="0.2"/>
    <row r="144" ht="12.75" customHeight="1" x14ac:dyDescent="0.2"/>
    <row r="145" ht="12.75" customHeight="1" x14ac:dyDescent="0.2"/>
    <row r="146" ht="12.75" customHeight="1" x14ac:dyDescent="0.2"/>
    <row r="147" ht="12.75" customHeight="1" x14ac:dyDescent="0.2"/>
    <row r="148" ht="12.75" customHeight="1" x14ac:dyDescent="0.2"/>
    <row r="149" ht="12.75" customHeight="1" x14ac:dyDescent="0.2"/>
    <row r="150" ht="12.75" customHeight="1" x14ac:dyDescent="0.2"/>
    <row r="151" ht="12.75" customHeight="1" x14ac:dyDescent="0.2"/>
    <row r="152" ht="12.75" customHeight="1" x14ac:dyDescent="0.2"/>
    <row r="153" ht="12.75" customHeight="1" x14ac:dyDescent="0.2"/>
    <row r="154" ht="12.75" customHeight="1" x14ac:dyDescent="0.2"/>
    <row r="155" ht="12.75" customHeight="1" x14ac:dyDescent="0.2"/>
    <row r="156" ht="12.75" customHeight="1" x14ac:dyDescent="0.2"/>
    <row r="157" ht="12.75" customHeight="1" x14ac:dyDescent="0.2"/>
    <row r="158" ht="12.75" customHeight="1" x14ac:dyDescent="0.2"/>
    <row r="159" ht="12.75" customHeight="1" x14ac:dyDescent="0.2"/>
    <row r="160" ht="12.75" customHeight="1" x14ac:dyDescent="0.2"/>
    <row r="161" ht="12.75" customHeight="1" x14ac:dyDescent="0.2"/>
    <row r="162" ht="12.75" customHeight="1" x14ac:dyDescent="0.2"/>
    <row r="163" ht="12.75" customHeight="1" x14ac:dyDescent="0.2"/>
    <row r="164" ht="12.75" customHeight="1" x14ac:dyDescent="0.2"/>
    <row r="165" ht="12.75" customHeight="1" x14ac:dyDescent="0.2"/>
    <row r="166" ht="12.75" customHeight="1" x14ac:dyDescent="0.2"/>
    <row r="167" ht="12.75" customHeight="1" x14ac:dyDescent="0.2"/>
    <row r="168" ht="12.75" customHeight="1" x14ac:dyDescent="0.2"/>
    <row r="169" ht="12.75" customHeight="1" x14ac:dyDescent="0.2"/>
    <row r="170" ht="12.75" customHeight="1" x14ac:dyDescent="0.2"/>
    <row r="171" ht="12.75" customHeight="1" x14ac:dyDescent="0.2"/>
    <row r="172" ht="12.75" customHeight="1" x14ac:dyDescent="0.2"/>
    <row r="173" ht="12.75" customHeight="1" x14ac:dyDescent="0.2"/>
    <row r="174" ht="12.75" customHeight="1" x14ac:dyDescent="0.2"/>
    <row r="175" ht="12.75" customHeight="1" x14ac:dyDescent="0.2"/>
    <row r="176" ht="12.75" customHeight="1" x14ac:dyDescent="0.2"/>
    <row r="177" ht="12.75" customHeight="1" x14ac:dyDescent="0.2"/>
    <row r="178" ht="12.75" customHeight="1" x14ac:dyDescent="0.2"/>
    <row r="179" ht="12.75" customHeight="1" x14ac:dyDescent="0.2"/>
    <row r="180" ht="12.75" customHeight="1" x14ac:dyDescent="0.2"/>
    <row r="181" ht="12.75" customHeight="1" x14ac:dyDescent="0.2"/>
    <row r="182" ht="12.75" customHeight="1" x14ac:dyDescent="0.2"/>
    <row r="183" ht="12.75" customHeight="1" x14ac:dyDescent="0.2"/>
    <row r="184" ht="12.75" customHeight="1" x14ac:dyDescent="0.2"/>
    <row r="185" ht="12.75" customHeight="1" x14ac:dyDescent="0.2"/>
    <row r="186" ht="12.75" customHeight="1" x14ac:dyDescent="0.2"/>
    <row r="187" ht="12.75" customHeight="1" x14ac:dyDescent="0.2"/>
    <row r="188" ht="12.75" customHeight="1" x14ac:dyDescent="0.2"/>
    <row r="189" ht="12.75" customHeight="1" x14ac:dyDescent="0.2"/>
    <row r="190" ht="12.75" customHeight="1" x14ac:dyDescent="0.2"/>
    <row r="191" ht="12.75" customHeight="1" x14ac:dyDescent="0.2"/>
    <row r="192" ht="12.75" customHeight="1" x14ac:dyDescent="0.2"/>
    <row r="193" ht="12.75" customHeight="1" x14ac:dyDescent="0.2"/>
    <row r="194" ht="12.75" customHeight="1" x14ac:dyDescent="0.2"/>
    <row r="195" ht="12.75" customHeight="1" x14ac:dyDescent="0.2"/>
    <row r="196" ht="12.75" customHeight="1" x14ac:dyDescent="0.2"/>
    <row r="197" ht="12.75" customHeight="1" x14ac:dyDescent="0.2"/>
    <row r="198" ht="12.75" customHeight="1" x14ac:dyDescent="0.2"/>
    <row r="199" ht="12.75" customHeight="1" x14ac:dyDescent="0.2"/>
    <row r="200" ht="12.75" customHeight="1" x14ac:dyDescent="0.2"/>
    <row r="201" ht="12.75" customHeight="1" x14ac:dyDescent="0.2"/>
    <row r="202" ht="12.75" customHeight="1" x14ac:dyDescent="0.2"/>
    <row r="203" ht="12.75" customHeight="1" x14ac:dyDescent="0.2"/>
    <row r="204" ht="12.75" customHeight="1" x14ac:dyDescent="0.2"/>
    <row r="205" ht="12.75" customHeight="1" x14ac:dyDescent="0.2"/>
    <row r="206" ht="12.75" customHeight="1" x14ac:dyDescent="0.2"/>
    <row r="207" ht="12.75" customHeight="1" x14ac:dyDescent="0.2"/>
    <row r="208" ht="12.75" customHeight="1" x14ac:dyDescent="0.2"/>
    <row r="209" ht="12.75" customHeight="1" x14ac:dyDescent="0.2"/>
    <row r="210" ht="12.75" customHeight="1" x14ac:dyDescent="0.2"/>
    <row r="211" ht="12.75" customHeight="1" x14ac:dyDescent="0.2"/>
    <row r="212" ht="12.75" customHeight="1" x14ac:dyDescent="0.2"/>
    <row r="213" ht="12.75" customHeight="1" x14ac:dyDescent="0.2"/>
    <row r="214" ht="12.75" customHeight="1" x14ac:dyDescent="0.2"/>
    <row r="215" ht="12.75" customHeight="1" x14ac:dyDescent="0.2"/>
    <row r="216" ht="12.75" customHeight="1" x14ac:dyDescent="0.2"/>
    <row r="217" ht="12.75" customHeight="1" x14ac:dyDescent="0.2"/>
    <row r="218" ht="12.75" customHeight="1" x14ac:dyDescent="0.2"/>
    <row r="219" ht="12.75" customHeight="1" x14ac:dyDescent="0.2"/>
    <row r="220" ht="12.75" customHeight="1" x14ac:dyDescent="0.2"/>
    <row r="221" ht="12.75" customHeight="1" x14ac:dyDescent="0.2"/>
    <row r="222" ht="12.75" customHeight="1" x14ac:dyDescent="0.2"/>
    <row r="223" ht="12.75" customHeight="1" x14ac:dyDescent="0.2"/>
    <row r="224" ht="12.75" customHeight="1" x14ac:dyDescent="0.2"/>
    <row r="225" ht="12.75" customHeight="1" x14ac:dyDescent="0.2"/>
    <row r="226" ht="12.75" customHeight="1" x14ac:dyDescent="0.2"/>
    <row r="227" ht="12.75" customHeight="1" x14ac:dyDescent="0.2"/>
    <row r="228" ht="12.75" customHeight="1" x14ac:dyDescent="0.2"/>
    <row r="229" ht="12.75" customHeight="1" x14ac:dyDescent="0.2"/>
    <row r="230" ht="12.75" customHeight="1" x14ac:dyDescent="0.2"/>
    <row r="231" ht="12.75" customHeight="1" x14ac:dyDescent="0.2"/>
    <row r="232" ht="12.75" customHeight="1" x14ac:dyDescent="0.2"/>
    <row r="233" ht="12.75" customHeight="1" x14ac:dyDescent="0.2"/>
    <row r="234" ht="12.75" customHeight="1" x14ac:dyDescent="0.2"/>
    <row r="235" ht="12.75" customHeight="1" x14ac:dyDescent="0.2"/>
    <row r="236" ht="12.75" customHeight="1" x14ac:dyDescent="0.2"/>
    <row r="237" ht="12.75" customHeight="1" x14ac:dyDescent="0.2"/>
    <row r="238" ht="12.75" customHeight="1" x14ac:dyDescent="0.2"/>
    <row r="239" ht="12.75" customHeight="1" x14ac:dyDescent="0.2"/>
    <row r="240" ht="12.75" customHeight="1" x14ac:dyDescent="0.2"/>
    <row r="241" ht="12.75" customHeight="1" x14ac:dyDescent="0.2"/>
    <row r="242" ht="12.75" customHeight="1" x14ac:dyDescent="0.2"/>
    <row r="243" ht="12.75" customHeight="1" x14ac:dyDescent="0.2"/>
    <row r="244" ht="12.75" customHeight="1" x14ac:dyDescent="0.2"/>
    <row r="245" ht="12.75" customHeight="1" x14ac:dyDescent="0.2"/>
    <row r="246" ht="12.75" customHeight="1" x14ac:dyDescent="0.2"/>
    <row r="247" ht="12.75" customHeight="1" x14ac:dyDescent="0.2"/>
    <row r="248" ht="12.75" customHeight="1" x14ac:dyDescent="0.2"/>
    <row r="249" ht="12.75" customHeight="1" x14ac:dyDescent="0.2"/>
    <row r="250" ht="12.75" customHeight="1" x14ac:dyDescent="0.2"/>
    <row r="251" ht="12.75" customHeight="1" x14ac:dyDescent="0.2"/>
    <row r="252" ht="12.75" customHeight="1" x14ac:dyDescent="0.2"/>
    <row r="253" ht="12.75" customHeight="1" x14ac:dyDescent="0.2"/>
    <row r="254" ht="12.75" customHeight="1" x14ac:dyDescent="0.2"/>
    <row r="255" ht="12.75" customHeight="1" x14ac:dyDescent="0.2"/>
    <row r="256" ht="12.75" customHeight="1" x14ac:dyDescent="0.2"/>
    <row r="257" ht="12.75" customHeight="1" x14ac:dyDescent="0.2"/>
    <row r="258" ht="12.75" customHeight="1" x14ac:dyDescent="0.2"/>
    <row r="259" ht="12.75" customHeight="1" x14ac:dyDescent="0.2"/>
    <row r="260" ht="12.75" customHeight="1" x14ac:dyDescent="0.2"/>
    <row r="261" ht="12.75" customHeight="1" x14ac:dyDescent="0.2"/>
    <row r="262" ht="12.75" customHeight="1" x14ac:dyDescent="0.2"/>
    <row r="263" ht="12.75" customHeight="1" x14ac:dyDescent="0.2"/>
    <row r="264" ht="12.75" customHeight="1" x14ac:dyDescent="0.2"/>
    <row r="265" ht="12.75" customHeight="1" x14ac:dyDescent="0.2"/>
    <row r="266" ht="12.75" customHeight="1" x14ac:dyDescent="0.2"/>
    <row r="267" ht="12.75" customHeight="1" x14ac:dyDescent="0.2"/>
    <row r="268" ht="12.75" customHeight="1" x14ac:dyDescent="0.2"/>
    <row r="269" ht="12.75" customHeight="1" x14ac:dyDescent="0.2"/>
    <row r="270" ht="12.75" customHeight="1" x14ac:dyDescent="0.2"/>
    <row r="271" ht="12.75" customHeight="1" x14ac:dyDescent="0.2"/>
    <row r="272" ht="12.75" customHeight="1" x14ac:dyDescent="0.2"/>
    <row r="273" ht="12.75" customHeight="1" x14ac:dyDescent="0.2"/>
    <row r="274" ht="12.75" customHeight="1" x14ac:dyDescent="0.2"/>
    <row r="275" ht="12.75" customHeight="1" x14ac:dyDescent="0.2"/>
    <row r="276" ht="12.75" customHeight="1" x14ac:dyDescent="0.2"/>
    <row r="277" ht="12.75" customHeight="1" x14ac:dyDescent="0.2"/>
    <row r="278" ht="12.75" customHeight="1" x14ac:dyDescent="0.2"/>
    <row r="279" ht="12.75" customHeight="1" x14ac:dyDescent="0.2"/>
    <row r="280" ht="12.75" customHeight="1" x14ac:dyDescent="0.2"/>
    <row r="281" ht="12.75" customHeight="1" x14ac:dyDescent="0.2"/>
    <row r="282" ht="12.75" customHeight="1" x14ac:dyDescent="0.2"/>
    <row r="283" ht="12.75" customHeight="1" x14ac:dyDescent="0.2"/>
    <row r="284" ht="12.75" customHeight="1" x14ac:dyDescent="0.2"/>
    <row r="285" ht="12.75" customHeight="1" x14ac:dyDescent="0.2"/>
    <row r="286" ht="12.75" customHeight="1" x14ac:dyDescent="0.2"/>
    <row r="287" ht="12.75" customHeight="1" x14ac:dyDescent="0.2"/>
    <row r="288" ht="12.75" customHeight="1" x14ac:dyDescent="0.2"/>
    <row r="289" ht="12.75" customHeight="1" x14ac:dyDescent="0.2"/>
    <row r="290" ht="12.75" customHeight="1" x14ac:dyDescent="0.2"/>
    <row r="291" ht="12.75" customHeight="1" x14ac:dyDescent="0.2"/>
    <row r="292" ht="12.75" customHeight="1" x14ac:dyDescent="0.2"/>
    <row r="293" ht="12.75" customHeight="1" x14ac:dyDescent="0.2"/>
    <row r="294" ht="12.75" customHeight="1" x14ac:dyDescent="0.2"/>
    <row r="295" ht="12.75" customHeight="1" x14ac:dyDescent="0.2"/>
    <row r="296" ht="12.75" customHeight="1" x14ac:dyDescent="0.2"/>
    <row r="297" ht="12.75" customHeight="1" x14ac:dyDescent="0.2"/>
    <row r="298" ht="12.75" customHeight="1" x14ac:dyDescent="0.2"/>
    <row r="299" ht="12.75" customHeight="1" x14ac:dyDescent="0.2"/>
    <row r="300" ht="12.75" customHeight="1" x14ac:dyDescent="0.2"/>
    <row r="301" ht="12.75" customHeight="1" x14ac:dyDescent="0.2"/>
    <row r="302" ht="12.75" customHeight="1" x14ac:dyDescent="0.2"/>
    <row r="303" ht="12.75" customHeight="1" x14ac:dyDescent="0.2"/>
    <row r="304" ht="12.75" customHeight="1" x14ac:dyDescent="0.2"/>
    <row r="305" ht="12.75" customHeight="1" x14ac:dyDescent="0.2"/>
    <row r="306" ht="12.75" customHeight="1" x14ac:dyDescent="0.2"/>
    <row r="307" ht="12.75" customHeight="1" x14ac:dyDescent="0.2"/>
    <row r="308" ht="12.75" customHeight="1" x14ac:dyDescent="0.2"/>
    <row r="309" ht="12.75" customHeight="1" x14ac:dyDescent="0.2"/>
    <row r="310" ht="12.75" customHeight="1" x14ac:dyDescent="0.2"/>
    <row r="311" ht="12.75" customHeight="1" x14ac:dyDescent="0.2"/>
    <row r="312" ht="12.75" customHeight="1" x14ac:dyDescent="0.2"/>
    <row r="313" ht="12.75" customHeight="1" x14ac:dyDescent="0.2"/>
    <row r="314" ht="12.75" customHeight="1" x14ac:dyDescent="0.2"/>
    <row r="315" ht="12.75" customHeight="1" x14ac:dyDescent="0.2"/>
    <row r="316" ht="12.75" customHeight="1" x14ac:dyDescent="0.2"/>
    <row r="317" ht="12.75" customHeight="1" x14ac:dyDescent="0.2"/>
    <row r="318" ht="12.75" customHeight="1" x14ac:dyDescent="0.2"/>
    <row r="319" ht="12.75" customHeight="1" x14ac:dyDescent="0.2"/>
    <row r="320" ht="12.75" customHeight="1" x14ac:dyDescent="0.2"/>
    <row r="321" ht="12.75" customHeight="1" x14ac:dyDescent="0.2"/>
    <row r="322" ht="12.75" customHeight="1" x14ac:dyDescent="0.2"/>
    <row r="323" ht="12.75" customHeight="1" x14ac:dyDescent="0.2"/>
    <row r="324" ht="12.75" customHeight="1" x14ac:dyDescent="0.2"/>
    <row r="325" ht="12.75" customHeight="1" x14ac:dyDescent="0.2"/>
    <row r="326" ht="12.75" customHeight="1" x14ac:dyDescent="0.2"/>
    <row r="327" ht="12.75" customHeight="1" x14ac:dyDescent="0.2"/>
    <row r="328" ht="12.75" customHeight="1" x14ac:dyDescent="0.2"/>
    <row r="329" ht="12.75" customHeight="1" x14ac:dyDescent="0.2"/>
    <row r="330" ht="12.75" customHeight="1" x14ac:dyDescent="0.2"/>
    <row r="331" ht="12.75" customHeight="1" x14ac:dyDescent="0.2"/>
    <row r="332" ht="12.75" customHeight="1" x14ac:dyDescent="0.2"/>
    <row r="333" ht="12.75" customHeight="1" x14ac:dyDescent="0.2"/>
    <row r="334" ht="12.75" customHeight="1" x14ac:dyDescent="0.2"/>
    <row r="335" ht="12.75" customHeight="1" x14ac:dyDescent="0.2"/>
    <row r="336" ht="12.75" customHeight="1" x14ac:dyDescent="0.2"/>
    <row r="337" ht="12.75" customHeight="1" x14ac:dyDescent="0.2"/>
    <row r="338" ht="12.75" customHeight="1" x14ac:dyDescent="0.2"/>
    <row r="339" ht="12.75" customHeight="1" x14ac:dyDescent="0.2"/>
    <row r="340" ht="12.75" customHeight="1" x14ac:dyDescent="0.2"/>
    <row r="341" ht="12.75" customHeight="1" x14ac:dyDescent="0.2"/>
    <row r="342" ht="12.75" customHeight="1" x14ac:dyDescent="0.2"/>
    <row r="343" ht="12.75" customHeight="1" x14ac:dyDescent="0.2"/>
    <row r="344" ht="12.75" customHeight="1" x14ac:dyDescent="0.2"/>
    <row r="345" ht="12.75" customHeight="1" x14ac:dyDescent="0.2"/>
    <row r="346" ht="12.75" customHeight="1" x14ac:dyDescent="0.2"/>
    <row r="347" ht="12.75" customHeight="1" x14ac:dyDescent="0.2"/>
    <row r="348" ht="12.75" customHeight="1" x14ac:dyDescent="0.2"/>
    <row r="349" ht="12.75" customHeight="1" x14ac:dyDescent="0.2"/>
    <row r="350" ht="12.75" customHeight="1" x14ac:dyDescent="0.2"/>
    <row r="351" ht="12.75" customHeight="1" x14ac:dyDescent="0.2"/>
    <row r="352" ht="12.75" customHeight="1" x14ac:dyDescent="0.2"/>
    <row r="353" ht="12.75" customHeight="1" x14ac:dyDescent="0.2"/>
    <row r="354" ht="12.75" customHeight="1" x14ac:dyDescent="0.2"/>
    <row r="355" ht="12.75" customHeight="1" x14ac:dyDescent="0.2"/>
    <row r="356" ht="12.75" customHeight="1" x14ac:dyDescent="0.2"/>
    <row r="357" ht="12.75" customHeight="1" x14ac:dyDescent="0.2"/>
    <row r="358" ht="12.75" customHeight="1" x14ac:dyDescent="0.2"/>
    <row r="359" ht="12.75" customHeight="1" x14ac:dyDescent="0.2"/>
    <row r="360" ht="12.75" customHeight="1" x14ac:dyDescent="0.2"/>
    <row r="361" ht="12.75" customHeight="1" x14ac:dyDescent="0.2"/>
    <row r="362" ht="12.75" customHeight="1" x14ac:dyDescent="0.2"/>
    <row r="363" ht="12.75" customHeight="1" x14ac:dyDescent="0.2"/>
    <row r="364" ht="12.75" customHeight="1" x14ac:dyDescent="0.2"/>
    <row r="365" ht="12.75" customHeight="1" x14ac:dyDescent="0.2"/>
    <row r="366" ht="12.75" customHeight="1" x14ac:dyDescent="0.2"/>
    <row r="367" ht="12.75" customHeight="1" x14ac:dyDescent="0.2"/>
    <row r="368" ht="12.75" customHeight="1" x14ac:dyDescent="0.2"/>
    <row r="369" ht="12.75" customHeight="1" x14ac:dyDescent="0.2"/>
    <row r="370" ht="12.75" customHeight="1" x14ac:dyDescent="0.2"/>
    <row r="371" ht="12.75" customHeight="1" x14ac:dyDescent="0.2"/>
    <row r="372" ht="12.75" customHeight="1" x14ac:dyDescent="0.2"/>
    <row r="373" ht="12.75" customHeight="1" x14ac:dyDescent="0.2"/>
    <row r="374" ht="12.75" customHeight="1" x14ac:dyDescent="0.2"/>
    <row r="375" ht="12.75" customHeight="1" x14ac:dyDescent="0.2"/>
    <row r="376" ht="12.75" customHeight="1" x14ac:dyDescent="0.2"/>
    <row r="377" ht="12.75" customHeight="1" x14ac:dyDescent="0.2"/>
    <row r="378" ht="12.75" customHeight="1" x14ac:dyDescent="0.2"/>
    <row r="379" ht="12.75" customHeight="1" x14ac:dyDescent="0.2"/>
    <row r="380" ht="12.75" customHeight="1" x14ac:dyDescent="0.2"/>
    <row r="381" ht="12.75" customHeight="1" x14ac:dyDescent="0.2"/>
    <row r="382" ht="12.75" customHeight="1" x14ac:dyDescent="0.2"/>
    <row r="383" ht="12.75" customHeight="1" x14ac:dyDescent="0.2"/>
    <row r="384" ht="12.75" customHeight="1" x14ac:dyDescent="0.2"/>
    <row r="385" ht="12.75" customHeight="1" x14ac:dyDescent="0.2"/>
    <row r="386" ht="12.75" customHeight="1" x14ac:dyDescent="0.2"/>
    <row r="387" ht="12.75" customHeight="1" x14ac:dyDescent="0.2"/>
    <row r="388" ht="12.75" customHeight="1" x14ac:dyDescent="0.2"/>
    <row r="389" ht="12.75" customHeight="1" x14ac:dyDescent="0.2"/>
    <row r="390" ht="12.75" customHeight="1" x14ac:dyDescent="0.2"/>
    <row r="391" ht="12.75" customHeight="1" x14ac:dyDescent="0.2"/>
    <row r="392" ht="12.75" customHeight="1" x14ac:dyDescent="0.2"/>
    <row r="393" ht="12.75" customHeight="1" x14ac:dyDescent="0.2"/>
    <row r="394" ht="12.75" customHeight="1" x14ac:dyDescent="0.2"/>
    <row r="395" ht="12.75" customHeight="1" x14ac:dyDescent="0.2"/>
    <row r="396" ht="12.75" customHeight="1" x14ac:dyDescent="0.2"/>
    <row r="397" ht="12.75" customHeight="1" x14ac:dyDescent="0.2"/>
    <row r="398" ht="12.75" customHeight="1" x14ac:dyDescent="0.2"/>
    <row r="399" ht="12.75" customHeight="1" x14ac:dyDescent="0.2"/>
    <row r="400" ht="12.75" customHeight="1" x14ac:dyDescent="0.2"/>
    <row r="401" ht="12.75" customHeight="1" x14ac:dyDescent="0.2"/>
    <row r="402" ht="12.75" customHeight="1" x14ac:dyDescent="0.2"/>
    <row r="403" ht="12.75" customHeight="1" x14ac:dyDescent="0.2"/>
    <row r="404" ht="12.75" customHeight="1" x14ac:dyDescent="0.2"/>
    <row r="405" ht="12.75" customHeight="1" x14ac:dyDescent="0.2"/>
    <row r="406" ht="12.75" customHeight="1" x14ac:dyDescent="0.2"/>
    <row r="407" ht="12.75" customHeight="1" x14ac:dyDescent="0.2"/>
    <row r="408" ht="12.75" customHeight="1" x14ac:dyDescent="0.2"/>
    <row r="409" ht="12.75" customHeight="1" x14ac:dyDescent="0.2"/>
    <row r="410" ht="12.75" customHeight="1" x14ac:dyDescent="0.2"/>
    <row r="411" ht="12.75" customHeight="1" x14ac:dyDescent="0.2"/>
    <row r="412" ht="12.75" customHeight="1" x14ac:dyDescent="0.2"/>
    <row r="413" ht="12.75" customHeight="1" x14ac:dyDescent="0.2"/>
    <row r="414" ht="12.75" customHeight="1" x14ac:dyDescent="0.2"/>
    <row r="415" ht="12.75" customHeight="1" x14ac:dyDescent="0.2"/>
    <row r="416" ht="12.75" customHeight="1" x14ac:dyDescent="0.2"/>
    <row r="417" ht="12.75" customHeight="1" x14ac:dyDescent="0.2"/>
    <row r="418" ht="12.75" customHeight="1" x14ac:dyDescent="0.2"/>
    <row r="419" ht="12.75" customHeight="1" x14ac:dyDescent="0.2"/>
    <row r="420" ht="12.75" customHeight="1" x14ac:dyDescent="0.2"/>
    <row r="421" ht="12.75" customHeight="1" x14ac:dyDescent="0.2"/>
    <row r="422" ht="12.75" customHeight="1" x14ac:dyDescent="0.2"/>
    <row r="423" ht="12.75" customHeight="1" x14ac:dyDescent="0.2"/>
    <row r="424" ht="12.75" customHeight="1" x14ac:dyDescent="0.2"/>
    <row r="425" ht="12.75" customHeight="1" x14ac:dyDescent="0.2"/>
    <row r="426" ht="12.75" customHeight="1" x14ac:dyDescent="0.2"/>
    <row r="427" ht="12.75" customHeight="1" x14ac:dyDescent="0.2"/>
    <row r="428" ht="12.75" customHeight="1" x14ac:dyDescent="0.2"/>
    <row r="429" ht="12.75" customHeight="1" x14ac:dyDescent="0.2"/>
    <row r="430" ht="12.75" customHeight="1" x14ac:dyDescent="0.2"/>
    <row r="431" ht="12.75" customHeight="1" x14ac:dyDescent="0.2"/>
    <row r="432" ht="12.75" customHeight="1" x14ac:dyDescent="0.2"/>
    <row r="433" ht="12.75" customHeight="1" x14ac:dyDescent="0.2"/>
    <row r="434" ht="12.75" customHeight="1" x14ac:dyDescent="0.2"/>
    <row r="435" ht="12.75" customHeight="1" x14ac:dyDescent="0.2"/>
    <row r="436" ht="12.75" customHeight="1" x14ac:dyDescent="0.2"/>
    <row r="437" ht="12.75" customHeight="1" x14ac:dyDescent="0.2"/>
    <row r="438" ht="12.75" customHeight="1" x14ac:dyDescent="0.2"/>
    <row r="439" ht="12.75" customHeight="1" x14ac:dyDescent="0.2"/>
    <row r="440" ht="12.75" customHeight="1" x14ac:dyDescent="0.2"/>
    <row r="441" ht="12.75" customHeight="1" x14ac:dyDescent="0.2"/>
    <row r="442" ht="12.75" customHeight="1" x14ac:dyDescent="0.2"/>
    <row r="443" ht="12.75" customHeight="1" x14ac:dyDescent="0.2"/>
    <row r="444" ht="12.75" customHeight="1" x14ac:dyDescent="0.2"/>
    <row r="445" ht="12.75" customHeight="1" x14ac:dyDescent="0.2"/>
    <row r="446" ht="12.75" customHeight="1" x14ac:dyDescent="0.2"/>
    <row r="447" ht="12.75" customHeight="1" x14ac:dyDescent="0.2"/>
    <row r="448" ht="12.75" customHeight="1" x14ac:dyDescent="0.2"/>
    <row r="449" ht="12.75" customHeight="1" x14ac:dyDescent="0.2"/>
    <row r="450" ht="12.75" customHeight="1" x14ac:dyDescent="0.2"/>
    <row r="451" ht="12.75" customHeight="1" x14ac:dyDescent="0.2"/>
    <row r="452" ht="12.75" customHeight="1" x14ac:dyDescent="0.2"/>
    <row r="453" ht="12.75" customHeight="1" x14ac:dyDescent="0.2"/>
    <row r="454" ht="12.75" customHeight="1" x14ac:dyDescent="0.2"/>
    <row r="455" ht="12.75" customHeight="1" x14ac:dyDescent="0.2"/>
    <row r="456" ht="12.75" customHeight="1" x14ac:dyDescent="0.2"/>
    <row r="457" ht="12.75" customHeight="1" x14ac:dyDescent="0.2"/>
    <row r="458" ht="12.75" customHeight="1" x14ac:dyDescent="0.2"/>
    <row r="459" ht="12.75" customHeight="1" x14ac:dyDescent="0.2"/>
    <row r="460" ht="12.75" customHeight="1" x14ac:dyDescent="0.2"/>
    <row r="461" ht="12.75" customHeight="1" x14ac:dyDescent="0.2"/>
    <row r="462" ht="12.75" customHeight="1" x14ac:dyDescent="0.2"/>
    <row r="463" ht="12.75" customHeight="1" x14ac:dyDescent="0.2"/>
    <row r="464" ht="12.75" customHeight="1" x14ac:dyDescent="0.2"/>
    <row r="465" ht="12.75" customHeight="1" x14ac:dyDescent="0.2"/>
    <row r="466" ht="12.75" customHeight="1" x14ac:dyDescent="0.2"/>
    <row r="467" ht="12.75" customHeight="1" x14ac:dyDescent="0.2"/>
    <row r="468" ht="12.75" customHeight="1" x14ac:dyDescent="0.2"/>
    <row r="469" ht="12.75" customHeight="1" x14ac:dyDescent="0.2"/>
    <row r="470" ht="12.75" customHeight="1" x14ac:dyDescent="0.2"/>
    <row r="471" ht="12.75" customHeight="1" x14ac:dyDescent="0.2"/>
    <row r="472" ht="12.75" customHeight="1" x14ac:dyDescent="0.2"/>
    <row r="473" ht="12.75" customHeight="1" x14ac:dyDescent="0.2"/>
    <row r="474" ht="12.75" customHeight="1" x14ac:dyDescent="0.2"/>
    <row r="475" ht="12.75" customHeight="1" x14ac:dyDescent="0.2"/>
    <row r="476" ht="12.75" customHeight="1" x14ac:dyDescent="0.2"/>
    <row r="477" ht="12.75" customHeight="1" x14ac:dyDescent="0.2"/>
    <row r="478" ht="12.75" customHeight="1" x14ac:dyDescent="0.2"/>
    <row r="479" ht="12.75" customHeight="1" x14ac:dyDescent="0.2"/>
    <row r="480" ht="12.75" customHeight="1" x14ac:dyDescent="0.2"/>
    <row r="481" ht="12.75" customHeight="1" x14ac:dyDescent="0.2"/>
    <row r="482" ht="12.75" customHeight="1" x14ac:dyDescent="0.2"/>
    <row r="483" ht="12.75" customHeight="1" x14ac:dyDescent="0.2"/>
    <row r="484" ht="12.75" customHeight="1" x14ac:dyDescent="0.2"/>
    <row r="485" ht="12.75" customHeight="1" x14ac:dyDescent="0.2"/>
    <row r="486" ht="12.75" customHeight="1" x14ac:dyDescent="0.2"/>
    <row r="487" ht="12.75" customHeight="1" x14ac:dyDescent="0.2"/>
    <row r="488" ht="12.75" customHeight="1" x14ac:dyDescent="0.2"/>
    <row r="489" ht="12.75" customHeight="1" x14ac:dyDescent="0.2"/>
    <row r="490" ht="12.75" customHeight="1" x14ac:dyDescent="0.2"/>
    <row r="491" ht="12.75" customHeight="1" x14ac:dyDescent="0.2"/>
    <row r="492" ht="12.75" customHeight="1" x14ac:dyDescent="0.2"/>
    <row r="493" ht="12.75" customHeight="1" x14ac:dyDescent="0.2"/>
    <row r="494" ht="12.75" customHeight="1" x14ac:dyDescent="0.2"/>
    <row r="495" ht="12.75" customHeight="1" x14ac:dyDescent="0.2"/>
    <row r="496" ht="12.75" customHeight="1" x14ac:dyDescent="0.2"/>
    <row r="497" ht="12.75" customHeight="1" x14ac:dyDescent="0.2"/>
    <row r="498" ht="12.75" customHeight="1" x14ac:dyDescent="0.2"/>
    <row r="499" ht="12.75" customHeight="1" x14ac:dyDescent="0.2"/>
    <row r="500" ht="12.75" customHeight="1" x14ac:dyDescent="0.2"/>
    <row r="501" ht="12.75" customHeight="1" x14ac:dyDescent="0.2"/>
    <row r="502" ht="12.75" customHeight="1" x14ac:dyDescent="0.2"/>
    <row r="503" ht="12.75" customHeight="1" x14ac:dyDescent="0.2"/>
    <row r="504" ht="12.75" customHeight="1" x14ac:dyDescent="0.2"/>
    <row r="505" ht="12.75" customHeight="1" x14ac:dyDescent="0.2"/>
    <row r="506" ht="12.75" customHeight="1" x14ac:dyDescent="0.2"/>
    <row r="507" ht="12.75" customHeight="1" x14ac:dyDescent="0.2"/>
    <row r="508" ht="12.75" customHeight="1" x14ac:dyDescent="0.2"/>
    <row r="509" ht="12.75" customHeight="1" x14ac:dyDescent="0.2"/>
    <row r="510" ht="12.75" customHeight="1" x14ac:dyDescent="0.2"/>
    <row r="511" ht="12.75" customHeight="1" x14ac:dyDescent="0.2"/>
    <row r="512" ht="12.75" customHeight="1" x14ac:dyDescent="0.2"/>
    <row r="513" ht="12.75" customHeight="1" x14ac:dyDescent="0.2"/>
    <row r="514" ht="12.75" customHeight="1" x14ac:dyDescent="0.2"/>
    <row r="515" ht="12.75" customHeight="1" x14ac:dyDescent="0.2"/>
    <row r="516" ht="12.75" customHeight="1" x14ac:dyDescent="0.2"/>
    <row r="517" ht="12.75" customHeight="1" x14ac:dyDescent="0.2"/>
    <row r="518" ht="12.75" customHeight="1" x14ac:dyDescent="0.2"/>
    <row r="519" ht="12.75" customHeight="1" x14ac:dyDescent="0.2"/>
    <row r="520" ht="12.75" customHeight="1" x14ac:dyDescent="0.2"/>
    <row r="521" ht="12.75" customHeight="1" x14ac:dyDescent="0.2"/>
    <row r="522" ht="12.75" customHeight="1" x14ac:dyDescent="0.2"/>
    <row r="523" ht="12.75" customHeight="1" x14ac:dyDescent="0.2"/>
    <row r="524" ht="12.75" customHeight="1" x14ac:dyDescent="0.2"/>
    <row r="525" ht="12.75" customHeight="1" x14ac:dyDescent="0.2"/>
    <row r="526" ht="12.75" customHeight="1" x14ac:dyDescent="0.2"/>
    <row r="527" ht="12.75" customHeight="1" x14ac:dyDescent="0.2"/>
    <row r="528" ht="12.75" customHeight="1" x14ac:dyDescent="0.2"/>
    <row r="529" ht="12.75" customHeight="1" x14ac:dyDescent="0.2"/>
    <row r="530" ht="12.75" customHeight="1" x14ac:dyDescent="0.2"/>
    <row r="531" ht="12.75" customHeight="1" x14ac:dyDescent="0.2"/>
    <row r="532" ht="12.75" customHeight="1" x14ac:dyDescent="0.2"/>
    <row r="533" ht="12.75" customHeight="1" x14ac:dyDescent="0.2"/>
    <row r="534" ht="12.75" customHeight="1" x14ac:dyDescent="0.2"/>
    <row r="535" ht="12.75" customHeight="1" x14ac:dyDescent="0.2"/>
    <row r="536" ht="12.75" customHeight="1" x14ac:dyDescent="0.2"/>
    <row r="537" ht="12.75" customHeight="1" x14ac:dyDescent="0.2"/>
    <row r="538" ht="12.75" customHeight="1" x14ac:dyDescent="0.2"/>
    <row r="539" ht="12.75" customHeight="1" x14ac:dyDescent="0.2"/>
    <row r="540" ht="12.75" customHeight="1" x14ac:dyDescent="0.2"/>
    <row r="541" ht="12.75" customHeight="1" x14ac:dyDescent="0.2"/>
    <row r="542" ht="12.75" customHeight="1" x14ac:dyDescent="0.2"/>
    <row r="543" ht="12.75" customHeight="1" x14ac:dyDescent="0.2"/>
    <row r="544" ht="12.75" customHeight="1" x14ac:dyDescent="0.2"/>
    <row r="545" ht="12.75" customHeight="1" x14ac:dyDescent="0.2"/>
    <row r="546" ht="12.75" customHeight="1" x14ac:dyDescent="0.2"/>
    <row r="547" ht="12.75" customHeight="1" x14ac:dyDescent="0.2"/>
    <row r="548" ht="12.75" customHeight="1" x14ac:dyDescent="0.2"/>
    <row r="549" ht="12.75" customHeight="1" x14ac:dyDescent="0.2"/>
    <row r="550" ht="12.75" customHeight="1" x14ac:dyDescent="0.2"/>
    <row r="551" ht="12.75" customHeight="1" x14ac:dyDescent="0.2"/>
    <row r="552" ht="12.75" customHeight="1" x14ac:dyDescent="0.2"/>
    <row r="553" ht="12.75" customHeight="1" x14ac:dyDescent="0.2"/>
    <row r="554" ht="12.75" customHeight="1" x14ac:dyDescent="0.2"/>
    <row r="555" ht="12.75" customHeight="1" x14ac:dyDescent="0.2"/>
    <row r="556" ht="12.75" customHeight="1" x14ac:dyDescent="0.2"/>
    <row r="557" ht="12.75" customHeight="1" x14ac:dyDescent="0.2"/>
    <row r="558" ht="12.75" customHeight="1" x14ac:dyDescent="0.2"/>
    <row r="559" ht="12.75" customHeight="1" x14ac:dyDescent="0.2"/>
    <row r="560" ht="12.75" customHeight="1" x14ac:dyDescent="0.2"/>
    <row r="561" ht="12.75" customHeight="1" x14ac:dyDescent="0.2"/>
    <row r="562" ht="12.75" customHeight="1" x14ac:dyDescent="0.2"/>
    <row r="563" ht="12.75" customHeight="1" x14ac:dyDescent="0.2"/>
    <row r="564" ht="12.75" customHeight="1" x14ac:dyDescent="0.2"/>
    <row r="565" ht="12.75" customHeight="1" x14ac:dyDescent="0.2"/>
    <row r="566" ht="12.75" customHeight="1" x14ac:dyDescent="0.2"/>
    <row r="567" ht="12.75" customHeight="1" x14ac:dyDescent="0.2"/>
    <row r="568" ht="12.75" customHeight="1" x14ac:dyDescent="0.2"/>
    <row r="569" ht="12.75" customHeight="1" x14ac:dyDescent="0.2"/>
    <row r="570" ht="12.75" customHeight="1" x14ac:dyDescent="0.2"/>
    <row r="571" ht="12.75" customHeight="1" x14ac:dyDescent="0.2"/>
    <row r="572" ht="12.75" customHeight="1" x14ac:dyDescent="0.2"/>
    <row r="573" ht="12.75" customHeight="1" x14ac:dyDescent="0.2"/>
    <row r="574" ht="12.75" customHeight="1" x14ac:dyDescent="0.2"/>
    <row r="575" ht="12.75" customHeight="1" x14ac:dyDescent="0.2"/>
    <row r="576" ht="12.75" customHeight="1" x14ac:dyDescent="0.2"/>
    <row r="577" ht="12.75" customHeight="1" x14ac:dyDescent="0.2"/>
    <row r="578" ht="12.75" customHeight="1" x14ac:dyDescent="0.2"/>
    <row r="579" ht="12.75" customHeight="1" x14ac:dyDescent="0.2"/>
    <row r="580" ht="12.75" customHeight="1" x14ac:dyDescent="0.2"/>
    <row r="581" ht="12.75" customHeight="1" x14ac:dyDescent="0.2"/>
    <row r="582" ht="12.75" customHeight="1" x14ac:dyDescent="0.2"/>
    <row r="583" ht="12.75" customHeight="1" x14ac:dyDescent="0.2"/>
    <row r="584" ht="12.75" customHeight="1" x14ac:dyDescent="0.2"/>
    <row r="585" ht="12.75" customHeight="1" x14ac:dyDescent="0.2"/>
    <row r="586" ht="12.75" customHeight="1" x14ac:dyDescent="0.2"/>
    <row r="587" ht="12.75" customHeight="1" x14ac:dyDescent="0.2"/>
    <row r="588" ht="12.75" customHeight="1" x14ac:dyDescent="0.2"/>
    <row r="589" ht="12.75" customHeight="1" x14ac:dyDescent="0.2"/>
    <row r="590" ht="12.75" customHeight="1" x14ac:dyDescent="0.2"/>
    <row r="591" ht="12.75" customHeight="1" x14ac:dyDescent="0.2"/>
    <row r="592" ht="12.75" customHeight="1" x14ac:dyDescent="0.2"/>
    <row r="593" ht="12.75" customHeight="1" x14ac:dyDescent="0.2"/>
    <row r="594" ht="12.75" customHeight="1" x14ac:dyDescent="0.2"/>
    <row r="595" ht="12.75" customHeight="1" x14ac:dyDescent="0.2"/>
    <row r="596" ht="12.75" customHeight="1" x14ac:dyDescent="0.2"/>
    <row r="597" ht="12.75" customHeight="1" x14ac:dyDescent="0.2"/>
    <row r="598" ht="12.75" customHeight="1" x14ac:dyDescent="0.2"/>
    <row r="599" ht="12.75" customHeight="1" x14ac:dyDescent="0.2"/>
    <row r="600" ht="12.75" customHeight="1" x14ac:dyDescent="0.2"/>
    <row r="601" ht="12.75" customHeight="1" x14ac:dyDescent="0.2"/>
    <row r="602" ht="12.75" customHeight="1" x14ac:dyDescent="0.2"/>
    <row r="603" ht="12.75" customHeight="1" x14ac:dyDescent="0.2"/>
    <row r="604" ht="12.75" customHeight="1" x14ac:dyDescent="0.2"/>
    <row r="605" ht="12.75" customHeight="1" x14ac:dyDescent="0.2"/>
    <row r="606" ht="12.75" customHeight="1" x14ac:dyDescent="0.2"/>
    <row r="607" ht="12.75" customHeight="1" x14ac:dyDescent="0.2"/>
    <row r="608" ht="12.75" customHeight="1" x14ac:dyDescent="0.2"/>
    <row r="609" ht="12.75" customHeight="1" x14ac:dyDescent="0.2"/>
    <row r="610" ht="12.75" customHeight="1" x14ac:dyDescent="0.2"/>
    <row r="611" ht="12.75" customHeight="1" x14ac:dyDescent="0.2"/>
    <row r="612" ht="12.75" customHeight="1" x14ac:dyDescent="0.2"/>
    <row r="613" ht="12.75" customHeight="1" x14ac:dyDescent="0.2"/>
    <row r="614" ht="12.75" customHeight="1" x14ac:dyDescent="0.2"/>
    <row r="615" ht="12.75" customHeight="1" x14ac:dyDescent="0.2"/>
    <row r="616" ht="12.75" customHeight="1" x14ac:dyDescent="0.2"/>
    <row r="617" ht="12.75" customHeight="1" x14ac:dyDescent="0.2"/>
    <row r="618" ht="12.75" customHeight="1" x14ac:dyDescent="0.2"/>
    <row r="619" ht="12.75" customHeight="1" x14ac:dyDescent="0.2"/>
    <row r="620" ht="12.75" customHeight="1" x14ac:dyDescent="0.2"/>
    <row r="621" ht="12.75" customHeight="1" x14ac:dyDescent="0.2"/>
    <row r="622" ht="12.75" customHeight="1" x14ac:dyDescent="0.2"/>
    <row r="623" ht="12.75" customHeight="1" x14ac:dyDescent="0.2"/>
    <row r="624" ht="12.75" customHeight="1" x14ac:dyDescent="0.2"/>
    <row r="625" ht="12.75" customHeight="1" x14ac:dyDescent="0.2"/>
    <row r="626" ht="12.75" customHeight="1" x14ac:dyDescent="0.2"/>
    <row r="627" ht="12.75" customHeight="1" x14ac:dyDescent="0.2"/>
    <row r="628" ht="12.75" customHeight="1" x14ac:dyDescent="0.2"/>
    <row r="629" ht="12.75" customHeight="1" x14ac:dyDescent="0.2"/>
    <row r="630" ht="12.75" customHeight="1" x14ac:dyDescent="0.2"/>
    <row r="631" ht="12.75" customHeight="1" x14ac:dyDescent="0.2"/>
    <row r="632" ht="12.75" customHeight="1" x14ac:dyDescent="0.2"/>
    <row r="633" ht="12.75" customHeight="1" x14ac:dyDescent="0.2"/>
    <row r="634" ht="12.75" customHeight="1" x14ac:dyDescent="0.2"/>
    <row r="635" ht="12.75" customHeight="1" x14ac:dyDescent="0.2"/>
    <row r="636" ht="12.75" customHeight="1" x14ac:dyDescent="0.2"/>
    <row r="637" ht="12.75" customHeight="1" x14ac:dyDescent="0.2"/>
    <row r="638" ht="12.75" customHeight="1" x14ac:dyDescent="0.2"/>
    <row r="639" ht="12.75" customHeight="1" x14ac:dyDescent="0.2"/>
    <row r="640" ht="12.75" customHeight="1" x14ac:dyDescent="0.2"/>
    <row r="641" ht="12.75" customHeight="1" x14ac:dyDescent="0.2"/>
    <row r="642" ht="12.75" customHeight="1" x14ac:dyDescent="0.2"/>
    <row r="643" ht="12.75" customHeight="1" x14ac:dyDescent="0.2"/>
    <row r="644" ht="12.75" customHeight="1" x14ac:dyDescent="0.2"/>
    <row r="645" ht="12.75" customHeight="1" x14ac:dyDescent="0.2"/>
    <row r="646" ht="12.75" customHeight="1" x14ac:dyDescent="0.2"/>
    <row r="647" ht="12.75" customHeight="1" x14ac:dyDescent="0.2"/>
    <row r="648" ht="12.75" customHeight="1" x14ac:dyDescent="0.2"/>
    <row r="649" ht="12.75" customHeight="1" x14ac:dyDescent="0.2"/>
    <row r="650" ht="12.75" customHeight="1" x14ac:dyDescent="0.2"/>
    <row r="651" ht="12.75" customHeight="1" x14ac:dyDescent="0.2"/>
    <row r="652" ht="12.75" customHeight="1" x14ac:dyDescent="0.2"/>
    <row r="653" ht="12.75" customHeight="1" x14ac:dyDescent="0.2"/>
    <row r="654" ht="12.75" customHeight="1" x14ac:dyDescent="0.2"/>
    <row r="655" ht="12.75" customHeight="1" x14ac:dyDescent="0.2"/>
    <row r="656" ht="12.75" customHeight="1" x14ac:dyDescent="0.2"/>
    <row r="657" ht="12.75" customHeight="1" x14ac:dyDescent="0.2"/>
    <row r="658" ht="12.75" customHeight="1" x14ac:dyDescent="0.2"/>
    <row r="659" ht="12.75" customHeight="1" x14ac:dyDescent="0.2"/>
    <row r="660" ht="12.75" customHeight="1" x14ac:dyDescent="0.2"/>
    <row r="661" ht="12.75" customHeight="1" x14ac:dyDescent="0.2"/>
    <row r="662" ht="12.75" customHeight="1" x14ac:dyDescent="0.2"/>
    <row r="663" ht="12.75" customHeight="1" x14ac:dyDescent="0.2"/>
    <row r="664" ht="12.75" customHeight="1" x14ac:dyDescent="0.2"/>
    <row r="665" ht="12.75" customHeight="1" x14ac:dyDescent="0.2"/>
    <row r="666" ht="12.75" customHeight="1" x14ac:dyDescent="0.2"/>
    <row r="667" ht="12.75" customHeight="1" x14ac:dyDescent="0.2"/>
    <row r="668" ht="12.75" customHeight="1" x14ac:dyDescent="0.2"/>
    <row r="669" ht="12.75" customHeight="1" x14ac:dyDescent="0.2"/>
    <row r="670" ht="12.75" customHeight="1" x14ac:dyDescent="0.2"/>
    <row r="671" ht="12.75" customHeight="1" x14ac:dyDescent="0.2"/>
    <row r="672" ht="12.75" customHeight="1" x14ac:dyDescent="0.2"/>
    <row r="673" ht="12.75" customHeight="1" x14ac:dyDescent="0.2"/>
    <row r="674" ht="12.75" customHeight="1" x14ac:dyDescent="0.2"/>
    <row r="675" ht="12.75" customHeight="1" x14ac:dyDescent="0.2"/>
    <row r="676" ht="12.75" customHeight="1" x14ac:dyDescent="0.2"/>
    <row r="677" ht="12.75" customHeight="1" x14ac:dyDescent="0.2"/>
    <row r="678" ht="12.75" customHeight="1" x14ac:dyDescent="0.2"/>
    <row r="679" ht="12.75" customHeight="1" x14ac:dyDescent="0.2"/>
    <row r="680" ht="12.75" customHeight="1" x14ac:dyDescent="0.2"/>
    <row r="681" ht="12.75" customHeight="1" x14ac:dyDescent="0.2"/>
    <row r="682" ht="12.75" customHeight="1" x14ac:dyDescent="0.2"/>
    <row r="683" ht="12.75" customHeight="1" x14ac:dyDescent="0.2"/>
    <row r="684" ht="12.75" customHeight="1" x14ac:dyDescent="0.2"/>
    <row r="685" ht="12.75" customHeight="1" x14ac:dyDescent="0.2"/>
    <row r="686" ht="12.75" customHeight="1" x14ac:dyDescent="0.2"/>
    <row r="687" ht="12.75" customHeight="1" x14ac:dyDescent="0.2"/>
    <row r="688" ht="12.75" customHeight="1" x14ac:dyDescent="0.2"/>
    <row r="689" ht="12.75" customHeight="1" x14ac:dyDescent="0.2"/>
    <row r="690" ht="12.75" customHeight="1" x14ac:dyDescent="0.2"/>
    <row r="691" ht="12.75" customHeight="1" x14ac:dyDescent="0.2"/>
    <row r="692" ht="12.75" customHeight="1" x14ac:dyDescent="0.2"/>
    <row r="693" ht="12.75" customHeight="1" x14ac:dyDescent="0.2"/>
    <row r="694" ht="12.75" customHeight="1" x14ac:dyDescent="0.2"/>
    <row r="695" ht="12.75" customHeight="1" x14ac:dyDescent="0.2"/>
    <row r="696" ht="12.75" customHeight="1" x14ac:dyDescent="0.2"/>
    <row r="697" ht="12.75" customHeight="1" x14ac:dyDescent="0.2"/>
    <row r="698" ht="12.75" customHeight="1" x14ac:dyDescent="0.2"/>
    <row r="699" ht="12.75" customHeight="1" x14ac:dyDescent="0.2"/>
    <row r="700" ht="12.75" customHeight="1" x14ac:dyDescent="0.2"/>
    <row r="701" ht="12.75" customHeight="1" x14ac:dyDescent="0.2"/>
    <row r="702" ht="12.75" customHeight="1" x14ac:dyDescent="0.2"/>
    <row r="703" ht="12.75" customHeight="1" x14ac:dyDescent="0.2"/>
    <row r="704" ht="12.75" customHeight="1" x14ac:dyDescent="0.2"/>
    <row r="705" ht="12.75" customHeight="1" x14ac:dyDescent="0.2"/>
    <row r="706" ht="12.75" customHeight="1" x14ac:dyDescent="0.2"/>
    <row r="707" ht="12.75" customHeight="1" x14ac:dyDescent="0.2"/>
    <row r="708" ht="12.75" customHeight="1" x14ac:dyDescent="0.2"/>
    <row r="709" ht="12.75" customHeight="1" x14ac:dyDescent="0.2"/>
    <row r="710" ht="12.75" customHeight="1" x14ac:dyDescent="0.2"/>
    <row r="711" ht="12.75" customHeight="1" x14ac:dyDescent="0.2"/>
    <row r="712" ht="12.75" customHeight="1" x14ac:dyDescent="0.2"/>
    <row r="713" ht="12.75" customHeight="1" x14ac:dyDescent="0.2"/>
    <row r="714" ht="12.75" customHeight="1" x14ac:dyDescent="0.2"/>
    <row r="715" ht="12.75" customHeight="1" x14ac:dyDescent="0.2"/>
    <row r="716" ht="12.75" customHeight="1" x14ac:dyDescent="0.2"/>
    <row r="717" ht="12.75" customHeight="1" x14ac:dyDescent="0.2"/>
    <row r="718" ht="12.75" customHeight="1" x14ac:dyDescent="0.2"/>
    <row r="719" ht="12.75" customHeight="1" x14ac:dyDescent="0.2"/>
    <row r="720" ht="12.75" customHeight="1" x14ac:dyDescent="0.2"/>
    <row r="721" ht="12.75" customHeight="1" x14ac:dyDescent="0.2"/>
    <row r="722" ht="12.75" customHeight="1" x14ac:dyDescent="0.2"/>
    <row r="723" ht="12.75" customHeight="1" x14ac:dyDescent="0.2"/>
    <row r="724" ht="12.75" customHeight="1" x14ac:dyDescent="0.2"/>
    <row r="725" ht="12.75" customHeight="1" x14ac:dyDescent="0.2"/>
    <row r="726" ht="12.75" customHeight="1" x14ac:dyDescent="0.2"/>
    <row r="727" ht="12.75" customHeight="1" x14ac:dyDescent="0.2"/>
    <row r="728" ht="12.75" customHeight="1" x14ac:dyDescent="0.2"/>
    <row r="729" ht="12.75" customHeight="1" x14ac:dyDescent="0.2"/>
    <row r="730" ht="12.75" customHeight="1" x14ac:dyDescent="0.2"/>
    <row r="731" ht="12.75" customHeight="1" x14ac:dyDescent="0.2"/>
    <row r="732" ht="12.75" customHeight="1" x14ac:dyDescent="0.2"/>
    <row r="733" ht="12.75" customHeight="1" x14ac:dyDescent="0.2"/>
    <row r="734" ht="12.75" customHeight="1" x14ac:dyDescent="0.2"/>
    <row r="735" ht="12.75" customHeight="1" x14ac:dyDescent="0.2"/>
    <row r="736" ht="12.75" customHeight="1" x14ac:dyDescent="0.2"/>
    <row r="737" ht="12.75" customHeight="1" x14ac:dyDescent="0.2"/>
    <row r="738" ht="12.75" customHeight="1" x14ac:dyDescent="0.2"/>
    <row r="739" ht="12.75" customHeight="1" x14ac:dyDescent="0.2"/>
    <row r="740" ht="12.75" customHeight="1" x14ac:dyDescent="0.2"/>
    <row r="741" ht="12.75" customHeight="1" x14ac:dyDescent="0.2"/>
    <row r="742" ht="12.75" customHeight="1" x14ac:dyDescent="0.2"/>
    <row r="743" ht="12.75" customHeight="1" x14ac:dyDescent="0.2"/>
    <row r="744" ht="12.75" customHeight="1" x14ac:dyDescent="0.2"/>
    <row r="745" ht="12.75" customHeight="1" x14ac:dyDescent="0.2"/>
    <row r="746" ht="12.75" customHeight="1" x14ac:dyDescent="0.2"/>
    <row r="747" ht="12.75" customHeight="1" x14ac:dyDescent="0.2"/>
    <row r="748" ht="12.75" customHeight="1" x14ac:dyDescent="0.2"/>
    <row r="749" ht="12.75" customHeight="1" x14ac:dyDescent="0.2"/>
    <row r="750" ht="12.75" customHeight="1" x14ac:dyDescent="0.2"/>
    <row r="751" ht="12.75" customHeight="1" x14ac:dyDescent="0.2"/>
    <row r="752" ht="12.75" customHeight="1" x14ac:dyDescent="0.2"/>
    <row r="753" ht="12.75" customHeight="1" x14ac:dyDescent="0.2"/>
    <row r="754" ht="12.75" customHeight="1" x14ac:dyDescent="0.2"/>
    <row r="755" ht="12.75" customHeight="1" x14ac:dyDescent="0.2"/>
    <row r="756" ht="12.75" customHeight="1" x14ac:dyDescent="0.2"/>
    <row r="757" ht="12.75" customHeight="1" x14ac:dyDescent="0.2"/>
    <row r="758" ht="12.75" customHeight="1" x14ac:dyDescent="0.2"/>
    <row r="759" ht="12.75" customHeight="1" x14ac:dyDescent="0.2"/>
    <row r="760" ht="12.75" customHeight="1" x14ac:dyDescent="0.2"/>
    <row r="761" ht="12.75" customHeight="1" x14ac:dyDescent="0.2"/>
    <row r="762" ht="12.75" customHeight="1" x14ac:dyDescent="0.2"/>
    <row r="763" ht="12.75" customHeight="1" x14ac:dyDescent="0.2"/>
    <row r="764" ht="12.75" customHeight="1" x14ac:dyDescent="0.2"/>
    <row r="765" ht="12.75" customHeight="1" x14ac:dyDescent="0.2"/>
    <row r="766" ht="12.75" customHeight="1" x14ac:dyDescent="0.2"/>
    <row r="767" ht="12.75" customHeight="1" x14ac:dyDescent="0.2"/>
    <row r="768" ht="12.75" customHeight="1" x14ac:dyDescent="0.2"/>
    <row r="769" ht="12.75" customHeight="1" x14ac:dyDescent="0.2"/>
    <row r="770" ht="12.75" customHeight="1" x14ac:dyDescent="0.2"/>
    <row r="771" ht="12.75" customHeight="1" x14ac:dyDescent="0.2"/>
    <row r="772" ht="12.75" customHeight="1" x14ac:dyDescent="0.2"/>
    <row r="773" ht="12.75" customHeight="1" x14ac:dyDescent="0.2"/>
    <row r="774" ht="12.75" customHeight="1" x14ac:dyDescent="0.2"/>
    <row r="775" ht="12.75" customHeight="1" x14ac:dyDescent="0.2"/>
    <row r="776" ht="12.75" customHeight="1" x14ac:dyDescent="0.2"/>
    <row r="777" ht="12.75" customHeight="1" x14ac:dyDescent="0.2"/>
    <row r="778" ht="12.75" customHeight="1" x14ac:dyDescent="0.2"/>
    <row r="779" ht="12.75" customHeight="1" x14ac:dyDescent="0.2"/>
    <row r="780" ht="12.75" customHeight="1" x14ac:dyDescent="0.2"/>
    <row r="781" ht="12.75" customHeight="1" x14ac:dyDescent="0.2"/>
    <row r="782" ht="12.75" customHeight="1" x14ac:dyDescent="0.2"/>
    <row r="783" ht="12.75" customHeight="1" x14ac:dyDescent="0.2"/>
    <row r="784" ht="12.75" customHeight="1" x14ac:dyDescent="0.2"/>
    <row r="785" ht="12.75" customHeight="1" x14ac:dyDescent="0.2"/>
    <row r="786" ht="12.75" customHeight="1" x14ac:dyDescent="0.2"/>
    <row r="787" ht="12.75" customHeight="1" x14ac:dyDescent="0.2"/>
    <row r="788" ht="12.75" customHeight="1" x14ac:dyDescent="0.2"/>
    <row r="789" ht="12.75" customHeight="1" x14ac:dyDescent="0.2"/>
    <row r="790" ht="12.75" customHeight="1" x14ac:dyDescent="0.2"/>
    <row r="791" ht="12.75" customHeight="1" x14ac:dyDescent="0.2"/>
    <row r="792" ht="12.75" customHeight="1" x14ac:dyDescent="0.2"/>
    <row r="793" ht="12.75" customHeight="1" x14ac:dyDescent="0.2"/>
    <row r="794" ht="12.75" customHeight="1" x14ac:dyDescent="0.2"/>
    <row r="795" ht="12.75" customHeight="1" x14ac:dyDescent="0.2"/>
    <row r="796" ht="12.75" customHeight="1" x14ac:dyDescent="0.2"/>
    <row r="797" ht="12.75" customHeight="1" x14ac:dyDescent="0.2"/>
    <row r="798" ht="12.75" customHeight="1" x14ac:dyDescent="0.2"/>
    <row r="799" ht="12.75" customHeight="1" x14ac:dyDescent="0.2"/>
    <row r="800" ht="12.75" customHeight="1" x14ac:dyDescent="0.2"/>
    <row r="801" ht="12.75" customHeight="1" x14ac:dyDescent="0.2"/>
    <row r="802" ht="12.75" customHeight="1" x14ac:dyDescent="0.2"/>
    <row r="803" ht="12.75" customHeight="1" x14ac:dyDescent="0.2"/>
    <row r="804" ht="12.75" customHeight="1" x14ac:dyDescent="0.2"/>
    <row r="805" ht="12.75" customHeight="1" x14ac:dyDescent="0.2"/>
    <row r="806" ht="12.75" customHeight="1" x14ac:dyDescent="0.2"/>
    <row r="807" ht="12.75" customHeight="1" x14ac:dyDescent="0.2"/>
    <row r="808" ht="12.75" customHeight="1" x14ac:dyDescent="0.2"/>
    <row r="809" ht="12.75" customHeight="1" x14ac:dyDescent="0.2"/>
    <row r="810" ht="12.75" customHeight="1" x14ac:dyDescent="0.2"/>
    <row r="811" ht="12.75" customHeight="1" x14ac:dyDescent="0.2"/>
    <row r="812" ht="12.75" customHeight="1" x14ac:dyDescent="0.2"/>
    <row r="813" ht="12.75" customHeight="1" x14ac:dyDescent="0.2"/>
    <row r="814" ht="12.75" customHeight="1" x14ac:dyDescent="0.2"/>
    <row r="815" ht="12.75" customHeight="1" x14ac:dyDescent="0.2"/>
    <row r="816" ht="12.75" customHeight="1" x14ac:dyDescent="0.2"/>
    <row r="817" ht="12.75" customHeight="1" x14ac:dyDescent="0.2"/>
    <row r="818" ht="12.75" customHeight="1" x14ac:dyDescent="0.2"/>
    <row r="819" ht="12.75" customHeight="1" x14ac:dyDescent="0.2"/>
    <row r="820" ht="12.75" customHeight="1" x14ac:dyDescent="0.2"/>
    <row r="821" ht="12.75" customHeight="1" x14ac:dyDescent="0.2"/>
    <row r="822" ht="12.75" customHeight="1" x14ac:dyDescent="0.2"/>
    <row r="823" ht="12.75" customHeight="1" x14ac:dyDescent="0.2"/>
    <row r="824" ht="12.75" customHeight="1" x14ac:dyDescent="0.2"/>
    <row r="825" ht="12.75" customHeight="1" x14ac:dyDescent="0.2"/>
    <row r="826" ht="12.75" customHeight="1" x14ac:dyDescent="0.2"/>
    <row r="827" ht="12.75" customHeight="1" x14ac:dyDescent="0.2"/>
    <row r="828" ht="12.75" customHeight="1" x14ac:dyDescent="0.2"/>
    <row r="829" ht="12.75" customHeight="1" x14ac:dyDescent="0.2"/>
    <row r="830" ht="12.75" customHeight="1" x14ac:dyDescent="0.2"/>
    <row r="831" ht="12.75" customHeight="1" x14ac:dyDescent="0.2"/>
    <row r="832" ht="12.75" customHeight="1" x14ac:dyDescent="0.2"/>
    <row r="833" ht="12.75" customHeight="1" x14ac:dyDescent="0.2"/>
    <row r="834" ht="12.75" customHeight="1" x14ac:dyDescent="0.2"/>
    <row r="835" ht="12.75" customHeight="1" x14ac:dyDescent="0.2"/>
    <row r="836" ht="12.75" customHeight="1" x14ac:dyDescent="0.2"/>
    <row r="837" ht="12.75" customHeight="1" x14ac:dyDescent="0.2"/>
    <row r="838" ht="12.75" customHeight="1" x14ac:dyDescent="0.2"/>
    <row r="839" ht="12.75" customHeight="1" x14ac:dyDescent="0.2"/>
    <row r="840" ht="12.75" customHeight="1" x14ac:dyDescent="0.2"/>
    <row r="841" ht="12.75" customHeight="1" x14ac:dyDescent="0.2"/>
    <row r="842" ht="12.75" customHeight="1" x14ac:dyDescent="0.2"/>
    <row r="843" ht="12.75" customHeight="1" x14ac:dyDescent="0.2"/>
    <row r="844" ht="12.75" customHeight="1" x14ac:dyDescent="0.2"/>
    <row r="845" ht="12.75" customHeight="1" x14ac:dyDescent="0.2"/>
    <row r="846" ht="12.75" customHeight="1" x14ac:dyDescent="0.2"/>
    <row r="847" ht="12.75" customHeight="1" x14ac:dyDescent="0.2"/>
    <row r="848" ht="12.75" customHeight="1" x14ac:dyDescent="0.2"/>
    <row r="849" ht="12.75" customHeight="1" x14ac:dyDescent="0.2"/>
    <row r="850" ht="12.75" customHeight="1" x14ac:dyDescent="0.2"/>
    <row r="851" ht="12.75" customHeight="1" x14ac:dyDescent="0.2"/>
    <row r="852" ht="12.75" customHeight="1" x14ac:dyDescent="0.2"/>
    <row r="853" ht="12.75" customHeight="1" x14ac:dyDescent="0.2"/>
    <row r="854" ht="12.75" customHeight="1" x14ac:dyDescent="0.2"/>
    <row r="855" ht="12.75" customHeight="1" x14ac:dyDescent="0.2"/>
    <row r="856" ht="12.75" customHeight="1" x14ac:dyDescent="0.2"/>
    <row r="857" ht="12.75" customHeight="1" x14ac:dyDescent="0.2"/>
    <row r="858" ht="12.75" customHeight="1" x14ac:dyDescent="0.2"/>
    <row r="859" ht="12.75" customHeight="1" x14ac:dyDescent="0.2"/>
    <row r="860" ht="12.75" customHeight="1" x14ac:dyDescent="0.2"/>
    <row r="861" ht="12.75" customHeight="1" x14ac:dyDescent="0.2"/>
    <row r="862" ht="12.75" customHeight="1" x14ac:dyDescent="0.2"/>
    <row r="863" ht="12.75" customHeight="1" x14ac:dyDescent="0.2"/>
    <row r="864" ht="12.75" customHeight="1" x14ac:dyDescent="0.2"/>
    <row r="865" ht="12.75" customHeight="1" x14ac:dyDescent="0.2"/>
    <row r="866" ht="12.75" customHeight="1" x14ac:dyDescent="0.2"/>
    <row r="867" ht="12.75" customHeight="1" x14ac:dyDescent="0.2"/>
    <row r="868" ht="12.75" customHeight="1" x14ac:dyDescent="0.2"/>
    <row r="869" ht="12.75" customHeight="1" x14ac:dyDescent="0.2"/>
    <row r="870" ht="12.75" customHeight="1" x14ac:dyDescent="0.2"/>
    <row r="871" ht="12.75" customHeight="1" x14ac:dyDescent="0.2"/>
    <row r="872" ht="12.75" customHeight="1" x14ac:dyDescent="0.2"/>
    <row r="873" ht="12.75" customHeight="1" x14ac:dyDescent="0.2"/>
    <row r="874" ht="12.75" customHeight="1" x14ac:dyDescent="0.2"/>
    <row r="875" ht="12.75" customHeight="1" x14ac:dyDescent="0.2"/>
    <row r="876" ht="12.75" customHeight="1" x14ac:dyDescent="0.2"/>
    <row r="877" ht="12.75" customHeight="1" x14ac:dyDescent="0.2"/>
    <row r="878" ht="12.75" customHeight="1" x14ac:dyDescent="0.2"/>
    <row r="879" ht="12.75" customHeight="1" x14ac:dyDescent="0.2"/>
    <row r="880" ht="12.75" customHeight="1" x14ac:dyDescent="0.2"/>
    <row r="881" ht="12.75" customHeight="1" x14ac:dyDescent="0.2"/>
    <row r="882" ht="12.75" customHeight="1" x14ac:dyDescent="0.2"/>
    <row r="883" ht="12.75" customHeight="1" x14ac:dyDescent="0.2"/>
    <row r="884" ht="12.75" customHeight="1" x14ac:dyDescent="0.2"/>
    <row r="885" ht="12.75" customHeight="1" x14ac:dyDescent="0.2"/>
    <row r="886" ht="12.75" customHeight="1" x14ac:dyDescent="0.2"/>
    <row r="887" ht="12.75" customHeight="1" x14ac:dyDescent="0.2"/>
    <row r="888" ht="12.75" customHeight="1" x14ac:dyDescent="0.2"/>
    <row r="889" ht="12.75" customHeight="1" x14ac:dyDescent="0.2"/>
    <row r="890" ht="12.75" customHeight="1" x14ac:dyDescent="0.2"/>
    <row r="891" ht="12.75" customHeight="1" x14ac:dyDescent="0.2"/>
    <row r="892" ht="12.75" customHeight="1" x14ac:dyDescent="0.2"/>
    <row r="893" ht="12.75" customHeight="1" x14ac:dyDescent="0.2"/>
    <row r="894" ht="12.75" customHeight="1" x14ac:dyDescent="0.2"/>
    <row r="895" ht="12.75" customHeight="1" x14ac:dyDescent="0.2"/>
    <row r="896" ht="12.75" customHeight="1" x14ac:dyDescent="0.2"/>
    <row r="897" ht="12.75" customHeight="1" x14ac:dyDescent="0.2"/>
    <row r="898" ht="12.75" customHeight="1" x14ac:dyDescent="0.2"/>
    <row r="899" ht="12.75" customHeight="1" x14ac:dyDescent="0.2"/>
    <row r="900" ht="12.75" customHeight="1" x14ac:dyDescent="0.2"/>
    <row r="901" ht="12.75" customHeight="1" x14ac:dyDescent="0.2"/>
    <row r="902" ht="12.75" customHeight="1" x14ac:dyDescent="0.2"/>
    <row r="903" ht="12.75" customHeight="1" x14ac:dyDescent="0.2"/>
    <row r="904" ht="12.75" customHeight="1" x14ac:dyDescent="0.2"/>
    <row r="905" ht="12.75" customHeight="1" x14ac:dyDescent="0.2"/>
    <row r="906" ht="12.75" customHeight="1" x14ac:dyDescent="0.2"/>
    <row r="907" ht="12.75" customHeight="1" x14ac:dyDescent="0.2"/>
    <row r="908" ht="12.75" customHeight="1" x14ac:dyDescent="0.2"/>
    <row r="909" ht="12.75" customHeight="1" x14ac:dyDescent="0.2"/>
    <row r="910" ht="12.75" customHeight="1" x14ac:dyDescent="0.2"/>
    <row r="911" ht="12.75" customHeight="1" x14ac:dyDescent="0.2"/>
    <row r="912" ht="12.75" customHeight="1" x14ac:dyDescent="0.2"/>
    <row r="913" ht="12.75" customHeight="1" x14ac:dyDescent="0.2"/>
    <row r="914" ht="12.75" customHeight="1" x14ac:dyDescent="0.2"/>
    <row r="915" ht="12.75" customHeight="1" x14ac:dyDescent="0.2"/>
    <row r="916" ht="12.75" customHeight="1" x14ac:dyDescent="0.2"/>
    <row r="917" ht="12.75" customHeight="1" x14ac:dyDescent="0.2"/>
    <row r="918" ht="12.75" customHeight="1" x14ac:dyDescent="0.2"/>
    <row r="919" ht="12.75" customHeight="1" x14ac:dyDescent="0.2"/>
    <row r="920" ht="12.75" customHeight="1" x14ac:dyDescent="0.2"/>
    <row r="921" ht="12.75" customHeight="1" x14ac:dyDescent="0.2"/>
    <row r="922" ht="12.75" customHeight="1" x14ac:dyDescent="0.2"/>
    <row r="923" ht="12.75" customHeight="1" x14ac:dyDescent="0.2"/>
    <row r="924" ht="12.75" customHeight="1" x14ac:dyDescent="0.2"/>
    <row r="925" ht="12.75" customHeight="1" x14ac:dyDescent="0.2"/>
    <row r="926" ht="12.75" customHeight="1" x14ac:dyDescent="0.2"/>
    <row r="927" ht="12.75" customHeight="1" x14ac:dyDescent="0.2"/>
    <row r="928" ht="12.75" customHeight="1" x14ac:dyDescent="0.2"/>
    <row r="929" ht="12.75" customHeight="1" x14ac:dyDescent="0.2"/>
    <row r="930" ht="12.75" customHeight="1" x14ac:dyDescent="0.2"/>
    <row r="931" ht="12.75" customHeight="1" x14ac:dyDescent="0.2"/>
    <row r="932" ht="12.75" customHeight="1" x14ac:dyDescent="0.2"/>
    <row r="933" ht="12.75" customHeight="1" x14ac:dyDescent="0.2"/>
    <row r="934" ht="12.75" customHeight="1" x14ac:dyDescent="0.2"/>
    <row r="935" ht="12.75" customHeight="1" x14ac:dyDescent="0.2"/>
    <row r="936" ht="12.75" customHeight="1" x14ac:dyDescent="0.2"/>
    <row r="937" ht="12.75" customHeight="1" x14ac:dyDescent="0.2"/>
    <row r="938" ht="12.75" customHeight="1" x14ac:dyDescent="0.2"/>
    <row r="939" ht="12.75" customHeight="1" x14ac:dyDescent="0.2"/>
    <row r="940" ht="12.75" customHeight="1" x14ac:dyDescent="0.2"/>
    <row r="941" ht="12.75" customHeight="1" x14ac:dyDescent="0.2"/>
    <row r="942" ht="12.75" customHeight="1" x14ac:dyDescent="0.2"/>
    <row r="943" ht="12.75" customHeight="1" x14ac:dyDescent="0.2"/>
    <row r="944" ht="12.75" customHeight="1" x14ac:dyDescent="0.2"/>
    <row r="945" ht="12.75" customHeight="1" x14ac:dyDescent="0.2"/>
    <row r="946" ht="12.75" customHeight="1" x14ac:dyDescent="0.2"/>
    <row r="947" ht="12.75" customHeight="1" x14ac:dyDescent="0.2"/>
    <row r="948" ht="12.75" customHeight="1" x14ac:dyDescent="0.2"/>
    <row r="949" ht="12.75" customHeight="1" x14ac:dyDescent="0.2"/>
    <row r="950" ht="12.75" customHeight="1" x14ac:dyDescent="0.2"/>
    <row r="951" ht="12.75" customHeight="1" x14ac:dyDescent="0.2"/>
    <row r="952" ht="12.75" customHeight="1" x14ac:dyDescent="0.2"/>
    <row r="953" ht="12.75" customHeight="1" x14ac:dyDescent="0.2"/>
    <row r="954" ht="12.75" customHeight="1" x14ac:dyDescent="0.2"/>
    <row r="955" ht="12.75" customHeight="1" x14ac:dyDescent="0.2"/>
    <row r="956" ht="12.75" customHeight="1" x14ac:dyDescent="0.2"/>
    <row r="957" ht="12.75" customHeight="1" x14ac:dyDescent="0.2"/>
    <row r="958" ht="12.75" customHeight="1" x14ac:dyDescent="0.2"/>
    <row r="959" ht="12.75" customHeight="1" x14ac:dyDescent="0.2"/>
    <row r="960" ht="12.75" customHeight="1" x14ac:dyDescent="0.2"/>
    <row r="961" ht="12.75" customHeight="1" x14ac:dyDescent="0.2"/>
    <row r="962" ht="12.75" customHeight="1" x14ac:dyDescent="0.2"/>
    <row r="963" ht="12.75" customHeight="1" x14ac:dyDescent="0.2"/>
    <row r="964" ht="12.75" customHeight="1" x14ac:dyDescent="0.2"/>
    <row r="965" ht="12.75" customHeight="1" x14ac:dyDescent="0.2"/>
    <row r="966" ht="12.75" customHeight="1" x14ac:dyDescent="0.2"/>
    <row r="967" ht="12.75" customHeight="1" x14ac:dyDescent="0.2"/>
    <row r="968" ht="12.75" customHeight="1" x14ac:dyDescent="0.2"/>
    <row r="969" ht="12.75" customHeight="1" x14ac:dyDescent="0.2"/>
    <row r="970" ht="12.75" customHeight="1" x14ac:dyDescent="0.2"/>
    <row r="971" ht="12.75" customHeight="1" x14ac:dyDescent="0.2"/>
    <row r="972" ht="12.75" customHeight="1" x14ac:dyDescent="0.2"/>
    <row r="973" ht="12.75" customHeight="1" x14ac:dyDescent="0.2"/>
    <row r="974" ht="12.75" customHeight="1" x14ac:dyDescent="0.2"/>
    <row r="975" ht="12.75" customHeight="1" x14ac:dyDescent="0.2"/>
    <row r="976" ht="12.75" customHeight="1" x14ac:dyDescent="0.2"/>
    <row r="977" ht="12.75" customHeight="1" x14ac:dyDescent="0.2"/>
    <row r="978" ht="12.75" customHeight="1" x14ac:dyDescent="0.2"/>
    <row r="979" ht="12.75" customHeight="1" x14ac:dyDescent="0.2"/>
    <row r="980" ht="12.75" customHeight="1" x14ac:dyDescent="0.2"/>
    <row r="981" ht="12.75" customHeight="1" x14ac:dyDescent="0.2"/>
    <row r="982" ht="12.75" customHeight="1" x14ac:dyDescent="0.2"/>
    <row r="983" ht="12.75" customHeight="1" x14ac:dyDescent="0.2"/>
    <row r="984" ht="12.75" customHeight="1" x14ac:dyDescent="0.2"/>
    <row r="985" ht="12.75" customHeight="1" x14ac:dyDescent="0.2"/>
    <row r="986" ht="12.75" customHeight="1" x14ac:dyDescent="0.2"/>
    <row r="987" ht="12.75" customHeight="1" x14ac:dyDescent="0.2"/>
    <row r="988" ht="12.75" customHeight="1" x14ac:dyDescent="0.2"/>
    <row r="989" ht="12.75" customHeight="1" x14ac:dyDescent="0.2"/>
    <row r="990" ht="12.75" customHeight="1" x14ac:dyDescent="0.2"/>
    <row r="991" ht="12.75" customHeight="1" x14ac:dyDescent="0.2"/>
    <row r="992" ht="12.75" customHeight="1" x14ac:dyDescent="0.2"/>
    <row r="993" ht="12.75" customHeight="1" x14ac:dyDescent="0.2"/>
    <row r="994" ht="12.75" customHeight="1" x14ac:dyDescent="0.2"/>
    <row r="995" ht="12.75" customHeight="1" x14ac:dyDescent="0.2"/>
    <row r="996" ht="12.75" customHeight="1" x14ac:dyDescent="0.2"/>
    <row r="997" ht="12.75" customHeight="1" x14ac:dyDescent="0.2"/>
    <row r="998" ht="12.75" customHeight="1" x14ac:dyDescent="0.2"/>
    <row r="999" ht="12.75" customHeight="1" x14ac:dyDescent="0.2"/>
    <row r="1000" ht="12.75" customHeight="1" x14ac:dyDescent="0.2"/>
  </sheetData>
  <mergeCells count="2">
    <mergeCell ref="B5:C5"/>
    <mergeCell ref="B15:C15"/>
  </mergeCells>
  <pageMargins left="0.7" right="0.7" top="0.75" bottom="0.75" header="0" footer="0"/>
  <pageSetup orientation="landscape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F1000"/>
  <sheetViews>
    <sheetView workbookViewId="0"/>
  </sheetViews>
  <sheetFormatPr baseColWidth="10" defaultColWidth="12.5703125" defaultRowHeight="15" customHeight="1" x14ac:dyDescent="0.2"/>
  <cols>
    <col min="1" max="1" width="10" customWidth="1"/>
    <col min="2" max="2" width="5.85546875" customWidth="1"/>
    <col min="3" max="3" width="6.7109375" customWidth="1"/>
    <col min="4" max="26" width="10" customWidth="1"/>
  </cols>
  <sheetData>
    <row r="1" spans="1:6" ht="12.75" customHeight="1" x14ac:dyDescent="0.2"/>
    <row r="2" spans="1:6" ht="12.75" customHeight="1" x14ac:dyDescent="0.2"/>
    <row r="3" spans="1:6" ht="12.75" customHeight="1" x14ac:dyDescent="0.2"/>
    <row r="4" spans="1:6" ht="12.75" customHeight="1" x14ac:dyDescent="0.3">
      <c r="A4" s="61" t="s">
        <v>94</v>
      </c>
    </row>
    <row r="5" spans="1:6" ht="12.75" customHeight="1" x14ac:dyDescent="0.2">
      <c r="B5" s="306" t="s">
        <v>3</v>
      </c>
      <c r="C5" s="307"/>
      <c r="D5" s="17" t="s">
        <v>19</v>
      </c>
    </row>
    <row r="6" spans="1:6" ht="25.5" customHeight="1" x14ac:dyDescent="0.2">
      <c r="A6" s="15" t="s">
        <v>18</v>
      </c>
      <c r="B6" s="16">
        <v>1</v>
      </c>
      <c r="C6" s="16">
        <v>2</v>
      </c>
      <c r="D6" s="26"/>
      <c r="E6" s="10" t="s">
        <v>11</v>
      </c>
      <c r="F6" s="2" t="s">
        <v>91</v>
      </c>
    </row>
    <row r="7" spans="1:6" ht="12.75" customHeight="1" x14ac:dyDescent="0.2">
      <c r="A7" s="46" t="s">
        <v>56</v>
      </c>
      <c r="B7" s="2">
        <v>15</v>
      </c>
      <c r="C7" s="25"/>
      <c r="D7" s="26"/>
    </row>
    <row r="8" spans="1:6" ht="12.75" customHeight="1" x14ac:dyDescent="0.2">
      <c r="A8" s="46" t="s">
        <v>57</v>
      </c>
      <c r="C8" s="2">
        <v>11</v>
      </c>
      <c r="D8" s="26">
        <v>7</v>
      </c>
    </row>
    <row r="9" spans="1:6" ht="12.75" customHeight="1" x14ac:dyDescent="0.2">
      <c r="A9" s="46" t="s">
        <v>58</v>
      </c>
      <c r="C9" s="2">
        <v>3</v>
      </c>
      <c r="D9" s="45">
        <v>3</v>
      </c>
    </row>
    <row r="10" spans="1:6" ht="12.75" customHeight="1" x14ac:dyDescent="0.2">
      <c r="A10" s="46" t="s">
        <v>59</v>
      </c>
      <c r="C10" s="2">
        <v>1</v>
      </c>
      <c r="D10" s="45">
        <v>1</v>
      </c>
    </row>
    <row r="11" spans="1:6" ht="12.75" customHeight="1" x14ac:dyDescent="0.2">
      <c r="D11" s="2">
        <f>SUM(D8:D10)</f>
        <v>11</v>
      </c>
      <c r="E11" s="48">
        <f>D8/B7</f>
        <v>0.46666666666666667</v>
      </c>
      <c r="F11" s="2">
        <v>11</v>
      </c>
    </row>
    <row r="12" spans="1:6" ht="12.75" customHeight="1" x14ac:dyDescent="0.2"/>
    <row r="13" spans="1:6" ht="12.75" customHeight="1" x14ac:dyDescent="0.2"/>
    <row r="14" spans="1:6" ht="12.75" customHeight="1" x14ac:dyDescent="0.3">
      <c r="A14" s="61" t="s">
        <v>99</v>
      </c>
    </row>
    <row r="15" spans="1:6" ht="12.75" customHeight="1" x14ac:dyDescent="0.2">
      <c r="B15" s="306" t="s">
        <v>3</v>
      </c>
      <c r="C15" s="307"/>
      <c r="D15" s="17" t="s">
        <v>19</v>
      </c>
      <c r="F15" s="2"/>
    </row>
    <row r="16" spans="1:6" ht="25.5" customHeight="1" x14ac:dyDescent="0.2">
      <c r="A16" s="15" t="s">
        <v>18</v>
      </c>
      <c r="B16" s="16">
        <v>1</v>
      </c>
      <c r="C16" s="16">
        <v>2</v>
      </c>
      <c r="D16" s="26"/>
      <c r="E16" s="10" t="s">
        <v>11</v>
      </c>
    </row>
    <row r="17" spans="1:5" ht="12.75" customHeight="1" x14ac:dyDescent="0.2">
      <c r="A17" s="46" t="s">
        <v>58</v>
      </c>
      <c r="B17" s="2">
        <v>12</v>
      </c>
      <c r="C17" s="25"/>
      <c r="D17" s="26"/>
    </row>
    <row r="18" spans="1:5" ht="12.75" customHeight="1" x14ac:dyDescent="0.2">
      <c r="A18" s="46" t="s">
        <v>59</v>
      </c>
      <c r="C18" s="2">
        <v>11</v>
      </c>
      <c r="D18" s="26">
        <v>10</v>
      </c>
    </row>
    <row r="19" spans="1:5" ht="12.75" customHeight="1" x14ac:dyDescent="0.2">
      <c r="D19" s="2">
        <f>SUM(D18)</f>
        <v>10</v>
      </c>
      <c r="E19" s="48">
        <f>D18/B17</f>
        <v>0.83333333333333337</v>
      </c>
    </row>
    <row r="20" spans="1:5" ht="12.75" customHeight="1" x14ac:dyDescent="0.2"/>
    <row r="21" spans="1:5" ht="12.75" customHeight="1" x14ac:dyDescent="0.2"/>
    <row r="22" spans="1:5" ht="12.75" customHeight="1" x14ac:dyDescent="0.2"/>
    <row r="23" spans="1:5" ht="12.75" customHeight="1" x14ac:dyDescent="0.2"/>
    <row r="24" spans="1:5" ht="12.75" customHeight="1" x14ac:dyDescent="0.2"/>
    <row r="25" spans="1:5" ht="12.75" customHeight="1" x14ac:dyDescent="0.2"/>
    <row r="26" spans="1:5" ht="12.75" customHeight="1" x14ac:dyDescent="0.2"/>
    <row r="27" spans="1:5" ht="12.75" customHeight="1" x14ac:dyDescent="0.2"/>
    <row r="28" spans="1:5" ht="12.75" customHeight="1" x14ac:dyDescent="0.2"/>
    <row r="29" spans="1:5" ht="12.75" customHeight="1" x14ac:dyDescent="0.2"/>
    <row r="30" spans="1:5" ht="12.75" customHeight="1" x14ac:dyDescent="0.2"/>
    <row r="31" spans="1:5" ht="12.75" customHeight="1" x14ac:dyDescent="0.2"/>
    <row r="32" spans="1:5" ht="12.75" customHeight="1" x14ac:dyDescent="0.2"/>
    <row r="33" ht="12.75" customHeight="1" x14ac:dyDescent="0.2"/>
    <row r="34" ht="12.75" customHeight="1" x14ac:dyDescent="0.2"/>
    <row r="35" ht="12.75" customHeight="1" x14ac:dyDescent="0.2"/>
    <row r="36" ht="12.75" customHeight="1" x14ac:dyDescent="0.2"/>
    <row r="37" ht="12.75" customHeight="1" x14ac:dyDescent="0.2"/>
    <row r="38" ht="12.75" customHeight="1" x14ac:dyDescent="0.2"/>
    <row r="39" ht="12.75" customHeight="1" x14ac:dyDescent="0.2"/>
    <row r="40" ht="12.75" customHeight="1" x14ac:dyDescent="0.2"/>
    <row r="41" ht="12.75" customHeight="1" x14ac:dyDescent="0.2"/>
    <row r="42" ht="12.75" customHeight="1" x14ac:dyDescent="0.2"/>
    <row r="43" ht="12.75" customHeight="1" x14ac:dyDescent="0.2"/>
    <row r="44" ht="12.75" customHeight="1" x14ac:dyDescent="0.2"/>
    <row r="45" ht="12.75" customHeight="1" x14ac:dyDescent="0.2"/>
    <row r="46" ht="12.75" customHeight="1" x14ac:dyDescent="0.2"/>
    <row r="47" ht="12.75" customHeight="1" x14ac:dyDescent="0.2"/>
    <row r="48" ht="12.75" customHeight="1" x14ac:dyDescent="0.2"/>
    <row r="49" ht="12.75" customHeight="1" x14ac:dyDescent="0.2"/>
    <row r="50" ht="12.75" customHeight="1" x14ac:dyDescent="0.2"/>
    <row r="51" ht="12.75" customHeight="1" x14ac:dyDescent="0.2"/>
    <row r="52" ht="12.75" customHeight="1" x14ac:dyDescent="0.2"/>
    <row r="53" ht="12.75" customHeight="1" x14ac:dyDescent="0.2"/>
    <row r="54" ht="12.75" customHeight="1" x14ac:dyDescent="0.2"/>
    <row r="55" ht="12.75" customHeight="1" x14ac:dyDescent="0.2"/>
    <row r="56" ht="12.75" customHeight="1" x14ac:dyDescent="0.2"/>
    <row r="57" ht="12.75" customHeight="1" x14ac:dyDescent="0.2"/>
    <row r="58" ht="12.75" customHeight="1" x14ac:dyDescent="0.2"/>
    <row r="59" ht="12.75" customHeight="1" x14ac:dyDescent="0.2"/>
    <row r="60" ht="12.75" customHeight="1" x14ac:dyDescent="0.2"/>
    <row r="61" ht="12.75" customHeight="1" x14ac:dyDescent="0.2"/>
    <row r="62" ht="12.75" customHeight="1" x14ac:dyDescent="0.2"/>
    <row r="63" ht="12.75" customHeight="1" x14ac:dyDescent="0.2"/>
    <row r="64" ht="12.75" customHeight="1" x14ac:dyDescent="0.2"/>
    <row r="65" ht="12.75" customHeight="1" x14ac:dyDescent="0.2"/>
    <row r="66" ht="12.75" customHeight="1" x14ac:dyDescent="0.2"/>
    <row r="67" ht="12.75" customHeight="1" x14ac:dyDescent="0.2"/>
    <row r="68" ht="12.75" customHeight="1" x14ac:dyDescent="0.2"/>
    <row r="69" ht="12.75" customHeight="1" x14ac:dyDescent="0.2"/>
    <row r="70" ht="12.75" customHeight="1" x14ac:dyDescent="0.2"/>
    <row r="71" ht="12.75" customHeight="1" x14ac:dyDescent="0.2"/>
    <row r="72" ht="12.75" customHeight="1" x14ac:dyDescent="0.2"/>
    <row r="73" ht="12.75" customHeight="1" x14ac:dyDescent="0.2"/>
    <row r="74" ht="12.75" customHeight="1" x14ac:dyDescent="0.2"/>
    <row r="75" ht="12.75" customHeight="1" x14ac:dyDescent="0.2"/>
    <row r="76" ht="12.75" customHeight="1" x14ac:dyDescent="0.2"/>
    <row r="77" ht="12.75" customHeight="1" x14ac:dyDescent="0.2"/>
    <row r="78" ht="12.75" customHeight="1" x14ac:dyDescent="0.2"/>
    <row r="79" ht="12.75" customHeight="1" x14ac:dyDescent="0.2"/>
    <row r="80" ht="12.75" customHeight="1" x14ac:dyDescent="0.2"/>
    <row r="81" ht="12.75" customHeight="1" x14ac:dyDescent="0.2"/>
    <row r="82" ht="12.75" customHeight="1" x14ac:dyDescent="0.2"/>
    <row r="83" ht="12.75" customHeight="1" x14ac:dyDescent="0.2"/>
    <row r="84" ht="12.75" customHeight="1" x14ac:dyDescent="0.2"/>
    <row r="85" ht="12.75" customHeight="1" x14ac:dyDescent="0.2"/>
    <row r="86" ht="12.75" customHeight="1" x14ac:dyDescent="0.2"/>
    <row r="87" ht="12.75" customHeight="1" x14ac:dyDescent="0.2"/>
    <row r="88" ht="12.75" customHeight="1" x14ac:dyDescent="0.2"/>
    <row r="89" ht="12.75" customHeight="1" x14ac:dyDescent="0.2"/>
    <row r="90" ht="12.75" customHeight="1" x14ac:dyDescent="0.2"/>
    <row r="91" ht="12.75" customHeight="1" x14ac:dyDescent="0.2"/>
    <row r="92" ht="12.75" customHeight="1" x14ac:dyDescent="0.2"/>
    <row r="93" ht="12.75" customHeight="1" x14ac:dyDescent="0.2"/>
    <row r="94" ht="12.75" customHeight="1" x14ac:dyDescent="0.2"/>
    <row r="95" ht="12.75" customHeight="1" x14ac:dyDescent="0.2"/>
    <row r="96" ht="12.75" customHeight="1" x14ac:dyDescent="0.2"/>
    <row r="97" ht="12.75" customHeight="1" x14ac:dyDescent="0.2"/>
    <row r="98" ht="12.75" customHeight="1" x14ac:dyDescent="0.2"/>
    <row r="99" ht="12.75" customHeight="1" x14ac:dyDescent="0.2"/>
    <row r="100" ht="12.75" customHeight="1" x14ac:dyDescent="0.2"/>
    <row r="101" ht="12.75" customHeight="1" x14ac:dyDescent="0.2"/>
    <row r="102" ht="12.75" customHeight="1" x14ac:dyDescent="0.2"/>
    <row r="103" ht="12.75" customHeight="1" x14ac:dyDescent="0.2"/>
    <row r="104" ht="12.75" customHeight="1" x14ac:dyDescent="0.2"/>
    <row r="105" ht="12.75" customHeight="1" x14ac:dyDescent="0.2"/>
    <row r="106" ht="12.75" customHeight="1" x14ac:dyDescent="0.2"/>
    <row r="107" ht="12.75" customHeight="1" x14ac:dyDescent="0.2"/>
    <row r="108" ht="12.75" customHeight="1" x14ac:dyDescent="0.2"/>
    <row r="109" ht="12.75" customHeight="1" x14ac:dyDescent="0.2"/>
    <row r="110" ht="12.75" customHeight="1" x14ac:dyDescent="0.2"/>
    <row r="111" ht="12.75" customHeight="1" x14ac:dyDescent="0.2"/>
    <row r="112" ht="12.75" customHeight="1" x14ac:dyDescent="0.2"/>
    <row r="113" ht="12.75" customHeight="1" x14ac:dyDescent="0.2"/>
    <row r="114" ht="12.75" customHeight="1" x14ac:dyDescent="0.2"/>
    <row r="115" ht="12.75" customHeight="1" x14ac:dyDescent="0.2"/>
    <row r="116" ht="12.75" customHeight="1" x14ac:dyDescent="0.2"/>
    <row r="117" ht="12.75" customHeight="1" x14ac:dyDescent="0.2"/>
    <row r="118" ht="12.75" customHeight="1" x14ac:dyDescent="0.2"/>
    <row r="119" ht="12.75" customHeight="1" x14ac:dyDescent="0.2"/>
    <row r="120" ht="12.75" customHeight="1" x14ac:dyDescent="0.2"/>
    <row r="121" ht="12.75" customHeight="1" x14ac:dyDescent="0.2"/>
    <row r="122" ht="12.75" customHeight="1" x14ac:dyDescent="0.2"/>
    <row r="123" ht="12.75" customHeight="1" x14ac:dyDescent="0.2"/>
    <row r="124" ht="12.75" customHeight="1" x14ac:dyDescent="0.2"/>
    <row r="125" ht="12.75" customHeight="1" x14ac:dyDescent="0.2"/>
    <row r="126" ht="12.75" customHeight="1" x14ac:dyDescent="0.2"/>
    <row r="127" ht="12.75" customHeight="1" x14ac:dyDescent="0.2"/>
    <row r="128" ht="12.75" customHeight="1" x14ac:dyDescent="0.2"/>
    <row r="129" ht="12.75" customHeight="1" x14ac:dyDescent="0.2"/>
    <row r="130" ht="12.75" customHeight="1" x14ac:dyDescent="0.2"/>
    <row r="131" ht="12.75" customHeight="1" x14ac:dyDescent="0.2"/>
    <row r="132" ht="12.75" customHeight="1" x14ac:dyDescent="0.2"/>
    <row r="133" ht="12.75" customHeight="1" x14ac:dyDescent="0.2"/>
    <row r="134" ht="12.75" customHeight="1" x14ac:dyDescent="0.2"/>
    <row r="135" ht="12.75" customHeight="1" x14ac:dyDescent="0.2"/>
    <row r="136" ht="12.75" customHeight="1" x14ac:dyDescent="0.2"/>
    <row r="137" ht="12.75" customHeight="1" x14ac:dyDescent="0.2"/>
    <row r="138" ht="12.75" customHeight="1" x14ac:dyDescent="0.2"/>
    <row r="139" ht="12.75" customHeight="1" x14ac:dyDescent="0.2"/>
    <row r="140" ht="12.75" customHeight="1" x14ac:dyDescent="0.2"/>
    <row r="141" ht="12.75" customHeight="1" x14ac:dyDescent="0.2"/>
    <row r="142" ht="12.75" customHeight="1" x14ac:dyDescent="0.2"/>
    <row r="143" ht="12.75" customHeight="1" x14ac:dyDescent="0.2"/>
    <row r="144" ht="12.75" customHeight="1" x14ac:dyDescent="0.2"/>
    <row r="145" ht="12.75" customHeight="1" x14ac:dyDescent="0.2"/>
    <row r="146" ht="12.75" customHeight="1" x14ac:dyDescent="0.2"/>
    <row r="147" ht="12.75" customHeight="1" x14ac:dyDescent="0.2"/>
    <row r="148" ht="12.75" customHeight="1" x14ac:dyDescent="0.2"/>
    <row r="149" ht="12.75" customHeight="1" x14ac:dyDescent="0.2"/>
    <row r="150" ht="12.75" customHeight="1" x14ac:dyDescent="0.2"/>
    <row r="151" ht="12.75" customHeight="1" x14ac:dyDescent="0.2"/>
    <row r="152" ht="12.75" customHeight="1" x14ac:dyDescent="0.2"/>
    <row r="153" ht="12.75" customHeight="1" x14ac:dyDescent="0.2"/>
    <row r="154" ht="12.75" customHeight="1" x14ac:dyDescent="0.2"/>
    <row r="155" ht="12.75" customHeight="1" x14ac:dyDescent="0.2"/>
    <row r="156" ht="12.75" customHeight="1" x14ac:dyDescent="0.2"/>
    <row r="157" ht="12.75" customHeight="1" x14ac:dyDescent="0.2"/>
    <row r="158" ht="12.75" customHeight="1" x14ac:dyDescent="0.2"/>
    <row r="159" ht="12.75" customHeight="1" x14ac:dyDescent="0.2"/>
    <row r="160" ht="12.75" customHeight="1" x14ac:dyDescent="0.2"/>
    <row r="161" ht="12.75" customHeight="1" x14ac:dyDescent="0.2"/>
    <row r="162" ht="12.75" customHeight="1" x14ac:dyDescent="0.2"/>
    <row r="163" ht="12.75" customHeight="1" x14ac:dyDescent="0.2"/>
    <row r="164" ht="12.75" customHeight="1" x14ac:dyDescent="0.2"/>
    <row r="165" ht="12.75" customHeight="1" x14ac:dyDescent="0.2"/>
    <row r="166" ht="12.75" customHeight="1" x14ac:dyDescent="0.2"/>
    <row r="167" ht="12.75" customHeight="1" x14ac:dyDescent="0.2"/>
    <row r="168" ht="12.75" customHeight="1" x14ac:dyDescent="0.2"/>
    <row r="169" ht="12.75" customHeight="1" x14ac:dyDescent="0.2"/>
    <row r="170" ht="12.75" customHeight="1" x14ac:dyDescent="0.2"/>
    <row r="171" ht="12.75" customHeight="1" x14ac:dyDescent="0.2"/>
    <row r="172" ht="12.75" customHeight="1" x14ac:dyDescent="0.2"/>
    <row r="173" ht="12.75" customHeight="1" x14ac:dyDescent="0.2"/>
    <row r="174" ht="12.75" customHeight="1" x14ac:dyDescent="0.2"/>
    <row r="175" ht="12.75" customHeight="1" x14ac:dyDescent="0.2"/>
    <row r="176" ht="12.75" customHeight="1" x14ac:dyDescent="0.2"/>
    <row r="177" ht="12.75" customHeight="1" x14ac:dyDescent="0.2"/>
    <row r="178" ht="12.75" customHeight="1" x14ac:dyDescent="0.2"/>
    <row r="179" ht="12.75" customHeight="1" x14ac:dyDescent="0.2"/>
    <row r="180" ht="12.75" customHeight="1" x14ac:dyDescent="0.2"/>
    <row r="181" ht="12.75" customHeight="1" x14ac:dyDescent="0.2"/>
    <row r="182" ht="12.75" customHeight="1" x14ac:dyDescent="0.2"/>
    <row r="183" ht="12.75" customHeight="1" x14ac:dyDescent="0.2"/>
    <row r="184" ht="12.75" customHeight="1" x14ac:dyDescent="0.2"/>
    <row r="185" ht="12.75" customHeight="1" x14ac:dyDescent="0.2"/>
    <row r="186" ht="12.75" customHeight="1" x14ac:dyDescent="0.2"/>
    <row r="187" ht="12.75" customHeight="1" x14ac:dyDescent="0.2"/>
    <row r="188" ht="12.75" customHeight="1" x14ac:dyDescent="0.2"/>
    <row r="189" ht="12.75" customHeight="1" x14ac:dyDescent="0.2"/>
    <row r="190" ht="12.75" customHeight="1" x14ac:dyDescent="0.2"/>
    <row r="191" ht="12.75" customHeight="1" x14ac:dyDescent="0.2"/>
    <row r="192" ht="12.75" customHeight="1" x14ac:dyDescent="0.2"/>
    <row r="193" ht="12.75" customHeight="1" x14ac:dyDescent="0.2"/>
    <row r="194" ht="12.75" customHeight="1" x14ac:dyDescent="0.2"/>
    <row r="195" ht="12.75" customHeight="1" x14ac:dyDescent="0.2"/>
    <row r="196" ht="12.75" customHeight="1" x14ac:dyDescent="0.2"/>
    <row r="197" ht="12.75" customHeight="1" x14ac:dyDescent="0.2"/>
    <row r="198" ht="12.75" customHeight="1" x14ac:dyDescent="0.2"/>
    <row r="199" ht="12.75" customHeight="1" x14ac:dyDescent="0.2"/>
    <row r="200" ht="12.75" customHeight="1" x14ac:dyDescent="0.2"/>
    <row r="201" ht="12.75" customHeight="1" x14ac:dyDescent="0.2"/>
    <row r="202" ht="12.75" customHeight="1" x14ac:dyDescent="0.2"/>
    <row r="203" ht="12.75" customHeight="1" x14ac:dyDescent="0.2"/>
    <row r="204" ht="12.75" customHeight="1" x14ac:dyDescent="0.2"/>
    <row r="205" ht="12.75" customHeight="1" x14ac:dyDescent="0.2"/>
    <row r="206" ht="12.75" customHeight="1" x14ac:dyDescent="0.2"/>
    <row r="207" ht="12.75" customHeight="1" x14ac:dyDescent="0.2"/>
    <row r="208" ht="12.75" customHeight="1" x14ac:dyDescent="0.2"/>
    <row r="209" ht="12.75" customHeight="1" x14ac:dyDescent="0.2"/>
    <row r="210" ht="12.75" customHeight="1" x14ac:dyDescent="0.2"/>
    <row r="211" ht="12.75" customHeight="1" x14ac:dyDescent="0.2"/>
    <row r="212" ht="12.75" customHeight="1" x14ac:dyDescent="0.2"/>
    <row r="213" ht="12.75" customHeight="1" x14ac:dyDescent="0.2"/>
    <row r="214" ht="12.75" customHeight="1" x14ac:dyDescent="0.2"/>
    <row r="215" ht="12.75" customHeight="1" x14ac:dyDescent="0.2"/>
    <row r="216" ht="12.75" customHeight="1" x14ac:dyDescent="0.2"/>
    <row r="217" ht="12.75" customHeight="1" x14ac:dyDescent="0.2"/>
    <row r="218" ht="12.75" customHeight="1" x14ac:dyDescent="0.2"/>
    <row r="219" ht="12.75" customHeight="1" x14ac:dyDescent="0.2"/>
    <row r="220" ht="12.75" customHeight="1" x14ac:dyDescent="0.2"/>
    <row r="221" ht="12.75" customHeight="1" x14ac:dyDescent="0.2"/>
    <row r="222" ht="12.75" customHeight="1" x14ac:dyDescent="0.2"/>
    <row r="223" ht="12.75" customHeight="1" x14ac:dyDescent="0.2"/>
    <row r="224" ht="12.75" customHeight="1" x14ac:dyDescent="0.2"/>
    <row r="225" ht="12.75" customHeight="1" x14ac:dyDescent="0.2"/>
    <row r="226" ht="12.75" customHeight="1" x14ac:dyDescent="0.2"/>
    <row r="227" ht="12.75" customHeight="1" x14ac:dyDescent="0.2"/>
    <row r="228" ht="12.75" customHeight="1" x14ac:dyDescent="0.2"/>
    <row r="229" ht="12.75" customHeight="1" x14ac:dyDescent="0.2"/>
    <row r="230" ht="12.75" customHeight="1" x14ac:dyDescent="0.2"/>
    <row r="231" ht="12.75" customHeight="1" x14ac:dyDescent="0.2"/>
    <row r="232" ht="12.75" customHeight="1" x14ac:dyDescent="0.2"/>
    <row r="233" ht="12.75" customHeight="1" x14ac:dyDescent="0.2"/>
    <row r="234" ht="12.75" customHeight="1" x14ac:dyDescent="0.2"/>
    <row r="235" ht="12.75" customHeight="1" x14ac:dyDescent="0.2"/>
    <row r="236" ht="12.75" customHeight="1" x14ac:dyDescent="0.2"/>
    <row r="237" ht="12.75" customHeight="1" x14ac:dyDescent="0.2"/>
    <row r="238" ht="12.75" customHeight="1" x14ac:dyDescent="0.2"/>
    <row r="239" ht="12.75" customHeight="1" x14ac:dyDescent="0.2"/>
    <row r="240" ht="12.75" customHeight="1" x14ac:dyDescent="0.2"/>
    <row r="241" ht="12.75" customHeight="1" x14ac:dyDescent="0.2"/>
    <row r="242" ht="12.75" customHeight="1" x14ac:dyDescent="0.2"/>
    <row r="243" ht="12.75" customHeight="1" x14ac:dyDescent="0.2"/>
    <row r="244" ht="12.75" customHeight="1" x14ac:dyDescent="0.2"/>
    <row r="245" ht="12.75" customHeight="1" x14ac:dyDescent="0.2"/>
    <row r="246" ht="12.75" customHeight="1" x14ac:dyDescent="0.2"/>
    <row r="247" ht="12.75" customHeight="1" x14ac:dyDescent="0.2"/>
    <row r="248" ht="12.75" customHeight="1" x14ac:dyDescent="0.2"/>
    <row r="249" ht="12.75" customHeight="1" x14ac:dyDescent="0.2"/>
    <row r="250" ht="12.75" customHeight="1" x14ac:dyDescent="0.2"/>
    <row r="251" ht="12.75" customHeight="1" x14ac:dyDescent="0.2"/>
    <row r="252" ht="12.75" customHeight="1" x14ac:dyDescent="0.2"/>
    <row r="253" ht="12.75" customHeight="1" x14ac:dyDescent="0.2"/>
    <row r="254" ht="12.75" customHeight="1" x14ac:dyDescent="0.2"/>
    <row r="255" ht="12.75" customHeight="1" x14ac:dyDescent="0.2"/>
    <row r="256" ht="12.75" customHeight="1" x14ac:dyDescent="0.2"/>
    <row r="257" ht="12.75" customHeight="1" x14ac:dyDescent="0.2"/>
    <row r="258" ht="12.75" customHeight="1" x14ac:dyDescent="0.2"/>
    <row r="259" ht="12.75" customHeight="1" x14ac:dyDescent="0.2"/>
    <row r="260" ht="12.75" customHeight="1" x14ac:dyDescent="0.2"/>
    <row r="261" ht="12.75" customHeight="1" x14ac:dyDescent="0.2"/>
    <row r="262" ht="12.75" customHeight="1" x14ac:dyDescent="0.2"/>
    <row r="263" ht="12.75" customHeight="1" x14ac:dyDescent="0.2"/>
    <row r="264" ht="12.75" customHeight="1" x14ac:dyDescent="0.2"/>
    <row r="265" ht="12.75" customHeight="1" x14ac:dyDescent="0.2"/>
    <row r="266" ht="12.75" customHeight="1" x14ac:dyDescent="0.2"/>
    <row r="267" ht="12.75" customHeight="1" x14ac:dyDescent="0.2"/>
    <row r="268" ht="12.75" customHeight="1" x14ac:dyDescent="0.2"/>
    <row r="269" ht="12.75" customHeight="1" x14ac:dyDescent="0.2"/>
    <row r="270" ht="12.75" customHeight="1" x14ac:dyDescent="0.2"/>
    <row r="271" ht="12.75" customHeight="1" x14ac:dyDescent="0.2"/>
    <row r="272" ht="12.75" customHeight="1" x14ac:dyDescent="0.2"/>
    <row r="273" ht="12.75" customHeight="1" x14ac:dyDescent="0.2"/>
    <row r="274" ht="12.75" customHeight="1" x14ac:dyDescent="0.2"/>
    <row r="275" ht="12.75" customHeight="1" x14ac:dyDescent="0.2"/>
    <row r="276" ht="12.75" customHeight="1" x14ac:dyDescent="0.2"/>
    <row r="277" ht="12.75" customHeight="1" x14ac:dyDescent="0.2"/>
    <row r="278" ht="12.75" customHeight="1" x14ac:dyDescent="0.2"/>
    <row r="279" ht="12.75" customHeight="1" x14ac:dyDescent="0.2"/>
    <row r="280" ht="12.75" customHeight="1" x14ac:dyDescent="0.2"/>
    <row r="281" ht="12.75" customHeight="1" x14ac:dyDescent="0.2"/>
    <row r="282" ht="12.75" customHeight="1" x14ac:dyDescent="0.2"/>
    <row r="283" ht="12.75" customHeight="1" x14ac:dyDescent="0.2"/>
    <row r="284" ht="12.75" customHeight="1" x14ac:dyDescent="0.2"/>
    <row r="285" ht="12.75" customHeight="1" x14ac:dyDescent="0.2"/>
    <row r="286" ht="12.75" customHeight="1" x14ac:dyDescent="0.2"/>
    <row r="287" ht="12.75" customHeight="1" x14ac:dyDescent="0.2"/>
    <row r="288" ht="12.75" customHeight="1" x14ac:dyDescent="0.2"/>
    <row r="289" ht="12.75" customHeight="1" x14ac:dyDescent="0.2"/>
    <row r="290" ht="12.75" customHeight="1" x14ac:dyDescent="0.2"/>
    <row r="291" ht="12.75" customHeight="1" x14ac:dyDescent="0.2"/>
    <row r="292" ht="12.75" customHeight="1" x14ac:dyDescent="0.2"/>
    <row r="293" ht="12.75" customHeight="1" x14ac:dyDescent="0.2"/>
    <row r="294" ht="12.75" customHeight="1" x14ac:dyDescent="0.2"/>
    <row r="295" ht="12.75" customHeight="1" x14ac:dyDescent="0.2"/>
    <row r="296" ht="12.75" customHeight="1" x14ac:dyDescent="0.2"/>
    <row r="297" ht="12.75" customHeight="1" x14ac:dyDescent="0.2"/>
    <row r="298" ht="12.75" customHeight="1" x14ac:dyDescent="0.2"/>
    <row r="299" ht="12.75" customHeight="1" x14ac:dyDescent="0.2"/>
    <row r="300" ht="12.75" customHeight="1" x14ac:dyDescent="0.2"/>
    <row r="301" ht="12.75" customHeight="1" x14ac:dyDescent="0.2"/>
    <row r="302" ht="12.75" customHeight="1" x14ac:dyDescent="0.2"/>
    <row r="303" ht="12.75" customHeight="1" x14ac:dyDescent="0.2"/>
    <row r="304" ht="12.75" customHeight="1" x14ac:dyDescent="0.2"/>
    <row r="305" ht="12.75" customHeight="1" x14ac:dyDescent="0.2"/>
    <row r="306" ht="12.75" customHeight="1" x14ac:dyDescent="0.2"/>
    <row r="307" ht="12.75" customHeight="1" x14ac:dyDescent="0.2"/>
    <row r="308" ht="12.75" customHeight="1" x14ac:dyDescent="0.2"/>
    <row r="309" ht="12.75" customHeight="1" x14ac:dyDescent="0.2"/>
    <row r="310" ht="12.75" customHeight="1" x14ac:dyDescent="0.2"/>
    <row r="311" ht="12.75" customHeight="1" x14ac:dyDescent="0.2"/>
    <row r="312" ht="12.75" customHeight="1" x14ac:dyDescent="0.2"/>
    <row r="313" ht="12.75" customHeight="1" x14ac:dyDescent="0.2"/>
    <row r="314" ht="12.75" customHeight="1" x14ac:dyDescent="0.2"/>
    <row r="315" ht="12.75" customHeight="1" x14ac:dyDescent="0.2"/>
    <row r="316" ht="12.75" customHeight="1" x14ac:dyDescent="0.2"/>
    <row r="317" ht="12.75" customHeight="1" x14ac:dyDescent="0.2"/>
    <row r="318" ht="12.75" customHeight="1" x14ac:dyDescent="0.2"/>
    <row r="319" ht="12.75" customHeight="1" x14ac:dyDescent="0.2"/>
    <row r="320" ht="12.75" customHeight="1" x14ac:dyDescent="0.2"/>
    <row r="321" ht="12.75" customHeight="1" x14ac:dyDescent="0.2"/>
    <row r="322" ht="12.75" customHeight="1" x14ac:dyDescent="0.2"/>
    <row r="323" ht="12.75" customHeight="1" x14ac:dyDescent="0.2"/>
    <row r="324" ht="12.75" customHeight="1" x14ac:dyDescent="0.2"/>
    <row r="325" ht="12.75" customHeight="1" x14ac:dyDescent="0.2"/>
    <row r="326" ht="12.75" customHeight="1" x14ac:dyDescent="0.2"/>
    <row r="327" ht="12.75" customHeight="1" x14ac:dyDescent="0.2"/>
    <row r="328" ht="12.75" customHeight="1" x14ac:dyDescent="0.2"/>
    <row r="329" ht="12.75" customHeight="1" x14ac:dyDescent="0.2"/>
    <row r="330" ht="12.75" customHeight="1" x14ac:dyDescent="0.2"/>
    <row r="331" ht="12.75" customHeight="1" x14ac:dyDescent="0.2"/>
    <row r="332" ht="12.75" customHeight="1" x14ac:dyDescent="0.2"/>
    <row r="333" ht="12.75" customHeight="1" x14ac:dyDescent="0.2"/>
    <row r="334" ht="12.75" customHeight="1" x14ac:dyDescent="0.2"/>
    <row r="335" ht="12.75" customHeight="1" x14ac:dyDescent="0.2"/>
    <row r="336" ht="12.75" customHeight="1" x14ac:dyDescent="0.2"/>
    <row r="337" ht="12.75" customHeight="1" x14ac:dyDescent="0.2"/>
    <row r="338" ht="12.75" customHeight="1" x14ac:dyDescent="0.2"/>
    <row r="339" ht="12.75" customHeight="1" x14ac:dyDescent="0.2"/>
    <row r="340" ht="12.75" customHeight="1" x14ac:dyDescent="0.2"/>
    <row r="341" ht="12.75" customHeight="1" x14ac:dyDescent="0.2"/>
    <row r="342" ht="12.75" customHeight="1" x14ac:dyDescent="0.2"/>
    <row r="343" ht="12.75" customHeight="1" x14ac:dyDescent="0.2"/>
    <row r="344" ht="12.75" customHeight="1" x14ac:dyDescent="0.2"/>
    <row r="345" ht="12.75" customHeight="1" x14ac:dyDescent="0.2"/>
    <row r="346" ht="12.75" customHeight="1" x14ac:dyDescent="0.2"/>
    <row r="347" ht="12.75" customHeight="1" x14ac:dyDescent="0.2"/>
    <row r="348" ht="12.75" customHeight="1" x14ac:dyDescent="0.2"/>
    <row r="349" ht="12.75" customHeight="1" x14ac:dyDescent="0.2"/>
    <row r="350" ht="12.75" customHeight="1" x14ac:dyDescent="0.2"/>
    <row r="351" ht="12.75" customHeight="1" x14ac:dyDescent="0.2"/>
    <row r="352" ht="12.75" customHeight="1" x14ac:dyDescent="0.2"/>
    <row r="353" ht="12.75" customHeight="1" x14ac:dyDescent="0.2"/>
    <row r="354" ht="12.75" customHeight="1" x14ac:dyDescent="0.2"/>
    <row r="355" ht="12.75" customHeight="1" x14ac:dyDescent="0.2"/>
    <row r="356" ht="12.75" customHeight="1" x14ac:dyDescent="0.2"/>
    <row r="357" ht="12.75" customHeight="1" x14ac:dyDescent="0.2"/>
    <row r="358" ht="12.75" customHeight="1" x14ac:dyDescent="0.2"/>
    <row r="359" ht="12.75" customHeight="1" x14ac:dyDescent="0.2"/>
    <row r="360" ht="12.75" customHeight="1" x14ac:dyDescent="0.2"/>
    <row r="361" ht="12.75" customHeight="1" x14ac:dyDescent="0.2"/>
    <row r="362" ht="12.75" customHeight="1" x14ac:dyDescent="0.2"/>
    <row r="363" ht="12.75" customHeight="1" x14ac:dyDescent="0.2"/>
    <row r="364" ht="12.75" customHeight="1" x14ac:dyDescent="0.2"/>
    <row r="365" ht="12.75" customHeight="1" x14ac:dyDescent="0.2"/>
    <row r="366" ht="12.75" customHeight="1" x14ac:dyDescent="0.2"/>
    <row r="367" ht="12.75" customHeight="1" x14ac:dyDescent="0.2"/>
    <row r="368" ht="12.75" customHeight="1" x14ac:dyDescent="0.2"/>
    <row r="369" ht="12.75" customHeight="1" x14ac:dyDescent="0.2"/>
    <row r="370" ht="12.75" customHeight="1" x14ac:dyDescent="0.2"/>
    <row r="371" ht="12.75" customHeight="1" x14ac:dyDescent="0.2"/>
    <row r="372" ht="12.75" customHeight="1" x14ac:dyDescent="0.2"/>
    <row r="373" ht="12.75" customHeight="1" x14ac:dyDescent="0.2"/>
    <row r="374" ht="12.75" customHeight="1" x14ac:dyDescent="0.2"/>
    <row r="375" ht="12.75" customHeight="1" x14ac:dyDescent="0.2"/>
    <row r="376" ht="12.75" customHeight="1" x14ac:dyDescent="0.2"/>
    <row r="377" ht="12.75" customHeight="1" x14ac:dyDescent="0.2"/>
    <row r="378" ht="12.75" customHeight="1" x14ac:dyDescent="0.2"/>
    <row r="379" ht="12.75" customHeight="1" x14ac:dyDescent="0.2"/>
    <row r="380" ht="12.75" customHeight="1" x14ac:dyDescent="0.2"/>
    <row r="381" ht="12.75" customHeight="1" x14ac:dyDescent="0.2"/>
    <row r="382" ht="12.75" customHeight="1" x14ac:dyDescent="0.2"/>
    <row r="383" ht="12.75" customHeight="1" x14ac:dyDescent="0.2"/>
    <row r="384" ht="12.75" customHeight="1" x14ac:dyDescent="0.2"/>
    <row r="385" ht="12.75" customHeight="1" x14ac:dyDescent="0.2"/>
    <row r="386" ht="12.75" customHeight="1" x14ac:dyDescent="0.2"/>
    <row r="387" ht="12.75" customHeight="1" x14ac:dyDescent="0.2"/>
    <row r="388" ht="12.75" customHeight="1" x14ac:dyDescent="0.2"/>
    <row r="389" ht="12.75" customHeight="1" x14ac:dyDescent="0.2"/>
    <row r="390" ht="12.75" customHeight="1" x14ac:dyDescent="0.2"/>
    <row r="391" ht="12.75" customHeight="1" x14ac:dyDescent="0.2"/>
    <row r="392" ht="12.75" customHeight="1" x14ac:dyDescent="0.2"/>
    <row r="393" ht="12.75" customHeight="1" x14ac:dyDescent="0.2"/>
    <row r="394" ht="12.75" customHeight="1" x14ac:dyDescent="0.2"/>
    <row r="395" ht="12.75" customHeight="1" x14ac:dyDescent="0.2"/>
    <row r="396" ht="12.75" customHeight="1" x14ac:dyDescent="0.2"/>
    <row r="397" ht="12.75" customHeight="1" x14ac:dyDescent="0.2"/>
    <row r="398" ht="12.75" customHeight="1" x14ac:dyDescent="0.2"/>
    <row r="399" ht="12.75" customHeight="1" x14ac:dyDescent="0.2"/>
    <row r="400" ht="12.75" customHeight="1" x14ac:dyDescent="0.2"/>
    <row r="401" ht="12.75" customHeight="1" x14ac:dyDescent="0.2"/>
    <row r="402" ht="12.75" customHeight="1" x14ac:dyDescent="0.2"/>
    <row r="403" ht="12.75" customHeight="1" x14ac:dyDescent="0.2"/>
    <row r="404" ht="12.75" customHeight="1" x14ac:dyDescent="0.2"/>
    <row r="405" ht="12.75" customHeight="1" x14ac:dyDescent="0.2"/>
    <row r="406" ht="12.75" customHeight="1" x14ac:dyDescent="0.2"/>
    <row r="407" ht="12.75" customHeight="1" x14ac:dyDescent="0.2"/>
    <row r="408" ht="12.75" customHeight="1" x14ac:dyDescent="0.2"/>
    <row r="409" ht="12.75" customHeight="1" x14ac:dyDescent="0.2"/>
    <row r="410" ht="12.75" customHeight="1" x14ac:dyDescent="0.2"/>
    <row r="411" ht="12.75" customHeight="1" x14ac:dyDescent="0.2"/>
    <row r="412" ht="12.75" customHeight="1" x14ac:dyDescent="0.2"/>
    <row r="413" ht="12.75" customHeight="1" x14ac:dyDescent="0.2"/>
    <row r="414" ht="12.75" customHeight="1" x14ac:dyDescent="0.2"/>
    <row r="415" ht="12.75" customHeight="1" x14ac:dyDescent="0.2"/>
    <row r="416" ht="12.75" customHeight="1" x14ac:dyDescent="0.2"/>
    <row r="417" ht="12.75" customHeight="1" x14ac:dyDescent="0.2"/>
    <row r="418" ht="12.75" customHeight="1" x14ac:dyDescent="0.2"/>
    <row r="419" ht="12.75" customHeight="1" x14ac:dyDescent="0.2"/>
    <row r="420" ht="12.75" customHeight="1" x14ac:dyDescent="0.2"/>
    <row r="421" ht="12.75" customHeight="1" x14ac:dyDescent="0.2"/>
    <row r="422" ht="12.75" customHeight="1" x14ac:dyDescent="0.2"/>
    <row r="423" ht="12.75" customHeight="1" x14ac:dyDescent="0.2"/>
    <row r="424" ht="12.75" customHeight="1" x14ac:dyDescent="0.2"/>
    <row r="425" ht="12.75" customHeight="1" x14ac:dyDescent="0.2"/>
    <row r="426" ht="12.75" customHeight="1" x14ac:dyDescent="0.2"/>
    <row r="427" ht="12.75" customHeight="1" x14ac:dyDescent="0.2"/>
    <row r="428" ht="12.75" customHeight="1" x14ac:dyDescent="0.2"/>
    <row r="429" ht="12.75" customHeight="1" x14ac:dyDescent="0.2"/>
    <row r="430" ht="12.75" customHeight="1" x14ac:dyDescent="0.2"/>
    <row r="431" ht="12.75" customHeight="1" x14ac:dyDescent="0.2"/>
    <row r="432" ht="12.75" customHeight="1" x14ac:dyDescent="0.2"/>
    <row r="433" ht="12.75" customHeight="1" x14ac:dyDescent="0.2"/>
    <row r="434" ht="12.75" customHeight="1" x14ac:dyDescent="0.2"/>
    <row r="435" ht="12.75" customHeight="1" x14ac:dyDescent="0.2"/>
    <row r="436" ht="12.75" customHeight="1" x14ac:dyDescent="0.2"/>
    <row r="437" ht="12.75" customHeight="1" x14ac:dyDescent="0.2"/>
    <row r="438" ht="12.75" customHeight="1" x14ac:dyDescent="0.2"/>
    <row r="439" ht="12.75" customHeight="1" x14ac:dyDescent="0.2"/>
    <row r="440" ht="12.75" customHeight="1" x14ac:dyDescent="0.2"/>
    <row r="441" ht="12.75" customHeight="1" x14ac:dyDescent="0.2"/>
    <row r="442" ht="12.75" customHeight="1" x14ac:dyDescent="0.2"/>
    <row r="443" ht="12.75" customHeight="1" x14ac:dyDescent="0.2"/>
    <row r="444" ht="12.75" customHeight="1" x14ac:dyDescent="0.2"/>
    <row r="445" ht="12.75" customHeight="1" x14ac:dyDescent="0.2"/>
    <row r="446" ht="12.75" customHeight="1" x14ac:dyDescent="0.2"/>
    <row r="447" ht="12.75" customHeight="1" x14ac:dyDescent="0.2"/>
    <row r="448" ht="12.75" customHeight="1" x14ac:dyDescent="0.2"/>
    <row r="449" ht="12.75" customHeight="1" x14ac:dyDescent="0.2"/>
    <row r="450" ht="12.75" customHeight="1" x14ac:dyDescent="0.2"/>
    <row r="451" ht="12.75" customHeight="1" x14ac:dyDescent="0.2"/>
    <row r="452" ht="12.75" customHeight="1" x14ac:dyDescent="0.2"/>
    <row r="453" ht="12.75" customHeight="1" x14ac:dyDescent="0.2"/>
    <row r="454" ht="12.75" customHeight="1" x14ac:dyDescent="0.2"/>
    <row r="455" ht="12.75" customHeight="1" x14ac:dyDescent="0.2"/>
    <row r="456" ht="12.75" customHeight="1" x14ac:dyDescent="0.2"/>
    <row r="457" ht="12.75" customHeight="1" x14ac:dyDescent="0.2"/>
    <row r="458" ht="12.75" customHeight="1" x14ac:dyDescent="0.2"/>
    <row r="459" ht="12.75" customHeight="1" x14ac:dyDescent="0.2"/>
    <row r="460" ht="12.75" customHeight="1" x14ac:dyDescent="0.2"/>
    <row r="461" ht="12.75" customHeight="1" x14ac:dyDescent="0.2"/>
    <row r="462" ht="12.75" customHeight="1" x14ac:dyDescent="0.2"/>
    <row r="463" ht="12.75" customHeight="1" x14ac:dyDescent="0.2"/>
    <row r="464" ht="12.75" customHeight="1" x14ac:dyDescent="0.2"/>
    <row r="465" ht="12.75" customHeight="1" x14ac:dyDescent="0.2"/>
    <row r="466" ht="12.75" customHeight="1" x14ac:dyDescent="0.2"/>
    <row r="467" ht="12.75" customHeight="1" x14ac:dyDescent="0.2"/>
    <row r="468" ht="12.75" customHeight="1" x14ac:dyDescent="0.2"/>
    <row r="469" ht="12.75" customHeight="1" x14ac:dyDescent="0.2"/>
    <row r="470" ht="12.75" customHeight="1" x14ac:dyDescent="0.2"/>
    <row r="471" ht="12.75" customHeight="1" x14ac:dyDescent="0.2"/>
    <row r="472" ht="12.75" customHeight="1" x14ac:dyDescent="0.2"/>
    <row r="473" ht="12.75" customHeight="1" x14ac:dyDescent="0.2"/>
    <row r="474" ht="12.75" customHeight="1" x14ac:dyDescent="0.2"/>
    <row r="475" ht="12.75" customHeight="1" x14ac:dyDescent="0.2"/>
    <row r="476" ht="12.75" customHeight="1" x14ac:dyDescent="0.2"/>
    <row r="477" ht="12.75" customHeight="1" x14ac:dyDescent="0.2"/>
    <row r="478" ht="12.75" customHeight="1" x14ac:dyDescent="0.2"/>
    <row r="479" ht="12.75" customHeight="1" x14ac:dyDescent="0.2"/>
    <row r="480" ht="12.75" customHeight="1" x14ac:dyDescent="0.2"/>
    <row r="481" ht="12.75" customHeight="1" x14ac:dyDescent="0.2"/>
    <row r="482" ht="12.75" customHeight="1" x14ac:dyDescent="0.2"/>
    <row r="483" ht="12.75" customHeight="1" x14ac:dyDescent="0.2"/>
    <row r="484" ht="12.75" customHeight="1" x14ac:dyDescent="0.2"/>
    <row r="485" ht="12.75" customHeight="1" x14ac:dyDescent="0.2"/>
    <row r="486" ht="12.75" customHeight="1" x14ac:dyDescent="0.2"/>
    <row r="487" ht="12.75" customHeight="1" x14ac:dyDescent="0.2"/>
    <row r="488" ht="12.75" customHeight="1" x14ac:dyDescent="0.2"/>
    <row r="489" ht="12.75" customHeight="1" x14ac:dyDescent="0.2"/>
    <row r="490" ht="12.75" customHeight="1" x14ac:dyDescent="0.2"/>
    <row r="491" ht="12.75" customHeight="1" x14ac:dyDescent="0.2"/>
    <row r="492" ht="12.75" customHeight="1" x14ac:dyDescent="0.2"/>
    <row r="493" ht="12.75" customHeight="1" x14ac:dyDescent="0.2"/>
    <row r="494" ht="12.75" customHeight="1" x14ac:dyDescent="0.2"/>
    <row r="495" ht="12.75" customHeight="1" x14ac:dyDescent="0.2"/>
    <row r="496" ht="12.75" customHeight="1" x14ac:dyDescent="0.2"/>
    <row r="497" ht="12.75" customHeight="1" x14ac:dyDescent="0.2"/>
    <row r="498" ht="12.75" customHeight="1" x14ac:dyDescent="0.2"/>
    <row r="499" ht="12.75" customHeight="1" x14ac:dyDescent="0.2"/>
    <row r="500" ht="12.75" customHeight="1" x14ac:dyDescent="0.2"/>
    <row r="501" ht="12.75" customHeight="1" x14ac:dyDescent="0.2"/>
    <row r="502" ht="12.75" customHeight="1" x14ac:dyDescent="0.2"/>
    <row r="503" ht="12.75" customHeight="1" x14ac:dyDescent="0.2"/>
    <row r="504" ht="12.75" customHeight="1" x14ac:dyDescent="0.2"/>
    <row r="505" ht="12.75" customHeight="1" x14ac:dyDescent="0.2"/>
    <row r="506" ht="12.75" customHeight="1" x14ac:dyDescent="0.2"/>
    <row r="507" ht="12.75" customHeight="1" x14ac:dyDescent="0.2"/>
    <row r="508" ht="12.75" customHeight="1" x14ac:dyDescent="0.2"/>
    <row r="509" ht="12.75" customHeight="1" x14ac:dyDescent="0.2"/>
    <row r="510" ht="12.75" customHeight="1" x14ac:dyDescent="0.2"/>
    <row r="511" ht="12.75" customHeight="1" x14ac:dyDescent="0.2"/>
    <row r="512" ht="12.75" customHeight="1" x14ac:dyDescent="0.2"/>
    <row r="513" ht="12.75" customHeight="1" x14ac:dyDescent="0.2"/>
    <row r="514" ht="12.75" customHeight="1" x14ac:dyDescent="0.2"/>
    <row r="515" ht="12.75" customHeight="1" x14ac:dyDescent="0.2"/>
    <row r="516" ht="12.75" customHeight="1" x14ac:dyDescent="0.2"/>
    <row r="517" ht="12.75" customHeight="1" x14ac:dyDescent="0.2"/>
    <row r="518" ht="12.75" customHeight="1" x14ac:dyDescent="0.2"/>
    <row r="519" ht="12.75" customHeight="1" x14ac:dyDescent="0.2"/>
    <row r="520" ht="12.75" customHeight="1" x14ac:dyDescent="0.2"/>
    <row r="521" ht="12.75" customHeight="1" x14ac:dyDescent="0.2"/>
    <row r="522" ht="12.75" customHeight="1" x14ac:dyDescent="0.2"/>
    <row r="523" ht="12.75" customHeight="1" x14ac:dyDescent="0.2"/>
    <row r="524" ht="12.75" customHeight="1" x14ac:dyDescent="0.2"/>
    <row r="525" ht="12.75" customHeight="1" x14ac:dyDescent="0.2"/>
    <row r="526" ht="12.75" customHeight="1" x14ac:dyDescent="0.2"/>
    <row r="527" ht="12.75" customHeight="1" x14ac:dyDescent="0.2"/>
    <row r="528" ht="12.75" customHeight="1" x14ac:dyDescent="0.2"/>
    <row r="529" ht="12.75" customHeight="1" x14ac:dyDescent="0.2"/>
    <row r="530" ht="12.75" customHeight="1" x14ac:dyDescent="0.2"/>
    <row r="531" ht="12.75" customHeight="1" x14ac:dyDescent="0.2"/>
    <row r="532" ht="12.75" customHeight="1" x14ac:dyDescent="0.2"/>
    <row r="533" ht="12.75" customHeight="1" x14ac:dyDescent="0.2"/>
    <row r="534" ht="12.75" customHeight="1" x14ac:dyDescent="0.2"/>
    <row r="535" ht="12.75" customHeight="1" x14ac:dyDescent="0.2"/>
    <row r="536" ht="12.75" customHeight="1" x14ac:dyDescent="0.2"/>
    <row r="537" ht="12.75" customHeight="1" x14ac:dyDescent="0.2"/>
    <row r="538" ht="12.75" customHeight="1" x14ac:dyDescent="0.2"/>
    <row r="539" ht="12.75" customHeight="1" x14ac:dyDescent="0.2"/>
    <row r="540" ht="12.75" customHeight="1" x14ac:dyDescent="0.2"/>
    <row r="541" ht="12.75" customHeight="1" x14ac:dyDescent="0.2"/>
    <row r="542" ht="12.75" customHeight="1" x14ac:dyDescent="0.2"/>
    <row r="543" ht="12.75" customHeight="1" x14ac:dyDescent="0.2"/>
    <row r="544" ht="12.75" customHeight="1" x14ac:dyDescent="0.2"/>
    <row r="545" ht="12.75" customHeight="1" x14ac:dyDescent="0.2"/>
    <row r="546" ht="12.75" customHeight="1" x14ac:dyDescent="0.2"/>
    <row r="547" ht="12.75" customHeight="1" x14ac:dyDescent="0.2"/>
    <row r="548" ht="12.75" customHeight="1" x14ac:dyDescent="0.2"/>
    <row r="549" ht="12.75" customHeight="1" x14ac:dyDescent="0.2"/>
    <row r="550" ht="12.75" customHeight="1" x14ac:dyDescent="0.2"/>
    <row r="551" ht="12.75" customHeight="1" x14ac:dyDescent="0.2"/>
    <row r="552" ht="12.75" customHeight="1" x14ac:dyDescent="0.2"/>
    <row r="553" ht="12.75" customHeight="1" x14ac:dyDescent="0.2"/>
    <row r="554" ht="12.75" customHeight="1" x14ac:dyDescent="0.2"/>
    <row r="555" ht="12.75" customHeight="1" x14ac:dyDescent="0.2"/>
    <row r="556" ht="12.75" customHeight="1" x14ac:dyDescent="0.2"/>
    <row r="557" ht="12.75" customHeight="1" x14ac:dyDescent="0.2"/>
    <row r="558" ht="12.75" customHeight="1" x14ac:dyDescent="0.2"/>
    <row r="559" ht="12.75" customHeight="1" x14ac:dyDescent="0.2"/>
    <row r="560" ht="12.75" customHeight="1" x14ac:dyDescent="0.2"/>
    <row r="561" ht="12.75" customHeight="1" x14ac:dyDescent="0.2"/>
    <row r="562" ht="12.75" customHeight="1" x14ac:dyDescent="0.2"/>
    <row r="563" ht="12.75" customHeight="1" x14ac:dyDescent="0.2"/>
    <row r="564" ht="12.75" customHeight="1" x14ac:dyDescent="0.2"/>
    <row r="565" ht="12.75" customHeight="1" x14ac:dyDescent="0.2"/>
    <row r="566" ht="12.75" customHeight="1" x14ac:dyDescent="0.2"/>
    <row r="567" ht="12.75" customHeight="1" x14ac:dyDescent="0.2"/>
    <row r="568" ht="12.75" customHeight="1" x14ac:dyDescent="0.2"/>
    <row r="569" ht="12.75" customHeight="1" x14ac:dyDescent="0.2"/>
    <row r="570" ht="12.75" customHeight="1" x14ac:dyDescent="0.2"/>
    <row r="571" ht="12.75" customHeight="1" x14ac:dyDescent="0.2"/>
    <row r="572" ht="12.75" customHeight="1" x14ac:dyDescent="0.2"/>
    <row r="573" ht="12.75" customHeight="1" x14ac:dyDescent="0.2"/>
    <row r="574" ht="12.75" customHeight="1" x14ac:dyDescent="0.2"/>
    <row r="575" ht="12.75" customHeight="1" x14ac:dyDescent="0.2"/>
    <row r="576" ht="12.75" customHeight="1" x14ac:dyDescent="0.2"/>
    <row r="577" ht="12.75" customHeight="1" x14ac:dyDescent="0.2"/>
    <row r="578" ht="12.75" customHeight="1" x14ac:dyDescent="0.2"/>
    <row r="579" ht="12.75" customHeight="1" x14ac:dyDescent="0.2"/>
    <row r="580" ht="12.75" customHeight="1" x14ac:dyDescent="0.2"/>
    <row r="581" ht="12.75" customHeight="1" x14ac:dyDescent="0.2"/>
    <row r="582" ht="12.75" customHeight="1" x14ac:dyDescent="0.2"/>
    <row r="583" ht="12.75" customHeight="1" x14ac:dyDescent="0.2"/>
    <row r="584" ht="12.75" customHeight="1" x14ac:dyDescent="0.2"/>
    <row r="585" ht="12.75" customHeight="1" x14ac:dyDescent="0.2"/>
    <row r="586" ht="12.75" customHeight="1" x14ac:dyDescent="0.2"/>
    <row r="587" ht="12.75" customHeight="1" x14ac:dyDescent="0.2"/>
    <row r="588" ht="12.75" customHeight="1" x14ac:dyDescent="0.2"/>
    <row r="589" ht="12.75" customHeight="1" x14ac:dyDescent="0.2"/>
    <row r="590" ht="12.75" customHeight="1" x14ac:dyDescent="0.2"/>
    <row r="591" ht="12.75" customHeight="1" x14ac:dyDescent="0.2"/>
    <row r="592" ht="12.75" customHeight="1" x14ac:dyDescent="0.2"/>
    <row r="593" ht="12.75" customHeight="1" x14ac:dyDescent="0.2"/>
    <row r="594" ht="12.75" customHeight="1" x14ac:dyDescent="0.2"/>
    <row r="595" ht="12.75" customHeight="1" x14ac:dyDescent="0.2"/>
    <row r="596" ht="12.75" customHeight="1" x14ac:dyDescent="0.2"/>
    <row r="597" ht="12.75" customHeight="1" x14ac:dyDescent="0.2"/>
    <row r="598" ht="12.75" customHeight="1" x14ac:dyDescent="0.2"/>
    <row r="599" ht="12.75" customHeight="1" x14ac:dyDescent="0.2"/>
    <row r="600" ht="12.75" customHeight="1" x14ac:dyDescent="0.2"/>
    <row r="601" ht="12.75" customHeight="1" x14ac:dyDescent="0.2"/>
    <row r="602" ht="12.75" customHeight="1" x14ac:dyDescent="0.2"/>
    <row r="603" ht="12.75" customHeight="1" x14ac:dyDescent="0.2"/>
    <row r="604" ht="12.75" customHeight="1" x14ac:dyDescent="0.2"/>
    <row r="605" ht="12.75" customHeight="1" x14ac:dyDescent="0.2"/>
    <row r="606" ht="12.75" customHeight="1" x14ac:dyDescent="0.2"/>
    <row r="607" ht="12.75" customHeight="1" x14ac:dyDescent="0.2"/>
    <row r="608" ht="12.75" customHeight="1" x14ac:dyDescent="0.2"/>
    <row r="609" ht="12.75" customHeight="1" x14ac:dyDescent="0.2"/>
    <row r="610" ht="12.75" customHeight="1" x14ac:dyDescent="0.2"/>
    <row r="611" ht="12.75" customHeight="1" x14ac:dyDescent="0.2"/>
    <row r="612" ht="12.75" customHeight="1" x14ac:dyDescent="0.2"/>
    <row r="613" ht="12.75" customHeight="1" x14ac:dyDescent="0.2"/>
    <row r="614" ht="12.75" customHeight="1" x14ac:dyDescent="0.2"/>
    <row r="615" ht="12.75" customHeight="1" x14ac:dyDescent="0.2"/>
    <row r="616" ht="12.75" customHeight="1" x14ac:dyDescent="0.2"/>
    <row r="617" ht="12.75" customHeight="1" x14ac:dyDescent="0.2"/>
    <row r="618" ht="12.75" customHeight="1" x14ac:dyDescent="0.2"/>
    <row r="619" ht="12.75" customHeight="1" x14ac:dyDescent="0.2"/>
    <row r="620" ht="12.75" customHeight="1" x14ac:dyDescent="0.2"/>
    <row r="621" ht="12.75" customHeight="1" x14ac:dyDescent="0.2"/>
    <row r="622" ht="12.75" customHeight="1" x14ac:dyDescent="0.2"/>
    <row r="623" ht="12.75" customHeight="1" x14ac:dyDescent="0.2"/>
    <row r="624" ht="12.75" customHeight="1" x14ac:dyDescent="0.2"/>
    <row r="625" ht="12.75" customHeight="1" x14ac:dyDescent="0.2"/>
    <row r="626" ht="12.75" customHeight="1" x14ac:dyDescent="0.2"/>
    <row r="627" ht="12.75" customHeight="1" x14ac:dyDescent="0.2"/>
    <row r="628" ht="12.75" customHeight="1" x14ac:dyDescent="0.2"/>
    <row r="629" ht="12.75" customHeight="1" x14ac:dyDescent="0.2"/>
    <row r="630" ht="12.75" customHeight="1" x14ac:dyDescent="0.2"/>
    <row r="631" ht="12.75" customHeight="1" x14ac:dyDescent="0.2"/>
    <row r="632" ht="12.75" customHeight="1" x14ac:dyDescent="0.2"/>
    <row r="633" ht="12.75" customHeight="1" x14ac:dyDescent="0.2"/>
    <row r="634" ht="12.75" customHeight="1" x14ac:dyDescent="0.2"/>
    <row r="635" ht="12.75" customHeight="1" x14ac:dyDescent="0.2"/>
    <row r="636" ht="12.75" customHeight="1" x14ac:dyDescent="0.2"/>
    <row r="637" ht="12.75" customHeight="1" x14ac:dyDescent="0.2"/>
    <row r="638" ht="12.75" customHeight="1" x14ac:dyDescent="0.2"/>
    <row r="639" ht="12.75" customHeight="1" x14ac:dyDescent="0.2"/>
    <row r="640" ht="12.75" customHeight="1" x14ac:dyDescent="0.2"/>
    <row r="641" ht="12.75" customHeight="1" x14ac:dyDescent="0.2"/>
    <row r="642" ht="12.75" customHeight="1" x14ac:dyDescent="0.2"/>
    <row r="643" ht="12.75" customHeight="1" x14ac:dyDescent="0.2"/>
    <row r="644" ht="12.75" customHeight="1" x14ac:dyDescent="0.2"/>
    <row r="645" ht="12.75" customHeight="1" x14ac:dyDescent="0.2"/>
    <row r="646" ht="12.75" customHeight="1" x14ac:dyDescent="0.2"/>
    <row r="647" ht="12.75" customHeight="1" x14ac:dyDescent="0.2"/>
    <row r="648" ht="12.75" customHeight="1" x14ac:dyDescent="0.2"/>
    <row r="649" ht="12.75" customHeight="1" x14ac:dyDescent="0.2"/>
    <row r="650" ht="12.75" customHeight="1" x14ac:dyDescent="0.2"/>
    <row r="651" ht="12.75" customHeight="1" x14ac:dyDescent="0.2"/>
    <row r="652" ht="12.75" customHeight="1" x14ac:dyDescent="0.2"/>
    <row r="653" ht="12.75" customHeight="1" x14ac:dyDescent="0.2"/>
    <row r="654" ht="12.75" customHeight="1" x14ac:dyDescent="0.2"/>
    <row r="655" ht="12.75" customHeight="1" x14ac:dyDescent="0.2"/>
    <row r="656" ht="12.75" customHeight="1" x14ac:dyDescent="0.2"/>
    <row r="657" ht="12.75" customHeight="1" x14ac:dyDescent="0.2"/>
    <row r="658" ht="12.75" customHeight="1" x14ac:dyDescent="0.2"/>
    <row r="659" ht="12.75" customHeight="1" x14ac:dyDescent="0.2"/>
    <row r="660" ht="12.75" customHeight="1" x14ac:dyDescent="0.2"/>
    <row r="661" ht="12.75" customHeight="1" x14ac:dyDescent="0.2"/>
    <row r="662" ht="12.75" customHeight="1" x14ac:dyDescent="0.2"/>
    <row r="663" ht="12.75" customHeight="1" x14ac:dyDescent="0.2"/>
    <row r="664" ht="12.75" customHeight="1" x14ac:dyDescent="0.2"/>
    <row r="665" ht="12.75" customHeight="1" x14ac:dyDescent="0.2"/>
    <row r="666" ht="12.75" customHeight="1" x14ac:dyDescent="0.2"/>
    <row r="667" ht="12.75" customHeight="1" x14ac:dyDescent="0.2"/>
    <row r="668" ht="12.75" customHeight="1" x14ac:dyDescent="0.2"/>
    <row r="669" ht="12.75" customHeight="1" x14ac:dyDescent="0.2"/>
    <row r="670" ht="12.75" customHeight="1" x14ac:dyDescent="0.2"/>
    <row r="671" ht="12.75" customHeight="1" x14ac:dyDescent="0.2"/>
    <row r="672" ht="12.75" customHeight="1" x14ac:dyDescent="0.2"/>
    <row r="673" ht="12.75" customHeight="1" x14ac:dyDescent="0.2"/>
    <row r="674" ht="12.75" customHeight="1" x14ac:dyDescent="0.2"/>
    <row r="675" ht="12.75" customHeight="1" x14ac:dyDescent="0.2"/>
    <row r="676" ht="12.75" customHeight="1" x14ac:dyDescent="0.2"/>
    <row r="677" ht="12.75" customHeight="1" x14ac:dyDescent="0.2"/>
    <row r="678" ht="12.75" customHeight="1" x14ac:dyDescent="0.2"/>
    <row r="679" ht="12.75" customHeight="1" x14ac:dyDescent="0.2"/>
    <row r="680" ht="12.75" customHeight="1" x14ac:dyDescent="0.2"/>
    <row r="681" ht="12.75" customHeight="1" x14ac:dyDescent="0.2"/>
    <row r="682" ht="12.75" customHeight="1" x14ac:dyDescent="0.2"/>
    <row r="683" ht="12.75" customHeight="1" x14ac:dyDescent="0.2"/>
    <row r="684" ht="12.75" customHeight="1" x14ac:dyDescent="0.2"/>
    <row r="685" ht="12.75" customHeight="1" x14ac:dyDescent="0.2"/>
    <row r="686" ht="12.75" customHeight="1" x14ac:dyDescent="0.2"/>
    <row r="687" ht="12.75" customHeight="1" x14ac:dyDescent="0.2"/>
    <row r="688" ht="12.75" customHeight="1" x14ac:dyDescent="0.2"/>
    <row r="689" ht="12.75" customHeight="1" x14ac:dyDescent="0.2"/>
    <row r="690" ht="12.75" customHeight="1" x14ac:dyDescent="0.2"/>
    <row r="691" ht="12.75" customHeight="1" x14ac:dyDescent="0.2"/>
    <row r="692" ht="12.75" customHeight="1" x14ac:dyDescent="0.2"/>
    <row r="693" ht="12.75" customHeight="1" x14ac:dyDescent="0.2"/>
    <row r="694" ht="12.75" customHeight="1" x14ac:dyDescent="0.2"/>
    <row r="695" ht="12.75" customHeight="1" x14ac:dyDescent="0.2"/>
    <row r="696" ht="12.75" customHeight="1" x14ac:dyDescent="0.2"/>
    <row r="697" ht="12.75" customHeight="1" x14ac:dyDescent="0.2"/>
    <row r="698" ht="12.75" customHeight="1" x14ac:dyDescent="0.2"/>
    <row r="699" ht="12.75" customHeight="1" x14ac:dyDescent="0.2"/>
    <row r="700" ht="12.75" customHeight="1" x14ac:dyDescent="0.2"/>
    <row r="701" ht="12.75" customHeight="1" x14ac:dyDescent="0.2"/>
    <row r="702" ht="12.75" customHeight="1" x14ac:dyDescent="0.2"/>
    <row r="703" ht="12.75" customHeight="1" x14ac:dyDescent="0.2"/>
    <row r="704" ht="12.75" customHeight="1" x14ac:dyDescent="0.2"/>
    <row r="705" ht="12.75" customHeight="1" x14ac:dyDescent="0.2"/>
    <row r="706" ht="12.75" customHeight="1" x14ac:dyDescent="0.2"/>
    <row r="707" ht="12.75" customHeight="1" x14ac:dyDescent="0.2"/>
    <row r="708" ht="12.75" customHeight="1" x14ac:dyDescent="0.2"/>
    <row r="709" ht="12.75" customHeight="1" x14ac:dyDescent="0.2"/>
    <row r="710" ht="12.75" customHeight="1" x14ac:dyDescent="0.2"/>
    <row r="711" ht="12.75" customHeight="1" x14ac:dyDescent="0.2"/>
    <row r="712" ht="12.75" customHeight="1" x14ac:dyDescent="0.2"/>
    <row r="713" ht="12.75" customHeight="1" x14ac:dyDescent="0.2"/>
    <row r="714" ht="12.75" customHeight="1" x14ac:dyDescent="0.2"/>
    <row r="715" ht="12.75" customHeight="1" x14ac:dyDescent="0.2"/>
    <row r="716" ht="12.75" customHeight="1" x14ac:dyDescent="0.2"/>
    <row r="717" ht="12.75" customHeight="1" x14ac:dyDescent="0.2"/>
    <row r="718" ht="12.75" customHeight="1" x14ac:dyDescent="0.2"/>
    <row r="719" ht="12.75" customHeight="1" x14ac:dyDescent="0.2"/>
    <row r="720" ht="12.75" customHeight="1" x14ac:dyDescent="0.2"/>
    <row r="721" ht="12.75" customHeight="1" x14ac:dyDescent="0.2"/>
    <row r="722" ht="12.75" customHeight="1" x14ac:dyDescent="0.2"/>
    <row r="723" ht="12.75" customHeight="1" x14ac:dyDescent="0.2"/>
    <row r="724" ht="12.75" customHeight="1" x14ac:dyDescent="0.2"/>
    <row r="725" ht="12.75" customHeight="1" x14ac:dyDescent="0.2"/>
    <row r="726" ht="12.75" customHeight="1" x14ac:dyDescent="0.2"/>
    <row r="727" ht="12.75" customHeight="1" x14ac:dyDescent="0.2"/>
    <row r="728" ht="12.75" customHeight="1" x14ac:dyDescent="0.2"/>
    <row r="729" ht="12.75" customHeight="1" x14ac:dyDescent="0.2"/>
    <row r="730" ht="12.75" customHeight="1" x14ac:dyDescent="0.2"/>
    <row r="731" ht="12.75" customHeight="1" x14ac:dyDescent="0.2"/>
    <row r="732" ht="12.75" customHeight="1" x14ac:dyDescent="0.2"/>
    <row r="733" ht="12.75" customHeight="1" x14ac:dyDescent="0.2"/>
    <row r="734" ht="12.75" customHeight="1" x14ac:dyDescent="0.2"/>
    <row r="735" ht="12.75" customHeight="1" x14ac:dyDescent="0.2"/>
    <row r="736" ht="12.75" customHeight="1" x14ac:dyDescent="0.2"/>
    <row r="737" ht="12.75" customHeight="1" x14ac:dyDescent="0.2"/>
    <row r="738" ht="12.75" customHeight="1" x14ac:dyDescent="0.2"/>
    <row r="739" ht="12.75" customHeight="1" x14ac:dyDescent="0.2"/>
    <row r="740" ht="12.75" customHeight="1" x14ac:dyDescent="0.2"/>
    <row r="741" ht="12.75" customHeight="1" x14ac:dyDescent="0.2"/>
    <row r="742" ht="12.75" customHeight="1" x14ac:dyDescent="0.2"/>
    <row r="743" ht="12.75" customHeight="1" x14ac:dyDescent="0.2"/>
    <row r="744" ht="12.75" customHeight="1" x14ac:dyDescent="0.2"/>
    <row r="745" ht="12.75" customHeight="1" x14ac:dyDescent="0.2"/>
    <row r="746" ht="12.75" customHeight="1" x14ac:dyDescent="0.2"/>
    <row r="747" ht="12.75" customHeight="1" x14ac:dyDescent="0.2"/>
    <row r="748" ht="12.75" customHeight="1" x14ac:dyDescent="0.2"/>
    <row r="749" ht="12.75" customHeight="1" x14ac:dyDescent="0.2"/>
    <row r="750" ht="12.75" customHeight="1" x14ac:dyDescent="0.2"/>
    <row r="751" ht="12.75" customHeight="1" x14ac:dyDescent="0.2"/>
    <row r="752" ht="12.75" customHeight="1" x14ac:dyDescent="0.2"/>
    <row r="753" ht="12.75" customHeight="1" x14ac:dyDescent="0.2"/>
    <row r="754" ht="12.75" customHeight="1" x14ac:dyDescent="0.2"/>
    <row r="755" ht="12.75" customHeight="1" x14ac:dyDescent="0.2"/>
    <row r="756" ht="12.75" customHeight="1" x14ac:dyDescent="0.2"/>
    <row r="757" ht="12.75" customHeight="1" x14ac:dyDescent="0.2"/>
    <row r="758" ht="12.75" customHeight="1" x14ac:dyDescent="0.2"/>
    <row r="759" ht="12.75" customHeight="1" x14ac:dyDescent="0.2"/>
    <row r="760" ht="12.75" customHeight="1" x14ac:dyDescent="0.2"/>
    <row r="761" ht="12.75" customHeight="1" x14ac:dyDescent="0.2"/>
    <row r="762" ht="12.75" customHeight="1" x14ac:dyDescent="0.2"/>
    <row r="763" ht="12.75" customHeight="1" x14ac:dyDescent="0.2"/>
    <row r="764" ht="12.75" customHeight="1" x14ac:dyDescent="0.2"/>
    <row r="765" ht="12.75" customHeight="1" x14ac:dyDescent="0.2"/>
    <row r="766" ht="12.75" customHeight="1" x14ac:dyDescent="0.2"/>
    <row r="767" ht="12.75" customHeight="1" x14ac:dyDescent="0.2"/>
    <row r="768" ht="12.75" customHeight="1" x14ac:dyDescent="0.2"/>
    <row r="769" ht="12.75" customHeight="1" x14ac:dyDescent="0.2"/>
    <row r="770" ht="12.75" customHeight="1" x14ac:dyDescent="0.2"/>
    <row r="771" ht="12.75" customHeight="1" x14ac:dyDescent="0.2"/>
    <row r="772" ht="12.75" customHeight="1" x14ac:dyDescent="0.2"/>
    <row r="773" ht="12.75" customHeight="1" x14ac:dyDescent="0.2"/>
    <row r="774" ht="12.75" customHeight="1" x14ac:dyDescent="0.2"/>
    <row r="775" ht="12.75" customHeight="1" x14ac:dyDescent="0.2"/>
    <row r="776" ht="12.75" customHeight="1" x14ac:dyDescent="0.2"/>
    <row r="777" ht="12.75" customHeight="1" x14ac:dyDescent="0.2"/>
    <row r="778" ht="12.75" customHeight="1" x14ac:dyDescent="0.2"/>
    <row r="779" ht="12.75" customHeight="1" x14ac:dyDescent="0.2"/>
    <row r="780" ht="12.75" customHeight="1" x14ac:dyDescent="0.2"/>
    <row r="781" ht="12.75" customHeight="1" x14ac:dyDescent="0.2"/>
    <row r="782" ht="12.75" customHeight="1" x14ac:dyDescent="0.2"/>
    <row r="783" ht="12.75" customHeight="1" x14ac:dyDescent="0.2"/>
    <row r="784" ht="12.75" customHeight="1" x14ac:dyDescent="0.2"/>
    <row r="785" ht="12.75" customHeight="1" x14ac:dyDescent="0.2"/>
    <row r="786" ht="12.75" customHeight="1" x14ac:dyDescent="0.2"/>
    <row r="787" ht="12.75" customHeight="1" x14ac:dyDescent="0.2"/>
    <row r="788" ht="12.75" customHeight="1" x14ac:dyDescent="0.2"/>
    <row r="789" ht="12.75" customHeight="1" x14ac:dyDescent="0.2"/>
    <row r="790" ht="12.75" customHeight="1" x14ac:dyDescent="0.2"/>
    <row r="791" ht="12.75" customHeight="1" x14ac:dyDescent="0.2"/>
    <row r="792" ht="12.75" customHeight="1" x14ac:dyDescent="0.2"/>
    <row r="793" ht="12.75" customHeight="1" x14ac:dyDescent="0.2"/>
    <row r="794" ht="12.75" customHeight="1" x14ac:dyDescent="0.2"/>
    <row r="795" ht="12.75" customHeight="1" x14ac:dyDescent="0.2"/>
    <row r="796" ht="12.75" customHeight="1" x14ac:dyDescent="0.2"/>
    <row r="797" ht="12.75" customHeight="1" x14ac:dyDescent="0.2"/>
    <row r="798" ht="12.75" customHeight="1" x14ac:dyDescent="0.2"/>
    <row r="799" ht="12.75" customHeight="1" x14ac:dyDescent="0.2"/>
    <row r="800" ht="12.75" customHeight="1" x14ac:dyDescent="0.2"/>
    <row r="801" ht="12.75" customHeight="1" x14ac:dyDescent="0.2"/>
    <row r="802" ht="12.75" customHeight="1" x14ac:dyDescent="0.2"/>
    <row r="803" ht="12.75" customHeight="1" x14ac:dyDescent="0.2"/>
    <row r="804" ht="12.75" customHeight="1" x14ac:dyDescent="0.2"/>
    <row r="805" ht="12.75" customHeight="1" x14ac:dyDescent="0.2"/>
    <row r="806" ht="12.75" customHeight="1" x14ac:dyDescent="0.2"/>
    <row r="807" ht="12.75" customHeight="1" x14ac:dyDescent="0.2"/>
    <row r="808" ht="12.75" customHeight="1" x14ac:dyDescent="0.2"/>
    <row r="809" ht="12.75" customHeight="1" x14ac:dyDescent="0.2"/>
    <row r="810" ht="12.75" customHeight="1" x14ac:dyDescent="0.2"/>
    <row r="811" ht="12.75" customHeight="1" x14ac:dyDescent="0.2"/>
    <row r="812" ht="12.75" customHeight="1" x14ac:dyDescent="0.2"/>
    <row r="813" ht="12.75" customHeight="1" x14ac:dyDescent="0.2"/>
    <row r="814" ht="12.75" customHeight="1" x14ac:dyDescent="0.2"/>
    <row r="815" ht="12.75" customHeight="1" x14ac:dyDescent="0.2"/>
    <row r="816" ht="12.75" customHeight="1" x14ac:dyDescent="0.2"/>
    <row r="817" ht="12.75" customHeight="1" x14ac:dyDescent="0.2"/>
    <row r="818" ht="12.75" customHeight="1" x14ac:dyDescent="0.2"/>
    <row r="819" ht="12.75" customHeight="1" x14ac:dyDescent="0.2"/>
    <row r="820" ht="12.75" customHeight="1" x14ac:dyDescent="0.2"/>
    <row r="821" ht="12.75" customHeight="1" x14ac:dyDescent="0.2"/>
    <row r="822" ht="12.75" customHeight="1" x14ac:dyDescent="0.2"/>
    <row r="823" ht="12.75" customHeight="1" x14ac:dyDescent="0.2"/>
    <row r="824" ht="12.75" customHeight="1" x14ac:dyDescent="0.2"/>
    <row r="825" ht="12.75" customHeight="1" x14ac:dyDescent="0.2"/>
    <row r="826" ht="12.75" customHeight="1" x14ac:dyDescent="0.2"/>
    <row r="827" ht="12.75" customHeight="1" x14ac:dyDescent="0.2"/>
    <row r="828" ht="12.75" customHeight="1" x14ac:dyDescent="0.2"/>
    <row r="829" ht="12.75" customHeight="1" x14ac:dyDescent="0.2"/>
    <row r="830" ht="12.75" customHeight="1" x14ac:dyDescent="0.2"/>
    <row r="831" ht="12.75" customHeight="1" x14ac:dyDescent="0.2"/>
    <row r="832" ht="12.75" customHeight="1" x14ac:dyDescent="0.2"/>
    <row r="833" ht="12.75" customHeight="1" x14ac:dyDescent="0.2"/>
    <row r="834" ht="12.75" customHeight="1" x14ac:dyDescent="0.2"/>
    <row r="835" ht="12.75" customHeight="1" x14ac:dyDescent="0.2"/>
    <row r="836" ht="12.75" customHeight="1" x14ac:dyDescent="0.2"/>
    <row r="837" ht="12.75" customHeight="1" x14ac:dyDescent="0.2"/>
    <row r="838" ht="12.75" customHeight="1" x14ac:dyDescent="0.2"/>
    <row r="839" ht="12.75" customHeight="1" x14ac:dyDescent="0.2"/>
    <row r="840" ht="12.75" customHeight="1" x14ac:dyDescent="0.2"/>
    <row r="841" ht="12.75" customHeight="1" x14ac:dyDescent="0.2"/>
    <row r="842" ht="12.75" customHeight="1" x14ac:dyDescent="0.2"/>
    <row r="843" ht="12.75" customHeight="1" x14ac:dyDescent="0.2"/>
    <row r="844" ht="12.75" customHeight="1" x14ac:dyDescent="0.2"/>
    <row r="845" ht="12.75" customHeight="1" x14ac:dyDescent="0.2"/>
    <row r="846" ht="12.75" customHeight="1" x14ac:dyDescent="0.2"/>
    <row r="847" ht="12.75" customHeight="1" x14ac:dyDescent="0.2"/>
    <row r="848" ht="12.75" customHeight="1" x14ac:dyDescent="0.2"/>
    <row r="849" ht="12.75" customHeight="1" x14ac:dyDescent="0.2"/>
    <row r="850" ht="12.75" customHeight="1" x14ac:dyDescent="0.2"/>
    <row r="851" ht="12.75" customHeight="1" x14ac:dyDescent="0.2"/>
    <row r="852" ht="12.75" customHeight="1" x14ac:dyDescent="0.2"/>
    <row r="853" ht="12.75" customHeight="1" x14ac:dyDescent="0.2"/>
    <row r="854" ht="12.75" customHeight="1" x14ac:dyDescent="0.2"/>
    <row r="855" ht="12.75" customHeight="1" x14ac:dyDescent="0.2"/>
    <row r="856" ht="12.75" customHeight="1" x14ac:dyDescent="0.2"/>
    <row r="857" ht="12.75" customHeight="1" x14ac:dyDescent="0.2"/>
    <row r="858" ht="12.75" customHeight="1" x14ac:dyDescent="0.2"/>
    <row r="859" ht="12.75" customHeight="1" x14ac:dyDescent="0.2"/>
    <row r="860" ht="12.75" customHeight="1" x14ac:dyDescent="0.2"/>
    <row r="861" ht="12.75" customHeight="1" x14ac:dyDescent="0.2"/>
    <row r="862" ht="12.75" customHeight="1" x14ac:dyDescent="0.2"/>
    <row r="863" ht="12.75" customHeight="1" x14ac:dyDescent="0.2"/>
    <row r="864" ht="12.75" customHeight="1" x14ac:dyDescent="0.2"/>
    <row r="865" ht="12.75" customHeight="1" x14ac:dyDescent="0.2"/>
    <row r="866" ht="12.75" customHeight="1" x14ac:dyDescent="0.2"/>
    <row r="867" ht="12.75" customHeight="1" x14ac:dyDescent="0.2"/>
    <row r="868" ht="12.75" customHeight="1" x14ac:dyDescent="0.2"/>
    <row r="869" ht="12.75" customHeight="1" x14ac:dyDescent="0.2"/>
    <row r="870" ht="12.75" customHeight="1" x14ac:dyDescent="0.2"/>
    <row r="871" ht="12.75" customHeight="1" x14ac:dyDescent="0.2"/>
    <row r="872" ht="12.75" customHeight="1" x14ac:dyDescent="0.2"/>
    <row r="873" ht="12.75" customHeight="1" x14ac:dyDescent="0.2"/>
    <row r="874" ht="12.75" customHeight="1" x14ac:dyDescent="0.2"/>
    <row r="875" ht="12.75" customHeight="1" x14ac:dyDescent="0.2"/>
    <row r="876" ht="12.75" customHeight="1" x14ac:dyDescent="0.2"/>
    <row r="877" ht="12.75" customHeight="1" x14ac:dyDescent="0.2"/>
    <row r="878" ht="12.75" customHeight="1" x14ac:dyDescent="0.2"/>
    <row r="879" ht="12.75" customHeight="1" x14ac:dyDescent="0.2"/>
    <row r="880" ht="12.75" customHeight="1" x14ac:dyDescent="0.2"/>
    <row r="881" ht="12.75" customHeight="1" x14ac:dyDescent="0.2"/>
    <row r="882" ht="12.75" customHeight="1" x14ac:dyDescent="0.2"/>
    <row r="883" ht="12.75" customHeight="1" x14ac:dyDescent="0.2"/>
    <row r="884" ht="12.75" customHeight="1" x14ac:dyDescent="0.2"/>
    <row r="885" ht="12.75" customHeight="1" x14ac:dyDescent="0.2"/>
    <row r="886" ht="12.75" customHeight="1" x14ac:dyDescent="0.2"/>
    <row r="887" ht="12.75" customHeight="1" x14ac:dyDescent="0.2"/>
    <row r="888" ht="12.75" customHeight="1" x14ac:dyDescent="0.2"/>
    <row r="889" ht="12.75" customHeight="1" x14ac:dyDescent="0.2"/>
    <row r="890" ht="12.75" customHeight="1" x14ac:dyDescent="0.2"/>
    <row r="891" ht="12.75" customHeight="1" x14ac:dyDescent="0.2"/>
    <row r="892" ht="12.75" customHeight="1" x14ac:dyDescent="0.2"/>
    <row r="893" ht="12.75" customHeight="1" x14ac:dyDescent="0.2"/>
    <row r="894" ht="12.75" customHeight="1" x14ac:dyDescent="0.2"/>
    <row r="895" ht="12.75" customHeight="1" x14ac:dyDescent="0.2"/>
    <row r="896" ht="12.75" customHeight="1" x14ac:dyDescent="0.2"/>
    <row r="897" ht="12.75" customHeight="1" x14ac:dyDescent="0.2"/>
    <row r="898" ht="12.75" customHeight="1" x14ac:dyDescent="0.2"/>
    <row r="899" ht="12.75" customHeight="1" x14ac:dyDescent="0.2"/>
    <row r="900" ht="12.75" customHeight="1" x14ac:dyDescent="0.2"/>
    <row r="901" ht="12.75" customHeight="1" x14ac:dyDescent="0.2"/>
    <row r="902" ht="12.75" customHeight="1" x14ac:dyDescent="0.2"/>
    <row r="903" ht="12.75" customHeight="1" x14ac:dyDescent="0.2"/>
    <row r="904" ht="12.75" customHeight="1" x14ac:dyDescent="0.2"/>
    <row r="905" ht="12.75" customHeight="1" x14ac:dyDescent="0.2"/>
    <row r="906" ht="12.75" customHeight="1" x14ac:dyDescent="0.2"/>
    <row r="907" ht="12.75" customHeight="1" x14ac:dyDescent="0.2"/>
    <row r="908" ht="12.75" customHeight="1" x14ac:dyDescent="0.2"/>
    <row r="909" ht="12.75" customHeight="1" x14ac:dyDescent="0.2"/>
    <row r="910" ht="12.75" customHeight="1" x14ac:dyDescent="0.2"/>
    <row r="911" ht="12.75" customHeight="1" x14ac:dyDescent="0.2"/>
    <row r="912" ht="12.75" customHeight="1" x14ac:dyDescent="0.2"/>
    <row r="913" ht="12.75" customHeight="1" x14ac:dyDescent="0.2"/>
    <row r="914" ht="12.75" customHeight="1" x14ac:dyDescent="0.2"/>
    <row r="915" ht="12.75" customHeight="1" x14ac:dyDescent="0.2"/>
    <row r="916" ht="12.75" customHeight="1" x14ac:dyDescent="0.2"/>
    <row r="917" ht="12.75" customHeight="1" x14ac:dyDescent="0.2"/>
    <row r="918" ht="12.75" customHeight="1" x14ac:dyDescent="0.2"/>
    <row r="919" ht="12.75" customHeight="1" x14ac:dyDescent="0.2"/>
    <row r="920" ht="12.75" customHeight="1" x14ac:dyDescent="0.2"/>
    <row r="921" ht="12.75" customHeight="1" x14ac:dyDescent="0.2"/>
    <row r="922" ht="12.75" customHeight="1" x14ac:dyDescent="0.2"/>
    <row r="923" ht="12.75" customHeight="1" x14ac:dyDescent="0.2"/>
    <row r="924" ht="12.75" customHeight="1" x14ac:dyDescent="0.2"/>
    <row r="925" ht="12.75" customHeight="1" x14ac:dyDescent="0.2"/>
    <row r="926" ht="12.75" customHeight="1" x14ac:dyDescent="0.2"/>
    <row r="927" ht="12.75" customHeight="1" x14ac:dyDescent="0.2"/>
    <row r="928" ht="12.75" customHeight="1" x14ac:dyDescent="0.2"/>
    <row r="929" ht="12.75" customHeight="1" x14ac:dyDescent="0.2"/>
    <row r="930" ht="12.75" customHeight="1" x14ac:dyDescent="0.2"/>
    <row r="931" ht="12.75" customHeight="1" x14ac:dyDescent="0.2"/>
    <row r="932" ht="12.75" customHeight="1" x14ac:dyDescent="0.2"/>
    <row r="933" ht="12.75" customHeight="1" x14ac:dyDescent="0.2"/>
    <row r="934" ht="12.75" customHeight="1" x14ac:dyDescent="0.2"/>
    <row r="935" ht="12.75" customHeight="1" x14ac:dyDescent="0.2"/>
    <row r="936" ht="12.75" customHeight="1" x14ac:dyDescent="0.2"/>
    <row r="937" ht="12.75" customHeight="1" x14ac:dyDescent="0.2"/>
    <row r="938" ht="12.75" customHeight="1" x14ac:dyDescent="0.2"/>
    <row r="939" ht="12.75" customHeight="1" x14ac:dyDescent="0.2"/>
    <row r="940" ht="12.75" customHeight="1" x14ac:dyDescent="0.2"/>
    <row r="941" ht="12.75" customHeight="1" x14ac:dyDescent="0.2"/>
    <row r="942" ht="12.75" customHeight="1" x14ac:dyDescent="0.2"/>
    <row r="943" ht="12.75" customHeight="1" x14ac:dyDescent="0.2"/>
    <row r="944" ht="12.75" customHeight="1" x14ac:dyDescent="0.2"/>
    <row r="945" ht="12.75" customHeight="1" x14ac:dyDescent="0.2"/>
    <row r="946" ht="12.75" customHeight="1" x14ac:dyDescent="0.2"/>
    <row r="947" ht="12.75" customHeight="1" x14ac:dyDescent="0.2"/>
    <row r="948" ht="12.75" customHeight="1" x14ac:dyDescent="0.2"/>
    <row r="949" ht="12.75" customHeight="1" x14ac:dyDescent="0.2"/>
    <row r="950" ht="12.75" customHeight="1" x14ac:dyDescent="0.2"/>
    <row r="951" ht="12.75" customHeight="1" x14ac:dyDescent="0.2"/>
    <row r="952" ht="12.75" customHeight="1" x14ac:dyDescent="0.2"/>
    <row r="953" ht="12.75" customHeight="1" x14ac:dyDescent="0.2"/>
    <row r="954" ht="12.75" customHeight="1" x14ac:dyDescent="0.2"/>
    <row r="955" ht="12.75" customHeight="1" x14ac:dyDescent="0.2"/>
    <row r="956" ht="12.75" customHeight="1" x14ac:dyDescent="0.2"/>
    <row r="957" ht="12.75" customHeight="1" x14ac:dyDescent="0.2"/>
    <row r="958" ht="12.75" customHeight="1" x14ac:dyDescent="0.2"/>
    <row r="959" ht="12.75" customHeight="1" x14ac:dyDescent="0.2"/>
    <row r="960" ht="12.75" customHeight="1" x14ac:dyDescent="0.2"/>
    <row r="961" ht="12.75" customHeight="1" x14ac:dyDescent="0.2"/>
    <row r="962" ht="12.75" customHeight="1" x14ac:dyDescent="0.2"/>
    <row r="963" ht="12.75" customHeight="1" x14ac:dyDescent="0.2"/>
    <row r="964" ht="12.75" customHeight="1" x14ac:dyDescent="0.2"/>
    <row r="965" ht="12.75" customHeight="1" x14ac:dyDescent="0.2"/>
    <row r="966" ht="12.75" customHeight="1" x14ac:dyDescent="0.2"/>
    <row r="967" ht="12.75" customHeight="1" x14ac:dyDescent="0.2"/>
    <row r="968" ht="12.75" customHeight="1" x14ac:dyDescent="0.2"/>
    <row r="969" ht="12.75" customHeight="1" x14ac:dyDescent="0.2"/>
    <row r="970" ht="12.75" customHeight="1" x14ac:dyDescent="0.2"/>
    <row r="971" ht="12.75" customHeight="1" x14ac:dyDescent="0.2"/>
    <row r="972" ht="12.75" customHeight="1" x14ac:dyDescent="0.2"/>
    <row r="973" ht="12.75" customHeight="1" x14ac:dyDescent="0.2"/>
    <row r="974" ht="12.75" customHeight="1" x14ac:dyDescent="0.2"/>
    <row r="975" ht="12.75" customHeight="1" x14ac:dyDescent="0.2"/>
    <row r="976" ht="12.75" customHeight="1" x14ac:dyDescent="0.2"/>
    <row r="977" ht="12.75" customHeight="1" x14ac:dyDescent="0.2"/>
    <row r="978" ht="12.75" customHeight="1" x14ac:dyDescent="0.2"/>
    <row r="979" ht="12.75" customHeight="1" x14ac:dyDescent="0.2"/>
    <row r="980" ht="12.75" customHeight="1" x14ac:dyDescent="0.2"/>
    <row r="981" ht="12.75" customHeight="1" x14ac:dyDescent="0.2"/>
    <row r="982" ht="12.75" customHeight="1" x14ac:dyDescent="0.2"/>
    <row r="983" ht="12.75" customHeight="1" x14ac:dyDescent="0.2"/>
    <row r="984" ht="12.75" customHeight="1" x14ac:dyDescent="0.2"/>
    <row r="985" ht="12.75" customHeight="1" x14ac:dyDescent="0.2"/>
    <row r="986" ht="12.75" customHeight="1" x14ac:dyDescent="0.2"/>
    <row r="987" ht="12.75" customHeight="1" x14ac:dyDescent="0.2"/>
    <row r="988" ht="12.75" customHeight="1" x14ac:dyDescent="0.2"/>
    <row r="989" ht="12.75" customHeight="1" x14ac:dyDescent="0.2"/>
    <row r="990" ht="12.75" customHeight="1" x14ac:dyDescent="0.2"/>
    <row r="991" ht="12.75" customHeight="1" x14ac:dyDescent="0.2"/>
    <row r="992" ht="12.75" customHeight="1" x14ac:dyDescent="0.2"/>
    <row r="993" ht="12.75" customHeight="1" x14ac:dyDescent="0.2"/>
    <row r="994" ht="12.75" customHeight="1" x14ac:dyDescent="0.2"/>
    <row r="995" ht="12.75" customHeight="1" x14ac:dyDescent="0.2"/>
    <row r="996" ht="12.75" customHeight="1" x14ac:dyDescent="0.2"/>
    <row r="997" ht="12.75" customHeight="1" x14ac:dyDescent="0.2"/>
    <row r="998" ht="12.75" customHeight="1" x14ac:dyDescent="0.2"/>
    <row r="999" ht="12.75" customHeight="1" x14ac:dyDescent="0.2"/>
    <row r="1000" ht="12.75" customHeight="1" x14ac:dyDescent="0.2"/>
  </sheetData>
  <mergeCells count="2">
    <mergeCell ref="B5:C5"/>
    <mergeCell ref="B15:C15"/>
  </mergeCells>
  <pageMargins left="0.7" right="0.7" top="0.75" bottom="0.75" header="0" footer="0"/>
  <pageSetup orientation="landscape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I1000"/>
  <sheetViews>
    <sheetView topLeftCell="A34" workbookViewId="0"/>
  </sheetViews>
  <sheetFormatPr baseColWidth="10" defaultColWidth="12.5703125" defaultRowHeight="15" customHeight="1" x14ac:dyDescent="0.2"/>
  <cols>
    <col min="1" max="2" width="10" customWidth="1"/>
    <col min="3" max="3" width="5.85546875" customWidth="1"/>
    <col min="4" max="6" width="6.7109375" customWidth="1"/>
    <col min="7" max="26" width="10" customWidth="1"/>
  </cols>
  <sheetData>
    <row r="1" spans="1:9" ht="12.75" customHeight="1" x14ac:dyDescent="0.2"/>
    <row r="2" spans="1:9" ht="12.75" customHeight="1" x14ac:dyDescent="0.2"/>
    <row r="3" spans="1:9" ht="12.75" customHeight="1" x14ac:dyDescent="0.3">
      <c r="A3" s="61" t="s">
        <v>75</v>
      </c>
      <c r="B3" s="61"/>
    </row>
    <row r="4" spans="1:9" ht="12.75" customHeight="1" x14ac:dyDescent="0.2">
      <c r="C4" s="306" t="s">
        <v>3</v>
      </c>
      <c r="D4" s="307"/>
      <c r="E4" s="4"/>
      <c r="F4" s="4"/>
      <c r="G4" s="17" t="s">
        <v>19</v>
      </c>
    </row>
    <row r="5" spans="1:9" ht="25.5" customHeight="1" x14ac:dyDescent="0.2">
      <c r="A5" s="15" t="s">
        <v>18</v>
      </c>
      <c r="B5" s="15" t="s">
        <v>147</v>
      </c>
      <c r="C5" s="16">
        <v>1</v>
      </c>
      <c r="D5" s="16">
        <v>2</v>
      </c>
      <c r="E5" s="2">
        <v>3</v>
      </c>
      <c r="F5" s="2">
        <v>4</v>
      </c>
      <c r="G5" s="26"/>
      <c r="H5" s="10" t="s">
        <v>11</v>
      </c>
      <c r="I5" s="2" t="s">
        <v>148</v>
      </c>
    </row>
    <row r="6" spans="1:9" ht="12.75" customHeight="1" x14ac:dyDescent="0.2">
      <c r="A6" s="46" t="s">
        <v>28</v>
      </c>
      <c r="B6" s="187" t="s">
        <v>149</v>
      </c>
      <c r="D6" s="25"/>
      <c r="E6" s="25"/>
      <c r="F6" s="25"/>
      <c r="G6" s="26"/>
    </row>
    <row r="7" spans="1:9" ht="12.75" customHeight="1" x14ac:dyDescent="0.2">
      <c r="A7" s="46" t="s">
        <v>29</v>
      </c>
      <c r="B7" s="46"/>
      <c r="C7" s="2">
        <v>30</v>
      </c>
      <c r="G7" s="26"/>
    </row>
    <row r="8" spans="1:9" ht="12.75" customHeight="1" x14ac:dyDescent="0.2">
      <c r="A8" s="46" t="s">
        <v>30</v>
      </c>
      <c r="B8" s="46"/>
      <c r="D8" s="2">
        <v>28</v>
      </c>
      <c r="G8" s="45"/>
    </row>
    <row r="9" spans="1:9" ht="12.75" customHeight="1" x14ac:dyDescent="0.2">
      <c r="A9" s="46" t="s">
        <v>31</v>
      </c>
      <c r="B9" s="46"/>
      <c r="E9" s="2">
        <v>27</v>
      </c>
      <c r="G9" s="45"/>
    </row>
    <row r="10" spans="1:9" ht="12.75" customHeight="1" x14ac:dyDescent="0.2">
      <c r="A10" s="46" t="s">
        <v>50</v>
      </c>
      <c r="F10" s="2">
        <v>27</v>
      </c>
      <c r="G10" s="45">
        <v>27</v>
      </c>
      <c r="H10" s="48"/>
      <c r="I10" s="2">
        <v>2</v>
      </c>
    </row>
    <row r="11" spans="1:9" ht="12.75" customHeight="1" x14ac:dyDescent="0.2">
      <c r="G11" s="2">
        <f>SUM(G10)</f>
        <v>27</v>
      </c>
      <c r="H11" s="48">
        <f>G10/C7</f>
        <v>0.9</v>
      </c>
      <c r="I11" s="48">
        <f>I10/C7</f>
        <v>6.6666666666666666E-2</v>
      </c>
    </row>
    <row r="12" spans="1:9" ht="12.75" customHeight="1" x14ac:dyDescent="0.2"/>
    <row r="13" spans="1:9" ht="12.75" customHeight="1" x14ac:dyDescent="0.2"/>
    <row r="14" spans="1:9" ht="12.75" customHeight="1" x14ac:dyDescent="0.2"/>
    <row r="15" spans="1:9" ht="12.75" customHeight="1" x14ac:dyDescent="0.3">
      <c r="A15" s="61" t="s">
        <v>77</v>
      </c>
      <c r="B15" s="61"/>
    </row>
    <row r="16" spans="1:9" ht="12.75" customHeight="1" x14ac:dyDescent="0.2">
      <c r="C16" s="306" t="s">
        <v>3</v>
      </c>
      <c r="D16" s="307"/>
      <c r="E16" s="4"/>
      <c r="F16" s="4"/>
      <c r="G16" s="17" t="s">
        <v>19</v>
      </c>
    </row>
    <row r="17" spans="1:9" ht="25.5" customHeight="1" x14ac:dyDescent="0.2">
      <c r="A17" s="15" t="s">
        <v>18</v>
      </c>
      <c r="B17" s="15" t="s">
        <v>147</v>
      </c>
      <c r="C17" s="16">
        <v>1</v>
      </c>
      <c r="D17" s="16">
        <v>2</v>
      </c>
      <c r="E17" s="2">
        <v>3</v>
      </c>
      <c r="F17" s="2">
        <v>4</v>
      </c>
      <c r="G17" s="26"/>
      <c r="H17" s="10" t="s">
        <v>11</v>
      </c>
      <c r="I17" s="2" t="s">
        <v>148</v>
      </c>
    </row>
    <row r="18" spans="1:9" ht="12.75" customHeight="1" x14ac:dyDescent="0.2">
      <c r="A18" s="46" t="s">
        <v>30</v>
      </c>
      <c r="B18" s="187" t="s">
        <v>150</v>
      </c>
      <c r="D18" s="25"/>
      <c r="E18" s="25"/>
      <c r="F18" s="25"/>
      <c r="G18" s="26"/>
    </row>
    <row r="19" spans="1:9" ht="12.75" customHeight="1" x14ac:dyDescent="0.2">
      <c r="A19" s="46" t="s">
        <v>31</v>
      </c>
      <c r="B19" s="46"/>
      <c r="C19" s="2">
        <v>20</v>
      </c>
      <c r="G19" s="26"/>
    </row>
    <row r="20" spans="1:9" ht="12.75" customHeight="1" x14ac:dyDescent="0.2">
      <c r="A20" s="46" t="s">
        <v>50</v>
      </c>
      <c r="B20" s="46"/>
      <c r="D20" s="2">
        <v>20</v>
      </c>
      <c r="G20" s="45"/>
    </row>
    <row r="21" spans="1:9" ht="12.75" customHeight="1" x14ac:dyDescent="0.2">
      <c r="A21" s="46" t="s">
        <v>51</v>
      </c>
      <c r="B21" s="46"/>
      <c r="E21" s="2">
        <v>20</v>
      </c>
      <c r="G21" s="45"/>
    </row>
    <row r="22" spans="1:9" ht="12.75" customHeight="1" x14ac:dyDescent="0.2">
      <c r="A22" s="46" t="s">
        <v>52</v>
      </c>
      <c r="F22" s="2">
        <v>20</v>
      </c>
      <c r="G22" s="45">
        <v>20</v>
      </c>
      <c r="H22" s="48"/>
      <c r="I22" s="2">
        <v>2</v>
      </c>
    </row>
    <row r="23" spans="1:9" ht="12.75" customHeight="1" x14ac:dyDescent="0.2">
      <c r="G23" s="2">
        <f>SUM(G22)</f>
        <v>20</v>
      </c>
      <c r="H23" s="48">
        <f>G22/C19</f>
        <v>1</v>
      </c>
      <c r="I23" s="48">
        <f>I22/C19</f>
        <v>0.1</v>
      </c>
    </row>
    <row r="24" spans="1:9" ht="12.75" customHeight="1" x14ac:dyDescent="0.2"/>
    <row r="25" spans="1:9" ht="12.75" customHeight="1" x14ac:dyDescent="0.3">
      <c r="A25" s="61" t="s">
        <v>87</v>
      </c>
      <c r="B25" s="61"/>
    </row>
    <row r="26" spans="1:9" ht="12.75" customHeight="1" x14ac:dyDescent="0.2">
      <c r="C26" s="306" t="s">
        <v>3</v>
      </c>
      <c r="D26" s="307"/>
      <c r="E26" s="4"/>
      <c r="F26" s="4"/>
      <c r="G26" s="17" t="s">
        <v>19</v>
      </c>
    </row>
    <row r="27" spans="1:9" ht="25.5" customHeight="1" x14ac:dyDescent="0.2">
      <c r="A27" s="15" t="s">
        <v>18</v>
      </c>
      <c r="B27" s="15" t="s">
        <v>147</v>
      </c>
      <c r="C27" s="16">
        <v>1</v>
      </c>
      <c r="D27" s="16">
        <v>2</v>
      </c>
      <c r="E27" s="2">
        <v>3</v>
      </c>
      <c r="F27" s="2">
        <v>4</v>
      </c>
      <c r="G27" s="26"/>
      <c r="H27" s="10" t="s">
        <v>11</v>
      </c>
    </row>
    <row r="28" spans="1:9" ht="12.75" customHeight="1" x14ac:dyDescent="0.2">
      <c r="A28" s="46" t="s">
        <v>53</v>
      </c>
      <c r="B28" s="187" t="s">
        <v>151</v>
      </c>
      <c r="D28" s="25"/>
      <c r="E28" s="25"/>
      <c r="F28" s="25"/>
      <c r="G28" s="26"/>
    </row>
    <row r="29" spans="1:9" ht="12.75" customHeight="1" x14ac:dyDescent="0.2">
      <c r="A29" s="46" t="s">
        <v>54</v>
      </c>
      <c r="B29" s="46"/>
      <c r="C29" s="2">
        <v>10</v>
      </c>
      <c r="G29" s="26"/>
    </row>
    <row r="30" spans="1:9" ht="12.75" customHeight="1" x14ac:dyDescent="0.2">
      <c r="A30" s="46" t="s">
        <v>55</v>
      </c>
      <c r="D30" s="2">
        <v>9</v>
      </c>
      <c r="G30" s="26"/>
      <c r="H30" s="48"/>
    </row>
    <row r="31" spans="1:9" ht="12.75" customHeight="1" x14ac:dyDescent="0.2">
      <c r="A31" s="46" t="s">
        <v>56</v>
      </c>
      <c r="E31" s="2">
        <v>9</v>
      </c>
      <c r="G31" s="26"/>
    </row>
    <row r="32" spans="1:9" ht="12.75" customHeight="1" x14ac:dyDescent="0.2">
      <c r="A32" s="46" t="s">
        <v>57</v>
      </c>
      <c r="F32" s="2">
        <v>9</v>
      </c>
      <c r="G32" s="26">
        <v>9</v>
      </c>
    </row>
    <row r="33" spans="1:8" ht="12.75" customHeight="1" x14ac:dyDescent="0.2">
      <c r="G33" s="2">
        <f>SUM(G32)</f>
        <v>9</v>
      </c>
      <c r="H33" s="48">
        <f>G32/C29</f>
        <v>0.9</v>
      </c>
    </row>
    <row r="34" spans="1:8" ht="12.75" customHeight="1" x14ac:dyDescent="0.2"/>
    <row r="35" spans="1:8" ht="12.75" customHeight="1" x14ac:dyDescent="0.2"/>
    <row r="36" spans="1:8" ht="12.75" customHeight="1" x14ac:dyDescent="0.2"/>
    <row r="37" spans="1:8" ht="12.75" customHeight="1" x14ac:dyDescent="0.2"/>
    <row r="38" spans="1:8" ht="12.75" customHeight="1" x14ac:dyDescent="0.3">
      <c r="A38" s="61" t="s">
        <v>94</v>
      </c>
      <c r="B38" s="61"/>
    </row>
    <row r="39" spans="1:8" ht="12.75" customHeight="1" x14ac:dyDescent="0.2">
      <c r="C39" s="306" t="s">
        <v>3</v>
      </c>
      <c r="D39" s="307"/>
      <c r="E39" s="4"/>
      <c r="F39" s="4"/>
      <c r="G39" s="17" t="s">
        <v>19</v>
      </c>
    </row>
    <row r="40" spans="1:8" ht="25.5" customHeight="1" x14ac:dyDescent="0.2">
      <c r="A40" s="15" t="s">
        <v>18</v>
      </c>
      <c r="B40" s="15" t="s">
        <v>147</v>
      </c>
      <c r="C40" s="16">
        <v>1</v>
      </c>
      <c r="D40" s="16">
        <v>2</v>
      </c>
      <c r="E40" s="2">
        <v>3</v>
      </c>
      <c r="F40" s="2">
        <v>4</v>
      </c>
      <c r="G40" s="26"/>
      <c r="H40" s="10" t="s">
        <v>11</v>
      </c>
    </row>
    <row r="41" spans="1:8" ht="12.75" customHeight="1" x14ac:dyDescent="0.2">
      <c r="A41" s="46" t="s">
        <v>56</v>
      </c>
      <c r="B41" s="187" t="s">
        <v>152</v>
      </c>
      <c r="D41" s="25"/>
      <c r="E41" s="25"/>
      <c r="F41" s="25"/>
      <c r="G41" s="26"/>
    </row>
    <row r="42" spans="1:8" ht="12.75" customHeight="1" x14ac:dyDescent="0.2">
      <c r="A42" s="46" t="s">
        <v>57</v>
      </c>
      <c r="B42" s="46"/>
      <c r="C42" s="2">
        <v>13</v>
      </c>
      <c r="G42" s="26"/>
    </row>
    <row r="43" spans="1:8" ht="12.75" customHeight="1" x14ac:dyDescent="0.2">
      <c r="A43" s="46" t="s">
        <v>58</v>
      </c>
      <c r="D43" s="2">
        <v>13</v>
      </c>
    </row>
    <row r="44" spans="1:8" ht="12.75" customHeight="1" x14ac:dyDescent="0.2">
      <c r="A44" s="46" t="s">
        <v>59</v>
      </c>
      <c r="E44" s="2">
        <v>13</v>
      </c>
    </row>
    <row r="45" spans="1:8" ht="12.75" customHeight="1" x14ac:dyDescent="0.2"/>
    <row r="46" spans="1:8" ht="12.75" customHeight="1" x14ac:dyDescent="0.2"/>
    <row r="47" spans="1:8" ht="12.75" customHeight="1" x14ac:dyDescent="0.2"/>
    <row r="48" spans="1:8" ht="12.75" customHeight="1" x14ac:dyDescent="0.2"/>
    <row r="49" ht="12.75" customHeight="1" x14ac:dyDescent="0.2"/>
    <row r="50" ht="12.75" customHeight="1" x14ac:dyDescent="0.2"/>
    <row r="51" ht="12.75" customHeight="1" x14ac:dyDescent="0.2"/>
    <row r="52" ht="12.75" customHeight="1" x14ac:dyDescent="0.2"/>
    <row r="53" ht="12.75" customHeight="1" x14ac:dyDescent="0.2"/>
    <row r="54" ht="12.75" customHeight="1" x14ac:dyDescent="0.2"/>
    <row r="55" ht="12.75" customHeight="1" x14ac:dyDescent="0.2"/>
    <row r="56" ht="12.75" customHeight="1" x14ac:dyDescent="0.2"/>
    <row r="57" ht="12.75" customHeight="1" x14ac:dyDescent="0.2"/>
    <row r="58" ht="12.75" customHeight="1" x14ac:dyDescent="0.2"/>
    <row r="59" ht="12.75" customHeight="1" x14ac:dyDescent="0.2"/>
    <row r="60" ht="12.75" customHeight="1" x14ac:dyDescent="0.2"/>
    <row r="61" ht="12.75" customHeight="1" x14ac:dyDescent="0.2"/>
    <row r="62" ht="12.75" customHeight="1" x14ac:dyDescent="0.2"/>
    <row r="63" ht="12.75" customHeight="1" x14ac:dyDescent="0.2"/>
    <row r="64" ht="12.75" customHeight="1" x14ac:dyDescent="0.2"/>
    <row r="65" ht="12.75" customHeight="1" x14ac:dyDescent="0.2"/>
    <row r="66" ht="12.75" customHeight="1" x14ac:dyDescent="0.2"/>
    <row r="67" ht="12.75" customHeight="1" x14ac:dyDescent="0.2"/>
    <row r="68" ht="12.75" customHeight="1" x14ac:dyDescent="0.2"/>
    <row r="69" ht="12.75" customHeight="1" x14ac:dyDescent="0.2"/>
    <row r="70" ht="12.75" customHeight="1" x14ac:dyDescent="0.2"/>
    <row r="71" ht="12.75" customHeight="1" x14ac:dyDescent="0.2"/>
    <row r="72" ht="12.75" customHeight="1" x14ac:dyDescent="0.2"/>
    <row r="73" ht="12.75" customHeight="1" x14ac:dyDescent="0.2"/>
    <row r="74" ht="12.75" customHeight="1" x14ac:dyDescent="0.2"/>
    <row r="75" ht="12.75" customHeight="1" x14ac:dyDescent="0.2"/>
    <row r="76" ht="12.75" customHeight="1" x14ac:dyDescent="0.2"/>
    <row r="77" ht="12.75" customHeight="1" x14ac:dyDescent="0.2"/>
    <row r="78" ht="12.75" customHeight="1" x14ac:dyDescent="0.2"/>
    <row r="79" ht="12.75" customHeight="1" x14ac:dyDescent="0.2"/>
    <row r="80" ht="12.75" customHeight="1" x14ac:dyDescent="0.2"/>
    <row r="81" ht="12.75" customHeight="1" x14ac:dyDescent="0.2"/>
    <row r="82" ht="12.75" customHeight="1" x14ac:dyDescent="0.2"/>
    <row r="83" ht="12.75" customHeight="1" x14ac:dyDescent="0.2"/>
    <row r="84" ht="12.75" customHeight="1" x14ac:dyDescent="0.2"/>
    <row r="85" ht="12.75" customHeight="1" x14ac:dyDescent="0.2"/>
    <row r="86" ht="12.75" customHeight="1" x14ac:dyDescent="0.2"/>
    <row r="87" ht="12.75" customHeight="1" x14ac:dyDescent="0.2"/>
    <row r="88" ht="12.75" customHeight="1" x14ac:dyDescent="0.2"/>
    <row r="89" ht="12.75" customHeight="1" x14ac:dyDescent="0.2"/>
    <row r="90" ht="12.75" customHeight="1" x14ac:dyDescent="0.2"/>
    <row r="91" ht="12.75" customHeight="1" x14ac:dyDescent="0.2"/>
    <row r="92" ht="12.75" customHeight="1" x14ac:dyDescent="0.2"/>
    <row r="93" ht="12.75" customHeight="1" x14ac:dyDescent="0.2"/>
    <row r="94" ht="12.75" customHeight="1" x14ac:dyDescent="0.2"/>
    <row r="95" ht="12.75" customHeight="1" x14ac:dyDescent="0.2"/>
    <row r="96" ht="12.75" customHeight="1" x14ac:dyDescent="0.2"/>
    <row r="97" ht="12.75" customHeight="1" x14ac:dyDescent="0.2"/>
    <row r="98" ht="12.75" customHeight="1" x14ac:dyDescent="0.2"/>
    <row r="99" ht="12.75" customHeight="1" x14ac:dyDescent="0.2"/>
    <row r="100" ht="12.75" customHeight="1" x14ac:dyDescent="0.2"/>
    <row r="101" ht="12.75" customHeight="1" x14ac:dyDescent="0.2"/>
    <row r="102" ht="12.75" customHeight="1" x14ac:dyDescent="0.2"/>
    <row r="103" ht="12.75" customHeight="1" x14ac:dyDescent="0.2"/>
    <row r="104" ht="12.75" customHeight="1" x14ac:dyDescent="0.2"/>
    <row r="105" ht="12.75" customHeight="1" x14ac:dyDescent="0.2"/>
    <row r="106" ht="12.75" customHeight="1" x14ac:dyDescent="0.2"/>
    <row r="107" ht="12.75" customHeight="1" x14ac:dyDescent="0.2"/>
    <row r="108" ht="12.75" customHeight="1" x14ac:dyDescent="0.2"/>
    <row r="109" ht="12.75" customHeight="1" x14ac:dyDescent="0.2"/>
    <row r="110" ht="12.75" customHeight="1" x14ac:dyDescent="0.2"/>
    <row r="111" ht="12.75" customHeight="1" x14ac:dyDescent="0.2"/>
    <row r="112" ht="12.75" customHeight="1" x14ac:dyDescent="0.2"/>
    <row r="113" ht="12.75" customHeight="1" x14ac:dyDescent="0.2"/>
    <row r="114" ht="12.75" customHeight="1" x14ac:dyDescent="0.2"/>
    <row r="115" ht="12.75" customHeight="1" x14ac:dyDescent="0.2"/>
    <row r="116" ht="12.75" customHeight="1" x14ac:dyDescent="0.2"/>
    <row r="117" ht="12.75" customHeight="1" x14ac:dyDescent="0.2"/>
    <row r="118" ht="12.75" customHeight="1" x14ac:dyDescent="0.2"/>
    <row r="119" ht="12.75" customHeight="1" x14ac:dyDescent="0.2"/>
    <row r="120" ht="12.75" customHeight="1" x14ac:dyDescent="0.2"/>
    <row r="121" ht="12.75" customHeight="1" x14ac:dyDescent="0.2"/>
    <row r="122" ht="12.75" customHeight="1" x14ac:dyDescent="0.2"/>
    <row r="123" ht="12.75" customHeight="1" x14ac:dyDescent="0.2"/>
    <row r="124" ht="12.75" customHeight="1" x14ac:dyDescent="0.2"/>
    <row r="125" ht="12.75" customHeight="1" x14ac:dyDescent="0.2"/>
    <row r="126" ht="12.75" customHeight="1" x14ac:dyDescent="0.2"/>
    <row r="127" ht="12.75" customHeight="1" x14ac:dyDescent="0.2"/>
    <row r="128" ht="12.75" customHeight="1" x14ac:dyDescent="0.2"/>
    <row r="129" ht="12.75" customHeight="1" x14ac:dyDescent="0.2"/>
    <row r="130" ht="12.75" customHeight="1" x14ac:dyDescent="0.2"/>
    <row r="131" ht="12.75" customHeight="1" x14ac:dyDescent="0.2"/>
    <row r="132" ht="12.75" customHeight="1" x14ac:dyDescent="0.2"/>
    <row r="133" ht="12.75" customHeight="1" x14ac:dyDescent="0.2"/>
    <row r="134" ht="12.75" customHeight="1" x14ac:dyDescent="0.2"/>
    <row r="135" ht="12.75" customHeight="1" x14ac:dyDescent="0.2"/>
    <row r="136" ht="12.75" customHeight="1" x14ac:dyDescent="0.2"/>
    <row r="137" ht="12.75" customHeight="1" x14ac:dyDescent="0.2"/>
    <row r="138" ht="12.75" customHeight="1" x14ac:dyDescent="0.2"/>
    <row r="139" ht="12.75" customHeight="1" x14ac:dyDescent="0.2"/>
    <row r="140" ht="12.75" customHeight="1" x14ac:dyDescent="0.2"/>
    <row r="141" ht="12.75" customHeight="1" x14ac:dyDescent="0.2"/>
    <row r="142" ht="12.75" customHeight="1" x14ac:dyDescent="0.2"/>
    <row r="143" ht="12.75" customHeight="1" x14ac:dyDescent="0.2"/>
    <row r="144" ht="12.75" customHeight="1" x14ac:dyDescent="0.2"/>
    <row r="145" ht="12.75" customHeight="1" x14ac:dyDescent="0.2"/>
    <row r="146" ht="12.75" customHeight="1" x14ac:dyDescent="0.2"/>
    <row r="147" ht="12.75" customHeight="1" x14ac:dyDescent="0.2"/>
    <row r="148" ht="12.75" customHeight="1" x14ac:dyDescent="0.2"/>
    <row r="149" ht="12.75" customHeight="1" x14ac:dyDescent="0.2"/>
    <row r="150" ht="12.75" customHeight="1" x14ac:dyDescent="0.2"/>
    <row r="151" ht="12.75" customHeight="1" x14ac:dyDescent="0.2"/>
    <row r="152" ht="12.75" customHeight="1" x14ac:dyDescent="0.2"/>
    <row r="153" ht="12.75" customHeight="1" x14ac:dyDescent="0.2"/>
    <row r="154" ht="12.75" customHeight="1" x14ac:dyDescent="0.2"/>
    <row r="155" ht="12.75" customHeight="1" x14ac:dyDescent="0.2"/>
    <row r="156" ht="12.75" customHeight="1" x14ac:dyDescent="0.2"/>
    <row r="157" ht="12.75" customHeight="1" x14ac:dyDescent="0.2"/>
    <row r="158" ht="12.75" customHeight="1" x14ac:dyDescent="0.2"/>
    <row r="159" ht="12.75" customHeight="1" x14ac:dyDescent="0.2"/>
    <row r="160" ht="12.75" customHeight="1" x14ac:dyDescent="0.2"/>
    <row r="161" ht="12.75" customHeight="1" x14ac:dyDescent="0.2"/>
    <row r="162" ht="12.75" customHeight="1" x14ac:dyDescent="0.2"/>
    <row r="163" ht="12.75" customHeight="1" x14ac:dyDescent="0.2"/>
    <row r="164" ht="12.75" customHeight="1" x14ac:dyDescent="0.2"/>
    <row r="165" ht="12.75" customHeight="1" x14ac:dyDescent="0.2"/>
    <row r="166" ht="12.75" customHeight="1" x14ac:dyDescent="0.2"/>
    <row r="167" ht="12.75" customHeight="1" x14ac:dyDescent="0.2"/>
    <row r="168" ht="12.75" customHeight="1" x14ac:dyDescent="0.2"/>
    <row r="169" ht="12.75" customHeight="1" x14ac:dyDescent="0.2"/>
    <row r="170" ht="12.75" customHeight="1" x14ac:dyDescent="0.2"/>
    <row r="171" ht="12.75" customHeight="1" x14ac:dyDescent="0.2"/>
    <row r="172" ht="12.75" customHeight="1" x14ac:dyDescent="0.2"/>
    <row r="173" ht="12.75" customHeight="1" x14ac:dyDescent="0.2"/>
    <row r="174" ht="12.75" customHeight="1" x14ac:dyDescent="0.2"/>
    <row r="175" ht="12.75" customHeight="1" x14ac:dyDescent="0.2"/>
    <row r="176" ht="12.75" customHeight="1" x14ac:dyDescent="0.2"/>
    <row r="177" ht="12.75" customHeight="1" x14ac:dyDescent="0.2"/>
    <row r="178" ht="12.75" customHeight="1" x14ac:dyDescent="0.2"/>
    <row r="179" ht="12.75" customHeight="1" x14ac:dyDescent="0.2"/>
    <row r="180" ht="12.75" customHeight="1" x14ac:dyDescent="0.2"/>
    <row r="181" ht="12.75" customHeight="1" x14ac:dyDescent="0.2"/>
    <row r="182" ht="12.75" customHeight="1" x14ac:dyDescent="0.2"/>
    <row r="183" ht="12.75" customHeight="1" x14ac:dyDescent="0.2"/>
    <row r="184" ht="12.75" customHeight="1" x14ac:dyDescent="0.2"/>
    <row r="185" ht="12.75" customHeight="1" x14ac:dyDescent="0.2"/>
    <row r="186" ht="12.75" customHeight="1" x14ac:dyDescent="0.2"/>
    <row r="187" ht="12.75" customHeight="1" x14ac:dyDescent="0.2"/>
    <row r="188" ht="12.75" customHeight="1" x14ac:dyDescent="0.2"/>
    <row r="189" ht="12.75" customHeight="1" x14ac:dyDescent="0.2"/>
    <row r="190" ht="12.75" customHeight="1" x14ac:dyDescent="0.2"/>
    <row r="191" ht="12.75" customHeight="1" x14ac:dyDescent="0.2"/>
    <row r="192" ht="12.75" customHeight="1" x14ac:dyDescent="0.2"/>
    <row r="193" ht="12.75" customHeight="1" x14ac:dyDescent="0.2"/>
    <row r="194" ht="12.75" customHeight="1" x14ac:dyDescent="0.2"/>
    <row r="195" ht="12.75" customHeight="1" x14ac:dyDescent="0.2"/>
    <row r="196" ht="12.75" customHeight="1" x14ac:dyDescent="0.2"/>
    <row r="197" ht="12.75" customHeight="1" x14ac:dyDescent="0.2"/>
    <row r="198" ht="12.75" customHeight="1" x14ac:dyDescent="0.2"/>
    <row r="199" ht="12.75" customHeight="1" x14ac:dyDescent="0.2"/>
    <row r="200" ht="12.75" customHeight="1" x14ac:dyDescent="0.2"/>
    <row r="201" ht="12.75" customHeight="1" x14ac:dyDescent="0.2"/>
    <row r="202" ht="12.75" customHeight="1" x14ac:dyDescent="0.2"/>
    <row r="203" ht="12.75" customHeight="1" x14ac:dyDescent="0.2"/>
    <row r="204" ht="12.75" customHeight="1" x14ac:dyDescent="0.2"/>
    <row r="205" ht="12.75" customHeight="1" x14ac:dyDescent="0.2"/>
    <row r="206" ht="12.75" customHeight="1" x14ac:dyDescent="0.2"/>
    <row r="207" ht="12.75" customHeight="1" x14ac:dyDescent="0.2"/>
    <row r="208" ht="12.75" customHeight="1" x14ac:dyDescent="0.2"/>
    <row r="209" ht="12.75" customHeight="1" x14ac:dyDescent="0.2"/>
    <row r="210" ht="12.75" customHeight="1" x14ac:dyDescent="0.2"/>
    <row r="211" ht="12.75" customHeight="1" x14ac:dyDescent="0.2"/>
    <row r="212" ht="12.75" customHeight="1" x14ac:dyDescent="0.2"/>
    <row r="213" ht="12.75" customHeight="1" x14ac:dyDescent="0.2"/>
    <row r="214" ht="12.75" customHeight="1" x14ac:dyDescent="0.2"/>
    <row r="215" ht="12.75" customHeight="1" x14ac:dyDescent="0.2"/>
    <row r="216" ht="12.75" customHeight="1" x14ac:dyDescent="0.2"/>
    <row r="217" ht="12.75" customHeight="1" x14ac:dyDescent="0.2"/>
    <row r="218" ht="12.75" customHeight="1" x14ac:dyDescent="0.2"/>
    <row r="219" ht="12.75" customHeight="1" x14ac:dyDescent="0.2"/>
    <row r="220" ht="12.75" customHeight="1" x14ac:dyDescent="0.2"/>
    <row r="221" ht="12.75" customHeight="1" x14ac:dyDescent="0.2"/>
    <row r="222" ht="12.75" customHeight="1" x14ac:dyDescent="0.2"/>
    <row r="223" ht="12.75" customHeight="1" x14ac:dyDescent="0.2"/>
    <row r="224" ht="12.75" customHeight="1" x14ac:dyDescent="0.2"/>
    <row r="225" ht="12.75" customHeight="1" x14ac:dyDescent="0.2"/>
    <row r="226" ht="12.75" customHeight="1" x14ac:dyDescent="0.2"/>
    <row r="227" ht="12.75" customHeight="1" x14ac:dyDescent="0.2"/>
    <row r="228" ht="12.75" customHeight="1" x14ac:dyDescent="0.2"/>
    <row r="229" ht="12.75" customHeight="1" x14ac:dyDescent="0.2"/>
    <row r="230" ht="12.75" customHeight="1" x14ac:dyDescent="0.2"/>
    <row r="231" ht="12.75" customHeight="1" x14ac:dyDescent="0.2"/>
    <row r="232" ht="12.75" customHeight="1" x14ac:dyDescent="0.2"/>
    <row r="233" ht="12.75" customHeight="1" x14ac:dyDescent="0.2"/>
    <row r="234" ht="12.75" customHeight="1" x14ac:dyDescent="0.2"/>
    <row r="235" ht="12.75" customHeight="1" x14ac:dyDescent="0.2"/>
    <row r="236" ht="12.75" customHeight="1" x14ac:dyDescent="0.2"/>
    <row r="237" ht="12.75" customHeight="1" x14ac:dyDescent="0.2"/>
    <row r="238" ht="12.75" customHeight="1" x14ac:dyDescent="0.2"/>
    <row r="239" ht="12.75" customHeight="1" x14ac:dyDescent="0.2"/>
    <row r="240" ht="12.75" customHeight="1" x14ac:dyDescent="0.2"/>
    <row r="241" ht="12.75" customHeight="1" x14ac:dyDescent="0.2"/>
    <row r="242" ht="12.75" customHeight="1" x14ac:dyDescent="0.2"/>
    <row r="243" ht="12.75" customHeight="1" x14ac:dyDescent="0.2"/>
    <row r="244" ht="12.75" customHeight="1" x14ac:dyDescent="0.2"/>
    <row r="245" ht="12.75" customHeight="1" x14ac:dyDescent="0.2"/>
    <row r="246" ht="12.75" customHeight="1" x14ac:dyDescent="0.2"/>
    <row r="247" ht="12.75" customHeight="1" x14ac:dyDescent="0.2"/>
    <row r="248" ht="12.75" customHeight="1" x14ac:dyDescent="0.2"/>
    <row r="249" ht="12.75" customHeight="1" x14ac:dyDescent="0.2"/>
    <row r="250" ht="12.75" customHeight="1" x14ac:dyDescent="0.2"/>
    <row r="251" ht="12.75" customHeight="1" x14ac:dyDescent="0.2"/>
    <row r="252" ht="12.75" customHeight="1" x14ac:dyDescent="0.2"/>
    <row r="253" ht="12.75" customHeight="1" x14ac:dyDescent="0.2"/>
    <row r="254" ht="12.75" customHeight="1" x14ac:dyDescent="0.2"/>
    <row r="255" ht="12.75" customHeight="1" x14ac:dyDescent="0.2"/>
    <row r="256" ht="12.75" customHeight="1" x14ac:dyDescent="0.2"/>
    <row r="257" ht="12.75" customHeight="1" x14ac:dyDescent="0.2"/>
    <row r="258" ht="12.75" customHeight="1" x14ac:dyDescent="0.2"/>
    <row r="259" ht="12.75" customHeight="1" x14ac:dyDescent="0.2"/>
    <row r="260" ht="12.75" customHeight="1" x14ac:dyDescent="0.2"/>
    <row r="261" ht="12.75" customHeight="1" x14ac:dyDescent="0.2"/>
    <row r="262" ht="12.75" customHeight="1" x14ac:dyDescent="0.2"/>
    <row r="263" ht="12.75" customHeight="1" x14ac:dyDescent="0.2"/>
    <row r="264" ht="12.75" customHeight="1" x14ac:dyDescent="0.2"/>
    <row r="265" ht="12.75" customHeight="1" x14ac:dyDescent="0.2"/>
    <row r="266" ht="12.75" customHeight="1" x14ac:dyDescent="0.2"/>
    <row r="267" ht="12.75" customHeight="1" x14ac:dyDescent="0.2"/>
    <row r="268" ht="12.75" customHeight="1" x14ac:dyDescent="0.2"/>
    <row r="269" ht="12.75" customHeight="1" x14ac:dyDescent="0.2"/>
    <row r="270" ht="12.75" customHeight="1" x14ac:dyDescent="0.2"/>
    <row r="271" ht="12.75" customHeight="1" x14ac:dyDescent="0.2"/>
    <row r="272" ht="12.75" customHeight="1" x14ac:dyDescent="0.2"/>
    <row r="273" ht="12.75" customHeight="1" x14ac:dyDescent="0.2"/>
    <row r="274" ht="12.75" customHeight="1" x14ac:dyDescent="0.2"/>
    <row r="275" ht="12.75" customHeight="1" x14ac:dyDescent="0.2"/>
    <row r="276" ht="12.75" customHeight="1" x14ac:dyDescent="0.2"/>
    <row r="277" ht="12.75" customHeight="1" x14ac:dyDescent="0.2"/>
    <row r="278" ht="12.75" customHeight="1" x14ac:dyDescent="0.2"/>
    <row r="279" ht="12.75" customHeight="1" x14ac:dyDescent="0.2"/>
    <row r="280" ht="12.75" customHeight="1" x14ac:dyDescent="0.2"/>
    <row r="281" ht="12.75" customHeight="1" x14ac:dyDescent="0.2"/>
    <row r="282" ht="12.75" customHeight="1" x14ac:dyDescent="0.2"/>
    <row r="283" ht="12.75" customHeight="1" x14ac:dyDescent="0.2"/>
    <row r="284" ht="12.75" customHeight="1" x14ac:dyDescent="0.2"/>
    <row r="285" ht="12.75" customHeight="1" x14ac:dyDescent="0.2"/>
    <row r="286" ht="12.75" customHeight="1" x14ac:dyDescent="0.2"/>
    <row r="287" ht="12.75" customHeight="1" x14ac:dyDescent="0.2"/>
    <row r="288" ht="12.75" customHeight="1" x14ac:dyDescent="0.2"/>
    <row r="289" ht="12.75" customHeight="1" x14ac:dyDescent="0.2"/>
    <row r="290" ht="12.75" customHeight="1" x14ac:dyDescent="0.2"/>
    <row r="291" ht="12.75" customHeight="1" x14ac:dyDescent="0.2"/>
    <row r="292" ht="12.75" customHeight="1" x14ac:dyDescent="0.2"/>
    <row r="293" ht="12.75" customHeight="1" x14ac:dyDescent="0.2"/>
    <row r="294" ht="12.75" customHeight="1" x14ac:dyDescent="0.2"/>
    <row r="295" ht="12.75" customHeight="1" x14ac:dyDescent="0.2"/>
    <row r="296" ht="12.75" customHeight="1" x14ac:dyDescent="0.2"/>
    <row r="297" ht="12.75" customHeight="1" x14ac:dyDescent="0.2"/>
    <row r="298" ht="12.75" customHeight="1" x14ac:dyDescent="0.2"/>
    <row r="299" ht="12.75" customHeight="1" x14ac:dyDescent="0.2"/>
    <row r="300" ht="12.75" customHeight="1" x14ac:dyDescent="0.2"/>
    <row r="301" ht="12.75" customHeight="1" x14ac:dyDescent="0.2"/>
    <row r="302" ht="12.75" customHeight="1" x14ac:dyDescent="0.2"/>
    <row r="303" ht="12.75" customHeight="1" x14ac:dyDescent="0.2"/>
    <row r="304" ht="12.75" customHeight="1" x14ac:dyDescent="0.2"/>
    <row r="305" ht="12.75" customHeight="1" x14ac:dyDescent="0.2"/>
    <row r="306" ht="12.75" customHeight="1" x14ac:dyDescent="0.2"/>
    <row r="307" ht="12.75" customHeight="1" x14ac:dyDescent="0.2"/>
    <row r="308" ht="12.75" customHeight="1" x14ac:dyDescent="0.2"/>
    <row r="309" ht="12.75" customHeight="1" x14ac:dyDescent="0.2"/>
    <row r="310" ht="12.75" customHeight="1" x14ac:dyDescent="0.2"/>
    <row r="311" ht="12.75" customHeight="1" x14ac:dyDescent="0.2"/>
    <row r="312" ht="12.75" customHeight="1" x14ac:dyDescent="0.2"/>
    <row r="313" ht="12.75" customHeight="1" x14ac:dyDescent="0.2"/>
    <row r="314" ht="12.75" customHeight="1" x14ac:dyDescent="0.2"/>
    <row r="315" ht="12.75" customHeight="1" x14ac:dyDescent="0.2"/>
    <row r="316" ht="12.75" customHeight="1" x14ac:dyDescent="0.2"/>
    <row r="317" ht="12.75" customHeight="1" x14ac:dyDescent="0.2"/>
    <row r="318" ht="12.75" customHeight="1" x14ac:dyDescent="0.2"/>
    <row r="319" ht="12.75" customHeight="1" x14ac:dyDescent="0.2"/>
    <row r="320" ht="12.75" customHeight="1" x14ac:dyDescent="0.2"/>
    <row r="321" ht="12.75" customHeight="1" x14ac:dyDescent="0.2"/>
    <row r="322" ht="12.75" customHeight="1" x14ac:dyDescent="0.2"/>
    <row r="323" ht="12.75" customHeight="1" x14ac:dyDescent="0.2"/>
    <row r="324" ht="12.75" customHeight="1" x14ac:dyDescent="0.2"/>
    <row r="325" ht="12.75" customHeight="1" x14ac:dyDescent="0.2"/>
    <row r="326" ht="12.75" customHeight="1" x14ac:dyDescent="0.2"/>
    <row r="327" ht="12.75" customHeight="1" x14ac:dyDescent="0.2"/>
    <row r="328" ht="12.75" customHeight="1" x14ac:dyDescent="0.2"/>
    <row r="329" ht="12.75" customHeight="1" x14ac:dyDescent="0.2"/>
    <row r="330" ht="12.75" customHeight="1" x14ac:dyDescent="0.2"/>
    <row r="331" ht="12.75" customHeight="1" x14ac:dyDescent="0.2"/>
    <row r="332" ht="12.75" customHeight="1" x14ac:dyDescent="0.2"/>
    <row r="333" ht="12.75" customHeight="1" x14ac:dyDescent="0.2"/>
    <row r="334" ht="12.75" customHeight="1" x14ac:dyDescent="0.2"/>
    <row r="335" ht="12.75" customHeight="1" x14ac:dyDescent="0.2"/>
    <row r="336" ht="12.75" customHeight="1" x14ac:dyDescent="0.2"/>
    <row r="337" ht="12.75" customHeight="1" x14ac:dyDescent="0.2"/>
    <row r="338" ht="12.75" customHeight="1" x14ac:dyDescent="0.2"/>
    <row r="339" ht="12.75" customHeight="1" x14ac:dyDescent="0.2"/>
    <row r="340" ht="12.75" customHeight="1" x14ac:dyDescent="0.2"/>
    <row r="341" ht="12.75" customHeight="1" x14ac:dyDescent="0.2"/>
    <row r="342" ht="12.75" customHeight="1" x14ac:dyDescent="0.2"/>
    <row r="343" ht="12.75" customHeight="1" x14ac:dyDescent="0.2"/>
    <row r="344" ht="12.75" customHeight="1" x14ac:dyDescent="0.2"/>
    <row r="345" ht="12.75" customHeight="1" x14ac:dyDescent="0.2"/>
    <row r="346" ht="12.75" customHeight="1" x14ac:dyDescent="0.2"/>
    <row r="347" ht="12.75" customHeight="1" x14ac:dyDescent="0.2"/>
    <row r="348" ht="12.75" customHeight="1" x14ac:dyDescent="0.2"/>
    <row r="349" ht="12.75" customHeight="1" x14ac:dyDescent="0.2"/>
    <row r="350" ht="12.75" customHeight="1" x14ac:dyDescent="0.2"/>
    <row r="351" ht="12.75" customHeight="1" x14ac:dyDescent="0.2"/>
    <row r="352" ht="12.75" customHeight="1" x14ac:dyDescent="0.2"/>
    <row r="353" ht="12.75" customHeight="1" x14ac:dyDescent="0.2"/>
    <row r="354" ht="12.75" customHeight="1" x14ac:dyDescent="0.2"/>
    <row r="355" ht="12.75" customHeight="1" x14ac:dyDescent="0.2"/>
    <row r="356" ht="12.75" customHeight="1" x14ac:dyDescent="0.2"/>
    <row r="357" ht="12.75" customHeight="1" x14ac:dyDescent="0.2"/>
    <row r="358" ht="12.75" customHeight="1" x14ac:dyDescent="0.2"/>
    <row r="359" ht="12.75" customHeight="1" x14ac:dyDescent="0.2"/>
    <row r="360" ht="12.75" customHeight="1" x14ac:dyDescent="0.2"/>
    <row r="361" ht="12.75" customHeight="1" x14ac:dyDescent="0.2"/>
    <row r="362" ht="12.75" customHeight="1" x14ac:dyDescent="0.2"/>
    <row r="363" ht="12.75" customHeight="1" x14ac:dyDescent="0.2"/>
    <row r="364" ht="12.75" customHeight="1" x14ac:dyDescent="0.2"/>
    <row r="365" ht="12.75" customHeight="1" x14ac:dyDescent="0.2"/>
    <row r="366" ht="12.75" customHeight="1" x14ac:dyDescent="0.2"/>
    <row r="367" ht="12.75" customHeight="1" x14ac:dyDescent="0.2"/>
    <row r="368" ht="12.75" customHeight="1" x14ac:dyDescent="0.2"/>
    <row r="369" ht="12.75" customHeight="1" x14ac:dyDescent="0.2"/>
    <row r="370" ht="12.75" customHeight="1" x14ac:dyDescent="0.2"/>
    <row r="371" ht="12.75" customHeight="1" x14ac:dyDescent="0.2"/>
    <row r="372" ht="12.75" customHeight="1" x14ac:dyDescent="0.2"/>
    <row r="373" ht="12.75" customHeight="1" x14ac:dyDescent="0.2"/>
    <row r="374" ht="12.75" customHeight="1" x14ac:dyDescent="0.2"/>
    <row r="375" ht="12.75" customHeight="1" x14ac:dyDescent="0.2"/>
    <row r="376" ht="12.75" customHeight="1" x14ac:dyDescent="0.2"/>
    <row r="377" ht="12.75" customHeight="1" x14ac:dyDescent="0.2"/>
    <row r="378" ht="12.75" customHeight="1" x14ac:dyDescent="0.2"/>
    <row r="379" ht="12.75" customHeight="1" x14ac:dyDescent="0.2"/>
    <row r="380" ht="12.75" customHeight="1" x14ac:dyDescent="0.2"/>
    <row r="381" ht="12.75" customHeight="1" x14ac:dyDescent="0.2"/>
    <row r="382" ht="12.75" customHeight="1" x14ac:dyDescent="0.2"/>
    <row r="383" ht="12.75" customHeight="1" x14ac:dyDescent="0.2"/>
    <row r="384" ht="12.75" customHeight="1" x14ac:dyDescent="0.2"/>
    <row r="385" ht="12.75" customHeight="1" x14ac:dyDescent="0.2"/>
    <row r="386" ht="12.75" customHeight="1" x14ac:dyDescent="0.2"/>
    <row r="387" ht="12.75" customHeight="1" x14ac:dyDescent="0.2"/>
    <row r="388" ht="12.75" customHeight="1" x14ac:dyDescent="0.2"/>
    <row r="389" ht="12.75" customHeight="1" x14ac:dyDescent="0.2"/>
    <row r="390" ht="12.75" customHeight="1" x14ac:dyDescent="0.2"/>
    <row r="391" ht="12.75" customHeight="1" x14ac:dyDescent="0.2"/>
    <row r="392" ht="12.75" customHeight="1" x14ac:dyDescent="0.2"/>
    <row r="393" ht="12.75" customHeight="1" x14ac:dyDescent="0.2"/>
    <row r="394" ht="12.75" customHeight="1" x14ac:dyDescent="0.2"/>
    <row r="395" ht="12.75" customHeight="1" x14ac:dyDescent="0.2"/>
    <row r="396" ht="12.75" customHeight="1" x14ac:dyDescent="0.2"/>
    <row r="397" ht="12.75" customHeight="1" x14ac:dyDescent="0.2"/>
    <row r="398" ht="12.75" customHeight="1" x14ac:dyDescent="0.2"/>
    <row r="399" ht="12.75" customHeight="1" x14ac:dyDescent="0.2"/>
    <row r="400" ht="12.75" customHeight="1" x14ac:dyDescent="0.2"/>
    <row r="401" ht="12.75" customHeight="1" x14ac:dyDescent="0.2"/>
    <row r="402" ht="12.75" customHeight="1" x14ac:dyDescent="0.2"/>
    <row r="403" ht="12.75" customHeight="1" x14ac:dyDescent="0.2"/>
    <row r="404" ht="12.75" customHeight="1" x14ac:dyDescent="0.2"/>
    <row r="405" ht="12.75" customHeight="1" x14ac:dyDescent="0.2"/>
    <row r="406" ht="12.75" customHeight="1" x14ac:dyDescent="0.2"/>
    <row r="407" ht="12.75" customHeight="1" x14ac:dyDescent="0.2"/>
    <row r="408" ht="12.75" customHeight="1" x14ac:dyDescent="0.2"/>
    <row r="409" ht="12.75" customHeight="1" x14ac:dyDescent="0.2"/>
    <row r="410" ht="12.75" customHeight="1" x14ac:dyDescent="0.2"/>
    <row r="411" ht="12.75" customHeight="1" x14ac:dyDescent="0.2"/>
    <row r="412" ht="12.75" customHeight="1" x14ac:dyDescent="0.2"/>
    <row r="413" ht="12.75" customHeight="1" x14ac:dyDescent="0.2"/>
    <row r="414" ht="12.75" customHeight="1" x14ac:dyDescent="0.2"/>
    <row r="415" ht="12.75" customHeight="1" x14ac:dyDescent="0.2"/>
    <row r="416" ht="12.75" customHeight="1" x14ac:dyDescent="0.2"/>
    <row r="417" ht="12.75" customHeight="1" x14ac:dyDescent="0.2"/>
    <row r="418" ht="12.75" customHeight="1" x14ac:dyDescent="0.2"/>
    <row r="419" ht="12.75" customHeight="1" x14ac:dyDescent="0.2"/>
    <row r="420" ht="12.75" customHeight="1" x14ac:dyDescent="0.2"/>
    <row r="421" ht="12.75" customHeight="1" x14ac:dyDescent="0.2"/>
    <row r="422" ht="12.75" customHeight="1" x14ac:dyDescent="0.2"/>
    <row r="423" ht="12.75" customHeight="1" x14ac:dyDescent="0.2"/>
    <row r="424" ht="12.75" customHeight="1" x14ac:dyDescent="0.2"/>
    <row r="425" ht="12.75" customHeight="1" x14ac:dyDescent="0.2"/>
    <row r="426" ht="12.75" customHeight="1" x14ac:dyDescent="0.2"/>
    <row r="427" ht="12.75" customHeight="1" x14ac:dyDescent="0.2"/>
    <row r="428" ht="12.75" customHeight="1" x14ac:dyDescent="0.2"/>
    <row r="429" ht="12.75" customHeight="1" x14ac:dyDescent="0.2"/>
    <row r="430" ht="12.75" customHeight="1" x14ac:dyDescent="0.2"/>
    <row r="431" ht="12.75" customHeight="1" x14ac:dyDescent="0.2"/>
    <row r="432" ht="12.75" customHeight="1" x14ac:dyDescent="0.2"/>
    <row r="433" ht="12.75" customHeight="1" x14ac:dyDescent="0.2"/>
    <row r="434" ht="12.75" customHeight="1" x14ac:dyDescent="0.2"/>
    <row r="435" ht="12.75" customHeight="1" x14ac:dyDescent="0.2"/>
    <row r="436" ht="12.75" customHeight="1" x14ac:dyDescent="0.2"/>
    <row r="437" ht="12.75" customHeight="1" x14ac:dyDescent="0.2"/>
    <row r="438" ht="12.75" customHeight="1" x14ac:dyDescent="0.2"/>
    <row r="439" ht="12.75" customHeight="1" x14ac:dyDescent="0.2"/>
    <row r="440" ht="12.75" customHeight="1" x14ac:dyDescent="0.2"/>
    <row r="441" ht="12.75" customHeight="1" x14ac:dyDescent="0.2"/>
    <row r="442" ht="12.75" customHeight="1" x14ac:dyDescent="0.2"/>
    <row r="443" ht="12.75" customHeight="1" x14ac:dyDescent="0.2"/>
    <row r="444" ht="12.75" customHeight="1" x14ac:dyDescent="0.2"/>
    <row r="445" ht="12.75" customHeight="1" x14ac:dyDescent="0.2"/>
    <row r="446" ht="12.75" customHeight="1" x14ac:dyDescent="0.2"/>
    <row r="447" ht="12.75" customHeight="1" x14ac:dyDescent="0.2"/>
    <row r="448" ht="12.75" customHeight="1" x14ac:dyDescent="0.2"/>
    <row r="449" ht="12.75" customHeight="1" x14ac:dyDescent="0.2"/>
    <row r="450" ht="12.75" customHeight="1" x14ac:dyDescent="0.2"/>
    <row r="451" ht="12.75" customHeight="1" x14ac:dyDescent="0.2"/>
    <row r="452" ht="12.75" customHeight="1" x14ac:dyDescent="0.2"/>
    <row r="453" ht="12.75" customHeight="1" x14ac:dyDescent="0.2"/>
    <row r="454" ht="12.75" customHeight="1" x14ac:dyDescent="0.2"/>
    <row r="455" ht="12.75" customHeight="1" x14ac:dyDescent="0.2"/>
    <row r="456" ht="12.75" customHeight="1" x14ac:dyDescent="0.2"/>
    <row r="457" ht="12.75" customHeight="1" x14ac:dyDescent="0.2"/>
    <row r="458" ht="12.75" customHeight="1" x14ac:dyDescent="0.2"/>
    <row r="459" ht="12.75" customHeight="1" x14ac:dyDescent="0.2"/>
    <row r="460" ht="12.75" customHeight="1" x14ac:dyDescent="0.2"/>
    <row r="461" ht="12.75" customHeight="1" x14ac:dyDescent="0.2"/>
    <row r="462" ht="12.75" customHeight="1" x14ac:dyDescent="0.2"/>
    <row r="463" ht="12.75" customHeight="1" x14ac:dyDescent="0.2"/>
    <row r="464" ht="12.75" customHeight="1" x14ac:dyDescent="0.2"/>
    <row r="465" ht="12.75" customHeight="1" x14ac:dyDescent="0.2"/>
    <row r="466" ht="12.75" customHeight="1" x14ac:dyDescent="0.2"/>
    <row r="467" ht="12.75" customHeight="1" x14ac:dyDescent="0.2"/>
    <row r="468" ht="12.75" customHeight="1" x14ac:dyDescent="0.2"/>
    <row r="469" ht="12.75" customHeight="1" x14ac:dyDescent="0.2"/>
    <row r="470" ht="12.75" customHeight="1" x14ac:dyDescent="0.2"/>
    <row r="471" ht="12.75" customHeight="1" x14ac:dyDescent="0.2"/>
    <row r="472" ht="12.75" customHeight="1" x14ac:dyDescent="0.2"/>
    <row r="473" ht="12.75" customHeight="1" x14ac:dyDescent="0.2"/>
    <row r="474" ht="12.75" customHeight="1" x14ac:dyDescent="0.2"/>
    <row r="475" ht="12.75" customHeight="1" x14ac:dyDescent="0.2"/>
    <row r="476" ht="12.75" customHeight="1" x14ac:dyDescent="0.2"/>
    <row r="477" ht="12.75" customHeight="1" x14ac:dyDescent="0.2"/>
    <row r="478" ht="12.75" customHeight="1" x14ac:dyDescent="0.2"/>
    <row r="479" ht="12.75" customHeight="1" x14ac:dyDescent="0.2"/>
    <row r="480" ht="12.75" customHeight="1" x14ac:dyDescent="0.2"/>
    <row r="481" ht="12.75" customHeight="1" x14ac:dyDescent="0.2"/>
    <row r="482" ht="12.75" customHeight="1" x14ac:dyDescent="0.2"/>
    <row r="483" ht="12.75" customHeight="1" x14ac:dyDescent="0.2"/>
    <row r="484" ht="12.75" customHeight="1" x14ac:dyDescent="0.2"/>
    <row r="485" ht="12.75" customHeight="1" x14ac:dyDescent="0.2"/>
    <row r="486" ht="12.75" customHeight="1" x14ac:dyDescent="0.2"/>
    <row r="487" ht="12.75" customHeight="1" x14ac:dyDescent="0.2"/>
    <row r="488" ht="12.75" customHeight="1" x14ac:dyDescent="0.2"/>
    <row r="489" ht="12.75" customHeight="1" x14ac:dyDescent="0.2"/>
    <row r="490" ht="12.75" customHeight="1" x14ac:dyDescent="0.2"/>
    <row r="491" ht="12.75" customHeight="1" x14ac:dyDescent="0.2"/>
    <row r="492" ht="12.75" customHeight="1" x14ac:dyDescent="0.2"/>
    <row r="493" ht="12.75" customHeight="1" x14ac:dyDescent="0.2"/>
    <row r="494" ht="12.75" customHeight="1" x14ac:dyDescent="0.2"/>
    <row r="495" ht="12.75" customHeight="1" x14ac:dyDescent="0.2"/>
    <row r="496" ht="12.75" customHeight="1" x14ac:dyDescent="0.2"/>
    <row r="497" ht="12.75" customHeight="1" x14ac:dyDescent="0.2"/>
    <row r="498" ht="12.75" customHeight="1" x14ac:dyDescent="0.2"/>
    <row r="499" ht="12.75" customHeight="1" x14ac:dyDescent="0.2"/>
    <row r="500" ht="12.75" customHeight="1" x14ac:dyDescent="0.2"/>
    <row r="501" ht="12.75" customHeight="1" x14ac:dyDescent="0.2"/>
    <row r="502" ht="12.75" customHeight="1" x14ac:dyDescent="0.2"/>
    <row r="503" ht="12.75" customHeight="1" x14ac:dyDescent="0.2"/>
    <row r="504" ht="12.75" customHeight="1" x14ac:dyDescent="0.2"/>
    <row r="505" ht="12.75" customHeight="1" x14ac:dyDescent="0.2"/>
    <row r="506" ht="12.75" customHeight="1" x14ac:dyDescent="0.2"/>
    <row r="507" ht="12.75" customHeight="1" x14ac:dyDescent="0.2"/>
    <row r="508" ht="12.75" customHeight="1" x14ac:dyDescent="0.2"/>
    <row r="509" ht="12.75" customHeight="1" x14ac:dyDescent="0.2"/>
    <row r="510" ht="12.75" customHeight="1" x14ac:dyDescent="0.2"/>
    <row r="511" ht="12.75" customHeight="1" x14ac:dyDescent="0.2"/>
    <row r="512" ht="12.75" customHeight="1" x14ac:dyDescent="0.2"/>
    <row r="513" ht="12.75" customHeight="1" x14ac:dyDescent="0.2"/>
    <row r="514" ht="12.75" customHeight="1" x14ac:dyDescent="0.2"/>
    <row r="515" ht="12.75" customHeight="1" x14ac:dyDescent="0.2"/>
    <row r="516" ht="12.75" customHeight="1" x14ac:dyDescent="0.2"/>
    <row r="517" ht="12.75" customHeight="1" x14ac:dyDescent="0.2"/>
    <row r="518" ht="12.75" customHeight="1" x14ac:dyDescent="0.2"/>
    <row r="519" ht="12.75" customHeight="1" x14ac:dyDescent="0.2"/>
    <row r="520" ht="12.75" customHeight="1" x14ac:dyDescent="0.2"/>
    <row r="521" ht="12.75" customHeight="1" x14ac:dyDescent="0.2"/>
    <row r="522" ht="12.75" customHeight="1" x14ac:dyDescent="0.2"/>
    <row r="523" ht="12.75" customHeight="1" x14ac:dyDescent="0.2"/>
    <row r="524" ht="12.75" customHeight="1" x14ac:dyDescent="0.2"/>
    <row r="525" ht="12.75" customHeight="1" x14ac:dyDescent="0.2"/>
    <row r="526" ht="12.75" customHeight="1" x14ac:dyDescent="0.2"/>
    <row r="527" ht="12.75" customHeight="1" x14ac:dyDescent="0.2"/>
    <row r="528" ht="12.75" customHeight="1" x14ac:dyDescent="0.2"/>
    <row r="529" ht="12.75" customHeight="1" x14ac:dyDescent="0.2"/>
    <row r="530" ht="12.75" customHeight="1" x14ac:dyDescent="0.2"/>
    <row r="531" ht="12.75" customHeight="1" x14ac:dyDescent="0.2"/>
    <row r="532" ht="12.75" customHeight="1" x14ac:dyDescent="0.2"/>
    <row r="533" ht="12.75" customHeight="1" x14ac:dyDescent="0.2"/>
    <row r="534" ht="12.75" customHeight="1" x14ac:dyDescent="0.2"/>
    <row r="535" ht="12.75" customHeight="1" x14ac:dyDescent="0.2"/>
    <row r="536" ht="12.75" customHeight="1" x14ac:dyDescent="0.2"/>
    <row r="537" ht="12.75" customHeight="1" x14ac:dyDescent="0.2"/>
    <row r="538" ht="12.75" customHeight="1" x14ac:dyDescent="0.2"/>
    <row r="539" ht="12.75" customHeight="1" x14ac:dyDescent="0.2"/>
    <row r="540" ht="12.75" customHeight="1" x14ac:dyDescent="0.2"/>
    <row r="541" ht="12.75" customHeight="1" x14ac:dyDescent="0.2"/>
    <row r="542" ht="12.75" customHeight="1" x14ac:dyDescent="0.2"/>
    <row r="543" ht="12.75" customHeight="1" x14ac:dyDescent="0.2"/>
    <row r="544" ht="12.75" customHeight="1" x14ac:dyDescent="0.2"/>
    <row r="545" ht="12.75" customHeight="1" x14ac:dyDescent="0.2"/>
    <row r="546" ht="12.75" customHeight="1" x14ac:dyDescent="0.2"/>
    <row r="547" ht="12.75" customHeight="1" x14ac:dyDescent="0.2"/>
    <row r="548" ht="12.75" customHeight="1" x14ac:dyDescent="0.2"/>
    <row r="549" ht="12.75" customHeight="1" x14ac:dyDescent="0.2"/>
    <row r="550" ht="12.75" customHeight="1" x14ac:dyDescent="0.2"/>
    <row r="551" ht="12.75" customHeight="1" x14ac:dyDescent="0.2"/>
    <row r="552" ht="12.75" customHeight="1" x14ac:dyDescent="0.2"/>
    <row r="553" ht="12.75" customHeight="1" x14ac:dyDescent="0.2"/>
    <row r="554" ht="12.75" customHeight="1" x14ac:dyDescent="0.2"/>
    <row r="555" ht="12.75" customHeight="1" x14ac:dyDescent="0.2"/>
    <row r="556" ht="12.75" customHeight="1" x14ac:dyDescent="0.2"/>
    <row r="557" ht="12.75" customHeight="1" x14ac:dyDescent="0.2"/>
    <row r="558" ht="12.75" customHeight="1" x14ac:dyDescent="0.2"/>
    <row r="559" ht="12.75" customHeight="1" x14ac:dyDescent="0.2"/>
    <row r="560" ht="12.75" customHeight="1" x14ac:dyDescent="0.2"/>
    <row r="561" ht="12.75" customHeight="1" x14ac:dyDescent="0.2"/>
    <row r="562" ht="12.75" customHeight="1" x14ac:dyDescent="0.2"/>
    <row r="563" ht="12.75" customHeight="1" x14ac:dyDescent="0.2"/>
    <row r="564" ht="12.75" customHeight="1" x14ac:dyDescent="0.2"/>
    <row r="565" ht="12.75" customHeight="1" x14ac:dyDescent="0.2"/>
    <row r="566" ht="12.75" customHeight="1" x14ac:dyDescent="0.2"/>
    <row r="567" ht="12.75" customHeight="1" x14ac:dyDescent="0.2"/>
    <row r="568" ht="12.75" customHeight="1" x14ac:dyDescent="0.2"/>
    <row r="569" ht="12.75" customHeight="1" x14ac:dyDescent="0.2"/>
    <row r="570" ht="12.75" customHeight="1" x14ac:dyDescent="0.2"/>
    <row r="571" ht="12.75" customHeight="1" x14ac:dyDescent="0.2"/>
    <row r="572" ht="12.75" customHeight="1" x14ac:dyDescent="0.2"/>
    <row r="573" ht="12.75" customHeight="1" x14ac:dyDescent="0.2"/>
    <row r="574" ht="12.75" customHeight="1" x14ac:dyDescent="0.2"/>
    <row r="575" ht="12.75" customHeight="1" x14ac:dyDescent="0.2"/>
    <row r="576" ht="12.75" customHeight="1" x14ac:dyDescent="0.2"/>
    <row r="577" ht="12.75" customHeight="1" x14ac:dyDescent="0.2"/>
    <row r="578" ht="12.75" customHeight="1" x14ac:dyDescent="0.2"/>
    <row r="579" ht="12.75" customHeight="1" x14ac:dyDescent="0.2"/>
    <row r="580" ht="12.75" customHeight="1" x14ac:dyDescent="0.2"/>
    <row r="581" ht="12.75" customHeight="1" x14ac:dyDescent="0.2"/>
    <row r="582" ht="12.75" customHeight="1" x14ac:dyDescent="0.2"/>
    <row r="583" ht="12.75" customHeight="1" x14ac:dyDescent="0.2"/>
    <row r="584" ht="12.75" customHeight="1" x14ac:dyDescent="0.2"/>
    <row r="585" ht="12.75" customHeight="1" x14ac:dyDescent="0.2"/>
    <row r="586" ht="12.75" customHeight="1" x14ac:dyDescent="0.2"/>
    <row r="587" ht="12.75" customHeight="1" x14ac:dyDescent="0.2"/>
    <row r="588" ht="12.75" customHeight="1" x14ac:dyDescent="0.2"/>
    <row r="589" ht="12.75" customHeight="1" x14ac:dyDescent="0.2"/>
    <row r="590" ht="12.75" customHeight="1" x14ac:dyDescent="0.2"/>
    <row r="591" ht="12.75" customHeight="1" x14ac:dyDescent="0.2"/>
    <row r="592" ht="12.75" customHeight="1" x14ac:dyDescent="0.2"/>
    <row r="593" ht="12.75" customHeight="1" x14ac:dyDescent="0.2"/>
    <row r="594" ht="12.75" customHeight="1" x14ac:dyDescent="0.2"/>
    <row r="595" ht="12.75" customHeight="1" x14ac:dyDescent="0.2"/>
    <row r="596" ht="12.75" customHeight="1" x14ac:dyDescent="0.2"/>
    <row r="597" ht="12.75" customHeight="1" x14ac:dyDescent="0.2"/>
    <row r="598" ht="12.75" customHeight="1" x14ac:dyDescent="0.2"/>
    <row r="599" ht="12.75" customHeight="1" x14ac:dyDescent="0.2"/>
    <row r="600" ht="12.75" customHeight="1" x14ac:dyDescent="0.2"/>
    <row r="601" ht="12.75" customHeight="1" x14ac:dyDescent="0.2"/>
    <row r="602" ht="12.75" customHeight="1" x14ac:dyDescent="0.2"/>
    <row r="603" ht="12.75" customHeight="1" x14ac:dyDescent="0.2"/>
    <row r="604" ht="12.75" customHeight="1" x14ac:dyDescent="0.2"/>
    <row r="605" ht="12.75" customHeight="1" x14ac:dyDescent="0.2"/>
    <row r="606" ht="12.75" customHeight="1" x14ac:dyDescent="0.2"/>
    <row r="607" ht="12.75" customHeight="1" x14ac:dyDescent="0.2"/>
    <row r="608" ht="12.75" customHeight="1" x14ac:dyDescent="0.2"/>
    <row r="609" ht="12.75" customHeight="1" x14ac:dyDescent="0.2"/>
    <row r="610" ht="12.75" customHeight="1" x14ac:dyDescent="0.2"/>
    <row r="611" ht="12.75" customHeight="1" x14ac:dyDescent="0.2"/>
    <row r="612" ht="12.75" customHeight="1" x14ac:dyDescent="0.2"/>
    <row r="613" ht="12.75" customHeight="1" x14ac:dyDescent="0.2"/>
    <row r="614" ht="12.75" customHeight="1" x14ac:dyDescent="0.2"/>
    <row r="615" ht="12.75" customHeight="1" x14ac:dyDescent="0.2"/>
    <row r="616" ht="12.75" customHeight="1" x14ac:dyDescent="0.2"/>
    <row r="617" ht="12.75" customHeight="1" x14ac:dyDescent="0.2"/>
    <row r="618" ht="12.75" customHeight="1" x14ac:dyDescent="0.2"/>
    <row r="619" ht="12.75" customHeight="1" x14ac:dyDescent="0.2"/>
    <row r="620" ht="12.75" customHeight="1" x14ac:dyDescent="0.2"/>
    <row r="621" ht="12.75" customHeight="1" x14ac:dyDescent="0.2"/>
    <row r="622" ht="12.75" customHeight="1" x14ac:dyDescent="0.2"/>
    <row r="623" ht="12.75" customHeight="1" x14ac:dyDescent="0.2"/>
    <row r="624" ht="12.75" customHeight="1" x14ac:dyDescent="0.2"/>
    <row r="625" ht="12.75" customHeight="1" x14ac:dyDescent="0.2"/>
    <row r="626" ht="12.75" customHeight="1" x14ac:dyDescent="0.2"/>
    <row r="627" ht="12.75" customHeight="1" x14ac:dyDescent="0.2"/>
    <row r="628" ht="12.75" customHeight="1" x14ac:dyDescent="0.2"/>
    <row r="629" ht="12.75" customHeight="1" x14ac:dyDescent="0.2"/>
    <row r="630" ht="12.75" customHeight="1" x14ac:dyDescent="0.2"/>
    <row r="631" ht="12.75" customHeight="1" x14ac:dyDescent="0.2"/>
    <row r="632" ht="12.75" customHeight="1" x14ac:dyDescent="0.2"/>
    <row r="633" ht="12.75" customHeight="1" x14ac:dyDescent="0.2"/>
    <row r="634" ht="12.75" customHeight="1" x14ac:dyDescent="0.2"/>
    <row r="635" ht="12.75" customHeight="1" x14ac:dyDescent="0.2"/>
    <row r="636" ht="12.75" customHeight="1" x14ac:dyDescent="0.2"/>
    <row r="637" ht="12.75" customHeight="1" x14ac:dyDescent="0.2"/>
    <row r="638" ht="12.75" customHeight="1" x14ac:dyDescent="0.2"/>
    <row r="639" ht="12.75" customHeight="1" x14ac:dyDescent="0.2"/>
    <row r="640" ht="12.75" customHeight="1" x14ac:dyDescent="0.2"/>
    <row r="641" ht="12.75" customHeight="1" x14ac:dyDescent="0.2"/>
    <row r="642" ht="12.75" customHeight="1" x14ac:dyDescent="0.2"/>
    <row r="643" ht="12.75" customHeight="1" x14ac:dyDescent="0.2"/>
    <row r="644" ht="12.75" customHeight="1" x14ac:dyDescent="0.2"/>
    <row r="645" ht="12.75" customHeight="1" x14ac:dyDescent="0.2"/>
    <row r="646" ht="12.75" customHeight="1" x14ac:dyDescent="0.2"/>
    <row r="647" ht="12.75" customHeight="1" x14ac:dyDescent="0.2"/>
    <row r="648" ht="12.75" customHeight="1" x14ac:dyDescent="0.2"/>
    <row r="649" ht="12.75" customHeight="1" x14ac:dyDescent="0.2"/>
    <row r="650" ht="12.75" customHeight="1" x14ac:dyDescent="0.2"/>
    <row r="651" ht="12.75" customHeight="1" x14ac:dyDescent="0.2"/>
    <row r="652" ht="12.75" customHeight="1" x14ac:dyDescent="0.2"/>
    <row r="653" ht="12.75" customHeight="1" x14ac:dyDescent="0.2"/>
    <row r="654" ht="12.75" customHeight="1" x14ac:dyDescent="0.2"/>
    <row r="655" ht="12.75" customHeight="1" x14ac:dyDescent="0.2"/>
    <row r="656" ht="12.75" customHeight="1" x14ac:dyDescent="0.2"/>
    <row r="657" ht="12.75" customHeight="1" x14ac:dyDescent="0.2"/>
    <row r="658" ht="12.75" customHeight="1" x14ac:dyDescent="0.2"/>
    <row r="659" ht="12.75" customHeight="1" x14ac:dyDescent="0.2"/>
    <row r="660" ht="12.75" customHeight="1" x14ac:dyDescent="0.2"/>
    <row r="661" ht="12.75" customHeight="1" x14ac:dyDescent="0.2"/>
    <row r="662" ht="12.75" customHeight="1" x14ac:dyDescent="0.2"/>
    <row r="663" ht="12.75" customHeight="1" x14ac:dyDescent="0.2"/>
    <row r="664" ht="12.75" customHeight="1" x14ac:dyDescent="0.2"/>
    <row r="665" ht="12.75" customHeight="1" x14ac:dyDescent="0.2"/>
    <row r="666" ht="12.75" customHeight="1" x14ac:dyDescent="0.2"/>
    <row r="667" ht="12.75" customHeight="1" x14ac:dyDescent="0.2"/>
    <row r="668" ht="12.75" customHeight="1" x14ac:dyDescent="0.2"/>
    <row r="669" ht="12.75" customHeight="1" x14ac:dyDescent="0.2"/>
    <row r="670" ht="12.75" customHeight="1" x14ac:dyDescent="0.2"/>
    <row r="671" ht="12.75" customHeight="1" x14ac:dyDescent="0.2"/>
    <row r="672" ht="12.75" customHeight="1" x14ac:dyDescent="0.2"/>
    <row r="673" ht="12.75" customHeight="1" x14ac:dyDescent="0.2"/>
    <row r="674" ht="12.75" customHeight="1" x14ac:dyDescent="0.2"/>
    <row r="675" ht="12.75" customHeight="1" x14ac:dyDescent="0.2"/>
    <row r="676" ht="12.75" customHeight="1" x14ac:dyDescent="0.2"/>
    <row r="677" ht="12.75" customHeight="1" x14ac:dyDescent="0.2"/>
    <row r="678" ht="12.75" customHeight="1" x14ac:dyDescent="0.2"/>
    <row r="679" ht="12.75" customHeight="1" x14ac:dyDescent="0.2"/>
    <row r="680" ht="12.75" customHeight="1" x14ac:dyDescent="0.2"/>
    <row r="681" ht="12.75" customHeight="1" x14ac:dyDescent="0.2"/>
    <row r="682" ht="12.75" customHeight="1" x14ac:dyDescent="0.2"/>
    <row r="683" ht="12.75" customHeight="1" x14ac:dyDescent="0.2"/>
    <row r="684" ht="12.75" customHeight="1" x14ac:dyDescent="0.2"/>
    <row r="685" ht="12.75" customHeight="1" x14ac:dyDescent="0.2"/>
    <row r="686" ht="12.75" customHeight="1" x14ac:dyDescent="0.2"/>
    <row r="687" ht="12.75" customHeight="1" x14ac:dyDescent="0.2"/>
    <row r="688" ht="12.75" customHeight="1" x14ac:dyDescent="0.2"/>
    <row r="689" ht="12.75" customHeight="1" x14ac:dyDescent="0.2"/>
    <row r="690" ht="12.75" customHeight="1" x14ac:dyDescent="0.2"/>
    <row r="691" ht="12.75" customHeight="1" x14ac:dyDescent="0.2"/>
    <row r="692" ht="12.75" customHeight="1" x14ac:dyDescent="0.2"/>
    <row r="693" ht="12.75" customHeight="1" x14ac:dyDescent="0.2"/>
    <row r="694" ht="12.75" customHeight="1" x14ac:dyDescent="0.2"/>
    <row r="695" ht="12.75" customHeight="1" x14ac:dyDescent="0.2"/>
    <row r="696" ht="12.75" customHeight="1" x14ac:dyDescent="0.2"/>
    <row r="697" ht="12.75" customHeight="1" x14ac:dyDescent="0.2"/>
    <row r="698" ht="12.75" customHeight="1" x14ac:dyDescent="0.2"/>
    <row r="699" ht="12.75" customHeight="1" x14ac:dyDescent="0.2"/>
    <row r="700" ht="12.75" customHeight="1" x14ac:dyDescent="0.2"/>
    <row r="701" ht="12.75" customHeight="1" x14ac:dyDescent="0.2"/>
    <row r="702" ht="12.75" customHeight="1" x14ac:dyDescent="0.2"/>
    <row r="703" ht="12.75" customHeight="1" x14ac:dyDescent="0.2"/>
    <row r="704" ht="12.75" customHeight="1" x14ac:dyDescent="0.2"/>
    <row r="705" ht="12.75" customHeight="1" x14ac:dyDescent="0.2"/>
    <row r="706" ht="12.75" customHeight="1" x14ac:dyDescent="0.2"/>
    <row r="707" ht="12.75" customHeight="1" x14ac:dyDescent="0.2"/>
    <row r="708" ht="12.75" customHeight="1" x14ac:dyDescent="0.2"/>
    <row r="709" ht="12.75" customHeight="1" x14ac:dyDescent="0.2"/>
    <row r="710" ht="12.75" customHeight="1" x14ac:dyDescent="0.2"/>
    <row r="711" ht="12.75" customHeight="1" x14ac:dyDescent="0.2"/>
    <row r="712" ht="12.75" customHeight="1" x14ac:dyDescent="0.2"/>
    <row r="713" ht="12.75" customHeight="1" x14ac:dyDescent="0.2"/>
    <row r="714" ht="12.75" customHeight="1" x14ac:dyDescent="0.2"/>
    <row r="715" ht="12.75" customHeight="1" x14ac:dyDescent="0.2"/>
    <row r="716" ht="12.75" customHeight="1" x14ac:dyDescent="0.2"/>
    <row r="717" ht="12.75" customHeight="1" x14ac:dyDescent="0.2"/>
    <row r="718" ht="12.75" customHeight="1" x14ac:dyDescent="0.2"/>
    <row r="719" ht="12.75" customHeight="1" x14ac:dyDescent="0.2"/>
    <row r="720" ht="12.75" customHeight="1" x14ac:dyDescent="0.2"/>
    <row r="721" ht="12.75" customHeight="1" x14ac:dyDescent="0.2"/>
    <row r="722" ht="12.75" customHeight="1" x14ac:dyDescent="0.2"/>
    <row r="723" ht="12.75" customHeight="1" x14ac:dyDescent="0.2"/>
    <row r="724" ht="12.75" customHeight="1" x14ac:dyDescent="0.2"/>
    <row r="725" ht="12.75" customHeight="1" x14ac:dyDescent="0.2"/>
    <row r="726" ht="12.75" customHeight="1" x14ac:dyDescent="0.2"/>
    <row r="727" ht="12.75" customHeight="1" x14ac:dyDescent="0.2"/>
    <row r="728" ht="12.75" customHeight="1" x14ac:dyDescent="0.2"/>
    <row r="729" ht="12.75" customHeight="1" x14ac:dyDescent="0.2"/>
    <row r="730" ht="12.75" customHeight="1" x14ac:dyDescent="0.2"/>
    <row r="731" ht="12.75" customHeight="1" x14ac:dyDescent="0.2"/>
    <row r="732" ht="12.75" customHeight="1" x14ac:dyDescent="0.2"/>
    <row r="733" ht="12.75" customHeight="1" x14ac:dyDescent="0.2"/>
    <row r="734" ht="12.75" customHeight="1" x14ac:dyDescent="0.2"/>
    <row r="735" ht="12.75" customHeight="1" x14ac:dyDescent="0.2"/>
    <row r="736" ht="12.75" customHeight="1" x14ac:dyDescent="0.2"/>
    <row r="737" ht="12.75" customHeight="1" x14ac:dyDescent="0.2"/>
    <row r="738" ht="12.75" customHeight="1" x14ac:dyDescent="0.2"/>
    <row r="739" ht="12.75" customHeight="1" x14ac:dyDescent="0.2"/>
    <row r="740" ht="12.75" customHeight="1" x14ac:dyDescent="0.2"/>
    <row r="741" ht="12.75" customHeight="1" x14ac:dyDescent="0.2"/>
    <row r="742" ht="12.75" customHeight="1" x14ac:dyDescent="0.2"/>
    <row r="743" ht="12.75" customHeight="1" x14ac:dyDescent="0.2"/>
    <row r="744" ht="12.75" customHeight="1" x14ac:dyDescent="0.2"/>
    <row r="745" ht="12.75" customHeight="1" x14ac:dyDescent="0.2"/>
    <row r="746" ht="12.75" customHeight="1" x14ac:dyDescent="0.2"/>
    <row r="747" ht="12.75" customHeight="1" x14ac:dyDescent="0.2"/>
    <row r="748" ht="12.75" customHeight="1" x14ac:dyDescent="0.2"/>
    <row r="749" ht="12.75" customHeight="1" x14ac:dyDescent="0.2"/>
    <row r="750" ht="12.75" customHeight="1" x14ac:dyDescent="0.2"/>
    <row r="751" ht="12.75" customHeight="1" x14ac:dyDescent="0.2"/>
    <row r="752" ht="12.75" customHeight="1" x14ac:dyDescent="0.2"/>
    <row r="753" ht="12.75" customHeight="1" x14ac:dyDescent="0.2"/>
    <row r="754" ht="12.75" customHeight="1" x14ac:dyDescent="0.2"/>
    <row r="755" ht="12.75" customHeight="1" x14ac:dyDescent="0.2"/>
    <row r="756" ht="12.75" customHeight="1" x14ac:dyDescent="0.2"/>
    <row r="757" ht="12.75" customHeight="1" x14ac:dyDescent="0.2"/>
    <row r="758" ht="12.75" customHeight="1" x14ac:dyDescent="0.2"/>
    <row r="759" ht="12.75" customHeight="1" x14ac:dyDescent="0.2"/>
    <row r="760" ht="12.75" customHeight="1" x14ac:dyDescent="0.2"/>
    <row r="761" ht="12.75" customHeight="1" x14ac:dyDescent="0.2"/>
    <row r="762" ht="12.75" customHeight="1" x14ac:dyDescent="0.2"/>
    <row r="763" ht="12.75" customHeight="1" x14ac:dyDescent="0.2"/>
    <row r="764" ht="12.75" customHeight="1" x14ac:dyDescent="0.2"/>
    <row r="765" ht="12.75" customHeight="1" x14ac:dyDescent="0.2"/>
    <row r="766" ht="12.75" customHeight="1" x14ac:dyDescent="0.2"/>
    <row r="767" ht="12.75" customHeight="1" x14ac:dyDescent="0.2"/>
    <row r="768" ht="12.75" customHeight="1" x14ac:dyDescent="0.2"/>
    <row r="769" ht="12.75" customHeight="1" x14ac:dyDescent="0.2"/>
    <row r="770" ht="12.75" customHeight="1" x14ac:dyDescent="0.2"/>
    <row r="771" ht="12.75" customHeight="1" x14ac:dyDescent="0.2"/>
    <row r="772" ht="12.75" customHeight="1" x14ac:dyDescent="0.2"/>
    <row r="773" ht="12.75" customHeight="1" x14ac:dyDescent="0.2"/>
    <row r="774" ht="12.75" customHeight="1" x14ac:dyDescent="0.2"/>
    <row r="775" ht="12.75" customHeight="1" x14ac:dyDescent="0.2"/>
    <row r="776" ht="12.75" customHeight="1" x14ac:dyDescent="0.2"/>
    <row r="777" ht="12.75" customHeight="1" x14ac:dyDescent="0.2"/>
    <row r="778" ht="12.75" customHeight="1" x14ac:dyDescent="0.2"/>
    <row r="779" ht="12.75" customHeight="1" x14ac:dyDescent="0.2"/>
    <row r="780" ht="12.75" customHeight="1" x14ac:dyDescent="0.2"/>
    <row r="781" ht="12.75" customHeight="1" x14ac:dyDescent="0.2"/>
    <row r="782" ht="12.75" customHeight="1" x14ac:dyDescent="0.2"/>
    <row r="783" ht="12.75" customHeight="1" x14ac:dyDescent="0.2"/>
    <row r="784" ht="12.75" customHeight="1" x14ac:dyDescent="0.2"/>
    <row r="785" ht="12.75" customHeight="1" x14ac:dyDescent="0.2"/>
    <row r="786" ht="12.75" customHeight="1" x14ac:dyDescent="0.2"/>
    <row r="787" ht="12.75" customHeight="1" x14ac:dyDescent="0.2"/>
    <row r="788" ht="12.75" customHeight="1" x14ac:dyDescent="0.2"/>
    <row r="789" ht="12.75" customHeight="1" x14ac:dyDescent="0.2"/>
    <row r="790" ht="12.75" customHeight="1" x14ac:dyDescent="0.2"/>
    <row r="791" ht="12.75" customHeight="1" x14ac:dyDescent="0.2"/>
    <row r="792" ht="12.75" customHeight="1" x14ac:dyDescent="0.2"/>
    <row r="793" ht="12.75" customHeight="1" x14ac:dyDescent="0.2"/>
    <row r="794" ht="12.75" customHeight="1" x14ac:dyDescent="0.2"/>
    <row r="795" ht="12.75" customHeight="1" x14ac:dyDescent="0.2"/>
    <row r="796" ht="12.75" customHeight="1" x14ac:dyDescent="0.2"/>
    <row r="797" ht="12.75" customHeight="1" x14ac:dyDescent="0.2"/>
    <row r="798" ht="12.75" customHeight="1" x14ac:dyDescent="0.2"/>
    <row r="799" ht="12.75" customHeight="1" x14ac:dyDescent="0.2"/>
    <row r="800" ht="12.75" customHeight="1" x14ac:dyDescent="0.2"/>
    <row r="801" ht="12.75" customHeight="1" x14ac:dyDescent="0.2"/>
    <row r="802" ht="12.75" customHeight="1" x14ac:dyDescent="0.2"/>
    <row r="803" ht="12.75" customHeight="1" x14ac:dyDescent="0.2"/>
    <row r="804" ht="12.75" customHeight="1" x14ac:dyDescent="0.2"/>
    <row r="805" ht="12.75" customHeight="1" x14ac:dyDescent="0.2"/>
    <row r="806" ht="12.75" customHeight="1" x14ac:dyDescent="0.2"/>
    <row r="807" ht="12.75" customHeight="1" x14ac:dyDescent="0.2"/>
    <row r="808" ht="12.75" customHeight="1" x14ac:dyDescent="0.2"/>
    <row r="809" ht="12.75" customHeight="1" x14ac:dyDescent="0.2"/>
    <row r="810" ht="12.75" customHeight="1" x14ac:dyDescent="0.2"/>
    <row r="811" ht="12.75" customHeight="1" x14ac:dyDescent="0.2"/>
    <row r="812" ht="12.75" customHeight="1" x14ac:dyDescent="0.2"/>
    <row r="813" ht="12.75" customHeight="1" x14ac:dyDescent="0.2"/>
    <row r="814" ht="12.75" customHeight="1" x14ac:dyDescent="0.2"/>
    <row r="815" ht="12.75" customHeight="1" x14ac:dyDescent="0.2"/>
    <row r="816" ht="12.75" customHeight="1" x14ac:dyDescent="0.2"/>
    <row r="817" ht="12.75" customHeight="1" x14ac:dyDescent="0.2"/>
    <row r="818" ht="12.75" customHeight="1" x14ac:dyDescent="0.2"/>
    <row r="819" ht="12.75" customHeight="1" x14ac:dyDescent="0.2"/>
    <row r="820" ht="12.75" customHeight="1" x14ac:dyDescent="0.2"/>
    <row r="821" ht="12.75" customHeight="1" x14ac:dyDescent="0.2"/>
    <row r="822" ht="12.75" customHeight="1" x14ac:dyDescent="0.2"/>
    <row r="823" ht="12.75" customHeight="1" x14ac:dyDescent="0.2"/>
    <row r="824" ht="12.75" customHeight="1" x14ac:dyDescent="0.2"/>
    <row r="825" ht="12.75" customHeight="1" x14ac:dyDescent="0.2"/>
    <row r="826" ht="12.75" customHeight="1" x14ac:dyDescent="0.2"/>
    <row r="827" ht="12.75" customHeight="1" x14ac:dyDescent="0.2"/>
    <row r="828" ht="12.75" customHeight="1" x14ac:dyDescent="0.2"/>
    <row r="829" ht="12.75" customHeight="1" x14ac:dyDescent="0.2"/>
    <row r="830" ht="12.75" customHeight="1" x14ac:dyDescent="0.2"/>
    <row r="831" ht="12.75" customHeight="1" x14ac:dyDescent="0.2"/>
    <row r="832" ht="12.75" customHeight="1" x14ac:dyDescent="0.2"/>
    <row r="833" ht="12.75" customHeight="1" x14ac:dyDescent="0.2"/>
    <row r="834" ht="12.75" customHeight="1" x14ac:dyDescent="0.2"/>
    <row r="835" ht="12.75" customHeight="1" x14ac:dyDescent="0.2"/>
    <row r="836" ht="12.75" customHeight="1" x14ac:dyDescent="0.2"/>
    <row r="837" ht="12.75" customHeight="1" x14ac:dyDescent="0.2"/>
    <row r="838" ht="12.75" customHeight="1" x14ac:dyDescent="0.2"/>
    <row r="839" ht="12.75" customHeight="1" x14ac:dyDescent="0.2"/>
    <row r="840" ht="12.75" customHeight="1" x14ac:dyDescent="0.2"/>
    <row r="841" ht="12.75" customHeight="1" x14ac:dyDescent="0.2"/>
    <row r="842" ht="12.75" customHeight="1" x14ac:dyDescent="0.2"/>
    <row r="843" ht="12.75" customHeight="1" x14ac:dyDescent="0.2"/>
    <row r="844" ht="12.75" customHeight="1" x14ac:dyDescent="0.2"/>
    <row r="845" ht="12.75" customHeight="1" x14ac:dyDescent="0.2"/>
    <row r="846" ht="12.75" customHeight="1" x14ac:dyDescent="0.2"/>
    <row r="847" ht="12.75" customHeight="1" x14ac:dyDescent="0.2"/>
    <row r="848" ht="12.75" customHeight="1" x14ac:dyDescent="0.2"/>
    <row r="849" ht="12.75" customHeight="1" x14ac:dyDescent="0.2"/>
    <row r="850" ht="12.75" customHeight="1" x14ac:dyDescent="0.2"/>
    <row r="851" ht="12.75" customHeight="1" x14ac:dyDescent="0.2"/>
    <row r="852" ht="12.75" customHeight="1" x14ac:dyDescent="0.2"/>
    <row r="853" ht="12.75" customHeight="1" x14ac:dyDescent="0.2"/>
    <row r="854" ht="12.75" customHeight="1" x14ac:dyDescent="0.2"/>
    <row r="855" ht="12.75" customHeight="1" x14ac:dyDescent="0.2"/>
    <row r="856" ht="12.75" customHeight="1" x14ac:dyDescent="0.2"/>
    <row r="857" ht="12.75" customHeight="1" x14ac:dyDescent="0.2"/>
    <row r="858" ht="12.75" customHeight="1" x14ac:dyDescent="0.2"/>
    <row r="859" ht="12.75" customHeight="1" x14ac:dyDescent="0.2"/>
    <row r="860" ht="12.75" customHeight="1" x14ac:dyDescent="0.2"/>
    <row r="861" ht="12.75" customHeight="1" x14ac:dyDescent="0.2"/>
    <row r="862" ht="12.75" customHeight="1" x14ac:dyDescent="0.2"/>
    <row r="863" ht="12.75" customHeight="1" x14ac:dyDescent="0.2"/>
    <row r="864" ht="12.75" customHeight="1" x14ac:dyDescent="0.2"/>
    <row r="865" ht="12.75" customHeight="1" x14ac:dyDescent="0.2"/>
    <row r="866" ht="12.75" customHeight="1" x14ac:dyDescent="0.2"/>
    <row r="867" ht="12.75" customHeight="1" x14ac:dyDescent="0.2"/>
    <row r="868" ht="12.75" customHeight="1" x14ac:dyDescent="0.2"/>
    <row r="869" ht="12.75" customHeight="1" x14ac:dyDescent="0.2"/>
    <row r="870" ht="12.75" customHeight="1" x14ac:dyDescent="0.2"/>
    <row r="871" ht="12.75" customHeight="1" x14ac:dyDescent="0.2"/>
    <row r="872" ht="12.75" customHeight="1" x14ac:dyDescent="0.2"/>
    <row r="873" ht="12.75" customHeight="1" x14ac:dyDescent="0.2"/>
    <row r="874" ht="12.75" customHeight="1" x14ac:dyDescent="0.2"/>
    <row r="875" ht="12.75" customHeight="1" x14ac:dyDescent="0.2"/>
    <row r="876" ht="12.75" customHeight="1" x14ac:dyDescent="0.2"/>
    <row r="877" ht="12.75" customHeight="1" x14ac:dyDescent="0.2"/>
    <row r="878" ht="12.75" customHeight="1" x14ac:dyDescent="0.2"/>
    <row r="879" ht="12.75" customHeight="1" x14ac:dyDescent="0.2"/>
    <row r="880" ht="12.75" customHeight="1" x14ac:dyDescent="0.2"/>
    <row r="881" ht="12.75" customHeight="1" x14ac:dyDescent="0.2"/>
    <row r="882" ht="12.75" customHeight="1" x14ac:dyDescent="0.2"/>
    <row r="883" ht="12.75" customHeight="1" x14ac:dyDescent="0.2"/>
    <row r="884" ht="12.75" customHeight="1" x14ac:dyDescent="0.2"/>
    <row r="885" ht="12.75" customHeight="1" x14ac:dyDescent="0.2"/>
    <row r="886" ht="12.75" customHeight="1" x14ac:dyDescent="0.2"/>
    <row r="887" ht="12.75" customHeight="1" x14ac:dyDescent="0.2"/>
    <row r="888" ht="12.75" customHeight="1" x14ac:dyDescent="0.2"/>
    <row r="889" ht="12.75" customHeight="1" x14ac:dyDescent="0.2"/>
    <row r="890" ht="12.75" customHeight="1" x14ac:dyDescent="0.2"/>
    <row r="891" ht="12.75" customHeight="1" x14ac:dyDescent="0.2"/>
    <row r="892" ht="12.75" customHeight="1" x14ac:dyDescent="0.2"/>
    <row r="893" ht="12.75" customHeight="1" x14ac:dyDescent="0.2"/>
    <row r="894" ht="12.75" customHeight="1" x14ac:dyDescent="0.2"/>
    <row r="895" ht="12.75" customHeight="1" x14ac:dyDescent="0.2"/>
    <row r="896" ht="12.75" customHeight="1" x14ac:dyDescent="0.2"/>
    <row r="897" ht="12.75" customHeight="1" x14ac:dyDescent="0.2"/>
    <row r="898" ht="12.75" customHeight="1" x14ac:dyDescent="0.2"/>
    <row r="899" ht="12.75" customHeight="1" x14ac:dyDescent="0.2"/>
    <row r="900" ht="12.75" customHeight="1" x14ac:dyDescent="0.2"/>
    <row r="901" ht="12.75" customHeight="1" x14ac:dyDescent="0.2"/>
    <row r="902" ht="12.75" customHeight="1" x14ac:dyDescent="0.2"/>
    <row r="903" ht="12.75" customHeight="1" x14ac:dyDescent="0.2"/>
    <row r="904" ht="12.75" customHeight="1" x14ac:dyDescent="0.2"/>
    <row r="905" ht="12.75" customHeight="1" x14ac:dyDescent="0.2"/>
    <row r="906" ht="12.75" customHeight="1" x14ac:dyDescent="0.2"/>
    <row r="907" ht="12.75" customHeight="1" x14ac:dyDescent="0.2"/>
    <row r="908" ht="12.75" customHeight="1" x14ac:dyDescent="0.2"/>
    <row r="909" ht="12.75" customHeight="1" x14ac:dyDescent="0.2"/>
    <row r="910" ht="12.75" customHeight="1" x14ac:dyDescent="0.2"/>
    <row r="911" ht="12.75" customHeight="1" x14ac:dyDescent="0.2"/>
    <row r="912" ht="12.75" customHeight="1" x14ac:dyDescent="0.2"/>
    <row r="913" ht="12.75" customHeight="1" x14ac:dyDescent="0.2"/>
    <row r="914" ht="12.75" customHeight="1" x14ac:dyDescent="0.2"/>
    <row r="915" ht="12.75" customHeight="1" x14ac:dyDescent="0.2"/>
    <row r="916" ht="12.75" customHeight="1" x14ac:dyDescent="0.2"/>
    <row r="917" ht="12.75" customHeight="1" x14ac:dyDescent="0.2"/>
    <row r="918" ht="12.75" customHeight="1" x14ac:dyDescent="0.2"/>
    <row r="919" ht="12.75" customHeight="1" x14ac:dyDescent="0.2"/>
    <row r="920" ht="12.75" customHeight="1" x14ac:dyDescent="0.2"/>
    <row r="921" ht="12.75" customHeight="1" x14ac:dyDescent="0.2"/>
    <row r="922" ht="12.75" customHeight="1" x14ac:dyDescent="0.2"/>
    <row r="923" ht="12.75" customHeight="1" x14ac:dyDescent="0.2"/>
    <row r="924" ht="12.75" customHeight="1" x14ac:dyDescent="0.2"/>
    <row r="925" ht="12.75" customHeight="1" x14ac:dyDescent="0.2"/>
    <row r="926" ht="12.75" customHeight="1" x14ac:dyDescent="0.2"/>
    <row r="927" ht="12.75" customHeight="1" x14ac:dyDescent="0.2"/>
    <row r="928" ht="12.75" customHeight="1" x14ac:dyDescent="0.2"/>
    <row r="929" ht="12.75" customHeight="1" x14ac:dyDescent="0.2"/>
    <row r="930" ht="12.75" customHeight="1" x14ac:dyDescent="0.2"/>
    <row r="931" ht="12.75" customHeight="1" x14ac:dyDescent="0.2"/>
    <row r="932" ht="12.75" customHeight="1" x14ac:dyDescent="0.2"/>
    <row r="933" ht="12.75" customHeight="1" x14ac:dyDescent="0.2"/>
    <row r="934" ht="12.75" customHeight="1" x14ac:dyDescent="0.2"/>
    <row r="935" ht="12.75" customHeight="1" x14ac:dyDescent="0.2"/>
    <row r="936" ht="12.75" customHeight="1" x14ac:dyDescent="0.2"/>
    <row r="937" ht="12.75" customHeight="1" x14ac:dyDescent="0.2"/>
    <row r="938" ht="12.75" customHeight="1" x14ac:dyDescent="0.2"/>
    <row r="939" ht="12.75" customHeight="1" x14ac:dyDescent="0.2"/>
    <row r="940" ht="12.75" customHeight="1" x14ac:dyDescent="0.2"/>
    <row r="941" ht="12.75" customHeight="1" x14ac:dyDescent="0.2"/>
    <row r="942" ht="12.75" customHeight="1" x14ac:dyDescent="0.2"/>
    <row r="943" ht="12.75" customHeight="1" x14ac:dyDescent="0.2"/>
    <row r="944" ht="12.75" customHeight="1" x14ac:dyDescent="0.2"/>
    <row r="945" ht="12.75" customHeight="1" x14ac:dyDescent="0.2"/>
    <row r="946" ht="12.75" customHeight="1" x14ac:dyDescent="0.2"/>
    <row r="947" ht="12.75" customHeight="1" x14ac:dyDescent="0.2"/>
    <row r="948" ht="12.75" customHeight="1" x14ac:dyDescent="0.2"/>
    <row r="949" ht="12.75" customHeight="1" x14ac:dyDescent="0.2"/>
    <row r="950" ht="12.75" customHeight="1" x14ac:dyDescent="0.2"/>
    <row r="951" ht="12.75" customHeight="1" x14ac:dyDescent="0.2"/>
    <row r="952" ht="12.75" customHeight="1" x14ac:dyDescent="0.2"/>
    <row r="953" ht="12.75" customHeight="1" x14ac:dyDescent="0.2"/>
    <row r="954" ht="12.75" customHeight="1" x14ac:dyDescent="0.2"/>
    <row r="955" ht="12.75" customHeight="1" x14ac:dyDescent="0.2"/>
    <row r="956" ht="12.75" customHeight="1" x14ac:dyDescent="0.2"/>
    <row r="957" ht="12.75" customHeight="1" x14ac:dyDescent="0.2"/>
    <row r="958" ht="12.75" customHeight="1" x14ac:dyDescent="0.2"/>
    <row r="959" ht="12.75" customHeight="1" x14ac:dyDescent="0.2"/>
    <row r="960" ht="12.75" customHeight="1" x14ac:dyDescent="0.2"/>
    <row r="961" ht="12.75" customHeight="1" x14ac:dyDescent="0.2"/>
    <row r="962" ht="12.75" customHeight="1" x14ac:dyDescent="0.2"/>
    <row r="963" ht="12.75" customHeight="1" x14ac:dyDescent="0.2"/>
    <row r="964" ht="12.75" customHeight="1" x14ac:dyDescent="0.2"/>
    <row r="965" ht="12.75" customHeight="1" x14ac:dyDescent="0.2"/>
    <row r="966" ht="12.75" customHeight="1" x14ac:dyDescent="0.2"/>
    <row r="967" ht="12.75" customHeight="1" x14ac:dyDescent="0.2"/>
    <row r="968" ht="12.75" customHeight="1" x14ac:dyDescent="0.2"/>
    <row r="969" ht="12.75" customHeight="1" x14ac:dyDescent="0.2"/>
    <row r="970" ht="12.75" customHeight="1" x14ac:dyDescent="0.2"/>
    <row r="971" ht="12.75" customHeight="1" x14ac:dyDescent="0.2"/>
    <row r="972" ht="12.75" customHeight="1" x14ac:dyDescent="0.2"/>
    <row r="973" ht="12.75" customHeight="1" x14ac:dyDescent="0.2"/>
    <row r="974" ht="12.75" customHeight="1" x14ac:dyDescent="0.2"/>
    <row r="975" ht="12.75" customHeight="1" x14ac:dyDescent="0.2"/>
    <row r="976" ht="12.75" customHeight="1" x14ac:dyDescent="0.2"/>
    <row r="977" ht="12.75" customHeight="1" x14ac:dyDescent="0.2"/>
    <row r="978" ht="12.75" customHeight="1" x14ac:dyDescent="0.2"/>
    <row r="979" ht="12.75" customHeight="1" x14ac:dyDescent="0.2"/>
    <row r="980" ht="12.75" customHeight="1" x14ac:dyDescent="0.2"/>
    <row r="981" ht="12.75" customHeight="1" x14ac:dyDescent="0.2"/>
    <row r="982" ht="12.75" customHeight="1" x14ac:dyDescent="0.2"/>
    <row r="983" ht="12.75" customHeight="1" x14ac:dyDescent="0.2"/>
    <row r="984" ht="12.75" customHeight="1" x14ac:dyDescent="0.2"/>
    <row r="985" ht="12.75" customHeight="1" x14ac:dyDescent="0.2"/>
    <row r="986" ht="12.75" customHeight="1" x14ac:dyDescent="0.2"/>
    <row r="987" ht="12.75" customHeight="1" x14ac:dyDescent="0.2"/>
    <row r="988" ht="12.75" customHeight="1" x14ac:dyDescent="0.2"/>
    <row r="989" ht="12.75" customHeight="1" x14ac:dyDescent="0.2"/>
    <row r="990" ht="12.75" customHeight="1" x14ac:dyDescent="0.2"/>
    <row r="991" ht="12.75" customHeight="1" x14ac:dyDescent="0.2"/>
    <row r="992" ht="12.75" customHeight="1" x14ac:dyDescent="0.2"/>
    <row r="993" ht="12.75" customHeight="1" x14ac:dyDescent="0.2"/>
    <row r="994" ht="12.75" customHeight="1" x14ac:dyDescent="0.2"/>
    <row r="995" ht="12.75" customHeight="1" x14ac:dyDescent="0.2"/>
    <row r="996" ht="12.75" customHeight="1" x14ac:dyDescent="0.2"/>
    <row r="997" ht="12.75" customHeight="1" x14ac:dyDescent="0.2"/>
    <row r="998" ht="12.75" customHeight="1" x14ac:dyDescent="0.2"/>
    <row r="999" ht="12.75" customHeight="1" x14ac:dyDescent="0.2"/>
    <row r="1000" ht="12.75" customHeight="1" x14ac:dyDescent="0.2"/>
  </sheetData>
  <mergeCells count="4">
    <mergeCell ref="C4:D4"/>
    <mergeCell ref="C16:D16"/>
    <mergeCell ref="C26:D26"/>
    <mergeCell ref="C39:D39"/>
  </mergeCells>
  <pageMargins left="0.7" right="0.7" top="0.75" bottom="0.75" header="0" footer="0"/>
  <pageSetup orientation="landscape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008080"/>
  </sheetPr>
  <dimension ref="A1:BG1203"/>
  <sheetViews>
    <sheetView topLeftCell="A1053" zoomScaleNormal="100" workbookViewId="0">
      <selection activeCell="AA1057" sqref="AA1057"/>
    </sheetView>
  </sheetViews>
  <sheetFormatPr baseColWidth="10" defaultColWidth="12.5703125" defaultRowHeight="15" customHeight="1" x14ac:dyDescent="0.2"/>
  <cols>
    <col min="1" max="1" width="8.5703125" customWidth="1"/>
    <col min="2" max="10" width="7.140625" customWidth="1"/>
    <col min="11" max="17" width="3" customWidth="1"/>
    <col min="18" max="18" width="15.7109375" style="212" customWidth="1"/>
    <col min="19" max="25" width="12.85546875" customWidth="1"/>
    <col min="26" max="26" width="7.140625" customWidth="1"/>
    <col min="27" max="27" width="7.85546875" customWidth="1"/>
    <col min="28" max="59" width="10" customWidth="1"/>
  </cols>
  <sheetData>
    <row r="1" spans="1:49" ht="12.75" customHeight="1" x14ac:dyDescent="0.2">
      <c r="S1" s="1"/>
      <c r="T1" s="1"/>
      <c r="V1" s="1"/>
    </row>
    <row r="2" spans="1:49" ht="12.75" customHeight="1" x14ac:dyDescent="0.2">
      <c r="A2" s="3" t="s">
        <v>0</v>
      </c>
      <c r="L2" s="302" t="s">
        <v>1</v>
      </c>
      <c r="M2" s="300"/>
      <c r="N2" s="300"/>
      <c r="O2" s="303" t="s">
        <v>2</v>
      </c>
      <c r="P2" s="304"/>
      <c r="Q2" s="305"/>
      <c r="R2" s="138"/>
      <c r="S2" s="1"/>
      <c r="T2" s="1"/>
      <c r="V2" s="1"/>
    </row>
    <row r="3" spans="1:49" ht="102.75" customHeight="1" x14ac:dyDescent="0.2">
      <c r="B3" s="306" t="s">
        <v>3</v>
      </c>
      <c r="C3" s="307"/>
      <c r="D3" s="307"/>
      <c r="E3" s="307"/>
      <c r="F3" s="307"/>
      <c r="G3" s="307"/>
      <c r="H3" s="307"/>
      <c r="I3" s="307"/>
      <c r="J3" s="307"/>
      <c r="K3" s="307"/>
      <c r="L3" s="63" t="s">
        <v>125</v>
      </c>
      <c r="M3" s="63" t="s">
        <v>126</v>
      </c>
      <c r="N3" s="63" t="s">
        <v>127</v>
      </c>
      <c r="O3" s="9" t="s">
        <v>125</v>
      </c>
      <c r="P3" s="9" t="s">
        <v>126</v>
      </c>
      <c r="Q3" s="9" t="s">
        <v>127</v>
      </c>
      <c r="R3" s="213" t="s">
        <v>10</v>
      </c>
      <c r="S3" s="10" t="s">
        <v>11</v>
      </c>
      <c r="T3" s="10" t="s">
        <v>12</v>
      </c>
      <c r="U3" s="11" t="s">
        <v>13</v>
      </c>
      <c r="V3" s="10" t="s">
        <v>14</v>
      </c>
      <c r="W3" s="12" t="s">
        <v>15</v>
      </c>
      <c r="X3" s="12" t="s">
        <v>16</v>
      </c>
      <c r="Y3" s="13" t="s">
        <v>17</v>
      </c>
      <c r="AH3" s="14" t="s">
        <v>14</v>
      </c>
      <c r="AI3" s="14"/>
      <c r="AJ3" s="14"/>
      <c r="AK3" s="14"/>
      <c r="AL3" s="14"/>
      <c r="AM3" s="14"/>
      <c r="AN3" s="14"/>
      <c r="AO3" s="14"/>
      <c r="AP3" s="14"/>
      <c r="AQ3" s="14"/>
    </row>
    <row r="4" spans="1:49" ht="12.75" customHeight="1" x14ac:dyDescent="0.2">
      <c r="A4" s="15" t="s">
        <v>18</v>
      </c>
      <c r="B4" s="16">
        <v>1</v>
      </c>
      <c r="C4" s="16">
        <v>2</v>
      </c>
      <c r="D4" s="16">
        <v>3</v>
      </c>
      <c r="E4" s="16">
        <v>4</v>
      </c>
      <c r="F4" s="16">
        <v>5</v>
      </c>
      <c r="G4" s="16">
        <v>6</v>
      </c>
      <c r="H4" s="16">
        <v>7</v>
      </c>
      <c r="I4" s="16">
        <v>8</v>
      </c>
      <c r="J4" s="16">
        <v>9</v>
      </c>
      <c r="K4" s="17" t="s">
        <v>19</v>
      </c>
      <c r="L4" s="331">
        <v>10</v>
      </c>
      <c r="M4" s="332"/>
      <c r="N4" s="333"/>
      <c r="O4" s="45"/>
      <c r="P4" s="45"/>
      <c r="Q4" s="45"/>
      <c r="R4" s="225"/>
      <c r="S4" s="90"/>
      <c r="T4" s="21"/>
      <c r="U4" s="22"/>
      <c r="V4" s="23"/>
      <c r="W4" s="24"/>
      <c r="X4" s="24"/>
      <c r="Y4" s="1"/>
      <c r="AH4" s="301" t="s">
        <v>20</v>
      </c>
      <c r="AI4" s="300"/>
      <c r="AJ4" s="300"/>
      <c r="AK4" s="300"/>
      <c r="AL4" s="300"/>
      <c r="AM4" s="300"/>
      <c r="AN4" s="300"/>
      <c r="AO4" s="300"/>
      <c r="AP4" s="300"/>
      <c r="AQ4" s="300"/>
    </row>
    <row r="5" spans="1:49" ht="12.75" customHeight="1" x14ac:dyDescent="0.2">
      <c r="A5" s="25">
        <v>9701</v>
      </c>
      <c r="B5" s="25">
        <v>102</v>
      </c>
      <c r="C5" s="25"/>
      <c r="D5" s="25"/>
      <c r="E5" s="25"/>
      <c r="F5" s="25"/>
      <c r="G5" s="25"/>
      <c r="H5" s="25"/>
      <c r="I5" s="25"/>
      <c r="J5" s="25"/>
      <c r="K5" s="26"/>
      <c r="L5" s="22"/>
      <c r="M5" s="22"/>
      <c r="N5" s="27"/>
      <c r="O5" s="28"/>
      <c r="P5" s="28"/>
      <c r="Q5" s="28"/>
      <c r="R5" s="214"/>
      <c r="S5" s="21"/>
      <c r="T5" s="21"/>
      <c r="U5" s="22"/>
      <c r="V5" s="23"/>
      <c r="W5" s="29">
        <f>B5</f>
        <v>102</v>
      </c>
      <c r="X5" s="24"/>
      <c r="Y5" s="1"/>
      <c r="AG5" s="31" t="s">
        <v>21</v>
      </c>
      <c r="AH5" s="4">
        <v>9701</v>
      </c>
      <c r="AI5" s="32">
        <v>9702</v>
      </c>
      <c r="AJ5" s="32">
        <v>9801</v>
      </c>
      <c r="AK5" s="32">
        <v>9802</v>
      </c>
      <c r="AL5" s="32">
        <v>9901</v>
      </c>
      <c r="AM5" s="32">
        <v>9902</v>
      </c>
      <c r="AN5" s="33" t="s">
        <v>22</v>
      </c>
      <c r="AO5" s="33" t="s">
        <v>23</v>
      </c>
      <c r="AP5" s="33" t="s">
        <v>24</v>
      </c>
      <c r="AQ5" s="33" t="s">
        <v>25</v>
      </c>
      <c r="AR5" s="33" t="s">
        <v>26</v>
      </c>
      <c r="AS5" s="33" t="s">
        <v>27</v>
      </c>
      <c r="AT5" s="33" t="s">
        <v>28</v>
      </c>
      <c r="AU5" s="33" t="s">
        <v>29</v>
      </c>
      <c r="AV5" s="33" t="s">
        <v>30</v>
      </c>
      <c r="AW5" s="33" t="s">
        <v>31</v>
      </c>
    </row>
    <row r="6" spans="1:49" ht="12.75" customHeight="1" x14ac:dyDescent="0.2">
      <c r="A6" s="25">
        <v>9702</v>
      </c>
      <c r="B6" s="25"/>
      <c r="C6" s="25">
        <v>86</v>
      </c>
      <c r="D6" s="25"/>
      <c r="E6" s="25"/>
      <c r="F6" s="25"/>
      <c r="G6" s="25"/>
      <c r="H6" s="25"/>
      <c r="I6" s="25"/>
      <c r="J6" s="25"/>
      <c r="K6" s="26"/>
      <c r="L6" s="22"/>
      <c r="M6" s="22"/>
      <c r="N6" s="22"/>
      <c r="O6" s="34"/>
      <c r="P6" s="34"/>
      <c r="Q6" s="34"/>
      <c r="R6" s="215"/>
      <c r="S6" s="21"/>
      <c r="T6" s="21"/>
      <c r="U6" s="22"/>
      <c r="V6" s="23">
        <f>C6/B5</f>
        <v>0.84313725490196079</v>
      </c>
      <c r="W6" s="35">
        <v>92</v>
      </c>
      <c r="X6" s="36">
        <f t="shared" ref="X6:X16" si="0">W6/W5</f>
        <v>0.90196078431372551</v>
      </c>
      <c r="Y6" s="1">
        <f t="shared" ref="Y6:Y16" si="1">100%-X6</f>
        <v>9.8039215686274495E-2</v>
      </c>
      <c r="Z6" s="3" t="s">
        <v>11</v>
      </c>
      <c r="AG6" s="37" t="s">
        <v>32</v>
      </c>
      <c r="AH6" s="36">
        <f t="shared" ref="AH6:AH13" si="2">V6</f>
        <v>0.84313725490196079</v>
      </c>
      <c r="AI6" s="36">
        <f t="shared" ref="AI6:AI13" si="3">V35</f>
        <v>0.88957055214723924</v>
      </c>
      <c r="AJ6" s="36">
        <f t="shared" ref="AJ6:AJ13" si="4">V61</f>
        <v>0.94</v>
      </c>
      <c r="AK6" s="36">
        <f t="shared" ref="AK6:AK13" si="5">V86</f>
        <v>0.92972972972972978</v>
      </c>
      <c r="AL6" s="36">
        <f t="shared" ref="AL6:AL13" si="6">V111</f>
        <v>0.91</v>
      </c>
      <c r="AM6" s="38">
        <f t="shared" ref="AM6:AM13" si="7">V134</f>
        <v>0.86163522012578619</v>
      </c>
      <c r="AN6" s="38">
        <f t="shared" ref="AN6:AN13" si="8">V157</f>
        <v>0.83739837398373984</v>
      </c>
      <c r="AO6" s="38">
        <f t="shared" ref="AO6:AO13" si="9">V174</f>
        <v>0.91566265060240959</v>
      </c>
      <c r="AP6" s="38">
        <f t="shared" ref="AP6:AP13" si="10">V191</f>
        <v>0.80392156862745101</v>
      </c>
      <c r="AQ6" s="38">
        <f t="shared" ref="AQ6:AQ12" si="11">V207</f>
        <v>0.86335403726708071</v>
      </c>
      <c r="AR6" s="1">
        <f t="shared" ref="AR6:AR11" si="12">V222</f>
        <v>0.86301369863013699</v>
      </c>
      <c r="AS6" s="1">
        <f t="shared" ref="AS6:AS10" si="13">V240</f>
        <v>0.87912087912087911</v>
      </c>
      <c r="AT6" s="1">
        <f t="shared" ref="AT6:AT9" si="14">V262</f>
        <v>0.91743119266055051</v>
      </c>
      <c r="AU6" s="48">
        <f t="shared" ref="AU6:AU8" si="15">V281</f>
        <v>0.91346153846153844</v>
      </c>
      <c r="AV6" s="48">
        <f t="shared" ref="AV6:AV7" si="16">V299</f>
        <v>0.8990825688073395</v>
      </c>
      <c r="AW6" s="1">
        <f>V316</f>
        <v>0.97202797202797198</v>
      </c>
    </row>
    <row r="7" spans="1:49" ht="12.75" customHeight="1" x14ac:dyDescent="0.2">
      <c r="A7" s="25">
        <v>9801</v>
      </c>
      <c r="B7" s="25"/>
      <c r="C7" s="25"/>
      <c r="D7" s="25">
        <v>76</v>
      </c>
      <c r="E7" s="25"/>
      <c r="F7" s="25"/>
      <c r="G7" s="25"/>
      <c r="H7" s="25"/>
      <c r="I7" s="25"/>
      <c r="J7" s="25"/>
      <c r="K7" s="26"/>
      <c r="L7" s="22"/>
      <c r="M7" s="22"/>
      <c r="N7" s="22"/>
      <c r="O7" s="34"/>
      <c r="P7" s="34"/>
      <c r="Q7" s="34"/>
      <c r="R7" s="215"/>
      <c r="S7" s="21"/>
      <c r="T7" s="21"/>
      <c r="U7" s="22"/>
      <c r="V7" s="23">
        <f>D7/C6</f>
        <v>0.88372093023255816</v>
      </c>
      <c r="W7" s="35">
        <v>84</v>
      </c>
      <c r="X7" s="36">
        <f t="shared" si="0"/>
        <v>0.91304347826086951</v>
      </c>
      <c r="Y7" s="1">
        <f t="shared" si="1"/>
        <v>8.6956521739130488E-2</v>
      </c>
      <c r="Z7" s="25">
        <v>9701</v>
      </c>
      <c r="AA7" s="1">
        <f>S21</f>
        <v>0.58823529411764708</v>
      </c>
      <c r="AG7" s="37" t="s">
        <v>33</v>
      </c>
      <c r="AH7" s="36">
        <f t="shared" si="2"/>
        <v>0.88372093023255816</v>
      </c>
      <c r="AI7" s="36">
        <f t="shared" si="3"/>
        <v>0.92413793103448272</v>
      </c>
      <c r="AJ7" s="36">
        <f t="shared" si="4"/>
        <v>0.88297872340425532</v>
      </c>
      <c r="AK7" s="36">
        <f t="shared" si="5"/>
        <v>0.94186046511627908</v>
      </c>
      <c r="AL7" s="36">
        <f t="shared" si="6"/>
        <v>0.93406593406593408</v>
      </c>
      <c r="AM7" s="38">
        <f t="shared" si="7"/>
        <v>0.85401459854014594</v>
      </c>
      <c r="AN7" s="38">
        <f t="shared" si="8"/>
        <v>0.89320388349514568</v>
      </c>
      <c r="AO7" s="38">
        <f t="shared" si="9"/>
        <v>0.88157894736842102</v>
      </c>
      <c r="AP7" s="38">
        <f t="shared" si="10"/>
        <v>0.8902439024390244</v>
      </c>
      <c r="AQ7" s="38">
        <f t="shared" si="11"/>
        <v>1</v>
      </c>
      <c r="AR7" s="1">
        <f t="shared" si="12"/>
        <v>0.90476190476190477</v>
      </c>
      <c r="AS7" s="1">
        <f t="shared" si="13"/>
        <v>0.95</v>
      </c>
      <c r="AT7" s="1">
        <f t="shared" si="14"/>
        <v>0.95</v>
      </c>
      <c r="AU7" s="48">
        <f t="shared" si="15"/>
        <v>0.9263157894736842</v>
      </c>
      <c r="AV7" s="48">
        <f t="shared" si="16"/>
        <v>0.95918367346938771</v>
      </c>
    </row>
    <row r="8" spans="1:49" ht="12.75" customHeight="1" x14ac:dyDescent="0.2">
      <c r="A8" s="25">
        <v>9802</v>
      </c>
      <c r="B8" s="25"/>
      <c r="C8" s="25"/>
      <c r="D8" s="25"/>
      <c r="E8" s="25">
        <v>72</v>
      </c>
      <c r="F8" s="25"/>
      <c r="G8" s="25"/>
      <c r="H8" s="25"/>
      <c r="I8" s="25"/>
      <c r="J8" s="25"/>
      <c r="K8" s="26"/>
      <c r="L8" s="22"/>
      <c r="M8" s="22"/>
      <c r="N8" s="22"/>
      <c r="O8" s="34"/>
      <c r="P8" s="34"/>
      <c r="Q8" s="34"/>
      <c r="R8" s="215"/>
      <c r="S8" s="21"/>
      <c r="T8" s="21"/>
      <c r="U8" s="22"/>
      <c r="V8" s="23">
        <f>E8/D7</f>
        <v>0.94736842105263153</v>
      </c>
      <c r="W8" s="35">
        <v>81</v>
      </c>
      <c r="X8" s="36">
        <f t="shared" si="0"/>
        <v>0.9642857142857143</v>
      </c>
      <c r="Y8" s="1">
        <f t="shared" si="1"/>
        <v>3.5714285714285698E-2</v>
      </c>
      <c r="Z8" s="25">
        <v>9702</v>
      </c>
      <c r="AA8" s="1">
        <f>S49</f>
        <v>0.73619631901840488</v>
      </c>
      <c r="AG8" s="37" t="s">
        <v>34</v>
      </c>
      <c r="AH8" s="36">
        <f t="shared" si="2"/>
        <v>0.94736842105263153</v>
      </c>
      <c r="AI8" s="36">
        <f t="shared" si="3"/>
        <v>0.95522388059701491</v>
      </c>
      <c r="AJ8" s="36">
        <f t="shared" si="4"/>
        <v>0.91566265060240959</v>
      </c>
      <c r="AK8" s="36">
        <f t="shared" si="5"/>
        <v>0.94444444444444442</v>
      </c>
      <c r="AL8" s="36">
        <f t="shared" si="6"/>
        <v>0.91764705882352937</v>
      </c>
      <c r="AM8" s="38">
        <f t="shared" si="7"/>
        <v>0.9145299145299145</v>
      </c>
      <c r="AN8" s="38">
        <f t="shared" si="8"/>
        <v>0.95652173913043481</v>
      </c>
      <c r="AO8" s="38">
        <f t="shared" si="9"/>
        <v>0.92537313432835822</v>
      </c>
      <c r="AP8" s="38">
        <f t="shared" si="10"/>
        <v>0.95890410958904104</v>
      </c>
      <c r="AQ8" s="38">
        <f t="shared" si="11"/>
        <v>1</v>
      </c>
      <c r="AR8" s="1">
        <f t="shared" si="12"/>
        <v>0.95614035087719296</v>
      </c>
      <c r="AS8" s="1">
        <f t="shared" si="13"/>
        <v>0.96710526315789469</v>
      </c>
      <c r="AT8" s="1">
        <f t="shared" si="14"/>
        <v>1</v>
      </c>
      <c r="AU8" s="48">
        <f t="shared" si="15"/>
        <v>0.94318181818181823</v>
      </c>
      <c r="AV8" s="48" t="s">
        <v>37</v>
      </c>
    </row>
    <row r="9" spans="1:49" ht="12.75" customHeight="1" x14ac:dyDescent="0.2">
      <c r="A9" s="25">
        <v>9901</v>
      </c>
      <c r="B9" s="25"/>
      <c r="C9" s="25"/>
      <c r="D9" s="25"/>
      <c r="E9" s="25"/>
      <c r="F9" s="25">
        <v>71</v>
      </c>
      <c r="G9" s="25"/>
      <c r="H9" s="25"/>
      <c r="I9" s="25"/>
      <c r="J9" s="25"/>
      <c r="K9" s="26"/>
      <c r="L9" s="22"/>
      <c r="M9" s="22"/>
      <c r="N9" s="22"/>
      <c r="O9" s="34"/>
      <c r="P9" s="34"/>
      <c r="Q9" s="34"/>
      <c r="R9" s="215"/>
      <c r="S9" s="21"/>
      <c r="T9" s="21"/>
      <c r="U9" s="22"/>
      <c r="V9" s="23">
        <f>F9/E8</f>
        <v>0.98611111111111116</v>
      </c>
      <c r="W9" s="35">
        <v>80</v>
      </c>
      <c r="X9" s="36">
        <f t="shared" si="0"/>
        <v>0.98765432098765427</v>
      </c>
      <c r="Y9" s="1">
        <f t="shared" si="1"/>
        <v>1.2345679012345734E-2</v>
      </c>
      <c r="Z9" s="25">
        <v>9801</v>
      </c>
      <c r="AA9" s="1">
        <f>S75</f>
        <v>0.63</v>
      </c>
      <c r="AG9" s="37" t="s">
        <v>35</v>
      </c>
      <c r="AH9" s="36">
        <f t="shared" si="2"/>
        <v>0.98611111111111116</v>
      </c>
      <c r="AI9" s="36">
        <f t="shared" si="3"/>
        <v>1</v>
      </c>
      <c r="AJ9" s="36">
        <f t="shared" si="4"/>
        <v>0.96052631578947367</v>
      </c>
      <c r="AK9" s="36">
        <f t="shared" si="5"/>
        <v>0.96078431372549022</v>
      </c>
      <c r="AL9" s="36">
        <f t="shared" si="6"/>
        <v>0.92307692307692313</v>
      </c>
      <c r="AM9" s="38">
        <f t="shared" si="7"/>
        <v>0.9719626168224299</v>
      </c>
      <c r="AN9" s="38">
        <f t="shared" si="8"/>
        <v>0.94318181818181823</v>
      </c>
      <c r="AO9" s="38">
        <f t="shared" si="9"/>
        <v>0.967741935483871</v>
      </c>
      <c r="AP9" s="38">
        <f t="shared" si="10"/>
        <v>0.97142857142857142</v>
      </c>
      <c r="AQ9" s="38">
        <f t="shared" si="11"/>
        <v>0.97122302158273377</v>
      </c>
      <c r="AR9" s="1">
        <f t="shared" si="12"/>
        <v>1</v>
      </c>
      <c r="AS9" s="1">
        <f t="shared" si="13"/>
        <v>0.99319727891156462</v>
      </c>
      <c r="AT9" s="1">
        <f t="shared" si="14"/>
        <v>1</v>
      </c>
      <c r="AU9" s="48" t="s">
        <v>37</v>
      </c>
    </row>
    <row r="10" spans="1:49" ht="12.75" customHeight="1" x14ac:dyDescent="0.2">
      <c r="A10" s="25">
        <v>9902</v>
      </c>
      <c r="B10" s="25"/>
      <c r="C10" s="25"/>
      <c r="D10" s="25"/>
      <c r="E10" s="25"/>
      <c r="F10" s="25"/>
      <c r="G10" s="25">
        <v>66</v>
      </c>
      <c r="H10" s="25"/>
      <c r="I10" s="25"/>
      <c r="J10" s="25"/>
      <c r="K10" s="26"/>
      <c r="L10" s="22"/>
      <c r="M10" s="22"/>
      <c r="N10" s="22"/>
      <c r="O10" s="34"/>
      <c r="P10" s="34"/>
      <c r="Q10" s="34"/>
      <c r="R10" s="215"/>
      <c r="S10" s="21"/>
      <c r="T10" s="21"/>
      <c r="U10" s="22"/>
      <c r="V10" s="23">
        <f>G10/F9</f>
        <v>0.92957746478873238</v>
      </c>
      <c r="W10" s="35">
        <v>79</v>
      </c>
      <c r="X10" s="36">
        <f t="shared" si="0"/>
        <v>0.98750000000000004</v>
      </c>
      <c r="Y10" s="1">
        <f t="shared" si="1"/>
        <v>1.2499999999999956E-2</v>
      </c>
      <c r="Z10" s="25">
        <v>9802</v>
      </c>
      <c r="AA10" s="1">
        <f>S100</f>
        <v>0.55135135135135138</v>
      </c>
      <c r="AG10" s="37" t="s">
        <v>36</v>
      </c>
      <c r="AH10" s="36">
        <f t="shared" si="2"/>
        <v>0.92957746478873238</v>
      </c>
      <c r="AI10" s="36">
        <f t="shared" si="3"/>
        <v>1</v>
      </c>
      <c r="AJ10" s="36">
        <f t="shared" si="4"/>
        <v>0.95890410958904104</v>
      </c>
      <c r="AK10" s="36">
        <f t="shared" si="5"/>
        <v>0.93877551020408168</v>
      </c>
      <c r="AL10" s="36">
        <f t="shared" si="6"/>
        <v>0.94444444444444442</v>
      </c>
      <c r="AM10" s="38">
        <f t="shared" si="7"/>
        <v>1</v>
      </c>
      <c r="AN10" s="38">
        <f t="shared" si="8"/>
        <v>0.93975903614457834</v>
      </c>
      <c r="AO10" s="38">
        <f t="shared" si="9"/>
        <v>0.97499999999999998</v>
      </c>
      <c r="AP10" s="38">
        <f t="shared" si="10"/>
        <v>0.92647058823529416</v>
      </c>
      <c r="AQ10" s="38">
        <f t="shared" si="11"/>
        <v>0.97777777777777775</v>
      </c>
      <c r="AR10" s="1">
        <f t="shared" si="12"/>
        <v>0.98165137614678899</v>
      </c>
      <c r="AS10" s="1">
        <f t="shared" si="13"/>
        <v>0.95205479452054798</v>
      </c>
      <c r="AT10" s="1" t="s">
        <v>37</v>
      </c>
    </row>
    <row r="11" spans="1:49" ht="12.75" customHeight="1" x14ac:dyDescent="0.2">
      <c r="A11" s="40" t="s">
        <v>22</v>
      </c>
      <c r="B11" s="25"/>
      <c r="C11" s="25"/>
      <c r="D11" s="25"/>
      <c r="E11" s="25"/>
      <c r="F11" s="25"/>
      <c r="G11" s="25"/>
      <c r="H11" s="25">
        <v>64</v>
      </c>
      <c r="I11" s="25"/>
      <c r="J11" s="25"/>
      <c r="K11" s="26"/>
      <c r="L11" s="22"/>
      <c r="M11" s="22"/>
      <c r="N11" s="22"/>
      <c r="O11" s="34"/>
      <c r="P11" s="34"/>
      <c r="Q11" s="34"/>
      <c r="R11" s="215"/>
      <c r="S11" s="21"/>
      <c r="T11" s="21"/>
      <c r="U11" s="22"/>
      <c r="V11" s="23">
        <f>H11/G10</f>
        <v>0.96969696969696972</v>
      </c>
      <c r="W11" s="35">
        <v>76</v>
      </c>
      <c r="X11" s="36">
        <f t="shared" si="0"/>
        <v>0.96202531645569622</v>
      </c>
      <c r="Y11" s="1">
        <f t="shared" si="1"/>
        <v>3.7974683544303778E-2</v>
      </c>
      <c r="Z11" s="2">
        <v>9901</v>
      </c>
      <c r="AA11" s="1">
        <f>S124</f>
        <v>0.65</v>
      </c>
      <c r="AG11" s="40" t="s">
        <v>38</v>
      </c>
      <c r="AH11" s="36">
        <f t="shared" si="2"/>
        <v>0.96969696969696972</v>
      </c>
      <c r="AI11" s="36">
        <f t="shared" si="3"/>
        <v>0.984375</v>
      </c>
      <c r="AJ11" s="36">
        <f t="shared" si="4"/>
        <v>0.95714285714285718</v>
      </c>
      <c r="AK11" s="36">
        <f t="shared" si="5"/>
        <v>0.94927536231884058</v>
      </c>
      <c r="AL11" s="36">
        <f t="shared" si="6"/>
        <v>1</v>
      </c>
      <c r="AM11" s="38">
        <f t="shared" si="7"/>
        <v>0.99038461538461542</v>
      </c>
      <c r="AN11" s="38">
        <f t="shared" si="8"/>
        <v>0.96153846153846156</v>
      </c>
      <c r="AO11" s="38">
        <f t="shared" si="9"/>
        <v>1</v>
      </c>
      <c r="AP11" s="38">
        <f t="shared" si="10"/>
        <v>1</v>
      </c>
      <c r="AQ11" s="38">
        <f t="shared" si="11"/>
        <v>0.98484848484848486</v>
      </c>
      <c r="AR11" s="1">
        <f t="shared" si="12"/>
        <v>0.95327102803738317</v>
      </c>
      <c r="AS11" s="1" t="s">
        <v>37</v>
      </c>
    </row>
    <row r="12" spans="1:49" ht="12.75" customHeight="1" x14ac:dyDescent="0.2">
      <c r="A12" s="40" t="s">
        <v>23</v>
      </c>
      <c r="B12" s="25"/>
      <c r="C12" s="25"/>
      <c r="D12" s="25"/>
      <c r="E12" s="25"/>
      <c r="F12" s="25"/>
      <c r="G12" s="25"/>
      <c r="H12" s="25"/>
      <c r="I12" s="25">
        <v>63</v>
      </c>
      <c r="J12" s="25"/>
      <c r="K12" s="26"/>
      <c r="L12" s="22"/>
      <c r="M12" s="22"/>
      <c r="N12" s="22"/>
      <c r="O12" s="34"/>
      <c r="P12" s="34"/>
      <c r="Q12" s="34"/>
      <c r="R12" s="215"/>
      <c r="S12" s="21"/>
      <c r="T12" s="21"/>
      <c r="U12" s="22"/>
      <c r="V12" s="23">
        <f>I12/H11</f>
        <v>0.984375</v>
      </c>
      <c r="W12" s="35">
        <v>74</v>
      </c>
      <c r="X12" s="36">
        <f t="shared" si="0"/>
        <v>0.97368421052631582</v>
      </c>
      <c r="Y12" s="1">
        <f t="shared" si="1"/>
        <v>2.6315789473684181E-2</v>
      </c>
      <c r="Z12" s="2">
        <v>9902</v>
      </c>
      <c r="AA12" s="1">
        <f>S147</f>
        <v>0.62264150943396224</v>
      </c>
      <c r="AG12" s="40" t="s">
        <v>39</v>
      </c>
      <c r="AH12" s="36">
        <f t="shared" si="2"/>
        <v>0.984375</v>
      </c>
      <c r="AI12" s="36">
        <f t="shared" si="3"/>
        <v>1</v>
      </c>
      <c r="AJ12" s="36">
        <f t="shared" si="4"/>
        <v>0.9850746268656716</v>
      </c>
      <c r="AK12" s="36">
        <f t="shared" si="5"/>
        <v>0.96183206106870234</v>
      </c>
      <c r="AL12" s="36">
        <f t="shared" si="6"/>
        <v>0.98529411764705888</v>
      </c>
      <c r="AM12" s="38">
        <f t="shared" si="7"/>
        <v>0.98058252427184467</v>
      </c>
      <c r="AN12" s="38">
        <f t="shared" si="8"/>
        <v>1</v>
      </c>
      <c r="AO12" s="38">
        <f t="shared" si="9"/>
        <v>1</v>
      </c>
      <c r="AP12" s="38">
        <f t="shared" si="10"/>
        <v>0.98412698412698407</v>
      </c>
      <c r="AQ12" s="38">
        <f t="shared" si="11"/>
        <v>0.99230769230769234</v>
      </c>
      <c r="AR12" s="1" t="s">
        <v>37</v>
      </c>
      <c r="AS12" s="1" t="s">
        <v>37</v>
      </c>
    </row>
    <row r="13" spans="1:49" ht="12.75" customHeight="1" x14ac:dyDescent="0.2">
      <c r="A13" s="40" t="s">
        <v>24</v>
      </c>
      <c r="B13" s="25"/>
      <c r="C13" s="25"/>
      <c r="D13" s="25"/>
      <c r="E13" s="25"/>
      <c r="F13" s="25"/>
      <c r="G13" s="25"/>
      <c r="H13" s="25"/>
      <c r="I13" s="25"/>
      <c r="J13" s="25">
        <v>62</v>
      </c>
      <c r="K13" s="26">
        <v>57</v>
      </c>
      <c r="L13" s="22"/>
      <c r="M13" s="22"/>
      <c r="N13" s="22"/>
      <c r="O13" s="34"/>
      <c r="P13" s="34"/>
      <c r="Q13" s="34"/>
      <c r="R13" s="215"/>
      <c r="S13" s="21"/>
      <c r="T13" s="21"/>
      <c r="U13" s="22"/>
      <c r="V13" s="23">
        <f>J13/I12</f>
        <v>0.98412698412698407</v>
      </c>
      <c r="W13" s="35">
        <v>73</v>
      </c>
      <c r="X13" s="36">
        <f t="shared" si="0"/>
        <v>0.98648648648648651</v>
      </c>
      <c r="Y13" s="1">
        <f t="shared" si="1"/>
        <v>1.3513513513513487E-2</v>
      </c>
      <c r="Z13" s="40" t="s">
        <v>22</v>
      </c>
      <c r="AA13" s="1">
        <f>S169</f>
        <v>0.60162601626016265</v>
      </c>
      <c r="AG13" s="40" t="s">
        <v>40</v>
      </c>
      <c r="AH13" s="36">
        <f t="shared" si="2"/>
        <v>0.98412698412698407</v>
      </c>
      <c r="AI13" s="36">
        <f t="shared" si="3"/>
        <v>0.99206349206349209</v>
      </c>
      <c r="AJ13" s="36">
        <f t="shared" si="4"/>
        <v>0.96969696969696972</v>
      </c>
      <c r="AK13" s="36">
        <f t="shared" si="5"/>
        <v>1</v>
      </c>
      <c r="AL13" s="36">
        <f t="shared" si="6"/>
        <v>1</v>
      </c>
      <c r="AM13" s="38">
        <f t="shared" si="7"/>
        <v>1</v>
      </c>
      <c r="AN13" s="38">
        <f t="shared" si="8"/>
        <v>1</v>
      </c>
      <c r="AO13" s="38">
        <f t="shared" si="9"/>
        <v>1</v>
      </c>
      <c r="AP13" s="38">
        <f t="shared" si="10"/>
        <v>0.91935483870967738</v>
      </c>
      <c r="AQ13" s="38" t="s">
        <v>37</v>
      </c>
      <c r="AR13" s="1" t="s">
        <v>37</v>
      </c>
      <c r="AS13" s="1" t="s">
        <v>37</v>
      </c>
    </row>
    <row r="14" spans="1:49" ht="12.75" customHeight="1" x14ac:dyDescent="0.2">
      <c r="A14" s="40" t="s">
        <v>25</v>
      </c>
      <c r="B14" s="25"/>
      <c r="C14" s="25"/>
      <c r="D14" s="25"/>
      <c r="E14" s="25"/>
      <c r="F14" s="25"/>
      <c r="G14" s="25"/>
      <c r="H14" s="25"/>
      <c r="I14" s="25"/>
      <c r="J14" s="25">
        <v>15</v>
      </c>
      <c r="K14" s="26">
        <v>14</v>
      </c>
      <c r="L14" s="22">
        <v>14</v>
      </c>
      <c r="M14" s="22">
        <v>16</v>
      </c>
      <c r="N14" s="22">
        <v>32</v>
      </c>
      <c r="O14" s="34">
        <v>13</v>
      </c>
      <c r="P14" s="34">
        <v>16</v>
      </c>
      <c r="Q14" s="34">
        <v>31</v>
      </c>
      <c r="R14" s="216">
        <f t="shared" ref="R14:R16" si="17">SUM(O14:Q14)</f>
        <v>60</v>
      </c>
      <c r="S14" s="21"/>
      <c r="T14" s="21"/>
      <c r="U14" s="22"/>
      <c r="V14" s="23"/>
      <c r="W14" s="35">
        <v>62</v>
      </c>
      <c r="X14" s="36">
        <f t="shared" si="0"/>
        <v>0.84931506849315064</v>
      </c>
      <c r="Y14" s="1">
        <f t="shared" si="1"/>
        <v>0.15068493150684936</v>
      </c>
      <c r="Z14" s="40" t="s">
        <v>23</v>
      </c>
      <c r="AA14" s="1">
        <f>S185</f>
        <v>0.68072289156626509</v>
      </c>
    </row>
    <row r="15" spans="1:49" ht="12.75" customHeight="1" x14ac:dyDescent="0.2">
      <c r="A15" s="40" t="s">
        <v>26</v>
      </c>
      <c r="B15" s="25"/>
      <c r="C15" s="25"/>
      <c r="D15" s="25"/>
      <c r="E15" s="25"/>
      <c r="F15" s="25"/>
      <c r="G15" s="25"/>
      <c r="H15" s="25"/>
      <c r="I15" s="25"/>
      <c r="J15" s="25">
        <v>2</v>
      </c>
      <c r="K15" s="26">
        <v>2</v>
      </c>
      <c r="L15" s="22">
        <v>5</v>
      </c>
      <c r="M15" s="22">
        <v>1</v>
      </c>
      <c r="N15" s="22">
        <v>6</v>
      </c>
      <c r="O15" s="34">
        <v>4</v>
      </c>
      <c r="P15" s="34">
        <v>1</v>
      </c>
      <c r="Q15" s="34">
        <v>6</v>
      </c>
      <c r="R15" s="216">
        <f t="shared" si="17"/>
        <v>11</v>
      </c>
      <c r="S15" s="21"/>
      <c r="T15" s="21"/>
      <c r="U15" s="22"/>
      <c r="V15" s="23"/>
      <c r="W15" s="35">
        <v>14</v>
      </c>
      <c r="X15" s="36">
        <f t="shared" si="0"/>
        <v>0.22580645161290322</v>
      </c>
      <c r="Y15" s="1">
        <f t="shared" si="1"/>
        <v>0.77419354838709675</v>
      </c>
      <c r="Z15" s="40" t="s">
        <v>24</v>
      </c>
      <c r="AA15" s="1">
        <f>S202</f>
        <v>0.6470588235294118</v>
      </c>
    </row>
    <row r="16" spans="1:49" ht="12.75" customHeight="1" x14ac:dyDescent="0.2">
      <c r="A16" s="40" t="s">
        <v>27</v>
      </c>
      <c r="B16" s="25"/>
      <c r="C16" s="25"/>
      <c r="D16" s="25"/>
      <c r="E16" s="25"/>
      <c r="F16" s="25"/>
      <c r="G16" s="25"/>
      <c r="H16" s="25"/>
      <c r="I16" s="25"/>
      <c r="J16" s="25">
        <v>2</v>
      </c>
      <c r="K16" s="26"/>
      <c r="L16" s="22">
        <v>1</v>
      </c>
      <c r="M16" s="22">
        <v>1</v>
      </c>
      <c r="N16" s="22"/>
      <c r="O16" s="34">
        <v>1</v>
      </c>
      <c r="P16" s="34">
        <v>1</v>
      </c>
      <c r="Q16" s="34"/>
      <c r="R16" s="216">
        <f t="shared" si="17"/>
        <v>2</v>
      </c>
      <c r="S16" s="21"/>
      <c r="T16" s="21"/>
      <c r="U16" s="22"/>
      <c r="V16" s="23"/>
      <c r="W16" s="35">
        <v>3</v>
      </c>
      <c r="X16" s="36">
        <f t="shared" si="0"/>
        <v>0.21428571428571427</v>
      </c>
      <c r="Y16" s="1">
        <f t="shared" si="1"/>
        <v>0.7857142857142857</v>
      </c>
      <c r="Z16" s="40" t="s">
        <v>25</v>
      </c>
      <c r="AA16" s="1">
        <f>S217</f>
        <v>0.78881987577639756</v>
      </c>
    </row>
    <row r="17" spans="1:49" ht="12.75" customHeight="1" x14ac:dyDescent="0.2">
      <c r="A17" s="46" t="s">
        <v>28</v>
      </c>
      <c r="B17" s="2"/>
      <c r="C17" s="2"/>
      <c r="D17" s="2"/>
      <c r="E17" s="2"/>
      <c r="F17" s="2"/>
      <c r="G17" s="2"/>
      <c r="H17" s="2">
        <v>1</v>
      </c>
      <c r="I17" s="2"/>
      <c r="J17" s="133">
        <v>2</v>
      </c>
      <c r="K17" s="45"/>
      <c r="L17" s="2"/>
      <c r="M17" s="2"/>
      <c r="N17" s="2"/>
      <c r="O17" s="45"/>
      <c r="P17" s="45"/>
      <c r="Q17" s="45"/>
      <c r="R17" s="217"/>
      <c r="S17" s="1"/>
      <c r="T17" s="1"/>
      <c r="U17" s="2"/>
      <c r="V17" s="1"/>
      <c r="W17" s="35">
        <v>2</v>
      </c>
      <c r="Z17" s="40" t="s">
        <v>26</v>
      </c>
      <c r="AA17" s="1">
        <f>S235</f>
        <v>0.64383561643835618</v>
      </c>
    </row>
    <row r="18" spans="1:49" ht="12.75" customHeight="1" x14ac:dyDescent="0.2">
      <c r="A18" s="46" t="s">
        <v>29</v>
      </c>
      <c r="B18" s="2"/>
      <c r="C18" s="2"/>
      <c r="D18" s="2"/>
      <c r="E18" s="2"/>
      <c r="F18" s="2"/>
      <c r="G18" s="2"/>
      <c r="H18" s="2"/>
      <c r="I18" s="2">
        <v>2</v>
      </c>
      <c r="J18" s="2">
        <v>2</v>
      </c>
      <c r="K18" s="45"/>
      <c r="L18" s="2"/>
      <c r="M18" s="2"/>
      <c r="N18" s="2"/>
      <c r="O18" s="45"/>
      <c r="P18" s="45"/>
      <c r="Q18" s="45"/>
      <c r="R18" s="217"/>
      <c r="S18" s="1"/>
      <c r="T18" s="1"/>
      <c r="U18" s="2"/>
      <c r="V18" s="1"/>
      <c r="W18" s="35">
        <v>2</v>
      </c>
      <c r="Z18" s="40" t="s">
        <v>27</v>
      </c>
    </row>
    <row r="19" spans="1:49" ht="12.75" customHeight="1" x14ac:dyDescent="0.2">
      <c r="A19" s="46" t="s">
        <v>30</v>
      </c>
      <c r="B19" s="2"/>
      <c r="C19" s="2"/>
      <c r="D19" s="2"/>
      <c r="E19" s="2"/>
      <c r="F19" s="2"/>
      <c r="G19" s="2"/>
      <c r="H19" s="2"/>
      <c r="I19" s="2"/>
      <c r="J19" s="2">
        <v>2</v>
      </c>
      <c r="K19" s="45"/>
      <c r="L19" s="2"/>
      <c r="M19" s="2"/>
      <c r="N19" s="2"/>
      <c r="O19" s="45"/>
      <c r="P19" s="45"/>
      <c r="Q19" s="45"/>
      <c r="R19" s="217"/>
      <c r="S19" s="1"/>
      <c r="T19" s="1"/>
      <c r="U19" s="2"/>
      <c r="V19" s="1"/>
      <c r="W19" s="35">
        <v>2</v>
      </c>
      <c r="AA19" s="1"/>
    </row>
    <row r="20" spans="1:49" ht="12.75" customHeight="1" x14ac:dyDescent="0.2">
      <c r="A20" s="46" t="s">
        <v>31</v>
      </c>
      <c r="B20" s="2"/>
      <c r="C20" s="2"/>
      <c r="D20" s="2"/>
      <c r="E20" s="2"/>
      <c r="F20" s="2"/>
      <c r="G20" s="2"/>
      <c r="H20" s="2"/>
      <c r="I20" s="2"/>
      <c r="J20" s="2"/>
      <c r="K20" s="45"/>
      <c r="L20" s="2">
        <v>2</v>
      </c>
      <c r="M20" s="2"/>
      <c r="N20" s="2"/>
      <c r="O20" s="45">
        <v>2</v>
      </c>
      <c r="P20" s="45"/>
      <c r="Q20" s="45"/>
      <c r="R20" s="252">
        <f>SUM(O20:Q20)</f>
        <v>2</v>
      </c>
      <c r="S20" s="1"/>
      <c r="T20" s="1"/>
      <c r="U20" s="2"/>
      <c r="V20" s="1"/>
    </row>
    <row r="21" spans="1:49" ht="12.75" customHeight="1" x14ac:dyDescent="0.2">
      <c r="A21" s="46"/>
      <c r="I21" s="134" t="s">
        <v>128</v>
      </c>
      <c r="J21" s="134"/>
      <c r="K21" s="2">
        <f>SUM(K13:K16)</f>
        <v>73</v>
      </c>
      <c r="L21" s="2">
        <f t="shared" ref="L21:P21" si="18">SUM(K14:K16)</f>
        <v>16</v>
      </c>
      <c r="M21" s="2">
        <f t="shared" si="18"/>
        <v>20</v>
      </c>
      <c r="N21" s="2">
        <f t="shared" si="18"/>
        <v>18</v>
      </c>
      <c r="O21" s="2">
        <f t="shared" si="18"/>
        <v>38</v>
      </c>
      <c r="P21" s="2">
        <f t="shared" si="18"/>
        <v>18</v>
      </c>
      <c r="Q21" s="2">
        <f>SUM(N14:N16)</f>
        <v>38</v>
      </c>
      <c r="R21" s="218">
        <f>SUM(R14:R20)</f>
        <v>75</v>
      </c>
      <c r="S21" s="48">
        <f>R14/B5</f>
        <v>0.58823529411764708</v>
      </c>
      <c r="T21" s="48">
        <f>R21/B5</f>
        <v>0.73529411764705888</v>
      </c>
      <c r="U21" s="1">
        <f>T21-S21</f>
        <v>0.1470588235294118</v>
      </c>
      <c r="V21" s="1"/>
    </row>
    <row r="22" spans="1:49" ht="12.75" customHeight="1" x14ac:dyDescent="0.2">
      <c r="A22" s="310" t="s">
        <v>41</v>
      </c>
      <c r="B22" s="300"/>
      <c r="C22" s="300"/>
      <c r="D22" s="300"/>
      <c r="I22" s="3"/>
      <c r="J22" s="3"/>
      <c r="L22" s="2"/>
      <c r="M22" s="2"/>
      <c r="N22" s="2"/>
      <c r="O22" s="2"/>
      <c r="P22" s="2"/>
      <c r="Q22" s="2"/>
      <c r="R22" s="218"/>
      <c r="S22" s="48"/>
      <c r="T22" s="48"/>
      <c r="U22" s="1"/>
      <c r="V22" s="1"/>
    </row>
    <row r="23" spans="1:49" ht="12.75" customHeight="1" x14ac:dyDescent="0.2">
      <c r="A23" s="46" t="s">
        <v>42</v>
      </c>
      <c r="B23" s="2">
        <v>41</v>
      </c>
      <c r="I23" s="3"/>
      <c r="J23" s="3"/>
      <c r="L23" s="2"/>
      <c r="M23" s="2"/>
      <c r="N23" s="2"/>
      <c r="O23" s="2"/>
      <c r="P23" s="2"/>
      <c r="Q23" s="2"/>
      <c r="R23" s="218"/>
      <c r="S23" s="48"/>
      <c r="T23" s="48"/>
      <c r="U23" s="1"/>
      <c r="V23" s="1"/>
    </row>
    <row r="24" spans="1:49" ht="12.75" customHeight="1" x14ac:dyDescent="0.2">
      <c r="A24" s="311" t="s">
        <v>43</v>
      </c>
      <c r="B24" s="300"/>
      <c r="C24" s="300"/>
      <c r="D24" s="300"/>
      <c r="E24" s="300"/>
      <c r="F24" s="300"/>
      <c r="G24" s="300"/>
      <c r="H24" s="52">
        <f>(B23/R21)*100%</f>
        <v>0.54666666666666663</v>
      </c>
      <c r="I24" s="3"/>
      <c r="J24" s="3"/>
      <c r="L24" s="2"/>
      <c r="M24" s="2"/>
      <c r="N24" s="2"/>
      <c r="O24" s="2"/>
      <c r="P24" s="2"/>
      <c r="Q24" s="2"/>
      <c r="R24" s="218"/>
      <c r="S24" s="48"/>
      <c r="T24" s="48"/>
      <c r="U24" s="1"/>
      <c r="V24" s="1"/>
    </row>
    <row r="25" spans="1:49" ht="12.75" customHeight="1" x14ac:dyDescent="0.2">
      <c r="A25" s="46"/>
      <c r="I25" s="3"/>
      <c r="J25" s="3"/>
      <c r="L25" s="2"/>
      <c r="M25" s="2"/>
      <c r="N25" s="2"/>
      <c r="O25" s="2"/>
      <c r="P25" s="2"/>
      <c r="Q25" s="2"/>
      <c r="R25" s="218"/>
      <c r="S25" s="48"/>
      <c r="T25" s="48"/>
      <c r="U25" s="1"/>
      <c r="V25" s="1"/>
    </row>
    <row r="26" spans="1:49" ht="12.75" customHeight="1" x14ac:dyDescent="0.2">
      <c r="A26" s="46"/>
      <c r="I26" s="3"/>
      <c r="J26" s="3"/>
      <c r="L26" s="2"/>
      <c r="M26" s="2"/>
      <c r="N26" s="2"/>
      <c r="O26" s="2"/>
      <c r="P26" s="2"/>
      <c r="Q26" s="2"/>
      <c r="R26" s="218"/>
      <c r="S26" s="48"/>
      <c r="T26" s="48"/>
      <c r="U26" s="1"/>
      <c r="V26" s="1"/>
    </row>
    <row r="27" spans="1:49" ht="12.75" customHeight="1" x14ac:dyDescent="0.2">
      <c r="S27" s="1"/>
      <c r="T27" s="1"/>
      <c r="V27" s="1"/>
    </row>
    <row r="28" spans="1:49" ht="12.75" customHeight="1" x14ac:dyDescent="0.2">
      <c r="A28" s="53" t="s">
        <v>44</v>
      </c>
      <c r="B28" s="53"/>
      <c r="C28" s="53"/>
      <c r="D28" s="54"/>
      <c r="E28" s="54"/>
      <c r="G28" s="135">
        <f>((R14*10)+(R15*11)+(R16*12)+(R2461))/R21</f>
        <v>9.9333333333333336</v>
      </c>
      <c r="H28" s="50"/>
      <c r="S28" s="1"/>
      <c r="T28" s="1"/>
      <c r="V28" s="1"/>
      <c r="W28" s="55"/>
      <c r="AG28" s="3"/>
      <c r="AH28" s="14" t="s">
        <v>45</v>
      </c>
      <c r="AI28" s="14"/>
      <c r="AJ28" s="14"/>
      <c r="AK28" s="14"/>
      <c r="AL28" s="14"/>
      <c r="AM28" s="14"/>
      <c r="AN28" s="14"/>
      <c r="AO28" s="14"/>
      <c r="AP28" s="14"/>
      <c r="AQ28" s="14"/>
    </row>
    <row r="29" spans="1:49" ht="12.75" customHeight="1" x14ac:dyDescent="0.2">
      <c r="S29" s="1"/>
      <c r="T29" s="1"/>
      <c r="V29" s="1"/>
      <c r="AH29" s="301" t="s">
        <v>20</v>
      </c>
      <c r="AI29" s="300"/>
      <c r="AJ29" s="300"/>
      <c r="AK29" s="300"/>
      <c r="AL29" s="300"/>
      <c r="AM29" s="300"/>
      <c r="AN29" s="300"/>
      <c r="AO29" s="300"/>
      <c r="AP29" s="300"/>
      <c r="AQ29" s="300"/>
    </row>
    <row r="30" spans="1:49" ht="12.75" customHeight="1" x14ac:dyDescent="0.2">
      <c r="S30" s="1"/>
      <c r="T30" s="1"/>
      <c r="V30" s="1"/>
      <c r="AG30" s="31" t="s">
        <v>21</v>
      </c>
      <c r="AH30" s="4">
        <v>9701</v>
      </c>
      <c r="AI30" s="32">
        <v>9702</v>
      </c>
      <c r="AJ30" s="32">
        <v>9801</v>
      </c>
      <c r="AK30" s="32">
        <v>9802</v>
      </c>
      <c r="AL30" s="32">
        <v>9901</v>
      </c>
      <c r="AM30" s="32">
        <v>9902</v>
      </c>
      <c r="AN30" s="33" t="s">
        <v>22</v>
      </c>
      <c r="AO30" s="33" t="s">
        <v>23</v>
      </c>
      <c r="AP30" s="33" t="s">
        <v>24</v>
      </c>
      <c r="AQ30" s="33" t="s">
        <v>25</v>
      </c>
      <c r="AR30" s="33" t="s">
        <v>26</v>
      </c>
      <c r="AS30" s="33" t="s">
        <v>27</v>
      </c>
      <c r="AT30" s="33" t="s">
        <v>28</v>
      </c>
      <c r="AU30" s="33" t="s">
        <v>29</v>
      </c>
      <c r="AV30" s="33" t="s">
        <v>30</v>
      </c>
      <c r="AW30" s="33" t="s">
        <v>31</v>
      </c>
    </row>
    <row r="31" spans="1:49" ht="12.75" customHeight="1" x14ac:dyDescent="0.2">
      <c r="A31" s="3" t="s">
        <v>46</v>
      </c>
      <c r="L31" s="302" t="s">
        <v>1</v>
      </c>
      <c r="M31" s="300"/>
      <c r="N31" s="300"/>
      <c r="O31" s="303" t="s">
        <v>2</v>
      </c>
      <c r="P31" s="304"/>
      <c r="Q31" s="305"/>
      <c r="R31" s="138"/>
      <c r="S31" s="1"/>
      <c r="T31" s="1"/>
      <c r="V31" s="1"/>
      <c r="AG31" s="37" t="s">
        <v>32</v>
      </c>
      <c r="AH31" s="36">
        <f t="shared" ref="AH31:AH38" si="19">X6</f>
        <v>0.90196078431372551</v>
      </c>
      <c r="AI31" s="36">
        <f t="shared" ref="AI31:AI38" si="20">X35</f>
        <v>0.95092024539877296</v>
      </c>
      <c r="AJ31" s="36">
        <f t="shared" ref="AJ31:AJ38" si="21">X61</f>
        <v>0.96</v>
      </c>
      <c r="AK31" s="36">
        <f t="shared" ref="AK31:AK38" si="22">X86</f>
        <v>0.94054054054054059</v>
      </c>
      <c r="AL31" s="36">
        <f t="shared" ref="AL31:AL38" si="23">X111</f>
        <v>0.93</v>
      </c>
      <c r="AM31" s="36">
        <f t="shared" ref="AM31:AM38" si="24">X134</f>
        <v>0.8867924528301887</v>
      </c>
      <c r="AN31" s="36">
        <f t="shared" ref="AN31:AN38" si="25">X157</f>
        <v>0.86991869918699183</v>
      </c>
      <c r="AO31" s="36">
        <f t="shared" ref="AO31:AO38" si="26">X174</f>
        <v>0.93975903614457834</v>
      </c>
      <c r="AP31" s="36">
        <f t="shared" ref="AP31:AP38" si="27">X191</f>
        <v>0.86274509803921573</v>
      </c>
      <c r="AQ31" s="36">
        <f t="shared" ref="AQ31:AQ37" si="28">X207</f>
        <v>0.90683229813664601</v>
      </c>
      <c r="AR31" s="36">
        <f t="shared" ref="AR31:AR36" si="29">X222</f>
        <v>0.87671232876712324</v>
      </c>
      <c r="AS31" s="36">
        <f t="shared" ref="AS31:AS35" si="30">X240</f>
        <v>0.89010989010989006</v>
      </c>
      <c r="AT31" s="36">
        <f t="shared" ref="AT31:AT34" si="31">X262</f>
        <v>0.92660550458715596</v>
      </c>
      <c r="AU31" s="36">
        <f t="shared" ref="AU31:AU33" si="32">X281</f>
        <v>0.94230769230769229</v>
      </c>
      <c r="AV31" s="36">
        <f t="shared" ref="AV31:AV32" si="33">X299</f>
        <v>0.94495412844036697</v>
      </c>
      <c r="AW31" s="36">
        <f>X316</f>
        <v>1</v>
      </c>
    </row>
    <row r="32" spans="1:49" ht="102.75" customHeight="1" x14ac:dyDescent="0.2">
      <c r="B32" s="306" t="s">
        <v>3</v>
      </c>
      <c r="C32" s="307"/>
      <c r="D32" s="307"/>
      <c r="E32" s="307"/>
      <c r="F32" s="307"/>
      <c r="G32" s="307"/>
      <c r="H32" s="307"/>
      <c r="I32" s="307"/>
      <c r="J32" s="307"/>
      <c r="K32" s="307"/>
      <c r="L32" s="63" t="s">
        <v>125</v>
      </c>
      <c r="M32" s="63" t="s">
        <v>126</v>
      </c>
      <c r="N32" s="63" t="s">
        <v>127</v>
      </c>
      <c r="O32" s="9" t="s">
        <v>125</v>
      </c>
      <c r="P32" s="9" t="s">
        <v>126</v>
      </c>
      <c r="Q32" s="9" t="s">
        <v>127</v>
      </c>
      <c r="R32" s="213" t="s">
        <v>10</v>
      </c>
      <c r="S32" s="10" t="s">
        <v>11</v>
      </c>
      <c r="T32" s="10" t="s">
        <v>12</v>
      </c>
      <c r="U32" s="11" t="s">
        <v>13</v>
      </c>
      <c r="V32" s="10" t="s">
        <v>14</v>
      </c>
      <c r="W32" s="12" t="s">
        <v>15</v>
      </c>
      <c r="X32" s="12" t="s">
        <v>16</v>
      </c>
      <c r="Y32" s="13" t="s">
        <v>17</v>
      </c>
      <c r="AG32" s="37" t="s">
        <v>33</v>
      </c>
      <c r="AH32" s="36">
        <f t="shared" si="19"/>
        <v>0.91304347826086951</v>
      </c>
      <c r="AI32" s="36">
        <f t="shared" si="20"/>
        <v>0.95483870967741935</v>
      </c>
      <c r="AJ32" s="36">
        <f t="shared" si="21"/>
        <v>0.95833333333333337</v>
      </c>
      <c r="AK32" s="36">
        <f t="shared" si="22"/>
        <v>0.96551724137931039</v>
      </c>
      <c r="AL32" s="36">
        <f t="shared" si="23"/>
        <v>0.94623655913978499</v>
      </c>
      <c r="AM32" s="36">
        <f t="shared" si="24"/>
        <v>0.93617021276595747</v>
      </c>
      <c r="AN32" s="36">
        <f t="shared" si="25"/>
        <v>0.9719626168224299</v>
      </c>
      <c r="AO32" s="36">
        <f t="shared" si="26"/>
        <v>0.95512820512820518</v>
      </c>
      <c r="AP32" s="36">
        <f t="shared" si="27"/>
        <v>0.93181818181818177</v>
      </c>
      <c r="AQ32" s="36">
        <f t="shared" si="28"/>
        <v>0.9726027397260274</v>
      </c>
      <c r="AR32" s="36">
        <f t="shared" si="29"/>
        <v>0.953125</v>
      </c>
      <c r="AS32" s="36">
        <f t="shared" si="30"/>
        <v>0.96913580246913578</v>
      </c>
      <c r="AT32" s="36">
        <f t="shared" si="31"/>
        <v>0.94059405940594054</v>
      </c>
      <c r="AU32" s="36">
        <f t="shared" si="32"/>
        <v>0.97959183673469385</v>
      </c>
      <c r="AV32" s="36">
        <f t="shared" si="33"/>
        <v>1</v>
      </c>
    </row>
    <row r="33" spans="1:48" ht="12.75" customHeight="1" x14ac:dyDescent="0.2">
      <c r="A33" s="15" t="s">
        <v>18</v>
      </c>
      <c r="B33" s="16">
        <v>1</v>
      </c>
      <c r="C33" s="16">
        <v>2</v>
      </c>
      <c r="D33" s="16">
        <v>3</v>
      </c>
      <c r="E33" s="16">
        <v>4</v>
      </c>
      <c r="F33" s="16">
        <v>5</v>
      </c>
      <c r="G33" s="16">
        <v>6</v>
      </c>
      <c r="H33" s="16">
        <v>7</v>
      </c>
      <c r="I33" s="16">
        <v>8</v>
      </c>
      <c r="J33" s="16">
        <v>9</v>
      </c>
      <c r="K33" s="17" t="s">
        <v>19</v>
      </c>
      <c r="L33" s="331">
        <v>10</v>
      </c>
      <c r="M33" s="332"/>
      <c r="N33" s="333"/>
      <c r="O33" s="20"/>
      <c r="P33" s="20"/>
      <c r="Q33" s="20"/>
      <c r="R33" s="138"/>
      <c r="S33" s="21"/>
      <c r="T33" s="21"/>
      <c r="U33" s="22"/>
      <c r="V33" s="23"/>
      <c r="W33" s="24"/>
      <c r="X33" s="24"/>
      <c r="Y33" s="1"/>
      <c r="AG33" s="37" t="s">
        <v>34</v>
      </c>
      <c r="AH33" s="36">
        <f t="shared" si="19"/>
        <v>0.9642857142857143</v>
      </c>
      <c r="AI33" s="36">
        <f t="shared" si="20"/>
        <v>0.92567567567567566</v>
      </c>
      <c r="AJ33" s="36">
        <f t="shared" si="21"/>
        <v>0.97826086956521741</v>
      </c>
      <c r="AK33" s="36">
        <f t="shared" si="22"/>
        <v>0.97023809523809523</v>
      </c>
      <c r="AL33" s="36">
        <f t="shared" si="23"/>
        <v>0.94318181818181823</v>
      </c>
      <c r="AM33" s="36">
        <f t="shared" si="24"/>
        <v>1</v>
      </c>
      <c r="AN33" s="36">
        <f t="shared" si="25"/>
        <v>0.98076923076923073</v>
      </c>
      <c r="AO33" s="36">
        <f t="shared" si="26"/>
        <v>0.90604026845637586</v>
      </c>
      <c r="AP33" s="36">
        <f t="shared" si="27"/>
        <v>0.95121951219512191</v>
      </c>
      <c r="AQ33" s="36">
        <f t="shared" si="28"/>
        <v>0.97887323943661975</v>
      </c>
      <c r="AR33" s="36">
        <f t="shared" si="29"/>
        <v>0.97540983606557374</v>
      </c>
      <c r="AS33" s="36">
        <f t="shared" si="30"/>
        <v>0.98089171974522293</v>
      </c>
      <c r="AT33" s="36">
        <f t="shared" si="31"/>
        <v>1.0210526315789474</v>
      </c>
      <c r="AU33" s="36">
        <f t="shared" si="32"/>
        <v>1</v>
      </c>
      <c r="AV33" s="36" t="s">
        <v>37</v>
      </c>
    </row>
    <row r="34" spans="1:48" ht="12.75" customHeight="1" x14ac:dyDescent="0.2">
      <c r="A34" s="25">
        <v>9702</v>
      </c>
      <c r="B34" s="25">
        <v>163</v>
      </c>
      <c r="C34" s="25"/>
      <c r="D34" s="25"/>
      <c r="E34" s="25"/>
      <c r="F34" s="25"/>
      <c r="G34" s="25"/>
      <c r="H34" s="25"/>
      <c r="I34" s="25"/>
      <c r="J34" s="25"/>
      <c r="K34" s="26"/>
      <c r="L34" s="57"/>
      <c r="M34" s="22"/>
      <c r="N34" s="22"/>
      <c r="O34" s="34"/>
      <c r="P34" s="34"/>
      <c r="Q34" s="34"/>
      <c r="R34" s="215"/>
      <c r="S34" s="21"/>
      <c r="T34" s="21"/>
      <c r="U34" s="22"/>
      <c r="V34" s="23"/>
      <c r="W34" s="29">
        <f>B34</f>
        <v>163</v>
      </c>
      <c r="X34" s="24"/>
      <c r="Y34" s="1"/>
      <c r="AG34" s="37" t="s">
        <v>35</v>
      </c>
      <c r="AH34" s="36">
        <f t="shared" si="19"/>
        <v>0.98765432098765427</v>
      </c>
      <c r="AI34" s="36">
        <f t="shared" si="20"/>
        <v>0.99270072992700731</v>
      </c>
      <c r="AJ34" s="36">
        <f t="shared" si="21"/>
        <v>0.96666666666666667</v>
      </c>
      <c r="AK34" s="36">
        <f t="shared" si="22"/>
        <v>0.98159509202453987</v>
      </c>
      <c r="AL34" s="36">
        <f t="shared" si="23"/>
        <v>0.98795180722891562</v>
      </c>
      <c r="AM34" s="36">
        <f t="shared" si="24"/>
        <v>0.96969696969696972</v>
      </c>
      <c r="AN34" s="36">
        <f t="shared" si="25"/>
        <v>0.93137254901960786</v>
      </c>
      <c r="AO34" s="36">
        <f t="shared" si="26"/>
        <v>0.97777777777777775</v>
      </c>
      <c r="AP34" s="36">
        <f t="shared" si="27"/>
        <v>0.98717948717948723</v>
      </c>
      <c r="AQ34" s="36">
        <f t="shared" si="28"/>
        <v>0.97122302158273377</v>
      </c>
      <c r="AR34" s="36">
        <f t="shared" si="29"/>
        <v>0.99159663865546221</v>
      </c>
      <c r="AS34" s="36">
        <f t="shared" si="30"/>
        <v>0.99350649350649356</v>
      </c>
      <c r="AT34" s="36">
        <f t="shared" si="31"/>
        <v>1</v>
      </c>
    </row>
    <row r="35" spans="1:48" ht="12.75" customHeight="1" x14ac:dyDescent="0.2">
      <c r="A35" s="25">
        <v>9801</v>
      </c>
      <c r="B35" s="25"/>
      <c r="C35" s="25">
        <v>145</v>
      </c>
      <c r="D35" s="25"/>
      <c r="E35" s="25"/>
      <c r="F35" s="25"/>
      <c r="G35" s="25"/>
      <c r="H35" s="25"/>
      <c r="I35" s="25"/>
      <c r="J35" s="25"/>
      <c r="K35" s="26"/>
      <c r="L35" s="57"/>
      <c r="M35" s="22"/>
      <c r="N35" s="22"/>
      <c r="O35" s="34"/>
      <c r="P35" s="34"/>
      <c r="Q35" s="34"/>
      <c r="R35" s="215"/>
      <c r="S35" s="21"/>
      <c r="T35" s="21"/>
      <c r="U35" s="22"/>
      <c r="V35" s="23">
        <f>C35/B34</f>
        <v>0.88957055214723924</v>
      </c>
      <c r="W35" s="35">
        <v>155</v>
      </c>
      <c r="X35" s="36">
        <f t="shared" ref="X35:X45" si="34">W35/W34</f>
        <v>0.95092024539877296</v>
      </c>
      <c r="Y35" s="1">
        <f t="shared" ref="Y35:Y45" si="35">100%-X35</f>
        <v>4.9079754601227044E-2</v>
      </c>
      <c r="AG35" s="37" t="s">
        <v>36</v>
      </c>
      <c r="AH35" s="36">
        <f t="shared" si="19"/>
        <v>0.98750000000000004</v>
      </c>
      <c r="AI35" s="36">
        <f t="shared" si="20"/>
        <v>0.99264705882352944</v>
      </c>
      <c r="AJ35" s="36">
        <f t="shared" si="21"/>
        <v>0.97701149425287359</v>
      </c>
      <c r="AK35" s="36">
        <f t="shared" si="22"/>
        <v>0.98750000000000004</v>
      </c>
      <c r="AL35" s="36">
        <f t="shared" si="23"/>
        <v>0.98780487804878048</v>
      </c>
      <c r="AM35" s="36">
        <f t="shared" si="24"/>
        <v>0.9765625</v>
      </c>
      <c r="AN35" s="36">
        <f t="shared" si="25"/>
        <v>0.90526315789473688</v>
      </c>
      <c r="AO35" s="36">
        <f t="shared" si="26"/>
        <v>0.99242424242424243</v>
      </c>
      <c r="AP35" s="36">
        <f t="shared" si="27"/>
        <v>0.92207792207792205</v>
      </c>
      <c r="AQ35" s="36">
        <f t="shared" si="28"/>
        <v>0.97777777777777775</v>
      </c>
      <c r="AR35" s="36">
        <f t="shared" si="29"/>
        <v>0.97457627118644063</v>
      </c>
      <c r="AS35" s="36">
        <f t="shared" si="30"/>
        <v>0.98692810457516345</v>
      </c>
      <c r="AT35" s="36" t="s">
        <v>37</v>
      </c>
    </row>
    <row r="36" spans="1:48" ht="12.75" customHeight="1" x14ac:dyDescent="0.2">
      <c r="A36" s="25">
        <v>9802</v>
      </c>
      <c r="B36" s="25"/>
      <c r="C36" s="25"/>
      <c r="D36" s="25">
        <v>134</v>
      </c>
      <c r="E36" s="25"/>
      <c r="F36" s="25"/>
      <c r="G36" s="25"/>
      <c r="H36" s="25"/>
      <c r="I36" s="25"/>
      <c r="J36" s="25"/>
      <c r="K36" s="26"/>
      <c r="L36" s="57"/>
      <c r="M36" s="22"/>
      <c r="N36" s="22"/>
      <c r="O36" s="34"/>
      <c r="P36" s="34"/>
      <c r="Q36" s="34"/>
      <c r="R36" s="215"/>
      <c r="S36" s="21"/>
      <c r="T36" s="21"/>
      <c r="U36" s="22"/>
      <c r="V36" s="23">
        <f>D36/C35</f>
        <v>0.92413793103448272</v>
      </c>
      <c r="W36" s="35">
        <v>148</v>
      </c>
      <c r="X36" s="36">
        <f t="shared" si="34"/>
        <v>0.95483870967741935</v>
      </c>
      <c r="Y36" s="1">
        <f t="shared" si="35"/>
        <v>4.5161290322580649E-2</v>
      </c>
      <c r="AG36" s="40" t="s">
        <v>38</v>
      </c>
      <c r="AH36" s="36">
        <f t="shared" si="19"/>
        <v>0.96202531645569622</v>
      </c>
      <c r="AI36" s="36">
        <f t="shared" si="20"/>
        <v>1</v>
      </c>
      <c r="AJ36" s="36">
        <f t="shared" si="21"/>
        <v>0.9882352941176471</v>
      </c>
      <c r="AK36" s="36">
        <f t="shared" si="22"/>
        <v>0.98734177215189878</v>
      </c>
      <c r="AL36" s="36">
        <f t="shared" si="23"/>
        <v>1</v>
      </c>
      <c r="AM36" s="36">
        <f t="shared" si="24"/>
        <v>0.99199999999999999</v>
      </c>
      <c r="AN36" s="36">
        <f t="shared" si="25"/>
        <v>1.0232558139534884</v>
      </c>
      <c r="AO36" s="36">
        <f t="shared" si="26"/>
        <v>0.99236641221374045</v>
      </c>
      <c r="AP36" s="36">
        <f t="shared" si="27"/>
        <v>0.971830985915493</v>
      </c>
      <c r="AQ36" s="36">
        <f t="shared" si="28"/>
        <v>0.98484848484848486</v>
      </c>
      <c r="AR36" s="36">
        <f t="shared" si="29"/>
        <v>0.97391304347826091</v>
      </c>
      <c r="AS36" s="36" t="s">
        <v>37</v>
      </c>
    </row>
    <row r="37" spans="1:48" ht="12.75" customHeight="1" x14ac:dyDescent="0.2">
      <c r="A37" s="25">
        <v>9901</v>
      </c>
      <c r="B37" s="25"/>
      <c r="C37" s="25"/>
      <c r="D37" s="25"/>
      <c r="E37" s="25">
        <v>128</v>
      </c>
      <c r="F37" s="25"/>
      <c r="G37" s="25"/>
      <c r="H37" s="25"/>
      <c r="I37" s="25"/>
      <c r="J37" s="25"/>
      <c r="K37" s="26"/>
      <c r="L37" s="57"/>
      <c r="M37" s="22"/>
      <c r="N37" s="22"/>
      <c r="O37" s="34"/>
      <c r="P37" s="34"/>
      <c r="Q37" s="34"/>
      <c r="R37" s="215"/>
      <c r="S37" s="21"/>
      <c r="T37" s="21"/>
      <c r="U37" s="22"/>
      <c r="V37" s="23">
        <f>E37/D36</f>
        <v>0.95522388059701491</v>
      </c>
      <c r="W37" s="35">
        <v>137</v>
      </c>
      <c r="X37" s="36">
        <f t="shared" si="34"/>
        <v>0.92567567567567566</v>
      </c>
      <c r="Y37" s="1">
        <f t="shared" si="35"/>
        <v>7.4324324324324342E-2</v>
      </c>
      <c r="AG37" s="40" t="s">
        <v>39</v>
      </c>
      <c r="AH37" s="36">
        <f t="shared" si="19"/>
        <v>0.97368421052631582</v>
      </c>
      <c r="AI37" s="36">
        <f t="shared" si="20"/>
        <v>0.99259259259259258</v>
      </c>
      <c r="AJ37" s="36">
        <f t="shared" si="21"/>
        <v>0.95238095238095233</v>
      </c>
      <c r="AK37" s="36">
        <f t="shared" si="22"/>
        <v>0.98717948717948723</v>
      </c>
      <c r="AL37" s="36">
        <f t="shared" si="23"/>
        <v>0.96296296296296291</v>
      </c>
      <c r="AM37" s="36">
        <f t="shared" si="24"/>
        <v>0.99193548387096775</v>
      </c>
      <c r="AN37" s="36">
        <f t="shared" si="25"/>
        <v>1.0454545454545454</v>
      </c>
      <c r="AO37" s="36">
        <f t="shared" si="26"/>
        <v>0.98461538461538467</v>
      </c>
      <c r="AP37" s="36">
        <f t="shared" si="27"/>
        <v>0.97101449275362317</v>
      </c>
      <c r="AQ37" s="36">
        <f t="shared" si="28"/>
        <v>0.99230769230769234</v>
      </c>
      <c r="AR37" s="36" t="s">
        <v>37</v>
      </c>
      <c r="AS37" s="36" t="s">
        <v>37</v>
      </c>
    </row>
    <row r="38" spans="1:48" ht="12.75" customHeight="1" x14ac:dyDescent="0.2">
      <c r="A38" s="25">
        <v>9902</v>
      </c>
      <c r="B38" s="25"/>
      <c r="C38" s="25"/>
      <c r="D38" s="25"/>
      <c r="E38" s="25"/>
      <c r="F38" s="25">
        <v>128</v>
      </c>
      <c r="G38" s="25"/>
      <c r="H38" s="25"/>
      <c r="I38" s="25"/>
      <c r="J38" s="25"/>
      <c r="K38" s="26"/>
      <c r="L38" s="57"/>
      <c r="M38" s="22"/>
      <c r="N38" s="22"/>
      <c r="O38" s="34"/>
      <c r="P38" s="34"/>
      <c r="Q38" s="34"/>
      <c r="R38" s="215"/>
      <c r="S38" s="21"/>
      <c r="T38" s="21"/>
      <c r="U38" s="22"/>
      <c r="V38" s="23">
        <f>F38/E37</f>
        <v>1</v>
      </c>
      <c r="W38" s="35">
        <v>136</v>
      </c>
      <c r="X38" s="36">
        <f t="shared" si="34"/>
        <v>0.99270072992700731</v>
      </c>
      <c r="Y38" s="1">
        <f t="shared" si="35"/>
        <v>7.2992700729926918E-3</v>
      </c>
      <c r="AG38" s="40" t="s">
        <v>40</v>
      </c>
      <c r="AH38" s="36">
        <f t="shared" si="19"/>
        <v>0.98648648648648651</v>
      </c>
      <c r="AI38" s="36">
        <f t="shared" si="20"/>
        <v>1</v>
      </c>
      <c r="AJ38" s="36">
        <f t="shared" si="21"/>
        <v>0.95</v>
      </c>
      <c r="AK38" s="36">
        <f t="shared" si="22"/>
        <v>0.98051948051948057</v>
      </c>
      <c r="AL38" s="36">
        <f t="shared" si="23"/>
        <v>1</v>
      </c>
      <c r="AM38" s="36">
        <f t="shared" si="24"/>
        <v>0.97560975609756095</v>
      </c>
      <c r="AN38" s="36">
        <f t="shared" si="25"/>
        <v>0.97826086956521741</v>
      </c>
      <c r="AO38" s="36">
        <f t="shared" si="26"/>
        <v>1.0078125</v>
      </c>
      <c r="AP38" s="36">
        <f t="shared" si="27"/>
        <v>0.9850746268656716</v>
      </c>
      <c r="AQ38" s="36" t="s">
        <v>37</v>
      </c>
      <c r="AR38" s="36" t="s">
        <v>37</v>
      </c>
      <c r="AS38" s="36" t="s">
        <v>37</v>
      </c>
    </row>
    <row r="39" spans="1:48" ht="12.75" customHeight="1" x14ac:dyDescent="0.2">
      <c r="A39" s="40" t="s">
        <v>22</v>
      </c>
      <c r="B39" s="25"/>
      <c r="C39" s="25"/>
      <c r="D39" s="25"/>
      <c r="E39" s="25"/>
      <c r="F39" s="25"/>
      <c r="G39" s="25">
        <v>128</v>
      </c>
      <c r="H39" s="25"/>
      <c r="I39" s="25"/>
      <c r="J39" s="25"/>
      <c r="K39" s="26"/>
      <c r="L39" s="57"/>
      <c r="M39" s="22"/>
      <c r="N39" s="22"/>
      <c r="O39" s="34"/>
      <c r="P39" s="34"/>
      <c r="Q39" s="34"/>
      <c r="R39" s="215"/>
      <c r="S39" s="21"/>
      <c r="T39" s="21"/>
      <c r="U39" s="22"/>
      <c r="V39" s="23">
        <f>G39/F38</f>
        <v>1</v>
      </c>
      <c r="W39" s="35">
        <v>135</v>
      </c>
      <c r="X39" s="36">
        <f t="shared" si="34"/>
        <v>0.99264705882352944</v>
      </c>
      <c r="Y39" s="1">
        <f t="shared" si="35"/>
        <v>7.3529411764705621E-3</v>
      </c>
      <c r="Z39" s="3" t="s">
        <v>12</v>
      </c>
      <c r="AJ39" s="36" t="s">
        <v>37</v>
      </c>
      <c r="AN39" s="36" t="s">
        <v>37</v>
      </c>
      <c r="AS39" s="36" t="s">
        <v>37</v>
      </c>
    </row>
    <row r="40" spans="1:48" ht="12.75" customHeight="1" x14ac:dyDescent="0.2">
      <c r="A40" s="40" t="s">
        <v>23</v>
      </c>
      <c r="B40" s="25"/>
      <c r="C40" s="25"/>
      <c r="D40" s="25"/>
      <c r="E40" s="25"/>
      <c r="F40" s="25"/>
      <c r="G40" s="25"/>
      <c r="H40" s="25">
        <v>126</v>
      </c>
      <c r="I40" s="25"/>
      <c r="J40" s="25"/>
      <c r="K40" s="26"/>
      <c r="L40" s="57"/>
      <c r="M40" s="22"/>
      <c r="N40" s="22"/>
      <c r="O40" s="34"/>
      <c r="P40" s="34"/>
      <c r="Q40" s="34"/>
      <c r="R40" s="215"/>
      <c r="S40" s="21"/>
      <c r="T40" s="21"/>
      <c r="U40" s="22"/>
      <c r="V40" s="23">
        <f>H40/G39</f>
        <v>0.984375</v>
      </c>
      <c r="W40" s="35">
        <v>135</v>
      </c>
      <c r="X40" s="36">
        <f t="shared" si="34"/>
        <v>1</v>
      </c>
      <c r="Y40" s="1">
        <f t="shared" si="35"/>
        <v>0</v>
      </c>
      <c r="Z40" s="25">
        <v>9701</v>
      </c>
      <c r="AA40" s="48">
        <f>T21</f>
        <v>0.73529411764705888</v>
      </c>
      <c r="AJ40" s="36" t="s">
        <v>37</v>
      </c>
    </row>
    <row r="41" spans="1:48" ht="12.75" customHeight="1" x14ac:dyDescent="0.2">
      <c r="A41" s="40" t="s">
        <v>24</v>
      </c>
      <c r="B41" s="25"/>
      <c r="C41" s="25"/>
      <c r="D41" s="25"/>
      <c r="E41" s="25"/>
      <c r="F41" s="25"/>
      <c r="G41" s="25"/>
      <c r="H41" s="25"/>
      <c r="I41" s="25">
        <v>126</v>
      </c>
      <c r="J41" s="25"/>
      <c r="K41" s="26"/>
      <c r="L41" s="57"/>
      <c r="M41" s="22"/>
      <c r="N41" s="22"/>
      <c r="O41" s="34"/>
      <c r="P41" s="34"/>
      <c r="Q41" s="34"/>
      <c r="R41" s="215"/>
      <c r="S41" s="21"/>
      <c r="T41" s="21"/>
      <c r="U41" s="22"/>
      <c r="V41" s="23">
        <f>I41/H40</f>
        <v>1</v>
      </c>
      <c r="W41" s="35">
        <v>134</v>
      </c>
      <c r="X41" s="36">
        <f t="shared" si="34"/>
        <v>0.99259259259259258</v>
      </c>
      <c r="Y41" s="1">
        <f t="shared" si="35"/>
        <v>7.4074074074074181E-3</v>
      </c>
      <c r="Z41" s="25">
        <v>9702</v>
      </c>
      <c r="AA41" s="48">
        <f>T49</f>
        <v>0.80368098159509205</v>
      </c>
      <c r="AJ41" s="36" t="s">
        <v>37</v>
      </c>
    </row>
    <row r="42" spans="1:48" ht="12.75" customHeight="1" x14ac:dyDescent="0.2">
      <c r="A42" s="40" t="s">
        <v>25</v>
      </c>
      <c r="B42" s="25"/>
      <c r="C42" s="25"/>
      <c r="D42" s="25"/>
      <c r="E42" s="25"/>
      <c r="F42" s="25"/>
      <c r="G42" s="25"/>
      <c r="H42" s="25"/>
      <c r="I42" s="25"/>
      <c r="J42" s="25">
        <v>125</v>
      </c>
      <c r="K42" s="26">
        <v>118</v>
      </c>
      <c r="L42" s="57"/>
      <c r="M42" s="22"/>
      <c r="N42" s="22"/>
      <c r="O42" s="34"/>
      <c r="P42" s="34"/>
      <c r="Q42" s="34"/>
      <c r="R42" s="215"/>
      <c r="S42" s="21"/>
      <c r="T42" s="21"/>
      <c r="U42" s="22"/>
      <c r="V42" s="23">
        <f>J42/I41</f>
        <v>0.99206349206349209</v>
      </c>
      <c r="W42" s="35">
        <v>134</v>
      </c>
      <c r="X42" s="36">
        <f t="shared" si="34"/>
        <v>1</v>
      </c>
      <c r="Y42" s="1">
        <f t="shared" si="35"/>
        <v>0</v>
      </c>
      <c r="Z42" s="25">
        <v>9801</v>
      </c>
      <c r="AA42" s="48">
        <f>T75</f>
        <v>0.75</v>
      </c>
      <c r="AJ42" s="36" t="s">
        <v>37</v>
      </c>
    </row>
    <row r="43" spans="1:48" ht="12.75" customHeight="1" x14ac:dyDescent="0.2">
      <c r="A43" s="40" t="s">
        <v>26</v>
      </c>
      <c r="B43" s="25"/>
      <c r="C43" s="25"/>
      <c r="D43" s="25"/>
      <c r="E43" s="25"/>
      <c r="F43" s="25"/>
      <c r="G43" s="25"/>
      <c r="H43" s="25"/>
      <c r="I43" s="25"/>
      <c r="J43" s="25">
        <v>11</v>
      </c>
      <c r="K43" s="26">
        <v>9</v>
      </c>
      <c r="L43" s="57">
        <v>24</v>
      </c>
      <c r="M43" s="22">
        <v>28</v>
      </c>
      <c r="N43" s="22">
        <v>71</v>
      </c>
      <c r="O43" s="34">
        <v>24</v>
      </c>
      <c r="P43" s="34">
        <v>27</v>
      </c>
      <c r="Q43" s="34">
        <v>69</v>
      </c>
      <c r="R43" s="136">
        <f t="shared" ref="R43:R45" si="36">SUM(O43:Q43)</f>
        <v>120</v>
      </c>
      <c r="S43" s="21"/>
      <c r="T43" s="21"/>
      <c r="U43" s="22"/>
      <c r="V43" s="23"/>
      <c r="W43" s="35">
        <v>133</v>
      </c>
      <c r="X43" s="36">
        <f t="shared" si="34"/>
        <v>0.9925373134328358</v>
      </c>
      <c r="Y43" s="1">
        <f t="shared" si="35"/>
        <v>7.4626865671642006E-3</v>
      </c>
      <c r="Z43" s="25">
        <v>9802</v>
      </c>
      <c r="AA43" s="48">
        <f>T100</f>
        <v>0.7567567567567568</v>
      </c>
      <c r="AJ43" s="36" t="s">
        <v>37</v>
      </c>
    </row>
    <row r="44" spans="1:48" ht="12.75" customHeight="1" x14ac:dyDescent="0.2">
      <c r="A44" s="40" t="s">
        <v>27</v>
      </c>
      <c r="B44" s="25"/>
      <c r="C44" s="25"/>
      <c r="D44" s="25"/>
      <c r="E44" s="25"/>
      <c r="F44" s="25"/>
      <c r="G44" s="25"/>
      <c r="H44" s="25"/>
      <c r="I44" s="25"/>
      <c r="J44" s="25">
        <v>4</v>
      </c>
      <c r="K44" s="26">
        <v>1</v>
      </c>
      <c r="L44" s="57">
        <v>3</v>
      </c>
      <c r="M44" s="22">
        <v>4</v>
      </c>
      <c r="N44" s="22">
        <v>2</v>
      </c>
      <c r="O44" s="34">
        <v>3</v>
      </c>
      <c r="P44" s="34">
        <v>4</v>
      </c>
      <c r="Q44" s="34">
        <v>1</v>
      </c>
      <c r="R44" s="136">
        <f t="shared" si="36"/>
        <v>8</v>
      </c>
      <c r="S44" s="21"/>
      <c r="T44" s="21"/>
      <c r="U44" s="22"/>
      <c r="V44" s="23"/>
      <c r="W44" s="35">
        <v>12</v>
      </c>
      <c r="X44" s="36">
        <f t="shared" si="34"/>
        <v>9.0225563909774431E-2</v>
      </c>
      <c r="Y44" s="1">
        <f t="shared" si="35"/>
        <v>0.90977443609022557</v>
      </c>
      <c r="Z44" s="2">
        <v>9901</v>
      </c>
      <c r="AA44" s="48">
        <f>T124</f>
        <v>0.77</v>
      </c>
    </row>
    <row r="45" spans="1:48" ht="12.75" customHeight="1" x14ac:dyDescent="0.2">
      <c r="A45" s="46" t="s">
        <v>28</v>
      </c>
      <c r="B45" s="2"/>
      <c r="C45" s="2"/>
      <c r="D45" s="2"/>
      <c r="E45" s="2"/>
      <c r="F45" s="2"/>
      <c r="G45" s="2"/>
      <c r="H45" s="2"/>
      <c r="I45" s="2"/>
      <c r="J45" s="133">
        <v>1</v>
      </c>
      <c r="K45" s="137"/>
      <c r="L45" s="57"/>
      <c r="M45" s="22">
        <v>2</v>
      </c>
      <c r="N45" s="22"/>
      <c r="O45" s="34"/>
      <c r="P45" s="34">
        <v>2</v>
      </c>
      <c r="Q45" s="34"/>
      <c r="R45" s="136">
        <f t="shared" si="36"/>
        <v>2</v>
      </c>
      <c r="S45" s="1"/>
      <c r="T45" s="1"/>
      <c r="U45" s="2"/>
      <c r="V45" s="1"/>
      <c r="W45" s="35">
        <v>3</v>
      </c>
      <c r="X45" s="36">
        <f t="shared" si="34"/>
        <v>0.25</v>
      </c>
      <c r="Y45" s="1">
        <f t="shared" si="35"/>
        <v>0.75</v>
      </c>
      <c r="Z45" s="2">
        <v>9902</v>
      </c>
      <c r="AA45" s="48">
        <f>T147</f>
        <v>0.77987421383647804</v>
      </c>
    </row>
    <row r="46" spans="1:48" ht="12.75" customHeight="1" x14ac:dyDescent="0.2">
      <c r="A46" s="46" t="s">
        <v>29</v>
      </c>
      <c r="B46" s="2"/>
      <c r="C46" s="2"/>
      <c r="D46" s="2"/>
      <c r="E46" s="2"/>
      <c r="F46" s="2"/>
      <c r="G46" s="2"/>
      <c r="H46" s="2"/>
      <c r="I46" s="2"/>
      <c r="J46" s="133">
        <v>1</v>
      </c>
      <c r="K46" s="137"/>
      <c r="L46" s="57"/>
      <c r="M46" s="22">
        <v>1</v>
      </c>
      <c r="N46" s="22"/>
      <c r="O46" s="34"/>
      <c r="P46" s="34">
        <v>1</v>
      </c>
      <c r="Q46" s="34"/>
      <c r="R46" s="138">
        <v>1</v>
      </c>
      <c r="S46" s="1"/>
      <c r="T46" s="1"/>
      <c r="U46" s="2"/>
      <c r="V46" s="1"/>
      <c r="W46" s="35">
        <v>1</v>
      </c>
      <c r="Z46" s="40" t="s">
        <v>22</v>
      </c>
      <c r="AA46" s="1">
        <f>T169</f>
        <v>0.70731707317073167</v>
      </c>
      <c r="AG46" s="3"/>
      <c r="AH46" s="14" t="s">
        <v>47</v>
      </c>
      <c r="AI46" s="14"/>
      <c r="AJ46" s="14"/>
      <c r="AK46" s="14"/>
      <c r="AL46" s="14"/>
      <c r="AM46" s="14"/>
      <c r="AN46" s="14"/>
      <c r="AO46" s="14"/>
      <c r="AP46" s="14"/>
      <c r="AQ46" s="14"/>
    </row>
    <row r="47" spans="1:48" ht="12.75" customHeight="1" x14ac:dyDescent="0.2">
      <c r="A47" s="46" t="s">
        <v>30</v>
      </c>
      <c r="B47" s="2"/>
      <c r="C47" s="2"/>
      <c r="D47" s="2"/>
      <c r="E47" s="2"/>
      <c r="F47" s="2"/>
      <c r="G47" s="2"/>
      <c r="H47" s="2"/>
      <c r="I47" s="2"/>
      <c r="J47" s="2"/>
      <c r="K47" s="137"/>
      <c r="L47" s="57"/>
      <c r="M47" s="22"/>
      <c r="N47" s="22"/>
      <c r="O47" s="34"/>
      <c r="P47" s="34"/>
      <c r="Q47" s="34"/>
      <c r="R47" s="216"/>
      <c r="S47" s="1"/>
      <c r="T47" s="1"/>
      <c r="U47" s="2"/>
      <c r="V47" s="1"/>
      <c r="Z47" s="40" t="s">
        <v>23</v>
      </c>
      <c r="AA47" s="1">
        <f>T185</f>
        <v>0.76506024096385539</v>
      </c>
      <c r="AG47" s="3"/>
      <c r="AH47" s="14"/>
      <c r="AI47" s="14"/>
      <c r="AJ47" s="14"/>
      <c r="AK47" s="14"/>
      <c r="AL47" s="14"/>
      <c r="AM47" s="14"/>
      <c r="AN47" s="14"/>
      <c r="AO47" s="14"/>
      <c r="AP47" s="14"/>
      <c r="AQ47" s="14"/>
    </row>
    <row r="48" spans="1:48" ht="12.75" customHeight="1" x14ac:dyDescent="0.2">
      <c r="A48" s="46" t="s">
        <v>31</v>
      </c>
      <c r="B48" s="2"/>
      <c r="C48" s="2"/>
      <c r="D48" s="2"/>
      <c r="E48" s="2"/>
      <c r="F48" s="2"/>
      <c r="G48" s="2"/>
      <c r="H48" s="2"/>
      <c r="I48" s="2"/>
      <c r="J48" s="2"/>
      <c r="K48" s="137"/>
      <c r="L48" s="57"/>
      <c r="M48" s="22"/>
      <c r="N48" s="22"/>
      <c r="O48" s="34"/>
      <c r="P48" s="34"/>
      <c r="Q48" s="34"/>
      <c r="R48" s="216"/>
      <c r="S48" s="1"/>
      <c r="T48" s="1"/>
      <c r="U48" s="2"/>
      <c r="V48" s="1"/>
      <c r="Z48" s="40" t="s">
        <v>24</v>
      </c>
      <c r="AA48" s="1">
        <f>T202</f>
        <v>0.6470588235294118</v>
      </c>
      <c r="AG48" s="3"/>
      <c r="AH48" s="14"/>
      <c r="AI48" s="14"/>
      <c r="AJ48" s="14"/>
      <c r="AK48" s="14"/>
      <c r="AL48" s="14"/>
      <c r="AM48" s="14"/>
      <c r="AN48" s="14"/>
      <c r="AO48" s="14"/>
      <c r="AP48" s="14"/>
      <c r="AQ48" s="14"/>
    </row>
    <row r="49" spans="1:49" ht="12.75" customHeight="1" x14ac:dyDescent="0.2">
      <c r="I49" s="20" t="s">
        <v>10</v>
      </c>
      <c r="K49" s="57">
        <f>SUM(K42:K44)</f>
        <v>128</v>
      </c>
      <c r="L49" s="57">
        <v>3</v>
      </c>
      <c r="M49" s="22">
        <v>4</v>
      </c>
      <c r="N49" s="22">
        <v>1</v>
      </c>
      <c r="O49" s="22">
        <v>3</v>
      </c>
      <c r="P49" s="22">
        <v>4</v>
      </c>
      <c r="Q49" s="22">
        <v>1</v>
      </c>
      <c r="R49" s="253">
        <f>SUM(R43:R46)</f>
        <v>131</v>
      </c>
      <c r="S49" s="1">
        <f>R43/B34</f>
        <v>0.73619631901840488</v>
      </c>
      <c r="T49" s="1">
        <f>R49/B34</f>
        <v>0.80368098159509205</v>
      </c>
      <c r="U49" s="1">
        <f>T49-S49</f>
        <v>6.7484662576687171E-2</v>
      </c>
      <c r="V49" s="1"/>
      <c r="Z49" s="40" t="s">
        <v>25</v>
      </c>
      <c r="AA49" s="1">
        <f>T217</f>
        <v>0.78881987577639756</v>
      </c>
      <c r="AH49" s="301" t="s">
        <v>20</v>
      </c>
      <c r="AI49" s="300"/>
      <c r="AJ49" s="300"/>
      <c r="AK49" s="300"/>
      <c r="AL49" s="300"/>
      <c r="AM49" s="300"/>
      <c r="AN49" s="300"/>
      <c r="AO49" s="300"/>
      <c r="AP49" s="300"/>
      <c r="AQ49" s="300"/>
    </row>
    <row r="50" spans="1:49" ht="12.75" customHeight="1" x14ac:dyDescent="0.2">
      <c r="I50" s="3"/>
      <c r="K50" s="2"/>
      <c r="L50" s="2"/>
      <c r="M50" s="2"/>
      <c r="N50" s="2"/>
      <c r="O50" s="2"/>
      <c r="P50" s="2"/>
      <c r="Q50" s="2"/>
      <c r="R50" s="218"/>
      <c r="S50" s="1"/>
      <c r="T50" s="1"/>
      <c r="U50" s="1"/>
      <c r="V50" s="1"/>
      <c r="Z50" s="40" t="s">
        <v>26</v>
      </c>
      <c r="AA50" s="1">
        <f>T235</f>
        <v>0.77397260273972601</v>
      </c>
      <c r="AH50" s="139"/>
      <c r="AI50" s="139"/>
      <c r="AJ50" s="139"/>
      <c r="AK50" s="139"/>
      <c r="AL50" s="139"/>
      <c r="AM50" s="139"/>
      <c r="AN50" s="139"/>
      <c r="AO50" s="139"/>
      <c r="AP50" s="139"/>
      <c r="AQ50" s="139"/>
    </row>
    <row r="51" spans="1:49" ht="12.75" customHeight="1" x14ac:dyDescent="0.2">
      <c r="A51" s="310" t="s">
        <v>41</v>
      </c>
      <c r="B51" s="300"/>
      <c r="C51" s="300"/>
      <c r="D51" s="300"/>
      <c r="I51" s="3"/>
      <c r="K51" s="2"/>
      <c r="L51" s="2"/>
      <c r="M51" s="2"/>
      <c r="N51" s="2"/>
      <c r="O51" s="2"/>
      <c r="P51" s="2"/>
      <c r="Q51" s="2"/>
      <c r="R51" s="218"/>
      <c r="S51" s="1"/>
      <c r="T51" s="1"/>
      <c r="U51" s="1"/>
      <c r="V51" s="1"/>
      <c r="Z51" s="40" t="s">
        <v>27</v>
      </c>
      <c r="AH51" s="139"/>
      <c r="AI51" s="139"/>
      <c r="AJ51" s="139"/>
      <c r="AK51" s="139"/>
      <c r="AL51" s="139"/>
      <c r="AM51" s="139"/>
      <c r="AN51" s="139"/>
      <c r="AO51" s="139"/>
      <c r="AP51" s="139"/>
      <c r="AQ51" s="139"/>
    </row>
    <row r="52" spans="1:49" ht="12.75" customHeight="1" x14ac:dyDescent="0.2">
      <c r="A52" s="46" t="s">
        <v>42</v>
      </c>
      <c r="B52" s="2">
        <v>75</v>
      </c>
      <c r="I52" s="3"/>
      <c r="K52" s="2"/>
      <c r="L52" s="2"/>
      <c r="M52" s="2"/>
      <c r="N52" s="2"/>
      <c r="O52" s="2"/>
      <c r="P52" s="2"/>
      <c r="Q52" s="2"/>
      <c r="R52" s="218"/>
      <c r="S52" s="1"/>
      <c r="T52" s="1"/>
      <c r="U52" s="1"/>
      <c r="V52" s="1"/>
      <c r="AH52" s="139"/>
      <c r="AI52" s="139"/>
      <c r="AJ52" s="139"/>
      <c r="AK52" s="139"/>
      <c r="AL52" s="139"/>
      <c r="AM52" s="139"/>
      <c r="AN52" s="139"/>
      <c r="AO52" s="139"/>
      <c r="AP52" s="139"/>
      <c r="AQ52" s="139"/>
    </row>
    <row r="53" spans="1:49" ht="12.75" customHeight="1" x14ac:dyDescent="0.2">
      <c r="A53" s="311" t="s">
        <v>43</v>
      </c>
      <c r="B53" s="300"/>
      <c r="C53" s="300"/>
      <c r="D53" s="300"/>
      <c r="E53" s="300"/>
      <c r="F53" s="300"/>
      <c r="G53" s="300"/>
      <c r="H53" s="52">
        <f>(B52/R49)*100%</f>
        <v>0.5725190839694656</v>
      </c>
      <c r="I53" s="3"/>
      <c r="K53" s="2"/>
      <c r="L53" s="2"/>
      <c r="M53" s="2"/>
      <c r="N53" s="2"/>
      <c r="O53" s="2"/>
      <c r="P53" s="2"/>
      <c r="Q53" s="2"/>
      <c r="R53" s="218"/>
      <c r="S53" s="1"/>
      <c r="T53" s="1"/>
      <c r="U53" s="1"/>
      <c r="V53" s="1"/>
      <c r="AH53" s="139"/>
      <c r="AI53" s="139"/>
      <c r="AJ53" s="139"/>
      <c r="AK53" s="139"/>
      <c r="AL53" s="139"/>
      <c r="AM53" s="139"/>
      <c r="AN53" s="139"/>
      <c r="AO53" s="139"/>
      <c r="AP53" s="139"/>
      <c r="AQ53" s="139"/>
    </row>
    <row r="54" spans="1:49" ht="12.75" customHeight="1" x14ac:dyDescent="0.2">
      <c r="S54" s="1"/>
      <c r="T54" s="1"/>
      <c r="V54" s="1"/>
      <c r="AG54" s="31" t="s">
        <v>21</v>
      </c>
      <c r="AH54" s="32">
        <v>9701</v>
      </c>
      <c r="AI54" s="32">
        <v>9702</v>
      </c>
      <c r="AJ54" s="32">
        <v>9801</v>
      </c>
      <c r="AK54" s="32">
        <v>9802</v>
      </c>
      <c r="AL54" s="32">
        <v>9901</v>
      </c>
      <c r="AM54" s="32">
        <v>9902</v>
      </c>
      <c r="AN54" s="33" t="s">
        <v>22</v>
      </c>
      <c r="AO54" s="33" t="s">
        <v>23</v>
      </c>
      <c r="AP54" s="33" t="s">
        <v>24</v>
      </c>
      <c r="AQ54" s="33" t="s">
        <v>25</v>
      </c>
      <c r="AR54" s="33" t="s">
        <v>26</v>
      </c>
      <c r="AS54" s="33" t="s">
        <v>27</v>
      </c>
      <c r="AT54" s="33" t="s">
        <v>28</v>
      </c>
      <c r="AU54" s="33" t="s">
        <v>29</v>
      </c>
      <c r="AV54" s="33" t="s">
        <v>30</v>
      </c>
      <c r="AW54" s="33" t="s">
        <v>31</v>
      </c>
    </row>
    <row r="55" spans="1:49" ht="12.75" customHeight="1" x14ac:dyDescent="0.2">
      <c r="A55" s="53" t="s">
        <v>44</v>
      </c>
      <c r="G55" s="135">
        <f>((R43*10)+(R44*11)+(R45*12)+(R46*13))/R49</f>
        <v>10.114503816793894</v>
      </c>
      <c r="S55" s="1"/>
      <c r="T55" s="1"/>
      <c r="V55" s="1"/>
      <c r="AG55" s="37" t="s">
        <v>32</v>
      </c>
      <c r="AH55" s="36">
        <f t="shared" ref="AH55:AH62" si="37">Y6</f>
        <v>9.8039215686274495E-2</v>
      </c>
      <c r="AI55" s="36">
        <f t="shared" ref="AI55:AI62" si="38">Y36</f>
        <v>4.5161290322580649E-2</v>
      </c>
      <c r="AJ55" s="36">
        <f t="shared" ref="AJ55:AJ62" si="39">Y62</f>
        <v>4.166666666666663E-2</v>
      </c>
      <c r="AK55" s="36">
        <f t="shared" ref="AK55:AK62" si="40">Y86</f>
        <v>5.9459459459459407E-2</v>
      </c>
      <c r="AL55" s="36">
        <f t="shared" ref="AL55:AL62" si="41">Y111</f>
        <v>6.9999999999999951E-2</v>
      </c>
      <c r="AM55" s="36">
        <f t="shared" ref="AM55:AM62" si="42">Y134</f>
        <v>0.1132075471698113</v>
      </c>
      <c r="AN55" s="36">
        <f t="shared" ref="AN55:AN62" si="43">Y157</f>
        <v>0.13008130081300817</v>
      </c>
      <c r="AO55" s="36">
        <f t="shared" ref="AO55:AO62" si="44">Y174</f>
        <v>6.0240963855421659E-2</v>
      </c>
      <c r="AP55" s="36">
        <f t="shared" ref="AP55:AP62" si="45">Y191</f>
        <v>0.13725490196078427</v>
      </c>
      <c r="AQ55" s="36">
        <f t="shared" ref="AQ55:AQ61" si="46">Y207</f>
        <v>9.3167701863353991E-2</v>
      </c>
      <c r="AR55" s="1">
        <f t="shared" ref="AR55:AR60" si="47">Y222</f>
        <v>0.12328767123287676</v>
      </c>
      <c r="AS55" s="1">
        <f t="shared" ref="AS55:AS59" si="48">Y240</f>
        <v>0.10989010989010994</v>
      </c>
      <c r="AT55" s="1">
        <f t="shared" ref="AT55:AT58" si="49">Y262</f>
        <v>7.3394495412844041E-2</v>
      </c>
      <c r="AU55" s="1">
        <f t="shared" ref="AU55:AU57" si="50">Y281</f>
        <v>5.7692307692307709E-2</v>
      </c>
      <c r="AV55" s="1">
        <f t="shared" ref="AV55:AV56" si="51">Y299</f>
        <v>5.5045871559633031E-2</v>
      </c>
      <c r="AW55" s="36">
        <f>Y316</f>
        <v>0</v>
      </c>
    </row>
    <row r="56" spans="1:49" ht="12.75" customHeight="1" x14ac:dyDescent="0.2">
      <c r="S56" s="1"/>
      <c r="T56" s="1"/>
      <c r="V56" s="1"/>
      <c r="AG56" s="37" t="s">
        <v>33</v>
      </c>
      <c r="AH56" s="36">
        <f t="shared" si="37"/>
        <v>8.6956521739130488E-2</v>
      </c>
      <c r="AI56" s="36">
        <f t="shared" si="38"/>
        <v>7.4324324324324342E-2</v>
      </c>
      <c r="AJ56" s="36">
        <f t="shared" si="39"/>
        <v>2.1739130434782594E-2</v>
      </c>
      <c r="AK56" s="36">
        <f t="shared" si="40"/>
        <v>3.4482758620689613E-2</v>
      </c>
      <c r="AL56" s="36">
        <f t="shared" si="41"/>
        <v>5.3763440860215006E-2</v>
      </c>
      <c r="AM56" s="36">
        <f t="shared" si="42"/>
        <v>6.3829787234042534E-2</v>
      </c>
      <c r="AN56" s="36">
        <f t="shared" si="43"/>
        <v>2.8037383177570097E-2</v>
      </c>
      <c r="AO56" s="36">
        <f t="shared" si="44"/>
        <v>4.4871794871794823E-2</v>
      </c>
      <c r="AP56" s="36">
        <f t="shared" si="45"/>
        <v>6.8181818181818232E-2</v>
      </c>
      <c r="AQ56" s="36">
        <f t="shared" si="46"/>
        <v>2.7397260273972601E-2</v>
      </c>
      <c r="AR56" s="1">
        <f t="shared" si="47"/>
        <v>4.6875E-2</v>
      </c>
      <c r="AS56" s="1">
        <f t="shared" si="48"/>
        <v>3.0864197530864224E-2</v>
      </c>
      <c r="AT56" s="1">
        <f t="shared" si="49"/>
        <v>5.9405940594059459E-2</v>
      </c>
      <c r="AU56" s="1">
        <f t="shared" si="50"/>
        <v>2.0408163265306145E-2</v>
      </c>
      <c r="AV56" s="1">
        <f t="shared" si="51"/>
        <v>0</v>
      </c>
    </row>
    <row r="57" spans="1:49" ht="12.75" customHeight="1" x14ac:dyDescent="0.3">
      <c r="A57" s="61" t="s">
        <v>48</v>
      </c>
      <c r="L57" s="302" t="s">
        <v>1</v>
      </c>
      <c r="M57" s="300"/>
      <c r="N57" s="300"/>
      <c r="O57" s="303" t="s">
        <v>2</v>
      </c>
      <c r="P57" s="304"/>
      <c r="Q57" s="305"/>
      <c r="R57" s="138"/>
      <c r="S57" s="1"/>
      <c r="T57" s="1"/>
      <c r="V57" s="1"/>
      <c r="AG57" s="37" t="s">
        <v>34</v>
      </c>
      <c r="AH57" s="36">
        <f t="shared" si="37"/>
        <v>3.5714285714285698E-2</v>
      </c>
      <c r="AI57" s="36">
        <f t="shared" si="38"/>
        <v>7.2992700729926918E-3</v>
      </c>
      <c r="AJ57" s="36">
        <f t="shared" si="39"/>
        <v>3.3333333333333326E-2</v>
      </c>
      <c r="AK57" s="36">
        <f t="shared" si="40"/>
        <v>2.9761904761904767E-2</v>
      </c>
      <c r="AL57" s="36">
        <f t="shared" si="41"/>
        <v>5.6818181818181768E-2</v>
      </c>
      <c r="AM57" s="36">
        <f t="shared" si="42"/>
        <v>0</v>
      </c>
      <c r="AN57" s="36">
        <f t="shared" si="43"/>
        <v>1.9230769230769273E-2</v>
      </c>
      <c r="AO57" s="36">
        <f t="shared" si="44"/>
        <v>9.3959731543624136E-2</v>
      </c>
      <c r="AP57" s="36">
        <f t="shared" si="45"/>
        <v>4.8780487804878092E-2</v>
      </c>
      <c r="AQ57" s="36">
        <f t="shared" si="46"/>
        <v>2.1126760563380254E-2</v>
      </c>
      <c r="AR57" s="1">
        <f t="shared" si="47"/>
        <v>2.4590163934426257E-2</v>
      </c>
      <c r="AS57" s="1">
        <f t="shared" si="48"/>
        <v>1.9108280254777066E-2</v>
      </c>
      <c r="AT57" s="1">
        <f t="shared" si="49"/>
        <v>-2.1052631578947434E-2</v>
      </c>
      <c r="AU57" s="1">
        <f t="shared" si="50"/>
        <v>0</v>
      </c>
      <c r="AV57" s="1" t="s">
        <v>37</v>
      </c>
    </row>
    <row r="58" spans="1:49" ht="102.75" customHeight="1" x14ac:dyDescent="0.2">
      <c r="B58" s="306" t="s">
        <v>3</v>
      </c>
      <c r="C58" s="307"/>
      <c r="D58" s="307"/>
      <c r="E58" s="307"/>
      <c r="F58" s="307"/>
      <c r="G58" s="307"/>
      <c r="H58" s="307"/>
      <c r="I58" s="307"/>
      <c r="J58" s="307"/>
      <c r="K58" s="307"/>
      <c r="L58" s="63" t="s">
        <v>125</v>
      </c>
      <c r="M58" s="63" t="s">
        <v>126</v>
      </c>
      <c r="N58" s="63" t="s">
        <v>127</v>
      </c>
      <c r="O58" s="9" t="s">
        <v>125</v>
      </c>
      <c r="P58" s="9" t="s">
        <v>126</v>
      </c>
      <c r="Q58" s="9" t="s">
        <v>127</v>
      </c>
      <c r="R58" s="213" t="s">
        <v>10</v>
      </c>
      <c r="S58" s="10" t="s">
        <v>11</v>
      </c>
      <c r="T58" s="10" t="s">
        <v>12</v>
      </c>
      <c r="U58" s="11" t="s">
        <v>13</v>
      </c>
      <c r="V58" s="10" t="s">
        <v>14</v>
      </c>
      <c r="W58" s="12" t="s">
        <v>15</v>
      </c>
      <c r="X58" s="12" t="s">
        <v>16</v>
      </c>
      <c r="Y58" s="13" t="s">
        <v>17</v>
      </c>
      <c r="AG58" s="37" t="s">
        <v>35</v>
      </c>
      <c r="AH58" s="36">
        <f t="shared" si="37"/>
        <v>1.2345679012345734E-2</v>
      </c>
      <c r="AI58" s="36">
        <f t="shared" si="38"/>
        <v>7.3529411764705621E-3</v>
      </c>
      <c r="AJ58" s="36">
        <f t="shared" si="39"/>
        <v>2.2988505747126409E-2</v>
      </c>
      <c r="AK58" s="36">
        <f t="shared" si="40"/>
        <v>1.8404907975460127E-2</v>
      </c>
      <c r="AL58" s="36">
        <f t="shared" si="41"/>
        <v>1.2048192771084376E-2</v>
      </c>
      <c r="AM58" s="36">
        <f t="shared" si="42"/>
        <v>3.0303030303030276E-2</v>
      </c>
      <c r="AN58" s="36">
        <f t="shared" si="43"/>
        <v>6.8627450980392135E-2</v>
      </c>
      <c r="AO58" s="36">
        <f t="shared" si="44"/>
        <v>2.2222222222222254E-2</v>
      </c>
      <c r="AP58" s="36">
        <f t="shared" si="45"/>
        <v>1.2820512820512775E-2</v>
      </c>
      <c r="AQ58" s="36">
        <f t="shared" si="46"/>
        <v>2.877697841726623E-2</v>
      </c>
      <c r="AR58" s="1">
        <f t="shared" si="47"/>
        <v>8.4033613445377853E-3</v>
      </c>
      <c r="AS58" s="1">
        <f t="shared" si="48"/>
        <v>6.4935064935064402E-3</v>
      </c>
      <c r="AT58" s="1">
        <f t="shared" si="49"/>
        <v>0</v>
      </c>
      <c r="AU58" s="1" t="s">
        <v>37</v>
      </c>
      <c r="AV58" s="1" t="s">
        <v>37</v>
      </c>
    </row>
    <row r="59" spans="1:49" ht="12.75" customHeight="1" x14ac:dyDescent="0.2">
      <c r="A59" s="15" t="s">
        <v>18</v>
      </c>
      <c r="B59" s="16">
        <v>1</v>
      </c>
      <c r="C59" s="16">
        <v>2</v>
      </c>
      <c r="D59" s="16">
        <v>3</v>
      </c>
      <c r="E59" s="16">
        <v>4</v>
      </c>
      <c r="F59" s="16">
        <v>5</v>
      </c>
      <c r="G59" s="16">
        <v>6</v>
      </c>
      <c r="H59" s="16">
        <v>7</v>
      </c>
      <c r="I59" s="16">
        <v>8</v>
      </c>
      <c r="J59" s="16">
        <v>9</v>
      </c>
      <c r="K59" s="17" t="s">
        <v>19</v>
      </c>
      <c r="L59" s="331">
        <v>10</v>
      </c>
      <c r="M59" s="332"/>
      <c r="N59" s="333"/>
      <c r="O59" s="20"/>
      <c r="P59" s="20"/>
      <c r="Q59" s="20"/>
      <c r="R59" s="138"/>
      <c r="S59" s="21"/>
      <c r="T59" s="21"/>
      <c r="U59" s="22"/>
      <c r="V59" s="23"/>
      <c r="W59" s="24"/>
      <c r="X59" s="24"/>
      <c r="Y59" s="1"/>
      <c r="AG59" s="37" t="s">
        <v>36</v>
      </c>
      <c r="AH59" s="36">
        <f t="shared" si="37"/>
        <v>1.2499999999999956E-2</v>
      </c>
      <c r="AI59" s="36">
        <f t="shared" si="38"/>
        <v>0</v>
      </c>
      <c r="AJ59" s="36">
        <f t="shared" si="39"/>
        <v>1.1764705882352899E-2</v>
      </c>
      <c r="AK59" s="36">
        <f t="shared" si="40"/>
        <v>1.2499999999999956E-2</v>
      </c>
      <c r="AL59" s="36">
        <f t="shared" si="41"/>
        <v>1.2195121951219523E-2</v>
      </c>
      <c r="AM59" s="36">
        <f t="shared" si="42"/>
        <v>2.34375E-2</v>
      </c>
      <c r="AN59" s="36">
        <f t="shared" si="43"/>
        <v>9.4736842105263119E-2</v>
      </c>
      <c r="AO59" s="36">
        <f t="shared" si="44"/>
        <v>7.575757575757569E-3</v>
      </c>
      <c r="AP59" s="36">
        <f t="shared" si="45"/>
        <v>7.7922077922077948E-2</v>
      </c>
      <c r="AQ59" s="36">
        <f t="shared" si="46"/>
        <v>2.2222222222222254E-2</v>
      </c>
      <c r="AR59" s="1">
        <f t="shared" si="47"/>
        <v>2.5423728813559365E-2</v>
      </c>
      <c r="AS59" s="1">
        <f t="shared" si="48"/>
        <v>1.3071895424836555E-2</v>
      </c>
    </row>
    <row r="60" spans="1:49" ht="12.75" customHeight="1" x14ac:dyDescent="0.2">
      <c r="A60" s="25">
        <v>9801</v>
      </c>
      <c r="B60" s="25">
        <v>100</v>
      </c>
      <c r="C60" s="25"/>
      <c r="D60" s="25"/>
      <c r="E60" s="25"/>
      <c r="F60" s="25"/>
      <c r="G60" s="25"/>
      <c r="H60" s="25"/>
      <c r="I60" s="25"/>
      <c r="J60" s="25"/>
      <c r="K60" s="26"/>
      <c r="L60" s="57"/>
      <c r="M60" s="22"/>
      <c r="N60" s="22"/>
      <c r="O60" s="34"/>
      <c r="P60" s="34"/>
      <c r="Q60" s="34"/>
      <c r="R60" s="215"/>
      <c r="S60" s="21"/>
      <c r="T60" s="21"/>
      <c r="U60" s="22"/>
      <c r="V60" s="23"/>
      <c r="W60" s="29">
        <f>B60</f>
        <v>100</v>
      </c>
      <c r="X60" s="24"/>
      <c r="Y60" s="1"/>
      <c r="AG60" s="40" t="s">
        <v>38</v>
      </c>
      <c r="AH60" s="36">
        <f t="shared" si="37"/>
        <v>3.7974683544303778E-2</v>
      </c>
      <c r="AI60" s="36">
        <f t="shared" si="38"/>
        <v>7.4074074074074181E-3</v>
      </c>
      <c r="AJ60" s="36">
        <f t="shared" si="39"/>
        <v>4.7619047619047672E-2</v>
      </c>
      <c r="AK60" s="36">
        <f t="shared" si="40"/>
        <v>1.2658227848101222E-2</v>
      </c>
      <c r="AL60" s="36">
        <f t="shared" si="41"/>
        <v>0</v>
      </c>
      <c r="AM60" s="36">
        <f t="shared" si="42"/>
        <v>8.0000000000000071E-3</v>
      </c>
      <c r="AN60" s="36">
        <f t="shared" si="43"/>
        <v>-2.3255813953488413E-2</v>
      </c>
      <c r="AO60" s="36">
        <f t="shared" si="44"/>
        <v>7.6335877862595547E-3</v>
      </c>
      <c r="AP60" s="36">
        <f t="shared" si="45"/>
        <v>2.8169014084507005E-2</v>
      </c>
      <c r="AQ60" s="36">
        <f t="shared" si="46"/>
        <v>1.5151515151515138E-2</v>
      </c>
      <c r="AR60" s="1">
        <f t="shared" si="47"/>
        <v>2.6086956521739091E-2</v>
      </c>
      <c r="AS60" s="1" t="s">
        <v>37</v>
      </c>
    </row>
    <row r="61" spans="1:49" ht="12.75" customHeight="1" x14ac:dyDescent="0.2">
      <c r="A61" s="25">
        <v>9802</v>
      </c>
      <c r="B61" s="25"/>
      <c r="C61" s="25">
        <v>94</v>
      </c>
      <c r="D61" s="25"/>
      <c r="E61" s="25"/>
      <c r="F61" s="25"/>
      <c r="G61" s="25"/>
      <c r="H61" s="25"/>
      <c r="I61" s="25"/>
      <c r="J61" s="25"/>
      <c r="K61" s="26"/>
      <c r="L61" s="57"/>
      <c r="M61" s="22"/>
      <c r="N61" s="22"/>
      <c r="O61" s="34"/>
      <c r="P61" s="34"/>
      <c r="Q61" s="34"/>
      <c r="R61" s="215"/>
      <c r="S61" s="21"/>
      <c r="T61" s="21"/>
      <c r="U61" s="22"/>
      <c r="V61" s="23">
        <f>C61/B60</f>
        <v>0.94</v>
      </c>
      <c r="W61" s="140">
        <v>96</v>
      </c>
      <c r="X61" s="36">
        <f t="shared" ref="X61:X71" si="52">W61/W60</f>
        <v>0.96</v>
      </c>
      <c r="Y61" s="1">
        <f t="shared" ref="Y61:Y71" si="53">100%-X61</f>
        <v>4.0000000000000036E-2</v>
      </c>
      <c r="AG61" s="40" t="s">
        <v>39</v>
      </c>
      <c r="AH61" s="36">
        <f t="shared" si="37"/>
        <v>2.6315789473684181E-2</v>
      </c>
      <c r="AI61" s="36">
        <f t="shared" si="38"/>
        <v>0</v>
      </c>
      <c r="AJ61" s="36">
        <f t="shared" si="39"/>
        <v>5.0000000000000044E-2</v>
      </c>
      <c r="AK61" s="36">
        <f t="shared" si="40"/>
        <v>1.2820512820512775E-2</v>
      </c>
      <c r="AL61" s="36">
        <f t="shared" si="41"/>
        <v>3.703703703703709E-2</v>
      </c>
      <c r="AM61" s="36">
        <f t="shared" si="42"/>
        <v>8.0645161290322509E-3</v>
      </c>
      <c r="AN61" s="36">
        <f t="shared" si="43"/>
        <v>-4.5454545454545414E-2</v>
      </c>
      <c r="AO61" s="36">
        <f t="shared" si="44"/>
        <v>1.538461538461533E-2</v>
      </c>
      <c r="AP61" s="36">
        <f t="shared" si="45"/>
        <v>2.8985507246376829E-2</v>
      </c>
      <c r="AQ61" s="36">
        <f t="shared" si="46"/>
        <v>7.692307692307665E-3</v>
      </c>
      <c r="AR61" s="1" t="s">
        <v>37</v>
      </c>
      <c r="AS61" s="1" t="s">
        <v>37</v>
      </c>
    </row>
    <row r="62" spans="1:49" ht="12.75" customHeight="1" x14ac:dyDescent="0.2">
      <c r="A62" s="25">
        <v>9901</v>
      </c>
      <c r="B62" s="25"/>
      <c r="C62" s="25"/>
      <c r="D62" s="25">
        <v>83</v>
      </c>
      <c r="E62" s="25"/>
      <c r="F62" s="25"/>
      <c r="G62" s="25"/>
      <c r="H62" s="25"/>
      <c r="I62" s="25"/>
      <c r="J62" s="25"/>
      <c r="K62" s="26"/>
      <c r="L62" s="57"/>
      <c r="M62" s="22"/>
      <c r="N62" s="22"/>
      <c r="O62" s="34"/>
      <c r="P62" s="34"/>
      <c r="Q62" s="34"/>
      <c r="R62" s="215"/>
      <c r="S62" s="21"/>
      <c r="T62" s="21"/>
      <c r="U62" s="22"/>
      <c r="V62" s="23">
        <f>D62/C61</f>
        <v>0.88297872340425532</v>
      </c>
      <c r="W62" s="140">
        <v>92</v>
      </c>
      <c r="X62" s="36">
        <f t="shared" si="52"/>
        <v>0.95833333333333337</v>
      </c>
      <c r="Y62" s="1">
        <f t="shared" si="53"/>
        <v>4.166666666666663E-2</v>
      </c>
      <c r="AG62" s="40" t="s">
        <v>40</v>
      </c>
      <c r="AH62" s="36">
        <f t="shared" si="37"/>
        <v>1.3513513513513487E-2</v>
      </c>
      <c r="AI62" s="36">
        <f t="shared" si="38"/>
        <v>7.4626865671642006E-3</v>
      </c>
      <c r="AJ62" s="36">
        <f t="shared" si="39"/>
        <v>0</v>
      </c>
      <c r="AK62" s="36">
        <f t="shared" si="40"/>
        <v>1.9480519480519431E-2</v>
      </c>
      <c r="AL62" s="36">
        <f t="shared" si="41"/>
        <v>0</v>
      </c>
      <c r="AM62" s="36">
        <f t="shared" si="42"/>
        <v>2.4390243902439046E-2</v>
      </c>
      <c r="AN62" s="36">
        <f t="shared" si="43"/>
        <v>2.1739130434782594E-2</v>
      </c>
      <c r="AO62" s="36">
        <f t="shared" si="44"/>
        <v>-7.8125E-3</v>
      </c>
      <c r="AP62" s="36">
        <f t="shared" si="45"/>
        <v>1.4925373134328401E-2</v>
      </c>
      <c r="AQ62" s="36" t="s">
        <v>37</v>
      </c>
      <c r="AR62" s="1" t="s">
        <v>37</v>
      </c>
      <c r="AS62" s="1" t="s">
        <v>37</v>
      </c>
    </row>
    <row r="63" spans="1:49" ht="12.75" customHeight="1" x14ac:dyDescent="0.2">
      <c r="A63" s="25">
        <v>9902</v>
      </c>
      <c r="B63" s="25"/>
      <c r="C63" s="25"/>
      <c r="D63" s="25"/>
      <c r="E63" s="25">
        <v>76</v>
      </c>
      <c r="F63" s="25"/>
      <c r="G63" s="25"/>
      <c r="H63" s="25"/>
      <c r="I63" s="25"/>
      <c r="J63" s="25"/>
      <c r="K63" s="26"/>
      <c r="L63" s="57"/>
      <c r="M63" s="22"/>
      <c r="N63" s="22"/>
      <c r="O63" s="34"/>
      <c r="P63" s="34"/>
      <c r="Q63" s="34"/>
      <c r="R63" s="215"/>
      <c r="S63" s="21"/>
      <c r="T63" s="21"/>
      <c r="U63" s="22"/>
      <c r="V63" s="23">
        <f>E63/D62</f>
        <v>0.91566265060240959</v>
      </c>
      <c r="W63" s="140">
        <v>90</v>
      </c>
      <c r="X63" s="36">
        <f t="shared" si="52"/>
        <v>0.97826086956521741</v>
      </c>
      <c r="Y63" s="1">
        <f t="shared" si="53"/>
        <v>2.1739130434782594E-2</v>
      </c>
      <c r="AG63" s="64"/>
      <c r="AH63" s="48"/>
      <c r="AI63" s="48"/>
      <c r="AJ63" s="48"/>
      <c r="AK63" s="65"/>
      <c r="AL63" s="65"/>
      <c r="AM63" s="65"/>
      <c r="AN63" s="65"/>
      <c r="AO63" s="65"/>
      <c r="AP63" s="65"/>
      <c r="AQ63" s="65"/>
    </row>
    <row r="64" spans="1:49" ht="12.75" customHeight="1" x14ac:dyDescent="0.2">
      <c r="A64" s="40" t="s">
        <v>22</v>
      </c>
      <c r="B64" s="25"/>
      <c r="C64" s="25"/>
      <c r="D64" s="25"/>
      <c r="E64" s="25"/>
      <c r="F64" s="25">
        <v>73</v>
      </c>
      <c r="G64" s="25"/>
      <c r="H64" s="25"/>
      <c r="I64" s="25"/>
      <c r="J64" s="25"/>
      <c r="K64" s="26"/>
      <c r="L64" s="57"/>
      <c r="M64" s="22"/>
      <c r="N64" s="22"/>
      <c r="O64" s="34"/>
      <c r="P64" s="34"/>
      <c r="Q64" s="34"/>
      <c r="R64" s="215"/>
      <c r="S64" s="21"/>
      <c r="T64" s="21"/>
      <c r="U64" s="22"/>
      <c r="V64" s="23">
        <f>F64/E63</f>
        <v>0.96052631578947367</v>
      </c>
      <c r="W64" s="140">
        <v>87</v>
      </c>
      <c r="X64" s="36">
        <f t="shared" si="52"/>
        <v>0.96666666666666667</v>
      </c>
      <c r="Y64" s="1">
        <f t="shared" si="53"/>
        <v>3.3333333333333326E-2</v>
      </c>
      <c r="AG64" s="46"/>
      <c r="AH64" s="48"/>
      <c r="AI64" s="48"/>
      <c r="AJ64" s="65"/>
      <c r="AK64" s="65"/>
      <c r="AL64" s="65"/>
      <c r="AM64" s="65"/>
      <c r="AN64" s="65"/>
      <c r="AO64" s="65"/>
      <c r="AP64" s="65"/>
      <c r="AQ64" s="65"/>
    </row>
    <row r="65" spans="1:59" ht="12.75" customHeight="1" x14ac:dyDescent="0.2">
      <c r="A65" s="40" t="s">
        <v>23</v>
      </c>
      <c r="B65" s="25"/>
      <c r="C65" s="25"/>
      <c r="D65" s="25"/>
      <c r="E65" s="25"/>
      <c r="F65" s="25"/>
      <c r="G65" s="25">
        <v>70</v>
      </c>
      <c r="H65" s="25"/>
      <c r="I65" s="25"/>
      <c r="J65" s="25"/>
      <c r="K65" s="26"/>
      <c r="L65" s="57"/>
      <c r="M65" s="22"/>
      <c r="N65" s="22"/>
      <c r="O65" s="34"/>
      <c r="P65" s="34"/>
      <c r="Q65" s="34"/>
      <c r="R65" s="215"/>
      <c r="S65" s="21"/>
      <c r="T65" s="21"/>
      <c r="U65" s="22"/>
      <c r="V65" s="23">
        <f>G65/F64</f>
        <v>0.95890410958904104</v>
      </c>
      <c r="W65" s="140">
        <v>85</v>
      </c>
      <c r="X65" s="36">
        <f t="shared" si="52"/>
        <v>0.97701149425287359</v>
      </c>
      <c r="Y65" s="1">
        <f t="shared" si="53"/>
        <v>2.2988505747126409E-2</v>
      </c>
      <c r="AG65" s="46"/>
      <c r="AH65" s="48"/>
      <c r="AI65" s="65"/>
      <c r="AJ65" s="65"/>
      <c r="AK65" s="65"/>
      <c r="AL65" s="65"/>
      <c r="AM65" s="65"/>
      <c r="AN65" s="65"/>
      <c r="AO65" s="65"/>
      <c r="AP65" s="65"/>
      <c r="AQ65" s="65"/>
    </row>
    <row r="66" spans="1:59" ht="12.75" customHeight="1" x14ac:dyDescent="0.2">
      <c r="A66" s="40" t="s">
        <v>24</v>
      </c>
      <c r="B66" s="25"/>
      <c r="C66" s="25"/>
      <c r="D66" s="25"/>
      <c r="E66" s="25"/>
      <c r="F66" s="25"/>
      <c r="G66" s="25"/>
      <c r="H66" s="25">
        <v>67</v>
      </c>
      <c r="I66" s="25"/>
      <c r="J66" s="25"/>
      <c r="K66" s="26"/>
      <c r="L66" s="57"/>
      <c r="M66" s="22"/>
      <c r="N66" s="22"/>
      <c r="O66" s="34"/>
      <c r="P66" s="34"/>
      <c r="Q66" s="34"/>
      <c r="R66" s="215"/>
      <c r="S66" s="21"/>
      <c r="T66" s="21"/>
      <c r="U66" s="22"/>
      <c r="V66" s="23">
        <f>H66/G65</f>
        <v>0.95714285714285718</v>
      </c>
      <c r="W66" s="140">
        <v>84</v>
      </c>
      <c r="X66" s="36">
        <f t="shared" si="52"/>
        <v>0.9882352941176471</v>
      </c>
      <c r="Y66" s="1">
        <f t="shared" si="53"/>
        <v>1.1764705882352899E-2</v>
      </c>
      <c r="AG66" s="2"/>
      <c r="AH66" s="14" t="s">
        <v>49</v>
      </c>
      <c r="AI66" s="48"/>
      <c r="AJ66" s="48"/>
      <c r="AK66" s="48"/>
      <c r="AL66" s="48"/>
      <c r="AM66" s="48"/>
      <c r="AN66" s="48"/>
      <c r="AO66" s="48"/>
      <c r="AP66" s="48"/>
      <c r="AQ66" s="48"/>
    </row>
    <row r="67" spans="1:59" ht="12.75" customHeight="1" x14ac:dyDescent="0.2">
      <c r="A67" s="40" t="s">
        <v>25</v>
      </c>
      <c r="B67" s="25"/>
      <c r="C67" s="25"/>
      <c r="D67" s="25"/>
      <c r="E67" s="25"/>
      <c r="F67" s="25"/>
      <c r="G67" s="25"/>
      <c r="H67" s="25"/>
      <c r="I67" s="25">
        <v>66</v>
      </c>
      <c r="J67" s="25"/>
      <c r="K67" s="26"/>
      <c r="L67" s="57"/>
      <c r="M67" s="22"/>
      <c r="N67" s="22"/>
      <c r="O67" s="34"/>
      <c r="P67" s="34"/>
      <c r="Q67" s="34"/>
      <c r="R67" s="215"/>
      <c r="S67" s="21"/>
      <c r="T67" s="21"/>
      <c r="U67" s="22"/>
      <c r="V67" s="23">
        <f>I67/H66</f>
        <v>0.9850746268656716</v>
      </c>
      <c r="W67" s="140">
        <v>80</v>
      </c>
      <c r="X67" s="36">
        <f t="shared" si="52"/>
        <v>0.95238095238095233</v>
      </c>
      <c r="Y67" s="1">
        <f t="shared" si="53"/>
        <v>4.7619047619047672E-2</v>
      </c>
      <c r="AG67" s="66" t="s">
        <v>21</v>
      </c>
      <c r="AH67" s="67">
        <v>9701</v>
      </c>
      <c r="AI67" s="68">
        <v>9702</v>
      </c>
      <c r="AJ67" s="68">
        <v>9801</v>
      </c>
      <c r="AK67" s="68">
        <v>9802</v>
      </c>
      <c r="AL67" s="68">
        <v>9901</v>
      </c>
      <c r="AM67" s="68">
        <v>9902</v>
      </c>
      <c r="AN67" s="69" t="s">
        <v>22</v>
      </c>
      <c r="AO67" s="69" t="s">
        <v>23</v>
      </c>
      <c r="AP67" s="69" t="s">
        <v>24</v>
      </c>
      <c r="AQ67" s="69" t="s">
        <v>25</v>
      </c>
      <c r="AR67" s="69" t="s">
        <v>26</v>
      </c>
      <c r="AS67" s="69" t="s">
        <v>27</v>
      </c>
      <c r="AT67" s="69" t="s">
        <v>28</v>
      </c>
      <c r="AU67" s="69" t="s">
        <v>29</v>
      </c>
      <c r="AV67" s="69" t="s">
        <v>30</v>
      </c>
      <c r="AW67" s="69" t="s">
        <v>31</v>
      </c>
      <c r="AX67" s="69" t="s">
        <v>50</v>
      </c>
      <c r="AY67" s="69" t="s">
        <v>51</v>
      </c>
      <c r="AZ67" s="69" t="s">
        <v>52</v>
      </c>
      <c r="BA67" s="69" t="s">
        <v>53</v>
      </c>
      <c r="BB67" s="69" t="s">
        <v>54</v>
      </c>
      <c r="BC67" s="69" t="s">
        <v>55</v>
      </c>
      <c r="BD67" s="69" t="s">
        <v>56</v>
      </c>
      <c r="BE67" s="69" t="s">
        <v>57</v>
      </c>
      <c r="BF67" s="69" t="s">
        <v>58</v>
      </c>
      <c r="BG67" s="69" t="s">
        <v>59</v>
      </c>
    </row>
    <row r="68" spans="1:59" ht="12.75" customHeight="1" x14ac:dyDescent="0.3">
      <c r="A68" s="40" t="s">
        <v>26</v>
      </c>
      <c r="B68" s="25"/>
      <c r="C68" s="25"/>
      <c r="D68" s="25"/>
      <c r="E68" s="25"/>
      <c r="F68" s="25"/>
      <c r="G68" s="25"/>
      <c r="H68" s="25"/>
      <c r="I68" s="25"/>
      <c r="J68" s="25">
        <v>64</v>
      </c>
      <c r="K68" s="26">
        <v>59</v>
      </c>
      <c r="L68" s="57"/>
      <c r="M68" s="22"/>
      <c r="N68" s="22"/>
      <c r="O68" s="34"/>
      <c r="P68" s="34"/>
      <c r="Q68" s="34"/>
      <c r="R68" s="215"/>
      <c r="S68" s="21"/>
      <c r="T68" s="21"/>
      <c r="U68" s="22"/>
      <c r="V68" s="23">
        <f>J68/I67</f>
        <v>0.96969696969696972</v>
      </c>
      <c r="W68" s="140">
        <v>76</v>
      </c>
      <c r="X68" s="36">
        <f t="shared" si="52"/>
        <v>0.95</v>
      </c>
      <c r="Y68" s="1">
        <f t="shared" si="53"/>
        <v>5.0000000000000044E-2</v>
      </c>
      <c r="AG68" s="70" t="s">
        <v>32</v>
      </c>
      <c r="AH68" s="71">
        <f>W7/W5</f>
        <v>0.82352941176470584</v>
      </c>
      <c r="AI68" s="71">
        <f>W36/W34</f>
        <v>0.90797546012269936</v>
      </c>
      <c r="AJ68" s="71">
        <f>W62/W60</f>
        <v>0.92</v>
      </c>
      <c r="AK68" s="71">
        <f>W87/W85</f>
        <v>0.90810810810810816</v>
      </c>
      <c r="AL68" s="71">
        <f>W112/W110</f>
        <v>0.88</v>
      </c>
      <c r="AM68" s="71">
        <f>W135/W133</f>
        <v>0.83018867924528306</v>
      </c>
      <c r="AN68" s="71">
        <f>W158/W156</f>
        <v>0.84552845528455289</v>
      </c>
      <c r="AO68" s="71">
        <f>W175/W173</f>
        <v>0.89759036144578308</v>
      </c>
      <c r="AP68" s="71">
        <f>W192/W190</f>
        <v>0.80392156862745101</v>
      </c>
      <c r="AQ68" s="71">
        <f>W208/W206</f>
        <v>0.88198757763975155</v>
      </c>
      <c r="AR68" s="71">
        <f>W223/W221</f>
        <v>0.83561643835616439</v>
      </c>
      <c r="AS68" s="71">
        <f>W241/W239</f>
        <v>0.86263736263736268</v>
      </c>
      <c r="AT68" s="71">
        <f>W263/W261</f>
        <v>0.87155963302752293</v>
      </c>
      <c r="AU68" s="71">
        <f>W282/W280</f>
        <v>0.92307692307692313</v>
      </c>
      <c r="AV68" s="71">
        <f>W300/W298</f>
        <v>0.94495412844036697</v>
      </c>
      <c r="AW68" s="71">
        <f>W317/W315</f>
        <v>0.99300699300699302</v>
      </c>
      <c r="AX68" s="71">
        <f>W335/W333</f>
        <v>0.90909090909090906</v>
      </c>
      <c r="AY68" s="71">
        <f>W354/W352</f>
        <v>0.91666666666666663</v>
      </c>
      <c r="AZ68" s="71">
        <f>W372/W370</f>
        <v>0.87012987012987009</v>
      </c>
      <c r="BA68" s="71">
        <f>W391/W389</f>
        <v>0.97368421052631582</v>
      </c>
      <c r="BB68" s="71">
        <f>W409/W407</f>
        <v>0.92405063291139244</v>
      </c>
      <c r="BC68" s="71">
        <f>W425/W423</f>
        <v>0.95121951219512191</v>
      </c>
      <c r="BD68" s="71">
        <f>W440/W438</f>
        <v>0.91139240506329111</v>
      </c>
      <c r="BE68" s="71">
        <f>W457/W455</f>
        <v>0.98750000000000004</v>
      </c>
      <c r="BF68" s="71">
        <f>W473/W471</f>
        <v>0.86419753086419748</v>
      </c>
      <c r="BG68" s="71">
        <f>W492/W490</f>
        <v>0.91891891891891897</v>
      </c>
    </row>
    <row r="69" spans="1:59" ht="12.75" customHeight="1" x14ac:dyDescent="0.3">
      <c r="A69" s="40" t="s">
        <v>27</v>
      </c>
      <c r="B69" s="25"/>
      <c r="C69" s="25"/>
      <c r="D69" s="25"/>
      <c r="E69" s="25"/>
      <c r="F69" s="25"/>
      <c r="G69" s="25"/>
      <c r="H69" s="25"/>
      <c r="I69" s="25"/>
      <c r="J69" s="25"/>
      <c r="K69" s="26">
        <v>4</v>
      </c>
      <c r="L69" s="22">
        <v>11</v>
      </c>
      <c r="M69" s="22">
        <v>25</v>
      </c>
      <c r="N69" s="22">
        <v>27</v>
      </c>
      <c r="O69" s="34">
        <v>11</v>
      </c>
      <c r="P69" s="34">
        <v>25</v>
      </c>
      <c r="Q69" s="34">
        <v>27</v>
      </c>
      <c r="R69" s="136">
        <f t="shared" ref="R69:R72" si="54">SUM(O69:Q69)</f>
        <v>63</v>
      </c>
      <c r="S69" s="21"/>
      <c r="T69" s="21"/>
      <c r="U69" s="22"/>
      <c r="V69" s="23"/>
      <c r="W69" s="140">
        <v>76</v>
      </c>
      <c r="X69" s="36">
        <f t="shared" si="52"/>
        <v>1</v>
      </c>
      <c r="Y69" s="1">
        <f t="shared" si="53"/>
        <v>0</v>
      </c>
      <c r="Z69" s="309" t="s">
        <v>13</v>
      </c>
      <c r="AA69" s="300"/>
      <c r="AG69" s="3"/>
      <c r="AH69" s="14"/>
      <c r="AI69" s="48"/>
      <c r="AJ69" s="48"/>
      <c r="AK69" s="48"/>
      <c r="AL69" s="48"/>
      <c r="AM69" s="48"/>
      <c r="AN69" s="48"/>
      <c r="AO69" s="48"/>
      <c r="AP69" s="48"/>
      <c r="AQ69" s="48"/>
      <c r="AX69" s="71"/>
      <c r="AY69" s="71"/>
    </row>
    <row r="70" spans="1:59" ht="12.75" customHeight="1" x14ac:dyDescent="0.2">
      <c r="A70" s="46" t="s">
        <v>28</v>
      </c>
      <c r="B70" s="2"/>
      <c r="C70" s="2"/>
      <c r="D70" s="2"/>
      <c r="E70" s="2"/>
      <c r="F70" s="2"/>
      <c r="G70" s="2"/>
      <c r="H70" s="2"/>
      <c r="I70" s="2"/>
      <c r="J70" s="2">
        <v>3</v>
      </c>
      <c r="K70" s="45"/>
      <c r="L70" s="2">
        <v>2</v>
      </c>
      <c r="M70" s="2">
        <v>1</v>
      </c>
      <c r="N70" s="2">
        <v>4</v>
      </c>
      <c r="O70" s="45">
        <v>2</v>
      </c>
      <c r="P70" s="45">
        <v>1</v>
      </c>
      <c r="Q70" s="45">
        <v>2</v>
      </c>
      <c r="R70" s="138">
        <f t="shared" si="54"/>
        <v>5</v>
      </c>
      <c r="S70" s="1"/>
      <c r="T70" s="1"/>
      <c r="U70" s="2"/>
      <c r="V70" s="1"/>
      <c r="W70" s="140">
        <v>12</v>
      </c>
      <c r="X70" s="36">
        <f t="shared" si="52"/>
        <v>0.15789473684210525</v>
      </c>
      <c r="Y70" s="1">
        <f t="shared" si="53"/>
        <v>0.84210526315789469</v>
      </c>
    </row>
    <row r="71" spans="1:59" ht="12.75" customHeight="1" x14ac:dyDescent="0.2">
      <c r="A71" s="46" t="s">
        <v>29</v>
      </c>
      <c r="B71" s="2"/>
      <c r="C71" s="2"/>
      <c r="D71" s="2"/>
      <c r="E71" s="2"/>
      <c r="F71" s="2"/>
      <c r="G71" s="2"/>
      <c r="H71" s="2"/>
      <c r="I71" s="2"/>
      <c r="J71" s="2">
        <v>4</v>
      </c>
      <c r="K71" s="45"/>
      <c r="L71" s="2">
        <v>1</v>
      </c>
      <c r="M71" s="2">
        <v>1</v>
      </c>
      <c r="N71" s="2">
        <v>2</v>
      </c>
      <c r="O71" s="45"/>
      <c r="P71" s="45">
        <v>1</v>
      </c>
      <c r="Q71" s="45">
        <v>2</v>
      </c>
      <c r="R71" s="138">
        <f t="shared" si="54"/>
        <v>3</v>
      </c>
      <c r="S71" s="1"/>
      <c r="T71" s="1"/>
      <c r="U71" s="2"/>
      <c r="V71" s="1"/>
      <c r="W71" s="140">
        <v>4</v>
      </c>
      <c r="X71" s="36">
        <f t="shared" si="52"/>
        <v>0.33333333333333331</v>
      </c>
      <c r="Y71" s="1">
        <f t="shared" si="53"/>
        <v>0.66666666666666674</v>
      </c>
      <c r="Z71" s="25">
        <v>9701</v>
      </c>
      <c r="AA71" s="1">
        <f>U21</f>
        <v>0.1470588235294118</v>
      </c>
    </row>
    <row r="72" spans="1:59" ht="12.75" customHeight="1" x14ac:dyDescent="0.2">
      <c r="A72" s="46" t="s">
        <v>30</v>
      </c>
      <c r="B72" s="2"/>
      <c r="C72" s="2"/>
      <c r="D72" s="2"/>
      <c r="E72" s="2"/>
      <c r="F72" s="2"/>
      <c r="G72" s="2"/>
      <c r="H72" s="2"/>
      <c r="I72" s="2"/>
      <c r="J72" s="2">
        <v>3</v>
      </c>
      <c r="K72" s="45"/>
      <c r="L72" s="2"/>
      <c r="M72" s="2">
        <v>1</v>
      </c>
      <c r="N72" s="2">
        <v>1</v>
      </c>
      <c r="O72" s="45"/>
      <c r="P72" s="45">
        <v>1</v>
      </c>
      <c r="Q72" s="45">
        <v>2</v>
      </c>
      <c r="R72" s="138">
        <f t="shared" si="54"/>
        <v>3</v>
      </c>
      <c r="S72" s="1"/>
      <c r="T72" s="1"/>
      <c r="U72" s="2"/>
      <c r="V72" s="1"/>
      <c r="W72" s="140">
        <v>3</v>
      </c>
      <c r="X72" s="36"/>
      <c r="Y72" s="1"/>
      <c r="Z72" s="25">
        <v>9702</v>
      </c>
      <c r="AA72" s="1">
        <f>U49</f>
        <v>6.7484662576687171E-2</v>
      </c>
    </row>
    <row r="73" spans="1:59" ht="12.75" customHeight="1" x14ac:dyDescent="0.2">
      <c r="A73" s="46" t="s">
        <v>31</v>
      </c>
      <c r="B73" s="2"/>
      <c r="C73" s="2"/>
      <c r="D73" s="2"/>
      <c r="E73" s="2"/>
      <c r="F73" s="2"/>
      <c r="G73" s="2"/>
      <c r="H73" s="2"/>
      <c r="I73" s="2"/>
      <c r="J73" s="2">
        <v>1</v>
      </c>
      <c r="K73" s="45"/>
      <c r="L73" s="2"/>
      <c r="M73" s="2"/>
      <c r="N73" s="2"/>
      <c r="O73" s="45"/>
      <c r="P73" s="45"/>
      <c r="Q73" s="45"/>
      <c r="R73" s="138"/>
      <c r="S73" s="1"/>
      <c r="T73" s="1"/>
      <c r="U73" s="2"/>
      <c r="V73" s="1"/>
      <c r="W73" s="140">
        <v>1</v>
      </c>
      <c r="X73" s="36"/>
      <c r="Y73" s="1"/>
      <c r="Z73" s="25">
        <v>9801</v>
      </c>
      <c r="AA73" s="1">
        <f>U75</f>
        <v>0.12</v>
      </c>
    </row>
    <row r="74" spans="1:59" ht="12.75" customHeight="1" x14ac:dyDescent="0.2">
      <c r="A74" s="46" t="s">
        <v>50</v>
      </c>
      <c r="B74" s="2"/>
      <c r="C74" s="2"/>
      <c r="D74" s="2"/>
      <c r="E74" s="2"/>
      <c r="F74" s="2"/>
      <c r="G74" s="2"/>
      <c r="H74" s="2"/>
      <c r="I74" s="2"/>
      <c r="J74" s="2">
        <v>1</v>
      </c>
      <c r="K74" s="45"/>
      <c r="L74" s="2">
        <v>1</v>
      </c>
      <c r="M74" s="2"/>
      <c r="N74" s="2"/>
      <c r="O74" s="45">
        <v>1</v>
      </c>
      <c r="P74" s="45"/>
      <c r="Q74" s="45"/>
      <c r="R74" s="138">
        <f>SUM(O74:Q74)</f>
        <v>1</v>
      </c>
      <c r="S74" s="1"/>
      <c r="T74" s="1"/>
      <c r="U74" s="2"/>
      <c r="V74" s="1"/>
      <c r="W74" s="140">
        <v>1</v>
      </c>
      <c r="X74" s="36"/>
      <c r="Y74" s="1"/>
      <c r="Z74" s="25">
        <v>9802</v>
      </c>
      <c r="AA74" s="1">
        <f>U100</f>
        <v>0.20540540540540542</v>
      </c>
    </row>
    <row r="75" spans="1:59" ht="12.75" customHeight="1" x14ac:dyDescent="0.2">
      <c r="I75" s="20" t="s">
        <v>10</v>
      </c>
      <c r="K75" s="20">
        <f>SUM(K68:K71)</f>
        <v>63</v>
      </c>
      <c r="L75" s="3" t="s">
        <v>37</v>
      </c>
      <c r="M75" s="3"/>
      <c r="N75" s="3"/>
      <c r="O75" s="3"/>
      <c r="P75" s="3"/>
      <c r="Q75" s="3"/>
      <c r="R75" s="222">
        <f>SUM(R69:R74)</f>
        <v>75</v>
      </c>
      <c r="S75" s="1">
        <f>R69/B60</f>
        <v>0.63</v>
      </c>
      <c r="T75" s="1">
        <f>R75/B60</f>
        <v>0.75</v>
      </c>
      <c r="U75" s="1">
        <f>T75-S75</f>
        <v>0.12</v>
      </c>
      <c r="V75" s="1"/>
      <c r="Z75" s="2">
        <v>9901</v>
      </c>
      <c r="AA75" s="1">
        <f>U124</f>
        <v>0.12</v>
      </c>
    </row>
    <row r="76" spans="1:59" ht="12.75" customHeight="1" x14ac:dyDescent="0.2">
      <c r="A76" s="310" t="s">
        <v>41</v>
      </c>
      <c r="B76" s="300"/>
      <c r="C76" s="300"/>
      <c r="D76" s="300"/>
      <c r="I76" s="3"/>
      <c r="J76" s="2"/>
      <c r="K76" s="3"/>
      <c r="L76" s="3"/>
      <c r="M76" s="3"/>
      <c r="N76" s="3"/>
      <c r="O76" s="3"/>
      <c r="P76" s="3"/>
      <c r="Q76" s="3"/>
      <c r="R76" s="222"/>
      <c r="S76" s="1"/>
      <c r="T76" s="1"/>
      <c r="U76" s="1"/>
      <c r="V76" s="1"/>
      <c r="Z76" s="2">
        <v>9902</v>
      </c>
      <c r="AA76" s="1">
        <f>U147</f>
        <v>0.1572327044025158</v>
      </c>
    </row>
    <row r="77" spans="1:59" ht="12.75" customHeight="1" x14ac:dyDescent="0.2">
      <c r="A77" s="46" t="s">
        <v>42</v>
      </c>
      <c r="B77" s="2">
        <v>7</v>
      </c>
      <c r="I77" s="3"/>
      <c r="J77" s="2"/>
      <c r="K77" s="3"/>
      <c r="L77" s="3"/>
      <c r="M77" s="3"/>
      <c r="N77" s="3"/>
      <c r="O77" s="3"/>
      <c r="P77" s="3"/>
      <c r="Q77" s="3"/>
      <c r="R77" s="222"/>
      <c r="S77" s="1"/>
      <c r="T77" s="1"/>
      <c r="U77" s="1"/>
      <c r="V77" s="1"/>
      <c r="Z77" s="40" t="s">
        <v>22</v>
      </c>
      <c r="AA77" s="1">
        <f>U169</f>
        <v>0.10569105691056901</v>
      </c>
    </row>
    <row r="78" spans="1:59" ht="12.75" customHeight="1" x14ac:dyDescent="0.2">
      <c r="A78" s="311" t="s">
        <v>43</v>
      </c>
      <c r="B78" s="300"/>
      <c r="C78" s="300"/>
      <c r="D78" s="300"/>
      <c r="E78" s="300"/>
      <c r="F78" s="300"/>
      <c r="G78" s="300"/>
      <c r="H78" s="52">
        <f>(B77/R75)*100%</f>
        <v>9.3333333333333338E-2</v>
      </c>
      <c r="I78" s="3"/>
      <c r="J78" s="2"/>
      <c r="K78" s="3"/>
      <c r="L78" s="3"/>
      <c r="M78" s="3"/>
      <c r="N78" s="3"/>
      <c r="O78" s="3"/>
      <c r="P78" s="3"/>
      <c r="Q78" s="3"/>
      <c r="R78" s="222"/>
      <c r="S78" s="1"/>
      <c r="T78" s="1"/>
      <c r="U78" s="1"/>
      <c r="V78" s="1"/>
      <c r="Z78" s="40" t="s">
        <v>23</v>
      </c>
      <c r="AA78" s="1">
        <f>U185</f>
        <v>8.43373493975903E-2</v>
      </c>
    </row>
    <row r="79" spans="1:59" ht="12.75" customHeight="1" x14ac:dyDescent="0.2">
      <c r="I79" s="3"/>
      <c r="J79" s="2"/>
      <c r="K79" s="3"/>
      <c r="L79" s="3"/>
      <c r="M79" s="3"/>
      <c r="N79" s="3"/>
      <c r="O79" s="3"/>
      <c r="P79" s="3"/>
      <c r="Q79" s="3"/>
      <c r="R79" s="222"/>
      <c r="S79" s="1"/>
      <c r="T79" s="1"/>
      <c r="U79" s="1"/>
      <c r="V79" s="1"/>
      <c r="Z79" s="40" t="s">
        <v>24</v>
      </c>
      <c r="AA79" s="1">
        <f>U202</f>
        <v>0</v>
      </c>
    </row>
    <row r="80" spans="1:59" ht="12.75" customHeight="1" x14ac:dyDescent="0.2">
      <c r="A80" s="53" t="s">
        <v>44</v>
      </c>
      <c r="G80" s="2">
        <f>((R69*10)+(R70*11)+(R71*12)+(R72*13)+(R74*15))/R75</f>
        <v>10.333333333333334</v>
      </c>
      <c r="S80" s="1"/>
      <c r="T80" s="1"/>
      <c r="V80" s="1"/>
      <c r="Z80" s="40" t="s">
        <v>25</v>
      </c>
      <c r="AA80" s="1">
        <f>U217</f>
        <v>0</v>
      </c>
    </row>
    <row r="81" spans="1:27" ht="12.75" customHeight="1" x14ac:dyDescent="0.2">
      <c r="S81" s="1"/>
      <c r="T81" s="1"/>
      <c r="V81" s="1"/>
      <c r="Z81" s="40" t="s">
        <v>26</v>
      </c>
      <c r="AA81" s="1">
        <f>U235</f>
        <v>0.13013698630136983</v>
      </c>
    </row>
    <row r="82" spans="1:27" ht="12.75" customHeight="1" x14ac:dyDescent="0.3">
      <c r="A82" s="61" t="s">
        <v>60</v>
      </c>
      <c r="S82" s="1"/>
      <c r="T82" s="1"/>
      <c r="V82" s="1"/>
      <c r="Z82" s="40" t="s">
        <v>27</v>
      </c>
    </row>
    <row r="83" spans="1:27" ht="102.75" customHeight="1" x14ac:dyDescent="0.2">
      <c r="B83" s="306" t="s">
        <v>3</v>
      </c>
      <c r="C83" s="307"/>
      <c r="D83" s="307"/>
      <c r="E83" s="307"/>
      <c r="F83" s="307"/>
      <c r="G83" s="307"/>
      <c r="H83" s="307"/>
      <c r="I83" s="307"/>
      <c r="J83" s="307"/>
      <c r="K83" s="307"/>
      <c r="L83" s="63" t="s">
        <v>125</v>
      </c>
      <c r="M83" s="63" t="s">
        <v>126</v>
      </c>
      <c r="N83" s="63" t="s">
        <v>127</v>
      </c>
      <c r="O83" s="9" t="s">
        <v>125</v>
      </c>
      <c r="P83" s="9" t="s">
        <v>126</v>
      </c>
      <c r="Q83" s="9" t="s">
        <v>127</v>
      </c>
      <c r="R83" s="213" t="s">
        <v>10</v>
      </c>
      <c r="S83" s="10" t="s">
        <v>11</v>
      </c>
      <c r="T83" s="10" t="s">
        <v>12</v>
      </c>
      <c r="U83" s="11" t="s">
        <v>13</v>
      </c>
      <c r="V83" s="10" t="s">
        <v>14</v>
      </c>
      <c r="W83" s="12" t="s">
        <v>15</v>
      </c>
      <c r="X83" s="12" t="s">
        <v>16</v>
      </c>
      <c r="Y83" s="13" t="s">
        <v>17</v>
      </c>
    </row>
    <row r="84" spans="1:27" ht="12.75" customHeight="1" x14ac:dyDescent="0.2">
      <c r="A84" s="15" t="s">
        <v>18</v>
      </c>
      <c r="B84" s="16">
        <v>1</v>
      </c>
      <c r="C84" s="16">
        <v>2</v>
      </c>
      <c r="D84" s="16">
        <v>3</v>
      </c>
      <c r="E84" s="16">
        <v>4</v>
      </c>
      <c r="F84" s="16">
        <v>5</v>
      </c>
      <c r="G84" s="16">
        <v>6</v>
      </c>
      <c r="H84" s="16">
        <v>7</v>
      </c>
      <c r="I84" s="16">
        <v>8</v>
      </c>
      <c r="J84" s="16">
        <v>9</v>
      </c>
      <c r="K84" s="17" t="s">
        <v>19</v>
      </c>
      <c r="L84" s="331">
        <v>10</v>
      </c>
      <c r="M84" s="332"/>
      <c r="N84" s="333"/>
      <c r="O84" s="20"/>
      <c r="P84" s="20"/>
      <c r="Q84" s="20"/>
      <c r="R84" s="138"/>
      <c r="S84" s="21"/>
      <c r="T84" s="21"/>
      <c r="U84" s="22"/>
      <c r="V84" s="23"/>
      <c r="W84" s="24"/>
      <c r="X84" s="24"/>
      <c r="Y84" s="1"/>
    </row>
    <row r="85" spans="1:27" ht="12.75" customHeight="1" x14ac:dyDescent="0.2">
      <c r="A85" s="25">
        <v>9802</v>
      </c>
      <c r="B85" s="25">
        <v>185</v>
      </c>
      <c r="C85" s="25"/>
      <c r="D85" s="25"/>
      <c r="E85" s="25"/>
      <c r="F85" s="25"/>
      <c r="G85" s="25"/>
      <c r="H85" s="25"/>
      <c r="I85" s="25"/>
      <c r="J85" s="25"/>
      <c r="K85" s="26"/>
      <c r="L85" s="57"/>
      <c r="M85" s="22"/>
      <c r="N85" s="22"/>
      <c r="O85" s="34"/>
      <c r="P85" s="34"/>
      <c r="Q85" s="34"/>
      <c r="R85" s="215"/>
      <c r="S85" s="21"/>
      <c r="T85" s="21"/>
      <c r="U85" s="22"/>
      <c r="V85" s="23"/>
      <c r="W85" s="29">
        <f>B85</f>
        <v>185</v>
      </c>
      <c r="X85" s="24"/>
      <c r="Y85" s="1"/>
    </row>
    <row r="86" spans="1:27" ht="12.75" customHeight="1" x14ac:dyDescent="0.2">
      <c r="A86" s="25">
        <v>9901</v>
      </c>
      <c r="B86" s="25"/>
      <c r="C86" s="25">
        <v>172</v>
      </c>
      <c r="D86" s="25"/>
      <c r="E86" s="25"/>
      <c r="F86" s="25"/>
      <c r="G86" s="25"/>
      <c r="H86" s="25"/>
      <c r="I86" s="25"/>
      <c r="J86" s="25"/>
      <c r="K86" s="26"/>
      <c r="L86" s="57"/>
      <c r="M86" s="22"/>
      <c r="N86" s="22"/>
      <c r="O86" s="34"/>
      <c r="P86" s="34"/>
      <c r="Q86" s="34"/>
      <c r="R86" s="215"/>
      <c r="S86" s="21"/>
      <c r="T86" s="21"/>
      <c r="U86" s="22"/>
      <c r="V86" s="23">
        <f>C86/B85</f>
        <v>0.92972972972972978</v>
      </c>
      <c r="W86" s="35">
        <v>174</v>
      </c>
      <c r="X86" s="36">
        <f t="shared" ref="X86:X95" si="55">W86/W85</f>
        <v>0.94054054054054059</v>
      </c>
      <c r="Y86" s="1">
        <f t="shared" ref="Y86:Y95" si="56">100%-X86</f>
        <v>5.9459459459459407E-2</v>
      </c>
    </row>
    <row r="87" spans="1:27" ht="12.75" customHeight="1" x14ac:dyDescent="0.2">
      <c r="A87" s="25">
        <v>9902</v>
      </c>
      <c r="B87" s="25"/>
      <c r="C87" s="25"/>
      <c r="D87" s="25">
        <v>162</v>
      </c>
      <c r="E87" s="25">
        <v>1</v>
      </c>
      <c r="F87" s="25"/>
      <c r="G87" s="25"/>
      <c r="H87" s="25"/>
      <c r="I87" s="25"/>
      <c r="J87" s="25"/>
      <c r="K87" s="26"/>
      <c r="L87" s="57"/>
      <c r="M87" s="22"/>
      <c r="N87" s="22"/>
      <c r="O87" s="34"/>
      <c r="P87" s="34"/>
      <c r="Q87" s="34"/>
      <c r="R87" s="215"/>
      <c r="S87" s="21"/>
      <c r="T87" s="21"/>
      <c r="U87" s="22"/>
      <c r="V87" s="23">
        <f>D87/C86</f>
        <v>0.94186046511627908</v>
      </c>
      <c r="W87" s="35">
        <v>168</v>
      </c>
      <c r="X87" s="36">
        <f t="shared" si="55"/>
        <v>0.96551724137931039</v>
      </c>
      <c r="Y87" s="1">
        <f t="shared" si="56"/>
        <v>3.4482758620689613E-2</v>
      </c>
    </row>
    <row r="88" spans="1:27" ht="12.75" customHeight="1" x14ac:dyDescent="0.2">
      <c r="A88" s="40" t="s">
        <v>22</v>
      </c>
      <c r="B88" s="25"/>
      <c r="C88" s="25"/>
      <c r="D88" s="25"/>
      <c r="E88" s="25">
        <v>153</v>
      </c>
      <c r="F88" s="25">
        <v>1</v>
      </c>
      <c r="G88" s="25"/>
      <c r="H88" s="25"/>
      <c r="I88" s="25"/>
      <c r="J88" s="25"/>
      <c r="K88" s="26"/>
      <c r="L88" s="57"/>
      <c r="M88" s="22"/>
      <c r="N88" s="22"/>
      <c r="O88" s="34"/>
      <c r="P88" s="34"/>
      <c r="Q88" s="34"/>
      <c r="R88" s="215"/>
      <c r="S88" s="21"/>
      <c r="T88" s="21"/>
      <c r="U88" s="22"/>
      <c r="V88" s="23">
        <f>E88/D87</f>
        <v>0.94444444444444442</v>
      </c>
      <c r="W88" s="35">
        <v>163</v>
      </c>
      <c r="X88" s="36">
        <f t="shared" si="55"/>
        <v>0.97023809523809523</v>
      </c>
      <c r="Y88" s="1">
        <f t="shared" si="56"/>
        <v>2.9761904761904767E-2</v>
      </c>
    </row>
    <row r="89" spans="1:27" ht="12.75" customHeight="1" x14ac:dyDescent="0.2">
      <c r="A89" s="40" t="s">
        <v>23</v>
      </c>
      <c r="B89" s="25"/>
      <c r="C89" s="25"/>
      <c r="D89" s="25"/>
      <c r="E89" s="25"/>
      <c r="F89" s="25">
        <v>147</v>
      </c>
      <c r="G89" s="25">
        <v>1</v>
      </c>
      <c r="H89" s="25"/>
      <c r="I89" s="25"/>
      <c r="J89" s="25"/>
      <c r="K89" s="26"/>
      <c r="L89" s="57"/>
      <c r="M89" s="22"/>
      <c r="N89" s="22"/>
      <c r="O89" s="34"/>
      <c r="P89" s="34"/>
      <c r="Q89" s="34"/>
      <c r="R89" s="215"/>
      <c r="S89" s="21"/>
      <c r="T89" s="21"/>
      <c r="U89" s="22"/>
      <c r="V89" s="23">
        <f>F89/E88</f>
        <v>0.96078431372549022</v>
      </c>
      <c r="W89" s="35">
        <v>160</v>
      </c>
      <c r="X89" s="36">
        <f t="shared" si="55"/>
        <v>0.98159509202453987</v>
      </c>
      <c r="Y89" s="1">
        <f t="shared" si="56"/>
        <v>1.8404907975460127E-2</v>
      </c>
    </row>
    <row r="90" spans="1:27" ht="12.75" customHeight="1" x14ac:dyDescent="0.2">
      <c r="A90" s="40" t="s">
        <v>24</v>
      </c>
      <c r="B90" s="25"/>
      <c r="C90" s="25"/>
      <c r="D90" s="25"/>
      <c r="E90" s="25"/>
      <c r="F90" s="25"/>
      <c r="G90" s="25">
        <v>138</v>
      </c>
      <c r="H90" s="25">
        <v>1</v>
      </c>
      <c r="I90" s="25"/>
      <c r="J90" s="25"/>
      <c r="K90" s="26"/>
      <c r="L90" s="57"/>
      <c r="M90" s="22"/>
      <c r="N90" s="22"/>
      <c r="O90" s="34"/>
      <c r="P90" s="34"/>
      <c r="Q90" s="34"/>
      <c r="R90" s="215"/>
      <c r="S90" s="21"/>
      <c r="T90" s="21"/>
      <c r="U90" s="22"/>
      <c r="V90" s="23">
        <f>G90/F89</f>
        <v>0.93877551020408168</v>
      </c>
      <c r="W90" s="35">
        <v>158</v>
      </c>
      <c r="X90" s="36">
        <f t="shared" si="55"/>
        <v>0.98750000000000004</v>
      </c>
      <c r="Y90" s="1">
        <f t="shared" si="56"/>
        <v>1.2499999999999956E-2</v>
      </c>
    </row>
    <row r="91" spans="1:27" ht="12.75" customHeight="1" x14ac:dyDescent="0.2">
      <c r="A91" s="40" t="s">
        <v>25</v>
      </c>
      <c r="B91" s="25"/>
      <c r="C91" s="25"/>
      <c r="D91" s="25"/>
      <c r="E91" s="25"/>
      <c r="F91" s="25"/>
      <c r="G91" s="25"/>
      <c r="H91" s="25">
        <v>131</v>
      </c>
      <c r="I91" s="25">
        <v>1</v>
      </c>
      <c r="J91" s="25"/>
      <c r="K91" s="26"/>
      <c r="L91" s="57"/>
      <c r="M91" s="22"/>
      <c r="N91" s="22"/>
      <c r="O91" s="34"/>
      <c r="P91" s="34"/>
      <c r="Q91" s="34"/>
      <c r="R91" s="215"/>
      <c r="S91" s="21"/>
      <c r="T91" s="21"/>
      <c r="U91" s="22"/>
      <c r="V91" s="23">
        <f>H91/G90</f>
        <v>0.94927536231884058</v>
      </c>
      <c r="W91" s="35">
        <v>156</v>
      </c>
      <c r="X91" s="36">
        <f t="shared" si="55"/>
        <v>0.98734177215189878</v>
      </c>
      <c r="Y91" s="1">
        <f t="shared" si="56"/>
        <v>1.2658227848101222E-2</v>
      </c>
    </row>
    <row r="92" spans="1:27" ht="12.75" customHeight="1" x14ac:dyDescent="0.2">
      <c r="A92" s="40" t="s">
        <v>26</v>
      </c>
      <c r="B92" s="25"/>
      <c r="C92" s="25"/>
      <c r="D92" s="25"/>
      <c r="E92" s="25"/>
      <c r="F92" s="25"/>
      <c r="G92" s="25"/>
      <c r="H92" s="25"/>
      <c r="I92" s="25">
        <v>126</v>
      </c>
      <c r="J92" s="25">
        <v>1</v>
      </c>
      <c r="K92" s="26"/>
      <c r="L92" s="57"/>
      <c r="M92" s="22"/>
      <c r="N92" s="22"/>
      <c r="O92" s="34"/>
      <c r="P92" s="34"/>
      <c r="Q92" s="34"/>
      <c r="R92" s="215"/>
      <c r="S92" s="21"/>
      <c r="T92" s="21"/>
      <c r="U92" s="22"/>
      <c r="V92" s="23">
        <f>I92/H91</f>
        <v>0.96183206106870234</v>
      </c>
      <c r="W92" s="35">
        <v>154</v>
      </c>
      <c r="X92" s="36">
        <f t="shared" si="55"/>
        <v>0.98717948717948723</v>
      </c>
      <c r="Y92" s="1">
        <f t="shared" si="56"/>
        <v>1.2820512820512775E-2</v>
      </c>
    </row>
    <row r="93" spans="1:27" ht="12.75" customHeight="1" x14ac:dyDescent="0.2">
      <c r="A93" s="40" t="s">
        <v>27</v>
      </c>
      <c r="B93" s="25"/>
      <c r="C93" s="25"/>
      <c r="D93" s="25"/>
      <c r="E93" s="25"/>
      <c r="F93" s="25"/>
      <c r="G93" s="25"/>
      <c r="H93" s="25"/>
      <c r="I93" s="25"/>
      <c r="J93" s="25">
        <v>126</v>
      </c>
      <c r="K93" s="26">
        <v>1</v>
      </c>
      <c r="L93" s="57">
        <v>1</v>
      </c>
      <c r="M93" s="22"/>
      <c r="N93" s="22"/>
      <c r="O93" s="34">
        <v>1</v>
      </c>
      <c r="P93" s="34"/>
      <c r="Q93" s="34"/>
      <c r="R93" s="138">
        <f t="shared" ref="R93:R99" si="57">SUM(O93:Q93)</f>
        <v>1</v>
      </c>
      <c r="S93" s="21"/>
      <c r="T93" s="21"/>
      <c r="U93" s="22"/>
      <c r="V93" s="23">
        <f>J93/I92</f>
        <v>1</v>
      </c>
      <c r="W93" s="35">
        <v>151</v>
      </c>
      <c r="X93" s="36">
        <f t="shared" si="55"/>
        <v>0.98051948051948057</v>
      </c>
      <c r="Y93" s="1">
        <f t="shared" si="56"/>
        <v>1.9480519480519431E-2</v>
      </c>
    </row>
    <row r="94" spans="1:27" ht="12.75" customHeight="1" x14ac:dyDescent="0.2">
      <c r="A94" s="46" t="s">
        <v>28</v>
      </c>
      <c r="B94" s="2"/>
      <c r="C94" s="2"/>
      <c r="D94" s="2"/>
      <c r="E94" s="2"/>
      <c r="F94" s="2"/>
      <c r="G94" s="2"/>
      <c r="H94" s="2"/>
      <c r="I94" s="2"/>
      <c r="J94" s="2">
        <v>12</v>
      </c>
      <c r="K94" s="45"/>
      <c r="L94" s="2">
        <v>36</v>
      </c>
      <c r="M94" s="2">
        <v>37</v>
      </c>
      <c r="N94" s="2">
        <v>51</v>
      </c>
      <c r="O94" s="45">
        <v>35</v>
      </c>
      <c r="P94" s="45">
        <v>33</v>
      </c>
      <c r="Q94" s="45">
        <v>34</v>
      </c>
      <c r="R94" s="138">
        <f t="shared" si="57"/>
        <v>102</v>
      </c>
      <c r="S94" s="1"/>
      <c r="T94" s="1"/>
      <c r="U94" s="2"/>
      <c r="V94" s="1"/>
      <c r="W94" s="35">
        <v>147</v>
      </c>
      <c r="X94" s="36">
        <f t="shared" si="55"/>
        <v>0.97350993377483441</v>
      </c>
      <c r="Y94" s="1">
        <f t="shared" si="56"/>
        <v>2.6490066225165587E-2</v>
      </c>
    </row>
    <row r="95" spans="1:27" ht="12.75" customHeight="1" x14ac:dyDescent="0.2">
      <c r="A95" s="46" t="s">
        <v>29</v>
      </c>
      <c r="B95" s="2"/>
      <c r="C95" s="2"/>
      <c r="D95" s="2"/>
      <c r="E95" s="2"/>
      <c r="F95" s="2"/>
      <c r="G95" s="2"/>
      <c r="H95" s="2"/>
      <c r="I95" s="2"/>
      <c r="J95" s="2">
        <v>19</v>
      </c>
      <c r="K95" s="45"/>
      <c r="L95" s="2">
        <v>9</v>
      </c>
      <c r="M95" s="2">
        <v>5</v>
      </c>
      <c r="N95" s="2">
        <v>2</v>
      </c>
      <c r="O95" s="45"/>
      <c r="P95" s="45">
        <v>4</v>
      </c>
      <c r="Q95" s="45">
        <v>15</v>
      </c>
      <c r="R95" s="138">
        <f t="shared" si="57"/>
        <v>19</v>
      </c>
      <c r="S95" s="1"/>
      <c r="T95" s="1"/>
      <c r="U95" s="2"/>
      <c r="V95" s="1"/>
      <c r="W95" s="35">
        <v>19</v>
      </c>
      <c r="X95" s="36">
        <f t="shared" si="55"/>
        <v>0.12925170068027211</v>
      </c>
      <c r="Y95" s="1">
        <f t="shared" si="56"/>
        <v>0.87074829931972786</v>
      </c>
    </row>
    <row r="96" spans="1:27" ht="12.75" customHeight="1" x14ac:dyDescent="0.2">
      <c r="A96" s="46" t="s">
        <v>30</v>
      </c>
      <c r="B96" s="2"/>
      <c r="C96" s="2"/>
      <c r="D96" s="2"/>
      <c r="E96" s="2"/>
      <c r="F96" s="2"/>
      <c r="G96" s="2"/>
      <c r="H96" s="2"/>
      <c r="I96" s="2"/>
      <c r="J96" s="2">
        <v>6</v>
      </c>
      <c r="K96" s="45"/>
      <c r="L96" s="2">
        <v>2</v>
      </c>
      <c r="M96" s="2">
        <v>7</v>
      </c>
      <c r="N96" s="2">
        <v>2</v>
      </c>
      <c r="O96" s="45">
        <v>1</v>
      </c>
      <c r="P96" s="45">
        <v>5</v>
      </c>
      <c r="Q96" s="45"/>
      <c r="R96" s="138">
        <f t="shared" si="57"/>
        <v>6</v>
      </c>
      <c r="S96" s="1"/>
      <c r="T96" s="1"/>
      <c r="U96" s="2"/>
      <c r="V96" s="1"/>
      <c r="W96" s="35">
        <v>11</v>
      </c>
      <c r="X96" s="36"/>
      <c r="Y96" s="1"/>
    </row>
    <row r="97" spans="1:25" ht="12.75" customHeight="1" x14ac:dyDescent="0.2">
      <c r="A97" s="46" t="s">
        <v>31</v>
      </c>
      <c r="B97" s="2"/>
      <c r="C97" s="2"/>
      <c r="D97" s="2"/>
      <c r="E97" s="2"/>
      <c r="F97" s="2"/>
      <c r="G97" s="2"/>
      <c r="H97" s="2"/>
      <c r="I97" s="2"/>
      <c r="J97" s="2">
        <v>8</v>
      </c>
      <c r="K97" s="45">
        <v>3</v>
      </c>
      <c r="L97" s="2">
        <v>2</v>
      </c>
      <c r="M97" s="2">
        <v>4</v>
      </c>
      <c r="N97" s="2">
        <v>2</v>
      </c>
      <c r="O97" s="45">
        <v>2</v>
      </c>
      <c r="P97" s="45">
        <v>4</v>
      </c>
      <c r="Q97" s="45">
        <v>2</v>
      </c>
      <c r="R97" s="138">
        <f t="shared" si="57"/>
        <v>8</v>
      </c>
      <c r="S97" s="1"/>
      <c r="T97" s="1"/>
      <c r="U97" s="2"/>
      <c r="V97" s="1"/>
      <c r="W97" s="35">
        <v>8</v>
      </c>
      <c r="X97" s="36"/>
      <c r="Y97" s="1"/>
    </row>
    <row r="98" spans="1:25" ht="12.75" customHeight="1" x14ac:dyDescent="0.2">
      <c r="A98" s="46" t="s">
        <v>50</v>
      </c>
      <c r="B98" s="2"/>
      <c r="C98" s="2"/>
      <c r="D98" s="2"/>
      <c r="E98" s="2"/>
      <c r="F98" s="2"/>
      <c r="G98" s="2"/>
      <c r="H98" s="2"/>
      <c r="I98" s="2"/>
      <c r="J98" s="2">
        <v>1</v>
      </c>
      <c r="K98" s="45"/>
      <c r="L98" s="2">
        <v>2</v>
      </c>
      <c r="M98" s="2">
        <v>1</v>
      </c>
      <c r="N98" s="2"/>
      <c r="O98" s="45">
        <v>2</v>
      </c>
      <c r="P98" s="45">
        <v>1</v>
      </c>
      <c r="Q98" s="45"/>
      <c r="R98" s="138">
        <f t="shared" si="57"/>
        <v>3</v>
      </c>
      <c r="S98" s="1"/>
      <c r="T98" s="1"/>
      <c r="U98" s="2"/>
      <c r="V98" s="1"/>
      <c r="W98" s="35"/>
      <c r="X98" s="36"/>
      <c r="Y98" s="1"/>
    </row>
    <row r="99" spans="1:25" ht="12.75" customHeight="1" x14ac:dyDescent="0.2">
      <c r="A99" s="46" t="s">
        <v>51</v>
      </c>
      <c r="B99" s="2"/>
      <c r="C99" s="2"/>
      <c r="D99" s="2"/>
      <c r="E99" s="2"/>
      <c r="F99" s="2"/>
      <c r="G99" s="2"/>
      <c r="H99" s="2"/>
      <c r="I99" s="2"/>
      <c r="J99" s="2"/>
      <c r="K99" s="45"/>
      <c r="L99" s="2">
        <v>1</v>
      </c>
      <c r="M99" s="2"/>
      <c r="N99" s="2"/>
      <c r="O99" s="45">
        <v>1</v>
      </c>
      <c r="P99" s="45"/>
      <c r="Q99" s="45"/>
      <c r="R99" s="138">
        <f t="shared" si="57"/>
        <v>1</v>
      </c>
      <c r="S99" s="1"/>
      <c r="T99" s="1"/>
      <c r="U99" s="2"/>
      <c r="V99" s="1"/>
      <c r="W99" s="35"/>
      <c r="X99" s="36"/>
      <c r="Y99" s="1"/>
    </row>
    <row r="100" spans="1:25" ht="12.75" customHeight="1" x14ac:dyDescent="0.2">
      <c r="K100" s="2">
        <f>SUM(K93:K98)</f>
        <v>4</v>
      </c>
      <c r="L100" s="2"/>
      <c r="M100" s="2"/>
      <c r="N100" s="2"/>
      <c r="O100" s="2"/>
      <c r="P100" s="2"/>
      <c r="Q100" s="2" t="s">
        <v>10</v>
      </c>
      <c r="R100" s="221">
        <f>SUM(R93:R99)</f>
        <v>140</v>
      </c>
      <c r="S100" s="1">
        <f>R94/B85</f>
        <v>0.55135135135135138</v>
      </c>
      <c r="T100" s="1">
        <f>R100/B85</f>
        <v>0.7567567567567568</v>
      </c>
      <c r="U100" s="1">
        <f>T100-S100</f>
        <v>0.20540540540540542</v>
      </c>
      <c r="V100" s="1"/>
      <c r="W100" s="35"/>
      <c r="X100" s="36"/>
      <c r="Y100" s="1"/>
    </row>
    <row r="101" spans="1:25" ht="12.75" customHeight="1" x14ac:dyDescent="0.2">
      <c r="A101" s="310" t="s">
        <v>41</v>
      </c>
      <c r="B101" s="300"/>
      <c r="C101" s="300"/>
      <c r="D101" s="300"/>
      <c r="L101" s="2"/>
      <c r="M101" s="2"/>
      <c r="N101" s="2"/>
      <c r="O101" s="2"/>
      <c r="P101" s="2"/>
      <c r="Q101" s="2"/>
      <c r="S101" s="1"/>
      <c r="T101" s="1"/>
      <c r="U101" s="1"/>
      <c r="V101" s="1"/>
      <c r="W101" s="2"/>
      <c r="X101" s="36"/>
      <c r="Y101" s="1"/>
    </row>
    <row r="102" spans="1:25" ht="12.75" customHeight="1" x14ac:dyDescent="0.2">
      <c r="A102" s="46" t="s">
        <v>42</v>
      </c>
      <c r="B102" s="2">
        <v>22</v>
      </c>
      <c r="L102" s="2"/>
      <c r="M102" s="2"/>
      <c r="N102" s="2"/>
      <c r="O102" s="2"/>
      <c r="P102" s="2"/>
      <c r="Q102" s="2"/>
      <c r="S102" s="1"/>
      <c r="T102" s="1"/>
      <c r="U102" s="1"/>
      <c r="V102" s="1"/>
      <c r="W102" s="2"/>
      <c r="X102" s="36"/>
      <c r="Y102" s="1"/>
    </row>
    <row r="103" spans="1:25" ht="12.75" customHeight="1" x14ac:dyDescent="0.2">
      <c r="A103" s="311" t="s">
        <v>43</v>
      </c>
      <c r="B103" s="300"/>
      <c r="C103" s="300"/>
      <c r="D103" s="300"/>
      <c r="E103" s="300"/>
      <c r="F103" s="300"/>
      <c r="G103" s="300"/>
      <c r="H103" s="52">
        <f>(B102/R100)*100%</f>
        <v>0.15714285714285714</v>
      </c>
      <c r="L103" s="2"/>
      <c r="M103" s="2"/>
      <c r="N103" s="2"/>
      <c r="O103" s="2"/>
      <c r="P103" s="2"/>
      <c r="Q103" s="2"/>
      <c r="S103" s="1"/>
      <c r="T103" s="1"/>
      <c r="U103" s="1"/>
      <c r="V103" s="1"/>
      <c r="W103" s="2"/>
      <c r="X103" s="36"/>
      <c r="Y103" s="1"/>
    </row>
    <row r="104" spans="1:25" ht="12.75" customHeight="1" x14ac:dyDescent="0.2">
      <c r="L104" s="2"/>
      <c r="M104" s="2"/>
      <c r="N104" s="2"/>
      <c r="O104" s="2"/>
      <c r="P104" s="2"/>
      <c r="Q104" s="2"/>
      <c r="S104" s="1"/>
      <c r="T104" s="1"/>
      <c r="U104" s="1"/>
      <c r="V104" s="1"/>
      <c r="W104" s="2"/>
      <c r="X104" s="36"/>
      <c r="Y104" s="1"/>
    </row>
    <row r="105" spans="1:25" ht="12.75" customHeight="1" x14ac:dyDescent="0.2">
      <c r="A105" s="53" t="s">
        <v>44</v>
      </c>
      <c r="G105" s="2">
        <f>((R94*10)+(R95*11)+(R96*12)*(R97*13)+(R98*14))/R100</f>
        <v>62.564285714285717</v>
      </c>
      <c r="S105" s="1"/>
      <c r="T105" s="1"/>
      <c r="V105" s="1"/>
    </row>
    <row r="106" spans="1:25" ht="12.75" customHeight="1" x14ac:dyDescent="0.2">
      <c r="S106" s="1"/>
      <c r="T106" s="1"/>
      <c r="V106" s="1"/>
    </row>
    <row r="107" spans="1:25" ht="12.75" customHeight="1" x14ac:dyDescent="0.3">
      <c r="A107" s="61" t="s">
        <v>61</v>
      </c>
      <c r="S107" s="1"/>
      <c r="T107" s="1"/>
      <c r="V107" s="1"/>
    </row>
    <row r="108" spans="1:25" ht="102.75" customHeight="1" x14ac:dyDescent="0.2">
      <c r="B108" s="306" t="s">
        <v>3</v>
      </c>
      <c r="C108" s="307"/>
      <c r="D108" s="307"/>
      <c r="E108" s="307"/>
      <c r="F108" s="307"/>
      <c r="G108" s="307"/>
      <c r="H108" s="307"/>
      <c r="I108" s="307"/>
      <c r="J108" s="307"/>
      <c r="K108" s="307"/>
      <c r="L108" s="63" t="s">
        <v>125</v>
      </c>
      <c r="M108" s="63" t="s">
        <v>126</v>
      </c>
      <c r="N108" s="63" t="s">
        <v>127</v>
      </c>
      <c r="O108" s="9" t="s">
        <v>125</v>
      </c>
      <c r="P108" s="9" t="s">
        <v>126</v>
      </c>
      <c r="Q108" s="9" t="s">
        <v>127</v>
      </c>
      <c r="R108" s="213" t="s">
        <v>10</v>
      </c>
      <c r="S108" s="10" t="s">
        <v>11</v>
      </c>
      <c r="T108" s="10" t="s">
        <v>12</v>
      </c>
      <c r="U108" s="11" t="s">
        <v>13</v>
      </c>
      <c r="V108" s="10" t="s">
        <v>14</v>
      </c>
      <c r="W108" s="12" t="s">
        <v>15</v>
      </c>
      <c r="X108" s="12" t="s">
        <v>16</v>
      </c>
      <c r="Y108" s="13" t="s">
        <v>17</v>
      </c>
    </row>
    <row r="109" spans="1:25" ht="12.75" customHeight="1" x14ac:dyDescent="0.2">
      <c r="A109" s="15" t="s">
        <v>18</v>
      </c>
      <c r="B109" s="16">
        <v>1</v>
      </c>
      <c r="C109" s="16">
        <v>2</v>
      </c>
      <c r="D109" s="16">
        <v>3</v>
      </c>
      <c r="E109" s="16">
        <v>4</v>
      </c>
      <c r="F109" s="16">
        <v>5</v>
      </c>
      <c r="G109" s="16">
        <v>6</v>
      </c>
      <c r="H109" s="16">
        <v>7</v>
      </c>
      <c r="I109" s="16">
        <v>8</v>
      </c>
      <c r="J109" s="16">
        <v>9</v>
      </c>
      <c r="K109" s="26"/>
      <c r="L109" s="331">
        <v>10</v>
      </c>
      <c r="M109" s="332"/>
      <c r="N109" s="333"/>
      <c r="O109" s="20"/>
      <c r="P109" s="20"/>
      <c r="Q109" s="20"/>
      <c r="R109" s="138"/>
      <c r="S109" s="21"/>
      <c r="T109" s="21"/>
      <c r="U109" s="22"/>
      <c r="V109" s="23"/>
      <c r="W109" s="24"/>
      <c r="X109" s="24"/>
      <c r="Y109" s="1"/>
    </row>
    <row r="110" spans="1:25" ht="12.75" customHeight="1" x14ac:dyDescent="0.2">
      <c r="A110" s="25">
        <v>9901</v>
      </c>
      <c r="B110" s="25">
        <v>100</v>
      </c>
      <c r="C110" s="25"/>
      <c r="D110" s="25"/>
      <c r="E110" s="25"/>
      <c r="F110" s="25"/>
      <c r="G110" s="25"/>
      <c r="H110" s="25"/>
      <c r="I110" s="25"/>
      <c r="J110" s="25"/>
      <c r="K110" s="45"/>
      <c r="L110" s="57"/>
      <c r="M110" s="57"/>
      <c r="N110" s="57"/>
      <c r="O110" s="34"/>
      <c r="P110" s="34"/>
      <c r="Q110" s="34"/>
      <c r="R110" s="215"/>
      <c r="S110" s="21"/>
      <c r="T110" s="21"/>
      <c r="U110" s="22"/>
      <c r="V110" s="23"/>
      <c r="W110" s="29">
        <f>B110</f>
        <v>100</v>
      </c>
      <c r="X110" s="24"/>
      <c r="Y110" s="1"/>
    </row>
    <row r="111" spans="1:25" ht="12.75" customHeight="1" x14ac:dyDescent="0.2">
      <c r="A111" s="25">
        <v>9902</v>
      </c>
      <c r="B111" s="25"/>
      <c r="C111" s="25">
        <v>91</v>
      </c>
      <c r="D111" s="25"/>
      <c r="E111" s="25"/>
      <c r="F111" s="25"/>
      <c r="G111" s="25"/>
      <c r="H111" s="25"/>
      <c r="I111" s="25"/>
      <c r="J111" s="25"/>
      <c r="K111" s="45"/>
      <c r="L111" s="57"/>
      <c r="M111" s="57"/>
      <c r="N111" s="57"/>
      <c r="O111" s="34"/>
      <c r="P111" s="34"/>
      <c r="Q111" s="34"/>
      <c r="R111" s="215"/>
      <c r="S111" s="21"/>
      <c r="T111" s="21"/>
      <c r="U111" s="22"/>
      <c r="V111" s="23">
        <f>C111/B110</f>
        <v>0.91</v>
      </c>
      <c r="W111" s="35">
        <v>93</v>
      </c>
      <c r="X111" s="36">
        <f t="shared" ref="X111:X118" si="58">W111/W110</f>
        <v>0.93</v>
      </c>
      <c r="Y111" s="1">
        <f t="shared" ref="Y111:Y118" si="59">100%-X111</f>
        <v>6.9999999999999951E-2</v>
      </c>
    </row>
    <row r="112" spans="1:25" ht="12.75" customHeight="1" x14ac:dyDescent="0.2">
      <c r="A112" s="40" t="s">
        <v>22</v>
      </c>
      <c r="B112" s="25"/>
      <c r="C112" s="25"/>
      <c r="D112" s="25">
        <v>85</v>
      </c>
      <c r="E112" s="25"/>
      <c r="F112" s="25"/>
      <c r="G112" s="25"/>
      <c r="H112" s="25"/>
      <c r="I112" s="25"/>
      <c r="J112" s="25"/>
      <c r="K112" s="26"/>
      <c r="L112" s="57"/>
      <c r="M112" s="57"/>
      <c r="N112" s="57"/>
      <c r="O112" s="34"/>
      <c r="P112" s="34"/>
      <c r="Q112" s="34"/>
      <c r="R112" s="215"/>
      <c r="S112" s="21"/>
      <c r="T112" s="21"/>
      <c r="U112" s="22"/>
      <c r="V112" s="23">
        <f>D112/C111</f>
        <v>0.93406593406593408</v>
      </c>
      <c r="W112" s="35">
        <v>88</v>
      </c>
      <c r="X112" s="36">
        <f t="shared" si="58"/>
        <v>0.94623655913978499</v>
      </c>
      <c r="Y112" s="1">
        <f t="shared" si="59"/>
        <v>5.3763440860215006E-2</v>
      </c>
    </row>
    <row r="113" spans="1:25" ht="12.75" customHeight="1" x14ac:dyDescent="0.2">
      <c r="A113" s="40" t="s">
        <v>23</v>
      </c>
      <c r="B113" s="25"/>
      <c r="C113" s="25"/>
      <c r="D113" s="25"/>
      <c r="E113" s="25">
        <v>78</v>
      </c>
      <c r="F113" s="25"/>
      <c r="G113" s="25"/>
      <c r="H113" s="25"/>
      <c r="I113" s="25"/>
      <c r="J113" s="25"/>
      <c r="K113" s="45"/>
      <c r="L113" s="57"/>
      <c r="M113" s="57"/>
      <c r="N113" s="57"/>
      <c r="O113" s="34"/>
      <c r="P113" s="34"/>
      <c r="Q113" s="34"/>
      <c r="R113" s="215"/>
      <c r="S113" s="21"/>
      <c r="T113" s="21"/>
      <c r="U113" s="22"/>
      <c r="V113" s="23">
        <f>E113/D112</f>
        <v>0.91764705882352937</v>
      </c>
      <c r="W113" s="35">
        <v>83</v>
      </c>
      <c r="X113" s="36">
        <f t="shared" si="58"/>
        <v>0.94318181818181823</v>
      </c>
      <c r="Y113" s="1">
        <f t="shared" si="59"/>
        <v>5.6818181818181768E-2</v>
      </c>
    </row>
    <row r="114" spans="1:25" ht="12.75" customHeight="1" x14ac:dyDescent="0.2">
      <c r="A114" s="40" t="s">
        <v>24</v>
      </c>
      <c r="B114" s="25"/>
      <c r="C114" s="25"/>
      <c r="D114" s="25"/>
      <c r="E114" s="25"/>
      <c r="F114" s="25">
        <v>72</v>
      </c>
      <c r="G114" s="25"/>
      <c r="H114" s="25"/>
      <c r="I114" s="25"/>
      <c r="J114" s="25"/>
      <c r="K114" s="45"/>
      <c r="L114" s="57"/>
      <c r="M114" s="57"/>
      <c r="N114" s="57"/>
      <c r="O114" s="34"/>
      <c r="P114" s="34"/>
      <c r="Q114" s="34"/>
      <c r="R114" s="215"/>
      <c r="S114" s="21"/>
      <c r="T114" s="21"/>
      <c r="U114" s="22"/>
      <c r="V114" s="23">
        <f>F114/E113</f>
        <v>0.92307692307692313</v>
      </c>
      <c r="W114" s="35">
        <v>82</v>
      </c>
      <c r="X114" s="36">
        <f t="shared" si="58"/>
        <v>0.98795180722891562</v>
      </c>
      <c r="Y114" s="1">
        <f t="shared" si="59"/>
        <v>1.2048192771084376E-2</v>
      </c>
    </row>
    <row r="115" spans="1:25" ht="12.75" customHeight="1" x14ac:dyDescent="0.2">
      <c r="A115" s="40" t="s">
        <v>25</v>
      </c>
      <c r="B115" s="25"/>
      <c r="C115" s="25"/>
      <c r="D115" s="25"/>
      <c r="E115" s="25"/>
      <c r="F115" s="25"/>
      <c r="G115" s="25">
        <v>68</v>
      </c>
      <c r="H115" s="25"/>
      <c r="I115" s="25"/>
      <c r="J115" s="25"/>
      <c r="K115" s="26"/>
      <c r="L115" s="57"/>
      <c r="M115" s="57"/>
      <c r="N115" s="57"/>
      <c r="O115" s="34"/>
      <c r="P115" s="34"/>
      <c r="Q115" s="34"/>
      <c r="R115" s="215"/>
      <c r="S115" s="21"/>
      <c r="T115" s="21"/>
      <c r="U115" s="22"/>
      <c r="V115" s="23">
        <f>G115/F114</f>
        <v>0.94444444444444442</v>
      </c>
      <c r="W115" s="35">
        <v>81</v>
      </c>
      <c r="X115" s="36">
        <f t="shared" si="58"/>
        <v>0.98780487804878048</v>
      </c>
      <c r="Y115" s="1">
        <f t="shared" si="59"/>
        <v>1.2195121951219523E-2</v>
      </c>
    </row>
    <row r="116" spans="1:25" ht="12.75" customHeight="1" x14ac:dyDescent="0.2">
      <c r="A116" s="40" t="s">
        <v>26</v>
      </c>
      <c r="B116" s="25"/>
      <c r="C116" s="25"/>
      <c r="D116" s="25"/>
      <c r="E116" s="25"/>
      <c r="F116" s="25"/>
      <c r="G116" s="25"/>
      <c r="H116" s="25">
        <v>68</v>
      </c>
      <c r="I116" s="25"/>
      <c r="J116" s="25"/>
      <c r="K116" s="45"/>
      <c r="L116" s="57"/>
      <c r="M116" s="57"/>
      <c r="N116" s="57"/>
      <c r="O116" s="34"/>
      <c r="P116" s="34"/>
      <c r="Q116" s="34"/>
      <c r="R116" s="215"/>
      <c r="S116" s="21"/>
      <c r="T116" s="21"/>
      <c r="U116" s="22"/>
      <c r="V116" s="23">
        <f>H116/G115</f>
        <v>1</v>
      </c>
      <c r="W116" s="35">
        <v>81</v>
      </c>
      <c r="X116" s="36">
        <f t="shared" si="58"/>
        <v>1</v>
      </c>
      <c r="Y116" s="1">
        <f t="shared" si="59"/>
        <v>0</v>
      </c>
    </row>
    <row r="117" spans="1:25" ht="12.75" customHeight="1" x14ac:dyDescent="0.2">
      <c r="A117" s="40" t="s">
        <v>27</v>
      </c>
      <c r="B117" s="25"/>
      <c r="C117" s="25"/>
      <c r="D117" s="25"/>
      <c r="E117" s="25"/>
      <c r="F117" s="25"/>
      <c r="G117" s="25"/>
      <c r="H117" s="25"/>
      <c r="I117" s="25">
        <v>67</v>
      </c>
      <c r="J117" s="25"/>
      <c r="K117" s="45"/>
      <c r="L117" s="57"/>
      <c r="M117" s="57"/>
      <c r="N117" s="57"/>
      <c r="O117" s="34"/>
      <c r="P117" s="34"/>
      <c r="Q117" s="34"/>
      <c r="R117" s="215"/>
      <c r="S117" s="21"/>
      <c r="T117" s="21"/>
      <c r="U117" s="22"/>
      <c r="V117" s="23">
        <f>I117/H116</f>
        <v>0.98529411764705888</v>
      </c>
      <c r="W117" s="35">
        <v>78</v>
      </c>
      <c r="X117" s="36">
        <f t="shared" si="58"/>
        <v>0.96296296296296291</v>
      </c>
      <c r="Y117" s="1">
        <f t="shared" si="59"/>
        <v>3.703703703703709E-2</v>
      </c>
    </row>
    <row r="118" spans="1:25" ht="12.75" customHeight="1" x14ac:dyDescent="0.2">
      <c r="A118" s="46" t="s">
        <v>28</v>
      </c>
      <c r="B118" s="2"/>
      <c r="C118" s="2"/>
      <c r="D118" s="2"/>
      <c r="E118" s="2"/>
      <c r="F118" s="2"/>
      <c r="G118" s="2"/>
      <c r="H118" s="2"/>
      <c r="I118" s="2"/>
      <c r="J118" s="2">
        <v>67</v>
      </c>
      <c r="K118" s="26"/>
      <c r="L118" s="57"/>
      <c r="M118" s="57"/>
      <c r="N118" s="57"/>
      <c r="O118" s="45"/>
      <c r="P118" s="45"/>
      <c r="Q118" s="45"/>
      <c r="R118" s="225"/>
      <c r="S118" s="1"/>
      <c r="T118" s="1"/>
      <c r="U118" s="2"/>
      <c r="V118" s="1">
        <f>J118/I117</f>
        <v>1</v>
      </c>
      <c r="W118" s="35">
        <v>78</v>
      </c>
      <c r="X118" s="36">
        <f t="shared" si="58"/>
        <v>1</v>
      </c>
      <c r="Y118" s="1">
        <f t="shared" si="59"/>
        <v>0</v>
      </c>
    </row>
    <row r="119" spans="1:25" ht="12.75" customHeight="1" x14ac:dyDescent="0.2">
      <c r="A119" s="46" t="s">
        <v>29</v>
      </c>
      <c r="B119" s="2"/>
      <c r="C119" s="2"/>
      <c r="D119" s="2"/>
      <c r="E119" s="2"/>
      <c r="F119" s="2"/>
      <c r="G119" s="2"/>
      <c r="H119" s="2"/>
      <c r="I119" s="2"/>
      <c r="J119" s="2">
        <v>67</v>
      </c>
      <c r="K119" s="45"/>
      <c r="L119" s="57">
        <v>16</v>
      </c>
      <c r="M119" s="57">
        <v>16</v>
      </c>
      <c r="N119" s="57">
        <v>37</v>
      </c>
      <c r="O119" s="45">
        <v>15</v>
      </c>
      <c r="P119" s="45">
        <v>16</v>
      </c>
      <c r="Q119" s="45">
        <v>34</v>
      </c>
      <c r="R119" s="138">
        <f t="shared" ref="R119:R122" si="60">SUM(O119:Q119)</f>
        <v>65</v>
      </c>
      <c r="S119" s="1"/>
      <c r="T119" s="1"/>
      <c r="U119" s="2"/>
      <c r="V119" s="1"/>
      <c r="W119" s="35">
        <v>67</v>
      </c>
      <c r="X119" s="36" t="s">
        <v>37</v>
      </c>
      <c r="Y119" s="1" t="s">
        <v>37</v>
      </c>
    </row>
    <row r="120" spans="1:25" ht="12.75" customHeight="1" x14ac:dyDescent="0.2">
      <c r="A120" s="46" t="s">
        <v>30</v>
      </c>
      <c r="B120" s="2"/>
      <c r="C120" s="2"/>
      <c r="D120" s="2"/>
      <c r="E120" s="2"/>
      <c r="F120" s="2"/>
      <c r="G120" s="2"/>
      <c r="H120" s="2"/>
      <c r="I120" s="2"/>
      <c r="J120" s="2">
        <v>12</v>
      </c>
      <c r="K120" s="45"/>
      <c r="L120" s="57">
        <v>5</v>
      </c>
      <c r="M120" s="57">
        <v>1</v>
      </c>
      <c r="N120" s="57">
        <v>6</v>
      </c>
      <c r="O120" s="45">
        <v>3</v>
      </c>
      <c r="P120" s="45">
        <v>1</v>
      </c>
      <c r="Q120" s="45">
        <v>4</v>
      </c>
      <c r="R120" s="138">
        <f t="shared" si="60"/>
        <v>8</v>
      </c>
      <c r="S120" s="1"/>
      <c r="T120" s="1"/>
      <c r="U120" s="2"/>
      <c r="V120" s="1"/>
      <c r="W120" s="35">
        <v>12</v>
      </c>
      <c r="X120" s="36"/>
      <c r="Y120" s="1"/>
    </row>
    <row r="121" spans="1:25" ht="12.75" customHeight="1" x14ac:dyDescent="0.2">
      <c r="A121" s="46" t="s">
        <v>31</v>
      </c>
      <c r="B121" s="2"/>
      <c r="C121" s="2"/>
      <c r="D121" s="2"/>
      <c r="E121" s="2"/>
      <c r="F121" s="2"/>
      <c r="G121" s="2"/>
      <c r="H121" s="2"/>
      <c r="I121" s="2"/>
      <c r="J121" s="2">
        <v>4</v>
      </c>
      <c r="K121" s="26"/>
      <c r="L121" s="57">
        <v>2</v>
      </c>
      <c r="M121" s="57"/>
      <c r="N121" s="57">
        <v>2</v>
      </c>
      <c r="O121" s="45">
        <v>2</v>
      </c>
      <c r="P121" s="45"/>
      <c r="Q121" s="45">
        <v>2</v>
      </c>
      <c r="R121" s="138">
        <f t="shared" si="60"/>
        <v>4</v>
      </c>
      <c r="S121" s="1"/>
      <c r="T121" s="1"/>
      <c r="U121" s="2"/>
      <c r="V121" s="1"/>
      <c r="W121" s="35">
        <v>4</v>
      </c>
      <c r="X121" s="36"/>
      <c r="Y121" s="1"/>
    </row>
    <row r="122" spans="1:25" ht="12.75" customHeight="1" x14ac:dyDescent="0.2">
      <c r="A122" s="46" t="s">
        <v>50</v>
      </c>
      <c r="B122" s="2"/>
      <c r="C122" s="2"/>
      <c r="D122" s="2"/>
      <c r="E122" s="2"/>
      <c r="F122" s="2"/>
      <c r="G122" s="2"/>
      <c r="H122" s="2"/>
      <c r="I122" s="2"/>
      <c r="J122" s="2">
        <v>1</v>
      </c>
      <c r="K122" s="45">
        <v>1</v>
      </c>
      <c r="L122" s="2"/>
      <c r="M122" s="2">
        <v>1</v>
      </c>
      <c r="N122" s="2"/>
      <c r="O122" s="45"/>
      <c r="P122" s="45">
        <v>1</v>
      </c>
      <c r="Q122" s="45"/>
      <c r="R122" s="138">
        <f t="shared" si="60"/>
        <v>1</v>
      </c>
      <c r="S122" s="1"/>
      <c r="T122" s="1"/>
      <c r="U122" s="2"/>
      <c r="V122" s="1"/>
      <c r="W122" s="35">
        <v>1</v>
      </c>
      <c r="X122" s="36"/>
      <c r="Y122" s="1"/>
    </row>
    <row r="123" spans="1:25" ht="12.75" customHeight="1" x14ac:dyDescent="0.2">
      <c r="A123" s="46" t="s">
        <v>51</v>
      </c>
      <c r="B123" s="2"/>
      <c r="C123" s="2"/>
      <c r="D123" s="2"/>
      <c r="E123" s="2"/>
      <c r="F123" s="2"/>
      <c r="G123" s="2"/>
      <c r="H123" s="2"/>
      <c r="I123" s="2"/>
      <c r="J123" s="2"/>
      <c r="K123" s="45"/>
      <c r="L123" s="2">
        <v>1</v>
      </c>
      <c r="M123" s="2"/>
      <c r="N123" s="2"/>
      <c r="O123" s="45"/>
      <c r="P123" s="45"/>
      <c r="Q123" s="45"/>
      <c r="R123" s="225"/>
      <c r="S123" s="1"/>
      <c r="T123" s="1"/>
      <c r="U123" s="2"/>
      <c r="V123" s="1"/>
      <c r="W123" s="35"/>
      <c r="X123" s="36"/>
      <c r="Y123" s="1"/>
    </row>
    <row r="124" spans="1:25" ht="12.75" customHeight="1" x14ac:dyDescent="0.2">
      <c r="L124" s="2"/>
      <c r="M124" s="2"/>
      <c r="N124" s="2"/>
      <c r="O124" s="2"/>
      <c r="P124" s="2"/>
      <c r="Q124" s="2"/>
      <c r="R124" s="221">
        <f>SUM(R119:R121)</f>
        <v>77</v>
      </c>
      <c r="S124" s="1">
        <f>R119/B110</f>
        <v>0.65</v>
      </c>
      <c r="T124" s="1">
        <f>R124/B110</f>
        <v>0.77</v>
      </c>
      <c r="U124" s="1">
        <f>T124-S124</f>
        <v>0.12</v>
      </c>
      <c r="V124" s="1"/>
      <c r="W124" s="35"/>
      <c r="X124" s="36"/>
      <c r="Y124" s="1"/>
    </row>
    <row r="125" spans="1:25" ht="12.75" customHeight="1" x14ac:dyDescent="0.2">
      <c r="A125" s="310" t="s">
        <v>41</v>
      </c>
      <c r="B125" s="300"/>
      <c r="C125" s="300"/>
      <c r="D125" s="300"/>
      <c r="L125" s="2"/>
      <c r="M125" s="2"/>
      <c r="N125" s="2"/>
      <c r="O125" s="2"/>
      <c r="P125" s="2"/>
      <c r="Q125" s="2"/>
      <c r="R125" s="221"/>
      <c r="S125" s="1"/>
      <c r="T125" s="1"/>
      <c r="U125" s="1"/>
      <c r="V125" s="1"/>
      <c r="W125" s="2"/>
      <c r="X125" s="36"/>
      <c r="Y125" s="1"/>
    </row>
    <row r="126" spans="1:25" ht="12.75" customHeight="1" x14ac:dyDescent="0.2">
      <c r="A126" s="46" t="s">
        <v>42</v>
      </c>
      <c r="B126" s="2">
        <v>6</v>
      </c>
      <c r="L126" s="2"/>
      <c r="M126" s="2"/>
      <c r="N126" s="2"/>
      <c r="O126" s="2"/>
      <c r="P126" s="2"/>
      <c r="Q126" s="2"/>
      <c r="R126" s="221"/>
      <c r="S126" s="1"/>
      <c r="T126" s="1"/>
      <c r="U126" s="1"/>
      <c r="V126" s="1"/>
      <c r="W126" s="2"/>
      <c r="X126" s="36"/>
      <c r="Y126" s="1"/>
    </row>
    <row r="127" spans="1:25" ht="12.75" customHeight="1" x14ac:dyDescent="0.2">
      <c r="A127" s="311" t="s">
        <v>43</v>
      </c>
      <c r="B127" s="300"/>
      <c r="C127" s="300"/>
      <c r="D127" s="300"/>
      <c r="E127" s="300"/>
      <c r="F127" s="300"/>
      <c r="G127" s="300"/>
      <c r="H127" s="52">
        <f>(B126/R124)*100%</f>
        <v>7.792207792207792E-2</v>
      </c>
      <c r="L127" s="2"/>
      <c r="M127" s="2"/>
      <c r="N127" s="2"/>
      <c r="O127" s="2"/>
      <c r="P127" s="2"/>
      <c r="Q127" s="2"/>
      <c r="R127" s="221"/>
      <c r="S127" s="1"/>
      <c r="T127" s="1"/>
      <c r="U127" s="1"/>
      <c r="V127" s="1"/>
      <c r="W127" s="2"/>
      <c r="X127" s="36"/>
      <c r="Y127" s="1"/>
    </row>
    <row r="128" spans="1:25" ht="12.75" customHeight="1" x14ac:dyDescent="0.2">
      <c r="A128" s="53" t="s">
        <v>44</v>
      </c>
      <c r="G128" s="2">
        <f>((R119*10)+(R120*11)+(R121*12))/R124</f>
        <v>10.207792207792208</v>
      </c>
      <c r="L128" s="2"/>
      <c r="M128" s="2"/>
      <c r="N128" s="2"/>
      <c r="O128" s="2"/>
      <c r="P128" s="2"/>
      <c r="Q128" s="2"/>
      <c r="R128" s="221"/>
      <c r="S128" s="1"/>
      <c r="T128" s="1"/>
      <c r="U128" s="1"/>
      <c r="V128" s="1"/>
      <c r="W128" s="2"/>
      <c r="X128" s="36"/>
      <c r="Y128" s="1"/>
    </row>
    <row r="129" spans="1:25" ht="12.75" customHeight="1" x14ac:dyDescent="0.2">
      <c r="S129" s="1"/>
      <c r="T129" s="1"/>
      <c r="V129" s="1"/>
    </row>
    <row r="130" spans="1:25" ht="12.75" customHeight="1" x14ac:dyDescent="0.3">
      <c r="A130" s="61" t="s">
        <v>62</v>
      </c>
      <c r="S130" s="1"/>
      <c r="T130" s="1"/>
      <c r="V130" s="1"/>
    </row>
    <row r="131" spans="1:25" ht="66.75" customHeight="1" x14ac:dyDescent="0.2">
      <c r="B131" s="306" t="s">
        <v>3</v>
      </c>
      <c r="C131" s="307"/>
      <c r="D131" s="307"/>
      <c r="E131" s="307"/>
      <c r="F131" s="307"/>
      <c r="G131" s="307"/>
      <c r="H131" s="307"/>
      <c r="I131" s="307"/>
      <c r="J131" s="307"/>
      <c r="K131" s="307"/>
      <c r="L131" s="63" t="s">
        <v>125</v>
      </c>
      <c r="M131" s="63" t="s">
        <v>126</v>
      </c>
      <c r="N131" s="63" t="s">
        <v>127</v>
      </c>
      <c r="O131" s="9" t="s">
        <v>125</v>
      </c>
      <c r="P131" s="9" t="s">
        <v>126</v>
      </c>
      <c r="Q131" s="9" t="s">
        <v>127</v>
      </c>
      <c r="R131" s="213" t="s">
        <v>10</v>
      </c>
      <c r="S131" s="10" t="s">
        <v>11</v>
      </c>
      <c r="T131" s="10" t="s">
        <v>12</v>
      </c>
      <c r="U131" s="11" t="s">
        <v>13</v>
      </c>
      <c r="V131" s="10" t="s">
        <v>14</v>
      </c>
      <c r="W131" s="12" t="s">
        <v>15</v>
      </c>
      <c r="X131" s="12" t="s">
        <v>16</v>
      </c>
      <c r="Y131" s="13" t="s">
        <v>17</v>
      </c>
    </row>
    <row r="132" spans="1:25" ht="12.75" customHeight="1" x14ac:dyDescent="0.2">
      <c r="A132" s="15" t="s">
        <v>18</v>
      </c>
      <c r="B132" s="16">
        <v>1</v>
      </c>
      <c r="C132" s="16">
        <v>2</v>
      </c>
      <c r="D132" s="16">
        <v>3</v>
      </c>
      <c r="E132" s="16">
        <v>4</v>
      </c>
      <c r="F132" s="16">
        <v>5</v>
      </c>
      <c r="G132" s="16">
        <v>6</v>
      </c>
      <c r="H132" s="16">
        <v>7</v>
      </c>
      <c r="I132" s="16">
        <v>8</v>
      </c>
      <c r="J132" s="16">
        <v>9</v>
      </c>
      <c r="K132" s="45"/>
      <c r="L132" s="331">
        <v>10</v>
      </c>
      <c r="M132" s="332"/>
      <c r="N132" s="333"/>
      <c r="O132" s="20"/>
      <c r="P132" s="20"/>
      <c r="Q132" s="20"/>
      <c r="R132" s="138"/>
      <c r="S132" s="21"/>
      <c r="T132" s="21"/>
      <c r="U132" s="22"/>
      <c r="V132" s="23"/>
      <c r="W132" s="24"/>
      <c r="X132" s="24"/>
      <c r="Y132" s="1"/>
    </row>
    <row r="133" spans="1:25" ht="12.75" customHeight="1" x14ac:dyDescent="0.2">
      <c r="A133" s="25">
        <v>9902</v>
      </c>
      <c r="B133" s="25">
        <v>159</v>
      </c>
      <c r="C133" s="25"/>
      <c r="D133" s="25"/>
      <c r="E133" s="25"/>
      <c r="F133" s="25"/>
      <c r="G133" s="25"/>
      <c r="H133" s="25"/>
      <c r="I133" s="25"/>
      <c r="J133" s="25"/>
      <c r="K133" s="45"/>
      <c r="L133" s="57"/>
      <c r="M133" s="57"/>
      <c r="N133" s="57"/>
      <c r="O133" s="34"/>
      <c r="P133" s="34"/>
      <c r="Q133" s="34"/>
      <c r="R133" s="215"/>
      <c r="S133" s="21"/>
      <c r="T133" s="21"/>
      <c r="U133" s="22"/>
      <c r="V133" s="23"/>
      <c r="W133" s="29">
        <f>B133</f>
        <v>159</v>
      </c>
      <c r="X133" s="24"/>
      <c r="Y133" s="1"/>
    </row>
    <row r="134" spans="1:25" ht="12.75" customHeight="1" x14ac:dyDescent="0.2">
      <c r="A134" s="40" t="s">
        <v>22</v>
      </c>
      <c r="B134" s="25"/>
      <c r="C134" s="25">
        <v>137</v>
      </c>
      <c r="D134" s="25"/>
      <c r="E134" s="25"/>
      <c r="F134" s="25"/>
      <c r="G134" s="25"/>
      <c r="H134" s="25"/>
      <c r="I134" s="25"/>
      <c r="J134" s="25"/>
      <c r="K134" s="45"/>
      <c r="L134" s="57"/>
      <c r="M134" s="57"/>
      <c r="N134" s="57"/>
      <c r="O134" s="34"/>
      <c r="P134" s="34"/>
      <c r="Q134" s="34"/>
      <c r="R134" s="215"/>
      <c r="S134" s="21"/>
      <c r="T134" s="21"/>
      <c r="U134" s="22"/>
      <c r="V134" s="23">
        <f>C134/B133</f>
        <v>0.86163522012578619</v>
      </c>
      <c r="W134" s="140">
        <v>141</v>
      </c>
      <c r="X134" s="36">
        <f t="shared" ref="X134:X141" si="61">W134/W133</f>
        <v>0.8867924528301887</v>
      </c>
      <c r="Y134" s="1">
        <f t="shared" ref="Y134:Y141" si="62">100%-X134</f>
        <v>0.1132075471698113</v>
      </c>
    </row>
    <row r="135" spans="1:25" ht="12.75" customHeight="1" x14ac:dyDescent="0.2">
      <c r="A135" s="40" t="s">
        <v>23</v>
      </c>
      <c r="B135" s="25"/>
      <c r="C135" s="25"/>
      <c r="D135" s="25">
        <v>117</v>
      </c>
      <c r="E135" s="25"/>
      <c r="F135" s="25"/>
      <c r="G135" s="25"/>
      <c r="H135" s="25"/>
      <c r="I135" s="25"/>
      <c r="J135" s="25"/>
      <c r="K135" s="45"/>
      <c r="L135" s="57"/>
      <c r="M135" s="57"/>
      <c r="N135" s="57"/>
      <c r="O135" s="34"/>
      <c r="P135" s="34"/>
      <c r="Q135" s="34"/>
      <c r="R135" s="215"/>
      <c r="S135" s="21"/>
      <c r="T135" s="21"/>
      <c r="U135" s="22"/>
      <c r="V135" s="23">
        <f>D135/C134</f>
        <v>0.85401459854014594</v>
      </c>
      <c r="W135" s="140">
        <v>132</v>
      </c>
      <c r="X135" s="36">
        <f t="shared" si="61"/>
        <v>0.93617021276595747</v>
      </c>
      <c r="Y135" s="1">
        <f t="shared" si="62"/>
        <v>6.3829787234042534E-2</v>
      </c>
    </row>
    <row r="136" spans="1:25" ht="12.75" customHeight="1" x14ac:dyDescent="0.2">
      <c r="A136" s="40" t="s">
        <v>24</v>
      </c>
      <c r="B136" s="25"/>
      <c r="C136" s="25"/>
      <c r="D136" s="25"/>
      <c r="E136" s="25">
        <v>107</v>
      </c>
      <c r="F136" s="25"/>
      <c r="G136" s="25"/>
      <c r="H136" s="25"/>
      <c r="I136" s="25"/>
      <c r="J136" s="25"/>
      <c r="K136" s="45"/>
      <c r="L136" s="57"/>
      <c r="M136" s="57"/>
      <c r="N136" s="57"/>
      <c r="O136" s="34"/>
      <c r="P136" s="34"/>
      <c r="Q136" s="34"/>
      <c r="R136" s="215"/>
      <c r="S136" s="21"/>
      <c r="T136" s="21"/>
      <c r="U136" s="22"/>
      <c r="V136" s="23">
        <f>E136/D135</f>
        <v>0.9145299145299145</v>
      </c>
      <c r="W136" s="140">
        <v>132</v>
      </c>
      <c r="X136" s="36">
        <f t="shared" si="61"/>
        <v>1</v>
      </c>
      <c r="Y136" s="1">
        <f t="shared" si="62"/>
        <v>0</v>
      </c>
    </row>
    <row r="137" spans="1:25" ht="12.75" customHeight="1" x14ac:dyDescent="0.2">
      <c r="A137" s="40" t="s">
        <v>25</v>
      </c>
      <c r="B137" s="25"/>
      <c r="C137" s="25"/>
      <c r="D137" s="25"/>
      <c r="E137" s="25"/>
      <c r="F137" s="25">
        <v>104</v>
      </c>
      <c r="G137" s="25"/>
      <c r="H137" s="25"/>
      <c r="I137" s="25"/>
      <c r="J137" s="25"/>
      <c r="K137" s="45"/>
      <c r="L137" s="57"/>
      <c r="M137" s="57"/>
      <c r="N137" s="57"/>
      <c r="O137" s="34"/>
      <c r="P137" s="34"/>
      <c r="Q137" s="34"/>
      <c r="R137" s="215"/>
      <c r="S137" s="21"/>
      <c r="T137" s="21"/>
      <c r="U137" s="22"/>
      <c r="V137" s="23">
        <f>F137/E136</f>
        <v>0.9719626168224299</v>
      </c>
      <c r="W137" s="140">
        <v>128</v>
      </c>
      <c r="X137" s="36">
        <f t="shared" si="61"/>
        <v>0.96969696969696972</v>
      </c>
      <c r="Y137" s="1">
        <f t="shared" si="62"/>
        <v>3.0303030303030276E-2</v>
      </c>
    </row>
    <row r="138" spans="1:25" ht="12.75" customHeight="1" x14ac:dyDescent="0.2">
      <c r="A138" s="40" t="s">
        <v>26</v>
      </c>
      <c r="B138" s="25"/>
      <c r="C138" s="25"/>
      <c r="D138" s="25"/>
      <c r="E138" s="25"/>
      <c r="F138" s="25"/>
      <c r="G138" s="25">
        <v>104</v>
      </c>
      <c r="H138" s="25"/>
      <c r="I138" s="25"/>
      <c r="J138" s="25"/>
      <c r="K138" s="45"/>
      <c r="L138" s="57"/>
      <c r="M138" s="57"/>
      <c r="N138" s="57"/>
      <c r="O138" s="34"/>
      <c r="P138" s="34"/>
      <c r="Q138" s="34"/>
      <c r="R138" s="215"/>
      <c r="S138" s="21"/>
      <c r="T138" s="21"/>
      <c r="U138" s="22"/>
      <c r="V138" s="23">
        <f>G138/F137</f>
        <v>1</v>
      </c>
      <c r="W138" s="140">
        <v>125</v>
      </c>
      <c r="X138" s="36">
        <f t="shared" si="61"/>
        <v>0.9765625</v>
      </c>
      <c r="Y138" s="1">
        <f t="shared" si="62"/>
        <v>2.34375E-2</v>
      </c>
    </row>
    <row r="139" spans="1:25" ht="12.75" customHeight="1" x14ac:dyDescent="0.2">
      <c r="A139" s="40" t="s">
        <v>27</v>
      </c>
      <c r="B139" s="25"/>
      <c r="C139" s="25"/>
      <c r="D139" s="25"/>
      <c r="E139" s="25"/>
      <c r="F139" s="25"/>
      <c r="G139" s="25"/>
      <c r="H139" s="25">
        <v>103</v>
      </c>
      <c r="I139" s="25"/>
      <c r="J139" s="25"/>
      <c r="K139" s="45"/>
      <c r="L139" s="57"/>
      <c r="M139" s="57"/>
      <c r="N139" s="57"/>
      <c r="O139" s="34"/>
      <c r="P139" s="34"/>
      <c r="Q139" s="34"/>
      <c r="R139" s="215"/>
      <c r="S139" s="21"/>
      <c r="T139" s="21"/>
      <c r="U139" s="22"/>
      <c r="V139" s="23">
        <f>H139/G138</f>
        <v>0.99038461538461542</v>
      </c>
      <c r="W139" s="140">
        <v>124</v>
      </c>
      <c r="X139" s="36">
        <f t="shared" si="61"/>
        <v>0.99199999999999999</v>
      </c>
      <c r="Y139" s="1">
        <f t="shared" si="62"/>
        <v>8.0000000000000071E-3</v>
      </c>
    </row>
    <row r="140" spans="1:25" ht="12.75" customHeight="1" x14ac:dyDescent="0.2">
      <c r="A140" s="46" t="s">
        <v>28</v>
      </c>
      <c r="B140" s="2"/>
      <c r="C140" s="2"/>
      <c r="D140" s="2"/>
      <c r="E140" s="2"/>
      <c r="F140" s="2"/>
      <c r="G140" s="2"/>
      <c r="H140" s="2"/>
      <c r="I140" s="2">
        <v>101</v>
      </c>
      <c r="J140" s="2"/>
      <c r="K140" s="45"/>
      <c r="L140" s="57"/>
      <c r="M140" s="57"/>
      <c r="N140" s="57"/>
      <c r="O140" s="45"/>
      <c r="P140" s="45"/>
      <c r="Q140" s="45"/>
      <c r="R140" s="225"/>
      <c r="S140" s="1"/>
      <c r="T140" s="1"/>
      <c r="U140" s="2"/>
      <c r="V140" s="1">
        <f>I140/H139</f>
        <v>0.98058252427184467</v>
      </c>
      <c r="W140" s="140">
        <v>123</v>
      </c>
      <c r="X140" s="36">
        <f t="shared" si="61"/>
        <v>0.99193548387096775</v>
      </c>
      <c r="Y140" s="1">
        <f t="shared" si="62"/>
        <v>8.0645161290322509E-3</v>
      </c>
    </row>
    <row r="141" spans="1:25" ht="12.75" customHeight="1" x14ac:dyDescent="0.2">
      <c r="A141" s="46" t="s">
        <v>29</v>
      </c>
      <c r="B141" s="2"/>
      <c r="C141" s="2"/>
      <c r="D141" s="2"/>
      <c r="E141" s="2"/>
      <c r="F141" s="2"/>
      <c r="G141" s="2"/>
      <c r="H141" s="2"/>
      <c r="I141" s="2"/>
      <c r="J141" s="2">
        <v>101</v>
      </c>
      <c r="K141" s="45"/>
      <c r="L141" s="57">
        <v>1</v>
      </c>
      <c r="M141" s="57"/>
      <c r="N141" s="57"/>
      <c r="O141" s="45"/>
      <c r="P141" s="45"/>
      <c r="Q141" s="45"/>
      <c r="R141" s="138">
        <f>SUM(L141:Q141)</f>
        <v>1</v>
      </c>
      <c r="S141" s="1"/>
      <c r="T141" s="1"/>
      <c r="U141" s="2"/>
      <c r="V141" s="1">
        <f>J141/I140</f>
        <v>1</v>
      </c>
      <c r="W141" s="140">
        <v>120</v>
      </c>
      <c r="X141" s="36">
        <f t="shared" si="61"/>
        <v>0.97560975609756095</v>
      </c>
      <c r="Y141" s="1">
        <f t="shared" si="62"/>
        <v>2.4390243902439046E-2</v>
      </c>
    </row>
    <row r="142" spans="1:25" ht="12.75" customHeight="1" x14ac:dyDescent="0.2">
      <c r="A142" s="46" t="s">
        <v>30</v>
      </c>
      <c r="B142" s="2"/>
      <c r="C142" s="2"/>
      <c r="D142" s="2"/>
      <c r="E142" s="2"/>
      <c r="F142" s="2"/>
      <c r="G142" s="2"/>
      <c r="H142" s="2"/>
      <c r="I142" s="2"/>
      <c r="J142" s="2">
        <v>101</v>
      </c>
      <c r="K142" s="45"/>
      <c r="L142" s="57">
        <v>30</v>
      </c>
      <c r="M142" s="57">
        <v>27</v>
      </c>
      <c r="N142" s="57">
        <v>50</v>
      </c>
      <c r="O142" s="45">
        <v>26</v>
      </c>
      <c r="P142" s="45">
        <v>24</v>
      </c>
      <c r="Q142" s="45">
        <v>49</v>
      </c>
      <c r="R142" s="138">
        <f t="shared" ref="R142:R146" si="63">SUM(O142:Q142)</f>
        <v>99</v>
      </c>
      <c r="S142" s="1"/>
      <c r="T142" s="1"/>
      <c r="U142" s="2"/>
      <c r="V142" s="1"/>
      <c r="W142" s="140">
        <v>107</v>
      </c>
    </row>
    <row r="143" spans="1:25" ht="12.75" customHeight="1" x14ac:dyDescent="0.2">
      <c r="A143" s="46" t="s">
        <v>31</v>
      </c>
      <c r="B143" s="2"/>
      <c r="C143" s="2"/>
      <c r="D143" s="2"/>
      <c r="E143" s="2"/>
      <c r="F143" s="2"/>
      <c r="G143" s="2"/>
      <c r="H143" s="2"/>
      <c r="I143" s="2"/>
      <c r="J143" s="2">
        <v>19</v>
      </c>
      <c r="K143" s="45"/>
      <c r="L143" s="57"/>
      <c r="M143" s="57">
        <v>10</v>
      </c>
      <c r="N143" s="57">
        <v>4</v>
      </c>
      <c r="O143" s="45">
        <v>7</v>
      </c>
      <c r="P143" s="45">
        <v>5</v>
      </c>
      <c r="Q143" s="45">
        <v>4</v>
      </c>
      <c r="R143" s="138">
        <f t="shared" si="63"/>
        <v>16</v>
      </c>
      <c r="S143" s="1"/>
      <c r="T143" s="1"/>
      <c r="U143" s="2"/>
      <c r="V143" s="1"/>
      <c r="W143" s="140">
        <v>19</v>
      </c>
    </row>
    <row r="144" spans="1:25" ht="12.75" customHeight="1" x14ac:dyDescent="0.2">
      <c r="A144" s="46" t="s">
        <v>50</v>
      </c>
      <c r="B144" s="2"/>
      <c r="C144" s="2"/>
      <c r="D144" s="2"/>
      <c r="E144" s="2"/>
      <c r="F144" s="2"/>
      <c r="G144" s="2"/>
      <c r="H144" s="2"/>
      <c r="I144" s="2"/>
      <c r="J144" s="2">
        <v>6</v>
      </c>
      <c r="K144" s="45"/>
      <c r="L144" s="2">
        <v>4</v>
      </c>
      <c r="M144" s="2"/>
      <c r="N144" s="2">
        <v>2</v>
      </c>
      <c r="O144" s="45">
        <v>3</v>
      </c>
      <c r="P144" s="45"/>
      <c r="Q144" s="45">
        <v>2</v>
      </c>
      <c r="R144" s="138">
        <f t="shared" si="63"/>
        <v>5</v>
      </c>
      <c r="S144" s="1"/>
      <c r="T144" s="1"/>
      <c r="U144" s="2"/>
      <c r="V144" s="1"/>
      <c r="W144" s="140">
        <v>6</v>
      </c>
    </row>
    <row r="145" spans="1:25" ht="12.75" customHeight="1" x14ac:dyDescent="0.2">
      <c r="A145" s="46" t="s">
        <v>51</v>
      </c>
      <c r="B145" s="2"/>
      <c r="C145" s="2"/>
      <c r="D145" s="2"/>
      <c r="E145" s="2"/>
      <c r="F145" s="2"/>
      <c r="G145" s="2"/>
      <c r="H145" s="2"/>
      <c r="I145" s="2"/>
      <c r="J145" s="2">
        <v>3</v>
      </c>
      <c r="K145" s="45"/>
      <c r="L145" s="2">
        <v>1</v>
      </c>
      <c r="M145" s="2">
        <v>1</v>
      </c>
      <c r="N145" s="2">
        <v>1</v>
      </c>
      <c r="O145" s="45">
        <v>1</v>
      </c>
      <c r="P145" s="45"/>
      <c r="Q145" s="45">
        <v>1</v>
      </c>
      <c r="R145" s="138">
        <f t="shared" si="63"/>
        <v>2</v>
      </c>
      <c r="S145" s="1"/>
      <c r="T145" s="1"/>
      <c r="U145" s="2"/>
      <c r="V145" s="1"/>
      <c r="W145" s="140">
        <v>3</v>
      </c>
    </row>
    <row r="146" spans="1:25" ht="12.75" customHeight="1" x14ac:dyDescent="0.2">
      <c r="A146" s="46" t="s">
        <v>52</v>
      </c>
      <c r="B146" s="2"/>
      <c r="C146" s="2"/>
      <c r="D146" s="2"/>
      <c r="E146" s="2"/>
      <c r="F146" s="2"/>
      <c r="G146" s="2"/>
      <c r="H146" s="2"/>
      <c r="I146" s="2"/>
      <c r="J146" s="2"/>
      <c r="K146" s="45"/>
      <c r="L146" s="2"/>
      <c r="M146" s="2">
        <v>1</v>
      </c>
      <c r="N146" s="2"/>
      <c r="O146" s="45"/>
      <c r="P146" s="45">
        <v>1</v>
      </c>
      <c r="Q146" s="45"/>
      <c r="R146" s="138">
        <f t="shared" si="63"/>
        <v>1</v>
      </c>
      <c r="S146" s="1"/>
      <c r="T146" s="1"/>
      <c r="U146" s="2"/>
      <c r="V146" s="1"/>
      <c r="W146" s="35"/>
    </row>
    <row r="147" spans="1:25" ht="12.75" customHeight="1" x14ac:dyDescent="0.2">
      <c r="L147" s="2"/>
      <c r="M147" s="2"/>
      <c r="N147" s="2"/>
      <c r="O147" s="2"/>
      <c r="P147" s="2"/>
      <c r="Q147" s="2"/>
      <c r="R147" s="221">
        <f>SUM(R141:R146)</f>
        <v>124</v>
      </c>
      <c r="S147" s="1">
        <f>R142/B133</f>
        <v>0.62264150943396224</v>
      </c>
      <c r="T147" s="1">
        <f>R147/B133</f>
        <v>0.77987421383647804</v>
      </c>
      <c r="U147" s="1">
        <f>T147-S147</f>
        <v>0.1572327044025158</v>
      </c>
      <c r="V147" s="1"/>
    </row>
    <row r="148" spans="1:25" ht="12.75" customHeight="1" x14ac:dyDescent="0.2">
      <c r="A148" s="310" t="s">
        <v>41</v>
      </c>
      <c r="B148" s="300"/>
      <c r="C148" s="300"/>
      <c r="D148" s="300"/>
      <c r="L148" s="2"/>
      <c r="M148" s="2"/>
      <c r="N148" s="2"/>
      <c r="O148" s="2"/>
      <c r="P148" s="2"/>
      <c r="Q148" s="2"/>
      <c r="R148" s="221"/>
      <c r="S148" s="1"/>
      <c r="T148" s="1"/>
      <c r="V148" s="1"/>
    </row>
    <row r="149" spans="1:25" ht="12.75" customHeight="1" x14ac:dyDescent="0.2">
      <c r="A149" s="46" t="s">
        <v>42</v>
      </c>
      <c r="B149" s="2">
        <v>1</v>
      </c>
      <c r="L149" s="2"/>
      <c r="M149" s="2"/>
      <c r="N149" s="2"/>
      <c r="O149" s="2"/>
      <c r="P149" s="2"/>
      <c r="Q149" s="2"/>
      <c r="R149" s="221"/>
      <c r="S149" s="1"/>
      <c r="T149" s="1"/>
      <c r="V149" s="1"/>
    </row>
    <row r="150" spans="1:25" ht="12.75" customHeight="1" x14ac:dyDescent="0.2">
      <c r="A150" s="311" t="s">
        <v>43</v>
      </c>
      <c r="B150" s="300"/>
      <c r="C150" s="300"/>
      <c r="D150" s="300"/>
      <c r="E150" s="300"/>
      <c r="F150" s="300"/>
      <c r="G150" s="300"/>
      <c r="H150" s="52">
        <f>(B149/R147)*100%</f>
        <v>8.0645161290322578E-3</v>
      </c>
      <c r="L150" s="2"/>
      <c r="M150" s="2"/>
      <c r="N150" s="2"/>
      <c r="O150" s="2"/>
      <c r="P150" s="2"/>
      <c r="Q150" s="2"/>
      <c r="R150" s="221"/>
      <c r="S150" s="1"/>
      <c r="T150" s="141">
        <f>B133+B156</f>
        <v>282</v>
      </c>
      <c r="U150" s="54">
        <f>R142+R165+R164</f>
        <v>173</v>
      </c>
      <c r="V150" s="142">
        <f>U150/T150</f>
        <v>0.61347517730496459</v>
      </c>
    </row>
    <row r="151" spans="1:25" ht="12.75" customHeight="1" x14ac:dyDescent="0.2">
      <c r="A151" s="53" t="s">
        <v>44</v>
      </c>
      <c r="G151" s="2">
        <f>((R142*10)+(R143*11)+(R144*12))/R147</f>
        <v>9.887096774193548</v>
      </c>
      <c r="H151" s="52"/>
      <c r="L151" s="2"/>
      <c r="M151" s="2"/>
      <c r="N151" s="2"/>
      <c r="O151" s="2"/>
      <c r="P151" s="2"/>
      <c r="Q151" s="2"/>
      <c r="R151" s="221"/>
      <c r="S151" s="1"/>
      <c r="T151" s="1"/>
      <c r="V151" s="1"/>
    </row>
    <row r="152" spans="1:25" ht="12.75" customHeight="1" x14ac:dyDescent="0.2">
      <c r="L152" s="2"/>
      <c r="M152" s="2"/>
      <c r="N152" s="2"/>
      <c r="O152" s="2"/>
      <c r="P152" s="2"/>
      <c r="Q152" s="2"/>
      <c r="R152" s="221"/>
      <c r="S152" s="1"/>
      <c r="T152" s="1"/>
      <c r="V152" s="1"/>
    </row>
    <row r="153" spans="1:25" ht="12.75" customHeight="1" x14ac:dyDescent="0.3">
      <c r="A153" s="61" t="s">
        <v>63</v>
      </c>
      <c r="S153" s="1"/>
      <c r="T153" s="1"/>
      <c r="V153" s="1"/>
    </row>
    <row r="154" spans="1:25" ht="102.75" customHeight="1" x14ac:dyDescent="0.2">
      <c r="B154" s="306" t="s">
        <v>3</v>
      </c>
      <c r="C154" s="307"/>
      <c r="D154" s="307"/>
      <c r="E154" s="307"/>
      <c r="F154" s="307"/>
      <c r="G154" s="307"/>
      <c r="H154" s="307"/>
      <c r="I154" s="307"/>
      <c r="J154" s="307"/>
      <c r="K154" s="307"/>
      <c r="L154" s="63" t="s">
        <v>125</v>
      </c>
      <c r="M154" s="63" t="s">
        <v>126</v>
      </c>
      <c r="N154" s="63" t="s">
        <v>127</v>
      </c>
      <c r="O154" s="9" t="s">
        <v>125</v>
      </c>
      <c r="P154" s="9" t="s">
        <v>126</v>
      </c>
      <c r="Q154" s="9" t="s">
        <v>127</v>
      </c>
      <c r="R154" s="213" t="s">
        <v>10</v>
      </c>
      <c r="S154" s="10" t="s">
        <v>11</v>
      </c>
      <c r="T154" s="10" t="s">
        <v>12</v>
      </c>
      <c r="U154" s="11" t="s">
        <v>13</v>
      </c>
      <c r="V154" s="10" t="s">
        <v>14</v>
      </c>
      <c r="W154" s="12" t="s">
        <v>15</v>
      </c>
      <c r="X154" s="12" t="s">
        <v>16</v>
      </c>
      <c r="Y154" s="13" t="s">
        <v>17</v>
      </c>
    </row>
    <row r="155" spans="1:25" ht="12.75" customHeight="1" x14ac:dyDescent="0.2">
      <c r="A155" s="15" t="s">
        <v>18</v>
      </c>
      <c r="B155" s="16">
        <v>1</v>
      </c>
      <c r="C155" s="16">
        <v>2</v>
      </c>
      <c r="D155" s="16">
        <v>3</v>
      </c>
      <c r="E155" s="16">
        <v>4</v>
      </c>
      <c r="F155" s="16">
        <v>5</v>
      </c>
      <c r="G155" s="16">
        <v>6</v>
      </c>
      <c r="H155" s="16">
        <v>7</v>
      </c>
      <c r="I155" s="16">
        <v>8</v>
      </c>
      <c r="J155" s="16">
        <v>9</v>
      </c>
      <c r="K155" s="45"/>
      <c r="L155" s="331">
        <v>10</v>
      </c>
      <c r="M155" s="332"/>
      <c r="N155" s="333"/>
      <c r="O155" s="20"/>
      <c r="P155" s="20"/>
      <c r="Q155" s="20"/>
      <c r="R155" s="138"/>
      <c r="S155" s="21"/>
      <c r="T155" s="21"/>
      <c r="U155" s="22"/>
      <c r="V155" s="23"/>
      <c r="W155" s="24"/>
      <c r="X155" s="24"/>
      <c r="Y155" s="1"/>
    </row>
    <row r="156" spans="1:25" ht="12.75" customHeight="1" x14ac:dyDescent="0.2">
      <c r="A156" s="40" t="s">
        <v>22</v>
      </c>
      <c r="B156" s="25">
        <v>123</v>
      </c>
      <c r="C156" s="25"/>
      <c r="D156" s="25"/>
      <c r="E156" s="25"/>
      <c r="F156" s="25"/>
      <c r="G156" s="25"/>
      <c r="H156" s="25"/>
      <c r="I156" s="25"/>
      <c r="J156" s="25"/>
      <c r="K156" s="45"/>
      <c r="L156" s="57"/>
      <c r="M156" s="57"/>
      <c r="N156" s="57"/>
      <c r="O156" s="34"/>
      <c r="P156" s="34"/>
      <c r="Q156" s="34"/>
      <c r="R156" s="215"/>
      <c r="S156" s="21"/>
      <c r="T156" s="21"/>
      <c r="U156" s="22"/>
      <c r="V156" s="23"/>
      <c r="W156" s="29">
        <f>B156</f>
        <v>123</v>
      </c>
      <c r="X156" s="24"/>
      <c r="Y156" s="1"/>
    </row>
    <row r="157" spans="1:25" ht="12.75" customHeight="1" x14ac:dyDescent="0.2">
      <c r="A157" s="40" t="s">
        <v>23</v>
      </c>
      <c r="B157" s="25"/>
      <c r="C157" s="25">
        <v>103</v>
      </c>
      <c r="D157" s="25"/>
      <c r="E157" s="25"/>
      <c r="F157" s="25"/>
      <c r="G157" s="25"/>
      <c r="H157" s="25"/>
      <c r="I157" s="25"/>
      <c r="J157" s="25"/>
      <c r="K157" s="45"/>
      <c r="L157" s="57"/>
      <c r="M157" s="57"/>
      <c r="N157" s="57"/>
      <c r="O157" s="34"/>
      <c r="P157" s="34"/>
      <c r="Q157" s="34"/>
      <c r="R157" s="215"/>
      <c r="S157" s="21"/>
      <c r="T157" s="21"/>
      <c r="U157" s="22"/>
      <c r="V157" s="23">
        <f>C157/B156</f>
        <v>0.83739837398373984</v>
      </c>
      <c r="W157" s="35">
        <v>107</v>
      </c>
      <c r="X157" s="36">
        <f t="shared" ref="X157:X164" si="64">W157/W156</f>
        <v>0.86991869918699183</v>
      </c>
      <c r="Y157" s="1">
        <f t="shared" ref="Y157:Y164" si="65">100%-X157</f>
        <v>0.13008130081300817</v>
      </c>
    </row>
    <row r="158" spans="1:25" ht="12.75" customHeight="1" x14ac:dyDescent="0.2">
      <c r="A158" s="40" t="s">
        <v>24</v>
      </c>
      <c r="B158" s="25"/>
      <c r="C158" s="25"/>
      <c r="D158" s="25">
        <v>92</v>
      </c>
      <c r="E158" s="25"/>
      <c r="F158" s="25"/>
      <c r="G158" s="25"/>
      <c r="H158" s="25"/>
      <c r="I158" s="25"/>
      <c r="J158" s="25"/>
      <c r="K158" s="45"/>
      <c r="L158" s="57"/>
      <c r="M158" s="57"/>
      <c r="N158" s="57"/>
      <c r="O158" s="34"/>
      <c r="P158" s="34"/>
      <c r="Q158" s="34"/>
      <c r="R158" s="215"/>
      <c r="S158" s="21"/>
      <c r="T158" s="21"/>
      <c r="U158" s="22"/>
      <c r="V158" s="23">
        <f>D158/C157</f>
        <v>0.89320388349514568</v>
      </c>
      <c r="W158" s="35">
        <v>104</v>
      </c>
      <c r="X158" s="36">
        <f t="shared" si="64"/>
        <v>0.9719626168224299</v>
      </c>
      <c r="Y158" s="1">
        <f t="shared" si="65"/>
        <v>2.8037383177570097E-2</v>
      </c>
    </row>
    <row r="159" spans="1:25" ht="12.75" customHeight="1" x14ac:dyDescent="0.2">
      <c r="A159" s="40" t="s">
        <v>25</v>
      </c>
      <c r="B159" s="25"/>
      <c r="C159" s="25"/>
      <c r="D159" s="25"/>
      <c r="E159" s="25">
        <v>88</v>
      </c>
      <c r="F159" s="25"/>
      <c r="G159" s="25"/>
      <c r="H159" s="25"/>
      <c r="I159" s="25"/>
      <c r="J159" s="25"/>
      <c r="K159" s="45"/>
      <c r="L159" s="57"/>
      <c r="M159" s="57"/>
      <c r="N159" s="57"/>
      <c r="O159" s="34"/>
      <c r="P159" s="34"/>
      <c r="Q159" s="34"/>
      <c r="R159" s="215"/>
      <c r="S159" s="21"/>
      <c r="T159" s="21"/>
      <c r="U159" s="22"/>
      <c r="V159" s="23">
        <f>E159/D158</f>
        <v>0.95652173913043481</v>
      </c>
      <c r="W159" s="35">
        <v>102</v>
      </c>
      <c r="X159" s="36">
        <f t="shared" si="64"/>
        <v>0.98076923076923073</v>
      </c>
      <c r="Y159" s="1">
        <f t="shared" si="65"/>
        <v>1.9230769230769273E-2</v>
      </c>
    </row>
    <row r="160" spans="1:25" ht="12.75" customHeight="1" x14ac:dyDescent="0.2">
      <c r="A160" s="40" t="s">
        <v>26</v>
      </c>
      <c r="B160" s="25"/>
      <c r="C160" s="25"/>
      <c r="D160" s="25"/>
      <c r="E160" s="25"/>
      <c r="F160" s="25">
        <v>83</v>
      </c>
      <c r="G160" s="25"/>
      <c r="H160" s="25"/>
      <c r="I160" s="25"/>
      <c r="J160" s="25"/>
      <c r="K160" s="45"/>
      <c r="L160" s="57"/>
      <c r="M160" s="57"/>
      <c r="N160" s="57"/>
      <c r="O160" s="34"/>
      <c r="P160" s="34"/>
      <c r="Q160" s="34"/>
      <c r="R160" s="215"/>
      <c r="S160" s="21"/>
      <c r="T160" s="21"/>
      <c r="U160" s="22"/>
      <c r="V160" s="23">
        <f>F160/E159</f>
        <v>0.94318181818181823</v>
      </c>
      <c r="W160" s="35">
        <v>95</v>
      </c>
      <c r="X160" s="36">
        <f t="shared" si="64"/>
        <v>0.93137254901960786</v>
      </c>
      <c r="Y160" s="1">
        <f t="shared" si="65"/>
        <v>6.8627450980392135E-2</v>
      </c>
    </row>
    <row r="161" spans="1:25" ht="12.75" customHeight="1" x14ac:dyDescent="0.2">
      <c r="A161" s="40" t="s">
        <v>27</v>
      </c>
      <c r="B161" s="25"/>
      <c r="C161" s="25"/>
      <c r="D161" s="25"/>
      <c r="E161" s="25"/>
      <c r="F161" s="25"/>
      <c r="G161" s="25">
        <v>78</v>
      </c>
      <c r="H161" s="25"/>
      <c r="I161" s="25"/>
      <c r="J161" s="25"/>
      <c r="K161" s="45"/>
      <c r="L161" s="57"/>
      <c r="M161" s="57"/>
      <c r="N161" s="57"/>
      <c r="O161" s="34"/>
      <c r="P161" s="34"/>
      <c r="Q161" s="34"/>
      <c r="R161" s="215"/>
      <c r="S161" s="21"/>
      <c r="T161" s="21"/>
      <c r="U161" s="22"/>
      <c r="V161" s="23">
        <f>G161/F160</f>
        <v>0.93975903614457834</v>
      </c>
      <c r="W161" s="35">
        <v>86</v>
      </c>
      <c r="X161" s="36">
        <f t="shared" si="64"/>
        <v>0.90526315789473688</v>
      </c>
      <c r="Y161" s="1">
        <f t="shared" si="65"/>
        <v>9.4736842105263119E-2</v>
      </c>
    </row>
    <row r="162" spans="1:25" ht="12.75" customHeight="1" x14ac:dyDescent="0.2">
      <c r="A162" s="46" t="s">
        <v>28</v>
      </c>
      <c r="B162" s="2"/>
      <c r="C162" s="2"/>
      <c r="D162" s="2"/>
      <c r="E162" s="2"/>
      <c r="F162" s="2"/>
      <c r="G162" s="2"/>
      <c r="H162" s="2">
        <v>75</v>
      </c>
      <c r="I162" s="2"/>
      <c r="J162" s="2"/>
      <c r="K162" s="45"/>
      <c r="L162" s="57"/>
      <c r="M162" s="57"/>
      <c r="N162" s="57"/>
      <c r="O162" s="45"/>
      <c r="P162" s="45"/>
      <c r="Q162" s="45"/>
      <c r="R162" s="225"/>
      <c r="S162" s="1"/>
      <c r="T162" s="1"/>
      <c r="U162" s="2"/>
      <c r="V162" s="1">
        <f>H162/G161</f>
        <v>0.96153846153846156</v>
      </c>
      <c r="W162" s="35">
        <v>88</v>
      </c>
      <c r="X162" s="36">
        <f t="shared" si="64"/>
        <v>1.0232558139534884</v>
      </c>
      <c r="Y162" s="1">
        <f t="shared" si="65"/>
        <v>-2.3255813953488413E-2</v>
      </c>
    </row>
    <row r="163" spans="1:25" ht="12.75" customHeight="1" x14ac:dyDescent="0.2">
      <c r="A163" s="46" t="s">
        <v>29</v>
      </c>
      <c r="B163" s="2"/>
      <c r="C163" s="2"/>
      <c r="D163" s="2"/>
      <c r="E163" s="2"/>
      <c r="F163" s="2"/>
      <c r="G163" s="2"/>
      <c r="H163" s="2"/>
      <c r="I163" s="2">
        <v>75</v>
      </c>
      <c r="J163" s="2"/>
      <c r="K163" s="45"/>
      <c r="L163" s="57"/>
      <c r="M163" s="57"/>
      <c r="N163" s="57"/>
      <c r="O163" s="45"/>
      <c r="P163" s="45"/>
      <c r="Q163" s="45"/>
      <c r="R163" s="225"/>
      <c r="S163" s="1"/>
      <c r="T163" s="1"/>
      <c r="U163" s="2"/>
      <c r="V163" s="1">
        <f>I163/H162</f>
        <v>1</v>
      </c>
      <c r="W163" s="35">
        <v>92</v>
      </c>
      <c r="X163" s="36">
        <f t="shared" si="64"/>
        <v>1.0454545454545454</v>
      </c>
      <c r="Y163" s="1">
        <f t="shared" si="65"/>
        <v>-4.5454545454545414E-2</v>
      </c>
    </row>
    <row r="164" spans="1:25" ht="12.75" customHeight="1" x14ac:dyDescent="0.2">
      <c r="A164" s="46" t="s">
        <v>30</v>
      </c>
      <c r="B164" s="2"/>
      <c r="C164" s="2"/>
      <c r="D164" s="2"/>
      <c r="E164" s="2"/>
      <c r="F164" s="2"/>
      <c r="G164" s="2"/>
      <c r="H164" s="2"/>
      <c r="I164" s="2"/>
      <c r="J164" s="2">
        <v>75</v>
      </c>
      <c r="K164" s="45"/>
      <c r="L164" s="57">
        <v>21</v>
      </c>
      <c r="M164" s="57">
        <v>1</v>
      </c>
      <c r="N164" s="57">
        <v>24</v>
      </c>
      <c r="O164" s="45"/>
      <c r="P164" s="45">
        <v>1</v>
      </c>
      <c r="Q164" s="45"/>
      <c r="R164" s="138">
        <f t="shared" ref="R164:R167" si="66">SUM(O164:Q164)</f>
        <v>1</v>
      </c>
      <c r="S164" s="1"/>
      <c r="T164" s="1"/>
      <c r="U164" s="2"/>
      <c r="V164" s="1">
        <f>J164/I163</f>
        <v>1</v>
      </c>
      <c r="W164" s="35">
        <v>90</v>
      </c>
      <c r="X164" s="36">
        <f t="shared" si="64"/>
        <v>0.97826086956521741</v>
      </c>
      <c r="Y164" s="1">
        <f t="shared" si="65"/>
        <v>2.1739130434782594E-2</v>
      </c>
    </row>
    <row r="165" spans="1:25" ht="12.75" customHeight="1" x14ac:dyDescent="0.2">
      <c r="A165" s="46" t="s">
        <v>31</v>
      </c>
      <c r="B165" s="2"/>
      <c r="C165" s="2"/>
      <c r="D165" s="2"/>
      <c r="E165" s="2"/>
      <c r="F165" s="2"/>
      <c r="G165" s="2"/>
      <c r="H165" s="2"/>
      <c r="I165" s="2"/>
      <c r="J165" s="2">
        <v>75</v>
      </c>
      <c r="K165" s="45"/>
      <c r="L165" s="57">
        <v>37</v>
      </c>
      <c r="M165" s="57">
        <v>12</v>
      </c>
      <c r="N165" s="57">
        <v>31</v>
      </c>
      <c r="O165" s="45">
        <v>35</v>
      </c>
      <c r="P165" s="45">
        <v>8</v>
      </c>
      <c r="Q165" s="45">
        <v>30</v>
      </c>
      <c r="R165" s="138">
        <f t="shared" si="66"/>
        <v>73</v>
      </c>
      <c r="S165" s="1"/>
      <c r="T165" s="1"/>
      <c r="U165" s="2"/>
      <c r="V165" s="1"/>
      <c r="W165" s="35">
        <f>31+12+37</f>
        <v>80</v>
      </c>
      <c r="X165" s="36"/>
      <c r="Y165" s="1"/>
    </row>
    <row r="166" spans="1:25" ht="12.75" customHeight="1" x14ac:dyDescent="0.2">
      <c r="A166" s="46" t="s">
        <v>50</v>
      </c>
      <c r="B166" s="2"/>
      <c r="C166" s="2"/>
      <c r="D166" s="2"/>
      <c r="E166" s="2"/>
      <c r="F166" s="2"/>
      <c r="G166" s="2"/>
      <c r="H166" s="2"/>
      <c r="I166" s="2"/>
      <c r="J166" s="2">
        <v>10</v>
      </c>
      <c r="K166" s="45"/>
      <c r="L166" s="2">
        <v>5</v>
      </c>
      <c r="M166" s="2">
        <v>4</v>
      </c>
      <c r="N166" s="2">
        <v>1</v>
      </c>
      <c r="O166" s="45">
        <v>3</v>
      </c>
      <c r="P166" s="45">
        <v>4</v>
      </c>
      <c r="Q166" s="45">
        <v>1</v>
      </c>
      <c r="R166" s="138">
        <f t="shared" si="66"/>
        <v>8</v>
      </c>
      <c r="S166" s="1"/>
      <c r="T166" s="1"/>
      <c r="U166" s="2"/>
      <c r="V166" s="1"/>
      <c r="W166" s="35">
        <v>10</v>
      </c>
      <c r="X166" s="36"/>
      <c r="Y166" s="1"/>
    </row>
    <row r="167" spans="1:25" ht="12.75" customHeight="1" x14ac:dyDescent="0.2">
      <c r="A167" s="46" t="s">
        <v>51</v>
      </c>
      <c r="B167" s="2"/>
      <c r="C167" s="2"/>
      <c r="D167" s="2"/>
      <c r="E167" s="2"/>
      <c r="F167" s="2"/>
      <c r="G167" s="2"/>
      <c r="H167" s="2"/>
      <c r="I167" s="2"/>
      <c r="J167" s="2">
        <v>5</v>
      </c>
      <c r="K167" s="45"/>
      <c r="L167" s="2">
        <v>4</v>
      </c>
      <c r="M167" s="2">
        <v>1</v>
      </c>
      <c r="N167" s="2"/>
      <c r="O167" s="45">
        <v>4</v>
      </c>
      <c r="P167" s="45">
        <v>1</v>
      </c>
      <c r="Q167" s="45"/>
      <c r="R167" s="138">
        <f t="shared" si="66"/>
        <v>5</v>
      </c>
      <c r="S167" s="1"/>
      <c r="T167" s="1"/>
      <c r="U167" s="2"/>
      <c r="V167" s="1"/>
      <c r="W167" s="35">
        <v>5</v>
      </c>
      <c r="X167" s="36"/>
      <c r="Y167" s="1"/>
    </row>
    <row r="168" spans="1:25" ht="12.75" customHeight="1" x14ac:dyDescent="0.2">
      <c r="A168" s="46" t="s">
        <v>52</v>
      </c>
      <c r="B168" s="2"/>
      <c r="C168" s="2"/>
      <c r="D168" s="2"/>
      <c r="E168" s="2"/>
      <c r="F168" s="2"/>
      <c r="G168" s="2"/>
      <c r="H168" s="2"/>
      <c r="I168" s="2"/>
      <c r="J168" s="2"/>
      <c r="K168" s="45"/>
      <c r="L168" s="2"/>
      <c r="M168" s="2"/>
      <c r="N168" s="2"/>
      <c r="O168" s="45"/>
      <c r="P168" s="45"/>
      <c r="Q168" s="45"/>
      <c r="R168" s="225"/>
      <c r="S168" s="1"/>
      <c r="T168" s="1"/>
      <c r="U168" s="2"/>
      <c r="V168" s="1"/>
      <c r="W168" s="35"/>
      <c r="X168" s="36"/>
      <c r="Y168" s="1"/>
    </row>
    <row r="169" spans="1:25" ht="12.75" customHeight="1" x14ac:dyDescent="0.2">
      <c r="L169" s="2"/>
      <c r="M169" s="2"/>
      <c r="N169" s="2"/>
      <c r="O169" s="2"/>
      <c r="P169" s="2"/>
      <c r="Q169" s="2"/>
      <c r="R169" s="221">
        <f>SUM(R164:R167)</f>
        <v>87</v>
      </c>
      <c r="S169" s="1">
        <f>SUM(R164:R165)/B156</f>
        <v>0.60162601626016265</v>
      </c>
      <c r="T169" s="1">
        <f>R169/B156</f>
        <v>0.70731707317073167</v>
      </c>
      <c r="U169" s="1">
        <f>T169-S169</f>
        <v>0.10569105691056901</v>
      </c>
      <c r="V169" s="1"/>
    </row>
    <row r="170" spans="1:25" ht="12.75" customHeight="1" x14ac:dyDescent="0.3">
      <c r="A170" s="61" t="s">
        <v>64</v>
      </c>
      <c r="S170" s="1"/>
      <c r="T170" s="1"/>
      <c r="V170" s="1"/>
    </row>
    <row r="171" spans="1:25" ht="102.75" customHeight="1" x14ac:dyDescent="0.2">
      <c r="B171" s="306" t="s">
        <v>3</v>
      </c>
      <c r="C171" s="307"/>
      <c r="D171" s="307"/>
      <c r="E171" s="307"/>
      <c r="F171" s="307"/>
      <c r="G171" s="307"/>
      <c r="H171" s="307"/>
      <c r="I171" s="307"/>
      <c r="J171" s="307"/>
      <c r="K171" s="307"/>
      <c r="L171" s="63" t="s">
        <v>125</v>
      </c>
      <c r="M171" s="63" t="s">
        <v>126</v>
      </c>
      <c r="N171" s="63" t="s">
        <v>127</v>
      </c>
      <c r="O171" s="9" t="s">
        <v>125</v>
      </c>
      <c r="P171" s="9" t="s">
        <v>126</v>
      </c>
      <c r="Q171" s="9" t="s">
        <v>127</v>
      </c>
      <c r="R171" s="213" t="s">
        <v>10</v>
      </c>
      <c r="S171" s="10" t="s">
        <v>11</v>
      </c>
      <c r="T171" s="10" t="s">
        <v>12</v>
      </c>
      <c r="U171" s="11" t="s">
        <v>13</v>
      </c>
      <c r="V171" s="10" t="s">
        <v>14</v>
      </c>
      <c r="W171" s="12" t="s">
        <v>15</v>
      </c>
      <c r="X171" s="12" t="s">
        <v>16</v>
      </c>
      <c r="Y171" s="13" t="s">
        <v>17</v>
      </c>
    </row>
    <row r="172" spans="1:25" ht="12.75" customHeight="1" x14ac:dyDescent="0.2">
      <c r="A172" s="15" t="s">
        <v>18</v>
      </c>
      <c r="B172" s="16">
        <v>1</v>
      </c>
      <c r="C172" s="16">
        <v>2</v>
      </c>
      <c r="D172" s="16">
        <v>3</v>
      </c>
      <c r="E172" s="16">
        <v>4</v>
      </c>
      <c r="F172" s="16">
        <v>5</v>
      </c>
      <c r="G172" s="16">
        <v>6</v>
      </c>
      <c r="H172" s="16">
        <v>7</v>
      </c>
      <c r="I172" s="16">
        <v>8</v>
      </c>
      <c r="J172" s="16">
        <v>9</v>
      </c>
      <c r="K172" s="45"/>
      <c r="L172" s="331">
        <v>10</v>
      </c>
      <c r="M172" s="332"/>
      <c r="N172" s="333"/>
      <c r="O172" s="20"/>
      <c r="P172" s="20"/>
      <c r="Q172" s="20"/>
      <c r="R172" s="138"/>
      <c r="S172" s="21"/>
      <c r="T172" s="21"/>
      <c r="U172" s="22"/>
      <c r="V172" s="23"/>
      <c r="W172" s="24"/>
      <c r="X172" s="24"/>
      <c r="Y172" s="1"/>
    </row>
    <row r="173" spans="1:25" ht="12.75" customHeight="1" x14ac:dyDescent="0.2">
      <c r="A173" s="40" t="s">
        <v>23</v>
      </c>
      <c r="B173" s="25">
        <v>166</v>
      </c>
      <c r="C173" s="25"/>
      <c r="D173" s="25"/>
      <c r="E173" s="25"/>
      <c r="F173" s="25"/>
      <c r="G173" s="25"/>
      <c r="H173" s="25"/>
      <c r="I173" s="25"/>
      <c r="J173" s="25"/>
      <c r="K173" s="45"/>
      <c r="L173" s="57"/>
      <c r="M173" s="57"/>
      <c r="N173" s="57"/>
      <c r="O173" s="34"/>
      <c r="P173" s="34"/>
      <c r="Q173" s="34"/>
      <c r="R173" s="215"/>
      <c r="S173" s="21"/>
      <c r="T173" s="21"/>
      <c r="U173" s="22"/>
      <c r="V173" s="23"/>
      <c r="W173" s="29">
        <f>B173</f>
        <v>166</v>
      </c>
      <c r="X173" s="24"/>
      <c r="Y173" s="1"/>
    </row>
    <row r="174" spans="1:25" ht="12.75" customHeight="1" x14ac:dyDescent="0.2">
      <c r="A174" s="40" t="s">
        <v>24</v>
      </c>
      <c r="B174" s="25"/>
      <c r="C174" s="25">
        <v>152</v>
      </c>
      <c r="D174" s="25"/>
      <c r="E174" s="25"/>
      <c r="F174" s="25"/>
      <c r="G174" s="25"/>
      <c r="H174" s="25"/>
      <c r="I174" s="25"/>
      <c r="J174" s="25"/>
      <c r="K174" s="45"/>
      <c r="L174" s="57"/>
      <c r="M174" s="57"/>
      <c r="N174" s="57"/>
      <c r="O174" s="34"/>
      <c r="P174" s="34"/>
      <c r="Q174" s="34"/>
      <c r="R174" s="215"/>
      <c r="S174" s="21"/>
      <c r="T174" s="21"/>
      <c r="U174" s="22"/>
      <c r="V174" s="23">
        <f>C174/B173</f>
        <v>0.91566265060240959</v>
      </c>
      <c r="W174" s="35">
        <v>156</v>
      </c>
      <c r="X174" s="36">
        <f t="shared" ref="X174:X181" si="67">W174/W173</f>
        <v>0.93975903614457834</v>
      </c>
      <c r="Y174" s="1">
        <f t="shared" ref="Y174:Y181" si="68">100%-X174</f>
        <v>6.0240963855421659E-2</v>
      </c>
    </row>
    <row r="175" spans="1:25" ht="12.75" customHeight="1" x14ac:dyDescent="0.2">
      <c r="A175" s="40" t="s">
        <v>25</v>
      </c>
      <c r="B175" s="25"/>
      <c r="C175" s="25"/>
      <c r="D175" s="25">
        <v>134</v>
      </c>
      <c r="E175" s="25"/>
      <c r="F175" s="25"/>
      <c r="G175" s="25"/>
      <c r="H175" s="25"/>
      <c r="I175" s="25"/>
      <c r="J175" s="25"/>
      <c r="K175" s="45"/>
      <c r="L175" s="57"/>
      <c r="M175" s="57"/>
      <c r="N175" s="57"/>
      <c r="O175" s="34"/>
      <c r="P175" s="34"/>
      <c r="Q175" s="34"/>
      <c r="R175" s="215"/>
      <c r="S175" s="21"/>
      <c r="T175" s="21"/>
      <c r="U175" s="22"/>
      <c r="V175" s="23">
        <f>D175/C174</f>
        <v>0.88157894736842102</v>
      </c>
      <c r="W175" s="35">
        <v>149</v>
      </c>
      <c r="X175" s="36">
        <f t="shared" si="67"/>
        <v>0.95512820512820518</v>
      </c>
      <c r="Y175" s="1">
        <f t="shared" si="68"/>
        <v>4.4871794871794823E-2</v>
      </c>
    </row>
    <row r="176" spans="1:25" ht="12.75" customHeight="1" x14ac:dyDescent="0.2">
      <c r="A176" s="40" t="s">
        <v>26</v>
      </c>
      <c r="B176" s="25"/>
      <c r="C176" s="25"/>
      <c r="D176" s="25"/>
      <c r="E176" s="25">
        <v>124</v>
      </c>
      <c r="F176" s="25"/>
      <c r="G176" s="25"/>
      <c r="H176" s="25"/>
      <c r="I176" s="25"/>
      <c r="J176" s="25"/>
      <c r="K176" s="45"/>
      <c r="L176" s="57"/>
      <c r="M176" s="57"/>
      <c r="N176" s="57"/>
      <c r="O176" s="34"/>
      <c r="P176" s="34"/>
      <c r="Q176" s="34"/>
      <c r="R176" s="215"/>
      <c r="S176" s="21"/>
      <c r="T176" s="21"/>
      <c r="U176" s="22"/>
      <c r="V176" s="23">
        <f>E176/D175</f>
        <v>0.92537313432835822</v>
      </c>
      <c r="W176" s="35">
        <v>135</v>
      </c>
      <c r="X176" s="36">
        <f t="shared" si="67"/>
        <v>0.90604026845637586</v>
      </c>
      <c r="Y176" s="1">
        <f t="shared" si="68"/>
        <v>9.3959731543624136E-2</v>
      </c>
    </row>
    <row r="177" spans="1:25" ht="12.75" customHeight="1" x14ac:dyDescent="0.2">
      <c r="A177" s="40" t="s">
        <v>27</v>
      </c>
      <c r="B177" s="25"/>
      <c r="C177" s="25"/>
      <c r="D177" s="25"/>
      <c r="E177" s="25"/>
      <c r="F177" s="25">
        <v>120</v>
      </c>
      <c r="G177" s="25"/>
      <c r="H177" s="25"/>
      <c r="I177" s="25"/>
      <c r="J177" s="25"/>
      <c r="K177" s="45"/>
      <c r="L177" s="57"/>
      <c r="M177" s="57"/>
      <c r="N177" s="57"/>
      <c r="O177" s="34"/>
      <c r="P177" s="34"/>
      <c r="Q177" s="34"/>
      <c r="R177" s="215"/>
      <c r="S177" s="21"/>
      <c r="T177" s="21"/>
      <c r="U177" s="22"/>
      <c r="V177" s="23">
        <f>F177/E176</f>
        <v>0.967741935483871</v>
      </c>
      <c r="W177" s="35">
        <v>132</v>
      </c>
      <c r="X177" s="36">
        <f t="shared" si="67"/>
        <v>0.97777777777777775</v>
      </c>
      <c r="Y177" s="1">
        <f t="shared" si="68"/>
        <v>2.2222222222222254E-2</v>
      </c>
    </row>
    <row r="178" spans="1:25" ht="12.75" customHeight="1" x14ac:dyDescent="0.2">
      <c r="A178" s="46" t="s">
        <v>28</v>
      </c>
      <c r="B178" s="2"/>
      <c r="C178" s="2"/>
      <c r="D178" s="2"/>
      <c r="E178" s="2"/>
      <c r="F178" s="2"/>
      <c r="G178" s="2">
        <v>117</v>
      </c>
      <c r="H178" s="2"/>
      <c r="I178" s="2"/>
      <c r="J178" s="2"/>
      <c r="K178" s="45"/>
      <c r="L178" s="57"/>
      <c r="M178" s="57"/>
      <c r="N178" s="57"/>
      <c r="O178" s="45"/>
      <c r="P178" s="45"/>
      <c r="Q178" s="45"/>
      <c r="R178" s="225"/>
      <c r="S178" s="1"/>
      <c r="T178" s="1"/>
      <c r="U178" s="2"/>
      <c r="V178" s="1">
        <f>G178/F177</f>
        <v>0.97499999999999998</v>
      </c>
      <c r="W178" s="35">
        <v>131</v>
      </c>
      <c r="X178" s="36">
        <f t="shared" si="67"/>
        <v>0.99242424242424243</v>
      </c>
      <c r="Y178" s="1">
        <f t="shared" si="68"/>
        <v>7.575757575757569E-3</v>
      </c>
    </row>
    <row r="179" spans="1:25" ht="12.75" customHeight="1" x14ac:dyDescent="0.2">
      <c r="A179" s="46" t="s">
        <v>29</v>
      </c>
      <c r="B179" s="2"/>
      <c r="C179" s="2"/>
      <c r="D179" s="2"/>
      <c r="E179" s="2"/>
      <c r="F179" s="2"/>
      <c r="G179" s="2"/>
      <c r="H179" s="2">
        <v>117</v>
      </c>
      <c r="I179" s="2"/>
      <c r="J179" s="2"/>
      <c r="K179" s="45"/>
      <c r="L179" s="57"/>
      <c r="M179" s="57"/>
      <c r="N179" s="57"/>
      <c r="O179" s="45"/>
      <c r="P179" s="45"/>
      <c r="Q179" s="45"/>
      <c r="R179" s="225"/>
      <c r="S179" s="1"/>
      <c r="T179" s="1"/>
      <c r="U179" s="2"/>
      <c r="V179" s="1">
        <f>H179/G178</f>
        <v>1</v>
      </c>
      <c r="W179" s="35">
        <v>130</v>
      </c>
      <c r="X179" s="36">
        <f t="shared" si="67"/>
        <v>0.99236641221374045</v>
      </c>
      <c r="Y179" s="1">
        <f t="shared" si="68"/>
        <v>7.6335877862595547E-3</v>
      </c>
    </row>
    <row r="180" spans="1:25" ht="12.75" customHeight="1" x14ac:dyDescent="0.2">
      <c r="A180" s="46" t="s">
        <v>30</v>
      </c>
      <c r="B180" s="2"/>
      <c r="C180" s="2"/>
      <c r="D180" s="2"/>
      <c r="E180" s="2"/>
      <c r="F180" s="2"/>
      <c r="G180" s="2"/>
      <c r="H180" s="2"/>
      <c r="I180" s="2">
        <v>117</v>
      </c>
      <c r="J180" s="2"/>
      <c r="K180" s="45"/>
      <c r="L180" s="57">
        <v>1</v>
      </c>
      <c r="M180" s="57"/>
      <c r="N180" s="57"/>
      <c r="O180" s="45"/>
      <c r="P180" s="45"/>
      <c r="Q180" s="45"/>
      <c r="R180" s="225"/>
      <c r="S180" s="1"/>
      <c r="T180" s="1"/>
      <c r="U180" s="2"/>
      <c r="V180" s="1">
        <f>I180/H179</f>
        <v>1</v>
      </c>
      <c r="W180" s="35">
        <v>128</v>
      </c>
      <c r="X180" s="36">
        <f t="shared" si="67"/>
        <v>0.98461538461538467</v>
      </c>
      <c r="Y180" s="1">
        <f t="shared" si="68"/>
        <v>1.538461538461533E-2</v>
      </c>
    </row>
    <row r="181" spans="1:25" ht="12.75" customHeight="1" x14ac:dyDescent="0.2">
      <c r="A181" s="46" t="s">
        <v>31</v>
      </c>
      <c r="B181" s="2"/>
      <c r="C181" s="2"/>
      <c r="D181" s="2"/>
      <c r="E181" s="2"/>
      <c r="F181" s="2"/>
      <c r="G181" s="2"/>
      <c r="H181" s="2"/>
      <c r="I181" s="2"/>
      <c r="J181" s="2">
        <v>117</v>
      </c>
      <c r="K181" s="45"/>
      <c r="L181" s="57">
        <v>26</v>
      </c>
      <c r="M181" s="57">
        <v>18</v>
      </c>
      <c r="N181" s="57">
        <v>27</v>
      </c>
      <c r="O181" s="45"/>
      <c r="P181" s="45"/>
      <c r="Q181" s="45"/>
      <c r="R181" s="225"/>
      <c r="S181" s="1"/>
      <c r="T181" s="1"/>
      <c r="U181" s="2"/>
      <c r="V181" s="1">
        <f>J181/I180</f>
        <v>1</v>
      </c>
      <c r="W181" s="35">
        <v>129</v>
      </c>
      <c r="X181" s="36">
        <f t="shared" si="67"/>
        <v>1.0078125</v>
      </c>
      <c r="Y181" s="1">
        <f t="shared" si="68"/>
        <v>-7.8125E-3</v>
      </c>
    </row>
    <row r="182" spans="1:25" ht="12.75" customHeight="1" x14ac:dyDescent="0.2">
      <c r="A182" s="46" t="s">
        <v>50</v>
      </c>
      <c r="B182" s="2"/>
      <c r="C182" s="2"/>
      <c r="D182" s="2"/>
      <c r="E182" s="2"/>
      <c r="F182" s="2"/>
      <c r="G182" s="2"/>
      <c r="H182" s="2"/>
      <c r="I182" s="2"/>
      <c r="J182" s="2">
        <v>115</v>
      </c>
      <c r="K182" s="45">
        <v>1</v>
      </c>
      <c r="L182" s="2">
        <v>40</v>
      </c>
      <c r="M182" s="2">
        <v>35</v>
      </c>
      <c r="N182" s="2">
        <v>40</v>
      </c>
      <c r="O182" s="45">
        <v>40</v>
      </c>
      <c r="P182" s="45">
        <v>35</v>
      </c>
      <c r="Q182" s="45">
        <v>38</v>
      </c>
      <c r="R182" s="138">
        <f t="shared" ref="R182:R184" si="69">SUM(O182:Q182)</f>
        <v>113</v>
      </c>
      <c r="S182" s="1"/>
      <c r="T182" s="1"/>
      <c r="U182" s="2"/>
      <c r="V182" s="1"/>
      <c r="W182" s="35">
        <v>115</v>
      </c>
      <c r="X182" s="36"/>
      <c r="Y182" s="1"/>
    </row>
    <row r="183" spans="1:25" ht="12.75" customHeight="1" x14ac:dyDescent="0.2">
      <c r="A183" s="46" t="s">
        <v>51</v>
      </c>
      <c r="B183" s="2"/>
      <c r="C183" s="2"/>
      <c r="D183" s="2"/>
      <c r="E183" s="2"/>
      <c r="F183" s="2"/>
      <c r="G183" s="2"/>
      <c r="H183" s="2"/>
      <c r="I183" s="2"/>
      <c r="J183" s="2">
        <v>14</v>
      </c>
      <c r="K183" s="45"/>
      <c r="L183" s="2">
        <v>2</v>
      </c>
      <c r="M183" s="2">
        <v>5</v>
      </c>
      <c r="N183" s="2">
        <v>7</v>
      </c>
      <c r="O183" s="45">
        <v>2</v>
      </c>
      <c r="P183" s="45">
        <v>4</v>
      </c>
      <c r="Q183" s="45">
        <v>5</v>
      </c>
      <c r="R183" s="138">
        <f t="shared" si="69"/>
        <v>11</v>
      </c>
      <c r="S183" s="1"/>
      <c r="T183" s="1"/>
      <c r="U183" s="2"/>
      <c r="V183" s="1"/>
      <c r="W183" s="35">
        <v>15</v>
      </c>
      <c r="X183" s="36"/>
      <c r="Y183" s="1"/>
    </row>
    <row r="184" spans="1:25" ht="12.75" customHeight="1" x14ac:dyDescent="0.2">
      <c r="A184" s="46" t="s">
        <v>52</v>
      </c>
      <c r="B184" s="2"/>
      <c r="C184" s="2"/>
      <c r="D184" s="2"/>
      <c r="E184" s="2"/>
      <c r="F184" s="2"/>
      <c r="G184" s="2"/>
      <c r="H184" s="2"/>
      <c r="I184" s="2"/>
      <c r="J184" s="2">
        <v>3</v>
      </c>
      <c r="K184" s="45"/>
      <c r="L184" s="2">
        <v>1</v>
      </c>
      <c r="M184" s="2">
        <v>1</v>
      </c>
      <c r="N184" s="2">
        <v>1</v>
      </c>
      <c r="O184" s="45">
        <v>1</v>
      </c>
      <c r="P184" s="45">
        <v>1</v>
      </c>
      <c r="Q184" s="45">
        <v>1</v>
      </c>
      <c r="R184" s="138">
        <f t="shared" si="69"/>
        <v>3</v>
      </c>
      <c r="S184" s="1"/>
      <c r="T184" s="1"/>
      <c r="U184" s="2"/>
      <c r="V184" s="1"/>
      <c r="W184" s="35">
        <v>3</v>
      </c>
      <c r="X184" s="36"/>
      <c r="Y184" s="1"/>
    </row>
    <row r="185" spans="1:25" ht="12.75" customHeight="1" x14ac:dyDescent="0.2">
      <c r="L185" s="2"/>
      <c r="M185" s="2"/>
      <c r="N185" s="2"/>
      <c r="O185" s="2"/>
      <c r="P185" s="2"/>
      <c r="Q185" s="2"/>
      <c r="R185" s="221">
        <f>SUM(R182:R184)</f>
        <v>127</v>
      </c>
      <c r="S185" s="1">
        <f>R182/B173</f>
        <v>0.68072289156626509</v>
      </c>
      <c r="T185" s="1">
        <f>R185/B173</f>
        <v>0.76506024096385539</v>
      </c>
      <c r="U185" s="1">
        <f>T185-S185</f>
        <v>8.43373493975903E-2</v>
      </c>
      <c r="V185" s="1"/>
    </row>
    <row r="186" spans="1:25" ht="12.75" customHeight="1" x14ac:dyDescent="0.2">
      <c r="L186" s="2"/>
      <c r="M186" s="2"/>
      <c r="N186" s="2"/>
      <c r="O186" s="2"/>
      <c r="P186" s="2"/>
      <c r="Q186" s="2"/>
      <c r="R186" s="221"/>
      <c r="S186" s="1"/>
      <c r="T186" s="1"/>
      <c r="U186" s="1"/>
      <c r="V186" s="1"/>
    </row>
    <row r="187" spans="1:25" ht="12.75" customHeight="1" x14ac:dyDescent="0.3">
      <c r="A187" s="61" t="s">
        <v>65</v>
      </c>
      <c r="S187" s="1"/>
      <c r="T187" s="1"/>
      <c r="V187" s="1"/>
    </row>
    <row r="188" spans="1:25" ht="102.75" customHeight="1" x14ac:dyDescent="0.2">
      <c r="B188" s="306" t="s">
        <v>3</v>
      </c>
      <c r="C188" s="307"/>
      <c r="D188" s="307"/>
      <c r="E188" s="307"/>
      <c r="F188" s="307"/>
      <c r="G188" s="307"/>
      <c r="H188" s="307"/>
      <c r="I188" s="307"/>
      <c r="J188" s="307"/>
      <c r="K188" s="307"/>
      <c r="L188" s="63" t="s">
        <v>125</v>
      </c>
      <c r="M188" s="63" t="s">
        <v>126</v>
      </c>
      <c r="N188" s="63" t="s">
        <v>127</v>
      </c>
      <c r="O188" s="9" t="s">
        <v>125</v>
      </c>
      <c r="P188" s="9" t="s">
        <v>126</v>
      </c>
      <c r="Q188" s="9" t="s">
        <v>127</v>
      </c>
      <c r="R188" s="213" t="s">
        <v>10</v>
      </c>
      <c r="S188" s="10" t="s">
        <v>11</v>
      </c>
      <c r="T188" s="10" t="s">
        <v>12</v>
      </c>
      <c r="U188" s="11" t="s">
        <v>13</v>
      </c>
      <c r="V188" s="10" t="s">
        <v>14</v>
      </c>
      <c r="W188" s="12" t="s">
        <v>15</v>
      </c>
      <c r="X188" s="12" t="s">
        <v>16</v>
      </c>
      <c r="Y188" s="13" t="s">
        <v>17</v>
      </c>
    </row>
    <row r="189" spans="1:25" ht="12.75" customHeight="1" x14ac:dyDescent="0.2">
      <c r="A189" s="15" t="s">
        <v>18</v>
      </c>
      <c r="B189" s="16">
        <v>1</v>
      </c>
      <c r="C189" s="16">
        <v>2</v>
      </c>
      <c r="D189" s="16">
        <v>3</v>
      </c>
      <c r="E189" s="16">
        <v>4</v>
      </c>
      <c r="F189" s="16">
        <v>5</v>
      </c>
      <c r="G189" s="16">
        <v>6</v>
      </c>
      <c r="H189" s="16">
        <v>7</v>
      </c>
      <c r="I189" s="16">
        <v>8</v>
      </c>
      <c r="J189" s="16">
        <v>9</v>
      </c>
      <c r="K189" s="45"/>
      <c r="L189" s="331">
        <v>10</v>
      </c>
      <c r="M189" s="332"/>
      <c r="N189" s="333"/>
      <c r="O189" s="20"/>
      <c r="P189" s="20"/>
      <c r="Q189" s="20"/>
      <c r="R189" s="138"/>
      <c r="S189" s="21"/>
      <c r="T189" s="21"/>
      <c r="U189" s="22"/>
      <c r="V189" s="23"/>
      <c r="W189" s="24"/>
      <c r="X189" s="24"/>
      <c r="Y189" s="1"/>
    </row>
    <row r="190" spans="1:25" ht="12.75" customHeight="1" x14ac:dyDescent="0.2">
      <c r="A190" s="40" t="s">
        <v>24</v>
      </c>
      <c r="B190" s="25">
        <v>102</v>
      </c>
      <c r="C190" s="25"/>
      <c r="D190" s="25"/>
      <c r="E190" s="25"/>
      <c r="F190" s="25"/>
      <c r="G190" s="25"/>
      <c r="H190" s="25"/>
      <c r="I190" s="25"/>
      <c r="J190" s="25"/>
      <c r="K190" s="45"/>
      <c r="L190" s="57"/>
      <c r="M190" s="57"/>
      <c r="N190" s="57"/>
      <c r="O190" s="34"/>
      <c r="P190" s="34"/>
      <c r="Q190" s="34"/>
      <c r="R190" s="215"/>
      <c r="S190" s="21"/>
      <c r="T190" s="21"/>
      <c r="U190" s="22"/>
      <c r="V190" s="23"/>
      <c r="W190" s="29">
        <f>B190</f>
        <v>102</v>
      </c>
      <c r="X190" s="24"/>
      <c r="Y190" s="1"/>
    </row>
    <row r="191" spans="1:25" ht="12.75" customHeight="1" x14ac:dyDescent="0.2">
      <c r="A191" s="40" t="s">
        <v>25</v>
      </c>
      <c r="B191" s="25"/>
      <c r="C191" s="25">
        <v>82</v>
      </c>
      <c r="D191" s="25"/>
      <c r="E191" s="25"/>
      <c r="F191" s="25"/>
      <c r="G191" s="25"/>
      <c r="H191" s="25"/>
      <c r="I191" s="25"/>
      <c r="J191" s="25"/>
      <c r="K191" s="45"/>
      <c r="L191" s="57"/>
      <c r="M191" s="57"/>
      <c r="N191" s="57"/>
      <c r="O191" s="34"/>
      <c r="P191" s="34"/>
      <c r="Q191" s="34"/>
      <c r="R191" s="215"/>
      <c r="S191" s="21"/>
      <c r="T191" s="21"/>
      <c r="U191" s="22"/>
      <c r="V191" s="23">
        <f>C191/B190</f>
        <v>0.80392156862745101</v>
      </c>
      <c r="W191" s="35">
        <v>88</v>
      </c>
      <c r="X191" s="36">
        <f t="shared" ref="X191:X198" si="70">W191/W190</f>
        <v>0.86274509803921573</v>
      </c>
      <c r="Y191" s="1">
        <f t="shared" ref="Y191:Y198" si="71">100%-X191</f>
        <v>0.13725490196078427</v>
      </c>
    </row>
    <row r="192" spans="1:25" ht="12.75" customHeight="1" x14ac:dyDescent="0.2">
      <c r="A192" s="40" t="s">
        <v>26</v>
      </c>
      <c r="B192" s="25"/>
      <c r="C192" s="25"/>
      <c r="D192" s="25">
        <v>73</v>
      </c>
      <c r="E192" s="25"/>
      <c r="F192" s="25"/>
      <c r="G192" s="25"/>
      <c r="H192" s="25"/>
      <c r="I192" s="25"/>
      <c r="J192" s="25"/>
      <c r="K192" s="45"/>
      <c r="L192" s="57"/>
      <c r="M192" s="57"/>
      <c r="N192" s="57"/>
      <c r="O192" s="34"/>
      <c r="P192" s="34"/>
      <c r="Q192" s="34"/>
      <c r="R192" s="215"/>
      <c r="S192" s="21"/>
      <c r="T192" s="21"/>
      <c r="U192" s="22"/>
      <c r="V192" s="23">
        <f>D192/C191</f>
        <v>0.8902439024390244</v>
      </c>
      <c r="W192" s="35">
        <v>82</v>
      </c>
      <c r="X192" s="36">
        <f t="shared" si="70"/>
        <v>0.93181818181818177</v>
      </c>
      <c r="Y192" s="1">
        <f t="shared" si="71"/>
        <v>6.8181818181818232E-2</v>
      </c>
    </row>
    <row r="193" spans="1:25" ht="12.75" customHeight="1" x14ac:dyDescent="0.2">
      <c r="A193" s="40" t="s">
        <v>27</v>
      </c>
      <c r="B193" s="25"/>
      <c r="C193" s="25"/>
      <c r="D193" s="25"/>
      <c r="E193" s="25">
        <v>70</v>
      </c>
      <c r="F193" s="25"/>
      <c r="G193" s="25"/>
      <c r="H193" s="25"/>
      <c r="I193" s="25"/>
      <c r="J193" s="25"/>
      <c r="K193" s="45"/>
      <c r="L193" s="57"/>
      <c r="M193" s="57"/>
      <c r="N193" s="57"/>
      <c r="O193" s="34"/>
      <c r="P193" s="34"/>
      <c r="Q193" s="34"/>
      <c r="R193" s="215"/>
      <c r="S193" s="21"/>
      <c r="T193" s="21"/>
      <c r="U193" s="22"/>
      <c r="V193" s="23">
        <f>E193/D192</f>
        <v>0.95890410958904104</v>
      </c>
      <c r="W193" s="35">
        <v>78</v>
      </c>
      <c r="X193" s="36">
        <f t="shared" si="70"/>
        <v>0.95121951219512191</v>
      </c>
      <c r="Y193" s="1">
        <f t="shared" si="71"/>
        <v>4.8780487804878092E-2</v>
      </c>
    </row>
    <row r="194" spans="1:25" ht="12.75" customHeight="1" x14ac:dyDescent="0.2">
      <c r="A194" s="46" t="s">
        <v>28</v>
      </c>
      <c r="B194" s="2"/>
      <c r="C194" s="2"/>
      <c r="D194" s="2"/>
      <c r="E194" s="2"/>
      <c r="F194" s="2">
        <v>68</v>
      </c>
      <c r="G194" s="2"/>
      <c r="H194" s="2"/>
      <c r="I194" s="2"/>
      <c r="J194" s="2"/>
      <c r="K194" s="45"/>
      <c r="L194" s="57"/>
      <c r="M194" s="57"/>
      <c r="N194" s="57"/>
      <c r="O194" s="45"/>
      <c r="P194" s="45"/>
      <c r="Q194" s="45"/>
      <c r="R194" s="225"/>
      <c r="S194" s="1"/>
      <c r="T194" s="1"/>
      <c r="U194" s="2"/>
      <c r="V194" s="1">
        <f>F194/E193</f>
        <v>0.97142857142857142</v>
      </c>
      <c r="W194" s="35">
        <v>77</v>
      </c>
      <c r="X194" s="36">
        <f t="shared" si="70"/>
        <v>0.98717948717948723</v>
      </c>
      <c r="Y194" s="1">
        <f t="shared" si="71"/>
        <v>1.2820512820512775E-2</v>
      </c>
    </row>
    <row r="195" spans="1:25" ht="12.75" customHeight="1" x14ac:dyDescent="0.2">
      <c r="A195" s="46" t="s">
        <v>29</v>
      </c>
      <c r="B195" s="2"/>
      <c r="C195" s="2"/>
      <c r="D195" s="2"/>
      <c r="E195" s="2"/>
      <c r="F195" s="2"/>
      <c r="G195" s="2">
        <v>63</v>
      </c>
      <c r="H195" s="2"/>
      <c r="I195" s="2"/>
      <c r="J195" s="2"/>
      <c r="K195" s="45"/>
      <c r="L195" s="57"/>
      <c r="M195" s="57"/>
      <c r="N195" s="57"/>
      <c r="O195" s="45"/>
      <c r="P195" s="45"/>
      <c r="Q195" s="45"/>
      <c r="R195" s="225"/>
      <c r="S195" s="1"/>
      <c r="T195" s="1"/>
      <c r="U195" s="2"/>
      <c r="V195" s="1">
        <f>G195/F194</f>
        <v>0.92647058823529416</v>
      </c>
      <c r="W195" s="35">
        <v>71</v>
      </c>
      <c r="X195" s="36">
        <f t="shared" si="70"/>
        <v>0.92207792207792205</v>
      </c>
      <c r="Y195" s="1">
        <f t="shared" si="71"/>
        <v>7.7922077922077948E-2</v>
      </c>
    </row>
    <row r="196" spans="1:25" ht="12.75" customHeight="1" x14ac:dyDescent="0.2">
      <c r="A196" s="46" t="s">
        <v>30</v>
      </c>
      <c r="B196" s="2"/>
      <c r="C196" s="2"/>
      <c r="D196" s="2"/>
      <c r="E196" s="2"/>
      <c r="F196" s="2"/>
      <c r="G196" s="2"/>
      <c r="H196" s="2">
        <v>63</v>
      </c>
      <c r="I196" s="2"/>
      <c r="J196" s="2"/>
      <c r="K196" s="45"/>
      <c r="L196" s="57">
        <v>1</v>
      </c>
      <c r="M196" s="57"/>
      <c r="N196" s="57"/>
      <c r="O196" s="45"/>
      <c r="P196" s="45"/>
      <c r="Q196" s="45"/>
      <c r="R196" s="225"/>
      <c r="S196" s="1"/>
      <c r="T196" s="1"/>
      <c r="U196" s="2"/>
      <c r="V196" s="1">
        <f>H196/G195</f>
        <v>1</v>
      </c>
      <c r="W196" s="35">
        <v>69</v>
      </c>
      <c r="X196" s="36">
        <f t="shared" si="70"/>
        <v>0.971830985915493</v>
      </c>
      <c r="Y196" s="1">
        <f t="shared" si="71"/>
        <v>2.8169014084507005E-2</v>
      </c>
    </row>
    <row r="197" spans="1:25" ht="12.75" customHeight="1" x14ac:dyDescent="0.2">
      <c r="A197" s="46" t="s">
        <v>31</v>
      </c>
      <c r="B197" s="2"/>
      <c r="C197" s="2"/>
      <c r="D197" s="2"/>
      <c r="E197" s="2"/>
      <c r="F197" s="2"/>
      <c r="G197" s="2"/>
      <c r="H197" s="2"/>
      <c r="I197" s="2">
        <v>62</v>
      </c>
      <c r="J197" s="2"/>
      <c r="K197" s="45"/>
      <c r="L197" s="57"/>
      <c r="M197" s="57"/>
      <c r="N197" s="57"/>
      <c r="O197" s="45"/>
      <c r="P197" s="45"/>
      <c r="Q197" s="45"/>
      <c r="R197" s="225"/>
      <c r="S197" s="1"/>
      <c r="T197" s="1"/>
      <c r="U197" s="2"/>
      <c r="V197" s="1">
        <f>I197/H196</f>
        <v>0.98412698412698407</v>
      </c>
      <c r="W197" s="35">
        <v>67</v>
      </c>
      <c r="X197" s="36">
        <f t="shared" si="70"/>
        <v>0.97101449275362317</v>
      </c>
      <c r="Y197" s="1">
        <f t="shared" si="71"/>
        <v>2.8985507246376829E-2</v>
      </c>
    </row>
    <row r="198" spans="1:25" ht="12.75" customHeight="1" x14ac:dyDescent="0.2">
      <c r="A198" s="46" t="s">
        <v>50</v>
      </c>
      <c r="B198" s="2"/>
      <c r="C198" s="2"/>
      <c r="D198" s="2"/>
      <c r="E198" s="2"/>
      <c r="F198" s="2"/>
      <c r="G198" s="2"/>
      <c r="H198" s="2"/>
      <c r="I198" s="2"/>
      <c r="J198" s="2">
        <v>57</v>
      </c>
      <c r="K198" s="45"/>
      <c r="L198" s="2">
        <v>12</v>
      </c>
      <c r="M198" s="2"/>
      <c r="N198" s="2">
        <v>7</v>
      </c>
      <c r="O198" s="45">
        <v>1</v>
      </c>
      <c r="P198" s="45"/>
      <c r="Q198" s="45"/>
      <c r="R198" s="138">
        <f t="shared" ref="R198:R200" si="72">SUM(O198:Q198)</f>
        <v>1</v>
      </c>
      <c r="S198" s="1"/>
      <c r="T198" s="1"/>
      <c r="U198" s="2"/>
      <c r="V198" s="1">
        <f>J198/I197</f>
        <v>0.91935483870967738</v>
      </c>
      <c r="W198" s="35">
        <v>66</v>
      </c>
      <c r="X198" s="36">
        <f t="shared" si="70"/>
        <v>0.9850746268656716</v>
      </c>
      <c r="Y198" s="1">
        <f t="shared" si="71"/>
        <v>1.4925373134328401E-2</v>
      </c>
    </row>
    <row r="199" spans="1:25" ht="12.75" customHeight="1" x14ac:dyDescent="0.2">
      <c r="A199" s="46" t="s">
        <v>51</v>
      </c>
      <c r="B199" s="2"/>
      <c r="C199" s="2"/>
      <c r="D199" s="2"/>
      <c r="E199" s="2"/>
      <c r="F199" s="2"/>
      <c r="G199" s="2"/>
      <c r="H199" s="2"/>
      <c r="I199" s="2"/>
      <c r="J199" s="2">
        <v>57</v>
      </c>
      <c r="K199" s="45"/>
      <c r="L199" s="2">
        <v>25</v>
      </c>
      <c r="M199" s="2">
        <v>12</v>
      </c>
      <c r="N199" s="2">
        <v>21</v>
      </c>
      <c r="O199" s="45">
        <v>25</v>
      </c>
      <c r="P199" s="45">
        <v>10</v>
      </c>
      <c r="Q199" s="45">
        <v>19</v>
      </c>
      <c r="R199" s="138">
        <f t="shared" si="72"/>
        <v>54</v>
      </c>
      <c r="S199" s="1"/>
      <c r="T199" s="1"/>
      <c r="U199" s="2"/>
      <c r="V199" s="1"/>
      <c r="W199" s="35">
        <v>57</v>
      </c>
      <c r="X199" s="36"/>
      <c r="Y199" s="1"/>
    </row>
    <row r="200" spans="1:25" ht="12.75" customHeight="1" x14ac:dyDescent="0.2">
      <c r="A200" s="46" t="s">
        <v>52</v>
      </c>
      <c r="B200" s="2"/>
      <c r="C200" s="2"/>
      <c r="D200" s="2"/>
      <c r="E200" s="2"/>
      <c r="F200" s="2"/>
      <c r="G200" s="2"/>
      <c r="H200" s="2"/>
      <c r="I200" s="2"/>
      <c r="J200" s="2">
        <v>11</v>
      </c>
      <c r="K200" s="45"/>
      <c r="L200" s="2">
        <v>3</v>
      </c>
      <c r="M200" s="2">
        <v>5</v>
      </c>
      <c r="N200" s="2">
        <v>3</v>
      </c>
      <c r="O200" s="45">
        <v>3</v>
      </c>
      <c r="P200" s="45">
        <v>5</v>
      </c>
      <c r="Q200" s="45">
        <v>3</v>
      </c>
      <c r="R200" s="138">
        <f t="shared" si="72"/>
        <v>11</v>
      </c>
      <c r="S200" s="1"/>
      <c r="T200" s="1"/>
      <c r="U200" s="2"/>
      <c r="V200" s="1"/>
      <c r="W200" s="35">
        <v>11</v>
      </c>
      <c r="X200" s="36"/>
      <c r="Y200" s="1"/>
    </row>
    <row r="201" spans="1:25" ht="12.75" customHeight="1" x14ac:dyDescent="0.2">
      <c r="A201" s="46" t="s">
        <v>54</v>
      </c>
      <c r="B201" s="2"/>
      <c r="C201" s="2"/>
      <c r="D201" s="2"/>
      <c r="E201" s="2"/>
      <c r="F201" s="2"/>
      <c r="G201" s="2"/>
      <c r="H201" s="2"/>
      <c r="I201" s="2"/>
      <c r="J201" s="2"/>
      <c r="K201" s="45"/>
      <c r="L201" s="2"/>
      <c r="M201" s="2"/>
      <c r="N201" s="2"/>
      <c r="O201" s="45"/>
      <c r="P201" s="45"/>
      <c r="Q201" s="45"/>
      <c r="R201" s="225"/>
      <c r="S201" s="1"/>
      <c r="T201" s="1"/>
      <c r="U201" s="2"/>
      <c r="V201" s="1"/>
      <c r="W201" s="35"/>
      <c r="X201" s="36"/>
      <c r="Y201" s="1"/>
    </row>
    <row r="202" spans="1:25" ht="12.75" customHeight="1" x14ac:dyDescent="0.2">
      <c r="L202" s="2"/>
      <c r="M202" s="2"/>
      <c r="N202" s="2"/>
      <c r="O202" s="2"/>
      <c r="P202" s="2"/>
      <c r="Q202" s="2"/>
      <c r="R202" s="221">
        <f>SUM(R198:R200)</f>
        <v>66</v>
      </c>
      <c r="S202" s="1">
        <f>R202/B190</f>
        <v>0.6470588235294118</v>
      </c>
      <c r="T202" s="1">
        <f>R202/B190</f>
        <v>0.6470588235294118</v>
      </c>
      <c r="U202" s="1">
        <f>T202-S202</f>
        <v>0</v>
      </c>
      <c r="V202" s="1"/>
    </row>
    <row r="203" spans="1:25" ht="12.75" customHeight="1" x14ac:dyDescent="0.3">
      <c r="A203" s="61" t="s">
        <v>66</v>
      </c>
      <c r="S203" s="1"/>
      <c r="T203" s="1"/>
      <c r="V203" s="1"/>
    </row>
    <row r="204" spans="1:25" ht="102.75" customHeight="1" x14ac:dyDescent="0.2">
      <c r="B204" s="306" t="s">
        <v>3</v>
      </c>
      <c r="C204" s="307"/>
      <c r="D204" s="307"/>
      <c r="E204" s="307"/>
      <c r="F204" s="307"/>
      <c r="G204" s="307"/>
      <c r="H204" s="307"/>
      <c r="I204" s="307"/>
      <c r="J204" s="307"/>
      <c r="K204" s="307"/>
      <c r="L204" s="63" t="s">
        <v>125</v>
      </c>
      <c r="M204" s="63" t="s">
        <v>126</v>
      </c>
      <c r="N204" s="63" t="s">
        <v>127</v>
      </c>
      <c r="O204" s="9" t="s">
        <v>125</v>
      </c>
      <c r="P204" s="9" t="s">
        <v>126</v>
      </c>
      <c r="Q204" s="9" t="s">
        <v>127</v>
      </c>
      <c r="R204" s="213" t="s">
        <v>10</v>
      </c>
      <c r="S204" s="10" t="s">
        <v>11</v>
      </c>
      <c r="T204" s="10" t="s">
        <v>12</v>
      </c>
      <c r="U204" s="11" t="s">
        <v>13</v>
      </c>
      <c r="V204" s="10" t="s">
        <v>14</v>
      </c>
      <c r="W204" s="12" t="s">
        <v>15</v>
      </c>
      <c r="X204" s="12" t="s">
        <v>16</v>
      </c>
      <c r="Y204" s="13" t="s">
        <v>17</v>
      </c>
    </row>
    <row r="205" spans="1:25" ht="12.75" customHeight="1" x14ac:dyDescent="0.2">
      <c r="A205" s="15" t="s">
        <v>18</v>
      </c>
      <c r="B205" s="16">
        <v>1</v>
      </c>
      <c r="C205" s="16">
        <v>2</v>
      </c>
      <c r="D205" s="16">
        <v>3</v>
      </c>
      <c r="E205" s="16">
        <v>4</v>
      </c>
      <c r="F205" s="16">
        <v>5</v>
      </c>
      <c r="G205" s="16">
        <v>6</v>
      </c>
      <c r="H205" s="16">
        <v>7</v>
      </c>
      <c r="I205" s="16">
        <v>8</v>
      </c>
      <c r="J205" s="16">
        <v>9</v>
      </c>
      <c r="K205" s="45"/>
      <c r="L205" s="331">
        <v>10</v>
      </c>
      <c r="M205" s="332"/>
      <c r="N205" s="333"/>
      <c r="O205" s="20"/>
      <c r="P205" s="20"/>
      <c r="Q205" s="20"/>
      <c r="R205" s="138"/>
      <c r="S205" s="21"/>
      <c r="T205" s="21"/>
      <c r="U205" s="22"/>
      <c r="V205" s="23"/>
      <c r="W205" s="24"/>
      <c r="X205" s="24"/>
      <c r="Y205" s="1"/>
    </row>
    <row r="206" spans="1:25" ht="12.75" customHeight="1" x14ac:dyDescent="0.2">
      <c r="A206" s="40" t="s">
        <v>25</v>
      </c>
      <c r="B206" s="25">
        <v>161</v>
      </c>
      <c r="C206" s="25"/>
      <c r="D206" s="25"/>
      <c r="E206" s="25"/>
      <c r="F206" s="25"/>
      <c r="G206" s="25"/>
      <c r="H206" s="25"/>
      <c r="I206" s="25"/>
      <c r="J206" s="25"/>
      <c r="K206" s="45"/>
      <c r="L206" s="57"/>
      <c r="M206" s="57"/>
      <c r="N206" s="57"/>
      <c r="O206" s="34"/>
      <c r="P206" s="34"/>
      <c r="Q206" s="34"/>
      <c r="R206" s="215"/>
      <c r="S206" s="21"/>
      <c r="T206" s="21"/>
      <c r="U206" s="22"/>
      <c r="V206" s="23"/>
      <c r="W206" s="29">
        <f>B206</f>
        <v>161</v>
      </c>
      <c r="X206" s="24"/>
      <c r="Y206" s="1"/>
    </row>
    <row r="207" spans="1:25" ht="12.75" customHeight="1" x14ac:dyDescent="0.2">
      <c r="A207" s="40" t="s">
        <v>26</v>
      </c>
      <c r="B207" s="25"/>
      <c r="C207" s="25">
        <v>139</v>
      </c>
      <c r="D207" s="25"/>
      <c r="E207" s="25"/>
      <c r="F207" s="25"/>
      <c r="G207" s="25"/>
      <c r="H207" s="25"/>
      <c r="I207" s="25"/>
      <c r="J207" s="25"/>
      <c r="K207" s="45"/>
      <c r="L207" s="57"/>
      <c r="M207" s="57"/>
      <c r="N207" s="57"/>
      <c r="O207" s="34"/>
      <c r="P207" s="34"/>
      <c r="Q207" s="34"/>
      <c r="R207" s="215"/>
      <c r="S207" s="21"/>
      <c r="T207" s="21"/>
      <c r="U207" s="22"/>
      <c r="V207" s="23">
        <f>C207/B206</f>
        <v>0.86335403726708071</v>
      </c>
      <c r="W207" s="35">
        <v>146</v>
      </c>
      <c r="X207" s="36">
        <f t="shared" ref="X207:X214" si="73">W207/W206</f>
        <v>0.90683229813664601</v>
      </c>
      <c r="Y207" s="1">
        <f t="shared" ref="Y207:Y214" si="74">100%-X207</f>
        <v>9.3167701863353991E-2</v>
      </c>
    </row>
    <row r="208" spans="1:25" ht="12.75" customHeight="1" x14ac:dyDescent="0.2">
      <c r="A208" s="40" t="s">
        <v>27</v>
      </c>
      <c r="B208" s="25"/>
      <c r="C208" s="25"/>
      <c r="D208" s="25">
        <v>139</v>
      </c>
      <c r="E208" s="25"/>
      <c r="F208" s="25"/>
      <c r="G208" s="25"/>
      <c r="H208" s="25"/>
      <c r="I208" s="25"/>
      <c r="J208" s="25"/>
      <c r="K208" s="45"/>
      <c r="L208" s="57"/>
      <c r="M208" s="57"/>
      <c r="N208" s="57"/>
      <c r="O208" s="34"/>
      <c r="P208" s="34"/>
      <c r="Q208" s="34"/>
      <c r="R208" s="215"/>
      <c r="S208" s="21"/>
      <c r="T208" s="21"/>
      <c r="U208" s="22"/>
      <c r="V208" s="23">
        <f>D208/C207</f>
        <v>1</v>
      </c>
      <c r="W208" s="35">
        <v>142</v>
      </c>
      <c r="X208" s="36">
        <f t="shared" si="73"/>
        <v>0.9726027397260274</v>
      </c>
      <c r="Y208" s="1">
        <f t="shared" si="74"/>
        <v>2.7397260273972601E-2</v>
      </c>
    </row>
    <row r="209" spans="1:25" ht="12.75" customHeight="1" x14ac:dyDescent="0.2">
      <c r="A209" s="46" t="s">
        <v>28</v>
      </c>
      <c r="B209" s="2"/>
      <c r="C209" s="2"/>
      <c r="D209" s="2"/>
      <c r="E209" s="2">
        <v>139</v>
      </c>
      <c r="F209" s="2"/>
      <c r="G209" s="2"/>
      <c r="H209" s="2"/>
      <c r="I209" s="2"/>
      <c r="J209" s="2"/>
      <c r="K209" s="45"/>
      <c r="L209" s="57"/>
      <c r="M209" s="57"/>
      <c r="N209" s="57"/>
      <c r="O209" s="45"/>
      <c r="P209" s="45"/>
      <c r="Q209" s="45"/>
      <c r="R209" s="225"/>
      <c r="S209" s="1"/>
      <c r="T209" s="1"/>
      <c r="U209" s="2"/>
      <c r="V209" s="1">
        <f>E209/D208</f>
        <v>1</v>
      </c>
      <c r="W209" s="35">
        <v>139</v>
      </c>
      <c r="X209" s="36">
        <f t="shared" si="73"/>
        <v>0.97887323943661975</v>
      </c>
      <c r="Y209" s="1">
        <f t="shared" si="74"/>
        <v>2.1126760563380254E-2</v>
      </c>
    </row>
    <row r="210" spans="1:25" ht="12.75" customHeight="1" x14ac:dyDescent="0.2">
      <c r="A210" s="46" t="s">
        <v>29</v>
      </c>
      <c r="B210" s="2"/>
      <c r="C210" s="2"/>
      <c r="D210" s="2"/>
      <c r="E210" s="2"/>
      <c r="F210" s="2">
        <v>135</v>
      </c>
      <c r="G210" s="2"/>
      <c r="H210" s="2"/>
      <c r="I210" s="2"/>
      <c r="J210" s="2"/>
      <c r="K210" s="45"/>
      <c r="L210" s="57"/>
      <c r="M210" s="57"/>
      <c r="N210" s="57"/>
      <c r="O210" s="45"/>
      <c r="P210" s="45"/>
      <c r="Q210" s="45"/>
      <c r="R210" s="225"/>
      <c r="S210" s="1"/>
      <c r="T210" s="1"/>
      <c r="U210" s="2"/>
      <c r="V210" s="1">
        <f>F210/E209</f>
        <v>0.97122302158273377</v>
      </c>
      <c r="W210" s="35">
        <v>135</v>
      </c>
      <c r="X210" s="36">
        <f t="shared" si="73"/>
        <v>0.97122302158273377</v>
      </c>
      <c r="Y210" s="1">
        <f t="shared" si="74"/>
        <v>2.877697841726623E-2</v>
      </c>
    </row>
    <row r="211" spans="1:25" ht="12.75" customHeight="1" x14ac:dyDescent="0.2">
      <c r="A211" s="46" t="s">
        <v>30</v>
      </c>
      <c r="B211" s="2"/>
      <c r="C211" s="2"/>
      <c r="D211" s="2"/>
      <c r="E211" s="2"/>
      <c r="F211" s="2"/>
      <c r="G211" s="2">
        <v>132</v>
      </c>
      <c r="H211" s="2"/>
      <c r="I211" s="2"/>
      <c r="J211" s="2"/>
      <c r="K211" s="45"/>
      <c r="L211" s="57"/>
      <c r="M211" s="57"/>
      <c r="N211" s="57"/>
      <c r="O211" s="45"/>
      <c r="P211" s="45"/>
      <c r="Q211" s="45"/>
      <c r="R211" s="225"/>
      <c r="S211" s="1"/>
      <c r="T211" s="1"/>
      <c r="U211" s="2"/>
      <c r="V211" s="1">
        <f>G211/F210</f>
        <v>0.97777777777777775</v>
      </c>
      <c r="W211" s="35">
        <v>132</v>
      </c>
      <c r="X211" s="36">
        <f t="shared" si="73"/>
        <v>0.97777777777777775</v>
      </c>
      <c r="Y211" s="1">
        <f t="shared" si="74"/>
        <v>2.2222222222222254E-2</v>
      </c>
    </row>
    <row r="212" spans="1:25" ht="12.75" customHeight="1" x14ac:dyDescent="0.2">
      <c r="A212" s="46" t="s">
        <v>31</v>
      </c>
      <c r="B212" s="2"/>
      <c r="C212" s="2"/>
      <c r="D212" s="2"/>
      <c r="E212" s="2"/>
      <c r="F212" s="2"/>
      <c r="G212" s="2"/>
      <c r="H212" s="2">
        <v>130</v>
      </c>
      <c r="I212" s="2"/>
      <c r="J212" s="2"/>
      <c r="K212" s="45"/>
      <c r="L212" s="57"/>
      <c r="M212" s="57"/>
      <c r="N212" s="57"/>
      <c r="O212" s="45"/>
      <c r="P212" s="45"/>
      <c r="Q212" s="45"/>
      <c r="R212" s="225"/>
      <c r="S212" s="1"/>
      <c r="T212" s="1"/>
      <c r="U212" s="2"/>
      <c r="V212" s="1">
        <f>H212/G211</f>
        <v>0.98484848484848486</v>
      </c>
      <c r="W212" s="35">
        <v>130</v>
      </c>
      <c r="X212" s="36">
        <f t="shared" si="73"/>
        <v>0.98484848484848486</v>
      </c>
      <c r="Y212" s="1">
        <f t="shared" si="74"/>
        <v>1.5151515151515138E-2</v>
      </c>
    </row>
    <row r="213" spans="1:25" ht="12.75" customHeight="1" x14ac:dyDescent="0.2">
      <c r="A213" s="46" t="s">
        <v>50</v>
      </c>
      <c r="B213" s="2"/>
      <c r="C213" s="2"/>
      <c r="D213" s="2"/>
      <c r="E213" s="2"/>
      <c r="F213" s="2"/>
      <c r="G213" s="2"/>
      <c r="H213" s="2"/>
      <c r="I213" s="2">
        <v>129</v>
      </c>
      <c r="J213" s="2"/>
      <c r="K213" s="45"/>
      <c r="L213" s="2"/>
      <c r="M213" s="2"/>
      <c r="N213" s="2"/>
      <c r="O213" s="45"/>
      <c r="P213" s="45"/>
      <c r="Q213" s="45"/>
      <c r="R213" s="225"/>
      <c r="S213" s="1"/>
      <c r="T213" s="1"/>
      <c r="U213" s="2"/>
      <c r="V213" s="1">
        <f>I213/H212</f>
        <v>0.99230769230769234</v>
      </c>
      <c r="W213" s="35">
        <v>129</v>
      </c>
      <c r="X213" s="36">
        <f t="shared" si="73"/>
        <v>0.99230769230769234</v>
      </c>
      <c r="Y213" s="1">
        <f t="shared" si="74"/>
        <v>7.692307692307665E-3</v>
      </c>
    </row>
    <row r="214" spans="1:25" ht="12.75" customHeight="1" x14ac:dyDescent="0.2">
      <c r="A214" s="46" t="s">
        <v>51</v>
      </c>
      <c r="B214" s="2"/>
      <c r="C214" s="2"/>
      <c r="D214" s="2"/>
      <c r="E214" s="2"/>
      <c r="F214" s="2"/>
      <c r="G214" s="2"/>
      <c r="H214" s="2"/>
      <c r="I214" s="2"/>
      <c r="J214" s="2">
        <v>128</v>
      </c>
      <c r="K214" s="45"/>
      <c r="L214" s="2"/>
      <c r="M214" s="2"/>
      <c r="N214" s="2"/>
      <c r="O214" s="45"/>
      <c r="P214" s="45"/>
      <c r="Q214" s="45"/>
      <c r="R214" s="225"/>
      <c r="S214" s="1"/>
      <c r="T214" s="1"/>
      <c r="U214" s="2"/>
      <c r="V214" s="1">
        <f>J214/I213</f>
        <v>0.99224806201550386</v>
      </c>
      <c r="W214" s="35">
        <v>129</v>
      </c>
      <c r="X214" s="36">
        <f t="shared" si="73"/>
        <v>1</v>
      </c>
      <c r="Y214" s="1">
        <f t="shared" si="74"/>
        <v>0</v>
      </c>
    </row>
    <row r="215" spans="1:25" ht="12.75" customHeight="1" x14ac:dyDescent="0.2">
      <c r="A215" s="46" t="s">
        <v>52</v>
      </c>
      <c r="B215" s="2"/>
      <c r="C215" s="2"/>
      <c r="D215" s="2"/>
      <c r="E215" s="2"/>
      <c r="F215" s="2"/>
      <c r="G215" s="2"/>
      <c r="H215" s="2"/>
      <c r="I215" s="2"/>
      <c r="J215" s="2">
        <v>127</v>
      </c>
      <c r="K215" s="45"/>
      <c r="L215" s="2">
        <v>48</v>
      </c>
      <c r="M215" s="2">
        <v>45</v>
      </c>
      <c r="N215" s="2">
        <v>34</v>
      </c>
      <c r="O215" s="45"/>
      <c r="P215" s="45"/>
      <c r="Q215" s="45"/>
      <c r="R215" s="138">
        <f>SUM(L215:Q215)</f>
        <v>127</v>
      </c>
      <c r="S215" s="1"/>
      <c r="T215" s="1"/>
      <c r="U215" s="2"/>
      <c r="V215" s="1"/>
      <c r="W215" s="35">
        <v>127</v>
      </c>
      <c r="X215" s="36"/>
      <c r="Y215" s="1"/>
    </row>
    <row r="216" spans="1:25" ht="12.75" customHeight="1" x14ac:dyDescent="0.2">
      <c r="A216" s="46" t="s">
        <v>54</v>
      </c>
      <c r="B216" s="2"/>
      <c r="C216" s="2"/>
      <c r="D216" s="2"/>
      <c r="E216" s="2"/>
      <c r="F216" s="2"/>
      <c r="G216" s="2"/>
      <c r="H216" s="2"/>
      <c r="I216" s="2"/>
      <c r="J216" s="2"/>
      <c r="K216" s="45"/>
      <c r="L216" s="2"/>
      <c r="M216" s="2"/>
      <c r="N216" s="2"/>
      <c r="O216" s="45"/>
      <c r="P216" s="45"/>
      <c r="Q216" s="45"/>
      <c r="R216" s="225"/>
      <c r="S216" s="1"/>
      <c r="T216" s="1"/>
      <c r="U216" s="2"/>
      <c r="V216" s="1"/>
      <c r="W216" s="35"/>
      <c r="X216" s="36"/>
      <c r="Y216" s="1"/>
    </row>
    <row r="217" spans="1:25" ht="12.75" customHeight="1" x14ac:dyDescent="0.2">
      <c r="L217" s="2"/>
      <c r="M217" s="2"/>
      <c r="N217" s="2"/>
      <c r="O217" s="2"/>
      <c r="P217" s="2"/>
      <c r="Q217" s="2"/>
      <c r="R217" s="221">
        <f>SUM(R215)</f>
        <v>127</v>
      </c>
      <c r="S217" s="1">
        <f>R215/B206</f>
        <v>0.78881987577639756</v>
      </c>
      <c r="T217" s="1">
        <f>R217/B206</f>
        <v>0.78881987577639756</v>
      </c>
      <c r="U217" s="1">
        <f>T217-S217</f>
        <v>0</v>
      </c>
      <c r="V217" s="1"/>
    </row>
    <row r="218" spans="1:25" ht="12.75" customHeight="1" x14ac:dyDescent="0.3">
      <c r="A218" s="61" t="s">
        <v>67</v>
      </c>
      <c r="S218" s="1"/>
      <c r="T218" s="1"/>
      <c r="V218" s="1"/>
    </row>
    <row r="219" spans="1:25" ht="102.75" customHeight="1" x14ac:dyDescent="0.2">
      <c r="B219" s="306" t="s">
        <v>3</v>
      </c>
      <c r="C219" s="307"/>
      <c r="D219" s="307"/>
      <c r="E219" s="307"/>
      <c r="F219" s="307"/>
      <c r="G219" s="307"/>
      <c r="H219" s="307"/>
      <c r="I219" s="307"/>
      <c r="J219" s="307"/>
      <c r="K219" s="307"/>
      <c r="L219" s="63" t="s">
        <v>125</v>
      </c>
      <c r="M219" s="63" t="s">
        <v>126</v>
      </c>
      <c r="N219" s="63" t="s">
        <v>127</v>
      </c>
      <c r="O219" s="9" t="s">
        <v>125</v>
      </c>
      <c r="P219" s="9" t="s">
        <v>126</v>
      </c>
      <c r="Q219" s="9" t="s">
        <v>127</v>
      </c>
      <c r="R219" s="213" t="s">
        <v>10</v>
      </c>
      <c r="S219" s="10" t="s">
        <v>11</v>
      </c>
      <c r="T219" s="10" t="s">
        <v>12</v>
      </c>
      <c r="U219" s="11" t="s">
        <v>13</v>
      </c>
      <c r="V219" s="10" t="s">
        <v>14</v>
      </c>
      <c r="W219" s="12" t="s">
        <v>15</v>
      </c>
      <c r="X219" s="12" t="s">
        <v>16</v>
      </c>
      <c r="Y219" s="13" t="s">
        <v>17</v>
      </c>
    </row>
    <row r="220" spans="1:25" ht="12.75" customHeight="1" x14ac:dyDescent="0.2">
      <c r="A220" s="15" t="s">
        <v>18</v>
      </c>
      <c r="B220" s="16">
        <v>1</v>
      </c>
      <c r="C220" s="16">
        <v>2</v>
      </c>
      <c r="D220" s="16">
        <v>3</v>
      </c>
      <c r="E220" s="16">
        <v>4</v>
      </c>
      <c r="F220" s="16">
        <v>5</v>
      </c>
      <c r="G220" s="16">
        <v>6</v>
      </c>
      <c r="H220" s="16">
        <v>7</v>
      </c>
      <c r="I220" s="16">
        <v>8</v>
      </c>
      <c r="J220" s="16">
        <v>9</v>
      </c>
      <c r="K220" s="45"/>
      <c r="L220" s="331">
        <v>10</v>
      </c>
      <c r="M220" s="332"/>
      <c r="N220" s="333"/>
      <c r="O220" s="20"/>
      <c r="P220" s="20"/>
      <c r="Q220" s="20"/>
      <c r="R220" s="138"/>
      <c r="S220" s="21"/>
      <c r="T220" s="21"/>
      <c r="U220" s="22"/>
      <c r="V220" s="23"/>
      <c r="W220" s="24"/>
      <c r="X220" s="24"/>
      <c r="Y220" s="1"/>
    </row>
    <row r="221" spans="1:25" ht="12.75" customHeight="1" x14ac:dyDescent="0.2">
      <c r="A221" s="40" t="s">
        <v>26</v>
      </c>
      <c r="B221" s="25">
        <v>146</v>
      </c>
      <c r="C221" s="25"/>
      <c r="D221" s="25"/>
      <c r="E221" s="25"/>
      <c r="F221" s="25"/>
      <c r="G221" s="25"/>
      <c r="H221" s="25"/>
      <c r="I221" s="25"/>
      <c r="J221" s="25"/>
      <c r="K221" s="45"/>
      <c r="L221" s="57"/>
      <c r="M221" s="57"/>
      <c r="N221" s="57"/>
      <c r="O221" s="34"/>
      <c r="P221" s="34"/>
      <c r="Q221" s="34"/>
      <c r="R221" s="215"/>
      <c r="S221" s="21"/>
      <c r="T221" s="21"/>
      <c r="U221" s="22"/>
      <c r="V221" s="23"/>
      <c r="W221" s="29">
        <f>B221</f>
        <v>146</v>
      </c>
      <c r="X221" s="24"/>
      <c r="Y221" s="1"/>
    </row>
    <row r="222" spans="1:25" ht="12.75" customHeight="1" x14ac:dyDescent="0.2">
      <c r="A222" s="40" t="s">
        <v>27</v>
      </c>
      <c r="B222" s="25"/>
      <c r="C222" s="25">
        <v>126</v>
      </c>
      <c r="D222" s="25"/>
      <c r="E222" s="25"/>
      <c r="F222" s="25"/>
      <c r="G222" s="25"/>
      <c r="H222" s="25"/>
      <c r="I222" s="25"/>
      <c r="J222" s="25"/>
      <c r="K222" s="45"/>
      <c r="L222" s="57"/>
      <c r="M222" s="57"/>
      <c r="N222" s="57"/>
      <c r="O222" s="34"/>
      <c r="P222" s="34"/>
      <c r="Q222" s="34"/>
      <c r="R222" s="215"/>
      <c r="S222" s="21"/>
      <c r="T222" s="21"/>
      <c r="U222" s="22"/>
      <c r="V222" s="23">
        <f>C222/B221</f>
        <v>0.86301369863013699</v>
      </c>
      <c r="W222" s="140">
        <v>128</v>
      </c>
      <c r="X222" s="36">
        <f t="shared" ref="X222:X228" si="75">W222/W221</f>
        <v>0.87671232876712324</v>
      </c>
      <c r="Y222" s="1">
        <f t="shared" ref="Y222:Y228" si="76">100%-X222</f>
        <v>0.12328767123287676</v>
      </c>
    </row>
    <row r="223" spans="1:25" ht="12.75" customHeight="1" x14ac:dyDescent="0.2">
      <c r="A223" s="46" t="s">
        <v>28</v>
      </c>
      <c r="B223" s="2"/>
      <c r="C223" s="2"/>
      <c r="D223" s="2">
        <v>114</v>
      </c>
      <c r="E223" s="2"/>
      <c r="F223" s="2"/>
      <c r="G223" s="2"/>
      <c r="H223" s="2"/>
      <c r="I223" s="2"/>
      <c r="J223" s="2"/>
      <c r="K223" s="45"/>
      <c r="L223" s="57"/>
      <c r="M223" s="57"/>
      <c r="N223" s="57"/>
      <c r="O223" s="45"/>
      <c r="P223" s="45"/>
      <c r="Q223" s="45"/>
      <c r="R223" s="225"/>
      <c r="S223" s="1"/>
      <c r="T223" s="1"/>
      <c r="U223" s="2"/>
      <c r="V223" s="1">
        <f>D223/C222</f>
        <v>0.90476190476190477</v>
      </c>
      <c r="W223" s="140">
        <v>122</v>
      </c>
      <c r="X223" s="36">
        <f t="shared" si="75"/>
        <v>0.953125</v>
      </c>
      <c r="Y223" s="1">
        <f t="shared" si="76"/>
        <v>4.6875E-2</v>
      </c>
    </row>
    <row r="224" spans="1:25" ht="12.75" customHeight="1" x14ac:dyDescent="0.2">
      <c r="A224" s="46" t="s">
        <v>29</v>
      </c>
      <c r="B224" s="2"/>
      <c r="C224" s="2"/>
      <c r="D224" s="2"/>
      <c r="E224" s="2">
        <v>109</v>
      </c>
      <c r="F224" s="2"/>
      <c r="G224" s="2"/>
      <c r="H224" s="2"/>
      <c r="I224" s="2"/>
      <c r="J224" s="2"/>
      <c r="K224" s="45"/>
      <c r="L224" s="57"/>
      <c r="M224" s="57"/>
      <c r="N224" s="57"/>
      <c r="O224" s="45"/>
      <c r="P224" s="45"/>
      <c r="Q224" s="45"/>
      <c r="R224" s="225"/>
      <c r="S224" s="1"/>
      <c r="T224" s="1"/>
      <c r="U224" s="2"/>
      <c r="V224" s="1">
        <f>E224/D223</f>
        <v>0.95614035087719296</v>
      </c>
      <c r="W224" s="140">
        <v>119</v>
      </c>
      <c r="X224" s="36">
        <f t="shared" si="75"/>
        <v>0.97540983606557374</v>
      </c>
      <c r="Y224" s="1">
        <f t="shared" si="76"/>
        <v>2.4590163934426257E-2</v>
      </c>
    </row>
    <row r="225" spans="1:25" ht="12.75" customHeight="1" x14ac:dyDescent="0.2">
      <c r="A225" s="46" t="s">
        <v>30</v>
      </c>
      <c r="B225" s="2"/>
      <c r="C225" s="2"/>
      <c r="D225" s="2"/>
      <c r="E225" s="2"/>
      <c r="F225" s="2">
        <v>109</v>
      </c>
      <c r="G225" s="2"/>
      <c r="H225" s="2"/>
      <c r="I225" s="2"/>
      <c r="J225" s="2"/>
      <c r="K225" s="45"/>
      <c r="L225" s="57"/>
      <c r="M225" s="57"/>
      <c r="N225" s="57"/>
      <c r="O225" s="45"/>
      <c r="P225" s="45"/>
      <c r="Q225" s="45"/>
      <c r="R225" s="225"/>
      <c r="S225" s="1"/>
      <c r="T225" s="1"/>
      <c r="U225" s="2"/>
      <c r="V225" s="1">
        <f>F225/E224</f>
        <v>1</v>
      </c>
      <c r="W225" s="140">
        <v>118</v>
      </c>
      <c r="X225" s="36">
        <f t="shared" si="75"/>
        <v>0.99159663865546221</v>
      </c>
      <c r="Y225" s="1">
        <f t="shared" si="76"/>
        <v>8.4033613445377853E-3</v>
      </c>
    </row>
    <row r="226" spans="1:25" ht="12.75" customHeight="1" x14ac:dyDescent="0.2">
      <c r="A226" s="46" t="s">
        <v>31</v>
      </c>
      <c r="B226" s="2"/>
      <c r="C226" s="2"/>
      <c r="D226" s="2"/>
      <c r="E226" s="2"/>
      <c r="F226" s="2"/>
      <c r="G226" s="2">
        <v>107</v>
      </c>
      <c r="H226" s="2"/>
      <c r="I226" s="2"/>
      <c r="J226" s="2"/>
      <c r="K226" s="45"/>
      <c r="L226" s="57"/>
      <c r="M226" s="57"/>
      <c r="N226" s="57"/>
      <c r="O226" s="45"/>
      <c r="P226" s="45"/>
      <c r="Q226" s="45"/>
      <c r="R226" s="225"/>
      <c r="S226" s="1"/>
      <c r="T226" s="1"/>
      <c r="U226" s="2"/>
      <c r="V226" s="1">
        <f>G226/F225</f>
        <v>0.98165137614678899</v>
      </c>
      <c r="W226" s="140">
        <v>115</v>
      </c>
      <c r="X226" s="36">
        <f t="shared" si="75"/>
        <v>0.97457627118644063</v>
      </c>
      <c r="Y226" s="1">
        <f t="shared" si="76"/>
        <v>2.5423728813559365E-2</v>
      </c>
    </row>
    <row r="227" spans="1:25" ht="12.75" customHeight="1" x14ac:dyDescent="0.2">
      <c r="A227" s="46" t="s">
        <v>50</v>
      </c>
      <c r="B227" s="2"/>
      <c r="C227" s="2"/>
      <c r="D227" s="2"/>
      <c r="E227" s="2"/>
      <c r="F227" s="2"/>
      <c r="G227" s="2"/>
      <c r="H227" s="2">
        <v>102</v>
      </c>
      <c r="I227" s="2"/>
      <c r="J227" s="2"/>
      <c r="K227" s="45"/>
      <c r="L227" s="2"/>
      <c r="M227" s="2"/>
      <c r="N227" s="2"/>
      <c r="O227" s="45"/>
      <c r="P227" s="45"/>
      <c r="Q227" s="45"/>
      <c r="R227" s="225"/>
      <c r="S227" s="1"/>
      <c r="T227" s="1"/>
      <c r="U227" s="2"/>
      <c r="V227" s="1">
        <f>H227/G226</f>
        <v>0.95327102803738317</v>
      </c>
      <c r="W227" s="140">
        <v>112</v>
      </c>
      <c r="X227" s="36">
        <f t="shared" si="75"/>
        <v>0.97391304347826091</v>
      </c>
      <c r="Y227" s="1">
        <f t="shared" si="76"/>
        <v>2.6086956521739091E-2</v>
      </c>
    </row>
    <row r="228" spans="1:25" ht="12.75" customHeight="1" x14ac:dyDescent="0.2">
      <c r="A228" s="46" t="s">
        <v>51</v>
      </c>
      <c r="B228" s="2"/>
      <c r="C228" s="2"/>
      <c r="D228" s="2"/>
      <c r="E228" s="2"/>
      <c r="F228" s="2"/>
      <c r="G228" s="2"/>
      <c r="H228" s="2"/>
      <c r="I228" s="2">
        <v>97</v>
      </c>
      <c r="J228" s="2"/>
      <c r="K228" s="45"/>
      <c r="L228" s="2"/>
      <c r="M228" s="2"/>
      <c r="N228" s="2"/>
      <c r="O228" s="45"/>
      <c r="P228" s="45"/>
      <c r="Q228" s="45"/>
      <c r="R228" s="225"/>
      <c r="S228" s="1"/>
      <c r="T228" s="1"/>
      <c r="U228" s="2"/>
      <c r="V228" s="1">
        <f>I228/H227</f>
        <v>0.9509803921568627</v>
      </c>
      <c r="W228" s="140">
        <v>113</v>
      </c>
      <c r="X228" s="36">
        <f t="shared" si="75"/>
        <v>1.0089285714285714</v>
      </c>
      <c r="Y228" s="1">
        <f t="shared" si="76"/>
        <v>-8.9285714285713969E-3</v>
      </c>
    </row>
    <row r="229" spans="1:25" ht="12.75" customHeight="1" x14ac:dyDescent="0.2">
      <c r="A229" s="46" t="s">
        <v>52</v>
      </c>
      <c r="B229" s="2"/>
      <c r="C229" s="2"/>
      <c r="D229" s="2"/>
      <c r="E229" s="2"/>
      <c r="F229" s="2"/>
      <c r="G229" s="2"/>
      <c r="H229" s="2"/>
      <c r="I229" s="2">
        <v>97</v>
      </c>
      <c r="J229" s="2"/>
      <c r="K229" s="45"/>
      <c r="L229" s="2">
        <v>34</v>
      </c>
      <c r="M229" s="2">
        <v>27</v>
      </c>
      <c r="N229" s="2">
        <v>33</v>
      </c>
      <c r="O229" s="45"/>
      <c r="P229" s="45"/>
      <c r="Q229" s="45"/>
      <c r="R229" s="138">
        <f>SUM(L229:Q229)</f>
        <v>94</v>
      </c>
      <c r="S229" s="1"/>
      <c r="T229" s="1"/>
      <c r="U229" s="2"/>
      <c r="V229" s="1"/>
      <c r="W229" s="140">
        <v>106</v>
      </c>
      <c r="X229" s="36"/>
      <c r="Y229" s="1"/>
    </row>
    <row r="230" spans="1:25" ht="12.75" customHeight="1" x14ac:dyDescent="0.2">
      <c r="A230" s="46" t="s">
        <v>53</v>
      </c>
      <c r="B230" s="2"/>
      <c r="C230" s="2"/>
      <c r="D230" s="2"/>
      <c r="E230" s="2"/>
      <c r="F230" s="2"/>
      <c r="G230" s="2"/>
      <c r="H230" s="2"/>
      <c r="I230" s="2">
        <v>14</v>
      </c>
      <c r="J230" s="2"/>
      <c r="K230" s="45"/>
      <c r="L230" s="2">
        <v>7</v>
      </c>
      <c r="M230" s="2">
        <v>4</v>
      </c>
      <c r="N230" s="2">
        <v>3</v>
      </c>
      <c r="O230" s="45">
        <v>5</v>
      </c>
      <c r="P230" s="45">
        <v>4</v>
      </c>
      <c r="Q230" s="45">
        <v>2</v>
      </c>
      <c r="R230" s="138">
        <f t="shared" ref="R230:R234" si="77">SUM(O230:Q230)</f>
        <v>11</v>
      </c>
      <c r="S230" s="1"/>
      <c r="T230" s="1"/>
      <c r="U230" s="2"/>
      <c r="V230" s="1"/>
      <c r="W230" s="140">
        <v>14</v>
      </c>
      <c r="X230" s="36"/>
      <c r="Y230" s="1"/>
    </row>
    <row r="231" spans="1:25" ht="12.75" customHeight="1" x14ac:dyDescent="0.2">
      <c r="A231" s="46" t="s">
        <v>54</v>
      </c>
      <c r="B231" s="2"/>
      <c r="C231" s="2"/>
      <c r="D231" s="2"/>
      <c r="E231" s="2"/>
      <c r="F231" s="2"/>
      <c r="G231" s="2"/>
      <c r="H231" s="2"/>
      <c r="I231" s="2">
        <v>6</v>
      </c>
      <c r="J231" s="2"/>
      <c r="K231" s="45"/>
      <c r="L231" s="2">
        <v>3</v>
      </c>
      <c r="M231" s="2">
        <v>1</v>
      </c>
      <c r="N231" s="2">
        <v>2</v>
      </c>
      <c r="O231" s="45">
        <v>3</v>
      </c>
      <c r="P231" s="45">
        <v>1</v>
      </c>
      <c r="Q231" s="45">
        <v>1</v>
      </c>
      <c r="R231" s="138">
        <f t="shared" si="77"/>
        <v>5</v>
      </c>
      <c r="S231" s="1"/>
      <c r="T231" s="1"/>
      <c r="U231" s="2"/>
      <c r="V231" s="1"/>
      <c r="W231" s="140">
        <v>6</v>
      </c>
      <c r="X231" s="36"/>
      <c r="Y231" s="1"/>
    </row>
    <row r="232" spans="1:25" ht="12.75" customHeight="1" x14ac:dyDescent="0.2">
      <c r="A232" s="46" t="s">
        <v>55</v>
      </c>
      <c r="B232" s="2"/>
      <c r="C232" s="2"/>
      <c r="D232" s="2"/>
      <c r="E232" s="2"/>
      <c r="F232" s="2"/>
      <c r="G232" s="2"/>
      <c r="H232" s="2"/>
      <c r="I232" s="2">
        <v>1</v>
      </c>
      <c r="J232" s="2"/>
      <c r="K232" s="45"/>
      <c r="L232" s="2"/>
      <c r="M232" s="2"/>
      <c r="N232" s="2">
        <v>1</v>
      </c>
      <c r="O232" s="45"/>
      <c r="P232" s="45"/>
      <c r="Q232" s="45">
        <v>1</v>
      </c>
      <c r="R232" s="138">
        <f t="shared" si="77"/>
        <v>1</v>
      </c>
      <c r="S232" s="1"/>
      <c r="T232" s="1"/>
      <c r="U232" s="2"/>
      <c r="V232" s="1"/>
      <c r="W232" s="140">
        <v>1</v>
      </c>
      <c r="X232" s="36"/>
      <c r="Y232" s="1"/>
    </row>
    <row r="233" spans="1:25" ht="12.75" customHeight="1" x14ac:dyDescent="0.2">
      <c r="A233" s="46" t="s">
        <v>56</v>
      </c>
      <c r="B233" s="2"/>
      <c r="C233" s="2"/>
      <c r="D233" s="2"/>
      <c r="E233" s="2"/>
      <c r="F233" s="2"/>
      <c r="G233" s="2"/>
      <c r="H233" s="2"/>
      <c r="I233" s="2">
        <v>1</v>
      </c>
      <c r="J233" s="2"/>
      <c r="K233" s="45"/>
      <c r="L233" s="2">
        <v>1</v>
      </c>
      <c r="M233" s="2"/>
      <c r="N233" s="2"/>
      <c r="O233" s="45">
        <v>1</v>
      </c>
      <c r="P233" s="45"/>
      <c r="Q233" s="45"/>
      <c r="R233" s="138">
        <f t="shared" si="77"/>
        <v>1</v>
      </c>
      <c r="S233" s="1"/>
      <c r="T233" s="1"/>
      <c r="U233" s="2"/>
      <c r="V233" s="1"/>
      <c r="W233" s="140">
        <v>1</v>
      </c>
      <c r="X233" s="36"/>
      <c r="Y233" s="1"/>
    </row>
    <row r="234" spans="1:25" ht="12.75" customHeight="1" x14ac:dyDescent="0.2">
      <c r="A234" s="46" t="s">
        <v>57</v>
      </c>
      <c r="B234" s="2"/>
      <c r="C234" s="2"/>
      <c r="D234" s="2"/>
      <c r="E234" s="2"/>
      <c r="F234" s="2"/>
      <c r="G234" s="2"/>
      <c r="H234" s="2"/>
      <c r="I234" s="2">
        <v>1</v>
      </c>
      <c r="J234" s="2"/>
      <c r="K234" s="45"/>
      <c r="L234" s="2">
        <v>1</v>
      </c>
      <c r="M234" s="2"/>
      <c r="N234" s="2"/>
      <c r="O234" s="45">
        <v>1</v>
      </c>
      <c r="P234" s="45"/>
      <c r="Q234" s="45"/>
      <c r="R234" s="138">
        <f t="shared" si="77"/>
        <v>1</v>
      </c>
      <c r="S234" s="1"/>
      <c r="T234" s="1"/>
      <c r="U234" s="2"/>
      <c r="V234" s="1"/>
      <c r="W234" s="140">
        <v>1</v>
      </c>
      <c r="X234" s="36"/>
      <c r="Y234" s="1"/>
    </row>
    <row r="235" spans="1:25" ht="12.75" customHeight="1" x14ac:dyDescent="0.2">
      <c r="L235" s="2"/>
      <c r="M235" s="2"/>
      <c r="N235" s="2"/>
      <c r="O235" s="2"/>
      <c r="P235" s="2"/>
      <c r="Q235" s="2"/>
      <c r="R235" s="221">
        <f>SUM(R229:R234)</f>
        <v>113</v>
      </c>
      <c r="S235" s="1">
        <f>R229/B221</f>
        <v>0.64383561643835618</v>
      </c>
      <c r="T235" s="1">
        <f>R235/B221</f>
        <v>0.77397260273972601</v>
      </c>
      <c r="U235" s="1">
        <f>T235-S235</f>
        <v>0.13013698630136983</v>
      </c>
      <c r="V235" s="1"/>
    </row>
    <row r="236" spans="1:25" ht="12.75" customHeight="1" x14ac:dyDescent="0.3">
      <c r="A236" s="61" t="s">
        <v>72</v>
      </c>
      <c r="S236" s="1"/>
      <c r="T236" s="1"/>
      <c r="V236" s="1"/>
    </row>
    <row r="237" spans="1:25" ht="102.75" customHeight="1" x14ac:dyDescent="0.2">
      <c r="B237" s="306" t="s">
        <v>3</v>
      </c>
      <c r="C237" s="307"/>
      <c r="D237" s="307"/>
      <c r="E237" s="307"/>
      <c r="F237" s="307"/>
      <c r="G237" s="307"/>
      <c r="H237" s="307"/>
      <c r="I237" s="307"/>
      <c r="J237" s="307"/>
      <c r="K237" s="307"/>
      <c r="L237" s="63" t="s">
        <v>125</v>
      </c>
      <c r="M237" s="63" t="s">
        <v>126</v>
      </c>
      <c r="N237" s="63" t="s">
        <v>127</v>
      </c>
      <c r="O237" s="9" t="s">
        <v>125</v>
      </c>
      <c r="P237" s="9" t="s">
        <v>126</v>
      </c>
      <c r="Q237" s="9" t="s">
        <v>127</v>
      </c>
      <c r="R237" s="213" t="s">
        <v>10</v>
      </c>
      <c r="S237" s="10" t="s">
        <v>11</v>
      </c>
      <c r="T237" s="10" t="s">
        <v>12</v>
      </c>
      <c r="U237" s="11" t="s">
        <v>13</v>
      </c>
      <c r="V237" s="10" t="s">
        <v>14</v>
      </c>
      <c r="W237" s="12" t="s">
        <v>15</v>
      </c>
      <c r="X237" s="12" t="s">
        <v>16</v>
      </c>
      <c r="Y237" s="13" t="s">
        <v>17</v>
      </c>
    </row>
    <row r="238" spans="1:25" ht="12.75" customHeight="1" x14ac:dyDescent="0.2">
      <c r="A238" s="15" t="s">
        <v>18</v>
      </c>
      <c r="B238" s="16">
        <v>1</v>
      </c>
      <c r="C238" s="16">
        <v>2</v>
      </c>
      <c r="D238" s="16">
        <v>3</v>
      </c>
      <c r="E238" s="16">
        <v>4</v>
      </c>
      <c r="F238" s="16">
        <v>5</v>
      </c>
      <c r="G238" s="16">
        <v>6</v>
      </c>
      <c r="H238" s="16">
        <v>7</v>
      </c>
      <c r="I238" s="16">
        <v>8</v>
      </c>
      <c r="J238" s="16">
        <v>9</v>
      </c>
      <c r="K238" s="45"/>
      <c r="L238" s="331">
        <v>10</v>
      </c>
      <c r="M238" s="332"/>
      <c r="N238" s="333"/>
      <c r="O238" s="20"/>
      <c r="P238" s="20"/>
      <c r="Q238" s="20"/>
      <c r="R238" s="138"/>
      <c r="S238" s="21"/>
      <c r="T238" s="21"/>
      <c r="U238" s="22"/>
      <c r="V238" s="23"/>
      <c r="W238" s="24"/>
      <c r="X238" s="24"/>
      <c r="Y238" s="1"/>
    </row>
    <row r="239" spans="1:25" ht="12.75" customHeight="1" x14ac:dyDescent="0.2">
      <c r="A239" s="40" t="s">
        <v>27</v>
      </c>
      <c r="B239" s="25">
        <v>182</v>
      </c>
      <c r="C239" s="25"/>
      <c r="D239" s="25"/>
      <c r="E239" s="25"/>
      <c r="F239" s="25"/>
      <c r="G239" s="25"/>
      <c r="H239" s="25"/>
      <c r="I239" s="25"/>
      <c r="J239" s="25"/>
      <c r="K239" s="45"/>
      <c r="L239" s="26"/>
      <c r="M239" s="34"/>
      <c r="N239" s="34"/>
      <c r="O239" s="34"/>
      <c r="P239" s="34"/>
      <c r="Q239" s="34"/>
      <c r="R239" s="215"/>
      <c r="S239" s="21"/>
      <c r="T239" s="21"/>
      <c r="U239" s="22"/>
      <c r="V239" s="23"/>
      <c r="W239" s="29">
        <f>B239</f>
        <v>182</v>
      </c>
      <c r="X239" s="24"/>
      <c r="Y239" s="1"/>
    </row>
    <row r="240" spans="1:25" ht="12.75" customHeight="1" x14ac:dyDescent="0.2">
      <c r="A240" s="46" t="s">
        <v>28</v>
      </c>
      <c r="C240" s="2">
        <v>160</v>
      </c>
      <c r="K240" s="45"/>
      <c r="L240" s="2"/>
      <c r="M240" s="2"/>
      <c r="N240" s="2"/>
      <c r="O240" s="45"/>
      <c r="P240" s="45"/>
      <c r="Q240" s="45"/>
      <c r="R240" s="225"/>
      <c r="S240" s="1"/>
      <c r="T240" s="1"/>
      <c r="V240" s="1">
        <f>C240/B239</f>
        <v>0.87912087912087911</v>
      </c>
      <c r="W240" s="140">
        <v>162</v>
      </c>
      <c r="X240" s="36">
        <f t="shared" ref="X240:X246" si="78">W240/W239</f>
        <v>0.89010989010989006</v>
      </c>
      <c r="Y240" s="1">
        <f t="shared" ref="Y240:Y246" si="79">100%-X240</f>
        <v>0.10989010989010994</v>
      </c>
    </row>
    <row r="241" spans="1:25" ht="12.75" customHeight="1" x14ac:dyDescent="0.2">
      <c r="A241" s="46" t="s">
        <v>29</v>
      </c>
      <c r="D241" s="2">
        <v>152</v>
      </c>
      <c r="K241" s="45"/>
      <c r="O241" s="45"/>
      <c r="P241" s="45"/>
      <c r="Q241" s="45"/>
      <c r="R241" s="225"/>
      <c r="S241" s="1"/>
      <c r="T241" s="1"/>
      <c r="V241" s="1">
        <f>D241/C240</f>
        <v>0.95</v>
      </c>
      <c r="W241" s="140">
        <v>157</v>
      </c>
      <c r="X241" s="36">
        <f t="shared" si="78"/>
        <v>0.96913580246913578</v>
      </c>
      <c r="Y241" s="1">
        <f t="shared" si="79"/>
        <v>3.0864197530864224E-2</v>
      </c>
    </row>
    <row r="242" spans="1:25" ht="12.75" customHeight="1" x14ac:dyDescent="0.2">
      <c r="A242" s="46" t="s">
        <v>30</v>
      </c>
      <c r="E242" s="2">
        <v>147</v>
      </c>
      <c r="K242" s="45"/>
      <c r="O242" s="45"/>
      <c r="P242" s="45"/>
      <c r="Q242" s="45"/>
      <c r="R242" s="225"/>
      <c r="S242" s="1"/>
      <c r="T242" s="1"/>
      <c r="V242" s="1">
        <f>E242/D241</f>
        <v>0.96710526315789469</v>
      </c>
      <c r="W242" s="140">
        <v>154</v>
      </c>
      <c r="X242" s="36">
        <f t="shared" si="78"/>
        <v>0.98089171974522293</v>
      </c>
      <c r="Y242" s="1">
        <f t="shared" si="79"/>
        <v>1.9108280254777066E-2</v>
      </c>
    </row>
    <row r="243" spans="1:25" ht="12.75" customHeight="1" x14ac:dyDescent="0.2">
      <c r="A243" s="46" t="s">
        <v>31</v>
      </c>
      <c r="F243" s="2">
        <v>146</v>
      </c>
      <c r="K243" s="45"/>
      <c r="O243" s="45"/>
      <c r="P243" s="45"/>
      <c r="Q243" s="45"/>
      <c r="R243" s="225"/>
      <c r="S243" s="1"/>
      <c r="T243" s="1"/>
      <c r="V243" s="1">
        <f>F243/E242</f>
        <v>0.99319727891156462</v>
      </c>
      <c r="W243" s="140">
        <v>153</v>
      </c>
      <c r="X243" s="36">
        <f t="shared" si="78"/>
        <v>0.99350649350649356</v>
      </c>
      <c r="Y243" s="1">
        <f t="shared" si="79"/>
        <v>6.4935064935064402E-3</v>
      </c>
    </row>
    <row r="244" spans="1:25" ht="12.75" customHeight="1" x14ac:dyDescent="0.2">
      <c r="A244" s="46" t="s">
        <v>50</v>
      </c>
      <c r="G244" s="2">
        <v>139</v>
      </c>
      <c r="K244" s="45"/>
      <c r="O244" s="45"/>
      <c r="P244" s="45"/>
      <c r="Q244" s="45"/>
      <c r="R244" s="225"/>
      <c r="S244" s="1"/>
      <c r="T244" s="1"/>
      <c r="V244" s="1">
        <f>G244/F243</f>
        <v>0.95205479452054798</v>
      </c>
      <c r="W244" s="140">
        <v>151</v>
      </c>
      <c r="X244" s="36">
        <f t="shared" si="78"/>
        <v>0.98692810457516345</v>
      </c>
      <c r="Y244" s="1">
        <f t="shared" si="79"/>
        <v>1.3071895424836555E-2</v>
      </c>
    </row>
    <row r="245" spans="1:25" ht="12.75" customHeight="1" x14ac:dyDescent="0.2">
      <c r="A245" s="46" t="s">
        <v>51</v>
      </c>
      <c r="H245" s="2">
        <v>138</v>
      </c>
      <c r="K245" s="45"/>
      <c r="O245" s="45"/>
      <c r="P245" s="45"/>
      <c r="Q245" s="45"/>
      <c r="R245" s="225"/>
      <c r="S245" s="1"/>
      <c r="T245" s="1"/>
      <c r="V245" s="1">
        <f>H245/G244</f>
        <v>0.9928057553956835</v>
      </c>
      <c r="W245" s="140">
        <v>153</v>
      </c>
      <c r="X245" s="36">
        <f t="shared" si="78"/>
        <v>1.0132450331125828</v>
      </c>
      <c r="Y245" s="1">
        <f t="shared" si="79"/>
        <v>-1.3245033112582849E-2</v>
      </c>
    </row>
    <row r="246" spans="1:25" ht="12.75" customHeight="1" x14ac:dyDescent="0.2">
      <c r="A246" s="46" t="s">
        <v>52</v>
      </c>
      <c r="I246" s="2">
        <v>136</v>
      </c>
      <c r="K246" s="45"/>
      <c r="L246" s="2">
        <v>1</v>
      </c>
      <c r="M246" s="2">
        <v>1</v>
      </c>
      <c r="N246" s="2">
        <v>2</v>
      </c>
      <c r="O246" s="45">
        <v>1</v>
      </c>
      <c r="P246" s="45">
        <v>1</v>
      </c>
      <c r="Q246" s="45">
        <v>2</v>
      </c>
      <c r="R246" s="138">
        <f>SUM(O246:Q246)</f>
        <v>4</v>
      </c>
      <c r="S246" s="1"/>
      <c r="T246" s="1"/>
      <c r="V246" s="1">
        <f>I246/H245</f>
        <v>0.98550724637681164</v>
      </c>
      <c r="W246" s="140">
        <v>150</v>
      </c>
      <c r="X246" s="36">
        <f t="shared" si="78"/>
        <v>0.98039215686274506</v>
      </c>
      <c r="Y246" s="1">
        <f t="shared" si="79"/>
        <v>1.9607843137254943E-2</v>
      </c>
    </row>
    <row r="247" spans="1:25" ht="12.75" customHeight="1" x14ac:dyDescent="0.2">
      <c r="A247" s="46" t="s">
        <v>53</v>
      </c>
      <c r="I247" s="2">
        <v>134</v>
      </c>
      <c r="K247" s="45"/>
      <c r="L247" s="2">
        <v>46</v>
      </c>
      <c r="M247" s="2">
        <v>31</v>
      </c>
      <c r="N247" s="2">
        <v>51</v>
      </c>
      <c r="O247" s="45"/>
      <c r="P247" s="45"/>
      <c r="Q247" s="45"/>
      <c r="R247" s="138">
        <f>SUM(L247:Q247)</f>
        <v>128</v>
      </c>
      <c r="S247" s="1"/>
      <c r="T247" s="1"/>
      <c r="V247" s="1"/>
      <c r="W247" s="140">
        <v>134</v>
      </c>
      <c r="X247" s="36"/>
      <c r="Y247" s="1"/>
    </row>
    <row r="248" spans="1:25" ht="12.75" customHeight="1" x14ac:dyDescent="0.2">
      <c r="A248" s="46" t="s">
        <v>54</v>
      </c>
      <c r="I248" s="2">
        <v>7</v>
      </c>
      <c r="K248" s="45"/>
      <c r="L248" s="2">
        <v>3</v>
      </c>
      <c r="M248" s="2">
        <v>4</v>
      </c>
      <c r="O248" s="45">
        <v>3</v>
      </c>
      <c r="P248" s="45">
        <v>2</v>
      </c>
      <c r="Q248" s="45"/>
      <c r="R248" s="138">
        <f t="shared" ref="R248:R250" si="80">SUM(O248:Q248)</f>
        <v>5</v>
      </c>
      <c r="S248" s="1"/>
      <c r="T248" s="1"/>
      <c r="V248" s="1"/>
      <c r="W248" s="140">
        <v>7</v>
      </c>
      <c r="X248" s="36"/>
      <c r="Y248" s="1"/>
    </row>
    <row r="249" spans="1:25" ht="12.75" customHeight="1" x14ac:dyDescent="0.2">
      <c r="A249" s="46" t="s">
        <v>55</v>
      </c>
      <c r="I249" s="2">
        <v>4</v>
      </c>
      <c r="K249" s="45"/>
      <c r="L249" s="2">
        <v>2</v>
      </c>
      <c r="M249" s="2">
        <v>4</v>
      </c>
      <c r="O249" s="45">
        <v>2</v>
      </c>
      <c r="P249" s="45">
        <v>2</v>
      </c>
      <c r="Q249" s="45"/>
      <c r="R249" s="138">
        <f t="shared" si="80"/>
        <v>4</v>
      </c>
      <c r="S249" s="1"/>
      <c r="T249" s="1"/>
      <c r="V249" s="1"/>
      <c r="W249" s="140">
        <v>5</v>
      </c>
      <c r="X249" s="36"/>
      <c r="Y249" s="1"/>
    </row>
    <row r="250" spans="1:25" ht="12.75" customHeight="1" x14ac:dyDescent="0.2">
      <c r="A250" s="46" t="s">
        <v>56</v>
      </c>
      <c r="I250" s="2">
        <v>2</v>
      </c>
      <c r="K250" s="45"/>
      <c r="L250" s="2">
        <v>1</v>
      </c>
      <c r="M250" s="2">
        <v>3</v>
      </c>
      <c r="O250" s="45">
        <v>1</v>
      </c>
      <c r="P250" s="45">
        <v>3</v>
      </c>
      <c r="Q250" s="45"/>
      <c r="R250" s="138">
        <f t="shared" si="80"/>
        <v>4</v>
      </c>
      <c r="S250" s="1"/>
      <c r="T250" s="1"/>
      <c r="V250" s="1"/>
      <c r="W250" s="140">
        <v>4</v>
      </c>
      <c r="X250" s="36"/>
      <c r="Y250" s="1"/>
    </row>
    <row r="251" spans="1:25" ht="12.75" customHeight="1" x14ac:dyDescent="0.2">
      <c r="A251" s="46" t="s">
        <v>57</v>
      </c>
      <c r="I251" s="2">
        <v>1</v>
      </c>
      <c r="K251" s="45"/>
      <c r="N251" s="2">
        <v>1</v>
      </c>
      <c r="O251" s="45"/>
      <c r="P251" s="45"/>
      <c r="Q251" s="45"/>
      <c r="R251" s="138"/>
      <c r="S251" s="1"/>
      <c r="T251" s="1"/>
      <c r="V251" s="1"/>
      <c r="W251" s="140">
        <v>1</v>
      </c>
      <c r="X251" s="36"/>
      <c r="Y251" s="1"/>
    </row>
    <row r="252" spans="1:25" ht="12.75" customHeight="1" x14ac:dyDescent="0.2">
      <c r="A252" s="46" t="s">
        <v>58</v>
      </c>
      <c r="I252" s="2">
        <v>1</v>
      </c>
      <c r="K252" s="45"/>
      <c r="L252" s="2">
        <v>1</v>
      </c>
      <c r="O252" s="45">
        <v>1</v>
      </c>
      <c r="P252" s="45"/>
      <c r="Q252" s="45"/>
      <c r="R252" s="138">
        <f>SUM(O252:Q252)</f>
        <v>1</v>
      </c>
      <c r="S252" s="1"/>
      <c r="T252" s="1"/>
      <c r="V252" s="1"/>
      <c r="W252" s="140">
        <v>1</v>
      </c>
      <c r="X252" s="36"/>
      <c r="Y252" s="1"/>
    </row>
    <row r="253" spans="1:25" ht="12.75" customHeight="1" x14ac:dyDescent="0.2">
      <c r="A253" s="46" t="s">
        <v>59</v>
      </c>
      <c r="I253" s="2">
        <v>1</v>
      </c>
      <c r="K253" s="45"/>
      <c r="O253" s="45"/>
      <c r="P253" s="45"/>
      <c r="Q253" s="45"/>
      <c r="R253" s="138"/>
      <c r="S253" s="1"/>
      <c r="T253" s="1"/>
      <c r="V253" s="1"/>
      <c r="W253" s="140">
        <v>1</v>
      </c>
      <c r="X253" s="36"/>
      <c r="Y253" s="1"/>
    </row>
    <row r="254" spans="1:25" ht="12.75" customHeight="1" x14ac:dyDescent="0.2">
      <c r="A254" s="46" t="s">
        <v>70</v>
      </c>
      <c r="I254" s="2">
        <v>1</v>
      </c>
      <c r="K254" s="45"/>
      <c r="M254" s="2">
        <v>1</v>
      </c>
      <c r="O254" s="45"/>
      <c r="P254" s="45">
        <v>1</v>
      </c>
      <c r="Q254" s="45"/>
      <c r="R254" s="138">
        <f t="shared" ref="R254:R255" si="81">SUM(O254:Q254)</f>
        <v>1</v>
      </c>
      <c r="S254" s="1"/>
      <c r="T254" s="1"/>
      <c r="V254" s="1"/>
      <c r="W254" s="140">
        <v>1</v>
      </c>
      <c r="X254" s="36"/>
      <c r="Y254" s="1"/>
    </row>
    <row r="255" spans="1:25" ht="12.75" customHeight="1" x14ac:dyDescent="0.2">
      <c r="A255" s="46" t="s">
        <v>71</v>
      </c>
      <c r="I255" s="2">
        <v>1</v>
      </c>
      <c r="K255" s="45"/>
      <c r="M255" s="2">
        <v>1</v>
      </c>
      <c r="O255" s="45">
        <v>1</v>
      </c>
      <c r="P255" s="45"/>
      <c r="Q255" s="45"/>
      <c r="R255" s="138">
        <f t="shared" si="81"/>
        <v>1</v>
      </c>
      <c r="S255" s="1"/>
      <c r="T255" s="1"/>
      <c r="V255" s="1"/>
      <c r="W255" s="140">
        <v>1</v>
      </c>
      <c r="X255" s="36"/>
      <c r="Y255" s="1"/>
    </row>
    <row r="256" spans="1:25" ht="12.75" customHeight="1" x14ac:dyDescent="0.2">
      <c r="A256" s="46" t="s">
        <v>79</v>
      </c>
      <c r="I256" s="2">
        <v>1</v>
      </c>
      <c r="K256" s="45"/>
      <c r="O256" s="45"/>
      <c r="P256" s="45"/>
      <c r="Q256" s="45"/>
      <c r="R256" s="225"/>
      <c r="S256" s="1"/>
      <c r="T256" s="1"/>
      <c r="V256" s="1"/>
      <c r="W256" s="35"/>
      <c r="X256" s="36"/>
      <c r="Y256" s="1"/>
    </row>
    <row r="257" spans="1:25" ht="12.75" customHeight="1" x14ac:dyDescent="0.2">
      <c r="R257" s="221">
        <f>SUM(R246:R255)</f>
        <v>148</v>
      </c>
      <c r="S257" s="48">
        <f>SUM(R246:R247)/B239</f>
        <v>0.72527472527472525</v>
      </c>
      <c r="T257" s="1">
        <f>R257/B239</f>
        <v>0.81318681318681318</v>
      </c>
      <c r="U257" s="1">
        <f>T257-S257</f>
        <v>8.7912087912087933E-2</v>
      </c>
      <c r="V257" s="1"/>
    </row>
    <row r="258" spans="1:25" ht="12.75" customHeight="1" x14ac:dyDescent="0.3">
      <c r="A258" s="61" t="s">
        <v>75</v>
      </c>
      <c r="S258" s="1"/>
      <c r="T258" s="1"/>
      <c r="V258" s="1"/>
    </row>
    <row r="259" spans="1:25" ht="25.5" customHeight="1" x14ac:dyDescent="0.2">
      <c r="B259" s="306" t="s">
        <v>3</v>
      </c>
      <c r="C259" s="307"/>
      <c r="D259" s="307"/>
      <c r="E259" s="307"/>
      <c r="F259" s="307"/>
      <c r="G259" s="307"/>
      <c r="H259" s="307"/>
      <c r="I259" s="307"/>
      <c r="J259" s="307"/>
      <c r="K259" s="307"/>
      <c r="S259" s="10" t="s">
        <v>11</v>
      </c>
      <c r="T259" s="10" t="s">
        <v>12</v>
      </c>
      <c r="U259" s="11" t="s">
        <v>13</v>
      </c>
      <c r="V259" s="10" t="s">
        <v>14</v>
      </c>
      <c r="W259" s="12" t="s">
        <v>15</v>
      </c>
      <c r="X259" s="12" t="s">
        <v>16</v>
      </c>
      <c r="Y259" s="13" t="s">
        <v>17</v>
      </c>
    </row>
    <row r="260" spans="1:25" ht="12.75" customHeight="1" x14ac:dyDescent="0.2">
      <c r="A260" s="15" t="s">
        <v>18</v>
      </c>
      <c r="B260" s="16">
        <v>1</v>
      </c>
      <c r="C260" s="16">
        <v>2</v>
      </c>
      <c r="D260" s="16">
        <v>3</v>
      </c>
      <c r="E260" s="16">
        <v>4</v>
      </c>
      <c r="F260" s="16">
        <v>5</v>
      </c>
      <c r="G260" s="16">
        <v>6</v>
      </c>
      <c r="H260" s="16">
        <v>7</v>
      </c>
      <c r="I260" s="16">
        <v>8</v>
      </c>
      <c r="J260" s="16">
        <v>9</v>
      </c>
      <c r="K260" s="16">
        <v>10</v>
      </c>
      <c r="L260" s="331">
        <v>10</v>
      </c>
      <c r="M260" s="332"/>
      <c r="N260" s="333"/>
      <c r="O260" s="20"/>
      <c r="P260" s="20"/>
      <c r="Q260" s="20"/>
      <c r="R260" s="138"/>
      <c r="S260" s="21"/>
      <c r="T260" s="21"/>
      <c r="U260" s="22"/>
      <c r="V260" s="23"/>
      <c r="W260" s="24"/>
      <c r="X260" s="24"/>
      <c r="Y260" s="1"/>
    </row>
    <row r="261" spans="1:25" ht="12.75" customHeight="1" x14ac:dyDescent="0.2">
      <c r="A261" s="40" t="s">
        <v>28</v>
      </c>
      <c r="B261" s="25">
        <v>109</v>
      </c>
      <c r="C261" s="25"/>
      <c r="D261" s="25"/>
      <c r="E261" s="25"/>
      <c r="F261" s="25"/>
      <c r="G261" s="25"/>
      <c r="H261" s="25"/>
      <c r="I261" s="25"/>
      <c r="J261" s="25"/>
      <c r="K261" s="25"/>
      <c r="L261" s="26"/>
      <c r="M261" s="34"/>
      <c r="N261" s="34"/>
      <c r="O261" s="34"/>
      <c r="P261" s="34"/>
      <c r="Q261" s="34"/>
      <c r="R261" s="215"/>
      <c r="S261" s="21"/>
      <c r="T261" s="21"/>
      <c r="U261" s="22"/>
      <c r="V261" s="23"/>
      <c r="W261" s="29">
        <f>B261</f>
        <v>109</v>
      </c>
      <c r="X261" s="24"/>
      <c r="Y261" s="1"/>
    </row>
    <row r="262" spans="1:25" ht="12.75" customHeight="1" x14ac:dyDescent="0.2">
      <c r="A262" s="46" t="s">
        <v>29</v>
      </c>
      <c r="C262" s="2">
        <v>100</v>
      </c>
      <c r="L262" s="2"/>
      <c r="M262" s="2"/>
      <c r="N262" s="2"/>
      <c r="O262" s="45"/>
      <c r="P262" s="45"/>
      <c r="Q262" s="45"/>
      <c r="R262" s="225"/>
      <c r="S262" s="1"/>
      <c r="T262" s="1"/>
      <c r="V262" s="1">
        <f>C262/B261</f>
        <v>0.91743119266055051</v>
      </c>
      <c r="W262" s="140">
        <v>101</v>
      </c>
      <c r="X262" s="36">
        <f t="shared" ref="X262:X268" si="82">W262/W261</f>
        <v>0.92660550458715596</v>
      </c>
      <c r="Y262" s="1">
        <f t="shared" ref="Y262:Y268" si="83">100%-X262</f>
        <v>7.3394495412844041E-2</v>
      </c>
    </row>
    <row r="263" spans="1:25" ht="12.75" customHeight="1" x14ac:dyDescent="0.2">
      <c r="A263" s="46" t="s">
        <v>30</v>
      </c>
      <c r="D263" s="2">
        <v>95</v>
      </c>
      <c r="L263" s="2"/>
      <c r="M263" s="2"/>
      <c r="N263" s="2"/>
      <c r="O263" s="45"/>
      <c r="P263" s="45"/>
      <c r="Q263" s="45"/>
      <c r="R263" s="225"/>
      <c r="S263" s="1"/>
      <c r="T263" s="1"/>
      <c r="V263" s="1">
        <f>D263/C262</f>
        <v>0.95</v>
      </c>
      <c r="W263" s="140">
        <v>95</v>
      </c>
      <c r="X263" s="36">
        <f t="shared" si="82"/>
        <v>0.94059405940594054</v>
      </c>
      <c r="Y263" s="1">
        <f t="shared" si="83"/>
        <v>5.9405940594059459E-2</v>
      </c>
    </row>
    <row r="264" spans="1:25" ht="12.75" customHeight="1" x14ac:dyDescent="0.2">
      <c r="A264" s="46" t="s">
        <v>31</v>
      </c>
      <c r="E264" s="2">
        <v>95</v>
      </c>
      <c r="L264" s="2"/>
      <c r="M264" s="2"/>
      <c r="N264" s="2"/>
      <c r="O264" s="45"/>
      <c r="P264" s="45"/>
      <c r="Q264" s="45"/>
      <c r="R264" s="225"/>
      <c r="S264" s="1"/>
      <c r="T264" s="1"/>
      <c r="V264" s="1">
        <f>E264/D263</f>
        <v>1</v>
      </c>
      <c r="W264" s="140">
        <v>97</v>
      </c>
      <c r="X264" s="36">
        <f t="shared" si="82"/>
        <v>1.0210526315789474</v>
      </c>
      <c r="Y264" s="1">
        <f t="shared" si="83"/>
        <v>-2.1052631578947434E-2</v>
      </c>
    </row>
    <row r="265" spans="1:25" ht="12.75" customHeight="1" x14ac:dyDescent="0.2">
      <c r="A265" s="46" t="s">
        <v>50</v>
      </c>
      <c r="F265" s="2">
        <v>95</v>
      </c>
      <c r="O265" s="45"/>
      <c r="P265" s="45"/>
      <c r="Q265" s="45"/>
      <c r="R265" s="225"/>
      <c r="S265" s="1"/>
      <c r="T265" s="1"/>
      <c r="V265" s="1">
        <f>F265/E264</f>
        <v>1</v>
      </c>
      <c r="W265" s="140">
        <v>97</v>
      </c>
      <c r="X265" s="36">
        <f t="shared" si="82"/>
        <v>1</v>
      </c>
      <c r="Y265" s="1">
        <f t="shared" si="83"/>
        <v>0</v>
      </c>
    </row>
    <row r="266" spans="1:25" ht="12.75" customHeight="1" x14ac:dyDescent="0.2">
      <c r="A266" s="46" t="s">
        <v>51</v>
      </c>
      <c r="G266" s="2">
        <v>93</v>
      </c>
      <c r="O266" s="45"/>
      <c r="P266" s="45"/>
      <c r="Q266" s="45"/>
      <c r="R266" s="225"/>
      <c r="S266" s="1"/>
      <c r="T266" s="1"/>
      <c r="V266" s="1">
        <f>G266/F265</f>
        <v>0.97894736842105268</v>
      </c>
      <c r="W266" s="140">
        <v>101</v>
      </c>
      <c r="X266" s="36">
        <f t="shared" si="82"/>
        <v>1.0412371134020619</v>
      </c>
      <c r="Y266" s="1">
        <f t="shared" si="83"/>
        <v>-4.1237113402061931E-2</v>
      </c>
    </row>
    <row r="267" spans="1:25" ht="12.75" customHeight="1" x14ac:dyDescent="0.2">
      <c r="A267" s="46" t="s">
        <v>52</v>
      </c>
      <c r="H267" s="2">
        <v>92</v>
      </c>
      <c r="O267" s="45"/>
      <c r="P267" s="45"/>
      <c r="Q267" s="45"/>
      <c r="R267" s="225"/>
      <c r="S267" s="1"/>
      <c r="T267" s="1"/>
      <c r="V267" s="1">
        <f>H267/G266</f>
        <v>0.989247311827957</v>
      </c>
      <c r="W267" s="140">
        <v>98</v>
      </c>
      <c r="X267" s="36">
        <f t="shared" si="82"/>
        <v>0.97029702970297027</v>
      </c>
      <c r="Y267" s="1">
        <f t="shared" si="83"/>
        <v>2.9702970297029729E-2</v>
      </c>
    </row>
    <row r="268" spans="1:25" ht="12.75" customHeight="1" x14ac:dyDescent="0.2">
      <c r="A268" s="46" t="s">
        <v>53</v>
      </c>
      <c r="I268" s="2">
        <v>89</v>
      </c>
      <c r="O268" s="45"/>
      <c r="P268" s="45">
        <v>1</v>
      </c>
      <c r="Q268" s="45"/>
      <c r="R268" s="138">
        <f>SUM(O268:Q268)</f>
        <v>1</v>
      </c>
      <c r="S268" s="1"/>
      <c r="T268" s="1"/>
      <c r="V268" s="1">
        <f>I268/H267</f>
        <v>0.96739130434782605</v>
      </c>
      <c r="W268" s="140">
        <v>96</v>
      </c>
      <c r="X268" s="36">
        <f t="shared" si="82"/>
        <v>0.97959183673469385</v>
      </c>
      <c r="Y268" s="1">
        <f t="shared" si="83"/>
        <v>2.0408163265306145E-2</v>
      </c>
    </row>
    <row r="269" spans="1:25" ht="12.75" customHeight="1" x14ac:dyDescent="0.2">
      <c r="A269" s="46" t="s">
        <v>54</v>
      </c>
      <c r="I269" s="2">
        <v>88</v>
      </c>
      <c r="L269" s="2">
        <v>47</v>
      </c>
      <c r="M269" s="2">
        <v>11</v>
      </c>
      <c r="N269" s="2">
        <v>27</v>
      </c>
      <c r="O269" s="45"/>
      <c r="P269" s="45"/>
      <c r="Q269" s="45"/>
      <c r="R269" s="138">
        <f>SUM(L269:Q269)</f>
        <v>85</v>
      </c>
      <c r="S269" s="1"/>
      <c r="T269" s="1"/>
      <c r="V269" s="1"/>
      <c r="W269" s="140">
        <v>88</v>
      </c>
      <c r="X269" s="36"/>
      <c r="Y269" s="1"/>
    </row>
    <row r="270" spans="1:25" ht="12.75" customHeight="1" x14ac:dyDescent="0.2">
      <c r="A270" s="46" t="s">
        <v>55</v>
      </c>
      <c r="I270" s="2">
        <v>10</v>
      </c>
      <c r="L270" s="2">
        <v>3</v>
      </c>
      <c r="M270" s="2">
        <v>3</v>
      </c>
      <c r="O270" s="45">
        <v>2</v>
      </c>
      <c r="P270" s="45">
        <v>3</v>
      </c>
      <c r="Q270" s="45"/>
      <c r="R270" s="138">
        <f t="shared" ref="R270:R271" si="84">SUM(O270:Q270)</f>
        <v>5</v>
      </c>
      <c r="S270" s="1"/>
      <c r="T270" s="1"/>
      <c r="V270" s="1"/>
      <c r="W270" s="140">
        <v>15</v>
      </c>
      <c r="X270" s="36"/>
      <c r="Y270" s="1"/>
    </row>
    <row r="271" spans="1:25" ht="12.75" customHeight="1" x14ac:dyDescent="0.2">
      <c r="A271" s="46" t="s">
        <v>56</v>
      </c>
      <c r="I271" s="2">
        <v>2</v>
      </c>
      <c r="L271" s="2">
        <v>2</v>
      </c>
      <c r="O271" s="45">
        <v>1</v>
      </c>
      <c r="P271" s="45"/>
      <c r="Q271" s="45"/>
      <c r="R271" s="138">
        <f t="shared" si="84"/>
        <v>1</v>
      </c>
      <c r="S271" s="1"/>
      <c r="T271" s="1"/>
      <c r="V271" s="1"/>
      <c r="W271" s="140">
        <v>2</v>
      </c>
      <c r="X271" s="36"/>
      <c r="Y271" s="1"/>
    </row>
    <row r="272" spans="1:25" ht="12.75" customHeight="1" x14ac:dyDescent="0.2">
      <c r="A272" s="46" t="s">
        <v>57</v>
      </c>
      <c r="I272" s="2">
        <v>2</v>
      </c>
      <c r="O272" s="45"/>
      <c r="P272" s="45"/>
      <c r="Q272" s="45"/>
      <c r="R272" s="138"/>
      <c r="S272" s="1"/>
      <c r="T272" s="1"/>
      <c r="V272" s="1"/>
      <c r="W272" s="140">
        <v>2</v>
      </c>
      <c r="X272" s="36"/>
      <c r="Y272" s="1"/>
    </row>
    <row r="273" spans="1:34" ht="12.75" customHeight="1" x14ac:dyDescent="0.2">
      <c r="A273" s="46" t="s">
        <v>58</v>
      </c>
      <c r="I273" s="2">
        <v>1</v>
      </c>
      <c r="O273" s="45"/>
      <c r="P273" s="45"/>
      <c r="Q273" s="45"/>
      <c r="R273" s="138"/>
      <c r="S273" s="1"/>
      <c r="T273" s="1"/>
      <c r="V273" s="1"/>
      <c r="W273" s="140">
        <v>2</v>
      </c>
      <c r="X273" s="36"/>
      <c r="Y273" s="1"/>
    </row>
    <row r="274" spans="1:34" ht="12.75" customHeight="1" x14ac:dyDescent="0.2">
      <c r="A274" s="46" t="s">
        <v>59</v>
      </c>
      <c r="I274" s="2">
        <v>2</v>
      </c>
      <c r="O274" s="45"/>
      <c r="P274" s="45"/>
      <c r="Q274" s="45"/>
      <c r="R274" s="138"/>
      <c r="S274" s="1"/>
      <c r="T274" s="1"/>
      <c r="V274" s="1"/>
      <c r="W274" s="140">
        <v>2</v>
      </c>
      <c r="X274" s="36"/>
      <c r="Y274" s="1"/>
    </row>
    <row r="275" spans="1:34" ht="12.75" customHeight="1" x14ac:dyDescent="0.2">
      <c r="A275" s="46" t="s">
        <v>70</v>
      </c>
      <c r="I275" s="2">
        <v>2</v>
      </c>
      <c r="L275" s="2">
        <v>2</v>
      </c>
      <c r="O275" s="45">
        <v>1</v>
      </c>
      <c r="P275" s="45"/>
      <c r="Q275" s="45"/>
      <c r="R275" s="138">
        <f>SUM(O275:Q275)</f>
        <v>1</v>
      </c>
      <c r="S275" s="1"/>
      <c r="T275" s="1"/>
      <c r="V275" s="1"/>
      <c r="W275" s="140">
        <v>2</v>
      </c>
      <c r="X275" s="36"/>
      <c r="Y275" s="1"/>
    </row>
    <row r="276" spans="1:34" ht="12.75" customHeight="1" x14ac:dyDescent="0.2">
      <c r="R276" s="221">
        <f>SUM(R268:R275)</f>
        <v>93</v>
      </c>
      <c r="S276" s="1">
        <f>SUM(R268:R269)/B261</f>
        <v>0.78899082568807344</v>
      </c>
      <c r="T276" s="1">
        <f>R276/B261</f>
        <v>0.85321100917431192</v>
      </c>
      <c r="U276" s="1">
        <f>T276-S276</f>
        <v>6.422018348623848E-2</v>
      </c>
      <c r="V276" s="1"/>
    </row>
    <row r="277" spans="1:34" ht="12.75" customHeight="1" x14ac:dyDescent="0.3">
      <c r="A277" s="61" t="s">
        <v>76</v>
      </c>
      <c r="Z277" s="1"/>
      <c r="AA277" s="1"/>
      <c r="AC277" s="1"/>
    </row>
    <row r="278" spans="1:34" ht="12.75" customHeight="1" x14ac:dyDescent="0.2">
      <c r="B278" s="306" t="s">
        <v>3</v>
      </c>
      <c r="C278" s="307"/>
      <c r="D278" s="307"/>
      <c r="E278" s="307"/>
      <c r="F278" s="307"/>
      <c r="G278" s="307"/>
      <c r="H278" s="307"/>
      <c r="I278" s="307"/>
      <c r="J278" s="307"/>
      <c r="K278" s="307"/>
      <c r="Z278" s="1"/>
      <c r="AA278" s="1"/>
      <c r="AC278" s="1"/>
    </row>
    <row r="279" spans="1:34" ht="25.5" customHeight="1" x14ac:dyDescent="0.2">
      <c r="A279" s="15" t="s">
        <v>18</v>
      </c>
      <c r="B279" s="16">
        <v>1</v>
      </c>
      <c r="C279" s="16">
        <v>2</v>
      </c>
      <c r="D279" s="16">
        <v>3</v>
      </c>
      <c r="E279" s="16">
        <v>4</v>
      </c>
      <c r="F279" s="16">
        <v>5</v>
      </c>
      <c r="G279" s="16">
        <v>6</v>
      </c>
      <c r="H279" s="16">
        <v>7</v>
      </c>
      <c r="I279" s="16">
        <v>8</v>
      </c>
      <c r="J279" s="16">
        <v>9</v>
      </c>
      <c r="K279" s="18">
        <v>9</v>
      </c>
      <c r="L279" s="19">
        <v>10</v>
      </c>
      <c r="M279" s="19">
        <v>9</v>
      </c>
      <c r="N279" s="19">
        <v>10</v>
      </c>
      <c r="O279" s="19">
        <v>9</v>
      </c>
      <c r="P279" s="19">
        <v>10</v>
      </c>
      <c r="Q279" s="19">
        <v>9</v>
      </c>
      <c r="R279" s="138">
        <v>10</v>
      </c>
      <c r="S279" s="10" t="s">
        <v>11</v>
      </c>
      <c r="T279" s="10" t="s">
        <v>12</v>
      </c>
      <c r="U279" s="11" t="s">
        <v>13</v>
      </c>
      <c r="V279" s="10" t="s">
        <v>14</v>
      </c>
      <c r="W279" s="12" t="s">
        <v>15</v>
      </c>
      <c r="X279" s="12" t="s">
        <v>16</v>
      </c>
      <c r="Y279" s="13" t="s">
        <v>17</v>
      </c>
      <c r="Z279" s="13"/>
      <c r="AA279" s="13"/>
      <c r="AB279" s="143"/>
      <c r="AC279" s="13"/>
      <c r="AD279" s="12"/>
      <c r="AE279" s="12"/>
      <c r="AF279" s="13"/>
      <c r="AG279" s="2"/>
      <c r="AH279" s="2"/>
    </row>
    <row r="280" spans="1:34" ht="12.75" customHeight="1" x14ac:dyDescent="0.2">
      <c r="A280" s="46" t="s">
        <v>29</v>
      </c>
      <c r="B280" s="25">
        <v>104</v>
      </c>
      <c r="C280" s="25"/>
      <c r="D280" s="25"/>
      <c r="E280" s="25"/>
      <c r="F280" s="25"/>
      <c r="G280" s="25"/>
      <c r="H280" s="25"/>
      <c r="I280" s="25"/>
      <c r="J280" s="25"/>
      <c r="K280" s="26"/>
      <c r="L280" s="26"/>
      <c r="O280" s="45"/>
      <c r="P280" s="45"/>
      <c r="Q280" s="45"/>
      <c r="R280" s="225"/>
      <c r="W280" s="29">
        <f>B280</f>
        <v>104</v>
      </c>
      <c r="Z280" s="1"/>
      <c r="AA280" s="1"/>
      <c r="AB280" s="2"/>
      <c r="AC280" s="1"/>
      <c r="AD280" s="50"/>
      <c r="AE280" s="24"/>
      <c r="AF280" s="1"/>
      <c r="AG280" s="2"/>
      <c r="AH280" s="2"/>
    </row>
    <row r="281" spans="1:34" ht="12.75" customHeight="1" x14ac:dyDescent="0.2">
      <c r="A281" s="46" t="s">
        <v>30</v>
      </c>
      <c r="B281" s="2"/>
      <c r="C281" s="2">
        <v>95</v>
      </c>
      <c r="D281" s="2"/>
      <c r="E281" s="2"/>
      <c r="F281" s="2"/>
      <c r="G281" s="2"/>
      <c r="H281" s="2"/>
      <c r="I281" s="2"/>
      <c r="J281" s="2"/>
      <c r="K281" s="45"/>
      <c r="L281" s="45"/>
      <c r="O281" s="45"/>
      <c r="P281" s="45"/>
      <c r="Q281" s="45"/>
      <c r="R281" s="225"/>
      <c r="V281" s="48">
        <f>C281/B280</f>
        <v>0.91346153846153844</v>
      </c>
      <c r="W281" s="29">
        <v>98</v>
      </c>
      <c r="X281" s="36">
        <f t="shared" ref="X281:X287" si="85">W281/W280</f>
        <v>0.94230769230769229</v>
      </c>
      <c r="Y281" s="1">
        <f t="shared" ref="Y281:Y287" si="86">100%-X281</f>
        <v>5.7692307692307709E-2</v>
      </c>
      <c r="Z281" s="1"/>
      <c r="AA281" s="1"/>
      <c r="AB281" s="2"/>
      <c r="AC281" s="1"/>
      <c r="AD281" s="50"/>
      <c r="AE281" s="24"/>
      <c r="AF281" s="1"/>
      <c r="AG281" s="2"/>
      <c r="AH281" s="2"/>
    </row>
    <row r="282" spans="1:34" ht="12.75" customHeight="1" x14ac:dyDescent="0.2">
      <c r="A282" s="46" t="s">
        <v>31</v>
      </c>
      <c r="B282" s="2"/>
      <c r="C282" s="2"/>
      <c r="D282" s="2">
        <v>88</v>
      </c>
      <c r="E282" s="2"/>
      <c r="F282" s="2"/>
      <c r="G282" s="2"/>
      <c r="H282" s="2"/>
      <c r="I282" s="2"/>
      <c r="J282" s="2"/>
      <c r="K282" s="45"/>
      <c r="L282" s="45"/>
      <c r="O282" s="45"/>
      <c r="P282" s="45"/>
      <c r="Q282" s="45"/>
      <c r="R282" s="225"/>
      <c r="V282" s="48">
        <f>D282/C281</f>
        <v>0.9263157894736842</v>
      </c>
      <c r="W282" s="29">
        <v>96</v>
      </c>
      <c r="X282" s="36">
        <f t="shared" si="85"/>
        <v>0.97959183673469385</v>
      </c>
      <c r="Y282" s="1">
        <f t="shared" si="86"/>
        <v>2.0408163265306145E-2</v>
      </c>
      <c r="Z282" s="1"/>
      <c r="AA282" s="1"/>
      <c r="AB282" s="2"/>
      <c r="AC282" s="1"/>
      <c r="AD282" s="50"/>
      <c r="AE282" s="24"/>
      <c r="AF282" s="1"/>
      <c r="AG282" s="2"/>
      <c r="AH282" s="2"/>
    </row>
    <row r="283" spans="1:34" ht="12.75" customHeight="1" x14ac:dyDescent="0.2">
      <c r="A283" s="46" t="s">
        <v>50</v>
      </c>
      <c r="E283" s="2">
        <v>83</v>
      </c>
      <c r="L283" s="2"/>
      <c r="O283" s="45"/>
      <c r="P283" s="45"/>
      <c r="Q283" s="45"/>
      <c r="R283" s="225"/>
      <c r="V283" s="48">
        <f>E283/D282</f>
        <v>0.94318181818181823</v>
      </c>
      <c r="W283" s="29">
        <v>96</v>
      </c>
      <c r="X283" s="36">
        <f t="shared" si="85"/>
        <v>1</v>
      </c>
      <c r="Y283" s="1">
        <f t="shared" si="86"/>
        <v>0</v>
      </c>
      <c r="Z283" s="1"/>
      <c r="AA283" s="1"/>
      <c r="AB283" s="2"/>
      <c r="AC283" s="1"/>
      <c r="AD283" s="2"/>
      <c r="AE283" s="36"/>
      <c r="AF283" s="1"/>
      <c r="AG283" s="2"/>
      <c r="AH283" s="2"/>
    </row>
    <row r="284" spans="1:34" ht="12.75" customHeight="1" x14ac:dyDescent="0.2">
      <c r="A284" s="46" t="s">
        <v>51</v>
      </c>
      <c r="F284" s="2">
        <v>82</v>
      </c>
      <c r="O284" s="45"/>
      <c r="P284" s="45"/>
      <c r="Q284" s="45"/>
      <c r="R284" s="225"/>
      <c r="V284" s="48">
        <f>F284/E283</f>
        <v>0.98795180722891562</v>
      </c>
      <c r="W284" s="29">
        <v>92</v>
      </c>
      <c r="X284" s="36">
        <f t="shared" si="85"/>
        <v>0.95833333333333337</v>
      </c>
      <c r="Y284" s="1">
        <f t="shared" si="86"/>
        <v>4.166666666666663E-2</v>
      </c>
      <c r="Z284" s="1"/>
      <c r="AA284" s="1"/>
      <c r="AB284" s="2"/>
      <c r="AC284" s="1"/>
      <c r="AD284" s="2"/>
      <c r="AE284" s="36"/>
      <c r="AF284" s="1"/>
      <c r="AG284" s="2"/>
      <c r="AH284" s="2"/>
    </row>
    <row r="285" spans="1:34" ht="12.75" customHeight="1" x14ac:dyDescent="0.2">
      <c r="A285" s="46" t="s">
        <v>52</v>
      </c>
      <c r="G285" s="2">
        <v>79</v>
      </c>
      <c r="O285" s="45"/>
      <c r="P285" s="45"/>
      <c r="Q285" s="45"/>
      <c r="R285" s="225"/>
      <c r="V285" s="48">
        <f>G285/F284</f>
        <v>0.96341463414634143</v>
      </c>
      <c r="W285" s="29">
        <v>86</v>
      </c>
      <c r="X285" s="36">
        <f t="shared" si="85"/>
        <v>0.93478260869565222</v>
      </c>
      <c r="Y285" s="1">
        <f t="shared" si="86"/>
        <v>6.5217391304347783E-2</v>
      </c>
      <c r="Z285" s="1"/>
      <c r="AA285" s="1"/>
      <c r="AB285" s="2"/>
      <c r="AC285" s="1"/>
      <c r="AD285" s="2"/>
      <c r="AE285" s="36"/>
      <c r="AF285" s="1"/>
      <c r="AG285" s="2"/>
      <c r="AH285" s="2"/>
    </row>
    <row r="286" spans="1:34" ht="12.75" customHeight="1" x14ac:dyDescent="0.2">
      <c r="A286" s="46" t="s">
        <v>53</v>
      </c>
      <c r="H286" s="2">
        <v>78</v>
      </c>
      <c r="O286" s="45"/>
      <c r="P286" s="45">
        <v>1</v>
      </c>
      <c r="Q286" s="45"/>
      <c r="R286" s="138">
        <f t="shared" ref="R286:R287" si="87">SUM(O286:Q286)</f>
        <v>1</v>
      </c>
      <c r="V286" s="48">
        <f>H286/G285</f>
        <v>0.98734177215189878</v>
      </c>
      <c r="W286" s="29">
        <v>85</v>
      </c>
      <c r="X286" s="36">
        <f t="shared" si="85"/>
        <v>0.98837209302325579</v>
      </c>
      <c r="Y286" s="1">
        <f t="shared" si="86"/>
        <v>1.1627906976744207E-2</v>
      </c>
      <c r="Z286" s="1"/>
      <c r="AA286" s="1"/>
      <c r="AB286" s="2"/>
      <c r="AC286" s="1"/>
      <c r="AD286" s="2"/>
      <c r="AE286" s="36"/>
      <c r="AF286" s="1"/>
      <c r="AG286" s="2"/>
      <c r="AH286" s="2"/>
    </row>
    <row r="287" spans="1:34" ht="12.75" customHeight="1" x14ac:dyDescent="0.2">
      <c r="A287" s="46" t="s">
        <v>54</v>
      </c>
      <c r="I287" s="2">
        <v>76</v>
      </c>
      <c r="L287" s="2">
        <v>1</v>
      </c>
      <c r="N287" s="2">
        <v>14</v>
      </c>
      <c r="O287" s="45">
        <v>1</v>
      </c>
      <c r="P287" s="45">
        <v>1</v>
      </c>
      <c r="Q287" s="45"/>
      <c r="R287" s="138">
        <f t="shared" si="87"/>
        <v>2</v>
      </c>
      <c r="V287" s="48">
        <f>I287/H286</f>
        <v>0.97435897435897434</v>
      </c>
      <c r="W287" s="29">
        <v>85</v>
      </c>
      <c r="X287" s="36">
        <f t="shared" si="85"/>
        <v>1</v>
      </c>
      <c r="Y287" s="1">
        <f t="shared" si="86"/>
        <v>0</v>
      </c>
      <c r="Z287" s="1"/>
      <c r="AA287" s="1"/>
      <c r="AB287" s="2"/>
      <c r="AC287" s="1"/>
      <c r="AD287" s="2"/>
      <c r="AE287" s="36"/>
      <c r="AF287" s="1"/>
      <c r="AG287" s="2"/>
      <c r="AH287" s="2"/>
    </row>
    <row r="288" spans="1:34" ht="12.75" customHeight="1" x14ac:dyDescent="0.2">
      <c r="A288" s="46" t="s">
        <v>55</v>
      </c>
      <c r="I288" s="2">
        <v>74</v>
      </c>
      <c r="L288" s="2">
        <v>21</v>
      </c>
      <c r="M288" s="2">
        <v>22</v>
      </c>
      <c r="N288" s="2">
        <v>28</v>
      </c>
      <c r="O288" s="45"/>
      <c r="P288" s="45"/>
      <c r="Q288" s="45"/>
      <c r="R288" s="138">
        <f>SUM(L288:N288)</f>
        <v>71</v>
      </c>
      <c r="V288" s="48"/>
      <c r="W288" s="29">
        <v>74</v>
      </c>
      <c r="X288" s="36"/>
      <c r="Y288" s="1"/>
      <c r="Z288" s="1"/>
      <c r="AA288" s="1"/>
      <c r="AB288" s="2"/>
      <c r="AC288" s="1"/>
      <c r="AD288" s="2"/>
      <c r="AE288" s="36"/>
      <c r="AF288" s="1"/>
      <c r="AG288" s="2"/>
      <c r="AH288" s="2"/>
    </row>
    <row r="289" spans="1:34" ht="12.75" customHeight="1" x14ac:dyDescent="0.2">
      <c r="A289" s="46" t="s">
        <v>56</v>
      </c>
      <c r="I289" s="2">
        <v>9</v>
      </c>
      <c r="L289" s="2">
        <v>1</v>
      </c>
      <c r="M289" s="2">
        <v>7</v>
      </c>
      <c r="N289" s="2">
        <v>1</v>
      </c>
      <c r="O289" s="45">
        <v>1</v>
      </c>
      <c r="P289" s="45">
        <v>6</v>
      </c>
      <c r="Q289" s="45">
        <v>1</v>
      </c>
      <c r="R289" s="138">
        <f>SUM(O289:Q289)</f>
        <v>8</v>
      </c>
      <c r="V289" s="48"/>
      <c r="W289" s="29">
        <v>9</v>
      </c>
      <c r="X289" s="36"/>
      <c r="Y289" s="1"/>
      <c r="Z289" s="1"/>
      <c r="AA289" s="1"/>
      <c r="AB289" s="2"/>
      <c r="AC289" s="1"/>
      <c r="AD289" s="2"/>
      <c r="AE289" s="36"/>
      <c r="AF289" s="1"/>
      <c r="AG289" s="2"/>
      <c r="AH289" s="2"/>
    </row>
    <row r="290" spans="1:34" ht="12.75" customHeight="1" x14ac:dyDescent="0.2">
      <c r="A290" s="46" t="s">
        <v>57</v>
      </c>
      <c r="I290" s="2">
        <v>2</v>
      </c>
      <c r="O290" s="45"/>
      <c r="P290" s="45"/>
      <c r="Q290" s="45"/>
      <c r="R290" s="138"/>
      <c r="V290" s="48"/>
      <c r="W290" s="29">
        <v>3</v>
      </c>
      <c r="X290" s="36"/>
      <c r="Y290" s="1"/>
      <c r="Z290" s="1"/>
      <c r="AA290" s="1"/>
      <c r="AB290" s="2"/>
      <c r="AC290" s="1"/>
      <c r="AD290" s="2"/>
      <c r="AE290" s="36"/>
      <c r="AF290" s="1"/>
      <c r="AG290" s="2"/>
      <c r="AH290" s="2"/>
    </row>
    <row r="291" spans="1:34" ht="12.75" customHeight="1" x14ac:dyDescent="0.2">
      <c r="A291" s="46" t="s">
        <v>58</v>
      </c>
      <c r="I291" s="2">
        <v>2</v>
      </c>
      <c r="M291" s="2">
        <v>2</v>
      </c>
      <c r="O291" s="45"/>
      <c r="P291" s="45">
        <v>2</v>
      </c>
      <c r="Q291" s="45"/>
      <c r="R291" s="138">
        <f t="shared" ref="R291:R292" si="88">SUM(O291:Q291)</f>
        <v>2</v>
      </c>
      <c r="V291" s="48"/>
      <c r="W291" s="29">
        <v>2</v>
      </c>
      <c r="X291" s="36"/>
      <c r="Y291" s="1"/>
      <c r="Z291" s="1"/>
      <c r="AA291" s="1"/>
      <c r="AB291" s="2"/>
      <c r="AC291" s="1"/>
      <c r="AD291" s="2"/>
      <c r="AE291" s="36"/>
      <c r="AF291" s="1"/>
      <c r="AG291" s="2"/>
      <c r="AH291" s="2"/>
    </row>
    <row r="292" spans="1:34" ht="12.75" customHeight="1" x14ac:dyDescent="0.2">
      <c r="A292" s="46" t="s">
        <v>59</v>
      </c>
      <c r="I292" s="2">
        <v>1</v>
      </c>
      <c r="N292" s="2">
        <v>1</v>
      </c>
      <c r="O292" s="45"/>
      <c r="P292" s="45"/>
      <c r="Q292" s="45">
        <v>1</v>
      </c>
      <c r="R292" s="138">
        <f t="shared" si="88"/>
        <v>1</v>
      </c>
      <c r="V292" s="48"/>
      <c r="W292" s="29">
        <v>1</v>
      </c>
      <c r="X292" s="36"/>
      <c r="Y292" s="1"/>
      <c r="Z292" s="1"/>
      <c r="AA292" s="1"/>
      <c r="AB292" s="2"/>
      <c r="AC292" s="1"/>
      <c r="AD292" s="2"/>
      <c r="AE292" s="36"/>
      <c r="AF292" s="1"/>
      <c r="AG292" s="2"/>
      <c r="AH292" s="2"/>
    </row>
    <row r="293" spans="1:34" ht="12.75" customHeight="1" x14ac:dyDescent="0.2">
      <c r="A293" s="46" t="s">
        <v>70</v>
      </c>
      <c r="O293" s="45"/>
      <c r="P293" s="45"/>
      <c r="Q293" s="45"/>
      <c r="R293" s="225"/>
      <c r="V293" s="48"/>
      <c r="W293" s="29"/>
      <c r="X293" s="36"/>
      <c r="Y293" s="1"/>
      <c r="Z293" s="1"/>
      <c r="AA293" s="1"/>
      <c r="AB293" s="2"/>
      <c r="AC293" s="1"/>
      <c r="AD293" s="2"/>
      <c r="AE293" s="36"/>
      <c r="AF293" s="1"/>
      <c r="AG293" s="2"/>
      <c r="AH293" s="2"/>
    </row>
    <row r="294" spans="1:34" ht="12" customHeight="1" x14ac:dyDescent="0.2">
      <c r="R294" s="221">
        <f>SUM(R286:R292)</f>
        <v>85</v>
      </c>
      <c r="S294" s="48">
        <f>SUM(R286:R288)/B280</f>
        <v>0.71153846153846156</v>
      </c>
      <c r="T294" s="48">
        <f>R294/B280</f>
        <v>0.81730769230769229</v>
      </c>
      <c r="U294" s="48">
        <f>T294-S294</f>
        <v>0.10576923076923073</v>
      </c>
      <c r="Z294" s="1"/>
      <c r="AA294" s="1"/>
      <c r="AB294" s="2"/>
      <c r="AC294" s="1"/>
      <c r="AD294" s="2"/>
      <c r="AE294" s="2"/>
      <c r="AF294" s="2"/>
      <c r="AG294" s="2"/>
      <c r="AH294" s="2"/>
    </row>
    <row r="295" spans="1:34" ht="12.75" customHeight="1" x14ac:dyDescent="0.3">
      <c r="A295" s="61" t="s">
        <v>77</v>
      </c>
      <c r="Z295" s="1"/>
      <c r="AA295" s="1"/>
      <c r="AB295" s="2"/>
      <c r="AC295" s="1"/>
      <c r="AD295" s="2"/>
      <c r="AE295" s="2"/>
      <c r="AF295" s="2"/>
      <c r="AG295" s="2"/>
      <c r="AH295" s="2"/>
    </row>
    <row r="296" spans="1:34" ht="12.75" customHeight="1" x14ac:dyDescent="0.2">
      <c r="B296" s="306" t="s">
        <v>3</v>
      </c>
      <c r="C296" s="307"/>
      <c r="D296" s="307"/>
      <c r="E296" s="307"/>
      <c r="F296" s="307"/>
      <c r="G296" s="307"/>
      <c r="H296" s="307"/>
      <c r="I296" s="307"/>
      <c r="J296" s="307"/>
      <c r="K296" s="307"/>
      <c r="Z296" s="1"/>
      <c r="AA296" s="1"/>
      <c r="AB296" s="2"/>
      <c r="AC296" s="1"/>
      <c r="AD296" s="2"/>
      <c r="AE296" s="2"/>
      <c r="AF296" s="2"/>
      <c r="AG296" s="2"/>
      <c r="AH296" s="2"/>
    </row>
    <row r="297" spans="1:34" ht="25.5" customHeight="1" x14ac:dyDescent="0.2">
      <c r="A297" s="15" t="s">
        <v>18</v>
      </c>
      <c r="B297" s="16">
        <v>1</v>
      </c>
      <c r="C297" s="16">
        <v>2</v>
      </c>
      <c r="D297" s="16">
        <v>3</v>
      </c>
      <c r="E297" s="16">
        <v>4</v>
      </c>
      <c r="F297" s="16">
        <v>5</v>
      </c>
      <c r="G297" s="16">
        <v>6</v>
      </c>
      <c r="H297" s="16">
        <v>7</v>
      </c>
      <c r="I297" s="16">
        <v>8</v>
      </c>
      <c r="J297" s="16">
        <v>9</v>
      </c>
      <c r="K297" s="18">
        <v>9</v>
      </c>
      <c r="L297" s="19">
        <v>10</v>
      </c>
      <c r="M297" s="19">
        <v>9</v>
      </c>
      <c r="N297" s="19">
        <v>10</v>
      </c>
      <c r="O297" s="19">
        <v>9</v>
      </c>
      <c r="P297" s="19">
        <v>10</v>
      </c>
      <c r="Q297" s="19">
        <v>9</v>
      </c>
      <c r="R297" s="138">
        <v>10</v>
      </c>
      <c r="S297" s="10" t="s">
        <v>11</v>
      </c>
      <c r="T297" s="10" t="s">
        <v>12</v>
      </c>
      <c r="U297" s="11" t="s">
        <v>13</v>
      </c>
      <c r="V297" s="10" t="s">
        <v>14</v>
      </c>
      <c r="W297" s="12" t="s">
        <v>15</v>
      </c>
      <c r="X297" s="12" t="s">
        <v>16</v>
      </c>
      <c r="Y297" s="13" t="s">
        <v>17</v>
      </c>
      <c r="Z297" s="13"/>
      <c r="AA297" s="13"/>
      <c r="AB297" s="143"/>
      <c r="AC297" s="13"/>
      <c r="AD297" s="12"/>
      <c r="AE297" s="12"/>
      <c r="AF297" s="13"/>
      <c r="AG297" s="2"/>
      <c r="AH297" s="2"/>
    </row>
    <row r="298" spans="1:34" ht="12.75" customHeight="1" x14ac:dyDescent="0.2">
      <c r="A298" s="46" t="s">
        <v>30</v>
      </c>
      <c r="B298" s="25">
        <v>109</v>
      </c>
      <c r="C298" s="25"/>
      <c r="D298" s="25"/>
      <c r="E298" s="25"/>
      <c r="F298" s="25"/>
      <c r="G298" s="25"/>
      <c r="H298" s="25"/>
      <c r="I298" s="25"/>
      <c r="J298" s="25"/>
      <c r="K298" s="26"/>
      <c r="L298" s="26"/>
      <c r="O298" s="45"/>
      <c r="P298" s="45"/>
      <c r="Q298" s="45"/>
      <c r="R298" s="225"/>
      <c r="W298" s="29">
        <f>B298</f>
        <v>109</v>
      </c>
      <c r="Z298" s="1"/>
      <c r="AA298" s="1"/>
      <c r="AB298" s="2"/>
      <c r="AC298" s="1"/>
      <c r="AD298" s="50"/>
      <c r="AE298" s="24"/>
      <c r="AF298" s="1"/>
      <c r="AG298" s="2"/>
      <c r="AH298" s="2"/>
    </row>
    <row r="299" spans="1:34" ht="12.75" customHeight="1" x14ac:dyDescent="0.2">
      <c r="A299" s="46" t="s">
        <v>31</v>
      </c>
      <c r="B299" s="2"/>
      <c r="C299" s="2">
        <v>98</v>
      </c>
      <c r="D299" s="2"/>
      <c r="E299" s="2"/>
      <c r="F299" s="2"/>
      <c r="G299" s="2"/>
      <c r="H299" s="2"/>
      <c r="I299" s="2"/>
      <c r="J299" s="2"/>
      <c r="K299" s="45"/>
      <c r="L299" s="45"/>
      <c r="O299" s="45"/>
      <c r="P299" s="45"/>
      <c r="Q299" s="45"/>
      <c r="R299" s="225"/>
      <c r="V299" s="48">
        <f>C299/B298</f>
        <v>0.8990825688073395</v>
      </c>
      <c r="W299" s="29">
        <v>103</v>
      </c>
      <c r="X299" s="36">
        <f t="shared" ref="X299:X305" si="89">W299/W298</f>
        <v>0.94495412844036697</v>
      </c>
      <c r="Y299" s="1">
        <f t="shared" ref="Y299:Y305" si="90">100%-X299</f>
        <v>5.5045871559633031E-2</v>
      </c>
      <c r="Z299" s="1"/>
      <c r="AA299" s="1"/>
      <c r="AB299" s="2"/>
      <c r="AC299" s="1"/>
      <c r="AD299" s="50"/>
      <c r="AE299" s="24"/>
      <c r="AF299" s="1"/>
      <c r="AG299" s="2"/>
      <c r="AH299" s="2"/>
    </row>
    <row r="300" spans="1:34" ht="12.75" customHeight="1" x14ac:dyDescent="0.2">
      <c r="A300" s="46" t="s">
        <v>50</v>
      </c>
      <c r="D300" s="2">
        <v>94</v>
      </c>
      <c r="O300" s="45"/>
      <c r="P300" s="45"/>
      <c r="Q300" s="45"/>
      <c r="R300" s="225"/>
      <c r="S300" s="1"/>
      <c r="T300" s="1"/>
      <c r="V300" s="1">
        <f>D300/C299</f>
        <v>0.95918367346938771</v>
      </c>
      <c r="W300" s="29">
        <v>103</v>
      </c>
      <c r="X300" s="36">
        <f t="shared" si="89"/>
        <v>1</v>
      </c>
      <c r="Y300" s="1">
        <f t="shared" si="90"/>
        <v>0</v>
      </c>
      <c r="Z300" s="2"/>
      <c r="AA300" s="2"/>
      <c r="AB300" s="2"/>
      <c r="AC300" s="2"/>
      <c r="AD300" s="2"/>
      <c r="AE300" s="2"/>
      <c r="AF300" s="2"/>
      <c r="AG300" s="2"/>
      <c r="AH300" s="2"/>
    </row>
    <row r="301" spans="1:34" ht="12.75" customHeight="1" x14ac:dyDescent="0.2">
      <c r="A301" s="46" t="s">
        <v>51</v>
      </c>
      <c r="E301" s="2">
        <v>91</v>
      </c>
      <c r="O301" s="45"/>
      <c r="P301" s="45"/>
      <c r="Q301" s="45"/>
      <c r="R301" s="225"/>
      <c r="S301" s="1"/>
      <c r="T301" s="1"/>
      <c r="V301" s="1">
        <f>E301/D300</f>
        <v>0.96808510638297873</v>
      </c>
      <c r="W301" s="29">
        <v>104</v>
      </c>
      <c r="X301" s="36">
        <f t="shared" si="89"/>
        <v>1.0097087378640777</v>
      </c>
      <c r="Y301" s="1">
        <f t="shared" si="90"/>
        <v>-9.7087378640776656E-3</v>
      </c>
      <c r="Z301" s="2"/>
      <c r="AA301" s="2"/>
      <c r="AB301" s="2"/>
      <c r="AC301" s="2"/>
      <c r="AD301" s="2"/>
      <c r="AE301" s="2"/>
      <c r="AF301" s="2"/>
      <c r="AG301" s="2"/>
      <c r="AH301" s="2"/>
    </row>
    <row r="302" spans="1:34" ht="12.75" customHeight="1" x14ac:dyDescent="0.2">
      <c r="A302" s="46" t="s">
        <v>52</v>
      </c>
      <c r="F302" s="2">
        <v>86</v>
      </c>
      <c r="O302" s="45"/>
      <c r="P302" s="45"/>
      <c r="Q302" s="45"/>
      <c r="R302" s="225"/>
      <c r="S302" s="1"/>
      <c r="T302" s="1"/>
      <c r="V302" s="1">
        <f>F302/E301</f>
        <v>0.94505494505494503</v>
      </c>
      <c r="W302" s="29">
        <v>95</v>
      </c>
      <c r="X302" s="36">
        <f t="shared" si="89"/>
        <v>0.91346153846153844</v>
      </c>
      <c r="Y302" s="1">
        <f t="shared" si="90"/>
        <v>8.6538461538461564E-2</v>
      </c>
      <c r="Z302" s="2"/>
      <c r="AA302" s="2"/>
      <c r="AB302" s="2"/>
      <c r="AC302" s="2"/>
      <c r="AD302" s="2"/>
      <c r="AE302" s="2"/>
      <c r="AF302" s="2"/>
      <c r="AG302" s="2"/>
      <c r="AH302" s="2"/>
    </row>
    <row r="303" spans="1:34" ht="12.75" customHeight="1" x14ac:dyDescent="0.2">
      <c r="A303" s="46" t="s">
        <v>53</v>
      </c>
      <c r="G303" s="2">
        <v>81</v>
      </c>
      <c r="O303" s="45"/>
      <c r="P303" s="45"/>
      <c r="Q303" s="45"/>
      <c r="R303" s="225"/>
      <c r="S303" s="1"/>
      <c r="T303" s="1"/>
      <c r="V303" s="1">
        <f>G303/F302</f>
        <v>0.94186046511627908</v>
      </c>
      <c r="W303" s="29">
        <v>93</v>
      </c>
      <c r="X303" s="36">
        <f t="shared" si="89"/>
        <v>0.97894736842105268</v>
      </c>
      <c r="Y303" s="1">
        <f t="shared" si="90"/>
        <v>2.1052631578947323E-2</v>
      </c>
      <c r="Z303" s="2"/>
      <c r="AA303" s="2"/>
      <c r="AB303" s="2"/>
      <c r="AC303" s="2"/>
      <c r="AD303" s="2"/>
      <c r="AE303" s="2"/>
      <c r="AF303" s="2"/>
      <c r="AG303" s="2"/>
      <c r="AH303" s="2"/>
    </row>
    <row r="304" spans="1:34" ht="12.75" customHeight="1" x14ac:dyDescent="0.2">
      <c r="A304" s="46" t="s">
        <v>54</v>
      </c>
      <c r="H304" s="2">
        <v>81</v>
      </c>
      <c r="O304" s="45"/>
      <c r="P304" s="45"/>
      <c r="Q304" s="45"/>
      <c r="R304" s="225"/>
      <c r="S304" s="1"/>
      <c r="T304" s="1"/>
      <c r="V304" s="1">
        <f>H304/G303</f>
        <v>1</v>
      </c>
      <c r="W304" s="29">
        <v>91</v>
      </c>
      <c r="X304" s="36">
        <f t="shared" si="89"/>
        <v>0.978494623655914</v>
      </c>
      <c r="Y304" s="1">
        <f t="shared" si="90"/>
        <v>2.1505376344086002E-2</v>
      </c>
      <c r="Z304" s="2"/>
      <c r="AA304" s="2"/>
      <c r="AB304" s="2"/>
      <c r="AC304" s="2"/>
      <c r="AD304" s="2"/>
      <c r="AE304" s="2"/>
      <c r="AF304" s="2"/>
      <c r="AG304" s="2"/>
      <c r="AH304" s="2"/>
    </row>
    <row r="305" spans="1:34" ht="12.75" customHeight="1" x14ac:dyDescent="0.2">
      <c r="A305" s="46" t="s">
        <v>55</v>
      </c>
      <c r="I305" s="2">
        <v>79</v>
      </c>
      <c r="O305" s="45">
        <v>1</v>
      </c>
      <c r="P305" s="45">
        <v>1</v>
      </c>
      <c r="Q305" s="45">
        <v>2</v>
      </c>
      <c r="R305" s="138">
        <f>SUM(O305:Q305)</f>
        <v>4</v>
      </c>
      <c r="S305" s="1"/>
      <c r="T305" s="1"/>
      <c r="V305" s="1">
        <f>I305/H304</f>
        <v>0.97530864197530864</v>
      </c>
      <c r="W305" s="29">
        <v>91</v>
      </c>
      <c r="X305" s="36">
        <f t="shared" si="89"/>
        <v>1</v>
      </c>
      <c r="Y305" s="1">
        <f t="shared" si="90"/>
        <v>0</v>
      </c>
      <c r="Z305" s="2"/>
      <c r="AA305" s="2"/>
      <c r="AB305" s="2"/>
      <c r="AC305" s="2"/>
      <c r="AD305" s="2"/>
      <c r="AE305" s="2"/>
      <c r="AF305" s="2"/>
      <c r="AG305" s="2"/>
      <c r="AH305" s="2"/>
    </row>
    <row r="306" spans="1:34" ht="12.75" customHeight="1" x14ac:dyDescent="0.2">
      <c r="A306" s="46" t="s">
        <v>56</v>
      </c>
      <c r="I306" s="2">
        <v>78</v>
      </c>
      <c r="L306" s="2">
        <v>29</v>
      </c>
      <c r="M306" s="2">
        <v>25</v>
      </c>
      <c r="N306" s="2">
        <v>20</v>
      </c>
      <c r="O306" s="45"/>
      <c r="P306" s="45"/>
      <c r="Q306" s="45"/>
      <c r="R306" s="138">
        <f>SUM(L306:Q306)</f>
        <v>74</v>
      </c>
      <c r="S306" s="1"/>
      <c r="T306" s="1"/>
      <c r="V306" s="1"/>
      <c r="W306" s="29">
        <v>78</v>
      </c>
      <c r="X306" s="36"/>
      <c r="Y306" s="1"/>
      <c r="Z306" s="2"/>
      <c r="AA306" s="2"/>
      <c r="AB306" s="2"/>
      <c r="AC306" s="2"/>
      <c r="AD306" s="2"/>
      <c r="AE306" s="2"/>
      <c r="AF306" s="2"/>
      <c r="AG306" s="2"/>
      <c r="AH306" s="2"/>
    </row>
    <row r="307" spans="1:34" ht="12.75" customHeight="1" x14ac:dyDescent="0.2">
      <c r="A307" s="46" t="s">
        <v>57</v>
      </c>
      <c r="I307" s="2">
        <v>10</v>
      </c>
      <c r="L307" s="2">
        <v>4</v>
      </c>
      <c r="M307" s="2">
        <v>5</v>
      </c>
      <c r="N307" s="2">
        <v>1</v>
      </c>
      <c r="O307" s="45">
        <v>3</v>
      </c>
      <c r="P307" s="45">
        <v>3</v>
      </c>
      <c r="Q307" s="45">
        <v>1</v>
      </c>
      <c r="R307" s="138">
        <f t="shared" ref="R307:R310" si="91">SUM(O307:Q307)</f>
        <v>7</v>
      </c>
      <c r="S307" s="1"/>
      <c r="T307" s="1"/>
      <c r="V307" s="1"/>
      <c r="W307" s="29">
        <v>10</v>
      </c>
      <c r="X307" s="36"/>
      <c r="Y307" s="1"/>
      <c r="Z307" s="2"/>
      <c r="AA307" s="2"/>
      <c r="AB307" s="2"/>
      <c r="AC307" s="2"/>
      <c r="AD307" s="2"/>
      <c r="AE307" s="2"/>
      <c r="AF307" s="2"/>
      <c r="AG307" s="2"/>
      <c r="AH307" s="2"/>
    </row>
    <row r="308" spans="1:34" ht="12.75" customHeight="1" x14ac:dyDescent="0.2">
      <c r="A308" s="46" t="s">
        <v>58</v>
      </c>
      <c r="I308" s="2">
        <v>3</v>
      </c>
      <c r="M308" s="2">
        <v>2</v>
      </c>
      <c r="N308" s="2">
        <v>1</v>
      </c>
      <c r="O308" s="45"/>
      <c r="P308" s="45">
        <v>1</v>
      </c>
      <c r="Q308" s="45">
        <v>1</v>
      </c>
      <c r="R308" s="138">
        <f t="shared" si="91"/>
        <v>2</v>
      </c>
      <c r="S308" s="1"/>
      <c r="T308" s="1"/>
      <c r="V308" s="1"/>
      <c r="W308" s="29">
        <v>3</v>
      </c>
      <c r="X308" s="36"/>
      <c r="Y308" s="1"/>
      <c r="Z308" s="2"/>
      <c r="AA308" s="2"/>
      <c r="AB308" s="2"/>
      <c r="AC308" s="2"/>
      <c r="AD308" s="2"/>
      <c r="AE308" s="2"/>
      <c r="AF308" s="2"/>
      <c r="AG308" s="2"/>
      <c r="AH308" s="2"/>
    </row>
    <row r="309" spans="1:34" ht="12.75" customHeight="1" x14ac:dyDescent="0.2">
      <c r="A309" s="46" t="s">
        <v>59</v>
      </c>
      <c r="I309" s="2">
        <v>1</v>
      </c>
      <c r="M309" s="2">
        <v>1</v>
      </c>
      <c r="O309" s="45"/>
      <c r="P309" s="45">
        <v>1</v>
      </c>
      <c r="Q309" s="45"/>
      <c r="R309" s="138">
        <f t="shared" si="91"/>
        <v>1</v>
      </c>
      <c r="S309" s="1"/>
      <c r="T309" s="1"/>
      <c r="V309" s="1"/>
      <c r="W309" s="29">
        <v>1</v>
      </c>
      <c r="X309" s="36"/>
      <c r="Y309" s="1"/>
      <c r="Z309" s="2"/>
      <c r="AA309" s="2"/>
      <c r="AB309" s="2"/>
      <c r="AC309" s="2"/>
      <c r="AD309" s="2"/>
      <c r="AE309" s="2"/>
      <c r="AF309" s="2"/>
      <c r="AG309" s="2"/>
      <c r="AH309" s="2"/>
    </row>
    <row r="310" spans="1:34" ht="12.75" customHeight="1" x14ac:dyDescent="0.2">
      <c r="A310" s="46" t="s">
        <v>70</v>
      </c>
      <c r="I310" s="2">
        <v>1</v>
      </c>
      <c r="M310" s="2">
        <v>1</v>
      </c>
      <c r="O310" s="45"/>
      <c r="P310" s="45">
        <v>1</v>
      </c>
      <c r="Q310" s="45"/>
      <c r="R310" s="138">
        <f t="shared" si="91"/>
        <v>1</v>
      </c>
      <c r="S310" s="1"/>
      <c r="T310" s="1"/>
      <c r="V310" s="1"/>
      <c r="W310" s="29">
        <v>1</v>
      </c>
      <c r="X310" s="36"/>
      <c r="Y310" s="1"/>
      <c r="Z310" s="2"/>
      <c r="AA310" s="2"/>
      <c r="AB310" s="2"/>
      <c r="AC310" s="2"/>
      <c r="AD310" s="2"/>
      <c r="AE310" s="2"/>
      <c r="AF310" s="2"/>
      <c r="AG310" s="2"/>
      <c r="AH310" s="2"/>
    </row>
    <row r="311" spans="1:34" ht="12.75" customHeight="1" x14ac:dyDescent="0.2">
      <c r="R311" s="221">
        <f>SUM(R305:R310)</f>
        <v>89</v>
      </c>
      <c r="S311" s="1">
        <f>SUM(R305:R306)/B298</f>
        <v>0.7155963302752294</v>
      </c>
      <c r="T311" s="1">
        <f>R311/B298</f>
        <v>0.8165137614678899</v>
      </c>
      <c r="U311" s="1">
        <f>T311-S311</f>
        <v>0.1009174311926605</v>
      </c>
      <c r="V311" s="1"/>
      <c r="Z311" s="2"/>
      <c r="AA311" s="2"/>
      <c r="AB311" s="2"/>
      <c r="AC311" s="2"/>
      <c r="AD311" s="2"/>
      <c r="AE311" s="2"/>
      <c r="AF311" s="2"/>
      <c r="AG311" s="2"/>
      <c r="AH311" s="2"/>
    </row>
    <row r="312" spans="1:34" ht="12.75" customHeight="1" x14ac:dyDescent="0.3">
      <c r="A312" s="61" t="s">
        <v>78</v>
      </c>
      <c r="Z312" s="1"/>
      <c r="AA312" s="1"/>
      <c r="AB312" s="2"/>
      <c r="AC312" s="1"/>
      <c r="AD312" s="2"/>
      <c r="AE312" s="2"/>
      <c r="AF312" s="2"/>
      <c r="AG312" s="2"/>
      <c r="AH312" s="2"/>
    </row>
    <row r="313" spans="1:34" ht="12.75" customHeight="1" x14ac:dyDescent="0.2">
      <c r="B313" s="306" t="s">
        <v>3</v>
      </c>
      <c r="C313" s="307"/>
      <c r="D313" s="307"/>
      <c r="E313" s="307"/>
      <c r="F313" s="307"/>
      <c r="G313" s="307"/>
      <c r="H313" s="307"/>
      <c r="I313" s="307"/>
      <c r="J313" s="307"/>
      <c r="K313" s="307"/>
      <c r="Z313" s="1"/>
      <c r="AA313" s="1"/>
      <c r="AB313" s="2"/>
      <c r="AC313" s="1"/>
      <c r="AD313" s="2"/>
      <c r="AE313" s="2"/>
      <c r="AF313" s="2"/>
      <c r="AG313" s="2"/>
      <c r="AH313" s="2"/>
    </row>
    <row r="314" spans="1:34" ht="25.5" customHeight="1" x14ac:dyDescent="0.2">
      <c r="A314" s="15" t="s">
        <v>18</v>
      </c>
      <c r="B314" s="16">
        <v>1</v>
      </c>
      <c r="C314" s="16">
        <v>2</v>
      </c>
      <c r="D314" s="16">
        <v>3</v>
      </c>
      <c r="E314" s="16">
        <v>4</v>
      </c>
      <c r="F314" s="16">
        <v>5</v>
      </c>
      <c r="G314" s="16">
        <v>6</v>
      </c>
      <c r="H314" s="16">
        <v>7</v>
      </c>
      <c r="I314" s="16">
        <v>8</v>
      </c>
      <c r="J314" s="16">
        <v>9</v>
      </c>
      <c r="K314" s="18">
        <v>9</v>
      </c>
      <c r="L314" s="19">
        <v>10</v>
      </c>
      <c r="M314" s="19">
        <v>9</v>
      </c>
      <c r="N314" s="19">
        <v>10</v>
      </c>
      <c r="O314" s="19">
        <v>9</v>
      </c>
      <c r="P314" s="19">
        <v>10</v>
      </c>
      <c r="Q314" s="19">
        <v>9</v>
      </c>
      <c r="R314" s="138">
        <v>10</v>
      </c>
      <c r="S314" s="10" t="s">
        <v>11</v>
      </c>
      <c r="T314" s="10" t="s">
        <v>12</v>
      </c>
      <c r="U314" s="11" t="s">
        <v>13</v>
      </c>
      <c r="V314" s="10" t="s">
        <v>14</v>
      </c>
      <c r="W314" s="12" t="s">
        <v>15</v>
      </c>
      <c r="X314" s="12" t="s">
        <v>16</v>
      </c>
      <c r="Y314" s="13" t="s">
        <v>17</v>
      </c>
      <c r="Z314" s="13"/>
      <c r="AA314" s="13"/>
      <c r="AB314" s="143"/>
      <c r="AC314" s="13"/>
      <c r="AD314" s="12"/>
      <c r="AE314" s="12"/>
      <c r="AF314" s="13"/>
      <c r="AG314" s="2"/>
      <c r="AH314" s="2"/>
    </row>
    <row r="315" spans="1:34" ht="12.75" customHeight="1" x14ac:dyDescent="0.2">
      <c r="A315" s="46" t="s">
        <v>31</v>
      </c>
      <c r="B315" s="25">
        <v>143</v>
      </c>
      <c r="C315" s="25"/>
      <c r="D315" s="25"/>
      <c r="E315" s="25"/>
      <c r="F315" s="25"/>
      <c r="G315" s="25"/>
      <c r="H315" s="25"/>
      <c r="I315" s="25"/>
      <c r="J315" s="25"/>
      <c r="K315" s="26"/>
      <c r="L315" s="26"/>
      <c r="O315" s="45"/>
      <c r="P315" s="45"/>
      <c r="Q315" s="45"/>
      <c r="R315" s="225"/>
      <c r="W315" s="29">
        <f>B315</f>
        <v>143</v>
      </c>
      <c r="Z315" s="1"/>
      <c r="AA315" s="1"/>
      <c r="AB315" s="2"/>
      <c r="AC315" s="1"/>
      <c r="AD315" s="50"/>
      <c r="AE315" s="24"/>
      <c r="AF315" s="1"/>
      <c r="AG315" s="2"/>
      <c r="AH315" s="2"/>
    </row>
    <row r="316" spans="1:34" ht="12.75" customHeight="1" x14ac:dyDescent="0.2">
      <c r="A316" s="46" t="s">
        <v>50</v>
      </c>
      <c r="C316" s="2">
        <v>139</v>
      </c>
      <c r="O316" s="45"/>
      <c r="P316" s="45"/>
      <c r="Q316" s="45"/>
      <c r="R316" s="225"/>
      <c r="S316" s="1"/>
      <c r="T316" s="1"/>
      <c r="V316" s="1">
        <f>C316/B315</f>
        <v>0.97202797202797198</v>
      </c>
      <c r="W316" s="29">
        <v>143</v>
      </c>
      <c r="X316" s="36">
        <f t="shared" ref="X316:X322" si="92">W316/W315</f>
        <v>1</v>
      </c>
      <c r="Y316" s="1">
        <f t="shared" ref="Y316:Y322" si="93">100%-X316</f>
        <v>0</v>
      </c>
      <c r="Z316" s="2"/>
      <c r="AA316" s="2"/>
      <c r="AB316" s="2"/>
      <c r="AC316" s="2"/>
      <c r="AD316" s="2"/>
      <c r="AE316" s="2"/>
      <c r="AF316" s="2"/>
      <c r="AG316" s="2"/>
      <c r="AH316" s="2"/>
    </row>
    <row r="317" spans="1:34" ht="12.75" customHeight="1" x14ac:dyDescent="0.2">
      <c r="A317" s="46" t="s">
        <v>51</v>
      </c>
      <c r="D317" s="2">
        <v>135</v>
      </c>
      <c r="O317" s="45"/>
      <c r="P317" s="45"/>
      <c r="Q317" s="45"/>
      <c r="R317" s="225"/>
      <c r="S317" s="1"/>
      <c r="T317" s="1"/>
      <c r="V317" s="1">
        <f>D317/C316</f>
        <v>0.97122302158273377</v>
      </c>
      <c r="W317" s="29">
        <v>142</v>
      </c>
      <c r="X317" s="36">
        <f t="shared" si="92"/>
        <v>0.99300699300699302</v>
      </c>
      <c r="Y317" s="1">
        <f t="shared" si="93"/>
        <v>6.9930069930069783E-3</v>
      </c>
      <c r="Z317" s="2"/>
      <c r="AA317" s="2"/>
      <c r="AB317" s="2"/>
      <c r="AC317" s="2"/>
      <c r="AD317" s="2"/>
      <c r="AE317" s="2"/>
      <c r="AF317" s="12"/>
      <c r="AG317" s="12"/>
      <c r="AH317" s="13"/>
    </row>
    <row r="318" spans="1:34" ht="12.75" customHeight="1" x14ac:dyDescent="0.2">
      <c r="A318" s="46" t="s">
        <v>52</v>
      </c>
      <c r="E318" s="2">
        <v>130</v>
      </c>
      <c r="O318" s="45"/>
      <c r="P318" s="45"/>
      <c r="Q318" s="45"/>
      <c r="R318" s="225"/>
      <c r="S318" s="1"/>
      <c r="T318" s="1"/>
      <c r="V318" s="1">
        <f>E318/D317</f>
        <v>0.96296296296296291</v>
      </c>
      <c r="W318" s="29">
        <v>138</v>
      </c>
      <c r="X318" s="36">
        <f t="shared" si="92"/>
        <v>0.971830985915493</v>
      </c>
      <c r="Y318" s="1">
        <f t="shared" si="93"/>
        <v>2.8169014084507005E-2</v>
      </c>
      <c r="Z318" s="2"/>
      <c r="AA318" s="2"/>
      <c r="AB318" s="2"/>
      <c r="AC318" s="2"/>
      <c r="AD318" s="2"/>
      <c r="AE318" s="2"/>
      <c r="AF318" s="12"/>
      <c r="AG318" s="12"/>
      <c r="AH318" s="13"/>
    </row>
    <row r="319" spans="1:34" ht="12.75" customHeight="1" x14ac:dyDescent="0.2">
      <c r="A319" s="46" t="s">
        <v>53</v>
      </c>
      <c r="F319" s="2">
        <v>125</v>
      </c>
      <c r="O319" s="45"/>
      <c r="P319" s="45"/>
      <c r="Q319" s="45"/>
      <c r="R319" s="225"/>
      <c r="S319" s="1"/>
      <c r="T319" s="1"/>
      <c r="V319" s="1">
        <f>F319/E318</f>
        <v>0.96153846153846156</v>
      </c>
      <c r="W319" s="29">
        <v>137</v>
      </c>
      <c r="X319" s="36">
        <f t="shared" si="92"/>
        <v>0.99275362318840576</v>
      </c>
      <c r="Y319" s="1">
        <f t="shared" si="93"/>
        <v>7.2463768115942351E-3</v>
      </c>
      <c r="Z319" s="2"/>
      <c r="AA319" s="2"/>
      <c r="AB319" s="2"/>
      <c r="AC319" s="2"/>
      <c r="AD319" s="2"/>
      <c r="AE319" s="2"/>
      <c r="AF319" s="12"/>
      <c r="AG319" s="12"/>
      <c r="AH319" s="13"/>
    </row>
    <row r="320" spans="1:34" ht="12.75" customHeight="1" x14ac:dyDescent="0.2">
      <c r="A320" s="46" t="s">
        <v>54</v>
      </c>
      <c r="G320" s="2">
        <v>116</v>
      </c>
      <c r="O320" s="45"/>
      <c r="P320" s="45"/>
      <c r="Q320" s="45"/>
      <c r="R320" s="225"/>
      <c r="S320" s="1"/>
      <c r="T320" s="1"/>
      <c r="V320" s="1">
        <f>G320/F319</f>
        <v>0.92800000000000005</v>
      </c>
      <c r="W320" s="29">
        <v>132</v>
      </c>
      <c r="X320" s="36">
        <f t="shared" si="92"/>
        <v>0.96350364963503654</v>
      </c>
      <c r="Y320" s="1">
        <f t="shared" si="93"/>
        <v>3.6496350364963459E-2</v>
      </c>
      <c r="Z320" s="2"/>
      <c r="AA320" s="2"/>
      <c r="AB320" s="2"/>
      <c r="AC320" s="2"/>
      <c r="AD320" s="2"/>
      <c r="AE320" s="2"/>
      <c r="AF320" s="12"/>
      <c r="AG320" s="12"/>
      <c r="AH320" s="13"/>
    </row>
    <row r="321" spans="1:34" ht="12.75" customHeight="1" x14ac:dyDescent="0.2">
      <c r="A321" s="46" t="s">
        <v>55</v>
      </c>
      <c r="H321" s="2">
        <v>113</v>
      </c>
      <c r="O321" s="45"/>
      <c r="P321" s="45"/>
      <c r="Q321" s="45"/>
      <c r="R321" s="225"/>
      <c r="S321" s="1"/>
      <c r="T321" s="1"/>
      <c r="V321" s="1">
        <f>H321/G320</f>
        <v>0.97413793103448276</v>
      </c>
      <c r="W321" s="29">
        <v>132</v>
      </c>
      <c r="X321" s="36">
        <f t="shared" si="92"/>
        <v>1</v>
      </c>
      <c r="Y321" s="1">
        <f t="shared" si="93"/>
        <v>0</v>
      </c>
      <c r="Z321" s="2"/>
      <c r="AA321" s="2"/>
      <c r="AB321" s="2"/>
      <c r="AC321" s="2"/>
      <c r="AD321" s="2"/>
      <c r="AE321" s="2"/>
      <c r="AF321" s="12"/>
      <c r="AG321" s="12"/>
      <c r="AH321" s="13"/>
    </row>
    <row r="322" spans="1:34" ht="12.75" customHeight="1" x14ac:dyDescent="0.2">
      <c r="A322" s="46" t="s">
        <v>56</v>
      </c>
      <c r="I322" s="2">
        <v>113</v>
      </c>
      <c r="O322" s="45"/>
      <c r="P322" s="45">
        <v>1</v>
      </c>
      <c r="Q322" s="45"/>
      <c r="R322" s="138">
        <f>SUM(O322:Q322)</f>
        <v>1</v>
      </c>
      <c r="S322" s="1"/>
      <c r="T322" s="1"/>
      <c r="V322" s="1">
        <f>I322/H321</f>
        <v>1</v>
      </c>
      <c r="W322" s="29">
        <v>126</v>
      </c>
      <c r="X322" s="36">
        <f t="shared" si="92"/>
        <v>0.95454545454545459</v>
      </c>
      <c r="Y322" s="1">
        <f t="shared" si="93"/>
        <v>4.5454545454545414E-2</v>
      </c>
      <c r="Z322" s="2"/>
      <c r="AA322" s="2"/>
      <c r="AB322" s="2"/>
      <c r="AC322" s="2"/>
      <c r="AD322" s="2"/>
      <c r="AE322" s="2"/>
      <c r="AF322" s="12"/>
      <c r="AG322" s="12"/>
      <c r="AH322" s="13"/>
    </row>
    <row r="323" spans="1:34" ht="12.75" customHeight="1" x14ac:dyDescent="0.2">
      <c r="A323" s="46" t="s">
        <v>57</v>
      </c>
      <c r="I323" s="2">
        <v>111</v>
      </c>
      <c r="L323" s="2">
        <v>43</v>
      </c>
      <c r="M323" s="2">
        <v>26</v>
      </c>
      <c r="N323" s="2">
        <v>37</v>
      </c>
      <c r="O323" s="45"/>
      <c r="P323" s="45"/>
      <c r="Q323" s="45"/>
      <c r="R323" s="138">
        <f>SUM(L323:Q323)</f>
        <v>106</v>
      </c>
      <c r="S323" s="1"/>
      <c r="T323" s="1"/>
      <c r="V323" s="1"/>
      <c r="W323" s="29">
        <v>111</v>
      </c>
      <c r="X323" s="36"/>
      <c r="Y323" s="1"/>
      <c r="Z323" s="2"/>
      <c r="AA323" s="2"/>
      <c r="AB323" s="2"/>
      <c r="AC323" s="2"/>
      <c r="AD323" s="2"/>
      <c r="AE323" s="2"/>
      <c r="AF323" s="12"/>
      <c r="AG323" s="12"/>
      <c r="AH323" s="13"/>
    </row>
    <row r="324" spans="1:34" ht="12.75" customHeight="1" x14ac:dyDescent="0.2">
      <c r="A324" s="46" t="s">
        <v>58</v>
      </c>
      <c r="I324" s="2">
        <v>13</v>
      </c>
      <c r="L324" s="2">
        <v>7</v>
      </c>
      <c r="M324" s="2">
        <v>2</v>
      </c>
      <c r="N324" s="2">
        <v>4</v>
      </c>
      <c r="O324" s="45">
        <v>5</v>
      </c>
      <c r="P324" s="45">
        <v>2</v>
      </c>
      <c r="Q324" s="45">
        <v>4</v>
      </c>
      <c r="R324" s="138">
        <f t="shared" ref="R324:R328" si="94">SUM(O324:Q324)</f>
        <v>11</v>
      </c>
      <c r="S324" s="1"/>
      <c r="T324" s="1"/>
      <c r="V324" s="1"/>
      <c r="W324" s="29">
        <v>13</v>
      </c>
      <c r="X324" s="36"/>
      <c r="Y324" s="1"/>
      <c r="Z324" s="2"/>
      <c r="AA324" s="2"/>
      <c r="AB324" s="2"/>
      <c r="AC324" s="2"/>
      <c r="AD324" s="2"/>
      <c r="AE324" s="2"/>
      <c r="AF324" s="12"/>
      <c r="AG324" s="12"/>
      <c r="AH324" s="13"/>
    </row>
    <row r="325" spans="1:34" ht="12.75" customHeight="1" x14ac:dyDescent="0.2">
      <c r="A325" s="46" t="s">
        <v>59</v>
      </c>
      <c r="I325" s="2">
        <v>2</v>
      </c>
      <c r="L325" s="2">
        <v>1</v>
      </c>
      <c r="M325" s="2">
        <v>1</v>
      </c>
      <c r="O325" s="45">
        <v>1</v>
      </c>
      <c r="P325" s="45">
        <v>1</v>
      </c>
      <c r="Q325" s="45"/>
      <c r="R325" s="138">
        <f t="shared" si="94"/>
        <v>2</v>
      </c>
      <c r="S325" s="1"/>
      <c r="T325" s="1"/>
      <c r="V325" s="1"/>
      <c r="W325" s="29">
        <v>2</v>
      </c>
      <c r="X325" s="36"/>
      <c r="Y325" s="1"/>
      <c r="Z325" s="2"/>
      <c r="AA325" s="2"/>
      <c r="AB325" s="2"/>
      <c r="AC325" s="2"/>
      <c r="AD325" s="2"/>
      <c r="AE325" s="2"/>
      <c r="AF325" s="12"/>
      <c r="AG325" s="12"/>
      <c r="AH325" s="13"/>
    </row>
    <row r="326" spans="1:34" ht="12.75" customHeight="1" x14ac:dyDescent="0.2">
      <c r="A326" s="46" t="s">
        <v>70</v>
      </c>
      <c r="I326" s="2">
        <v>3</v>
      </c>
      <c r="L326" s="2">
        <v>2</v>
      </c>
      <c r="N326" s="2">
        <v>1</v>
      </c>
      <c r="O326" s="45">
        <v>2</v>
      </c>
      <c r="P326" s="45"/>
      <c r="Q326" s="45"/>
      <c r="R326" s="138">
        <f t="shared" si="94"/>
        <v>2</v>
      </c>
      <c r="S326" s="1"/>
      <c r="T326" s="1"/>
      <c r="V326" s="1"/>
      <c r="W326" s="29">
        <v>3</v>
      </c>
      <c r="X326" s="36"/>
      <c r="Y326" s="1"/>
      <c r="Z326" s="2"/>
      <c r="AA326" s="2"/>
      <c r="AB326" s="2"/>
      <c r="AC326" s="2"/>
      <c r="AD326" s="2"/>
      <c r="AE326" s="2"/>
      <c r="AF326" s="12"/>
      <c r="AG326" s="12"/>
      <c r="AH326" s="13"/>
    </row>
    <row r="327" spans="1:34" ht="12.75" customHeight="1" x14ac:dyDescent="0.2">
      <c r="A327" s="46" t="s">
        <v>71</v>
      </c>
      <c r="I327" s="2">
        <v>2</v>
      </c>
      <c r="K327" s="2">
        <v>1</v>
      </c>
      <c r="N327" s="2">
        <v>1</v>
      </c>
      <c r="O327" s="45"/>
      <c r="P327" s="45"/>
      <c r="Q327" s="45"/>
      <c r="R327" s="138">
        <f t="shared" si="94"/>
        <v>0</v>
      </c>
      <c r="S327" s="1"/>
      <c r="T327" s="1"/>
      <c r="V327" s="1"/>
      <c r="W327" s="29">
        <v>2</v>
      </c>
      <c r="X327" s="36"/>
      <c r="Y327" s="1"/>
      <c r="Z327" s="2"/>
      <c r="AA327" s="2"/>
      <c r="AB327" s="2"/>
      <c r="AC327" s="2"/>
      <c r="AD327" s="2"/>
      <c r="AE327" s="2"/>
      <c r="AF327" s="12"/>
      <c r="AG327" s="12"/>
      <c r="AH327" s="13"/>
    </row>
    <row r="328" spans="1:34" ht="12.75" customHeight="1" x14ac:dyDescent="0.2">
      <c r="A328" s="46" t="s">
        <v>79</v>
      </c>
      <c r="I328" s="2">
        <v>2</v>
      </c>
      <c r="K328" s="2">
        <v>1</v>
      </c>
      <c r="N328" s="2">
        <v>1</v>
      </c>
      <c r="O328" s="45">
        <v>1</v>
      </c>
      <c r="P328" s="45"/>
      <c r="Q328" s="45">
        <v>1</v>
      </c>
      <c r="R328" s="138">
        <f t="shared" si="94"/>
        <v>2</v>
      </c>
      <c r="S328" s="1"/>
      <c r="T328" s="1"/>
      <c r="V328" s="1"/>
      <c r="W328" s="29">
        <v>2</v>
      </c>
      <c r="X328" s="36"/>
      <c r="Y328" s="1"/>
      <c r="Z328" s="2"/>
      <c r="AA328" s="2"/>
      <c r="AB328" s="2"/>
      <c r="AC328" s="2"/>
      <c r="AD328" s="2"/>
      <c r="AE328" s="2"/>
      <c r="AF328" s="12"/>
      <c r="AG328" s="12"/>
      <c r="AH328" s="13"/>
    </row>
    <row r="329" spans="1:34" ht="12.75" customHeight="1" x14ac:dyDescent="0.2">
      <c r="R329" s="221">
        <f>SUM(R322:R328)</f>
        <v>124</v>
      </c>
      <c r="S329" s="1">
        <f>SUM(R322:R323)/B315</f>
        <v>0.74825174825174823</v>
      </c>
      <c r="T329" s="1">
        <f>R329/B315</f>
        <v>0.86713286713286708</v>
      </c>
      <c r="U329" s="1">
        <f>T329-S329</f>
        <v>0.11888111888111885</v>
      </c>
      <c r="V329" s="1"/>
      <c r="W329" s="29"/>
      <c r="X329" s="36"/>
      <c r="Y329" s="1"/>
      <c r="Z329" s="2"/>
      <c r="AA329" s="2"/>
      <c r="AB329" s="2"/>
      <c r="AC329" s="2"/>
      <c r="AD329" s="2"/>
      <c r="AE329" s="2"/>
      <c r="AF329" s="24"/>
      <c r="AG329" s="24"/>
      <c r="AH329" s="1"/>
    </row>
    <row r="330" spans="1:34" ht="12.75" customHeight="1" x14ac:dyDescent="0.3">
      <c r="A330" s="61" t="s">
        <v>80</v>
      </c>
      <c r="Z330" s="2"/>
      <c r="AA330" s="2"/>
      <c r="AB330" s="2"/>
      <c r="AC330" s="2"/>
      <c r="AD330" s="2"/>
      <c r="AE330" s="2"/>
      <c r="AF330" s="50"/>
      <c r="AG330" s="24"/>
      <c r="AH330" s="1"/>
    </row>
    <row r="331" spans="1:34" ht="12.75" customHeight="1" x14ac:dyDescent="0.2">
      <c r="B331" s="306" t="s">
        <v>3</v>
      </c>
      <c r="C331" s="307"/>
      <c r="D331" s="307"/>
      <c r="E331" s="307"/>
      <c r="F331" s="307"/>
      <c r="G331" s="307"/>
      <c r="H331" s="307"/>
      <c r="I331" s="307"/>
      <c r="J331" s="307"/>
      <c r="K331" s="307"/>
      <c r="Z331" s="2"/>
      <c r="AA331" s="2"/>
      <c r="AB331" s="2"/>
      <c r="AC331" s="2"/>
      <c r="AD331" s="2"/>
      <c r="AE331" s="2"/>
      <c r="AF331" s="2"/>
      <c r="AG331" s="36"/>
      <c r="AH331" s="1"/>
    </row>
    <row r="332" spans="1:34" ht="25.5" customHeight="1" x14ac:dyDescent="0.2">
      <c r="A332" s="15" t="s">
        <v>18</v>
      </c>
      <c r="B332" s="16">
        <v>1</v>
      </c>
      <c r="C332" s="16">
        <v>2</v>
      </c>
      <c r="D332" s="16">
        <v>3</v>
      </c>
      <c r="E332" s="16">
        <v>4</v>
      </c>
      <c r="F332" s="16">
        <v>5</v>
      </c>
      <c r="G332" s="16">
        <v>6</v>
      </c>
      <c r="H332" s="16">
        <v>7</v>
      </c>
      <c r="I332" s="16">
        <v>8</v>
      </c>
      <c r="J332" s="16">
        <v>9</v>
      </c>
      <c r="K332" s="18">
        <v>9</v>
      </c>
      <c r="L332" s="19">
        <v>10</v>
      </c>
      <c r="M332" s="19">
        <v>9</v>
      </c>
      <c r="N332" s="19">
        <v>10</v>
      </c>
      <c r="O332" s="19">
        <v>9</v>
      </c>
      <c r="P332" s="19">
        <v>10</v>
      </c>
      <c r="Q332" s="19">
        <v>9</v>
      </c>
      <c r="R332" s="138">
        <v>10</v>
      </c>
      <c r="S332" s="10" t="s">
        <v>11</v>
      </c>
      <c r="T332" s="10" t="s">
        <v>12</v>
      </c>
      <c r="U332" s="11" t="s">
        <v>13</v>
      </c>
      <c r="V332" s="10" t="s">
        <v>14</v>
      </c>
      <c r="W332" s="12" t="s">
        <v>15</v>
      </c>
      <c r="X332" s="12" t="s">
        <v>16</v>
      </c>
      <c r="Y332" s="13" t="s">
        <v>17</v>
      </c>
      <c r="Z332" s="2"/>
      <c r="AA332" s="2"/>
      <c r="AB332" s="2"/>
      <c r="AC332" s="2"/>
      <c r="AD332" s="2"/>
      <c r="AE332" s="2"/>
      <c r="AF332" s="2"/>
      <c r="AG332" s="2"/>
      <c r="AH332" s="2"/>
    </row>
    <row r="333" spans="1:34" ht="12.75" customHeight="1" x14ac:dyDescent="0.2">
      <c r="A333" s="46" t="s">
        <v>50</v>
      </c>
      <c r="B333" s="25">
        <v>99</v>
      </c>
      <c r="C333" s="25"/>
      <c r="D333" s="25"/>
      <c r="E333" s="25"/>
      <c r="F333" s="25"/>
      <c r="G333" s="25"/>
      <c r="H333" s="25"/>
      <c r="I333" s="25"/>
      <c r="J333" s="25"/>
      <c r="K333" s="26"/>
      <c r="L333" s="26"/>
      <c r="O333" s="45"/>
      <c r="P333" s="45"/>
      <c r="Q333" s="45"/>
      <c r="R333" s="225"/>
      <c r="W333" s="29">
        <f>B333</f>
        <v>99</v>
      </c>
      <c r="Z333" s="2"/>
      <c r="AA333" s="2"/>
      <c r="AB333" s="2"/>
      <c r="AC333" s="2"/>
      <c r="AD333" s="2"/>
      <c r="AE333" s="2"/>
      <c r="AF333" s="2"/>
      <c r="AG333" s="2"/>
      <c r="AH333" s="2"/>
    </row>
    <row r="334" spans="1:34" ht="12.75" customHeight="1" x14ac:dyDescent="0.2">
      <c r="A334" s="46" t="s">
        <v>51</v>
      </c>
      <c r="C334" s="2">
        <v>89</v>
      </c>
      <c r="O334" s="45"/>
      <c r="P334" s="45"/>
      <c r="Q334" s="45"/>
      <c r="R334" s="225"/>
      <c r="S334" s="1"/>
      <c r="T334" s="1"/>
      <c r="V334" s="1">
        <f>C334/B333</f>
        <v>0.89898989898989901</v>
      </c>
      <c r="W334" s="29">
        <v>90</v>
      </c>
      <c r="X334" s="36">
        <f t="shared" ref="X334:X340" si="95">W334/W333</f>
        <v>0.90909090909090906</v>
      </c>
      <c r="Y334" s="1">
        <f t="shared" ref="Y334:Y340" si="96">100%-X334</f>
        <v>9.0909090909090939E-2</v>
      </c>
      <c r="Z334" s="2"/>
      <c r="AA334" s="2"/>
      <c r="AB334" s="2"/>
      <c r="AC334" s="2"/>
      <c r="AD334" s="2"/>
      <c r="AE334" s="2"/>
      <c r="AF334" s="2"/>
      <c r="AG334" s="2"/>
      <c r="AH334" s="2"/>
    </row>
    <row r="335" spans="1:34" ht="12.75" customHeight="1" x14ac:dyDescent="0.2">
      <c r="A335" s="46" t="s">
        <v>52</v>
      </c>
      <c r="D335" s="2">
        <v>81</v>
      </c>
      <c r="O335" s="45"/>
      <c r="P335" s="45"/>
      <c r="Q335" s="45"/>
      <c r="R335" s="225"/>
      <c r="S335" s="1"/>
      <c r="T335" s="1"/>
      <c r="V335" s="1">
        <f>D335/C334</f>
        <v>0.9101123595505618</v>
      </c>
      <c r="W335" s="29">
        <v>90</v>
      </c>
      <c r="X335" s="36">
        <f t="shared" si="95"/>
        <v>1</v>
      </c>
      <c r="Y335" s="1">
        <f t="shared" si="96"/>
        <v>0</v>
      </c>
      <c r="Z335" s="2"/>
      <c r="AA335" s="2"/>
      <c r="AB335" s="2"/>
      <c r="AC335" s="2"/>
      <c r="AD335" s="2"/>
      <c r="AE335" s="2"/>
      <c r="AF335" s="2"/>
      <c r="AG335" s="2"/>
      <c r="AH335" s="2"/>
    </row>
    <row r="336" spans="1:34" ht="12.75" customHeight="1" x14ac:dyDescent="0.2">
      <c r="A336" s="46" t="s">
        <v>53</v>
      </c>
      <c r="E336" s="2">
        <v>76</v>
      </c>
      <c r="O336" s="45"/>
      <c r="P336" s="45"/>
      <c r="Q336" s="45"/>
      <c r="R336" s="225"/>
      <c r="S336" s="1"/>
      <c r="T336" s="1"/>
      <c r="V336" s="1">
        <f>E336/D335</f>
        <v>0.93827160493827155</v>
      </c>
      <c r="W336" s="29">
        <v>94</v>
      </c>
      <c r="X336" s="36">
        <f t="shared" si="95"/>
        <v>1.0444444444444445</v>
      </c>
      <c r="Y336" s="1">
        <f t="shared" si="96"/>
        <v>-4.4444444444444509E-2</v>
      </c>
      <c r="Z336" s="2"/>
      <c r="AA336" s="2"/>
      <c r="AB336" s="2"/>
      <c r="AC336" s="2"/>
      <c r="AD336" s="2"/>
      <c r="AE336" s="2"/>
      <c r="AF336" s="2"/>
      <c r="AG336" s="2"/>
      <c r="AH336" s="2"/>
    </row>
    <row r="337" spans="1:34" ht="12.75" customHeight="1" x14ac:dyDescent="0.2">
      <c r="A337" s="46" t="s">
        <v>54</v>
      </c>
      <c r="F337" s="2">
        <v>73</v>
      </c>
      <c r="O337" s="45"/>
      <c r="P337" s="45"/>
      <c r="Q337" s="45"/>
      <c r="R337" s="225"/>
      <c r="S337" s="1"/>
      <c r="T337" s="1"/>
      <c r="V337" s="1">
        <f>F337/E336</f>
        <v>0.96052631578947367</v>
      </c>
      <c r="W337" s="29">
        <v>90</v>
      </c>
      <c r="X337" s="36">
        <f t="shared" si="95"/>
        <v>0.95744680851063835</v>
      </c>
      <c r="Y337" s="1">
        <f t="shared" si="96"/>
        <v>4.2553191489361653E-2</v>
      </c>
      <c r="Z337" s="2"/>
      <c r="AA337" s="2"/>
      <c r="AB337" s="2"/>
      <c r="AC337" s="2"/>
      <c r="AD337" s="2"/>
      <c r="AE337" s="2"/>
      <c r="AF337" s="2"/>
      <c r="AG337" s="2"/>
      <c r="AH337" s="2"/>
    </row>
    <row r="338" spans="1:34" ht="12.75" customHeight="1" x14ac:dyDescent="0.2">
      <c r="A338" s="46" t="s">
        <v>55</v>
      </c>
      <c r="G338" s="2">
        <v>73</v>
      </c>
      <c r="O338" s="45"/>
      <c r="P338" s="45"/>
      <c r="Q338" s="45"/>
      <c r="R338" s="138"/>
      <c r="S338" s="1"/>
      <c r="T338" s="1"/>
      <c r="V338" s="1">
        <f>G338/F337</f>
        <v>1</v>
      </c>
      <c r="W338" s="29">
        <v>90</v>
      </c>
      <c r="X338" s="36">
        <f t="shared" si="95"/>
        <v>1</v>
      </c>
      <c r="Y338" s="1">
        <f t="shared" si="96"/>
        <v>0</v>
      </c>
      <c r="Z338" s="2"/>
      <c r="AA338" s="2"/>
      <c r="AB338" s="2"/>
      <c r="AC338" s="2"/>
      <c r="AD338" s="2"/>
      <c r="AE338" s="2"/>
      <c r="AF338" s="2"/>
      <c r="AG338" s="2"/>
      <c r="AH338" s="2"/>
    </row>
    <row r="339" spans="1:34" ht="12.75" customHeight="1" x14ac:dyDescent="0.2">
      <c r="A339" s="46" t="s">
        <v>56</v>
      </c>
      <c r="H339" s="2">
        <v>72</v>
      </c>
      <c r="O339" s="45"/>
      <c r="P339" s="45"/>
      <c r="Q339" s="45"/>
      <c r="R339" s="138"/>
      <c r="S339" s="1"/>
      <c r="T339" s="1"/>
      <c r="V339" s="1">
        <f>H339/G338</f>
        <v>0.98630136986301364</v>
      </c>
      <c r="W339" s="29">
        <v>90</v>
      </c>
      <c r="X339" s="36">
        <f t="shared" si="95"/>
        <v>1</v>
      </c>
      <c r="Y339" s="1">
        <f t="shared" si="96"/>
        <v>0</v>
      </c>
      <c r="Z339" s="2"/>
      <c r="AA339" s="2"/>
      <c r="AB339" s="2"/>
      <c r="AC339" s="2"/>
      <c r="AD339" s="2"/>
      <c r="AE339" s="2"/>
      <c r="AF339" s="2"/>
      <c r="AG339" s="2"/>
      <c r="AH339" s="2"/>
    </row>
    <row r="340" spans="1:34" ht="12.75" customHeight="1" x14ac:dyDescent="0.2">
      <c r="A340" s="46" t="s">
        <v>57</v>
      </c>
      <c r="I340" s="2">
        <v>71</v>
      </c>
      <c r="O340" s="45"/>
      <c r="P340" s="45"/>
      <c r="Q340" s="45"/>
      <c r="R340" s="138"/>
      <c r="S340" s="1"/>
      <c r="T340" s="1"/>
      <c r="V340" s="1">
        <f>I340/H339</f>
        <v>0.98611111111111116</v>
      </c>
      <c r="W340" s="29">
        <v>89</v>
      </c>
      <c r="X340" s="36">
        <f t="shared" si="95"/>
        <v>0.98888888888888893</v>
      </c>
      <c r="Y340" s="1">
        <f t="shared" si="96"/>
        <v>1.1111111111111072E-2</v>
      </c>
      <c r="Z340" s="2"/>
      <c r="AA340" s="2"/>
      <c r="AB340" s="2"/>
      <c r="AC340" s="2"/>
      <c r="AD340" s="2"/>
      <c r="AE340" s="2"/>
      <c r="AF340" s="2"/>
      <c r="AG340" s="2"/>
      <c r="AH340" s="2"/>
    </row>
    <row r="341" spans="1:34" ht="12.75" customHeight="1" x14ac:dyDescent="0.2">
      <c r="A341" s="46" t="s">
        <v>58</v>
      </c>
      <c r="I341" s="2">
        <v>70</v>
      </c>
      <c r="L341" s="2">
        <v>32</v>
      </c>
      <c r="M341" s="2">
        <v>29</v>
      </c>
      <c r="N341" s="2">
        <v>9</v>
      </c>
      <c r="O341" s="45"/>
      <c r="P341" s="45"/>
      <c r="Q341" s="45"/>
      <c r="R341" s="138">
        <f>SUM(L341:N341)</f>
        <v>70</v>
      </c>
      <c r="S341" s="1"/>
      <c r="T341" s="1"/>
      <c r="V341" s="1"/>
      <c r="W341" s="29">
        <v>70</v>
      </c>
      <c r="X341" s="36"/>
      <c r="Y341" s="1"/>
      <c r="Z341" s="2"/>
      <c r="AA341" s="2"/>
      <c r="AB341" s="2"/>
      <c r="AC341" s="2"/>
      <c r="AD341" s="2"/>
      <c r="AE341" s="2"/>
      <c r="AF341" s="2"/>
      <c r="AG341" s="2"/>
      <c r="AH341" s="2"/>
    </row>
    <row r="342" spans="1:34" ht="12.75" customHeight="1" x14ac:dyDescent="0.2">
      <c r="A342" s="46" t="s">
        <v>59</v>
      </c>
      <c r="I342" s="2">
        <v>9</v>
      </c>
      <c r="L342" s="2">
        <v>4</v>
      </c>
      <c r="M342" s="2">
        <v>5</v>
      </c>
      <c r="O342" s="45">
        <v>4</v>
      </c>
      <c r="P342" s="45">
        <v>5</v>
      </c>
      <c r="Q342" s="45"/>
      <c r="R342" s="138">
        <f t="shared" ref="R342:R347" si="97">SUM(O342:Q342)</f>
        <v>9</v>
      </c>
      <c r="S342" s="1"/>
      <c r="T342" s="1"/>
      <c r="V342" s="1"/>
      <c r="W342" s="29">
        <v>9</v>
      </c>
      <c r="X342" s="36"/>
      <c r="Y342" s="1"/>
      <c r="Z342" s="2"/>
      <c r="AA342" s="2"/>
      <c r="AB342" s="2"/>
      <c r="AC342" s="2"/>
      <c r="AD342" s="2"/>
      <c r="AE342" s="2"/>
      <c r="AF342" s="2"/>
      <c r="AG342" s="2"/>
      <c r="AH342" s="2"/>
    </row>
    <row r="343" spans="1:34" ht="12.75" customHeight="1" x14ac:dyDescent="0.2">
      <c r="A343" s="46" t="s">
        <v>70</v>
      </c>
      <c r="I343" s="2">
        <v>4</v>
      </c>
      <c r="L343" s="2">
        <v>3</v>
      </c>
      <c r="M343" s="2">
        <v>1</v>
      </c>
      <c r="O343" s="45">
        <v>3</v>
      </c>
      <c r="P343" s="45">
        <v>1</v>
      </c>
      <c r="Q343" s="45"/>
      <c r="R343" s="138">
        <f t="shared" si="97"/>
        <v>4</v>
      </c>
      <c r="S343" s="1"/>
      <c r="T343" s="1"/>
      <c r="V343" s="1"/>
      <c r="W343" s="29">
        <v>4</v>
      </c>
      <c r="X343" s="36"/>
      <c r="Y343" s="1"/>
      <c r="Z343" s="2"/>
      <c r="AA343" s="2"/>
      <c r="AB343" s="2"/>
      <c r="AC343" s="2"/>
      <c r="AD343" s="2"/>
      <c r="AE343" s="2"/>
      <c r="AF343" s="2"/>
      <c r="AG343" s="2"/>
      <c r="AH343" s="2"/>
    </row>
    <row r="344" spans="1:34" ht="12.75" customHeight="1" x14ac:dyDescent="0.2">
      <c r="A344" s="46" t="s">
        <v>71</v>
      </c>
      <c r="I344" s="2">
        <v>2</v>
      </c>
      <c r="N344" s="2">
        <v>2</v>
      </c>
      <c r="O344" s="45"/>
      <c r="P344" s="45"/>
      <c r="Q344" s="45">
        <v>2</v>
      </c>
      <c r="R344" s="138">
        <f t="shared" si="97"/>
        <v>2</v>
      </c>
      <c r="S344" s="1"/>
      <c r="T344" s="1"/>
      <c r="V344" s="1"/>
      <c r="W344" s="29">
        <v>2</v>
      </c>
      <c r="X344" s="36"/>
      <c r="Y344" s="1"/>
      <c r="Z344" s="2"/>
      <c r="AA344" s="2"/>
      <c r="AB344" s="2"/>
      <c r="AC344" s="2"/>
      <c r="AD344" s="2"/>
      <c r="AE344" s="2"/>
      <c r="AF344" s="2"/>
      <c r="AG344" s="2"/>
      <c r="AH344" s="2"/>
    </row>
    <row r="345" spans="1:34" ht="12.75" customHeight="1" x14ac:dyDescent="0.2">
      <c r="A345" s="46" t="s">
        <v>79</v>
      </c>
      <c r="I345" s="2">
        <v>0</v>
      </c>
      <c r="O345" s="45"/>
      <c r="P345" s="45"/>
      <c r="Q345" s="45"/>
      <c r="R345" s="138">
        <f t="shared" si="97"/>
        <v>0</v>
      </c>
      <c r="S345" s="1"/>
      <c r="T345" s="1"/>
      <c r="V345" s="1"/>
      <c r="W345" s="29">
        <v>3</v>
      </c>
      <c r="X345" s="36"/>
      <c r="Y345" s="1"/>
      <c r="Z345" s="2"/>
      <c r="AA345" s="2"/>
      <c r="AB345" s="2"/>
      <c r="AC345" s="2"/>
      <c r="AD345" s="2"/>
      <c r="AE345" s="2"/>
      <c r="AF345" s="2"/>
      <c r="AG345" s="2"/>
      <c r="AH345" s="2"/>
    </row>
    <row r="346" spans="1:34" ht="12.75" customHeight="1" x14ac:dyDescent="0.2">
      <c r="A346" s="46" t="s">
        <v>82</v>
      </c>
      <c r="I346" s="2">
        <v>2</v>
      </c>
      <c r="L346" s="2">
        <v>2</v>
      </c>
      <c r="O346" s="45">
        <v>2</v>
      </c>
      <c r="P346" s="45"/>
      <c r="Q346" s="45"/>
      <c r="R346" s="138">
        <f t="shared" si="97"/>
        <v>2</v>
      </c>
      <c r="S346" s="1"/>
      <c r="T346" s="1"/>
      <c r="V346" s="1"/>
      <c r="W346" s="29">
        <v>2</v>
      </c>
      <c r="X346" s="36"/>
      <c r="Y346" s="1"/>
      <c r="Z346" s="2"/>
      <c r="AA346" s="2"/>
      <c r="AB346" s="2"/>
      <c r="AC346" s="2"/>
      <c r="AD346" s="2"/>
      <c r="AE346" s="2"/>
      <c r="AF346" s="2"/>
      <c r="AG346" s="2"/>
      <c r="AH346" s="2"/>
    </row>
    <row r="347" spans="1:34" ht="12.75" customHeight="1" x14ac:dyDescent="0.2">
      <c r="A347" s="46" t="s">
        <v>83</v>
      </c>
      <c r="I347" s="2">
        <v>1</v>
      </c>
      <c r="L347" s="2">
        <v>1</v>
      </c>
      <c r="O347" s="45">
        <v>1</v>
      </c>
      <c r="P347" s="45"/>
      <c r="Q347" s="45"/>
      <c r="R347" s="138">
        <f t="shared" si="97"/>
        <v>1</v>
      </c>
      <c r="S347" s="1"/>
      <c r="T347" s="1"/>
      <c r="V347" s="1"/>
      <c r="W347" s="29">
        <v>1</v>
      </c>
      <c r="X347" s="36"/>
      <c r="Y347" s="1"/>
      <c r="Z347" s="2"/>
      <c r="AA347" s="2"/>
      <c r="AB347" s="2"/>
      <c r="AC347" s="2"/>
      <c r="AD347" s="2"/>
      <c r="AE347" s="2"/>
      <c r="AF347" s="2"/>
      <c r="AG347" s="2"/>
      <c r="AH347" s="2"/>
    </row>
    <row r="348" spans="1:34" ht="12.75" customHeight="1" x14ac:dyDescent="0.2">
      <c r="R348" s="221">
        <f>SUM(R338:R347)</f>
        <v>88</v>
      </c>
      <c r="S348" s="1">
        <f>R341/B333</f>
        <v>0.70707070707070707</v>
      </c>
      <c r="T348" s="1">
        <f>R348/B333</f>
        <v>0.88888888888888884</v>
      </c>
      <c r="U348" s="1">
        <f>T348-S348</f>
        <v>0.18181818181818177</v>
      </c>
      <c r="V348" s="1"/>
    </row>
    <row r="349" spans="1:34" ht="12.75" customHeight="1" x14ac:dyDescent="0.3">
      <c r="A349" s="61" t="s">
        <v>81</v>
      </c>
    </row>
    <row r="350" spans="1:34" ht="12.75" customHeight="1" x14ac:dyDescent="0.2">
      <c r="B350" s="306" t="s">
        <v>3</v>
      </c>
      <c r="C350" s="307"/>
      <c r="D350" s="307"/>
      <c r="E350" s="307"/>
      <c r="F350" s="307"/>
      <c r="G350" s="307"/>
      <c r="H350" s="307"/>
      <c r="I350" s="307"/>
      <c r="J350" s="307"/>
      <c r="K350" s="307"/>
    </row>
    <row r="351" spans="1:34" ht="25.5" customHeight="1" x14ac:dyDescent="0.2">
      <c r="A351" s="15" t="s">
        <v>18</v>
      </c>
      <c r="B351" s="16">
        <v>1</v>
      </c>
      <c r="C351" s="16">
        <v>2</v>
      </c>
      <c r="D351" s="16">
        <v>3</v>
      </c>
      <c r="E351" s="16">
        <v>4</v>
      </c>
      <c r="F351" s="16">
        <v>5</v>
      </c>
      <c r="G351" s="16">
        <v>6</v>
      </c>
      <c r="H351" s="16">
        <v>7</v>
      </c>
      <c r="I351" s="16">
        <v>8</v>
      </c>
      <c r="J351" s="16">
        <v>9</v>
      </c>
      <c r="K351" s="18">
        <v>9</v>
      </c>
      <c r="L351" s="19">
        <v>10</v>
      </c>
      <c r="M351" s="19">
        <v>9</v>
      </c>
      <c r="N351" s="19">
        <v>10</v>
      </c>
      <c r="O351" s="19">
        <v>9</v>
      </c>
      <c r="P351" s="19">
        <v>10</v>
      </c>
      <c r="Q351" s="19">
        <v>9</v>
      </c>
      <c r="R351" s="138">
        <v>10</v>
      </c>
      <c r="S351" s="10" t="s">
        <v>11</v>
      </c>
      <c r="T351" s="10" t="s">
        <v>12</v>
      </c>
      <c r="U351" s="11" t="s">
        <v>13</v>
      </c>
      <c r="V351" s="10" t="s">
        <v>14</v>
      </c>
      <c r="W351" s="12" t="s">
        <v>15</v>
      </c>
      <c r="X351" s="12" t="s">
        <v>16</v>
      </c>
      <c r="Y351" s="13" t="s">
        <v>17</v>
      </c>
    </row>
    <row r="352" spans="1:34" ht="12.75" customHeight="1" x14ac:dyDescent="0.2">
      <c r="A352" s="46" t="s">
        <v>51</v>
      </c>
      <c r="B352" s="25">
        <v>132</v>
      </c>
      <c r="C352" s="25"/>
      <c r="D352" s="25"/>
      <c r="E352" s="25"/>
      <c r="F352" s="25"/>
      <c r="G352" s="25"/>
      <c r="H352" s="25"/>
      <c r="I352" s="25"/>
      <c r="J352" s="25"/>
      <c r="K352" s="26"/>
      <c r="L352" s="26"/>
      <c r="O352" s="45"/>
      <c r="P352" s="45"/>
      <c r="Q352" s="45"/>
      <c r="R352" s="225"/>
      <c r="W352" s="29">
        <f>B352</f>
        <v>132</v>
      </c>
    </row>
    <row r="353" spans="1:25" ht="12.75" customHeight="1" x14ac:dyDescent="0.2">
      <c r="A353" s="46" t="s">
        <v>52</v>
      </c>
      <c r="C353" s="2">
        <v>119</v>
      </c>
      <c r="O353" s="45"/>
      <c r="P353" s="45"/>
      <c r="Q353" s="45"/>
      <c r="R353" s="225"/>
      <c r="S353" s="1"/>
      <c r="T353" s="1"/>
      <c r="V353" s="1">
        <f>C353/B352</f>
        <v>0.90151515151515149</v>
      </c>
      <c r="W353" s="29">
        <v>123</v>
      </c>
      <c r="X353" s="36">
        <f t="shared" ref="X353:X358" si="98">W353/W352</f>
        <v>0.93181818181818177</v>
      </c>
      <c r="Y353" s="1">
        <f t="shared" ref="Y353:Y358" si="99">100%-X353</f>
        <v>6.8181818181818232E-2</v>
      </c>
    </row>
    <row r="354" spans="1:25" ht="12.75" customHeight="1" x14ac:dyDescent="0.2">
      <c r="A354" s="46" t="s">
        <v>53</v>
      </c>
      <c r="D354" s="2">
        <v>119</v>
      </c>
      <c r="O354" s="45"/>
      <c r="P354" s="45"/>
      <c r="Q354" s="45"/>
      <c r="R354" s="225"/>
      <c r="S354" s="1"/>
      <c r="T354" s="1"/>
      <c r="V354" s="1">
        <f>D354/C353</f>
        <v>1</v>
      </c>
      <c r="W354" s="29">
        <v>121</v>
      </c>
      <c r="X354" s="36">
        <f t="shared" si="98"/>
        <v>0.98373983739837401</v>
      </c>
      <c r="Y354" s="1">
        <f t="shared" si="99"/>
        <v>1.6260162601625994E-2</v>
      </c>
    </row>
    <row r="355" spans="1:25" ht="12.75" customHeight="1" x14ac:dyDescent="0.2">
      <c r="A355" s="46" t="s">
        <v>54</v>
      </c>
      <c r="E355" s="2">
        <v>116</v>
      </c>
      <c r="O355" s="45"/>
      <c r="P355" s="45"/>
      <c r="Q355" s="45"/>
      <c r="R355" s="225"/>
      <c r="S355" s="1"/>
      <c r="T355" s="1"/>
      <c r="V355" s="1">
        <f>E355/D354</f>
        <v>0.97478991596638653</v>
      </c>
      <c r="W355" s="29">
        <v>120</v>
      </c>
      <c r="X355" s="36">
        <f t="shared" si="98"/>
        <v>0.99173553719008267</v>
      </c>
      <c r="Y355" s="1">
        <f t="shared" si="99"/>
        <v>8.2644628099173278E-3</v>
      </c>
    </row>
    <row r="356" spans="1:25" ht="12.75" customHeight="1" x14ac:dyDescent="0.2">
      <c r="A356" s="46" t="s">
        <v>55</v>
      </c>
      <c r="F356" s="2">
        <v>116</v>
      </c>
      <c r="O356" s="45"/>
      <c r="P356" s="45"/>
      <c r="Q356" s="45"/>
      <c r="R356" s="225"/>
      <c r="S356" s="1"/>
      <c r="T356" s="1"/>
      <c r="V356" s="1">
        <f>F356/E355</f>
        <v>1</v>
      </c>
      <c r="W356" s="29">
        <v>121</v>
      </c>
      <c r="X356" s="36">
        <f t="shared" si="98"/>
        <v>1.0083333333333333</v>
      </c>
      <c r="Y356" s="1">
        <f t="shared" si="99"/>
        <v>-8.3333333333333037E-3</v>
      </c>
    </row>
    <row r="357" spans="1:25" ht="12.75" customHeight="1" x14ac:dyDescent="0.2">
      <c r="A357" s="46" t="s">
        <v>56</v>
      </c>
      <c r="G357" s="2">
        <v>116</v>
      </c>
      <c r="O357" s="45"/>
      <c r="P357" s="45"/>
      <c r="Q357" s="45"/>
      <c r="R357" s="225"/>
      <c r="S357" s="1"/>
      <c r="T357" s="1"/>
      <c r="V357" s="1">
        <f>G357/F356</f>
        <v>1</v>
      </c>
      <c r="W357" s="29">
        <v>120</v>
      </c>
      <c r="X357" s="36">
        <f t="shared" si="98"/>
        <v>0.99173553719008267</v>
      </c>
      <c r="Y357" s="1">
        <f t="shared" si="99"/>
        <v>8.2644628099173278E-3</v>
      </c>
    </row>
    <row r="358" spans="1:25" ht="12.75" customHeight="1" x14ac:dyDescent="0.2">
      <c r="A358" s="46" t="s">
        <v>58</v>
      </c>
      <c r="H358" s="2">
        <v>108</v>
      </c>
      <c r="O358" s="45"/>
      <c r="P358" s="45"/>
      <c r="Q358" s="45"/>
      <c r="R358" s="225"/>
      <c r="S358" s="1"/>
      <c r="T358" s="1"/>
      <c r="V358" s="1">
        <f>H358/G357</f>
        <v>0.93103448275862066</v>
      </c>
      <c r="W358" s="29">
        <v>120</v>
      </c>
      <c r="X358" s="36">
        <f t="shared" si="98"/>
        <v>1</v>
      </c>
      <c r="Y358" s="1">
        <f t="shared" si="99"/>
        <v>0</v>
      </c>
    </row>
    <row r="359" spans="1:25" ht="12.75" customHeight="1" x14ac:dyDescent="0.2">
      <c r="A359" s="46" t="s">
        <v>59</v>
      </c>
      <c r="I359" s="2">
        <v>106</v>
      </c>
      <c r="L359" s="2">
        <v>32</v>
      </c>
      <c r="M359" s="2">
        <v>28</v>
      </c>
      <c r="N359" s="2">
        <v>46</v>
      </c>
      <c r="O359" s="45"/>
      <c r="P359" s="45"/>
      <c r="Q359" s="45"/>
      <c r="R359" s="138">
        <f>SUM(L359:N359)</f>
        <v>106</v>
      </c>
      <c r="S359" s="1"/>
      <c r="T359" s="1"/>
      <c r="V359" s="1"/>
      <c r="W359" s="29">
        <v>106</v>
      </c>
      <c r="X359" s="36"/>
      <c r="Y359" s="1"/>
    </row>
    <row r="360" spans="1:25" ht="12.75" customHeight="1" x14ac:dyDescent="0.2">
      <c r="A360" s="46" t="s">
        <v>70</v>
      </c>
      <c r="I360" s="2">
        <v>10</v>
      </c>
      <c r="L360" s="2">
        <v>2</v>
      </c>
      <c r="M360" s="2">
        <v>3</v>
      </c>
      <c r="N360" s="2">
        <v>5</v>
      </c>
      <c r="O360" s="45">
        <v>2</v>
      </c>
      <c r="P360" s="45">
        <v>3</v>
      </c>
      <c r="Q360" s="45">
        <v>1</v>
      </c>
      <c r="R360" s="138">
        <f t="shared" ref="R360:R363" si="100">SUM(O360:Q360)</f>
        <v>6</v>
      </c>
      <c r="S360" s="1"/>
      <c r="T360" s="1"/>
      <c r="V360" s="1"/>
      <c r="W360" s="29">
        <v>10</v>
      </c>
      <c r="X360" s="36"/>
      <c r="Y360" s="1"/>
    </row>
    <row r="361" spans="1:25" ht="12.75" customHeight="1" x14ac:dyDescent="0.2">
      <c r="A361" s="46" t="s">
        <v>71</v>
      </c>
      <c r="I361" s="2">
        <v>2</v>
      </c>
      <c r="N361" s="2">
        <v>2</v>
      </c>
      <c r="O361" s="45"/>
      <c r="P361" s="45"/>
      <c r="Q361" s="45">
        <v>2</v>
      </c>
      <c r="R361" s="138">
        <f t="shared" si="100"/>
        <v>2</v>
      </c>
      <c r="S361" s="1"/>
      <c r="T361" s="1"/>
      <c r="V361" s="1"/>
      <c r="W361" s="29">
        <v>2</v>
      </c>
      <c r="X361" s="36"/>
      <c r="Y361" s="1"/>
    </row>
    <row r="362" spans="1:25" ht="12.75" customHeight="1" x14ac:dyDescent="0.2">
      <c r="A362" s="46" t="s">
        <v>79</v>
      </c>
      <c r="I362" s="2">
        <v>1</v>
      </c>
      <c r="N362" s="2">
        <v>1</v>
      </c>
      <c r="O362" s="45"/>
      <c r="P362" s="45"/>
      <c r="Q362" s="45">
        <v>1</v>
      </c>
      <c r="R362" s="138">
        <f t="shared" si="100"/>
        <v>1</v>
      </c>
      <c r="S362" s="1"/>
      <c r="T362" s="1"/>
      <c r="V362" s="1"/>
      <c r="W362" s="29">
        <v>1</v>
      </c>
      <c r="X362" s="36"/>
      <c r="Y362" s="1"/>
    </row>
    <row r="363" spans="1:25" ht="12.75" customHeight="1" x14ac:dyDescent="0.2">
      <c r="A363" s="46" t="s">
        <v>82</v>
      </c>
      <c r="I363" s="2">
        <v>3</v>
      </c>
      <c r="L363" s="2">
        <v>3</v>
      </c>
      <c r="O363" s="45">
        <v>3</v>
      </c>
      <c r="P363" s="45"/>
      <c r="Q363" s="45"/>
      <c r="R363" s="138">
        <f t="shared" si="100"/>
        <v>3</v>
      </c>
      <c r="S363" s="1"/>
      <c r="T363" s="1"/>
      <c r="V363" s="1"/>
      <c r="W363" s="29">
        <v>3</v>
      </c>
      <c r="X363" s="36"/>
      <c r="Y363" s="1"/>
    </row>
    <row r="364" spans="1:25" ht="12.75" customHeight="1" x14ac:dyDescent="0.2">
      <c r="A364" s="46" t="s">
        <v>83</v>
      </c>
      <c r="I364" s="2">
        <v>1</v>
      </c>
      <c r="L364" s="2">
        <v>1</v>
      </c>
      <c r="O364" s="45"/>
      <c r="P364" s="45"/>
      <c r="Q364" s="45"/>
      <c r="R364" s="225"/>
      <c r="S364" s="1"/>
      <c r="T364" s="1"/>
      <c r="V364" s="1"/>
      <c r="W364" s="29">
        <v>1</v>
      </c>
      <c r="X364" s="36"/>
      <c r="Y364" s="1"/>
    </row>
    <row r="365" spans="1:25" ht="12.75" customHeight="1" x14ac:dyDescent="0.2">
      <c r="A365" s="46" t="s">
        <v>85</v>
      </c>
      <c r="I365" s="2">
        <v>1</v>
      </c>
      <c r="O365" s="45"/>
      <c r="P365" s="45"/>
      <c r="Q365" s="45"/>
      <c r="R365" s="225"/>
      <c r="S365" s="1"/>
      <c r="T365" s="1"/>
      <c r="V365" s="1"/>
      <c r="W365" s="29">
        <v>1</v>
      </c>
      <c r="X365" s="36"/>
      <c r="Y365" s="1"/>
    </row>
    <row r="366" spans="1:25" ht="12.75" customHeight="1" x14ac:dyDescent="0.2">
      <c r="R366" s="221">
        <f>SUM(R359:R363)</f>
        <v>118</v>
      </c>
      <c r="S366" s="1">
        <f>R359/B352</f>
        <v>0.80303030303030298</v>
      </c>
      <c r="T366" s="1">
        <f>R366/B352</f>
        <v>0.89393939393939392</v>
      </c>
      <c r="U366" s="1">
        <f>T366-S366</f>
        <v>9.0909090909090939E-2</v>
      </c>
      <c r="V366" s="1"/>
      <c r="W366" s="29"/>
    </row>
    <row r="367" spans="1:25" ht="12.75" customHeight="1" x14ac:dyDescent="0.3">
      <c r="A367" s="61" t="s">
        <v>84</v>
      </c>
    </row>
    <row r="368" spans="1:25" ht="12.75" customHeight="1" x14ac:dyDescent="0.2">
      <c r="B368" s="306" t="s">
        <v>3</v>
      </c>
      <c r="C368" s="307"/>
      <c r="D368" s="307"/>
      <c r="E368" s="307"/>
      <c r="F368" s="307"/>
      <c r="G368" s="307"/>
      <c r="H368" s="307"/>
      <c r="I368" s="307"/>
      <c r="J368" s="307"/>
      <c r="K368" s="307"/>
    </row>
    <row r="369" spans="1:25" ht="25.5" customHeight="1" x14ac:dyDescent="0.2">
      <c r="A369" s="15" t="s">
        <v>18</v>
      </c>
      <c r="B369" s="16">
        <v>1</v>
      </c>
      <c r="C369" s="16">
        <v>2</v>
      </c>
      <c r="D369" s="16">
        <v>3</v>
      </c>
      <c r="E369" s="16">
        <v>4</v>
      </c>
      <c r="F369" s="16">
        <v>5</v>
      </c>
      <c r="G369" s="16">
        <v>6</v>
      </c>
      <c r="H369" s="16">
        <v>7</v>
      </c>
      <c r="I369" s="16">
        <v>8</v>
      </c>
      <c r="J369" s="16">
        <v>9</v>
      </c>
      <c r="K369" s="18">
        <v>9</v>
      </c>
      <c r="L369" s="19">
        <v>10</v>
      </c>
      <c r="M369" s="19">
        <v>9</v>
      </c>
      <c r="N369" s="19">
        <v>10</v>
      </c>
      <c r="O369" s="19">
        <v>9</v>
      </c>
      <c r="P369" s="19">
        <v>10</v>
      </c>
      <c r="Q369" s="19">
        <v>9</v>
      </c>
      <c r="R369" s="138">
        <v>10</v>
      </c>
      <c r="S369" s="10" t="s">
        <v>11</v>
      </c>
      <c r="T369" s="10" t="s">
        <v>12</v>
      </c>
      <c r="U369" s="11" t="s">
        <v>13</v>
      </c>
      <c r="V369" s="10" t="s">
        <v>14</v>
      </c>
      <c r="W369" s="12" t="s">
        <v>15</v>
      </c>
      <c r="X369" s="12" t="s">
        <v>16</v>
      </c>
      <c r="Y369" s="13" t="s">
        <v>17</v>
      </c>
    </row>
    <row r="370" spans="1:25" ht="12.75" customHeight="1" x14ac:dyDescent="0.2">
      <c r="A370" s="46" t="s">
        <v>52</v>
      </c>
      <c r="B370" s="25">
        <v>77</v>
      </c>
      <c r="C370" s="25"/>
      <c r="D370" s="25"/>
      <c r="E370" s="25"/>
      <c r="F370" s="25"/>
      <c r="G370" s="25"/>
      <c r="H370" s="25"/>
      <c r="I370" s="25"/>
      <c r="J370" s="25"/>
      <c r="K370" s="26"/>
      <c r="L370" s="26"/>
      <c r="O370" s="45"/>
      <c r="P370" s="45"/>
      <c r="Q370" s="45"/>
      <c r="R370" s="225"/>
      <c r="W370" s="29">
        <f>B370</f>
        <v>77</v>
      </c>
    </row>
    <row r="371" spans="1:25" ht="12.75" customHeight="1" x14ac:dyDescent="0.2">
      <c r="A371" s="46" t="s">
        <v>53</v>
      </c>
      <c r="C371" s="2">
        <v>67</v>
      </c>
      <c r="O371" s="45"/>
      <c r="P371" s="45"/>
      <c r="Q371" s="45"/>
      <c r="R371" s="225"/>
      <c r="S371" s="1"/>
      <c r="T371" s="1"/>
      <c r="V371" s="48">
        <f>C371/B370</f>
        <v>0.87012987012987009</v>
      </c>
      <c r="W371" s="29">
        <v>67</v>
      </c>
      <c r="X371" s="36">
        <f t="shared" ref="X371:X377" si="101">W371/W370</f>
        <v>0.87012987012987009</v>
      </c>
      <c r="Y371" s="1">
        <f t="shared" ref="Y371:Y377" si="102">100%-X371</f>
        <v>0.12987012987012991</v>
      </c>
    </row>
    <row r="372" spans="1:25" ht="12.75" customHeight="1" x14ac:dyDescent="0.2">
      <c r="A372" s="46" t="s">
        <v>54</v>
      </c>
      <c r="D372" s="2">
        <v>63</v>
      </c>
      <c r="O372" s="45"/>
      <c r="P372" s="45"/>
      <c r="Q372" s="45"/>
      <c r="R372" s="225"/>
      <c r="S372" s="1"/>
      <c r="T372" s="1"/>
      <c r="V372" s="1">
        <f>D372/C371</f>
        <v>0.94029850746268662</v>
      </c>
      <c r="W372" s="29">
        <v>67</v>
      </c>
      <c r="X372" s="36">
        <f t="shared" si="101"/>
        <v>1</v>
      </c>
      <c r="Y372" s="1">
        <f t="shared" si="102"/>
        <v>0</v>
      </c>
    </row>
    <row r="373" spans="1:25" ht="12.75" customHeight="1" x14ac:dyDescent="0.2">
      <c r="A373" s="46" t="s">
        <v>55</v>
      </c>
      <c r="E373" s="2">
        <v>63</v>
      </c>
      <c r="O373" s="45"/>
      <c r="P373" s="45"/>
      <c r="Q373" s="45"/>
      <c r="R373" s="225"/>
      <c r="S373" s="1"/>
      <c r="T373" s="1"/>
      <c r="V373" s="1">
        <f>E373/D372</f>
        <v>1</v>
      </c>
      <c r="W373" s="29">
        <v>76</v>
      </c>
      <c r="X373" s="36">
        <f t="shared" si="101"/>
        <v>1.1343283582089552</v>
      </c>
      <c r="Y373" s="1">
        <f t="shared" si="102"/>
        <v>-0.13432835820895517</v>
      </c>
    </row>
    <row r="374" spans="1:25" ht="12.75" customHeight="1" x14ac:dyDescent="0.2">
      <c r="A374" s="46" t="s">
        <v>56</v>
      </c>
      <c r="F374" s="2">
        <v>60</v>
      </c>
      <c r="O374" s="45"/>
      <c r="P374" s="45"/>
      <c r="Q374" s="45"/>
      <c r="R374" s="225"/>
      <c r="S374" s="1"/>
      <c r="T374" s="1"/>
      <c r="V374" s="1">
        <f>F374/E373</f>
        <v>0.95238095238095233</v>
      </c>
      <c r="W374" s="29">
        <v>72</v>
      </c>
      <c r="X374" s="36">
        <f t="shared" si="101"/>
        <v>0.94736842105263153</v>
      </c>
      <c r="Y374" s="1">
        <f t="shared" si="102"/>
        <v>5.2631578947368474E-2</v>
      </c>
    </row>
    <row r="375" spans="1:25" ht="12.75" customHeight="1" x14ac:dyDescent="0.2">
      <c r="A375" s="46" t="s">
        <v>57</v>
      </c>
      <c r="G375" s="2">
        <v>60</v>
      </c>
      <c r="O375" s="45"/>
      <c r="P375" s="45"/>
      <c r="Q375" s="45"/>
      <c r="R375" s="225"/>
      <c r="S375" s="1"/>
      <c r="T375" s="1"/>
      <c r="V375" s="1">
        <f>G375/F374</f>
        <v>1</v>
      </c>
      <c r="W375" s="29">
        <v>70</v>
      </c>
      <c r="X375" s="36">
        <f t="shared" si="101"/>
        <v>0.97222222222222221</v>
      </c>
      <c r="Y375" s="1">
        <f t="shared" si="102"/>
        <v>2.777777777777779E-2</v>
      </c>
    </row>
    <row r="376" spans="1:25" ht="12.75" customHeight="1" x14ac:dyDescent="0.2">
      <c r="A376" s="46" t="s">
        <v>58</v>
      </c>
      <c r="H376" s="2">
        <v>59</v>
      </c>
      <c r="O376" s="45"/>
      <c r="P376" s="45"/>
      <c r="Q376" s="45"/>
      <c r="R376" s="225"/>
      <c r="S376" s="1"/>
      <c r="T376" s="1"/>
      <c r="V376" s="1">
        <f>H376/G375</f>
        <v>0.98333333333333328</v>
      </c>
      <c r="W376" s="29">
        <v>70</v>
      </c>
      <c r="X376" s="36">
        <f t="shared" si="101"/>
        <v>1</v>
      </c>
      <c r="Y376" s="1">
        <f t="shared" si="102"/>
        <v>0</v>
      </c>
    </row>
    <row r="377" spans="1:25" ht="12.75" customHeight="1" x14ac:dyDescent="0.2">
      <c r="A377" s="46" t="s">
        <v>59</v>
      </c>
      <c r="I377" s="2">
        <v>56</v>
      </c>
      <c r="O377" s="45"/>
      <c r="P377" s="45"/>
      <c r="Q377" s="45">
        <v>1</v>
      </c>
      <c r="R377" s="138">
        <f>SUM(O377:Q377)</f>
        <v>1</v>
      </c>
      <c r="S377" s="1"/>
      <c r="T377" s="1"/>
      <c r="V377" s="1">
        <f>I377/H376</f>
        <v>0.94915254237288138</v>
      </c>
      <c r="W377" s="29">
        <v>66</v>
      </c>
      <c r="X377" s="36">
        <f t="shared" si="101"/>
        <v>0.94285714285714284</v>
      </c>
      <c r="Y377" s="1">
        <f t="shared" si="102"/>
        <v>5.7142857142857162E-2</v>
      </c>
    </row>
    <row r="378" spans="1:25" ht="12.75" customHeight="1" x14ac:dyDescent="0.2">
      <c r="A378" s="46" t="s">
        <v>70</v>
      </c>
      <c r="J378" s="2">
        <v>54</v>
      </c>
      <c r="L378" s="2">
        <v>14</v>
      </c>
      <c r="M378" s="2">
        <v>32</v>
      </c>
      <c r="N378" s="2">
        <v>8</v>
      </c>
      <c r="O378" s="45"/>
      <c r="P378" s="45"/>
      <c r="Q378" s="45"/>
      <c r="R378" s="138">
        <f>SUM(L378:Q378)</f>
        <v>54</v>
      </c>
      <c r="S378" s="1"/>
      <c r="T378" s="1"/>
      <c r="V378" s="1"/>
      <c r="W378" s="29">
        <v>64</v>
      </c>
      <c r="X378" s="36"/>
      <c r="Y378" s="1"/>
    </row>
    <row r="379" spans="1:25" ht="12.75" customHeight="1" x14ac:dyDescent="0.2">
      <c r="A379" s="46" t="s">
        <v>71</v>
      </c>
      <c r="J379" s="2">
        <v>6</v>
      </c>
      <c r="L379" s="2">
        <v>3</v>
      </c>
      <c r="M379" s="2">
        <v>3</v>
      </c>
      <c r="O379" s="45">
        <v>2</v>
      </c>
      <c r="P379" s="45"/>
      <c r="Q379" s="45">
        <v>3</v>
      </c>
      <c r="R379" s="138">
        <f t="shared" ref="R379:R384" si="103">SUM(O379:Q379)</f>
        <v>5</v>
      </c>
      <c r="S379" s="1"/>
      <c r="T379" s="1"/>
      <c r="V379" s="1"/>
      <c r="W379" s="29">
        <v>6</v>
      </c>
      <c r="X379" s="36"/>
      <c r="Y379" s="1"/>
    </row>
    <row r="380" spans="1:25" ht="12.75" customHeight="1" x14ac:dyDescent="0.2">
      <c r="A380" s="46" t="s">
        <v>79</v>
      </c>
      <c r="J380" s="2">
        <v>1</v>
      </c>
      <c r="L380" s="2">
        <v>1</v>
      </c>
      <c r="O380" s="45">
        <v>1</v>
      </c>
      <c r="P380" s="45"/>
      <c r="Q380" s="45"/>
      <c r="R380" s="138">
        <f t="shared" si="103"/>
        <v>1</v>
      </c>
      <c r="S380" s="1"/>
      <c r="T380" s="1"/>
      <c r="V380" s="1"/>
      <c r="W380" s="29">
        <v>1</v>
      </c>
      <c r="X380" s="36"/>
      <c r="Y380" s="1"/>
    </row>
    <row r="381" spans="1:25" ht="12.75" customHeight="1" x14ac:dyDescent="0.2">
      <c r="A381" s="46" t="s">
        <v>82</v>
      </c>
      <c r="J381" s="2">
        <v>2</v>
      </c>
      <c r="O381" s="45"/>
      <c r="P381" s="45"/>
      <c r="Q381" s="45"/>
      <c r="R381" s="138">
        <f t="shared" si="103"/>
        <v>0</v>
      </c>
      <c r="S381" s="1"/>
      <c r="T381" s="1"/>
      <c r="V381" s="1"/>
      <c r="W381" s="29">
        <v>3</v>
      </c>
      <c r="X381" s="36"/>
      <c r="Y381" s="1"/>
    </row>
    <row r="382" spans="1:25" ht="12.75" customHeight="1" x14ac:dyDescent="0.2">
      <c r="A382" s="46" t="s">
        <v>83</v>
      </c>
      <c r="J382" s="2">
        <v>1</v>
      </c>
      <c r="O382" s="45"/>
      <c r="P382" s="45"/>
      <c r="Q382" s="45"/>
      <c r="R382" s="138">
        <f t="shared" si="103"/>
        <v>0</v>
      </c>
      <c r="S382" s="1"/>
      <c r="T382" s="1"/>
      <c r="V382" s="1"/>
      <c r="W382" s="29">
        <v>1</v>
      </c>
      <c r="X382" s="36"/>
      <c r="Y382" s="1"/>
    </row>
    <row r="383" spans="1:25" ht="12.75" customHeight="1" x14ac:dyDescent="0.2">
      <c r="A383" s="46" t="s">
        <v>85</v>
      </c>
      <c r="J383" s="2">
        <v>1</v>
      </c>
      <c r="L383" s="2">
        <v>1</v>
      </c>
      <c r="O383" s="45">
        <v>1</v>
      </c>
      <c r="P383" s="45"/>
      <c r="Q383" s="45"/>
      <c r="R383" s="138">
        <f t="shared" si="103"/>
        <v>1</v>
      </c>
      <c r="S383" s="1"/>
      <c r="T383" s="1"/>
      <c r="V383" s="1"/>
      <c r="W383" s="29">
        <v>1</v>
      </c>
      <c r="X383" s="36"/>
      <c r="Y383" s="1"/>
    </row>
    <row r="384" spans="1:25" ht="12.75" customHeight="1" x14ac:dyDescent="0.2">
      <c r="A384" s="46" t="s">
        <v>86</v>
      </c>
      <c r="J384" s="2">
        <v>1</v>
      </c>
      <c r="N384" s="2">
        <v>1</v>
      </c>
      <c r="O384" s="45"/>
      <c r="P384" s="45"/>
      <c r="Q384" s="45">
        <v>1</v>
      </c>
      <c r="R384" s="138">
        <f t="shared" si="103"/>
        <v>1</v>
      </c>
      <c r="S384" s="1"/>
      <c r="T384" s="1"/>
      <c r="V384" s="1"/>
      <c r="W384" s="29">
        <v>1</v>
      </c>
      <c r="X384" s="36"/>
      <c r="Y384" s="1"/>
    </row>
    <row r="385" spans="1:25" ht="12.75" customHeight="1" x14ac:dyDescent="0.2">
      <c r="R385" s="221">
        <f>SUM(R377:R384)</f>
        <v>63</v>
      </c>
      <c r="S385" s="1">
        <f>R378/B370</f>
        <v>0.70129870129870131</v>
      </c>
      <c r="T385" s="1">
        <f>R385/B370</f>
        <v>0.81818181818181823</v>
      </c>
      <c r="U385" s="1">
        <f>T385-S385</f>
        <v>0.11688311688311692</v>
      </c>
      <c r="V385" s="1"/>
    </row>
    <row r="386" spans="1:25" ht="12.75" customHeight="1" x14ac:dyDescent="0.3">
      <c r="A386" s="61" t="s">
        <v>87</v>
      </c>
    </row>
    <row r="387" spans="1:25" ht="12.75" customHeight="1" x14ac:dyDescent="0.2">
      <c r="B387" s="306" t="s">
        <v>3</v>
      </c>
      <c r="C387" s="307"/>
      <c r="D387" s="307"/>
      <c r="E387" s="307"/>
      <c r="F387" s="307"/>
      <c r="G387" s="307"/>
      <c r="H387" s="307"/>
      <c r="I387" s="307"/>
      <c r="J387" s="307"/>
      <c r="K387" s="307"/>
    </row>
    <row r="388" spans="1:25" ht="25.5" customHeight="1" x14ac:dyDescent="0.2">
      <c r="A388" s="15" t="s">
        <v>18</v>
      </c>
      <c r="B388" s="16">
        <v>1</v>
      </c>
      <c r="C388" s="16">
        <v>2</v>
      </c>
      <c r="D388" s="16">
        <v>3</v>
      </c>
      <c r="E388" s="16">
        <v>4</v>
      </c>
      <c r="F388" s="16">
        <v>5</v>
      </c>
      <c r="G388" s="16">
        <v>6</v>
      </c>
      <c r="H388" s="16">
        <v>7</v>
      </c>
      <c r="I388" s="16">
        <v>8</v>
      </c>
      <c r="J388" s="16">
        <v>9</v>
      </c>
      <c r="K388" s="18">
        <v>9</v>
      </c>
      <c r="L388" s="19">
        <v>10</v>
      </c>
      <c r="M388" s="19">
        <v>9</v>
      </c>
      <c r="N388" s="19">
        <v>10</v>
      </c>
      <c r="O388" s="19">
        <v>9</v>
      </c>
      <c r="P388" s="19">
        <v>10</v>
      </c>
      <c r="Q388" s="19">
        <v>9</v>
      </c>
      <c r="R388" s="138">
        <v>10</v>
      </c>
      <c r="S388" s="10" t="s">
        <v>11</v>
      </c>
      <c r="T388" s="10" t="s">
        <v>12</v>
      </c>
      <c r="U388" s="11" t="s">
        <v>13</v>
      </c>
      <c r="V388" s="10" t="s">
        <v>14</v>
      </c>
      <c r="W388" s="12" t="s">
        <v>15</v>
      </c>
      <c r="X388" s="12" t="s">
        <v>16</v>
      </c>
      <c r="Y388" s="13" t="s">
        <v>17</v>
      </c>
    </row>
    <row r="389" spans="1:25" ht="12.75" customHeight="1" x14ac:dyDescent="0.2">
      <c r="A389" s="46" t="s">
        <v>53</v>
      </c>
      <c r="B389" s="25">
        <v>76</v>
      </c>
      <c r="C389" s="25"/>
      <c r="D389" s="25"/>
      <c r="E389" s="25"/>
      <c r="F389" s="25"/>
      <c r="G389" s="25"/>
      <c r="H389" s="25"/>
      <c r="I389" s="25"/>
      <c r="J389" s="25"/>
      <c r="K389" s="26"/>
      <c r="L389" s="26"/>
      <c r="O389" s="45"/>
      <c r="P389" s="45"/>
      <c r="Q389" s="45"/>
      <c r="R389" s="225"/>
      <c r="W389" s="29">
        <f>B389</f>
        <v>76</v>
      </c>
    </row>
    <row r="390" spans="1:25" ht="12.75" customHeight="1" x14ac:dyDescent="0.2">
      <c r="A390" s="46" t="s">
        <v>54</v>
      </c>
      <c r="C390" s="2">
        <v>74</v>
      </c>
      <c r="O390" s="45"/>
      <c r="P390" s="45"/>
      <c r="Q390" s="45"/>
      <c r="R390" s="225"/>
      <c r="S390" s="1"/>
      <c r="T390" s="1"/>
      <c r="V390" s="48">
        <f>C390/B389</f>
        <v>0.97368421052631582</v>
      </c>
      <c r="W390" s="29">
        <v>74</v>
      </c>
      <c r="X390" s="36">
        <f t="shared" ref="X390:X396" si="104">W390/W389</f>
        <v>0.97368421052631582</v>
      </c>
      <c r="Y390" s="1">
        <f t="shared" ref="Y390:Y396" si="105">100%-X390</f>
        <v>2.6315789473684181E-2</v>
      </c>
    </row>
    <row r="391" spans="1:25" ht="12.75" customHeight="1" x14ac:dyDescent="0.2">
      <c r="A391" s="46" t="s">
        <v>55</v>
      </c>
      <c r="D391" s="2">
        <v>73</v>
      </c>
      <c r="O391" s="45"/>
      <c r="P391" s="45"/>
      <c r="Q391" s="45"/>
      <c r="R391" s="225"/>
      <c r="S391" s="1"/>
      <c r="T391" s="1"/>
      <c r="V391" s="1">
        <f>D391/C390</f>
        <v>0.98648648648648651</v>
      </c>
      <c r="W391" s="29">
        <v>74</v>
      </c>
      <c r="X391" s="36">
        <f t="shared" si="104"/>
        <v>1</v>
      </c>
      <c r="Y391" s="1">
        <f t="shared" si="105"/>
        <v>0</v>
      </c>
    </row>
    <row r="392" spans="1:25" ht="12.75" customHeight="1" x14ac:dyDescent="0.2">
      <c r="A392" s="46" t="s">
        <v>56</v>
      </c>
      <c r="E392" s="2">
        <v>72</v>
      </c>
      <c r="O392" s="45"/>
      <c r="P392" s="45"/>
      <c r="Q392" s="45"/>
      <c r="R392" s="225"/>
      <c r="S392" s="1"/>
      <c r="T392" s="1"/>
      <c r="V392" s="1">
        <f>E392/D391</f>
        <v>0.98630136986301364</v>
      </c>
      <c r="W392" s="29">
        <v>73</v>
      </c>
      <c r="X392" s="36">
        <f t="shared" si="104"/>
        <v>0.98648648648648651</v>
      </c>
      <c r="Y392" s="1">
        <f t="shared" si="105"/>
        <v>1.3513513513513487E-2</v>
      </c>
    </row>
    <row r="393" spans="1:25" ht="12.75" customHeight="1" x14ac:dyDescent="0.2">
      <c r="A393" s="46" t="s">
        <v>57</v>
      </c>
      <c r="F393" s="2">
        <v>71</v>
      </c>
      <c r="O393" s="45"/>
      <c r="P393" s="45"/>
      <c r="Q393" s="45"/>
      <c r="R393" s="225"/>
      <c r="S393" s="1"/>
      <c r="T393" s="1"/>
      <c r="V393" s="1">
        <f>F393/E392</f>
        <v>0.98611111111111116</v>
      </c>
      <c r="W393" s="29">
        <v>70</v>
      </c>
      <c r="X393" s="36">
        <f t="shared" si="104"/>
        <v>0.95890410958904104</v>
      </c>
      <c r="Y393" s="1">
        <f t="shared" si="105"/>
        <v>4.1095890410958957E-2</v>
      </c>
    </row>
    <row r="394" spans="1:25" ht="12.75" customHeight="1" x14ac:dyDescent="0.2">
      <c r="A394" s="46" t="s">
        <v>58</v>
      </c>
      <c r="G394" s="2">
        <v>71</v>
      </c>
      <c r="O394" s="45"/>
      <c r="P394" s="45"/>
      <c r="Q394" s="45"/>
      <c r="R394" s="225"/>
      <c r="S394" s="1"/>
      <c r="T394" s="1"/>
      <c r="V394" s="1">
        <f>G394/F393</f>
        <v>1</v>
      </c>
      <c r="W394" s="29">
        <v>70</v>
      </c>
      <c r="X394" s="36">
        <f t="shared" si="104"/>
        <v>1</v>
      </c>
      <c r="Y394" s="1">
        <f t="shared" si="105"/>
        <v>0</v>
      </c>
    </row>
    <row r="395" spans="1:25" ht="12.75" customHeight="1" x14ac:dyDescent="0.2">
      <c r="A395" s="46" t="s">
        <v>59</v>
      </c>
      <c r="H395" s="2">
        <v>71</v>
      </c>
      <c r="O395" s="45"/>
      <c r="P395" s="45"/>
      <c r="Q395" s="45"/>
      <c r="R395" s="225"/>
      <c r="S395" s="1"/>
      <c r="T395" s="1"/>
      <c r="V395" s="1">
        <f>H395/G394</f>
        <v>1</v>
      </c>
      <c r="W395" s="29">
        <v>78</v>
      </c>
      <c r="X395" s="36">
        <f t="shared" si="104"/>
        <v>1.1142857142857143</v>
      </c>
      <c r="Y395" s="1">
        <f t="shared" si="105"/>
        <v>-0.11428571428571432</v>
      </c>
    </row>
    <row r="396" spans="1:25" ht="12.75" customHeight="1" x14ac:dyDescent="0.2">
      <c r="A396" s="46" t="s">
        <v>70</v>
      </c>
      <c r="I396" s="2">
        <v>71</v>
      </c>
      <c r="O396" s="45">
        <v>1</v>
      </c>
      <c r="P396" s="45"/>
      <c r="Q396" s="45"/>
      <c r="R396" s="138">
        <f>SUM(O396:Q396)</f>
        <v>1</v>
      </c>
      <c r="S396" s="1"/>
      <c r="T396" s="1"/>
      <c r="V396" s="1">
        <f>I396/H395</f>
        <v>1</v>
      </c>
      <c r="W396" s="29">
        <v>78</v>
      </c>
      <c r="X396" s="36">
        <f t="shared" si="104"/>
        <v>1</v>
      </c>
      <c r="Y396" s="1">
        <f t="shared" si="105"/>
        <v>0</v>
      </c>
    </row>
    <row r="397" spans="1:25" ht="12.75" customHeight="1" x14ac:dyDescent="0.2">
      <c r="A397" s="46" t="s">
        <v>71</v>
      </c>
      <c r="I397" s="2">
        <v>71</v>
      </c>
      <c r="L397" s="2">
        <v>13</v>
      </c>
      <c r="M397" s="2">
        <v>14</v>
      </c>
      <c r="N397" s="2">
        <v>42</v>
      </c>
      <c r="O397" s="45"/>
      <c r="P397" s="45"/>
      <c r="Q397" s="45"/>
      <c r="R397" s="138">
        <f>SUM(L397:Q397)</f>
        <v>69</v>
      </c>
      <c r="S397" s="1"/>
      <c r="T397" s="1"/>
      <c r="V397" s="1"/>
      <c r="W397" s="29">
        <v>71</v>
      </c>
      <c r="X397" s="36"/>
      <c r="Y397" s="1"/>
    </row>
    <row r="398" spans="1:25" ht="12.75" customHeight="1" x14ac:dyDescent="0.2">
      <c r="A398" s="46" t="s">
        <v>79</v>
      </c>
      <c r="I398" s="2">
        <v>5</v>
      </c>
      <c r="L398" s="2">
        <v>4</v>
      </c>
      <c r="N398" s="2">
        <v>1</v>
      </c>
      <c r="O398" s="45">
        <v>2</v>
      </c>
      <c r="P398" s="45"/>
      <c r="Q398" s="45">
        <v>1</v>
      </c>
      <c r="R398" s="138">
        <f>SUM(O398:Q398)</f>
        <v>3</v>
      </c>
      <c r="S398" s="1"/>
      <c r="T398" s="1"/>
      <c r="V398" s="1"/>
      <c r="W398" s="29">
        <v>5</v>
      </c>
      <c r="X398" s="36"/>
      <c r="Y398" s="1"/>
    </row>
    <row r="399" spans="1:25" ht="12.75" customHeight="1" x14ac:dyDescent="0.2">
      <c r="A399" s="46" t="s">
        <v>82</v>
      </c>
      <c r="I399" s="2">
        <v>2</v>
      </c>
      <c r="O399" s="45"/>
      <c r="P399" s="45"/>
      <c r="Q399" s="45"/>
      <c r="R399" s="138"/>
      <c r="S399" s="1"/>
      <c r="T399" s="1"/>
      <c r="V399" s="1"/>
      <c r="W399" s="29">
        <v>3</v>
      </c>
      <c r="X399" s="36"/>
      <c r="Y399" s="1"/>
    </row>
    <row r="400" spans="1:25" ht="12.75" customHeight="1" x14ac:dyDescent="0.2">
      <c r="A400" s="46" t="s">
        <v>83</v>
      </c>
      <c r="I400" s="2">
        <v>1</v>
      </c>
      <c r="O400" s="45"/>
      <c r="P400" s="45"/>
      <c r="Q400" s="45"/>
      <c r="R400" s="138"/>
      <c r="S400" s="1"/>
      <c r="T400" s="1"/>
      <c r="V400" s="1"/>
      <c r="W400" s="29">
        <v>1</v>
      </c>
      <c r="X400" s="36"/>
      <c r="Y400" s="1"/>
    </row>
    <row r="401" spans="1:25" ht="12.75" customHeight="1" x14ac:dyDescent="0.2">
      <c r="A401" s="46" t="s">
        <v>85</v>
      </c>
      <c r="I401" s="2">
        <v>1</v>
      </c>
      <c r="O401" s="45"/>
      <c r="P401" s="45"/>
      <c r="Q401" s="45"/>
      <c r="R401" s="138"/>
      <c r="S401" s="1"/>
      <c r="T401" s="1"/>
      <c r="V401" s="1"/>
      <c r="W401" s="29">
        <v>1</v>
      </c>
      <c r="X401" s="36"/>
      <c r="Y401" s="1"/>
    </row>
    <row r="402" spans="1:25" ht="12.75" customHeight="1" x14ac:dyDescent="0.2">
      <c r="A402" s="46" t="s">
        <v>86</v>
      </c>
      <c r="I402" s="2">
        <v>1</v>
      </c>
      <c r="O402" s="45"/>
      <c r="P402" s="45"/>
      <c r="Q402" s="45"/>
      <c r="R402" s="225"/>
      <c r="S402" s="1"/>
      <c r="T402" s="1"/>
      <c r="V402" s="1"/>
      <c r="W402" s="29">
        <v>1</v>
      </c>
      <c r="X402" s="36"/>
      <c r="Y402" s="1"/>
    </row>
    <row r="403" spans="1:25" ht="12.75" customHeight="1" x14ac:dyDescent="0.2">
      <c r="R403" s="221">
        <f>SUM(R396:R400)</f>
        <v>73</v>
      </c>
      <c r="S403" s="1">
        <f>(R396+R397)/B389</f>
        <v>0.92105263157894735</v>
      </c>
      <c r="T403" s="1">
        <f>R403/B389</f>
        <v>0.96052631578947367</v>
      </c>
      <c r="U403" s="1">
        <f>T403-S403</f>
        <v>3.9473684210526327E-2</v>
      </c>
      <c r="V403" s="1"/>
    </row>
    <row r="404" spans="1:25" ht="12.75" customHeight="1" x14ac:dyDescent="0.3">
      <c r="A404" s="61" t="s">
        <v>88</v>
      </c>
    </row>
    <row r="405" spans="1:25" ht="12.75" customHeight="1" x14ac:dyDescent="0.2">
      <c r="B405" s="306" t="s">
        <v>3</v>
      </c>
      <c r="C405" s="307"/>
      <c r="D405" s="307"/>
      <c r="E405" s="307"/>
      <c r="F405" s="307"/>
      <c r="G405" s="307"/>
      <c r="H405" s="307"/>
      <c r="I405" s="307"/>
      <c r="J405" s="307"/>
      <c r="K405" s="307"/>
    </row>
    <row r="406" spans="1:25" ht="25.5" customHeight="1" x14ac:dyDescent="0.2">
      <c r="A406" s="15" t="s">
        <v>18</v>
      </c>
      <c r="B406" s="16">
        <v>1</v>
      </c>
      <c r="C406" s="16">
        <v>2</v>
      </c>
      <c r="D406" s="16">
        <v>3</v>
      </c>
      <c r="E406" s="16">
        <v>4</v>
      </c>
      <c r="F406" s="16">
        <v>5</v>
      </c>
      <c r="G406" s="16">
        <v>6</v>
      </c>
      <c r="H406" s="16">
        <v>7</v>
      </c>
      <c r="I406" s="16">
        <v>8</v>
      </c>
      <c r="J406" s="16">
        <v>9</v>
      </c>
      <c r="K406" s="18">
        <v>9</v>
      </c>
      <c r="L406" s="19">
        <v>9</v>
      </c>
      <c r="M406" s="19">
        <v>9</v>
      </c>
      <c r="N406" s="19">
        <v>9</v>
      </c>
      <c r="O406" s="19">
        <v>10</v>
      </c>
      <c r="P406" s="19">
        <v>10</v>
      </c>
      <c r="Q406" s="19">
        <v>10</v>
      </c>
      <c r="R406" s="138">
        <v>10</v>
      </c>
      <c r="S406" s="10" t="s">
        <v>11</v>
      </c>
      <c r="T406" s="10" t="s">
        <v>12</v>
      </c>
      <c r="U406" s="11" t="s">
        <v>13</v>
      </c>
      <c r="V406" s="10" t="s">
        <v>14</v>
      </c>
      <c r="W406" s="12" t="s">
        <v>15</v>
      </c>
      <c r="X406" s="12" t="s">
        <v>16</v>
      </c>
      <c r="Y406" s="13" t="s">
        <v>17</v>
      </c>
    </row>
    <row r="407" spans="1:25" ht="12.75" customHeight="1" x14ac:dyDescent="0.2">
      <c r="A407" s="46" t="s">
        <v>54</v>
      </c>
      <c r="B407" s="25">
        <v>79</v>
      </c>
      <c r="C407" s="25"/>
      <c r="D407" s="25"/>
      <c r="E407" s="25"/>
      <c r="F407" s="25"/>
      <c r="G407" s="25"/>
      <c r="H407" s="25"/>
      <c r="I407" s="25"/>
      <c r="J407" s="25"/>
      <c r="K407" s="26"/>
      <c r="L407" s="26"/>
      <c r="O407" s="45"/>
      <c r="P407" s="45"/>
      <c r="Q407" s="45"/>
      <c r="R407" s="225"/>
      <c r="W407" s="29">
        <f>B407</f>
        <v>79</v>
      </c>
    </row>
    <row r="408" spans="1:25" ht="12.75" customHeight="1" x14ac:dyDescent="0.2">
      <c r="A408" s="46" t="s">
        <v>55</v>
      </c>
      <c r="C408" s="2">
        <v>75</v>
      </c>
      <c r="O408" s="45"/>
      <c r="P408" s="45"/>
      <c r="Q408" s="45"/>
      <c r="R408" s="225"/>
      <c r="S408" s="1"/>
      <c r="T408" s="1"/>
      <c r="V408" s="48">
        <f>C408/B407</f>
        <v>0.94936708860759489</v>
      </c>
      <c r="W408" s="29">
        <v>76</v>
      </c>
      <c r="X408" s="36">
        <f t="shared" ref="X408:X414" si="106">W408/W407</f>
        <v>0.96202531645569622</v>
      </c>
      <c r="Y408" s="1">
        <f t="shared" ref="Y408:Y414" si="107">100%-X408</f>
        <v>3.7974683544303778E-2</v>
      </c>
    </row>
    <row r="409" spans="1:25" ht="12.75" customHeight="1" x14ac:dyDescent="0.2">
      <c r="A409" s="46" t="s">
        <v>56</v>
      </c>
      <c r="D409" s="2">
        <v>72</v>
      </c>
      <c r="O409" s="45"/>
      <c r="P409" s="45"/>
      <c r="Q409" s="45"/>
      <c r="R409" s="225"/>
      <c r="S409" s="1"/>
      <c r="T409" s="1"/>
      <c r="V409" s="1">
        <f>D409/C408</f>
        <v>0.96</v>
      </c>
      <c r="W409" s="29">
        <v>73</v>
      </c>
      <c r="X409" s="36">
        <f t="shared" si="106"/>
        <v>0.96052631578947367</v>
      </c>
      <c r="Y409" s="1">
        <f t="shared" si="107"/>
        <v>3.9473684210526327E-2</v>
      </c>
    </row>
    <row r="410" spans="1:25" ht="12.75" customHeight="1" x14ac:dyDescent="0.2">
      <c r="A410" s="46" t="s">
        <v>57</v>
      </c>
      <c r="E410" s="2">
        <v>68</v>
      </c>
      <c r="O410" s="45"/>
      <c r="P410" s="45"/>
      <c r="Q410" s="45"/>
      <c r="R410" s="225"/>
      <c r="S410" s="1"/>
      <c r="T410" s="1"/>
      <c r="V410" s="1">
        <f>E410/D409</f>
        <v>0.94444444444444442</v>
      </c>
      <c r="W410" s="29">
        <v>72</v>
      </c>
      <c r="X410" s="36">
        <f t="shared" si="106"/>
        <v>0.98630136986301364</v>
      </c>
      <c r="Y410" s="1">
        <f t="shared" si="107"/>
        <v>1.3698630136986356E-2</v>
      </c>
    </row>
    <row r="411" spans="1:25" ht="12.75" customHeight="1" x14ac:dyDescent="0.2">
      <c r="A411" s="46" t="s">
        <v>58</v>
      </c>
      <c r="F411" s="2">
        <v>66</v>
      </c>
      <c r="O411" s="45"/>
      <c r="P411" s="45"/>
      <c r="Q411" s="45"/>
      <c r="R411" s="225"/>
      <c r="S411" s="1"/>
      <c r="T411" s="1"/>
      <c r="V411" s="1">
        <f>F411/E410</f>
        <v>0.97058823529411764</v>
      </c>
      <c r="W411" s="29">
        <v>70</v>
      </c>
      <c r="X411" s="36">
        <f t="shared" si="106"/>
        <v>0.97222222222222221</v>
      </c>
      <c r="Y411" s="1">
        <f t="shared" si="107"/>
        <v>2.777777777777779E-2</v>
      </c>
    </row>
    <row r="412" spans="1:25" ht="12.75" customHeight="1" x14ac:dyDescent="0.2">
      <c r="A412" s="46" t="s">
        <v>59</v>
      </c>
      <c r="G412" s="2">
        <v>64</v>
      </c>
      <c r="O412" s="45"/>
      <c r="P412" s="45"/>
      <c r="Q412" s="45"/>
      <c r="R412" s="225"/>
      <c r="S412" s="1"/>
      <c r="T412" s="1"/>
      <c r="V412" s="1">
        <f>G412/F411</f>
        <v>0.96969696969696972</v>
      </c>
      <c r="W412" s="29">
        <v>68</v>
      </c>
      <c r="X412" s="36">
        <f t="shared" si="106"/>
        <v>0.97142857142857142</v>
      </c>
      <c r="Y412" s="1">
        <f t="shared" si="107"/>
        <v>2.8571428571428581E-2</v>
      </c>
    </row>
    <row r="413" spans="1:25" ht="12.75" customHeight="1" x14ac:dyDescent="0.2">
      <c r="A413" s="46" t="s">
        <v>70</v>
      </c>
      <c r="H413" s="2">
        <v>62</v>
      </c>
      <c r="O413" s="45"/>
      <c r="P413" s="45"/>
      <c r="Q413" s="45"/>
      <c r="R413" s="225"/>
      <c r="S413" s="1"/>
      <c r="T413" s="1"/>
      <c r="V413" s="1">
        <f>H413/G412</f>
        <v>0.96875</v>
      </c>
      <c r="W413" s="29">
        <v>68</v>
      </c>
      <c r="X413" s="36">
        <f t="shared" si="106"/>
        <v>1</v>
      </c>
      <c r="Y413" s="1">
        <f t="shared" si="107"/>
        <v>0</v>
      </c>
    </row>
    <row r="414" spans="1:25" ht="12.75" customHeight="1" x14ac:dyDescent="0.2">
      <c r="A414" s="46" t="s">
        <v>71</v>
      </c>
      <c r="I414" s="2">
        <v>62</v>
      </c>
      <c r="O414" s="45"/>
      <c r="P414" s="45">
        <v>1</v>
      </c>
      <c r="Q414" s="45"/>
      <c r="R414" s="138">
        <f>SUM(O414:Q414)</f>
        <v>1</v>
      </c>
      <c r="S414" s="1"/>
      <c r="T414" s="1"/>
      <c r="V414" s="1">
        <f>I414/H413</f>
        <v>1</v>
      </c>
      <c r="W414" s="29">
        <v>67</v>
      </c>
      <c r="X414" s="36">
        <f t="shared" si="106"/>
        <v>0.98529411764705888</v>
      </c>
      <c r="Y414" s="1">
        <f t="shared" si="107"/>
        <v>1.4705882352941124E-2</v>
      </c>
    </row>
    <row r="415" spans="1:25" ht="12.75" customHeight="1" x14ac:dyDescent="0.2">
      <c r="A415" s="46" t="s">
        <v>79</v>
      </c>
      <c r="I415" s="2">
        <v>61</v>
      </c>
      <c r="L415" s="2">
        <v>23</v>
      </c>
      <c r="M415" s="2">
        <v>7</v>
      </c>
      <c r="N415" s="2">
        <v>30</v>
      </c>
      <c r="O415" s="45"/>
      <c r="P415" s="45"/>
      <c r="Q415" s="45"/>
      <c r="R415" s="138">
        <f>SUM(L415:Q415)</f>
        <v>60</v>
      </c>
      <c r="S415" s="1"/>
      <c r="T415" s="1"/>
      <c r="V415" s="1"/>
      <c r="W415" s="29">
        <v>61</v>
      </c>
      <c r="X415" s="36"/>
      <c r="Y415" s="1"/>
    </row>
    <row r="416" spans="1:25" ht="12.75" customHeight="1" x14ac:dyDescent="0.2">
      <c r="A416" s="46" t="s">
        <v>82</v>
      </c>
      <c r="I416" s="2">
        <v>2</v>
      </c>
      <c r="N416" s="2">
        <v>2</v>
      </c>
      <c r="O416" s="45"/>
      <c r="P416" s="45"/>
      <c r="Q416" s="45">
        <v>2</v>
      </c>
      <c r="R416" s="138">
        <f t="shared" ref="R416:R418" si="108">SUM(O416:Q416)</f>
        <v>2</v>
      </c>
      <c r="S416" s="1"/>
      <c r="T416" s="1"/>
      <c r="V416" s="1"/>
      <c r="W416" s="29">
        <v>2</v>
      </c>
      <c r="X416" s="36"/>
      <c r="Y416" s="1"/>
    </row>
    <row r="417" spans="1:29" ht="12.75" customHeight="1" x14ac:dyDescent="0.2">
      <c r="A417" s="46" t="s">
        <v>83</v>
      </c>
      <c r="I417" s="2">
        <v>1</v>
      </c>
      <c r="O417" s="45"/>
      <c r="P417" s="45"/>
      <c r="Q417" s="45"/>
      <c r="R417" s="138">
        <f t="shared" si="108"/>
        <v>0</v>
      </c>
      <c r="S417" s="1"/>
      <c r="T417" s="1"/>
      <c r="V417" s="1"/>
      <c r="W417" s="29">
        <v>1</v>
      </c>
      <c r="X417" s="36"/>
      <c r="Y417" s="1"/>
    </row>
    <row r="418" spans="1:29" ht="12.75" customHeight="1" x14ac:dyDescent="0.2">
      <c r="A418" s="46" t="s">
        <v>85</v>
      </c>
      <c r="I418" s="2">
        <v>1</v>
      </c>
      <c r="M418" s="2">
        <v>1</v>
      </c>
      <c r="O418" s="45"/>
      <c r="P418" s="45">
        <v>1</v>
      </c>
      <c r="Q418" s="45"/>
      <c r="R418" s="138">
        <f t="shared" si="108"/>
        <v>1</v>
      </c>
      <c r="S418" s="1"/>
      <c r="T418" s="1"/>
      <c r="V418" s="1"/>
      <c r="W418" s="29">
        <v>1</v>
      </c>
      <c r="X418" s="36"/>
      <c r="Y418" s="1"/>
      <c r="Z418" s="2" t="s">
        <v>91</v>
      </c>
      <c r="AA418" s="2">
        <v>61</v>
      </c>
      <c r="AB418" s="2">
        <f>R419</f>
        <v>64</v>
      </c>
      <c r="AC418" s="2" t="s">
        <v>19</v>
      </c>
    </row>
    <row r="419" spans="1:29" ht="12.75" customHeight="1" x14ac:dyDescent="0.2">
      <c r="R419" s="221">
        <f>SUM(R414:R418)</f>
        <v>64</v>
      </c>
      <c r="S419" s="1">
        <f>SUM(R414:R415)/B407</f>
        <v>0.77215189873417722</v>
      </c>
      <c r="T419" s="1"/>
      <c r="V419" s="1"/>
      <c r="Z419" s="2" t="s">
        <v>92</v>
      </c>
      <c r="AA419" s="36">
        <f>AA418/B407</f>
        <v>0.77215189873417722</v>
      </c>
      <c r="AB419" s="36">
        <f>AA418/AB418</f>
        <v>0.953125</v>
      </c>
      <c r="AC419" s="2" t="s">
        <v>93</v>
      </c>
    </row>
    <row r="420" spans="1:29" ht="12.75" customHeight="1" x14ac:dyDescent="0.3">
      <c r="A420" s="61" t="s">
        <v>90</v>
      </c>
    </row>
    <row r="421" spans="1:29" ht="12.75" customHeight="1" x14ac:dyDescent="0.2">
      <c r="B421" s="306" t="s">
        <v>3</v>
      </c>
      <c r="C421" s="307"/>
      <c r="D421" s="307"/>
      <c r="E421" s="307"/>
      <c r="F421" s="307"/>
      <c r="G421" s="307"/>
      <c r="H421" s="307"/>
      <c r="I421" s="307"/>
      <c r="J421" s="307"/>
      <c r="K421" s="307"/>
    </row>
    <row r="422" spans="1:29" ht="25.5" customHeight="1" x14ac:dyDescent="0.2">
      <c r="A422" s="15" t="s">
        <v>18</v>
      </c>
      <c r="B422" s="16">
        <v>1</v>
      </c>
      <c r="C422" s="16">
        <v>2</v>
      </c>
      <c r="D422" s="16">
        <v>3</v>
      </c>
      <c r="E422" s="16">
        <v>4</v>
      </c>
      <c r="F422" s="16">
        <v>5</v>
      </c>
      <c r="G422" s="16">
        <v>6</v>
      </c>
      <c r="H422" s="16">
        <v>7</v>
      </c>
      <c r="I422" s="16">
        <v>8</v>
      </c>
      <c r="J422" s="16">
        <v>9</v>
      </c>
      <c r="K422" s="18">
        <v>9</v>
      </c>
      <c r="L422" s="19">
        <v>9</v>
      </c>
      <c r="M422" s="19">
        <v>9</v>
      </c>
      <c r="N422" s="19">
        <v>9</v>
      </c>
      <c r="O422" s="19">
        <v>10</v>
      </c>
      <c r="P422" s="19">
        <v>10</v>
      </c>
      <c r="Q422" s="19">
        <v>10</v>
      </c>
      <c r="R422" s="138">
        <v>10</v>
      </c>
      <c r="S422" s="10" t="s">
        <v>11</v>
      </c>
      <c r="T422" s="10" t="s">
        <v>12</v>
      </c>
      <c r="U422" s="11" t="s">
        <v>13</v>
      </c>
      <c r="V422" s="10" t="s">
        <v>14</v>
      </c>
      <c r="W422" s="12" t="s">
        <v>15</v>
      </c>
      <c r="X422" s="12" t="s">
        <v>16</v>
      </c>
      <c r="Y422" s="13" t="s">
        <v>17</v>
      </c>
    </row>
    <row r="423" spans="1:29" ht="12.75" customHeight="1" x14ac:dyDescent="0.2">
      <c r="A423" s="46" t="s">
        <v>55</v>
      </c>
      <c r="B423" s="25">
        <v>82</v>
      </c>
      <c r="C423" s="25"/>
      <c r="D423" s="25"/>
      <c r="E423" s="25"/>
      <c r="F423" s="25"/>
      <c r="G423" s="25"/>
      <c r="H423" s="25"/>
      <c r="I423" s="25"/>
      <c r="J423" s="25"/>
      <c r="K423" s="26"/>
      <c r="L423" s="26"/>
      <c r="O423" s="45"/>
      <c r="P423" s="45"/>
      <c r="Q423" s="45"/>
      <c r="R423" s="225"/>
      <c r="W423" s="29">
        <f>B423</f>
        <v>82</v>
      </c>
    </row>
    <row r="424" spans="1:29" ht="12.75" customHeight="1" x14ac:dyDescent="0.2">
      <c r="A424" s="46" t="s">
        <v>56</v>
      </c>
      <c r="C424" s="2">
        <v>80</v>
      </c>
      <c r="O424" s="45"/>
      <c r="P424" s="45"/>
      <c r="Q424" s="45"/>
      <c r="R424" s="225"/>
      <c r="S424" s="1"/>
      <c r="T424" s="1"/>
      <c r="V424" s="48">
        <f>C424/B423</f>
        <v>0.97560975609756095</v>
      </c>
      <c r="W424" s="29">
        <v>80</v>
      </c>
      <c r="X424" s="36">
        <f t="shared" ref="X424:X430" si="109">W424/W423</f>
        <v>0.97560975609756095</v>
      </c>
      <c r="Y424" s="1">
        <f t="shared" ref="Y424:Y430" si="110">100%-X424</f>
        <v>2.4390243902439046E-2</v>
      </c>
    </row>
    <row r="425" spans="1:29" ht="12.75" customHeight="1" x14ac:dyDescent="0.2">
      <c r="A425" s="46" t="s">
        <v>57</v>
      </c>
      <c r="D425" s="2">
        <v>78</v>
      </c>
      <c r="O425" s="45"/>
      <c r="P425" s="45"/>
      <c r="Q425" s="45"/>
      <c r="R425" s="225"/>
      <c r="S425" s="1"/>
      <c r="T425" s="1"/>
      <c r="V425" s="1">
        <f>D425/C424</f>
        <v>0.97499999999999998</v>
      </c>
      <c r="W425" s="29">
        <v>78</v>
      </c>
      <c r="X425" s="36">
        <f t="shared" si="109"/>
        <v>0.97499999999999998</v>
      </c>
      <c r="Y425" s="1">
        <f t="shared" si="110"/>
        <v>2.5000000000000022E-2</v>
      </c>
    </row>
    <row r="426" spans="1:29" ht="12.75" customHeight="1" x14ac:dyDescent="0.2">
      <c r="A426" s="46" t="s">
        <v>58</v>
      </c>
      <c r="E426" s="2">
        <v>79</v>
      </c>
      <c r="O426" s="45"/>
      <c r="P426" s="45"/>
      <c r="Q426" s="45"/>
      <c r="R426" s="225"/>
      <c r="S426" s="1"/>
      <c r="T426" s="1"/>
      <c r="V426" s="1">
        <f>E426/D425</f>
        <v>1.0128205128205128</v>
      </c>
      <c r="W426" s="29">
        <v>80</v>
      </c>
      <c r="X426" s="36">
        <f t="shared" si="109"/>
        <v>1.0256410256410255</v>
      </c>
      <c r="Y426" s="1">
        <f t="shared" si="110"/>
        <v>-2.564102564102555E-2</v>
      </c>
    </row>
    <row r="427" spans="1:29" ht="12.75" customHeight="1" x14ac:dyDescent="0.2">
      <c r="A427" s="46" t="s">
        <v>59</v>
      </c>
      <c r="F427" s="2">
        <v>79</v>
      </c>
      <c r="O427" s="45"/>
      <c r="P427" s="45"/>
      <c r="Q427" s="45"/>
      <c r="R427" s="225"/>
      <c r="S427" s="1"/>
      <c r="T427" s="1"/>
      <c r="V427" s="1">
        <f>F427/E426</f>
        <v>1</v>
      </c>
      <c r="W427" s="29">
        <v>80</v>
      </c>
      <c r="X427" s="36">
        <f t="shared" si="109"/>
        <v>1</v>
      </c>
      <c r="Y427" s="1">
        <f t="shared" si="110"/>
        <v>0</v>
      </c>
    </row>
    <row r="428" spans="1:29" ht="12.75" customHeight="1" x14ac:dyDescent="0.2">
      <c r="A428" s="46" t="s">
        <v>70</v>
      </c>
      <c r="G428" s="2">
        <v>76</v>
      </c>
      <c r="O428" s="45"/>
      <c r="P428" s="45"/>
      <c r="Q428" s="45"/>
      <c r="R428" s="225"/>
      <c r="S428" s="1"/>
      <c r="T428" s="1"/>
      <c r="V428" s="1">
        <f>G428/F427</f>
        <v>0.96202531645569622</v>
      </c>
      <c r="W428" s="29">
        <v>84</v>
      </c>
      <c r="X428" s="36">
        <f t="shared" si="109"/>
        <v>1.05</v>
      </c>
      <c r="Y428" s="1">
        <f t="shared" si="110"/>
        <v>-5.0000000000000044E-2</v>
      </c>
    </row>
    <row r="429" spans="1:29" ht="12.75" customHeight="1" x14ac:dyDescent="0.2">
      <c r="A429" s="2">
        <v>1002</v>
      </c>
      <c r="H429" s="2">
        <v>73</v>
      </c>
      <c r="O429" s="45"/>
      <c r="P429" s="45"/>
      <c r="Q429" s="45"/>
      <c r="R429" s="225"/>
      <c r="S429" s="1"/>
      <c r="T429" s="1"/>
      <c r="V429" s="1">
        <f>H429/G428</f>
        <v>0.96052631578947367</v>
      </c>
      <c r="W429" s="29">
        <v>79</v>
      </c>
      <c r="X429" s="36">
        <f t="shared" si="109"/>
        <v>0.94047619047619047</v>
      </c>
      <c r="Y429" s="1">
        <f t="shared" si="110"/>
        <v>5.9523809523809534E-2</v>
      </c>
    </row>
    <row r="430" spans="1:29" ht="12.75" customHeight="1" x14ac:dyDescent="0.2">
      <c r="A430" s="2">
        <v>1101</v>
      </c>
      <c r="I430" s="2">
        <v>73</v>
      </c>
      <c r="N430" s="2">
        <v>1</v>
      </c>
      <c r="O430" s="45"/>
      <c r="P430" s="45"/>
      <c r="Q430" s="45"/>
      <c r="R430" s="225"/>
      <c r="S430" s="1"/>
      <c r="T430" s="1"/>
      <c r="V430" s="1">
        <f>I430/H429</f>
        <v>1</v>
      </c>
      <c r="W430" s="29">
        <v>82</v>
      </c>
      <c r="X430" s="36">
        <f t="shared" si="109"/>
        <v>1.0379746835443038</v>
      </c>
      <c r="Y430" s="1">
        <f t="shared" si="110"/>
        <v>-3.7974683544303778E-2</v>
      </c>
    </row>
    <row r="431" spans="1:29" ht="12.75" customHeight="1" x14ac:dyDescent="0.2">
      <c r="A431" s="46" t="s">
        <v>82</v>
      </c>
      <c r="J431" s="2">
        <v>71</v>
      </c>
      <c r="L431" s="2">
        <v>27</v>
      </c>
      <c r="M431" s="2">
        <v>24</v>
      </c>
      <c r="N431" s="2">
        <v>19</v>
      </c>
      <c r="O431" s="45"/>
      <c r="P431" s="45"/>
      <c r="Q431" s="45"/>
      <c r="R431" s="138">
        <f>SUM(L431:N431)</f>
        <v>70</v>
      </c>
      <c r="S431" s="1"/>
      <c r="T431" s="1"/>
      <c r="V431" s="1"/>
      <c r="W431" s="29">
        <v>71</v>
      </c>
      <c r="X431" s="36"/>
      <c r="Y431" s="1"/>
    </row>
    <row r="432" spans="1:29" ht="12.75" customHeight="1" x14ac:dyDescent="0.2">
      <c r="A432" s="46" t="s">
        <v>83</v>
      </c>
      <c r="J432" s="2">
        <v>4</v>
      </c>
      <c r="L432" s="2">
        <v>3</v>
      </c>
      <c r="M432" s="2">
        <v>1</v>
      </c>
      <c r="O432" s="45">
        <v>1</v>
      </c>
      <c r="P432" s="45"/>
      <c r="Q432" s="45"/>
      <c r="R432" s="138">
        <f t="shared" ref="R432:R433" si="111">SUM(O432:Q432)</f>
        <v>1</v>
      </c>
      <c r="S432" s="1"/>
      <c r="T432" s="1"/>
      <c r="V432" s="1"/>
      <c r="W432" s="29">
        <v>4</v>
      </c>
      <c r="X432" s="36"/>
      <c r="Y432" s="1"/>
    </row>
    <row r="433" spans="1:29" ht="12.75" customHeight="1" x14ac:dyDescent="0.2">
      <c r="A433" s="46" t="s">
        <v>85</v>
      </c>
      <c r="J433" s="2">
        <v>2</v>
      </c>
      <c r="N433" s="2">
        <v>2</v>
      </c>
      <c r="O433" s="45"/>
      <c r="P433" s="45"/>
      <c r="Q433" s="45">
        <v>2</v>
      </c>
      <c r="R433" s="138">
        <f t="shared" si="111"/>
        <v>2</v>
      </c>
      <c r="S433" s="1"/>
      <c r="T433" s="1"/>
      <c r="V433" s="1"/>
      <c r="W433" s="29">
        <v>2</v>
      </c>
      <c r="X433" s="36"/>
      <c r="Y433" s="1"/>
      <c r="Z433" s="2" t="s">
        <v>91</v>
      </c>
      <c r="AA433" s="2">
        <v>72</v>
      </c>
      <c r="AB433" s="2">
        <f>SUM(R431:R433)</f>
        <v>73</v>
      </c>
      <c r="AC433" s="2" t="s">
        <v>19</v>
      </c>
    </row>
    <row r="434" spans="1:29" ht="12.75" customHeight="1" x14ac:dyDescent="0.2">
      <c r="R434" s="221">
        <f>SUM(R431:R433)</f>
        <v>73</v>
      </c>
      <c r="S434" s="1">
        <f>R431/B423</f>
        <v>0.85365853658536583</v>
      </c>
      <c r="T434" s="1">
        <f>R434/B423</f>
        <v>0.8902439024390244</v>
      </c>
      <c r="U434" s="1">
        <f>T434-S434</f>
        <v>3.6585365853658569E-2</v>
      </c>
      <c r="V434" s="1"/>
      <c r="Z434" s="2" t="s">
        <v>92</v>
      </c>
      <c r="AA434" s="36">
        <f>AA433/B423</f>
        <v>0.87804878048780488</v>
      </c>
      <c r="AB434" s="36">
        <f>AA433/AB433</f>
        <v>0.98630136986301364</v>
      </c>
      <c r="AC434" s="2" t="s">
        <v>93</v>
      </c>
    </row>
    <row r="435" spans="1:29" ht="12.75" customHeight="1" x14ac:dyDescent="0.3">
      <c r="A435" s="61" t="s">
        <v>94</v>
      </c>
    </row>
    <row r="436" spans="1:29" ht="12.75" customHeight="1" x14ac:dyDescent="0.2">
      <c r="B436" s="306" t="s">
        <v>3</v>
      </c>
      <c r="C436" s="307"/>
      <c r="D436" s="307"/>
      <c r="E436" s="307"/>
      <c r="F436" s="307"/>
      <c r="G436" s="307"/>
      <c r="H436" s="307"/>
      <c r="I436" s="307"/>
      <c r="J436" s="307"/>
      <c r="K436" s="307"/>
      <c r="Z436" s="2"/>
      <c r="AA436" s="2"/>
      <c r="AB436" s="2"/>
      <c r="AC436" s="2"/>
    </row>
    <row r="437" spans="1:29" ht="25.5" customHeight="1" x14ac:dyDescent="0.2">
      <c r="A437" s="15" t="s">
        <v>18</v>
      </c>
      <c r="B437" s="16">
        <v>1</v>
      </c>
      <c r="C437" s="16">
        <v>2</v>
      </c>
      <c r="D437" s="16">
        <v>3</v>
      </c>
      <c r="E437" s="16">
        <v>4</v>
      </c>
      <c r="F437" s="16">
        <v>5</v>
      </c>
      <c r="G437" s="16">
        <v>6</v>
      </c>
      <c r="H437" s="16">
        <v>7</v>
      </c>
      <c r="I437" s="16">
        <v>8</v>
      </c>
      <c r="J437" s="16">
        <v>9</v>
      </c>
      <c r="K437" s="18">
        <v>9</v>
      </c>
      <c r="L437" s="19">
        <v>9</v>
      </c>
      <c r="M437" s="19">
        <v>9</v>
      </c>
      <c r="N437" s="19">
        <v>9</v>
      </c>
      <c r="O437" s="19">
        <v>10</v>
      </c>
      <c r="P437" s="19">
        <v>10</v>
      </c>
      <c r="Q437" s="19">
        <v>10</v>
      </c>
      <c r="R437" s="138">
        <v>10</v>
      </c>
      <c r="S437" s="10" t="s">
        <v>11</v>
      </c>
      <c r="T437" s="10" t="s">
        <v>12</v>
      </c>
      <c r="U437" s="11" t="s">
        <v>13</v>
      </c>
      <c r="V437" s="10" t="s">
        <v>14</v>
      </c>
      <c r="W437" s="12" t="s">
        <v>15</v>
      </c>
      <c r="X437" s="12" t="s">
        <v>16</v>
      </c>
      <c r="Y437" s="13" t="s">
        <v>17</v>
      </c>
      <c r="Z437" s="2"/>
      <c r="AA437" s="2"/>
      <c r="AB437" s="2"/>
      <c r="AC437" s="2"/>
    </row>
    <row r="438" spans="1:29" ht="12.75" customHeight="1" x14ac:dyDescent="0.2">
      <c r="A438" s="46" t="s">
        <v>56</v>
      </c>
      <c r="B438" s="25">
        <v>79</v>
      </c>
      <c r="C438" s="25"/>
      <c r="D438" s="25"/>
      <c r="E438" s="25"/>
      <c r="F438" s="25"/>
      <c r="G438" s="25"/>
      <c r="H438" s="25"/>
      <c r="I438" s="25"/>
      <c r="J438" s="25"/>
      <c r="K438" s="26"/>
      <c r="L438" s="26"/>
      <c r="O438" s="45"/>
      <c r="P438" s="45"/>
      <c r="Q438" s="45"/>
      <c r="R438" s="225"/>
      <c r="W438" s="29">
        <f>B438</f>
        <v>79</v>
      </c>
      <c r="Z438" s="2"/>
      <c r="AA438" s="2"/>
      <c r="AB438" s="2"/>
      <c r="AC438" s="2"/>
    </row>
    <row r="439" spans="1:29" ht="12.75" customHeight="1" x14ac:dyDescent="0.2">
      <c r="A439" s="46" t="s">
        <v>57</v>
      </c>
      <c r="C439" s="2">
        <v>73</v>
      </c>
      <c r="O439" s="45"/>
      <c r="P439" s="45"/>
      <c r="Q439" s="45"/>
      <c r="R439" s="225"/>
      <c r="S439" s="1"/>
      <c r="T439" s="1"/>
      <c r="V439" s="48">
        <f>C439/B438</f>
        <v>0.92405063291139244</v>
      </c>
      <c r="W439" s="29">
        <v>73</v>
      </c>
      <c r="X439" s="36">
        <f t="shared" ref="X439:X445" si="112">W439/W438</f>
        <v>0.92405063291139244</v>
      </c>
      <c r="Y439" s="1">
        <f t="shared" ref="Y439:Y445" si="113">100%-X439</f>
        <v>7.5949367088607556E-2</v>
      </c>
      <c r="Z439" s="2"/>
      <c r="AA439" s="2"/>
      <c r="AB439" s="2"/>
      <c r="AC439" s="2"/>
    </row>
    <row r="440" spans="1:29" ht="12.75" customHeight="1" x14ac:dyDescent="0.2">
      <c r="A440" s="46" t="s">
        <v>58</v>
      </c>
      <c r="D440" s="2">
        <v>72</v>
      </c>
      <c r="O440" s="45"/>
      <c r="P440" s="45"/>
      <c r="Q440" s="45"/>
      <c r="R440" s="225"/>
      <c r="S440" s="1"/>
      <c r="T440" s="1"/>
      <c r="V440" s="48">
        <f>D440/C439</f>
        <v>0.98630136986301364</v>
      </c>
      <c r="W440" s="29">
        <v>72</v>
      </c>
      <c r="X440" s="36">
        <f t="shared" si="112"/>
        <v>0.98630136986301364</v>
      </c>
      <c r="Y440" s="1">
        <f t="shared" si="113"/>
        <v>1.3698630136986356E-2</v>
      </c>
      <c r="Z440" s="2"/>
      <c r="AA440" s="2"/>
      <c r="AB440" s="2"/>
      <c r="AC440" s="2"/>
    </row>
    <row r="441" spans="1:29" ht="12.75" customHeight="1" x14ac:dyDescent="0.2">
      <c r="A441" s="46" t="s">
        <v>59</v>
      </c>
      <c r="E441" s="2">
        <v>67</v>
      </c>
      <c r="O441" s="45"/>
      <c r="P441" s="45"/>
      <c r="Q441" s="45"/>
      <c r="R441" s="225"/>
      <c r="S441" s="1"/>
      <c r="T441" s="1"/>
      <c r="V441" s="48">
        <f>E441/D440</f>
        <v>0.93055555555555558</v>
      </c>
      <c r="W441" s="29">
        <v>67</v>
      </c>
      <c r="X441" s="36">
        <f t="shared" si="112"/>
        <v>0.93055555555555558</v>
      </c>
      <c r="Y441" s="1">
        <f t="shared" si="113"/>
        <v>6.944444444444442E-2</v>
      </c>
      <c r="Z441" s="2"/>
      <c r="AA441" s="2"/>
      <c r="AB441" s="2"/>
      <c r="AC441" s="2"/>
    </row>
    <row r="442" spans="1:29" ht="12.75" customHeight="1" x14ac:dyDescent="0.2">
      <c r="A442" s="46" t="s">
        <v>70</v>
      </c>
      <c r="F442" s="2">
        <v>65</v>
      </c>
      <c r="O442" s="45"/>
      <c r="P442" s="45"/>
      <c r="Q442" s="45"/>
      <c r="R442" s="225"/>
      <c r="S442" s="1"/>
      <c r="T442" s="1"/>
      <c r="V442" s="48">
        <f>F442/E441</f>
        <v>0.97014925373134331</v>
      </c>
      <c r="W442" s="29">
        <v>67</v>
      </c>
      <c r="X442" s="36">
        <f t="shared" si="112"/>
        <v>1</v>
      </c>
      <c r="Y442" s="1">
        <f t="shared" si="113"/>
        <v>0</v>
      </c>
      <c r="Z442" s="2"/>
      <c r="AA442" s="2"/>
      <c r="AB442" s="2"/>
      <c r="AC442" s="2"/>
    </row>
    <row r="443" spans="1:29" ht="12.75" customHeight="1" x14ac:dyDescent="0.2">
      <c r="A443" s="46" t="s">
        <v>71</v>
      </c>
      <c r="G443" s="2">
        <v>61</v>
      </c>
      <c r="O443" s="45"/>
      <c r="P443" s="45"/>
      <c r="Q443" s="45"/>
      <c r="R443" s="225"/>
      <c r="S443" s="1"/>
      <c r="T443" s="1"/>
      <c r="V443" s="48">
        <f>G443/F442</f>
        <v>0.93846153846153846</v>
      </c>
      <c r="W443" s="29">
        <v>66</v>
      </c>
      <c r="X443" s="36">
        <f t="shared" si="112"/>
        <v>0.9850746268656716</v>
      </c>
      <c r="Y443" s="1">
        <f t="shared" si="113"/>
        <v>1.4925373134328401E-2</v>
      </c>
      <c r="Z443" s="2"/>
      <c r="AA443" s="2"/>
      <c r="AB443" s="2"/>
      <c r="AC443" s="2"/>
    </row>
    <row r="444" spans="1:29" ht="12.75" customHeight="1" x14ac:dyDescent="0.2">
      <c r="A444" s="46" t="s">
        <v>79</v>
      </c>
      <c r="H444" s="2">
        <v>60</v>
      </c>
      <c r="O444" s="45"/>
      <c r="P444" s="45"/>
      <c r="Q444" s="45"/>
      <c r="R444" s="225"/>
      <c r="S444" s="1"/>
      <c r="T444" s="1"/>
      <c r="V444" s="48">
        <f>H444/G443</f>
        <v>0.98360655737704916</v>
      </c>
      <c r="W444" s="29">
        <v>66</v>
      </c>
      <c r="X444" s="36">
        <f t="shared" si="112"/>
        <v>1</v>
      </c>
      <c r="Y444" s="1">
        <f t="shared" si="113"/>
        <v>0</v>
      </c>
      <c r="Z444" s="2"/>
      <c r="AA444" s="2"/>
      <c r="AB444" s="2"/>
      <c r="AC444" s="2"/>
    </row>
    <row r="445" spans="1:29" ht="12.75" customHeight="1" x14ac:dyDescent="0.2">
      <c r="A445" s="46" t="s">
        <v>82</v>
      </c>
      <c r="I445" s="2">
        <v>57</v>
      </c>
      <c r="O445" s="45"/>
      <c r="P445" s="45"/>
      <c r="Q445" s="45"/>
      <c r="R445" s="225"/>
      <c r="S445" s="1"/>
      <c r="T445" s="1"/>
      <c r="V445" s="48">
        <f>I445/H444</f>
        <v>0.95</v>
      </c>
      <c r="W445" s="29">
        <v>65</v>
      </c>
      <c r="X445" s="36">
        <f t="shared" si="112"/>
        <v>0.98484848484848486</v>
      </c>
      <c r="Y445" s="1">
        <f t="shared" si="113"/>
        <v>1.5151515151515138E-2</v>
      </c>
      <c r="Z445" s="2"/>
      <c r="AA445" s="2"/>
      <c r="AB445" s="2"/>
      <c r="AC445" s="2"/>
    </row>
    <row r="446" spans="1:29" ht="12.75" customHeight="1" x14ac:dyDescent="0.2">
      <c r="A446" s="46" t="s">
        <v>83</v>
      </c>
      <c r="I446" s="2">
        <v>55</v>
      </c>
      <c r="L446" s="2">
        <v>17</v>
      </c>
      <c r="M446" s="2">
        <v>15</v>
      </c>
      <c r="N446" s="2">
        <v>22</v>
      </c>
      <c r="O446" s="45"/>
      <c r="P446" s="45"/>
      <c r="Q446" s="45"/>
      <c r="R446" s="138">
        <f>SUM(L446:N446)</f>
        <v>54</v>
      </c>
      <c r="S446" s="1"/>
      <c r="T446" s="1"/>
      <c r="V446" s="48"/>
      <c r="W446" s="29">
        <v>55</v>
      </c>
      <c r="X446" s="36"/>
      <c r="Y446" s="1"/>
      <c r="Z446" s="2"/>
      <c r="AA446" s="2"/>
      <c r="AB446" s="2"/>
      <c r="AC446" s="2"/>
    </row>
    <row r="447" spans="1:29" ht="12.75" customHeight="1" x14ac:dyDescent="0.2">
      <c r="A447" s="46" t="s">
        <v>85</v>
      </c>
      <c r="I447" s="2">
        <v>4</v>
      </c>
      <c r="L447" s="2">
        <v>2</v>
      </c>
      <c r="M447" s="2">
        <v>1</v>
      </c>
      <c r="N447" s="2">
        <v>1</v>
      </c>
      <c r="O447" s="45">
        <v>2</v>
      </c>
      <c r="P447" s="45">
        <v>1</v>
      </c>
      <c r="Q447" s="45"/>
      <c r="R447" s="138">
        <f t="shared" ref="R447:R450" si="114">SUM(O447:Q447)</f>
        <v>3</v>
      </c>
      <c r="S447" s="1"/>
      <c r="T447" s="1"/>
      <c r="V447" s="48"/>
      <c r="W447" s="29">
        <v>4</v>
      </c>
      <c r="X447" s="36"/>
      <c r="Y447" s="1"/>
      <c r="Z447" s="2"/>
      <c r="AA447" s="2"/>
      <c r="AB447" s="2"/>
      <c r="AC447" s="2"/>
    </row>
    <row r="448" spans="1:29" ht="12.75" customHeight="1" x14ac:dyDescent="0.2">
      <c r="A448" s="46" t="s">
        <v>86</v>
      </c>
      <c r="I448" s="2">
        <v>1</v>
      </c>
      <c r="L448" s="2">
        <v>1</v>
      </c>
      <c r="O448" s="45"/>
      <c r="P448" s="45"/>
      <c r="Q448" s="45"/>
      <c r="R448" s="138">
        <f t="shared" si="114"/>
        <v>0</v>
      </c>
      <c r="S448" s="1"/>
      <c r="T448" s="1"/>
      <c r="V448" s="48"/>
      <c r="W448" s="29">
        <v>1</v>
      </c>
      <c r="X448" s="36"/>
      <c r="Y448" s="1"/>
      <c r="Z448" s="2"/>
      <c r="AA448" s="2"/>
      <c r="AB448" s="2"/>
      <c r="AC448" s="2"/>
    </row>
    <row r="449" spans="1:29" ht="12.75" customHeight="1" x14ac:dyDescent="0.2">
      <c r="A449" s="46" t="s">
        <v>89</v>
      </c>
      <c r="I449" s="2">
        <v>3</v>
      </c>
      <c r="L449" s="2">
        <v>2</v>
      </c>
      <c r="N449" s="2">
        <v>1</v>
      </c>
      <c r="O449" s="45"/>
      <c r="P449" s="45"/>
      <c r="Q449" s="45"/>
      <c r="R449" s="138">
        <f t="shared" si="114"/>
        <v>0</v>
      </c>
      <c r="S449" s="1"/>
      <c r="T449" s="1"/>
      <c r="V449" s="48"/>
      <c r="W449" s="29">
        <v>3</v>
      </c>
      <c r="X449" s="36"/>
      <c r="Y449" s="1"/>
      <c r="Z449" s="2"/>
      <c r="AA449" s="2"/>
      <c r="AB449" s="2"/>
      <c r="AC449" s="2"/>
    </row>
    <row r="450" spans="1:29" ht="12.75" customHeight="1" x14ac:dyDescent="0.2">
      <c r="A450" s="46" t="s">
        <v>95</v>
      </c>
      <c r="I450" s="2">
        <v>3</v>
      </c>
      <c r="L450" s="2">
        <v>1</v>
      </c>
      <c r="M450" s="2">
        <v>1</v>
      </c>
      <c r="N450" s="2">
        <v>1</v>
      </c>
      <c r="O450" s="45">
        <v>2</v>
      </c>
      <c r="P450" s="45">
        <v>2</v>
      </c>
      <c r="Q450" s="45">
        <v>2</v>
      </c>
      <c r="R450" s="138">
        <f t="shared" si="114"/>
        <v>6</v>
      </c>
      <c r="S450" s="1"/>
      <c r="T450" s="1"/>
      <c r="V450" s="48"/>
      <c r="W450" s="29">
        <v>3</v>
      </c>
      <c r="X450" s="36"/>
      <c r="Y450" s="1"/>
      <c r="Z450" s="2" t="s">
        <v>91</v>
      </c>
      <c r="AA450" s="2">
        <v>58</v>
      </c>
      <c r="AB450" s="2">
        <f>R451</f>
        <v>63</v>
      </c>
      <c r="AC450" s="2" t="s">
        <v>19</v>
      </c>
    </row>
    <row r="451" spans="1:29" ht="12.75" customHeight="1" x14ac:dyDescent="0.2">
      <c r="R451" s="221">
        <f>SUM(R446:R450)</f>
        <v>63</v>
      </c>
      <c r="S451" s="1">
        <f>R446/B438</f>
        <v>0.68354430379746833</v>
      </c>
      <c r="T451" s="1">
        <f>R451/B438</f>
        <v>0.79746835443037978</v>
      </c>
      <c r="U451" s="1">
        <f>T451-S451</f>
        <v>0.11392405063291144</v>
      </c>
      <c r="V451" s="1"/>
      <c r="Z451" s="2" t="s">
        <v>92</v>
      </c>
      <c r="AA451" s="36">
        <f>AA450/B438</f>
        <v>0.73417721518987344</v>
      </c>
      <c r="AB451" s="36">
        <f>AA450/AB450</f>
        <v>0.92063492063492058</v>
      </c>
      <c r="AC451" s="2" t="s">
        <v>93</v>
      </c>
    </row>
    <row r="452" spans="1:29" ht="12.75" customHeight="1" x14ac:dyDescent="0.3">
      <c r="A452" s="61" t="s">
        <v>96</v>
      </c>
      <c r="Z452" s="2"/>
      <c r="AA452" s="2"/>
      <c r="AB452" s="2"/>
      <c r="AC452" s="2"/>
    </row>
    <row r="453" spans="1:29" ht="12.75" customHeight="1" x14ac:dyDescent="0.2">
      <c r="B453" s="306" t="s">
        <v>3</v>
      </c>
      <c r="C453" s="307"/>
      <c r="D453" s="307"/>
      <c r="E453" s="307"/>
      <c r="F453" s="307"/>
      <c r="G453" s="307"/>
      <c r="H453" s="307"/>
      <c r="I453" s="307"/>
      <c r="J453" s="307"/>
      <c r="K453" s="307"/>
      <c r="Z453" s="2"/>
      <c r="AA453" s="2"/>
      <c r="AB453" s="2"/>
      <c r="AC453" s="2"/>
    </row>
    <row r="454" spans="1:29" ht="25.5" customHeight="1" x14ac:dyDescent="0.2">
      <c r="A454" s="15" t="s">
        <v>18</v>
      </c>
      <c r="B454" s="16">
        <v>1</v>
      </c>
      <c r="C454" s="16">
        <v>2</v>
      </c>
      <c r="D454" s="16">
        <v>3</v>
      </c>
      <c r="E454" s="16">
        <v>4</v>
      </c>
      <c r="F454" s="16">
        <v>5</v>
      </c>
      <c r="G454" s="16">
        <v>6</v>
      </c>
      <c r="H454" s="16">
        <v>7</v>
      </c>
      <c r="I454" s="16">
        <v>8</v>
      </c>
      <c r="J454" s="16">
        <v>9</v>
      </c>
      <c r="K454" s="18">
        <v>9</v>
      </c>
      <c r="L454" s="19">
        <v>9</v>
      </c>
      <c r="M454" s="19">
        <v>9</v>
      </c>
      <c r="N454" s="19">
        <v>9</v>
      </c>
      <c r="O454" s="19">
        <v>10</v>
      </c>
      <c r="P454" s="19">
        <v>10</v>
      </c>
      <c r="Q454" s="19">
        <v>10</v>
      </c>
      <c r="R454" s="138">
        <v>10</v>
      </c>
      <c r="S454" s="10" t="s">
        <v>11</v>
      </c>
      <c r="T454" s="10" t="s">
        <v>12</v>
      </c>
      <c r="U454" s="11" t="s">
        <v>13</v>
      </c>
      <c r="V454" s="10" t="s">
        <v>14</v>
      </c>
      <c r="W454" s="12" t="s">
        <v>15</v>
      </c>
      <c r="X454" s="12" t="s">
        <v>16</v>
      </c>
      <c r="Y454" s="13" t="s">
        <v>17</v>
      </c>
      <c r="Z454" s="2"/>
      <c r="AA454" s="2"/>
      <c r="AB454" s="2"/>
      <c r="AC454" s="2"/>
    </row>
    <row r="455" spans="1:29" ht="12.75" customHeight="1" x14ac:dyDescent="0.2">
      <c r="A455" s="46" t="s">
        <v>57</v>
      </c>
      <c r="B455" s="25">
        <v>80</v>
      </c>
      <c r="C455" s="25"/>
      <c r="D455" s="25"/>
      <c r="E455" s="25"/>
      <c r="F455" s="25"/>
      <c r="G455" s="25"/>
      <c r="H455" s="25"/>
      <c r="I455" s="25"/>
      <c r="J455" s="25"/>
      <c r="K455" s="26"/>
      <c r="L455" s="26"/>
      <c r="O455" s="45"/>
      <c r="P455" s="45"/>
      <c r="Q455" s="45"/>
      <c r="R455" s="225"/>
      <c r="W455" s="29">
        <f>B455</f>
        <v>80</v>
      </c>
      <c r="Z455" s="2"/>
      <c r="AA455" s="2"/>
      <c r="AB455" s="2"/>
      <c r="AC455" s="2"/>
    </row>
    <row r="456" spans="1:29" ht="12.75" customHeight="1" x14ac:dyDescent="0.2">
      <c r="A456" s="46" t="s">
        <v>58</v>
      </c>
      <c r="C456" s="2">
        <v>78</v>
      </c>
      <c r="O456" s="45"/>
      <c r="P456" s="45"/>
      <c r="Q456" s="45"/>
      <c r="R456" s="225"/>
      <c r="S456" s="1"/>
      <c r="T456" s="1"/>
      <c r="V456" s="48">
        <f>C456/B455</f>
        <v>0.97499999999999998</v>
      </c>
      <c r="W456" s="29">
        <v>79</v>
      </c>
      <c r="X456" s="36">
        <f t="shared" ref="X456:X462" si="115">W456/W455</f>
        <v>0.98750000000000004</v>
      </c>
      <c r="Y456" s="1">
        <f t="shared" ref="Y456:Y462" si="116">100%-X456</f>
        <v>1.2499999999999956E-2</v>
      </c>
      <c r="Z456" s="2"/>
      <c r="AA456" s="2"/>
      <c r="AB456" s="2"/>
      <c r="AC456" s="2"/>
    </row>
    <row r="457" spans="1:29" ht="12.75" customHeight="1" x14ac:dyDescent="0.2">
      <c r="A457" s="46" t="s">
        <v>59</v>
      </c>
      <c r="D457" s="2">
        <v>74</v>
      </c>
      <c r="O457" s="45"/>
      <c r="P457" s="45"/>
      <c r="Q457" s="45"/>
      <c r="R457" s="225"/>
      <c r="S457" s="1"/>
      <c r="T457" s="1"/>
      <c r="V457" s="48">
        <f>D457/C456</f>
        <v>0.94871794871794868</v>
      </c>
      <c r="W457" s="29">
        <v>79</v>
      </c>
      <c r="X457" s="36">
        <f t="shared" si="115"/>
        <v>1</v>
      </c>
      <c r="Y457" s="1">
        <f t="shared" si="116"/>
        <v>0</v>
      </c>
      <c r="Z457" s="2"/>
      <c r="AA457" s="2"/>
      <c r="AB457" s="2"/>
      <c r="AC457" s="2"/>
    </row>
    <row r="458" spans="1:29" ht="12.75" customHeight="1" x14ac:dyDescent="0.2">
      <c r="A458" s="46" t="s">
        <v>70</v>
      </c>
      <c r="E458" s="2">
        <v>74</v>
      </c>
      <c r="O458" s="45"/>
      <c r="P458" s="45"/>
      <c r="Q458" s="45"/>
      <c r="R458" s="225"/>
      <c r="S458" s="1"/>
      <c r="T458" s="1"/>
      <c r="V458" s="48">
        <f>E458/D457</f>
        <v>1</v>
      </c>
      <c r="W458" s="29">
        <v>78</v>
      </c>
      <c r="X458" s="36">
        <f t="shared" si="115"/>
        <v>0.98734177215189878</v>
      </c>
      <c r="Y458" s="1">
        <f t="shared" si="116"/>
        <v>1.2658227848101222E-2</v>
      </c>
      <c r="Z458" s="2"/>
      <c r="AA458" s="48">
        <f>W458/W456</f>
        <v>0.98734177215189878</v>
      </c>
      <c r="AB458" s="2"/>
      <c r="AC458" s="2"/>
    </row>
    <row r="459" spans="1:29" ht="12.75" customHeight="1" x14ac:dyDescent="0.2">
      <c r="A459" s="46" t="s">
        <v>71</v>
      </c>
      <c r="F459" s="2">
        <v>70</v>
      </c>
      <c r="O459" s="45"/>
      <c r="P459" s="45"/>
      <c r="Q459" s="45"/>
      <c r="R459" s="225"/>
      <c r="S459" s="1"/>
      <c r="T459" s="1"/>
      <c r="V459" s="48">
        <f>F459/E458</f>
        <v>0.94594594594594594</v>
      </c>
      <c r="W459" s="29">
        <v>78</v>
      </c>
      <c r="X459" s="36">
        <f t="shared" si="115"/>
        <v>1</v>
      </c>
      <c r="Y459" s="1">
        <f t="shared" si="116"/>
        <v>0</v>
      </c>
      <c r="Z459" s="2"/>
      <c r="AA459" s="48"/>
      <c r="AB459" s="2"/>
      <c r="AC459" s="2"/>
    </row>
    <row r="460" spans="1:29" ht="12.75" customHeight="1" x14ac:dyDescent="0.2">
      <c r="A460" s="46" t="s">
        <v>79</v>
      </c>
      <c r="G460" s="2">
        <v>67</v>
      </c>
      <c r="O460" s="45"/>
      <c r="P460" s="45">
        <v>1</v>
      </c>
      <c r="Q460" s="45">
        <v>1</v>
      </c>
      <c r="R460" s="138">
        <f t="shared" ref="R460:R462" si="117">SUM(O460:Q460)</f>
        <v>2</v>
      </c>
      <c r="S460" s="1"/>
      <c r="T460" s="1"/>
      <c r="V460" s="48">
        <f>G460/F459</f>
        <v>0.95714285714285718</v>
      </c>
      <c r="W460" s="29">
        <v>73</v>
      </c>
      <c r="X460" s="36">
        <f t="shared" si="115"/>
        <v>0.9358974358974359</v>
      </c>
      <c r="Y460" s="1">
        <f t="shared" si="116"/>
        <v>6.4102564102564097E-2</v>
      </c>
      <c r="Z460" s="2"/>
      <c r="AA460" s="48"/>
      <c r="AB460" s="2"/>
      <c r="AC460" s="2"/>
    </row>
    <row r="461" spans="1:29" ht="12.75" customHeight="1" x14ac:dyDescent="0.2">
      <c r="A461" s="46" t="s">
        <v>82</v>
      </c>
      <c r="H461" s="2">
        <v>65</v>
      </c>
      <c r="O461" s="45">
        <v>1</v>
      </c>
      <c r="P461" s="45"/>
      <c r="Q461" s="45"/>
      <c r="R461" s="138">
        <f t="shared" si="117"/>
        <v>1</v>
      </c>
      <c r="S461" s="1"/>
      <c r="T461" s="1"/>
      <c r="V461" s="48">
        <f>H461/G460</f>
        <v>0.97014925373134331</v>
      </c>
      <c r="W461" s="29">
        <v>70</v>
      </c>
      <c r="X461" s="36">
        <f t="shared" si="115"/>
        <v>0.95890410958904104</v>
      </c>
      <c r="Y461" s="1">
        <f t="shared" si="116"/>
        <v>4.1095890410958957E-2</v>
      </c>
      <c r="Z461" s="2"/>
      <c r="AA461" s="48"/>
      <c r="AB461" s="2"/>
      <c r="AC461" s="2"/>
    </row>
    <row r="462" spans="1:29" ht="12.75" customHeight="1" x14ac:dyDescent="0.2">
      <c r="A462" s="46" t="s">
        <v>83</v>
      </c>
      <c r="I462" s="2">
        <v>63</v>
      </c>
      <c r="O462" s="45"/>
      <c r="P462" s="45"/>
      <c r="Q462" s="45"/>
      <c r="R462" s="138">
        <f t="shared" si="117"/>
        <v>0</v>
      </c>
      <c r="S462" s="1"/>
      <c r="T462" s="1"/>
      <c r="V462" s="48">
        <f>I462/H461</f>
        <v>0.96923076923076923</v>
      </c>
      <c r="W462" s="29">
        <v>70</v>
      </c>
      <c r="X462" s="36">
        <f t="shared" si="115"/>
        <v>1</v>
      </c>
      <c r="Y462" s="1">
        <f t="shared" si="116"/>
        <v>0</v>
      </c>
      <c r="Z462" s="2"/>
      <c r="AA462" s="48"/>
      <c r="AB462" s="2"/>
      <c r="AC462" s="2"/>
    </row>
    <row r="463" spans="1:29" ht="12.75" customHeight="1" x14ac:dyDescent="0.2">
      <c r="A463" s="46" t="s">
        <v>85</v>
      </c>
      <c r="I463" s="2">
        <v>61</v>
      </c>
      <c r="L463" s="2">
        <v>17</v>
      </c>
      <c r="M463" s="2">
        <v>27</v>
      </c>
      <c r="N463" s="2">
        <v>17</v>
      </c>
      <c r="O463" s="45"/>
      <c r="P463" s="45"/>
      <c r="Q463" s="45"/>
      <c r="R463" s="138">
        <f>SUM(L463:N463)</f>
        <v>61</v>
      </c>
      <c r="S463" s="1"/>
      <c r="T463" s="1"/>
      <c r="V463" s="48"/>
      <c r="W463" s="29">
        <v>61</v>
      </c>
      <c r="X463" s="36"/>
      <c r="Y463" s="1"/>
      <c r="Z463" s="2"/>
      <c r="AA463" s="48"/>
      <c r="AB463" s="2"/>
      <c r="AC463" s="2"/>
    </row>
    <row r="464" spans="1:29" ht="12.75" customHeight="1" x14ac:dyDescent="0.2">
      <c r="A464" s="46" t="s">
        <v>86</v>
      </c>
      <c r="I464" s="2">
        <v>5</v>
      </c>
      <c r="M464" s="2">
        <v>4</v>
      </c>
      <c r="N464" s="2">
        <v>1</v>
      </c>
      <c r="O464" s="45"/>
      <c r="P464" s="45">
        <v>4</v>
      </c>
      <c r="Q464" s="45"/>
      <c r="R464" s="138">
        <f t="shared" ref="R464:R466" si="118">SUM(O464:Q464)</f>
        <v>4</v>
      </c>
      <c r="S464" s="1"/>
      <c r="T464" s="1"/>
      <c r="V464" s="48"/>
      <c r="W464" s="29">
        <v>5</v>
      </c>
      <c r="X464" s="36"/>
      <c r="Y464" s="1"/>
      <c r="Z464" s="2"/>
      <c r="AA464" s="48"/>
      <c r="AB464" s="2"/>
      <c r="AC464" s="2"/>
    </row>
    <row r="465" spans="1:29" ht="12.75" customHeight="1" x14ac:dyDescent="0.2">
      <c r="A465" s="46" t="s">
        <v>89</v>
      </c>
      <c r="I465" s="2">
        <v>1</v>
      </c>
      <c r="O465" s="45"/>
      <c r="P465" s="45"/>
      <c r="Q465" s="45">
        <v>1</v>
      </c>
      <c r="R465" s="138">
        <f t="shared" si="118"/>
        <v>1</v>
      </c>
      <c r="S465" s="1"/>
      <c r="T465" s="1"/>
      <c r="V465" s="48"/>
      <c r="W465" s="29">
        <v>1</v>
      </c>
      <c r="X465" s="36"/>
      <c r="Y465" s="1"/>
      <c r="Z465" s="2" t="s">
        <v>91</v>
      </c>
      <c r="AA465" s="2">
        <v>68</v>
      </c>
      <c r="AB465" s="2">
        <f>R467</f>
        <v>68</v>
      </c>
      <c r="AC465" s="2" t="s">
        <v>19</v>
      </c>
    </row>
    <row r="466" spans="1:29" ht="12.75" customHeight="1" x14ac:dyDescent="0.2">
      <c r="A466" s="46" t="s">
        <v>95</v>
      </c>
      <c r="I466" s="2">
        <v>1</v>
      </c>
      <c r="N466" s="2">
        <v>1</v>
      </c>
      <c r="O466" s="45"/>
      <c r="P466" s="45"/>
      <c r="Q466" s="45">
        <v>2</v>
      </c>
      <c r="R466" s="138">
        <f t="shared" si="118"/>
        <v>2</v>
      </c>
      <c r="S466" s="1"/>
      <c r="T466" s="1"/>
      <c r="V466" s="48"/>
      <c r="W466" s="29">
        <v>1</v>
      </c>
      <c r="X466" s="36"/>
      <c r="Y466" s="1"/>
      <c r="Z466" s="2" t="s">
        <v>92</v>
      </c>
      <c r="AA466" s="36">
        <f>AA465/B455</f>
        <v>0.85</v>
      </c>
      <c r="AB466" s="36">
        <f>AA465/AB465</f>
        <v>1</v>
      </c>
      <c r="AC466" s="2" t="s">
        <v>93</v>
      </c>
    </row>
    <row r="467" spans="1:29" ht="12.75" customHeight="1" x14ac:dyDescent="0.2">
      <c r="R467" s="221">
        <f>SUM(R463:R466)</f>
        <v>68</v>
      </c>
      <c r="S467" s="1">
        <f>R463/B455</f>
        <v>0.76249999999999996</v>
      </c>
      <c r="T467" s="1">
        <f>R467/B455</f>
        <v>0.85</v>
      </c>
      <c r="U467" s="1">
        <f>T467-S467</f>
        <v>8.7500000000000022E-2</v>
      </c>
      <c r="V467" s="1"/>
      <c r="Z467" s="2"/>
      <c r="AA467" s="2"/>
      <c r="AB467" s="2"/>
      <c r="AC467" s="2"/>
    </row>
    <row r="468" spans="1:29" ht="12.75" customHeight="1" x14ac:dyDescent="0.3">
      <c r="A468" s="61" t="s">
        <v>99</v>
      </c>
      <c r="Z468" s="2"/>
      <c r="AA468" s="48"/>
      <c r="AB468" s="2"/>
      <c r="AC468" s="2"/>
    </row>
    <row r="469" spans="1:29" ht="12.75" customHeight="1" x14ac:dyDescent="0.2">
      <c r="B469" s="306" t="s">
        <v>3</v>
      </c>
      <c r="C469" s="307"/>
      <c r="D469" s="307"/>
      <c r="E469" s="307"/>
      <c r="F469" s="307"/>
      <c r="G469" s="307"/>
      <c r="H469" s="307"/>
      <c r="I469" s="307"/>
      <c r="J469" s="307"/>
      <c r="K469" s="307"/>
      <c r="Z469" s="2"/>
      <c r="AA469" s="48"/>
      <c r="AB469" s="2"/>
      <c r="AC469" s="2"/>
    </row>
    <row r="470" spans="1:29" ht="25.5" customHeight="1" x14ac:dyDescent="0.2">
      <c r="A470" s="15" t="s">
        <v>18</v>
      </c>
      <c r="B470" s="16">
        <v>1</v>
      </c>
      <c r="C470" s="16">
        <v>2</v>
      </c>
      <c r="D470" s="16">
        <v>3</v>
      </c>
      <c r="E470" s="16">
        <v>4</v>
      </c>
      <c r="F470" s="16">
        <v>5</v>
      </c>
      <c r="G470" s="16">
        <v>6</v>
      </c>
      <c r="H470" s="16">
        <v>7</v>
      </c>
      <c r="I470" s="16">
        <v>8</v>
      </c>
      <c r="J470" s="16">
        <v>9</v>
      </c>
      <c r="K470" s="18">
        <v>9</v>
      </c>
      <c r="L470" s="19">
        <v>9</v>
      </c>
      <c r="M470" s="19">
        <v>9</v>
      </c>
      <c r="N470" s="19">
        <v>9</v>
      </c>
      <c r="O470" s="19">
        <v>10</v>
      </c>
      <c r="P470" s="19">
        <v>10</v>
      </c>
      <c r="Q470" s="19">
        <v>10</v>
      </c>
      <c r="R470" s="138">
        <v>10</v>
      </c>
      <c r="S470" s="10" t="s">
        <v>11</v>
      </c>
      <c r="T470" s="10" t="s">
        <v>12</v>
      </c>
      <c r="U470" s="11" t="s">
        <v>13</v>
      </c>
      <c r="V470" s="10" t="s">
        <v>14</v>
      </c>
      <c r="W470" s="12" t="s">
        <v>15</v>
      </c>
      <c r="X470" s="12" t="s">
        <v>16</v>
      </c>
      <c r="Y470" s="13" t="s">
        <v>17</v>
      </c>
      <c r="Z470" s="2"/>
      <c r="AA470" s="48"/>
      <c r="AB470" s="2"/>
      <c r="AC470" s="2"/>
    </row>
    <row r="471" spans="1:29" ht="12.75" customHeight="1" x14ac:dyDescent="0.2">
      <c r="A471" s="46" t="s">
        <v>58</v>
      </c>
      <c r="B471" s="25">
        <v>81</v>
      </c>
      <c r="C471" s="25"/>
      <c r="D471" s="25"/>
      <c r="E471" s="25"/>
      <c r="F471" s="25"/>
      <c r="G471" s="25"/>
      <c r="H471" s="25"/>
      <c r="I471" s="25"/>
      <c r="J471" s="25"/>
      <c r="K471" s="26"/>
      <c r="L471" s="26"/>
      <c r="O471" s="45"/>
      <c r="P471" s="45"/>
      <c r="Q471" s="45"/>
      <c r="R471" s="225"/>
      <c r="W471" s="29">
        <f>B471</f>
        <v>81</v>
      </c>
      <c r="Z471" s="2"/>
      <c r="AA471" s="48"/>
      <c r="AB471" s="2"/>
      <c r="AC471" s="2"/>
    </row>
    <row r="472" spans="1:29" ht="12.75" customHeight="1" x14ac:dyDescent="0.2">
      <c r="A472" s="46" t="s">
        <v>59</v>
      </c>
      <c r="C472" s="2">
        <v>70</v>
      </c>
      <c r="O472" s="45"/>
      <c r="P472" s="45"/>
      <c r="Q472" s="45"/>
      <c r="R472" s="225"/>
      <c r="S472" s="1"/>
      <c r="T472" s="1"/>
      <c r="V472" s="48">
        <f>C472/B471</f>
        <v>0.86419753086419748</v>
      </c>
      <c r="W472" s="29">
        <v>80</v>
      </c>
      <c r="X472" s="36">
        <f t="shared" ref="X472:X478" si="119">W472/W471</f>
        <v>0.98765432098765427</v>
      </c>
      <c r="Y472" s="1">
        <f t="shared" ref="Y472:Y478" si="120">100%-X472</f>
        <v>1.2345679012345734E-2</v>
      </c>
      <c r="Z472" s="2"/>
      <c r="AA472" s="48"/>
      <c r="AB472" s="2"/>
      <c r="AC472" s="2"/>
    </row>
    <row r="473" spans="1:29" ht="12.75" customHeight="1" x14ac:dyDescent="0.2">
      <c r="A473" s="46" t="s">
        <v>70</v>
      </c>
      <c r="D473" s="2">
        <v>70</v>
      </c>
      <c r="O473" s="45"/>
      <c r="P473" s="45"/>
      <c r="Q473" s="45"/>
      <c r="R473" s="225"/>
      <c r="S473" s="1"/>
      <c r="T473" s="1"/>
      <c r="V473" s="48">
        <f>D473/C472</f>
        <v>1</v>
      </c>
      <c r="W473" s="29">
        <v>70</v>
      </c>
      <c r="X473" s="36">
        <f t="shared" si="119"/>
        <v>0.875</v>
      </c>
      <c r="Y473" s="1">
        <f t="shared" si="120"/>
        <v>0.125</v>
      </c>
      <c r="Z473" s="2"/>
      <c r="AA473" s="48">
        <f>W473/W471</f>
        <v>0.86419753086419748</v>
      </c>
      <c r="AB473" s="2"/>
      <c r="AC473" s="2"/>
    </row>
    <row r="474" spans="1:29" ht="12.75" customHeight="1" x14ac:dyDescent="0.2">
      <c r="A474" s="46" t="s">
        <v>71</v>
      </c>
      <c r="E474" s="2">
        <v>59</v>
      </c>
      <c r="O474" s="45"/>
      <c r="P474" s="45"/>
      <c r="Q474" s="45"/>
      <c r="R474" s="225"/>
      <c r="S474" s="1"/>
      <c r="T474" s="1"/>
      <c r="V474" s="48">
        <f>E474/D473</f>
        <v>0.84285714285714286</v>
      </c>
      <c r="W474" s="29">
        <v>72</v>
      </c>
      <c r="X474" s="36">
        <f t="shared" si="119"/>
        <v>1.0285714285714285</v>
      </c>
      <c r="Y474" s="1">
        <f t="shared" si="120"/>
        <v>-2.857142857142847E-2</v>
      </c>
      <c r="Z474" s="2"/>
      <c r="AA474" s="2"/>
      <c r="AB474" s="2"/>
      <c r="AC474" s="2"/>
    </row>
    <row r="475" spans="1:29" ht="12.75" customHeight="1" x14ac:dyDescent="0.2">
      <c r="A475" s="46" t="s">
        <v>79</v>
      </c>
      <c r="F475" s="2">
        <v>59</v>
      </c>
      <c r="O475" s="45"/>
      <c r="P475" s="45"/>
      <c r="Q475" s="45"/>
      <c r="R475" s="225"/>
      <c r="S475" s="1"/>
      <c r="T475" s="1"/>
      <c r="V475" s="48">
        <f>F475/E474</f>
        <v>1</v>
      </c>
      <c r="W475" s="29">
        <v>67</v>
      </c>
      <c r="X475" s="36">
        <f t="shared" si="119"/>
        <v>0.93055555555555558</v>
      </c>
      <c r="Y475" s="1">
        <f t="shared" si="120"/>
        <v>6.944444444444442E-2</v>
      </c>
    </row>
    <row r="476" spans="1:29" ht="12.75" customHeight="1" x14ac:dyDescent="0.2">
      <c r="A476" s="46" t="s">
        <v>82</v>
      </c>
      <c r="G476" s="2">
        <v>53</v>
      </c>
      <c r="O476" s="45"/>
      <c r="P476" s="45"/>
      <c r="Q476" s="45">
        <v>1</v>
      </c>
      <c r="R476" s="138">
        <f t="shared" ref="R476:R478" si="121">SUM(O476:Q476)</f>
        <v>1</v>
      </c>
      <c r="S476" s="1"/>
      <c r="T476" s="1"/>
      <c r="V476" s="48">
        <f>G476/F475</f>
        <v>0.89830508474576276</v>
      </c>
      <c r="W476" s="29">
        <v>64</v>
      </c>
      <c r="X476" s="36">
        <f t="shared" si="119"/>
        <v>0.95522388059701491</v>
      </c>
      <c r="Y476" s="1">
        <f t="shared" si="120"/>
        <v>4.4776119402985093E-2</v>
      </c>
    </row>
    <row r="477" spans="1:29" ht="12.75" customHeight="1" x14ac:dyDescent="0.2">
      <c r="A477" s="46" t="s">
        <v>83</v>
      </c>
      <c r="H477" s="2">
        <v>53</v>
      </c>
      <c r="O477" s="45"/>
      <c r="P477" s="45"/>
      <c r="Q477" s="45"/>
      <c r="R477" s="138">
        <f t="shared" si="121"/>
        <v>0</v>
      </c>
      <c r="S477" s="1"/>
      <c r="T477" s="1"/>
      <c r="V477" s="48">
        <f>H477/G476</f>
        <v>1</v>
      </c>
      <c r="W477" s="29">
        <v>63</v>
      </c>
      <c r="X477" s="36">
        <f t="shared" si="119"/>
        <v>0.984375</v>
      </c>
      <c r="Y477" s="1">
        <f t="shared" si="120"/>
        <v>1.5625E-2</v>
      </c>
    </row>
    <row r="478" spans="1:29" ht="12.75" customHeight="1" x14ac:dyDescent="0.2">
      <c r="A478" s="46" t="s">
        <v>85</v>
      </c>
      <c r="I478" s="2">
        <v>51</v>
      </c>
      <c r="O478" s="45">
        <v>2</v>
      </c>
      <c r="P478" s="45"/>
      <c r="Q478" s="45">
        <v>1</v>
      </c>
      <c r="R478" s="138">
        <f t="shared" si="121"/>
        <v>3</v>
      </c>
      <c r="S478" s="1"/>
      <c r="T478" s="1"/>
      <c r="V478" s="48">
        <f>I478/H477</f>
        <v>0.96226415094339623</v>
      </c>
      <c r="W478" s="29">
        <v>60</v>
      </c>
      <c r="X478" s="36">
        <f t="shared" si="119"/>
        <v>0.95238095238095233</v>
      </c>
      <c r="Y478" s="1">
        <f t="shared" si="120"/>
        <v>4.7619047619047672E-2</v>
      </c>
      <c r="Z478" s="2"/>
      <c r="AA478" s="2"/>
      <c r="AB478" s="2"/>
      <c r="AC478" s="2"/>
    </row>
    <row r="479" spans="1:29" ht="12.75" customHeight="1" x14ac:dyDescent="0.2">
      <c r="A479" s="46" t="s">
        <v>86</v>
      </c>
      <c r="I479" s="2">
        <v>46</v>
      </c>
      <c r="L479" s="2">
        <v>7</v>
      </c>
      <c r="M479" s="2">
        <v>19</v>
      </c>
      <c r="N479" s="2">
        <v>15</v>
      </c>
      <c r="O479" s="45"/>
      <c r="P479" s="45"/>
      <c r="Q479" s="45"/>
      <c r="R479" s="138">
        <f>SUM(L479:N479)</f>
        <v>41</v>
      </c>
      <c r="S479" s="1"/>
      <c r="T479" s="1"/>
      <c r="V479" s="48"/>
      <c r="W479" s="29">
        <v>46</v>
      </c>
      <c r="X479" s="36"/>
      <c r="Y479" s="1"/>
      <c r="Z479" s="2"/>
      <c r="AA479" s="2"/>
      <c r="AB479" s="2"/>
      <c r="AC479" s="2"/>
    </row>
    <row r="480" spans="1:29" ht="12.75" customHeight="1" x14ac:dyDescent="0.2">
      <c r="A480" s="46" t="s">
        <v>89</v>
      </c>
      <c r="I480" s="2">
        <v>12</v>
      </c>
      <c r="L480" s="2">
        <v>1</v>
      </c>
      <c r="M480" s="2">
        <v>7</v>
      </c>
      <c r="N480" s="2">
        <v>4</v>
      </c>
      <c r="O480" s="45">
        <v>1</v>
      </c>
      <c r="P480" s="45">
        <v>4</v>
      </c>
      <c r="Q480" s="45">
        <v>4</v>
      </c>
      <c r="R480" s="138">
        <f t="shared" ref="R480:R484" si="122">SUM(O480:Q480)</f>
        <v>9</v>
      </c>
      <c r="S480" s="1"/>
      <c r="T480" s="1"/>
      <c r="V480" s="48"/>
      <c r="W480" s="29">
        <v>12</v>
      </c>
      <c r="X480" s="36"/>
      <c r="Y480" s="1"/>
      <c r="Z480" s="2"/>
      <c r="AA480" s="2"/>
      <c r="AB480" s="2"/>
      <c r="AC480" s="2"/>
    </row>
    <row r="481" spans="1:29" ht="12.75" customHeight="1" x14ac:dyDescent="0.2">
      <c r="A481" s="46" t="s">
        <v>95</v>
      </c>
      <c r="I481" s="2">
        <v>3</v>
      </c>
      <c r="M481" s="2">
        <v>2</v>
      </c>
      <c r="N481" s="2">
        <v>1</v>
      </c>
      <c r="O481" s="45"/>
      <c r="P481" s="45">
        <v>2</v>
      </c>
      <c r="Q481" s="45"/>
      <c r="R481" s="138">
        <f t="shared" si="122"/>
        <v>2</v>
      </c>
      <c r="S481" s="1"/>
      <c r="T481" s="1"/>
      <c r="V481" s="48"/>
      <c r="W481" s="29">
        <v>3</v>
      </c>
      <c r="X481" s="36"/>
      <c r="Y481" s="1"/>
    </row>
    <row r="482" spans="1:29" ht="12.75" customHeight="1" x14ac:dyDescent="0.2">
      <c r="A482" s="46" t="s">
        <v>97</v>
      </c>
      <c r="I482" s="2">
        <v>2</v>
      </c>
      <c r="M482" s="2">
        <v>2</v>
      </c>
      <c r="O482" s="45"/>
      <c r="P482" s="45">
        <v>2</v>
      </c>
      <c r="Q482" s="45">
        <v>1</v>
      </c>
      <c r="R482" s="138">
        <f t="shared" si="122"/>
        <v>3</v>
      </c>
      <c r="S482" s="1"/>
      <c r="T482" s="1"/>
      <c r="V482" s="48"/>
      <c r="W482" s="29">
        <v>2</v>
      </c>
      <c r="X482" s="36"/>
      <c r="Y482" s="1"/>
    </row>
    <row r="483" spans="1:29" ht="12.75" customHeight="1" x14ac:dyDescent="0.2">
      <c r="A483" s="46" t="s">
        <v>98</v>
      </c>
      <c r="I483" s="2">
        <v>0</v>
      </c>
      <c r="M483" s="2">
        <v>1</v>
      </c>
      <c r="O483" s="45"/>
      <c r="P483" s="45"/>
      <c r="Q483" s="45"/>
      <c r="R483" s="138">
        <f t="shared" si="122"/>
        <v>0</v>
      </c>
      <c r="S483" s="1"/>
      <c r="T483" s="1"/>
      <c r="V483" s="48"/>
      <c r="W483" s="29">
        <v>1</v>
      </c>
      <c r="X483" s="36"/>
      <c r="Y483" s="1"/>
      <c r="Z483" s="2" t="s">
        <v>91</v>
      </c>
      <c r="AA483" s="2">
        <v>56</v>
      </c>
      <c r="AB483" s="2">
        <f>R485</f>
        <v>56</v>
      </c>
      <c r="AC483" s="2" t="s">
        <v>19</v>
      </c>
    </row>
    <row r="484" spans="1:29" ht="12.75" customHeight="1" x14ac:dyDescent="0.2">
      <c r="A484" s="46" t="s">
        <v>113</v>
      </c>
      <c r="O484" s="45">
        <v>1</v>
      </c>
      <c r="P484" s="45"/>
      <c r="Q484" s="45"/>
      <c r="R484" s="138">
        <f t="shared" si="122"/>
        <v>1</v>
      </c>
      <c r="S484" s="1"/>
      <c r="T484" s="1"/>
      <c r="V484" s="48"/>
      <c r="W484" s="29"/>
      <c r="X484" s="36"/>
      <c r="Y484" s="1"/>
      <c r="Z484" s="2" t="s">
        <v>92</v>
      </c>
      <c r="AA484" s="36">
        <f>AA483/B471</f>
        <v>0.69135802469135799</v>
      </c>
      <c r="AB484" s="36">
        <f>AA483/AB483</f>
        <v>1</v>
      </c>
      <c r="AC484" s="2" t="s">
        <v>93</v>
      </c>
    </row>
    <row r="485" spans="1:29" ht="12.75" customHeight="1" x14ac:dyDescent="0.2">
      <c r="R485" s="221">
        <f>SUM(R479:R484)</f>
        <v>56</v>
      </c>
      <c r="S485" s="1">
        <f>R479/B471</f>
        <v>0.50617283950617287</v>
      </c>
      <c r="T485" s="1">
        <f>R485/B471</f>
        <v>0.69135802469135799</v>
      </c>
      <c r="U485" s="1">
        <f>T485-S485</f>
        <v>0.18518518518518512</v>
      </c>
      <c r="V485" s="1"/>
    </row>
    <row r="486" spans="1:29" ht="12.75" customHeight="1" x14ac:dyDescent="0.2">
      <c r="S486" s="1"/>
      <c r="T486" s="1"/>
      <c r="U486" s="1"/>
      <c r="V486" s="1"/>
      <c r="Z486" s="2"/>
      <c r="AA486" s="36"/>
      <c r="AB486" s="36"/>
      <c r="AC486" s="2"/>
    </row>
    <row r="487" spans="1:29" ht="12.75" customHeight="1" x14ac:dyDescent="0.3">
      <c r="A487" s="61" t="s">
        <v>100</v>
      </c>
      <c r="Z487" s="2"/>
      <c r="AA487" s="2"/>
      <c r="AB487" s="2"/>
      <c r="AC487" s="2"/>
    </row>
    <row r="488" spans="1:29" ht="12.75" customHeight="1" x14ac:dyDescent="0.2">
      <c r="B488" s="306" t="s">
        <v>3</v>
      </c>
      <c r="C488" s="307"/>
      <c r="D488" s="307"/>
      <c r="E488" s="307"/>
      <c r="F488" s="307"/>
      <c r="G488" s="307"/>
      <c r="H488" s="307"/>
      <c r="I488" s="307"/>
      <c r="J488" s="307"/>
      <c r="K488" s="307"/>
      <c r="Z488" s="2"/>
      <c r="AA488" s="2"/>
      <c r="AB488" s="2"/>
      <c r="AC488" s="2"/>
    </row>
    <row r="489" spans="1:29" ht="25.5" customHeight="1" x14ac:dyDescent="0.2">
      <c r="A489" s="15" t="s">
        <v>18</v>
      </c>
      <c r="B489" s="16">
        <v>1</v>
      </c>
      <c r="C489" s="16">
        <v>2</v>
      </c>
      <c r="D489" s="16">
        <v>3</v>
      </c>
      <c r="E489" s="16">
        <v>4</v>
      </c>
      <c r="F489" s="16">
        <v>5</v>
      </c>
      <c r="G489" s="16">
        <v>6</v>
      </c>
      <c r="H489" s="16">
        <v>7</v>
      </c>
      <c r="I489" s="16">
        <v>8</v>
      </c>
      <c r="J489" s="16">
        <v>9</v>
      </c>
      <c r="K489" s="18">
        <v>9</v>
      </c>
      <c r="L489" s="19">
        <v>9</v>
      </c>
      <c r="M489" s="19">
        <v>9</v>
      </c>
      <c r="N489" s="19">
        <v>9</v>
      </c>
      <c r="O489" s="19">
        <v>10</v>
      </c>
      <c r="P489" s="19">
        <v>10</v>
      </c>
      <c r="Q489" s="19">
        <v>10</v>
      </c>
      <c r="R489" s="138">
        <v>10</v>
      </c>
      <c r="S489" s="10" t="s">
        <v>11</v>
      </c>
      <c r="T489" s="10" t="s">
        <v>12</v>
      </c>
      <c r="U489" s="11" t="s">
        <v>13</v>
      </c>
      <c r="V489" s="10" t="s">
        <v>14</v>
      </c>
      <c r="W489" s="12" t="s">
        <v>15</v>
      </c>
      <c r="X489" s="12" t="s">
        <v>16</v>
      </c>
      <c r="Y489" s="13" t="s">
        <v>17</v>
      </c>
      <c r="Z489" s="2"/>
      <c r="AA489" s="2"/>
      <c r="AB489" s="2"/>
      <c r="AC489" s="2"/>
    </row>
    <row r="490" spans="1:29" ht="12.75" customHeight="1" x14ac:dyDescent="0.2">
      <c r="A490" s="46" t="s">
        <v>59</v>
      </c>
      <c r="B490" s="25">
        <v>74</v>
      </c>
      <c r="C490" s="25"/>
      <c r="D490" s="25"/>
      <c r="E490" s="25"/>
      <c r="F490" s="25"/>
      <c r="G490" s="25"/>
      <c r="H490" s="25"/>
      <c r="I490" s="25"/>
      <c r="J490" s="25"/>
      <c r="K490" s="26"/>
      <c r="L490" s="26"/>
      <c r="O490" s="45"/>
      <c r="P490" s="45"/>
      <c r="Q490" s="45"/>
      <c r="R490" s="225"/>
      <c r="W490" s="29">
        <f>B490</f>
        <v>74</v>
      </c>
      <c r="Z490" s="2"/>
      <c r="AA490" s="2"/>
      <c r="AB490" s="2"/>
      <c r="AC490" s="2"/>
    </row>
    <row r="491" spans="1:29" ht="12.75" customHeight="1" x14ac:dyDescent="0.2">
      <c r="A491" s="46" t="s">
        <v>70</v>
      </c>
      <c r="C491" s="2">
        <v>70</v>
      </c>
      <c r="O491" s="45"/>
      <c r="P491" s="45"/>
      <c r="Q491" s="45"/>
      <c r="R491" s="225"/>
      <c r="S491" s="1"/>
      <c r="T491" s="1"/>
      <c r="V491" s="48">
        <f>C491/B490</f>
        <v>0.94594594594594594</v>
      </c>
      <c r="W491" s="29">
        <v>92</v>
      </c>
      <c r="X491" s="36">
        <f t="shared" ref="X491:X497" si="123">W491/W490</f>
        <v>1.2432432432432432</v>
      </c>
      <c r="Y491" s="1">
        <f t="shared" ref="Y491:Y497" si="124">100%-X491</f>
        <v>-0.2432432432432432</v>
      </c>
      <c r="Z491" s="2"/>
      <c r="AA491" s="2"/>
      <c r="AB491" s="2"/>
      <c r="AC491" s="2"/>
    </row>
    <row r="492" spans="1:29" ht="12.75" customHeight="1" x14ac:dyDescent="0.2">
      <c r="A492" s="2">
        <v>1002</v>
      </c>
      <c r="D492" s="2">
        <v>68</v>
      </c>
      <c r="O492" s="45"/>
      <c r="P492" s="45"/>
      <c r="Q492" s="45"/>
      <c r="R492" s="225"/>
      <c r="S492" s="1"/>
      <c r="T492" s="1"/>
      <c r="V492" s="48">
        <f>D492/C491</f>
        <v>0.97142857142857142</v>
      </c>
      <c r="W492" s="29">
        <v>68</v>
      </c>
      <c r="X492" s="36">
        <f t="shared" si="123"/>
        <v>0.73913043478260865</v>
      </c>
      <c r="Y492" s="1">
        <f t="shared" si="124"/>
        <v>0.26086956521739135</v>
      </c>
      <c r="Z492" s="2"/>
      <c r="AA492" s="2"/>
      <c r="AB492" s="2"/>
      <c r="AC492" s="2"/>
    </row>
    <row r="493" spans="1:29" ht="12.75" customHeight="1" x14ac:dyDescent="0.2">
      <c r="A493" s="2">
        <v>1101</v>
      </c>
      <c r="E493" s="2">
        <v>65</v>
      </c>
      <c r="O493" s="45"/>
      <c r="P493" s="45"/>
      <c r="Q493" s="45"/>
      <c r="R493" s="225"/>
      <c r="S493" s="1"/>
      <c r="T493" s="1"/>
      <c r="V493" s="48">
        <f>E493/D492</f>
        <v>0.95588235294117652</v>
      </c>
      <c r="W493" s="29">
        <v>67</v>
      </c>
      <c r="X493" s="36">
        <f t="shared" si="123"/>
        <v>0.98529411764705888</v>
      </c>
      <c r="Y493" s="1">
        <f t="shared" si="124"/>
        <v>1.4705882352941124E-2</v>
      </c>
      <c r="Z493" s="2"/>
      <c r="AA493" s="2"/>
      <c r="AB493" s="2"/>
      <c r="AC493" s="2"/>
    </row>
    <row r="494" spans="1:29" ht="12.75" customHeight="1" x14ac:dyDescent="0.2">
      <c r="A494" s="46" t="s">
        <v>82</v>
      </c>
      <c r="F494" s="2">
        <v>59</v>
      </c>
      <c r="O494" s="45"/>
      <c r="P494" s="45"/>
      <c r="Q494" s="45"/>
      <c r="R494" s="225"/>
      <c r="S494" s="1"/>
      <c r="T494" s="1"/>
      <c r="V494" s="48">
        <f>F494/E493</f>
        <v>0.90769230769230769</v>
      </c>
      <c r="W494" s="29">
        <v>62</v>
      </c>
      <c r="X494" s="36">
        <f t="shared" si="123"/>
        <v>0.92537313432835822</v>
      </c>
      <c r="Y494" s="1">
        <f t="shared" si="124"/>
        <v>7.4626865671641784E-2</v>
      </c>
      <c r="Z494" s="2"/>
      <c r="AA494" s="2"/>
      <c r="AB494" s="2"/>
      <c r="AC494" s="2"/>
    </row>
    <row r="495" spans="1:29" ht="12.75" customHeight="1" x14ac:dyDescent="0.2">
      <c r="A495" s="46" t="s">
        <v>83</v>
      </c>
      <c r="G495" s="2">
        <v>59</v>
      </c>
      <c r="O495" s="45"/>
      <c r="P495" s="45"/>
      <c r="Q495" s="45"/>
      <c r="R495" s="225"/>
      <c r="S495" s="1"/>
      <c r="T495" s="1"/>
      <c r="V495" s="48">
        <f>G495/F494</f>
        <v>1</v>
      </c>
      <c r="W495" s="29">
        <v>60</v>
      </c>
      <c r="X495" s="36">
        <f t="shared" si="123"/>
        <v>0.967741935483871</v>
      </c>
      <c r="Y495" s="1">
        <f t="shared" si="124"/>
        <v>3.2258064516129004E-2</v>
      </c>
      <c r="Z495" s="2"/>
      <c r="AA495" s="2"/>
      <c r="AB495" s="2"/>
      <c r="AC495" s="2"/>
    </row>
    <row r="496" spans="1:29" ht="12.75" customHeight="1" x14ac:dyDescent="0.2">
      <c r="A496" s="46" t="s">
        <v>85</v>
      </c>
      <c r="H496" s="2">
        <v>57</v>
      </c>
      <c r="O496" s="45"/>
      <c r="P496" s="45"/>
      <c r="Q496" s="45"/>
      <c r="R496" s="225"/>
      <c r="S496" s="1"/>
      <c r="T496" s="1"/>
      <c r="V496" s="48">
        <f>H496/G495</f>
        <v>0.96610169491525422</v>
      </c>
      <c r="W496" s="29">
        <v>60</v>
      </c>
      <c r="X496" s="36">
        <f t="shared" si="123"/>
        <v>1</v>
      </c>
      <c r="Y496" s="1">
        <f t="shared" si="124"/>
        <v>0</v>
      </c>
      <c r="Z496" s="2"/>
      <c r="AA496" s="2"/>
      <c r="AB496" s="2"/>
      <c r="AC496" s="2"/>
    </row>
    <row r="497" spans="1:29" ht="12.75" customHeight="1" x14ac:dyDescent="0.2">
      <c r="A497" s="46" t="s">
        <v>86</v>
      </c>
      <c r="I497" s="2">
        <v>55</v>
      </c>
      <c r="L497" s="2">
        <v>8</v>
      </c>
      <c r="M497" s="2">
        <v>29</v>
      </c>
      <c r="N497" s="2">
        <v>17</v>
      </c>
      <c r="O497" s="45"/>
      <c r="P497" s="45"/>
      <c r="Q497" s="45"/>
      <c r="R497" s="138">
        <f>SUM(L497:N497)</f>
        <v>54</v>
      </c>
      <c r="S497" s="1"/>
      <c r="T497" s="1"/>
      <c r="V497" s="48">
        <f>I497/H496</f>
        <v>0.96491228070175439</v>
      </c>
      <c r="W497" s="29">
        <v>59</v>
      </c>
      <c r="X497" s="36">
        <f t="shared" si="123"/>
        <v>0.98333333333333328</v>
      </c>
      <c r="Y497" s="1">
        <f t="shared" si="124"/>
        <v>1.6666666666666718E-2</v>
      </c>
      <c r="Z497" s="2"/>
      <c r="AA497" s="2"/>
      <c r="AB497" s="2"/>
      <c r="AC497" s="2"/>
    </row>
    <row r="498" spans="1:29" ht="12.75" customHeight="1" x14ac:dyDescent="0.2">
      <c r="A498" s="46" t="s">
        <v>89</v>
      </c>
      <c r="I498" s="2">
        <v>55</v>
      </c>
      <c r="O498" s="45"/>
      <c r="P498" s="45"/>
      <c r="Q498" s="45"/>
      <c r="R498" s="138">
        <f t="shared" ref="R498:R501" si="125">SUM(O498:Q498)</f>
        <v>0</v>
      </c>
      <c r="S498" s="1"/>
      <c r="T498" s="1"/>
      <c r="V498" s="48"/>
      <c r="W498" s="29">
        <v>55</v>
      </c>
      <c r="X498" s="36"/>
      <c r="Y498" s="1"/>
      <c r="Z498" s="2"/>
      <c r="AA498" s="2"/>
      <c r="AB498" s="2"/>
      <c r="AC498" s="2"/>
    </row>
    <row r="499" spans="1:29" ht="12.75" customHeight="1" x14ac:dyDescent="0.2">
      <c r="A499" s="46" t="s">
        <v>95</v>
      </c>
      <c r="I499" s="2">
        <v>1</v>
      </c>
      <c r="M499" s="2">
        <v>1</v>
      </c>
      <c r="P499" s="2">
        <v>2</v>
      </c>
      <c r="R499" s="138">
        <f t="shared" si="125"/>
        <v>2</v>
      </c>
      <c r="S499" s="1"/>
      <c r="T499" s="1"/>
      <c r="U499" s="1"/>
      <c r="V499" s="48"/>
      <c r="W499" s="29">
        <v>1</v>
      </c>
      <c r="X499" s="36"/>
      <c r="Y499" s="1"/>
      <c r="Z499" s="2"/>
      <c r="AA499" s="2"/>
      <c r="AB499" s="2"/>
      <c r="AC499" s="2"/>
    </row>
    <row r="500" spans="1:29" ht="12.75" customHeight="1" x14ac:dyDescent="0.2">
      <c r="A500" s="46" t="s">
        <v>97</v>
      </c>
      <c r="I500" s="2">
        <v>1</v>
      </c>
      <c r="R500" s="138">
        <f t="shared" si="125"/>
        <v>0</v>
      </c>
      <c r="S500" s="1"/>
      <c r="T500" s="1"/>
      <c r="U500" s="1"/>
      <c r="V500" s="48"/>
      <c r="W500" s="29">
        <v>1</v>
      </c>
      <c r="X500" s="36"/>
      <c r="Y500" s="1"/>
      <c r="Z500" s="2" t="s">
        <v>91</v>
      </c>
      <c r="AA500" s="2">
        <v>56</v>
      </c>
      <c r="AB500" s="2">
        <f>R503</f>
        <v>57</v>
      </c>
      <c r="AC500" s="2" t="s">
        <v>19</v>
      </c>
    </row>
    <row r="501" spans="1:29" ht="12.75" customHeight="1" x14ac:dyDescent="0.2">
      <c r="A501" s="46" t="s">
        <v>98</v>
      </c>
      <c r="I501" s="2">
        <v>1</v>
      </c>
      <c r="P501" s="2">
        <v>1</v>
      </c>
      <c r="R501" s="138">
        <f t="shared" si="125"/>
        <v>1</v>
      </c>
      <c r="S501" s="1"/>
      <c r="T501" s="1"/>
      <c r="U501" s="1"/>
      <c r="V501" s="48"/>
      <c r="W501" s="29">
        <v>1</v>
      </c>
      <c r="X501" s="36"/>
      <c r="Y501" s="1"/>
      <c r="Z501" s="2" t="s">
        <v>92</v>
      </c>
      <c r="AA501" s="36">
        <f>AA500/B490</f>
        <v>0.7567567567567568</v>
      </c>
      <c r="AB501" s="36">
        <f>AA500/AB500</f>
        <v>0.98245614035087714</v>
      </c>
      <c r="AC501" s="2" t="s">
        <v>93</v>
      </c>
    </row>
    <row r="502" spans="1:29" ht="12.75" customHeight="1" x14ac:dyDescent="0.2">
      <c r="A502" s="46" t="s">
        <v>112</v>
      </c>
      <c r="R502" s="225"/>
      <c r="S502" s="1"/>
      <c r="T502" s="1"/>
      <c r="U502" s="1"/>
      <c r="V502" s="48"/>
      <c r="W502" s="29"/>
      <c r="X502" s="36"/>
      <c r="Y502" s="1"/>
      <c r="Z502" s="2"/>
      <c r="AA502" s="36"/>
      <c r="AB502" s="36"/>
      <c r="AC502" s="2"/>
    </row>
    <row r="503" spans="1:29" ht="12.75" customHeight="1" x14ac:dyDescent="0.2">
      <c r="R503" s="221">
        <f>SUM(R497:R502)</f>
        <v>57</v>
      </c>
      <c r="S503" s="1">
        <f>R497/B490</f>
        <v>0.72972972972972971</v>
      </c>
      <c r="T503" s="1">
        <f>R503/B490</f>
        <v>0.77027027027027029</v>
      </c>
      <c r="U503" s="1">
        <f>T503-S503</f>
        <v>4.0540540540540571E-2</v>
      </c>
      <c r="V503" s="1"/>
      <c r="Z503" s="2"/>
      <c r="AA503" s="2"/>
      <c r="AB503" s="2"/>
      <c r="AC503" s="2"/>
    </row>
    <row r="504" spans="1:29" ht="12.75" customHeight="1" x14ac:dyDescent="0.2">
      <c r="S504" s="1"/>
      <c r="T504" s="1"/>
      <c r="U504" s="1"/>
      <c r="V504" s="1"/>
      <c r="Z504" s="2"/>
      <c r="AA504" s="2"/>
      <c r="AB504" s="2"/>
      <c r="AC504" s="2"/>
    </row>
    <row r="505" spans="1:29" ht="12.75" customHeight="1" x14ac:dyDescent="0.2">
      <c r="S505" s="1"/>
      <c r="T505" s="1"/>
      <c r="U505" s="1"/>
      <c r="V505" s="1"/>
      <c r="Z505" s="2"/>
      <c r="AA505" s="2"/>
      <c r="AB505" s="2"/>
      <c r="AC505" s="2"/>
    </row>
    <row r="506" spans="1:29" ht="26.25" x14ac:dyDescent="0.4">
      <c r="A506" s="2"/>
      <c r="B506" s="297" t="s">
        <v>101</v>
      </c>
      <c r="C506" s="297"/>
      <c r="D506" s="297"/>
      <c r="E506" s="297"/>
      <c r="F506" s="297"/>
      <c r="G506" s="297"/>
      <c r="H506" s="297"/>
      <c r="I506" s="297"/>
      <c r="J506" s="297"/>
      <c r="K506" s="297"/>
      <c r="L506" s="297"/>
      <c r="M506" s="297"/>
      <c r="N506" s="297"/>
      <c r="O506" s="297"/>
      <c r="P506" s="297"/>
      <c r="Q506" s="297"/>
      <c r="R506" s="208" t="s">
        <v>70</v>
      </c>
      <c r="S506" s="1"/>
      <c r="T506" s="1"/>
      <c r="U506" s="2"/>
      <c r="V506" s="1"/>
      <c r="W506" s="2"/>
      <c r="X506" s="2"/>
      <c r="Y506" s="2"/>
      <c r="AA506" s="2"/>
      <c r="AB506" s="2"/>
      <c r="AC506" s="2"/>
    </row>
    <row r="507" spans="1:29" ht="20.25" x14ac:dyDescent="0.2">
      <c r="A507" s="316" t="s">
        <v>18</v>
      </c>
      <c r="B507" s="318" t="s">
        <v>102</v>
      </c>
      <c r="C507" s="319"/>
      <c r="D507" s="319"/>
      <c r="E507" s="319"/>
      <c r="F507" s="319"/>
      <c r="G507" s="319"/>
      <c r="H507" s="319"/>
      <c r="I507" s="319"/>
      <c r="J507" s="320"/>
      <c r="K507" s="298"/>
      <c r="L507" s="298"/>
      <c r="M507" s="298"/>
      <c r="N507" s="298"/>
      <c r="O507" s="298"/>
      <c r="P507" s="298"/>
      <c r="Q507" s="298"/>
      <c r="R507" s="321" t="s">
        <v>19</v>
      </c>
      <c r="S507" s="323" t="s">
        <v>11</v>
      </c>
      <c r="T507" s="323" t="s">
        <v>12</v>
      </c>
      <c r="U507" s="325" t="s">
        <v>13</v>
      </c>
      <c r="V507" s="323" t="s">
        <v>14</v>
      </c>
      <c r="W507" s="324" t="s">
        <v>15</v>
      </c>
      <c r="X507" s="324" t="s">
        <v>16</v>
      </c>
      <c r="Y507" s="323" t="s">
        <v>103</v>
      </c>
      <c r="AA507" s="2"/>
      <c r="AB507" s="2"/>
      <c r="AC507" s="2"/>
    </row>
    <row r="508" spans="1:29" ht="15.75" x14ac:dyDescent="0.25">
      <c r="A508" s="317"/>
      <c r="B508" s="84" t="s">
        <v>104</v>
      </c>
      <c r="C508" s="84" t="s">
        <v>105</v>
      </c>
      <c r="D508" s="84" t="s">
        <v>106</v>
      </c>
      <c r="E508" s="84" t="s">
        <v>107</v>
      </c>
      <c r="F508" s="84" t="s">
        <v>108</v>
      </c>
      <c r="G508" s="84" t="s">
        <v>109</v>
      </c>
      <c r="H508" s="84" t="s">
        <v>110</v>
      </c>
      <c r="I508" s="84" t="s">
        <v>73</v>
      </c>
      <c r="J508" s="84" t="s">
        <v>74</v>
      </c>
      <c r="R508" s="322"/>
      <c r="S508" s="317"/>
      <c r="T508" s="317"/>
      <c r="U508" s="317"/>
      <c r="V508" s="317"/>
      <c r="W508" s="317"/>
      <c r="X508" s="317"/>
      <c r="Y508" s="317"/>
      <c r="AA508" s="2"/>
      <c r="AB508" s="2"/>
      <c r="AC508" s="2"/>
    </row>
    <row r="509" spans="1:29" ht="15.75" customHeight="1" x14ac:dyDescent="0.25">
      <c r="A509" s="84">
        <v>1001</v>
      </c>
      <c r="B509" s="87">
        <v>79</v>
      </c>
      <c r="C509" s="87"/>
      <c r="D509" s="87"/>
      <c r="E509" s="87"/>
      <c r="F509" s="87"/>
      <c r="G509" s="87"/>
      <c r="H509" s="87"/>
      <c r="I509" s="87"/>
      <c r="J509" s="87"/>
      <c r="K509" s="233"/>
      <c r="L509" s="233"/>
      <c r="M509" s="233"/>
      <c r="N509" s="233"/>
      <c r="O509" s="233"/>
      <c r="P509" s="233"/>
      <c r="Q509" s="233"/>
      <c r="R509" s="129"/>
      <c r="S509" s="238"/>
      <c r="T509" s="239"/>
      <c r="U509" s="240"/>
      <c r="V509" s="91"/>
      <c r="W509" s="92">
        <f>B509</f>
        <v>79</v>
      </c>
      <c r="X509" s="93"/>
      <c r="Y509" s="91"/>
      <c r="AA509" s="2"/>
      <c r="AB509" s="2"/>
      <c r="AC509" s="2"/>
    </row>
    <row r="510" spans="1:29" ht="15.75" customHeight="1" x14ac:dyDescent="0.25">
      <c r="A510" s="84">
        <v>1002</v>
      </c>
      <c r="B510" s="87"/>
      <c r="C510" s="87">
        <v>74</v>
      </c>
      <c r="D510" s="87"/>
      <c r="E510" s="87"/>
      <c r="F510" s="87"/>
      <c r="G510" s="87"/>
      <c r="H510" s="87"/>
      <c r="I510" s="87"/>
      <c r="J510" s="87"/>
      <c r="K510" s="233"/>
      <c r="L510" s="233"/>
      <c r="M510" s="233"/>
      <c r="N510" s="233"/>
      <c r="O510" s="233"/>
      <c r="P510" s="233"/>
      <c r="Q510" s="233"/>
      <c r="R510" s="129"/>
      <c r="S510" s="241"/>
      <c r="T510" s="101"/>
      <c r="U510" s="242"/>
      <c r="V510" s="96">
        <f>IF(C510=0,"",C510/B509)</f>
        <v>0.93670886075949367</v>
      </c>
      <c r="W510" s="97">
        <v>74</v>
      </c>
      <c r="X510" s="98">
        <f t="shared" ref="X510:X517" si="126">IF(W510=0,"",W510/W509)</f>
        <v>0.93670886075949367</v>
      </c>
      <c r="Y510" s="98">
        <f t="shared" ref="Y510:Y517" si="127">IF(W510=0,"",100%-X510)</f>
        <v>6.3291139240506333E-2</v>
      </c>
      <c r="AA510" s="2"/>
      <c r="AB510" s="2"/>
      <c r="AC510" s="2"/>
    </row>
    <row r="511" spans="1:29" ht="15.75" customHeight="1" x14ac:dyDescent="0.25">
      <c r="A511" s="84">
        <v>1101</v>
      </c>
      <c r="B511" s="87"/>
      <c r="C511" s="87"/>
      <c r="D511" s="87">
        <v>69</v>
      </c>
      <c r="E511" s="87"/>
      <c r="F511" s="87"/>
      <c r="G511" s="87"/>
      <c r="H511" s="87"/>
      <c r="I511" s="87"/>
      <c r="J511" s="87"/>
      <c r="K511" s="233"/>
      <c r="L511" s="233"/>
      <c r="M511" s="233"/>
      <c r="N511" s="233"/>
      <c r="O511" s="233"/>
      <c r="P511" s="233"/>
      <c r="Q511" s="233"/>
      <c r="R511" s="129"/>
      <c r="S511" s="241"/>
      <c r="T511" s="101"/>
      <c r="U511" s="242"/>
      <c r="V511" s="96">
        <f>IF(D511=0,"",D511/C510)</f>
        <v>0.93243243243243246</v>
      </c>
      <c r="W511" s="97">
        <v>70</v>
      </c>
      <c r="X511" s="98">
        <f t="shared" si="126"/>
        <v>0.94594594594594594</v>
      </c>
      <c r="Y511" s="98">
        <f t="shared" si="127"/>
        <v>5.4054054054054057E-2</v>
      </c>
      <c r="Z511" s="14">
        <f>W511/W509</f>
        <v>0.88607594936708856</v>
      </c>
      <c r="AA511" s="2"/>
      <c r="AB511" s="2"/>
      <c r="AC511" s="2"/>
    </row>
    <row r="512" spans="1:29" ht="15.75" customHeight="1" x14ac:dyDescent="0.25">
      <c r="A512" s="84">
        <v>1102</v>
      </c>
      <c r="B512" s="87"/>
      <c r="C512" s="87"/>
      <c r="D512" s="87"/>
      <c r="E512" s="87">
        <v>62</v>
      </c>
      <c r="F512" s="87"/>
      <c r="G512" s="87"/>
      <c r="H512" s="87"/>
      <c r="I512" s="87"/>
      <c r="J512" s="87"/>
      <c r="K512" s="233"/>
      <c r="L512" s="233"/>
      <c r="M512" s="233"/>
      <c r="N512" s="233"/>
      <c r="O512" s="233"/>
      <c r="P512" s="233"/>
      <c r="Q512" s="233"/>
      <c r="R512" s="129"/>
      <c r="S512" s="241"/>
      <c r="T512" s="101"/>
      <c r="U512" s="242"/>
      <c r="V512" s="96">
        <f>IF(E512=0,"",E512/D511)</f>
        <v>0.89855072463768115</v>
      </c>
      <c r="W512" s="97">
        <v>66</v>
      </c>
      <c r="X512" s="98">
        <f t="shared" si="126"/>
        <v>0.94285714285714284</v>
      </c>
      <c r="Y512" s="98">
        <f t="shared" si="127"/>
        <v>5.7142857142857162E-2</v>
      </c>
      <c r="AA512" s="2"/>
      <c r="AB512" s="2"/>
      <c r="AC512" s="2"/>
    </row>
    <row r="513" spans="1:29" ht="15.75" customHeight="1" x14ac:dyDescent="0.25">
      <c r="A513" s="84">
        <v>1201</v>
      </c>
      <c r="B513" s="87"/>
      <c r="C513" s="87"/>
      <c r="D513" s="87"/>
      <c r="E513" s="87"/>
      <c r="F513" s="87">
        <v>60</v>
      </c>
      <c r="G513" s="87"/>
      <c r="H513" s="87"/>
      <c r="I513" s="87"/>
      <c r="J513" s="87"/>
      <c r="K513" s="233"/>
      <c r="L513" s="233"/>
      <c r="M513" s="233"/>
      <c r="N513" s="233"/>
      <c r="O513" s="233"/>
      <c r="P513" s="233"/>
      <c r="Q513" s="233"/>
      <c r="R513" s="129"/>
      <c r="S513" s="241"/>
      <c r="T513" s="101"/>
      <c r="U513" s="242"/>
      <c r="V513" s="96">
        <f>IF(F513=0,"",F513/E512)</f>
        <v>0.967741935483871</v>
      </c>
      <c r="W513" s="97">
        <v>65</v>
      </c>
      <c r="X513" s="98">
        <f t="shared" si="126"/>
        <v>0.98484848484848486</v>
      </c>
      <c r="Y513" s="98">
        <f t="shared" si="127"/>
        <v>1.5151515151515138E-2</v>
      </c>
      <c r="AA513" s="2"/>
      <c r="AB513" s="2"/>
      <c r="AC513" s="2"/>
    </row>
    <row r="514" spans="1:29" ht="15.75" customHeight="1" x14ac:dyDescent="0.25">
      <c r="A514" s="84" t="s">
        <v>85</v>
      </c>
      <c r="B514" s="87"/>
      <c r="C514" s="87"/>
      <c r="D514" s="87"/>
      <c r="E514" s="87"/>
      <c r="F514" s="87"/>
      <c r="G514" s="87">
        <v>60</v>
      </c>
      <c r="H514" s="87"/>
      <c r="I514" s="87"/>
      <c r="J514" s="87"/>
      <c r="K514" s="233"/>
      <c r="L514" s="233"/>
      <c r="M514" s="233"/>
      <c r="N514" s="233"/>
      <c r="O514" s="233"/>
      <c r="P514" s="233"/>
      <c r="Q514" s="233"/>
      <c r="R514" s="129"/>
      <c r="S514" s="241"/>
      <c r="T514" s="101"/>
      <c r="U514" s="242"/>
      <c r="V514" s="96">
        <f>IF(G514=0,"",G514/F513)</f>
        <v>1</v>
      </c>
      <c r="W514" s="97">
        <v>65</v>
      </c>
      <c r="X514" s="98">
        <f t="shared" si="126"/>
        <v>1</v>
      </c>
      <c r="Y514" s="98">
        <f t="shared" si="127"/>
        <v>0</v>
      </c>
      <c r="AA514" s="2"/>
      <c r="AB514" s="2"/>
      <c r="AC514" s="2"/>
    </row>
    <row r="515" spans="1:29" ht="15.75" customHeight="1" x14ac:dyDescent="0.25">
      <c r="A515" s="84">
        <v>1301</v>
      </c>
      <c r="B515" s="87"/>
      <c r="C515" s="87"/>
      <c r="D515" s="87"/>
      <c r="E515" s="87"/>
      <c r="F515" s="87"/>
      <c r="G515" s="87"/>
      <c r="H515" s="87">
        <v>57</v>
      </c>
      <c r="I515" s="87"/>
      <c r="J515" s="87"/>
      <c r="K515" s="233"/>
      <c r="L515" s="233"/>
      <c r="M515" s="233"/>
      <c r="N515" s="233"/>
      <c r="O515" s="233"/>
      <c r="P515" s="233"/>
      <c r="Q515" s="233"/>
      <c r="R515" s="129"/>
      <c r="S515" s="241"/>
      <c r="T515" s="101"/>
      <c r="U515" s="242"/>
      <c r="V515" s="96">
        <f>IF(H515=0,"",H515/G514)</f>
        <v>0.95</v>
      </c>
      <c r="W515" s="97">
        <v>65</v>
      </c>
      <c r="X515" s="98">
        <f t="shared" si="126"/>
        <v>1</v>
      </c>
      <c r="Y515" s="98">
        <f t="shared" si="127"/>
        <v>0</v>
      </c>
      <c r="AA515" s="2"/>
      <c r="AB515" s="2"/>
      <c r="AC515" s="2"/>
    </row>
    <row r="516" spans="1:29" ht="15.75" customHeight="1" x14ac:dyDescent="0.25">
      <c r="A516" s="84">
        <v>1302</v>
      </c>
      <c r="B516" s="87"/>
      <c r="C516" s="87"/>
      <c r="D516" s="87"/>
      <c r="E516" s="87"/>
      <c r="F516" s="87"/>
      <c r="G516" s="87"/>
      <c r="H516" s="87"/>
      <c r="I516" s="87">
        <v>57</v>
      </c>
      <c r="J516" s="87"/>
      <c r="K516" s="233"/>
      <c r="L516" s="233"/>
      <c r="M516" s="233"/>
      <c r="N516" s="233"/>
      <c r="O516" s="233"/>
      <c r="P516" s="233"/>
      <c r="Q516" s="233"/>
      <c r="R516" s="129"/>
      <c r="S516" s="241"/>
      <c r="T516" s="101"/>
      <c r="U516" s="242"/>
      <c r="V516" s="96">
        <f>IF(I516=0,"",I516/H515)</f>
        <v>1</v>
      </c>
      <c r="W516" s="97">
        <v>65</v>
      </c>
      <c r="X516" s="98">
        <f t="shared" si="126"/>
        <v>1</v>
      </c>
      <c r="Y516" s="98">
        <f t="shared" si="127"/>
        <v>0</v>
      </c>
      <c r="AA516" s="2"/>
      <c r="AB516" s="2"/>
      <c r="AC516" s="2"/>
    </row>
    <row r="517" spans="1:29" ht="15.75" customHeight="1" x14ac:dyDescent="0.25">
      <c r="A517" s="84">
        <v>1401</v>
      </c>
      <c r="B517" s="87"/>
      <c r="C517" s="87"/>
      <c r="D517" s="87"/>
      <c r="E517" s="87"/>
      <c r="F517" s="87"/>
      <c r="G517" s="87"/>
      <c r="H517" s="87"/>
      <c r="I517" s="87"/>
      <c r="J517" s="87">
        <v>56</v>
      </c>
      <c r="K517" s="233"/>
      <c r="L517" s="232">
        <v>12</v>
      </c>
      <c r="M517" s="232">
        <v>64</v>
      </c>
      <c r="N517" s="232">
        <v>34</v>
      </c>
      <c r="O517" s="233"/>
      <c r="P517" s="233"/>
      <c r="Q517" s="233"/>
      <c r="R517" s="129">
        <v>56</v>
      </c>
      <c r="S517" s="241"/>
      <c r="T517" s="101"/>
      <c r="U517" s="242"/>
      <c r="V517" s="126">
        <f>IF(J517=0,"",J517/I516)</f>
        <v>0.98245614035087714</v>
      </c>
      <c r="W517" s="97">
        <v>65</v>
      </c>
      <c r="X517" s="100">
        <f t="shared" si="126"/>
        <v>1</v>
      </c>
      <c r="Y517" s="100">
        <f t="shared" si="127"/>
        <v>0</v>
      </c>
      <c r="AA517" s="2"/>
      <c r="AB517" s="2"/>
      <c r="AC517" s="2"/>
    </row>
    <row r="518" spans="1:29" ht="15.75" customHeight="1" x14ac:dyDescent="0.25">
      <c r="A518" s="84">
        <v>1402</v>
      </c>
      <c r="B518" s="87"/>
      <c r="C518" s="87"/>
      <c r="D518" s="87"/>
      <c r="E518" s="87"/>
      <c r="F518" s="87"/>
      <c r="G518" s="87"/>
      <c r="H518" s="87"/>
      <c r="I518" s="87"/>
      <c r="J518" s="87">
        <v>8</v>
      </c>
      <c r="K518" s="233"/>
      <c r="L518" s="233"/>
      <c r="M518" s="233"/>
      <c r="N518" s="233"/>
      <c r="O518" s="233"/>
      <c r="P518" s="232">
        <v>2</v>
      </c>
      <c r="Q518" s="232">
        <v>4</v>
      </c>
      <c r="R518" s="129">
        <f t="shared" ref="R518:R520" si="128">SUM(O518:Q518)</f>
        <v>6</v>
      </c>
      <c r="S518" s="241"/>
      <c r="T518" s="101"/>
      <c r="U518" s="232"/>
      <c r="V518" s="144"/>
      <c r="W518" s="145">
        <v>8</v>
      </c>
      <c r="X518" s="146"/>
      <c r="Y518" s="147"/>
      <c r="AA518" s="2"/>
      <c r="AB518" s="2"/>
      <c r="AC518" s="2"/>
    </row>
    <row r="519" spans="1:29" ht="15.75" customHeight="1" x14ac:dyDescent="0.25">
      <c r="A519" s="84">
        <v>1501</v>
      </c>
      <c r="B519" s="87"/>
      <c r="C519" s="87"/>
      <c r="D519" s="87"/>
      <c r="E519" s="87"/>
      <c r="F519" s="87"/>
      <c r="G519" s="87"/>
      <c r="H519" s="87"/>
      <c r="I519" s="87"/>
      <c r="J519" s="87">
        <v>1</v>
      </c>
      <c r="K519" s="233"/>
      <c r="L519" s="233"/>
      <c r="M519" s="233"/>
      <c r="N519" s="233"/>
      <c r="O519" s="233"/>
      <c r="P519" s="233"/>
      <c r="Q519" s="232">
        <v>1</v>
      </c>
      <c r="R519" s="129">
        <f t="shared" si="128"/>
        <v>1</v>
      </c>
      <c r="S519" s="241"/>
      <c r="T519" s="101"/>
      <c r="U519" s="232"/>
      <c r="V519" s="148"/>
      <c r="W519" s="149">
        <v>1</v>
      </c>
      <c r="X519" s="150"/>
      <c r="Y519" s="148"/>
      <c r="AA519" s="2"/>
      <c r="AB519" s="2"/>
      <c r="AC519" s="2"/>
    </row>
    <row r="520" spans="1:29" ht="15.75" customHeight="1" x14ac:dyDescent="0.25">
      <c r="A520" s="84">
        <v>1502</v>
      </c>
      <c r="B520" s="87"/>
      <c r="C520" s="87"/>
      <c r="D520" s="87"/>
      <c r="E520" s="87"/>
      <c r="F520" s="87"/>
      <c r="G520" s="87"/>
      <c r="H520" s="87"/>
      <c r="I520" s="87"/>
      <c r="J520" s="87">
        <v>1</v>
      </c>
      <c r="K520" s="233"/>
      <c r="L520" s="233"/>
      <c r="M520" s="233"/>
      <c r="N520" s="233"/>
      <c r="O520" s="232">
        <v>1</v>
      </c>
      <c r="P520" s="233"/>
      <c r="Q520" s="233"/>
      <c r="R520" s="129">
        <f t="shared" si="128"/>
        <v>1</v>
      </c>
      <c r="S520" s="241"/>
      <c r="T520" s="101"/>
      <c r="U520" s="232"/>
      <c r="V520" s="148"/>
      <c r="W520" s="149">
        <v>1</v>
      </c>
      <c r="X520" s="150"/>
      <c r="Y520" s="148"/>
      <c r="AA520" s="2"/>
      <c r="AB520" s="2"/>
      <c r="AC520" s="2"/>
    </row>
    <row r="521" spans="1:29" ht="15.75" customHeight="1" x14ac:dyDescent="0.25">
      <c r="A521" s="84">
        <v>1601</v>
      </c>
      <c r="B521" s="87"/>
      <c r="C521" s="87"/>
      <c r="D521" s="87"/>
      <c r="E521" s="87"/>
      <c r="F521" s="87"/>
      <c r="G521" s="87"/>
      <c r="H521" s="87"/>
      <c r="I521" s="87"/>
      <c r="J521" s="87"/>
      <c r="K521" s="233"/>
      <c r="L521" s="233"/>
      <c r="M521" s="233"/>
      <c r="N521" s="233"/>
      <c r="O521" s="233"/>
      <c r="P521" s="233"/>
      <c r="Q521" s="233"/>
      <c r="R521" s="129"/>
      <c r="S521" s="241"/>
      <c r="T521" s="101"/>
      <c r="U521" s="232"/>
      <c r="V521" s="148"/>
      <c r="W521" s="149"/>
      <c r="X521" s="150"/>
      <c r="Y521" s="148"/>
      <c r="AA521" s="2"/>
      <c r="AB521" s="2"/>
      <c r="AC521" s="2"/>
    </row>
    <row r="522" spans="1:29" ht="15.75" customHeight="1" x14ac:dyDescent="0.25">
      <c r="A522" s="84">
        <v>1602</v>
      </c>
      <c r="B522" s="87"/>
      <c r="C522" s="87"/>
      <c r="D522" s="87"/>
      <c r="E522" s="87"/>
      <c r="F522" s="87"/>
      <c r="G522" s="87"/>
      <c r="H522" s="87"/>
      <c r="I522" s="87"/>
      <c r="J522" s="87"/>
      <c r="K522" s="233"/>
      <c r="L522" s="233"/>
      <c r="M522" s="233"/>
      <c r="N522" s="233"/>
      <c r="O522" s="233"/>
      <c r="P522" s="233"/>
      <c r="Q522" s="233"/>
      <c r="R522" s="129"/>
      <c r="S522" s="241"/>
      <c r="T522" s="101"/>
      <c r="U522" s="232"/>
      <c r="V522" s="108"/>
      <c r="W522" s="88"/>
      <c r="X522" s="110"/>
      <c r="Y522" s="105"/>
      <c r="AA522" s="2"/>
      <c r="AB522" s="2"/>
      <c r="AC522" s="2"/>
    </row>
    <row r="523" spans="1:29" ht="15.75" customHeight="1" x14ac:dyDescent="0.25">
      <c r="A523" s="84">
        <v>1701</v>
      </c>
      <c r="B523" s="87"/>
      <c r="C523" s="87"/>
      <c r="D523" s="87"/>
      <c r="E523" s="87"/>
      <c r="F523" s="87"/>
      <c r="G523" s="87"/>
      <c r="H523" s="87"/>
      <c r="I523" s="87"/>
      <c r="J523" s="87"/>
      <c r="K523" s="233"/>
      <c r="L523" s="233"/>
      <c r="M523" s="233"/>
      <c r="N523" s="233"/>
      <c r="O523" s="233"/>
      <c r="P523" s="233"/>
      <c r="Q523" s="233"/>
      <c r="R523" s="129"/>
      <c r="S523" s="241"/>
      <c r="T523" s="101"/>
      <c r="U523" s="232"/>
      <c r="V523" s="111" t="s">
        <v>91</v>
      </c>
      <c r="W523" s="112">
        <v>61</v>
      </c>
      <c r="X523" s="113">
        <f>R526</f>
        <v>64</v>
      </c>
      <c r="Y523" s="114" t="s">
        <v>19</v>
      </c>
      <c r="AA523" s="2"/>
      <c r="AB523" s="2"/>
      <c r="AC523" s="2"/>
    </row>
    <row r="524" spans="1:29" ht="15.75" customHeight="1" x14ac:dyDescent="0.25">
      <c r="A524" s="84">
        <v>1702</v>
      </c>
      <c r="B524" s="87"/>
      <c r="C524" s="87"/>
      <c r="D524" s="87"/>
      <c r="E524" s="87"/>
      <c r="F524" s="87"/>
      <c r="G524" s="87"/>
      <c r="H524" s="87"/>
      <c r="I524" s="87"/>
      <c r="J524" s="87"/>
      <c r="K524" s="233"/>
      <c r="L524" s="233"/>
      <c r="M524" s="233"/>
      <c r="N524" s="233"/>
      <c r="O524" s="233"/>
      <c r="P524" s="233"/>
      <c r="Q524" s="233"/>
      <c r="R524" s="129"/>
      <c r="S524" s="241"/>
      <c r="T524" s="101"/>
      <c r="U524" s="232"/>
      <c r="V524" s="115" t="s">
        <v>92</v>
      </c>
      <c r="W524" s="116">
        <f>IF(W523/B509=0,"",W523/B509)</f>
        <v>0.77215189873417722</v>
      </c>
      <c r="X524" s="117">
        <f>IF(W523/X523=0,"",W523/X523)</f>
        <v>0.953125</v>
      </c>
      <c r="Y524" s="118" t="s">
        <v>93</v>
      </c>
      <c r="AA524" s="2"/>
      <c r="AB524" s="2"/>
      <c r="AC524" s="2"/>
    </row>
    <row r="525" spans="1:29" ht="15.75" x14ac:dyDescent="0.25">
      <c r="A525" s="84">
        <v>1801</v>
      </c>
      <c r="B525" s="87"/>
      <c r="C525" s="87"/>
      <c r="D525" s="87"/>
      <c r="E525" s="87"/>
      <c r="F525" s="87"/>
      <c r="G525" s="87"/>
      <c r="H525" s="87"/>
      <c r="I525" s="87"/>
      <c r="J525" s="87"/>
      <c r="K525" s="233"/>
      <c r="L525" s="233"/>
      <c r="M525" s="233"/>
      <c r="N525" s="233"/>
      <c r="O525" s="233"/>
      <c r="P525" s="233"/>
      <c r="Q525" s="233"/>
      <c r="R525" s="129"/>
      <c r="S525" s="243"/>
      <c r="T525" s="244"/>
      <c r="U525" s="245"/>
      <c r="V525" s="120"/>
      <c r="W525" s="121"/>
      <c r="X525" s="121"/>
      <c r="Y525" s="122"/>
      <c r="AA525" s="2"/>
      <c r="AB525" s="2"/>
      <c r="AC525" s="2"/>
    </row>
    <row r="526" spans="1:29" ht="18" x14ac:dyDescent="0.25">
      <c r="A526" s="46"/>
      <c r="B526" s="296" t="s">
        <v>111</v>
      </c>
      <c r="C526" s="296"/>
      <c r="D526" s="296"/>
      <c r="E526" s="296"/>
      <c r="F526" s="296"/>
      <c r="G526" s="296"/>
      <c r="H526" s="296"/>
      <c r="I526" s="296"/>
      <c r="J526" s="296"/>
      <c r="K526" s="296"/>
      <c r="L526" s="296"/>
      <c r="M526" s="296"/>
      <c r="N526" s="296"/>
      <c r="O526" s="296"/>
      <c r="P526" s="296"/>
      <c r="Q526" s="296"/>
      <c r="R526" s="123">
        <f>SUM(R509:R522)</f>
        <v>64</v>
      </c>
      <c r="S526" s="125">
        <f>IF(SUM(R514:R517)=0,"",SUM(R514:R517)/B509)</f>
        <v>0.70886075949367089</v>
      </c>
      <c r="T526" s="125">
        <f>IF(R526=0,"",R526/B509)</f>
        <v>0.810126582278481</v>
      </c>
      <c r="U526" s="124">
        <f>IF(R517=0,"",T526-S526)</f>
        <v>0.10126582278481011</v>
      </c>
      <c r="V526" s="1"/>
      <c r="W526" s="2"/>
      <c r="X526" s="36"/>
      <c r="Y526" s="1"/>
      <c r="AA526" s="2"/>
      <c r="AB526" s="2"/>
      <c r="AC526" s="2"/>
    </row>
    <row r="527" spans="1:29" ht="12.75" customHeight="1" x14ac:dyDescent="0.2">
      <c r="S527" s="1"/>
      <c r="T527" s="1"/>
      <c r="U527" s="1"/>
      <c r="V527" s="1"/>
      <c r="Z527" s="2"/>
      <c r="AA527" s="2"/>
      <c r="AB527" s="2"/>
      <c r="AC527" s="2"/>
    </row>
    <row r="528" spans="1:29" ht="12.75" customHeight="1" x14ac:dyDescent="0.2">
      <c r="S528" s="1"/>
      <c r="T528" s="1"/>
      <c r="U528" s="1"/>
      <c r="V528" s="1"/>
      <c r="Z528" s="2"/>
      <c r="AA528" s="2"/>
      <c r="AB528" s="2"/>
      <c r="AC528" s="2"/>
    </row>
    <row r="529" spans="1:29" ht="26.25" customHeight="1" x14ac:dyDescent="0.4">
      <c r="A529" s="2"/>
      <c r="B529" s="297" t="s">
        <v>101</v>
      </c>
      <c r="C529" s="297"/>
      <c r="D529" s="297"/>
      <c r="E529" s="297"/>
      <c r="F529" s="297"/>
      <c r="G529" s="297"/>
      <c r="H529" s="297"/>
      <c r="I529" s="297"/>
      <c r="J529" s="297"/>
      <c r="K529" s="297"/>
      <c r="L529" s="297"/>
      <c r="M529" s="297"/>
      <c r="N529" s="297"/>
      <c r="O529" s="297"/>
      <c r="P529" s="297"/>
      <c r="Q529" s="297"/>
      <c r="R529" s="208" t="s">
        <v>71</v>
      </c>
      <c r="S529" s="1"/>
      <c r="T529" s="1"/>
      <c r="U529" s="2"/>
      <c r="V529" s="1"/>
      <c r="W529" s="2"/>
      <c r="X529" s="2"/>
      <c r="Y529" s="2"/>
      <c r="AA529" s="2"/>
      <c r="AB529" s="2"/>
      <c r="AC529" s="2"/>
    </row>
    <row r="530" spans="1:29" ht="20.25" x14ac:dyDescent="0.2">
      <c r="A530" s="316" t="s">
        <v>18</v>
      </c>
      <c r="B530" s="318" t="s">
        <v>102</v>
      </c>
      <c r="C530" s="319"/>
      <c r="D530" s="319"/>
      <c r="E530" s="319"/>
      <c r="F530" s="319"/>
      <c r="G530" s="319"/>
      <c r="H530" s="319"/>
      <c r="I530" s="319"/>
      <c r="J530" s="320"/>
      <c r="K530" s="298"/>
      <c r="L530" s="298"/>
      <c r="M530" s="298"/>
      <c r="N530" s="298"/>
      <c r="O530" s="298"/>
      <c r="P530" s="298"/>
      <c r="Q530" s="298"/>
      <c r="R530" s="327" t="s">
        <v>19</v>
      </c>
      <c r="S530" s="323" t="s">
        <v>11</v>
      </c>
      <c r="T530" s="323" t="s">
        <v>12</v>
      </c>
      <c r="U530" s="325" t="s">
        <v>13</v>
      </c>
      <c r="V530" s="323" t="s">
        <v>14</v>
      </c>
      <c r="W530" s="324" t="s">
        <v>15</v>
      </c>
      <c r="X530" s="324" t="s">
        <v>16</v>
      </c>
      <c r="Y530" s="323" t="s">
        <v>103</v>
      </c>
      <c r="AA530" s="2"/>
      <c r="AB530" s="2"/>
      <c r="AC530" s="2"/>
    </row>
    <row r="531" spans="1:29" ht="15.75" x14ac:dyDescent="0.25">
      <c r="A531" s="317"/>
      <c r="B531" s="84" t="s">
        <v>104</v>
      </c>
      <c r="C531" s="84" t="s">
        <v>105</v>
      </c>
      <c r="D531" s="84" t="s">
        <v>106</v>
      </c>
      <c r="E531" s="84" t="s">
        <v>107</v>
      </c>
      <c r="F531" s="84" t="s">
        <v>108</v>
      </c>
      <c r="G531" s="84" t="s">
        <v>109</v>
      </c>
      <c r="H531" s="84" t="s">
        <v>110</v>
      </c>
      <c r="I531" s="84" t="s">
        <v>73</v>
      </c>
      <c r="J531" s="84" t="s">
        <v>74</v>
      </c>
      <c r="R531" s="322"/>
      <c r="S531" s="317"/>
      <c r="T531" s="317"/>
      <c r="U531" s="317"/>
      <c r="V531" s="317"/>
      <c r="W531" s="317"/>
      <c r="X531" s="317"/>
      <c r="Y531" s="317"/>
      <c r="AA531" s="2"/>
      <c r="AB531" s="2"/>
      <c r="AC531" s="2"/>
    </row>
    <row r="532" spans="1:29" ht="15.75" customHeight="1" x14ac:dyDescent="0.25">
      <c r="A532" s="84">
        <v>1002</v>
      </c>
      <c r="B532" s="87">
        <v>75</v>
      </c>
      <c r="C532" s="87"/>
      <c r="D532" s="87"/>
      <c r="E532" s="87"/>
      <c r="F532" s="87"/>
      <c r="G532" s="87"/>
      <c r="H532" s="87"/>
      <c r="I532" s="87"/>
      <c r="J532" s="87"/>
      <c r="K532" s="233"/>
      <c r="L532" s="233"/>
      <c r="M532" s="233"/>
      <c r="N532" s="233"/>
      <c r="O532" s="233"/>
      <c r="P532" s="233"/>
      <c r="Q532" s="233"/>
      <c r="R532" s="129"/>
      <c r="S532" s="238"/>
      <c r="T532" s="239"/>
      <c r="U532" s="240"/>
      <c r="V532" s="91"/>
      <c r="W532" s="92">
        <f>B532</f>
        <v>75</v>
      </c>
      <c r="X532" s="93"/>
      <c r="Y532" s="91"/>
      <c r="AA532" s="2"/>
      <c r="AB532" s="2"/>
      <c r="AC532" s="2"/>
    </row>
    <row r="533" spans="1:29" ht="15.75" customHeight="1" x14ac:dyDescent="0.25">
      <c r="A533" s="84">
        <v>1101</v>
      </c>
      <c r="B533" s="87"/>
      <c r="C533" s="87">
        <v>67</v>
      </c>
      <c r="D533" s="87"/>
      <c r="E533" s="87"/>
      <c r="F533" s="87"/>
      <c r="G533" s="87"/>
      <c r="H533" s="87"/>
      <c r="I533" s="87"/>
      <c r="J533" s="87"/>
      <c r="K533" s="233"/>
      <c r="L533" s="233"/>
      <c r="M533" s="233"/>
      <c r="N533" s="233"/>
      <c r="O533" s="233"/>
      <c r="P533" s="233"/>
      <c r="Q533" s="233"/>
      <c r="R533" s="129"/>
      <c r="S533" s="241"/>
      <c r="T533" s="101"/>
      <c r="U533" s="242"/>
      <c r="V533" s="96">
        <f>IF(C533=0,"",C533/B532)</f>
        <v>0.89333333333333331</v>
      </c>
      <c r="W533" s="97">
        <v>68</v>
      </c>
      <c r="X533" s="98">
        <f t="shared" ref="X533:X540" si="129">IF(W533=0,"",W533/W532)</f>
        <v>0.90666666666666662</v>
      </c>
      <c r="Y533" s="98">
        <f t="shared" ref="Y533:Y540" si="130">IF(W533=0,"",100%-X533)</f>
        <v>9.3333333333333379E-2</v>
      </c>
      <c r="AA533" s="2"/>
      <c r="AB533" s="2"/>
      <c r="AC533" s="2"/>
    </row>
    <row r="534" spans="1:29" ht="15.75" customHeight="1" x14ac:dyDescent="0.25">
      <c r="A534" s="84">
        <v>1102</v>
      </c>
      <c r="B534" s="87"/>
      <c r="C534" s="87"/>
      <c r="D534" s="87">
        <v>65</v>
      </c>
      <c r="E534" s="87"/>
      <c r="F534" s="87"/>
      <c r="G534" s="87"/>
      <c r="H534" s="87"/>
      <c r="I534" s="87"/>
      <c r="J534" s="87"/>
      <c r="K534" s="233"/>
      <c r="L534" s="233"/>
      <c r="M534" s="233"/>
      <c r="N534" s="233"/>
      <c r="O534" s="233"/>
      <c r="P534" s="233"/>
      <c r="Q534" s="233"/>
      <c r="R534" s="129"/>
      <c r="S534" s="241"/>
      <c r="T534" s="101"/>
      <c r="U534" s="242"/>
      <c r="V534" s="96">
        <f>IF(D534=0,"",D534/C533)</f>
        <v>0.97014925373134331</v>
      </c>
      <c r="W534" s="97">
        <v>68</v>
      </c>
      <c r="X534" s="98">
        <f t="shared" si="129"/>
        <v>1</v>
      </c>
      <c r="Y534" s="98">
        <f t="shared" si="130"/>
        <v>0</v>
      </c>
      <c r="Z534" s="14">
        <f>W534/W532</f>
        <v>0.90666666666666662</v>
      </c>
      <c r="AA534" s="2"/>
      <c r="AB534" s="2"/>
      <c r="AC534" s="2"/>
    </row>
    <row r="535" spans="1:29" ht="15.75" customHeight="1" x14ac:dyDescent="0.25">
      <c r="A535" s="84">
        <v>1201</v>
      </c>
      <c r="B535" s="87"/>
      <c r="C535" s="87"/>
      <c r="D535" s="87"/>
      <c r="E535" s="87">
        <v>65</v>
      </c>
      <c r="F535" s="87"/>
      <c r="G535" s="87"/>
      <c r="H535" s="87"/>
      <c r="I535" s="87"/>
      <c r="J535" s="87"/>
      <c r="K535" s="233"/>
      <c r="L535" s="233"/>
      <c r="M535" s="233"/>
      <c r="N535" s="233"/>
      <c r="O535" s="233"/>
      <c r="P535" s="233"/>
      <c r="Q535" s="233"/>
      <c r="R535" s="129"/>
      <c r="S535" s="241"/>
      <c r="T535" s="101"/>
      <c r="U535" s="242"/>
      <c r="V535" s="96">
        <f>IF(E535=0,"",E535/D534)</f>
        <v>1</v>
      </c>
      <c r="W535" s="97">
        <v>68</v>
      </c>
      <c r="X535" s="98">
        <f t="shared" si="129"/>
        <v>1</v>
      </c>
      <c r="Y535" s="98">
        <f t="shared" si="130"/>
        <v>0</v>
      </c>
      <c r="AA535" s="2"/>
      <c r="AB535" s="2"/>
      <c r="AC535" s="2"/>
    </row>
    <row r="536" spans="1:29" ht="15.75" customHeight="1" x14ac:dyDescent="0.25">
      <c r="A536" s="84" t="s">
        <v>85</v>
      </c>
      <c r="B536" s="87"/>
      <c r="C536" s="87"/>
      <c r="D536" s="87"/>
      <c r="E536" s="87"/>
      <c r="F536" s="87">
        <v>64</v>
      </c>
      <c r="G536" s="87"/>
      <c r="H536" s="87"/>
      <c r="I536" s="87"/>
      <c r="J536" s="87"/>
      <c r="K536" s="233"/>
      <c r="L536" s="233"/>
      <c r="M536" s="233"/>
      <c r="N536" s="233"/>
      <c r="O536" s="233"/>
      <c r="P536" s="233"/>
      <c r="Q536" s="233"/>
      <c r="R536" s="129"/>
      <c r="S536" s="241"/>
      <c r="T536" s="101"/>
      <c r="U536" s="242"/>
      <c r="V536" s="96">
        <f>IF(F536=0,"",F536/E535)</f>
        <v>0.98461538461538467</v>
      </c>
      <c r="W536" s="97">
        <v>67</v>
      </c>
      <c r="X536" s="98">
        <f t="shared" si="129"/>
        <v>0.98529411764705888</v>
      </c>
      <c r="Y536" s="98">
        <f t="shared" si="130"/>
        <v>1.4705882352941124E-2</v>
      </c>
      <c r="AA536" s="2"/>
      <c r="AB536" s="2"/>
      <c r="AC536" s="2"/>
    </row>
    <row r="537" spans="1:29" ht="15.75" customHeight="1" x14ac:dyDescent="0.25">
      <c r="A537" s="84">
        <v>1301</v>
      </c>
      <c r="B537" s="87"/>
      <c r="C537" s="87"/>
      <c r="D537" s="87"/>
      <c r="E537" s="87"/>
      <c r="F537" s="87"/>
      <c r="G537" s="87">
        <v>64</v>
      </c>
      <c r="H537" s="87"/>
      <c r="I537" s="87"/>
      <c r="J537" s="87"/>
      <c r="K537" s="233"/>
      <c r="L537" s="233"/>
      <c r="M537" s="233"/>
      <c r="N537" s="233"/>
      <c r="O537" s="233"/>
      <c r="P537" s="233"/>
      <c r="Q537" s="233"/>
      <c r="R537" s="129"/>
      <c r="S537" s="241"/>
      <c r="T537" s="101"/>
      <c r="U537" s="242"/>
      <c r="V537" s="96">
        <f>IF(G537=0,"",G537/F536)</f>
        <v>1</v>
      </c>
      <c r="W537" s="97">
        <v>67</v>
      </c>
      <c r="X537" s="98">
        <f t="shared" si="129"/>
        <v>1</v>
      </c>
      <c r="Y537" s="98">
        <f t="shared" si="130"/>
        <v>0</v>
      </c>
      <c r="AA537" s="2"/>
      <c r="AB537" s="2"/>
      <c r="AC537" s="2"/>
    </row>
    <row r="538" spans="1:29" ht="15.75" customHeight="1" x14ac:dyDescent="0.25">
      <c r="A538" s="84">
        <v>1302</v>
      </c>
      <c r="B538" s="87"/>
      <c r="C538" s="87"/>
      <c r="D538" s="87"/>
      <c r="E538" s="87"/>
      <c r="F538" s="87"/>
      <c r="G538" s="87"/>
      <c r="H538" s="87">
        <v>62</v>
      </c>
      <c r="I538" s="87"/>
      <c r="J538" s="87"/>
      <c r="K538" s="233"/>
      <c r="L538" s="233"/>
      <c r="M538" s="233"/>
      <c r="N538" s="233"/>
      <c r="O538" s="233"/>
      <c r="P538" s="233"/>
      <c r="Q538" s="232">
        <v>1</v>
      </c>
      <c r="R538" s="129">
        <f>SUM(O538:Q538)</f>
        <v>1</v>
      </c>
      <c r="S538" s="241"/>
      <c r="T538" s="101"/>
      <c r="U538" s="242"/>
      <c r="V538" s="96">
        <f>IF(H538=0,"",H538/G537)</f>
        <v>0.96875</v>
      </c>
      <c r="W538" s="97">
        <v>66</v>
      </c>
      <c r="X538" s="98">
        <f t="shared" si="129"/>
        <v>0.9850746268656716</v>
      </c>
      <c r="Y538" s="98">
        <f t="shared" si="130"/>
        <v>1.4925373134328401E-2</v>
      </c>
      <c r="AA538" s="2"/>
      <c r="AB538" s="2"/>
      <c r="AC538" s="2"/>
    </row>
    <row r="539" spans="1:29" ht="15.75" customHeight="1" x14ac:dyDescent="0.25">
      <c r="A539" s="84">
        <v>1401</v>
      </c>
      <c r="B539" s="87"/>
      <c r="C539" s="87"/>
      <c r="D539" s="87"/>
      <c r="E539" s="87"/>
      <c r="F539" s="87"/>
      <c r="G539" s="87"/>
      <c r="H539" s="87"/>
      <c r="I539" s="87">
        <v>62</v>
      </c>
      <c r="J539" s="87"/>
      <c r="K539" s="233"/>
      <c r="L539" s="233"/>
      <c r="M539" s="233"/>
      <c r="N539" s="233"/>
      <c r="O539" s="233"/>
      <c r="P539" s="233"/>
      <c r="Q539" s="233"/>
      <c r="R539" s="129"/>
      <c r="S539" s="241"/>
      <c r="T539" s="101"/>
      <c r="U539" s="242"/>
      <c r="V539" s="96">
        <f>IF(I539=0,"",I539/H538)</f>
        <v>1</v>
      </c>
      <c r="W539" s="97">
        <v>64</v>
      </c>
      <c r="X539" s="98">
        <f t="shared" si="129"/>
        <v>0.96969696969696972</v>
      </c>
      <c r="Y539" s="98">
        <f t="shared" si="130"/>
        <v>3.0303030303030276E-2</v>
      </c>
      <c r="AA539" s="2"/>
      <c r="AB539" s="2"/>
      <c r="AC539" s="2"/>
    </row>
    <row r="540" spans="1:29" ht="15.75" customHeight="1" x14ac:dyDescent="0.25">
      <c r="A540" s="84">
        <v>1402</v>
      </c>
      <c r="B540" s="87"/>
      <c r="C540" s="87"/>
      <c r="D540" s="87"/>
      <c r="E540" s="87"/>
      <c r="F540" s="87"/>
      <c r="G540" s="87"/>
      <c r="H540" s="87"/>
      <c r="I540" s="87"/>
      <c r="J540" s="87">
        <v>60</v>
      </c>
      <c r="K540" s="233"/>
      <c r="L540" s="232">
        <v>9</v>
      </c>
      <c r="M540" s="232">
        <v>24</v>
      </c>
      <c r="N540" s="232">
        <v>24</v>
      </c>
      <c r="O540" s="233"/>
      <c r="P540" s="233"/>
      <c r="Q540" s="233"/>
      <c r="R540" s="129">
        <f>SUM(L540:Q540)</f>
        <v>57</v>
      </c>
      <c r="S540" s="241"/>
      <c r="T540" s="101"/>
      <c r="U540" s="242"/>
      <c r="V540" s="126">
        <f>IF(J540=0,"",J540/I539)</f>
        <v>0.967741935483871</v>
      </c>
      <c r="W540" s="97">
        <v>60</v>
      </c>
      <c r="X540" s="100">
        <f t="shared" si="129"/>
        <v>0.9375</v>
      </c>
      <c r="Y540" s="100">
        <f t="shared" si="130"/>
        <v>6.25E-2</v>
      </c>
      <c r="AA540" s="2"/>
      <c r="AB540" s="2"/>
      <c r="AC540" s="2"/>
    </row>
    <row r="541" spans="1:29" ht="15.75" customHeight="1" x14ac:dyDescent="0.25">
      <c r="A541" s="84">
        <v>1501</v>
      </c>
      <c r="B541" s="87"/>
      <c r="C541" s="87"/>
      <c r="D541" s="87"/>
      <c r="E541" s="87"/>
      <c r="F541" s="87"/>
      <c r="G541" s="87"/>
      <c r="H541" s="87"/>
      <c r="I541" s="87"/>
      <c r="J541" s="87">
        <v>5</v>
      </c>
      <c r="K541" s="233"/>
      <c r="L541" s="233"/>
      <c r="M541" s="233"/>
      <c r="N541" s="233"/>
      <c r="O541" s="232">
        <v>2</v>
      </c>
      <c r="P541" s="233"/>
      <c r="Q541" s="232">
        <v>3</v>
      </c>
      <c r="R541" s="129">
        <f>SUM(O541:Q541)</f>
        <v>5</v>
      </c>
      <c r="S541" s="241"/>
      <c r="T541" s="101"/>
      <c r="U541" s="232"/>
      <c r="V541" s="175"/>
      <c r="W541" s="97">
        <v>5</v>
      </c>
      <c r="X541" s="173"/>
      <c r="Y541" s="176"/>
      <c r="AA541" s="2"/>
      <c r="AB541" s="2"/>
      <c r="AC541" s="2"/>
    </row>
    <row r="542" spans="1:29" ht="15.75" customHeight="1" x14ac:dyDescent="0.25">
      <c r="A542" s="84">
        <v>1502</v>
      </c>
      <c r="B542" s="87"/>
      <c r="C542" s="87"/>
      <c r="D542" s="87"/>
      <c r="E542" s="87"/>
      <c r="F542" s="87"/>
      <c r="G542" s="87"/>
      <c r="H542" s="87"/>
      <c r="I542" s="87"/>
      <c r="J542" s="87"/>
      <c r="K542" s="233"/>
      <c r="L542" s="233"/>
      <c r="M542" s="233"/>
      <c r="N542" s="233"/>
      <c r="O542" s="233"/>
      <c r="P542" s="233"/>
      <c r="Q542" s="233"/>
      <c r="R542" s="129"/>
      <c r="S542" s="241"/>
      <c r="T542" s="101"/>
      <c r="U542" s="232"/>
      <c r="V542" s="105"/>
      <c r="W542" s="106"/>
      <c r="X542" s="107"/>
      <c r="Y542" s="105"/>
      <c r="AA542" s="2"/>
      <c r="AB542" s="2"/>
      <c r="AC542" s="2"/>
    </row>
    <row r="543" spans="1:29" ht="15.75" customHeight="1" x14ac:dyDescent="0.25">
      <c r="A543" s="84">
        <v>1601</v>
      </c>
      <c r="B543" s="87"/>
      <c r="C543" s="87"/>
      <c r="D543" s="87"/>
      <c r="E543" s="87"/>
      <c r="F543" s="87"/>
      <c r="G543" s="87"/>
      <c r="H543" s="87"/>
      <c r="I543" s="87"/>
      <c r="J543" s="87"/>
      <c r="K543" s="233"/>
      <c r="L543" s="233"/>
      <c r="M543" s="233"/>
      <c r="N543" s="233"/>
      <c r="O543" s="233"/>
      <c r="P543" s="233"/>
      <c r="Q543" s="233"/>
      <c r="R543" s="129"/>
      <c r="S543" s="241"/>
      <c r="T543" s="101"/>
      <c r="U543" s="232"/>
      <c r="V543" s="105"/>
      <c r="W543" s="106"/>
      <c r="X543" s="107"/>
      <c r="Y543" s="105"/>
      <c r="AA543" s="2"/>
      <c r="AB543" s="2"/>
      <c r="AC543" s="2"/>
    </row>
    <row r="544" spans="1:29" ht="15.75" customHeight="1" x14ac:dyDescent="0.25">
      <c r="A544" s="84">
        <v>1602</v>
      </c>
      <c r="B544" s="87"/>
      <c r="C544" s="87"/>
      <c r="D544" s="87"/>
      <c r="E544" s="87"/>
      <c r="F544" s="87"/>
      <c r="G544" s="87"/>
      <c r="H544" s="87"/>
      <c r="I544" s="87"/>
      <c r="J544" s="87"/>
      <c r="K544" s="233"/>
      <c r="L544" s="233"/>
      <c r="M544" s="233"/>
      <c r="N544" s="233"/>
      <c r="O544" s="233"/>
      <c r="P544" s="233"/>
      <c r="Q544" s="233"/>
      <c r="R544" s="129"/>
      <c r="S544" s="241"/>
      <c r="T544" s="101"/>
      <c r="U544" s="232"/>
      <c r="V544" s="105"/>
      <c r="W544" s="106"/>
      <c r="X544" s="107"/>
      <c r="Y544" s="105"/>
      <c r="AA544" s="2"/>
      <c r="AB544" s="2"/>
      <c r="AC544" s="2"/>
    </row>
    <row r="545" spans="1:29" ht="15.75" customHeight="1" x14ac:dyDescent="0.25">
      <c r="A545" s="84">
        <v>1701</v>
      </c>
      <c r="B545" s="87"/>
      <c r="C545" s="87"/>
      <c r="D545" s="87"/>
      <c r="E545" s="87"/>
      <c r="F545" s="87"/>
      <c r="G545" s="87"/>
      <c r="H545" s="87"/>
      <c r="I545" s="87"/>
      <c r="J545" s="87"/>
      <c r="K545" s="233"/>
      <c r="L545" s="233"/>
      <c r="M545" s="233"/>
      <c r="N545" s="233"/>
      <c r="O545" s="233"/>
      <c r="P545" s="233"/>
      <c r="Q545" s="233"/>
      <c r="R545" s="129"/>
      <c r="S545" s="241"/>
      <c r="T545" s="101"/>
      <c r="U545" s="232"/>
      <c r="V545" s="108"/>
      <c r="W545" s="88"/>
      <c r="X545" s="110"/>
      <c r="Y545" s="105"/>
      <c r="AA545" s="2"/>
      <c r="AB545" s="2"/>
      <c r="AC545" s="2"/>
    </row>
    <row r="546" spans="1:29" ht="15.75" customHeight="1" x14ac:dyDescent="0.25">
      <c r="A546" s="84">
        <v>1702</v>
      </c>
      <c r="B546" s="87"/>
      <c r="C546" s="87"/>
      <c r="D546" s="87"/>
      <c r="E546" s="87"/>
      <c r="F546" s="87"/>
      <c r="G546" s="87"/>
      <c r="H546" s="87"/>
      <c r="I546" s="87"/>
      <c r="J546" s="87"/>
      <c r="K546" s="233"/>
      <c r="L546" s="233"/>
      <c r="M546" s="233"/>
      <c r="N546" s="233"/>
      <c r="O546" s="233"/>
      <c r="P546" s="233"/>
      <c r="Q546" s="233"/>
      <c r="R546" s="129"/>
      <c r="S546" s="241"/>
      <c r="T546" s="101"/>
      <c r="U546" s="232"/>
      <c r="V546" s="111" t="s">
        <v>91</v>
      </c>
      <c r="W546" s="112">
        <v>63</v>
      </c>
      <c r="X546" s="113">
        <f>IF(SUM(R536:R542)=0,"",SUM(R536:R542))</f>
        <v>63</v>
      </c>
      <c r="Y546" s="114" t="s">
        <v>19</v>
      </c>
      <c r="AA546" s="2"/>
      <c r="AB546" s="2"/>
      <c r="AC546" s="2"/>
    </row>
    <row r="547" spans="1:29" ht="15.75" customHeight="1" x14ac:dyDescent="0.25">
      <c r="A547" s="84">
        <v>1801</v>
      </c>
      <c r="B547" s="87"/>
      <c r="C547" s="87"/>
      <c r="D547" s="87"/>
      <c r="E547" s="87"/>
      <c r="F547" s="87"/>
      <c r="G547" s="87"/>
      <c r="H547" s="87"/>
      <c r="I547" s="87"/>
      <c r="J547" s="87"/>
      <c r="K547" s="233"/>
      <c r="L547" s="233"/>
      <c r="M547" s="233"/>
      <c r="N547" s="233"/>
      <c r="O547" s="233"/>
      <c r="P547" s="233"/>
      <c r="Q547" s="233"/>
      <c r="R547" s="129"/>
      <c r="S547" s="241"/>
      <c r="T547" s="101"/>
      <c r="U547" s="232"/>
      <c r="V547" s="115" t="s">
        <v>92</v>
      </c>
      <c r="W547" s="116">
        <f>IF(W546/B532=0,"",W546/B532)</f>
        <v>0.84</v>
      </c>
      <c r="X547" s="117">
        <f>IF(W546/X546=0,"",W546/X546)</f>
        <v>1</v>
      </c>
      <c r="Y547" s="118" t="s">
        <v>93</v>
      </c>
      <c r="AA547" s="2"/>
      <c r="AB547" s="2"/>
      <c r="AC547" s="2"/>
    </row>
    <row r="548" spans="1:29" ht="15.75" x14ac:dyDescent="0.25">
      <c r="A548" s="84">
        <v>1802</v>
      </c>
      <c r="B548" s="87"/>
      <c r="C548" s="87"/>
      <c r="D548" s="87"/>
      <c r="E548" s="87"/>
      <c r="F548" s="87"/>
      <c r="G548" s="87"/>
      <c r="H548" s="87"/>
      <c r="I548" s="87"/>
      <c r="J548" s="87"/>
      <c r="K548" s="233"/>
      <c r="L548" s="233"/>
      <c r="M548" s="233"/>
      <c r="N548" s="233"/>
      <c r="O548" s="233"/>
      <c r="P548" s="233"/>
      <c r="Q548" s="233"/>
      <c r="R548" s="129"/>
      <c r="S548" s="243"/>
      <c r="T548" s="244"/>
      <c r="U548" s="245"/>
      <c r="V548" s="120"/>
      <c r="W548" s="121"/>
      <c r="X548" s="121"/>
      <c r="Y548" s="122"/>
      <c r="AA548" s="2"/>
      <c r="AB548" s="2"/>
      <c r="AC548" s="2"/>
    </row>
    <row r="549" spans="1:29" ht="18" x14ac:dyDescent="0.25">
      <c r="A549" s="46"/>
      <c r="B549" s="296" t="s">
        <v>111</v>
      </c>
      <c r="C549" s="296"/>
      <c r="D549" s="296"/>
      <c r="E549" s="296"/>
      <c r="F549" s="296"/>
      <c r="G549" s="296"/>
      <c r="H549" s="296"/>
      <c r="I549" s="296"/>
      <c r="J549" s="296"/>
      <c r="K549" s="296"/>
      <c r="L549" s="296"/>
      <c r="M549" s="296"/>
      <c r="N549" s="296"/>
      <c r="O549" s="296"/>
      <c r="P549" s="296"/>
      <c r="Q549" s="296"/>
      <c r="R549" s="123">
        <f>SUM(R532:R545)</f>
        <v>63</v>
      </c>
      <c r="S549" s="124">
        <f>IF(SUM(R537:R540)=0,"",SUM(R537:R540)/B532)</f>
        <v>0.77333333333333332</v>
      </c>
      <c r="T549" s="124">
        <f>IF(R549=0,"",R549/B532)</f>
        <v>0.84</v>
      </c>
      <c r="U549" s="124">
        <f>IF(R540=0,"",T549-S549)</f>
        <v>6.6666666666666652E-2</v>
      </c>
      <c r="V549" s="1"/>
      <c r="W549" s="2"/>
      <c r="X549" s="36"/>
      <c r="Y549" s="1"/>
      <c r="AA549" s="2"/>
      <c r="AB549" s="2"/>
      <c r="AC549" s="2"/>
    </row>
    <row r="550" spans="1:29" ht="12.75" customHeight="1" x14ac:dyDescent="0.2">
      <c r="S550" s="1"/>
      <c r="T550" s="1"/>
      <c r="U550" s="1"/>
      <c r="V550" s="1"/>
      <c r="Z550" s="2"/>
      <c r="AA550" s="2"/>
      <c r="AB550" s="2"/>
      <c r="AC550" s="2"/>
    </row>
    <row r="551" spans="1:29" ht="12.75" customHeight="1" x14ac:dyDescent="0.2">
      <c r="S551" s="1"/>
      <c r="T551" s="1"/>
      <c r="U551" s="1"/>
      <c r="V551" s="1"/>
      <c r="Z551" s="2"/>
      <c r="AA551" s="2"/>
      <c r="AB551" s="2"/>
      <c r="AC551" s="2"/>
    </row>
    <row r="552" spans="1:29" ht="26.25" x14ac:dyDescent="0.4">
      <c r="A552" s="2"/>
      <c r="B552" s="297" t="s">
        <v>101</v>
      </c>
      <c r="C552" s="297"/>
      <c r="D552" s="297"/>
      <c r="E552" s="297"/>
      <c r="F552" s="297"/>
      <c r="G552" s="297"/>
      <c r="H552" s="297"/>
      <c r="I552" s="297"/>
      <c r="J552" s="297"/>
      <c r="K552" s="297"/>
      <c r="L552" s="297"/>
      <c r="M552" s="297"/>
      <c r="N552" s="297"/>
      <c r="O552" s="297"/>
      <c r="P552" s="297"/>
      <c r="Q552" s="297"/>
      <c r="R552" s="208" t="s">
        <v>79</v>
      </c>
      <c r="S552" s="1"/>
      <c r="T552" s="1"/>
      <c r="U552" s="2"/>
      <c r="V552" s="1"/>
      <c r="W552" s="2"/>
      <c r="X552" s="2"/>
      <c r="Y552" s="2"/>
      <c r="AA552" s="2"/>
      <c r="AB552" s="2"/>
      <c r="AC552" s="2"/>
    </row>
    <row r="553" spans="1:29" ht="20.25" x14ac:dyDescent="0.2">
      <c r="A553" s="316" t="s">
        <v>18</v>
      </c>
      <c r="B553" s="318" t="s">
        <v>102</v>
      </c>
      <c r="C553" s="319"/>
      <c r="D553" s="319"/>
      <c r="E553" s="319"/>
      <c r="F553" s="319"/>
      <c r="G553" s="319"/>
      <c r="H553" s="319"/>
      <c r="I553" s="319"/>
      <c r="J553" s="320"/>
      <c r="K553" s="298"/>
      <c r="L553" s="298"/>
      <c r="M553" s="298"/>
      <c r="N553" s="298"/>
      <c r="O553" s="298"/>
      <c r="P553" s="298"/>
      <c r="Q553" s="298"/>
      <c r="R553" s="327" t="s">
        <v>19</v>
      </c>
      <c r="S553" s="323" t="s">
        <v>11</v>
      </c>
      <c r="T553" s="323" t="s">
        <v>12</v>
      </c>
      <c r="U553" s="325" t="s">
        <v>13</v>
      </c>
      <c r="V553" s="323" t="s">
        <v>14</v>
      </c>
      <c r="W553" s="324" t="s">
        <v>15</v>
      </c>
      <c r="X553" s="324" t="s">
        <v>16</v>
      </c>
      <c r="Y553" s="323" t="s">
        <v>103</v>
      </c>
      <c r="AA553" s="2"/>
      <c r="AB553" s="2"/>
      <c r="AC553" s="2"/>
    </row>
    <row r="554" spans="1:29" ht="15.75" x14ac:dyDescent="0.25">
      <c r="A554" s="317"/>
      <c r="B554" s="84" t="s">
        <v>104</v>
      </c>
      <c r="C554" s="84" t="s">
        <v>105</v>
      </c>
      <c r="D554" s="84" t="s">
        <v>106</v>
      </c>
      <c r="E554" s="84" t="s">
        <v>107</v>
      </c>
      <c r="F554" s="84" t="s">
        <v>108</v>
      </c>
      <c r="G554" s="84" t="s">
        <v>109</v>
      </c>
      <c r="H554" s="84" t="s">
        <v>110</v>
      </c>
      <c r="I554" s="84" t="s">
        <v>73</v>
      </c>
      <c r="J554" s="84" t="s">
        <v>74</v>
      </c>
      <c r="R554" s="322"/>
      <c r="S554" s="317"/>
      <c r="T554" s="317"/>
      <c r="U554" s="317"/>
      <c r="V554" s="317"/>
      <c r="W554" s="317"/>
      <c r="X554" s="317"/>
      <c r="Y554" s="317"/>
      <c r="AA554" s="2"/>
      <c r="AB554" s="2"/>
      <c r="AC554" s="2"/>
    </row>
    <row r="555" spans="1:29" ht="15.75" customHeight="1" x14ac:dyDescent="0.25">
      <c r="A555" s="84">
        <v>1101</v>
      </c>
      <c r="B555" s="87">
        <v>119</v>
      </c>
      <c r="C555" s="87"/>
      <c r="D555" s="87"/>
      <c r="E555" s="87"/>
      <c r="F555" s="87"/>
      <c r="G555" s="87"/>
      <c r="H555" s="87"/>
      <c r="I555" s="87"/>
      <c r="J555" s="87"/>
      <c r="K555" s="233"/>
      <c r="L555" s="233"/>
      <c r="M555" s="233"/>
      <c r="N555" s="233"/>
      <c r="O555" s="233"/>
      <c r="P555" s="233"/>
      <c r="Q555" s="233"/>
      <c r="R555" s="129"/>
      <c r="S555" s="238"/>
      <c r="T555" s="239"/>
      <c r="U555" s="240"/>
      <c r="V555" s="91"/>
      <c r="W555" s="92">
        <f>B555</f>
        <v>119</v>
      </c>
      <c r="X555" s="93"/>
      <c r="Y555" s="91"/>
      <c r="AA555" s="2"/>
      <c r="AB555" s="2"/>
      <c r="AC555" s="2"/>
    </row>
    <row r="556" spans="1:29" ht="15.75" customHeight="1" x14ac:dyDescent="0.25">
      <c r="A556" s="84">
        <v>1102</v>
      </c>
      <c r="B556" s="87"/>
      <c r="C556" s="87">
        <v>104</v>
      </c>
      <c r="D556" s="87"/>
      <c r="E556" s="87"/>
      <c r="F556" s="87"/>
      <c r="G556" s="87"/>
      <c r="H556" s="87"/>
      <c r="I556" s="87"/>
      <c r="J556" s="87"/>
      <c r="K556" s="233"/>
      <c r="L556" s="233"/>
      <c r="M556" s="233"/>
      <c r="N556" s="233"/>
      <c r="O556" s="233"/>
      <c r="P556" s="233"/>
      <c r="Q556" s="233"/>
      <c r="R556" s="129"/>
      <c r="S556" s="241"/>
      <c r="T556" s="101"/>
      <c r="U556" s="242"/>
      <c r="V556" s="96">
        <f>IF(C556=0,"",C556/B555)</f>
        <v>0.87394957983193278</v>
      </c>
      <c r="W556" s="97">
        <v>105</v>
      </c>
      <c r="X556" s="98">
        <f t="shared" ref="X556:X563" si="131">IF(W556=0,"",W556/W555)</f>
        <v>0.88235294117647056</v>
      </c>
      <c r="Y556" s="98">
        <f t="shared" ref="Y556:Y563" si="132">IF(W556=0,"",100%-X556)</f>
        <v>0.11764705882352944</v>
      </c>
      <c r="AA556" s="2"/>
      <c r="AB556" s="2"/>
      <c r="AC556" s="2"/>
    </row>
    <row r="557" spans="1:29" ht="15.75" customHeight="1" x14ac:dyDescent="0.25">
      <c r="A557" s="84">
        <v>1201</v>
      </c>
      <c r="B557" s="87"/>
      <c r="C557" s="87"/>
      <c r="D557" s="87">
        <v>96</v>
      </c>
      <c r="E557" s="87"/>
      <c r="F557" s="87"/>
      <c r="G557" s="87"/>
      <c r="H557" s="87"/>
      <c r="I557" s="87"/>
      <c r="J557" s="87"/>
      <c r="K557" s="233"/>
      <c r="L557" s="233"/>
      <c r="M557" s="233"/>
      <c r="N557" s="233"/>
      <c r="O557" s="233"/>
      <c r="P557" s="233"/>
      <c r="Q557" s="233"/>
      <c r="R557" s="129"/>
      <c r="S557" s="241"/>
      <c r="T557" s="101"/>
      <c r="U557" s="242"/>
      <c r="V557" s="96">
        <f>IF(D557=0,"",D557/C556)</f>
        <v>0.92307692307692313</v>
      </c>
      <c r="W557" s="97">
        <v>102</v>
      </c>
      <c r="X557" s="98">
        <f t="shared" si="131"/>
        <v>0.97142857142857142</v>
      </c>
      <c r="Y557" s="98">
        <f t="shared" si="132"/>
        <v>2.8571428571428581E-2</v>
      </c>
      <c r="Z557" s="14">
        <f>W557/W555</f>
        <v>0.8571428571428571</v>
      </c>
      <c r="AA557" s="2"/>
      <c r="AB557" s="2"/>
      <c r="AC557" s="2"/>
    </row>
    <row r="558" spans="1:29" ht="15.75" customHeight="1" x14ac:dyDescent="0.25">
      <c r="A558" s="84" t="s">
        <v>85</v>
      </c>
      <c r="B558" s="87"/>
      <c r="C558" s="87"/>
      <c r="D558" s="87"/>
      <c r="E558" s="87">
        <v>91</v>
      </c>
      <c r="F558" s="87"/>
      <c r="G558" s="87"/>
      <c r="H558" s="87"/>
      <c r="I558" s="87"/>
      <c r="J558" s="87"/>
      <c r="K558" s="233"/>
      <c r="L558" s="233"/>
      <c r="M558" s="233"/>
      <c r="N558" s="233"/>
      <c r="O558" s="233"/>
      <c r="P558" s="233"/>
      <c r="Q558" s="233"/>
      <c r="R558" s="129"/>
      <c r="S558" s="241"/>
      <c r="T558" s="101"/>
      <c r="U558" s="242"/>
      <c r="V558" s="96">
        <f>IF(E558=0,"",E558/D557)</f>
        <v>0.94791666666666663</v>
      </c>
      <c r="W558" s="97">
        <v>100</v>
      </c>
      <c r="X558" s="98">
        <f t="shared" si="131"/>
        <v>0.98039215686274506</v>
      </c>
      <c r="Y558" s="98">
        <f t="shared" si="132"/>
        <v>1.9607843137254943E-2</v>
      </c>
      <c r="AA558" s="2"/>
      <c r="AB558" s="2"/>
      <c r="AC558" s="2"/>
    </row>
    <row r="559" spans="1:29" ht="15.75" customHeight="1" x14ac:dyDescent="0.25">
      <c r="A559" s="84">
        <v>1301</v>
      </c>
      <c r="B559" s="87"/>
      <c r="C559" s="87"/>
      <c r="D559" s="87"/>
      <c r="E559" s="87"/>
      <c r="F559" s="87">
        <v>89</v>
      </c>
      <c r="G559" s="87"/>
      <c r="H559" s="87"/>
      <c r="I559" s="87"/>
      <c r="J559" s="87"/>
      <c r="K559" s="233"/>
      <c r="L559" s="233"/>
      <c r="M559" s="233"/>
      <c r="N559" s="233"/>
      <c r="O559" s="233"/>
      <c r="P559" s="233"/>
      <c r="Q559" s="233"/>
      <c r="R559" s="129"/>
      <c r="S559" s="241"/>
      <c r="T559" s="101"/>
      <c r="U559" s="242"/>
      <c r="V559" s="96">
        <f>IF(F559=0,"",F559/E558)</f>
        <v>0.97802197802197799</v>
      </c>
      <c r="W559" s="97">
        <v>96</v>
      </c>
      <c r="X559" s="98">
        <f t="shared" si="131"/>
        <v>0.96</v>
      </c>
      <c r="Y559" s="98">
        <f t="shared" si="132"/>
        <v>4.0000000000000036E-2</v>
      </c>
      <c r="AA559" s="2"/>
      <c r="AB559" s="2"/>
      <c r="AC559" s="2"/>
    </row>
    <row r="560" spans="1:29" ht="15.75" customHeight="1" x14ac:dyDescent="0.25">
      <c r="A560" s="84">
        <v>1302</v>
      </c>
      <c r="B560" s="87"/>
      <c r="C560" s="87"/>
      <c r="D560" s="87"/>
      <c r="E560" s="87"/>
      <c r="F560" s="87"/>
      <c r="G560" s="87">
        <v>87</v>
      </c>
      <c r="H560" s="87"/>
      <c r="I560" s="87"/>
      <c r="J560" s="87"/>
      <c r="K560" s="233"/>
      <c r="L560" s="233"/>
      <c r="M560" s="233"/>
      <c r="N560" s="233"/>
      <c r="O560" s="233"/>
      <c r="P560" s="232">
        <v>1</v>
      </c>
      <c r="Q560" s="233"/>
      <c r="R560" s="129">
        <f>SUM(O560:Q560)</f>
        <v>1</v>
      </c>
      <c r="S560" s="241"/>
      <c r="T560" s="101"/>
      <c r="U560" s="242"/>
      <c r="V560" s="96">
        <f>IF(G560=0,"",G560/F559)</f>
        <v>0.97752808988764039</v>
      </c>
      <c r="W560" s="97">
        <v>93</v>
      </c>
      <c r="X560" s="98">
        <f t="shared" si="131"/>
        <v>0.96875</v>
      </c>
      <c r="Y560" s="98">
        <f t="shared" si="132"/>
        <v>3.125E-2</v>
      </c>
      <c r="AA560" s="2"/>
      <c r="AB560" s="2"/>
      <c r="AC560" s="2"/>
    </row>
    <row r="561" spans="1:29" ht="15.75" customHeight="1" x14ac:dyDescent="0.25">
      <c r="A561" s="84">
        <v>1401</v>
      </c>
      <c r="B561" s="87"/>
      <c r="C561" s="87"/>
      <c r="D561" s="87"/>
      <c r="E561" s="87"/>
      <c r="F561" s="87"/>
      <c r="G561" s="87"/>
      <c r="H561" s="87">
        <v>85</v>
      </c>
      <c r="I561" s="87"/>
      <c r="J561" s="87"/>
      <c r="K561" s="233"/>
      <c r="L561" s="233"/>
      <c r="M561" s="233"/>
      <c r="N561" s="233"/>
      <c r="O561" s="233"/>
      <c r="P561" s="233"/>
      <c r="Q561" s="233"/>
      <c r="R561" s="129"/>
      <c r="S561" s="241"/>
      <c r="T561" s="101"/>
      <c r="U561" s="242"/>
      <c r="V561" s="96">
        <f>IF(H561=0,"",H561/G560)</f>
        <v>0.97701149425287359</v>
      </c>
      <c r="W561" s="97">
        <v>93</v>
      </c>
      <c r="X561" s="98">
        <f t="shared" si="131"/>
        <v>1</v>
      </c>
      <c r="Y561" s="98">
        <f t="shared" si="132"/>
        <v>0</v>
      </c>
      <c r="AA561" s="2"/>
      <c r="AB561" s="2"/>
      <c r="AC561" s="2"/>
    </row>
    <row r="562" spans="1:29" ht="15.75" customHeight="1" x14ac:dyDescent="0.25">
      <c r="A562" s="84">
        <v>1402</v>
      </c>
      <c r="B562" s="87"/>
      <c r="C562" s="87"/>
      <c r="D562" s="87"/>
      <c r="E562" s="87"/>
      <c r="F562" s="87"/>
      <c r="G562" s="87"/>
      <c r="H562" s="87"/>
      <c r="I562" s="87">
        <v>85</v>
      </c>
      <c r="J562" s="87"/>
      <c r="K562" s="233"/>
      <c r="L562" s="233"/>
      <c r="M562" s="233"/>
      <c r="N562" s="233"/>
      <c r="O562" s="233"/>
      <c r="P562" s="233"/>
      <c r="Q562" s="233"/>
      <c r="R562" s="129"/>
      <c r="S562" s="241"/>
      <c r="T562" s="101"/>
      <c r="U562" s="242"/>
      <c r="V562" s="96">
        <f>IF(I562=0,"",I562/H561)</f>
        <v>1</v>
      </c>
      <c r="W562" s="97">
        <v>92</v>
      </c>
      <c r="X562" s="98">
        <f t="shared" si="131"/>
        <v>0.989247311827957</v>
      </c>
      <c r="Y562" s="98">
        <f t="shared" si="132"/>
        <v>1.0752688172043001E-2</v>
      </c>
      <c r="AA562" s="2"/>
      <c r="AB562" s="2"/>
      <c r="AC562" s="2"/>
    </row>
    <row r="563" spans="1:29" ht="15.75" customHeight="1" x14ac:dyDescent="0.25">
      <c r="A563" s="84">
        <v>1501</v>
      </c>
      <c r="B563" s="87"/>
      <c r="C563" s="87"/>
      <c r="D563" s="87"/>
      <c r="E563" s="87"/>
      <c r="F563" s="87"/>
      <c r="G563" s="87"/>
      <c r="H563" s="87"/>
      <c r="I563" s="87"/>
      <c r="J563" s="87">
        <v>85</v>
      </c>
      <c r="K563" s="233"/>
      <c r="L563" s="232">
        <v>29</v>
      </c>
      <c r="M563" s="232">
        <v>30</v>
      </c>
      <c r="N563" s="232">
        <v>24</v>
      </c>
      <c r="O563" s="233"/>
      <c r="P563" s="233"/>
      <c r="Q563" s="233"/>
      <c r="R563" s="129">
        <f>SUM(L563:Q563)</f>
        <v>83</v>
      </c>
      <c r="S563" s="241"/>
      <c r="T563" s="101"/>
      <c r="U563" s="242"/>
      <c r="V563" s="126">
        <f>IF(J563=0,"",J563/I562)</f>
        <v>1</v>
      </c>
      <c r="W563" s="97">
        <v>85</v>
      </c>
      <c r="X563" s="100">
        <f t="shared" si="131"/>
        <v>0.92391304347826086</v>
      </c>
      <c r="Y563" s="100">
        <f t="shared" si="132"/>
        <v>7.6086956521739135E-2</v>
      </c>
      <c r="AA563" s="2"/>
      <c r="AB563" s="2"/>
      <c r="AC563" s="2"/>
    </row>
    <row r="564" spans="1:29" ht="15.75" customHeight="1" x14ac:dyDescent="0.25">
      <c r="A564" s="84">
        <v>1502</v>
      </c>
      <c r="B564" s="87"/>
      <c r="C564" s="87"/>
      <c r="D564" s="87"/>
      <c r="E564" s="87"/>
      <c r="F564" s="87"/>
      <c r="G564" s="87"/>
      <c r="H564" s="87"/>
      <c r="I564" s="87"/>
      <c r="J564" s="87">
        <v>8</v>
      </c>
      <c r="K564" s="233"/>
      <c r="L564" s="233"/>
      <c r="M564" s="233"/>
      <c r="N564" s="233"/>
      <c r="O564" s="232">
        <v>4</v>
      </c>
      <c r="P564" s="233"/>
      <c r="Q564" s="232">
        <v>1</v>
      </c>
      <c r="R564" s="129">
        <f t="shared" ref="R564:R565" si="133">SUM(O564:Q564)</f>
        <v>5</v>
      </c>
      <c r="S564" s="241"/>
      <c r="T564" s="101"/>
      <c r="U564" s="232"/>
      <c r="V564" s="175"/>
      <c r="W564" s="97">
        <v>8</v>
      </c>
      <c r="X564" s="173"/>
      <c r="Y564" s="176"/>
      <c r="AA564" s="2"/>
      <c r="AB564" s="2"/>
      <c r="AC564" s="2"/>
    </row>
    <row r="565" spans="1:29" ht="15.75" customHeight="1" x14ac:dyDescent="0.25">
      <c r="A565" s="84">
        <v>1601</v>
      </c>
      <c r="B565" s="87"/>
      <c r="C565" s="87"/>
      <c r="D565" s="87"/>
      <c r="E565" s="87"/>
      <c r="F565" s="87"/>
      <c r="G565" s="87"/>
      <c r="H565" s="87"/>
      <c r="I565" s="87"/>
      <c r="J565" s="87">
        <v>4</v>
      </c>
      <c r="K565" s="233"/>
      <c r="L565" s="233"/>
      <c r="M565" s="233"/>
      <c r="N565" s="233"/>
      <c r="O565" s="232">
        <v>1</v>
      </c>
      <c r="P565" s="232">
        <v>2</v>
      </c>
      <c r="Q565" s="233"/>
      <c r="R565" s="129">
        <f t="shared" si="133"/>
        <v>3</v>
      </c>
      <c r="S565" s="241"/>
      <c r="T565" s="101"/>
      <c r="U565" s="232"/>
      <c r="V565" s="105"/>
      <c r="W565" s="106">
        <v>4</v>
      </c>
      <c r="X565" s="107"/>
      <c r="Y565" s="105"/>
      <c r="AA565" s="2"/>
      <c r="AB565" s="2"/>
      <c r="AC565" s="2"/>
    </row>
    <row r="566" spans="1:29" ht="15.75" customHeight="1" x14ac:dyDescent="0.25">
      <c r="A566" s="84">
        <v>1602</v>
      </c>
      <c r="B566" s="87"/>
      <c r="C566" s="87"/>
      <c r="D566" s="87"/>
      <c r="E566" s="87"/>
      <c r="F566" s="87"/>
      <c r="G566" s="87"/>
      <c r="H566" s="87"/>
      <c r="I566" s="87"/>
      <c r="J566" s="87"/>
      <c r="K566" s="233"/>
      <c r="L566" s="233"/>
      <c r="M566" s="233"/>
      <c r="N566" s="233"/>
      <c r="O566" s="233"/>
      <c r="P566" s="233"/>
      <c r="Q566" s="233"/>
      <c r="R566" s="129"/>
      <c r="S566" s="241"/>
      <c r="T566" s="101"/>
      <c r="U566" s="232"/>
      <c r="V566" s="105"/>
      <c r="W566" s="106"/>
      <c r="X566" s="107"/>
      <c r="Y566" s="105"/>
      <c r="AA566" s="2"/>
      <c r="AB566" s="2"/>
      <c r="AC566" s="2"/>
    </row>
    <row r="567" spans="1:29" ht="15.75" customHeight="1" x14ac:dyDescent="0.25">
      <c r="A567" s="84">
        <v>1701</v>
      </c>
      <c r="B567" s="87"/>
      <c r="C567" s="87"/>
      <c r="D567" s="87"/>
      <c r="E567" s="87"/>
      <c r="F567" s="87"/>
      <c r="G567" s="87"/>
      <c r="H567" s="87"/>
      <c r="I567" s="87"/>
      <c r="J567" s="87"/>
      <c r="K567" s="233"/>
      <c r="L567" s="233"/>
      <c r="M567" s="233"/>
      <c r="N567" s="233"/>
      <c r="O567" s="233"/>
      <c r="P567" s="233"/>
      <c r="Q567" s="233"/>
      <c r="R567" s="129"/>
      <c r="S567" s="241"/>
      <c r="T567" s="101"/>
      <c r="U567" s="232"/>
      <c r="V567" s="105"/>
      <c r="W567" s="106"/>
      <c r="X567" s="107"/>
      <c r="Y567" s="105"/>
      <c r="AA567" s="2"/>
      <c r="AB567" s="2"/>
      <c r="AC567" s="2"/>
    </row>
    <row r="568" spans="1:29" ht="15.75" customHeight="1" x14ac:dyDescent="0.25">
      <c r="A568" s="84">
        <v>1702</v>
      </c>
      <c r="B568" s="87"/>
      <c r="C568" s="87"/>
      <c r="D568" s="87"/>
      <c r="E568" s="87"/>
      <c r="F568" s="87"/>
      <c r="G568" s="87"/>
      <c r="H568" s="87"/>
      <c r="I568" s="87"/>
      <c r="J568" s="87"/>
      <c r="K568" s="233"/>
      <c r="L568" s="233"/>
      <c r="M568" s="233"/>
      <c r="N568" s="233"/>
      <c r="O568" s="233"/>
      <c r="P568" s="233"/>
      <c r="Q568" s="233"/>
      <c r="R568" s="129"/>
      <c r="S568" s="241"/>
      <c r="T568" s="101"/>
      <c r="U568" s="232"/>
      <c r="V568" s="108"/>
      <c r="W568" s="88"/>
      <c r="X568" s="110"/>
      <c r="Y568" s="105"/>
      <c r="AA568" s="2"/>
      <c r="AB568" s="2"/>
      <c r="AC568" s="2"/>
    </row>
    <row r="569" spans="1:29" ht="15.75" customHeight="1" x14ac:dyDescent="0.25">
      <c r="A569" s="84">
        <v>1801</v>
      </c>
      <c r="B569" s="87"/>
      <c r="C569" s="87"/>
      <c r="D569" s="87"/>
      <c r="E569" s="87"/>
      <c r="F569" s="87"/>
      <c r="G569" s="87"/>
      <c r="H569" s="87"/>
      <c r="I569" s="87"/>
      <c r="J569" s="87"/>
      <c r="K569" s="233"/>
      <c r="L569" s="233"/>
      <c r="M569" s="233"/>
      <c r="N569" s="233"/>
      <c r="O569" s="233"/>
      <c r="P569" s="233"/>
      <c r="Q569" s="233"/>
      <c r="R569" s="129"/>
      <c r="S569" s="241"/>
      <c r="T569" s="101"/>
      <c r="U569" s="232"/>
      <c r="V569" s="111" t="s">
        <v>91</v>
      </c>
      <c r="W569" s="112">
        <v>90</v>
      </c>
      <c r="X569" s="113">
        <f>IF(SUM(R559:R565)=0,"",SUM(R559:R565))</f>
        <v>92</v>
      </c>
      <c r="Y569" s="114" t="s">
        <v>19</v>
      </c>
      <c r="AA569" s="2"/>
      <c r="AB569" s="2"/>
      <c r="AC569" s="2"/>
    </row>
    <row r="570" spans="1:29" ht="15.75" customHeight="1" x14ac:dyDescent="0.25">
      <c r="A570" s="84">
        <v>1802</v>
      </c>
      <c r="B570" s="87"/>
      <c r="C570" s="87"/>
      <c r="D570" s="87"/>
      <c r="E570" s="87"/>
      <c r="F570" s="87"/>
      <c r="G570" s="87"/>
      <c r="H570" s="87"/>
      <c r="I570" s="87"/>
      <c r="J570" s="87"/>
      <c r="K570" s="233"/>
      <c r="L570" s="233"/>
      <c r="M570" s="233"/>
      <c r="N570" s="233"/>
      <c r="O570" s="233"/>
      <c r="P570" s="233"/>
      <c r="Q570" s="233"/>
      <c r="R570" s="129"/>
      <c r="S570" s="241"/>
      <c r="T570" s="101"/>
      <c r="U570" s="232"/>
      <c r="V570" s="115" t="s">
        <v>92</v>
      </c>
      <c r="W570" s="116">
        <f>IF(W569/B555=0,"",W569/B555)</f>
        <v>0.75630252100840334</v>
      </c>
      <c r="X570" s="117">
        <f>IF(W569/X569=0,"",W569/X569)</f>
        <v>0.97826086956521741</v>
      </c>
      <c r="Y570" s="118" t="s">
        <v>93</v>
      </c>
      <c r="AA570" s="2"/>
      <c r="AB570" s="2"/>
      <c r="AC570" s="2"/>
    </row>
    <row r="571" spans="1:29" ht="15.75" customHeight="1" x14ac:dyDescent="0.25">
      <c r="A571" s="84">
        <v>1901</v>
      </c>
      <c r="B571" s="87"/>
      <c r="C571" s="87"/>
      <c r="D571" s="87"/>
      <c r="E571" s="87"/>
      <c r="F571" s="87"/>
      <c r="G571" s="87"/>
      <c r="H571" s="87"/>
      <c r="I571" s="87"/>
      <c r="J571" s="87"/>
      <c r="K571" s="233"/>
      <c r="L571" s="233"/>
      <c r="M571" s="233"/>
      <c r="N571" s="233"/>
      <c r="O571" s="233"/>
      <c r="P571" s="233"/>
      <c r="Q571" s="233"/>
      <c r="R571" s="129"/>
      <c r="S571" s="243"/>
      <c r="T571" s="244"/>
      <c r="U571" s="245"/>
      <c r="V571" s="120"/>
      <c r="W571" s="121"/>
      <c r="X571" s="121"/>
      <c r="Y571" s="122"/>
      <c r="AA571" s="2"/>
      <c r="AB571" s="2"/>
      <c r="AC571" s="2"/>
    </row>
    <row r="572" spans="1:29" ht="18" x14ac:dyDescent="0.25">
      <c r="A572" s="46"/>
      <c r="B572" s="296" t="s">
        <v>111</v>
      </c>
      <c r="C572" s="296"/>
      <c r="D572" s="296"/>
      <c r="E572" s="296"/>
      <c r="F572" s="296"/>
      <c r="G572" s="296"/>
      <c r="H572" s="296"/>
      <c r="I572" s="296"/>
      <c r="J572" s="296"/>
      <c r="K572" s="296"/>
      <c r="L572" s="296"/>
      <c r="M572" s="296"/>
      <c r="N572" s="296"/>
      <c r="O572" s="296"/>
      <c r="P572" s="296"/>
      <c r="Q572" s="296"/>
      <c r="R572" s="123">
        <f>SUM(R555:R568)</f>
        <v>92</v>
      </c>
      <c r="S572" s="124">
        <f>IF(SUM(R560:R563)=0,"",SUM(R560:R563)/B555)</f>
        <v>0.70588235294117652</v>
      </c>
      <c r="T572" s="124">
        <f>IF(R572=0,"",R572/B555)</f>
        <v>0.77310924369747902</v>
      </c>
      <c r="U572" s="124">
        <f>IF(R563=0,"",T572-S572)</f>
        <v>6.7226890756302504E-2</v>
      </c>
      <c r="V572" s="1"/>
      <c r="W572" s="2"/>
      <c r="X572" s="36"/>
      <c r="Y572" s="1"/>
      <c r="AA572" s="2"/>
      <c r="AB572" s="2"/>
      <c r="AC572" s="2"/>
    </row>
    <row r="573" spans="1:29" ht="12.75" customHeight="1" x14ac:dyDescent="0.2">
      <c r="S573" s="1"/>
      <c r="T573" s="1"/>
      <c r="U573" s="1"/>
      <c r="V573" s="1"/>
      <c r="Z573" s="2"/>
      <c r="AA573" s="2"/>
      <c r="AB573" s="2"/>
      <c r="AC573" s="2"/>
    </row>
    <row r="574" spans="1:29" ht="12.75" customHeight="1" x14ac:dyDescent="0.2">
      <c r="S574" s="1"/>
      <c r="T574" s="1"/>
      <c r="U574" s="1"/>
      <c r="V574" s="1"/>
      <c r="Z574" s="2"/>
      <c r="AA574" s="2"/>
      <c r="AB574" s="2"/>
      <c r="AC574" s="2"/>
    </row>
    <row r="575" spans="1:29" ht="26.25" customHeight="1" x14ac:dyDescent="0.4">
      <c r="A575" s="2"/>
      <c r="B575" s="297" t="s">
        <v>101</v>
      </c>
      <c r="C575" s="297"/>
      <c r="D575" s="297"/>
      <c r="E575" s="297"/>
      <c r="F575" s="297"/>
      <c r="G575" s="297"/>
      <c r="H575" s="297"/>
      <c r="I575" s="297"/>
      <c r="J575" s="297"/>
      <c r="K575" s="297"/>
      <c r="L575" s="297"/>
      <c r="M575" s="297"/>
      <c r="N575" s="297"/>
      <c r="O575" s="297"/>
      <c r="P575" s="297"/>
      <c r="Q575" s="297"/>
      <c r="R575" s="208" t="s">
        <v>82</v>
      </c>
      <c r="S575" s="1"/>
      <c r="T575" s="1"/>
      <c r="U575" s="2"/>
      <c r="V575" s="1"/>
      <c r="W575" s="2"/>
      <c r="X575" s="2"/>
      <c r="Y575" s="2"/>
      <c r="AA575" s="2"/>
      <c r="AB575" s="2"/>
      <c r="AC575" s="2"/>
    </row>
    <row r="576" spans="1:29" ht="20.25" customHeight="1" x14ac:dyDescent="0.2">
      <c r="A576" s="316" t="s">
        <v>18</v>
      </c>
      <c r="B576" s="318" t="s">
        <v>102</v>
      </c>
      <c r="C576" s="319"/>
      <c r="D576" s="319"/>
      <c r="E576" s="319"/>
      <c r="F576" s="319"/>
      <c r="G576" s="319"/>
      <c r="H576" s="319"/>
      <c r="I576" s="319"/>
      <c r="J576" s="320"/>
      <c r="K576" s="298"/>
      <c r="L576" s="298"/>
      <c r="M576" s="298"/>
      <c r="N576" s="298"/>
      <c r="O576" s="298"/>
      <c r="P576" s="298"/>
      <c r="Q576" s="298"/>
      <c r="R576" s="327" t="s">
        <v>19</v>
      </c>
      <c r="S576" s="323" t="s">
        <v>11</v>
      </c>
      <c r="T576" s="323" t="s">
        <v>12</v>
      </c>
      <c r="U576" s="325" t="s">
        <v>13</v>
      </c>
      <c r="V576" s="323" t="s">
        <v>14</v>
      </c>
      <c r="W576" s="324" t="s">
        <v>15</v>
      </c>
      <c r="X576" s="324" t="s">
        <v>16</v>
      </c>
      <c r="Y576" s="323" t="s">
        <v>103</v>
      </c>
      <c r="AA576" s="2"/>
      <c r="AB576" s="2"/>
      <c r="AC576" s="2"/>
    </row>
    <row r="577" spans="1:29" ht="15.75" customHeight="1" x14ac:dyDescent="0.25">
      <c r="A577" s="317"/>
      <c r="B577" s="84" t="s">
        <v>104</v>
      </c>
      <c r="C577" s="84" t="s">
        <v>105</v>
      </c>
      <c r="D577" s="84" t="s">
        <v>106</v>
      </c>
      <c r="E577" s="84" t="s">
        <v>107</v>
      </c>
      <c r="F577" s="84" t="s">
        <v>108</v>
      </c>
      <c r="G577" s="84" t="s">
        <v>109</v>
      </c>
      <c r="H577" s="84" t="s">
        <v>110</v>
      </c>
      <c r="I577" s="84" t="s">
        <v>73</v>
      </c>
      <c r="J577" s="84" t="s">
        <v>74</v>
      </c>
      <c r="R577" s="322"/>
      <c r="S577" s="317"/>
      <c r="T577" s="317"/>
      <c r="U577" s="317"/>
      <c r="V577" s="317"/>
      <c r="W577" s="317"/>
      <c r="X577" s="317"/>
      <c r="Y577" s="317"/>
      <c r="AA577" s="2"/>
      <c r="AB577" s="2"/>
      <c r="AC577" s="2"/>
    </row>
    <row r="578" spans="1:29" ht="15.75" customHeight="1" x14ac:dyDescent="0.25">
      <c r="A578" s="84">
        <v>1102</v>
      </c>
      <c r="B578" s="87">
        <v>111</v>
      </c>
      <c r="C578" s="87"/>
      <c r="D578" s="87"/>
      <c r="E578" s="87"/>
      <c r="F578" s="87"/>
      <c r="G578" s="87"/>
      <c r="H578" s="87"/>
      <c r="I578" s="87"/>
      <c r="J578" s="87"/>
      <c r="K578" s="233"/>
      <c r="L578" s="233"/>
      <c r="M578" s="233"/>
      <c r="N578" s="233"/>
      <c r="O578" s="233"/>
      <c r="P578" s="233"/>
      <c r="Q578" s="233"/>
      <c r="R578" s="129"/>
      <c r="S578" s="238"/>
      <c r="T578" s="239"/>
      <c r="U578" s="240"/>
      <c r="V578" s="91"/>
      <c r="W578" s="92">
        <f>B578</f>
        <v>111</v>
      </c>
      <c r="X578" s="93"/>
      <c r="Y578" s="91"/>
      <c r="AA578" s="2"/>
      <c r="AB578" s="2"/>
      <c r="AC578" s="2"/>
    </row>
    <row r="579" spans="1:29" ht="15.75" customHeight="1" x14ac:dyDescent="0.25">
      <c r="A579" s="84">
        <v>1201</v>
      </c>
      <c r="B579" s="87"/>
      <c r="C579" s="87">
        <v>101</v>
      </c>
      <c r="D579" s="87"/>
      <c r="E579" s="87"/>
      <c r="F579" s="87"/>
      <c r="G579" s="87"/>
      <c r="H579" s="87"/>
      <c r="I579" s="87"/>
      <c r="J579" s="87"/>
      <c r="K579" s="233"/>
      <c r="L579" s="233"/>
      <c r="M579" s="233"/>
      <c r="N579" s="233"/>
      <c r="O579" s="233"/>
      <c r="P579" s="233"/>
      <c r="Q579" s="233"/>
      <c r="R579" s="129"/>
      <c r="S579" s="241"/>
      <c r="T579" s="101"/>
      <c r="U579" s="242"/>
      <c r="V579" s="96">
        <f>IF(C579=0,"",C579/B578)</f>
        <v>0.90990990990990994</v>
      </c>
      <c r="W579" s="97">
        <v>104</v>
      </c>
      <c r="X579" s="98">
        <f t="shared" ref="X579:X586" si="134">IF(W579=0,"",W579/W578)</f>
        <v>0.93693693693693691</v>
      </c>
      <c r="Y579" s="98">
        <f t="shared" ref="Y579:Y586" si="135">IF(W579=0,"",100%-X579)</f>
        <v>6.3063063063063085E-2</v>
      </c>
      <c r="AA579" s="2"/>
      <c r="AB579" s="2"/>
      <c r="AC579" s="2"/>
    </row>
    <row r="580" spans="1:29" ht="15.75" customHeight="1" x14ac:dyDescent="0.25">
      <c r="A580" s="84" t="s">
        <v>85</v>
      </c>
      <c r="B580" s="87"/>
      <c r="C580" s="87"/>
      <c r="D580" s="87">
        <v>99</v>
      </c>
      <c r="E580" s="87"/>
      <c r="F580" s="87"/>
      <c r="G580" s="87"/>
      <c r="H580" s="87"/>
      <c r="I580" s="87"/>
      <c r="J580" s="87"/>
      <c r="K580" s="233"/>
      <c r="L580" s="233"/>
      <c r="M580" s="233"/>
      <c r="N580" s="233"/>
      <c r="O580" s="233"/>
      <c r="P580" s="233"/>
      <c r="Q580" s="233"/>
      <c r="R580" s="129"/>
      <c r="S580" s="241"/>
      <c r="T580" s="101"/>
      <c r="U580" s="242"/>
      <c r="V580" s="96">
        <f>IF(D580=0,"",D580/C579)</f>
        <v>0.98019801980198018</v>
      </c>
      <c r="W580" s="97">
        <v>101</v>
      </c>
      <c r="X580" s="98">
        <f t="shared" si="134"/>
        <v>0.97115384615384615</v>
      </c>
      <c r="Y580" s="98">
        <f t="shared" si="135"/>
        <v>2.8846153846153855E-2</v>
      </c>
      <c r="Z580" s="14">
        <f>W580/W578</f>
        <v>0.90990990990990994</v>
      </c>
      <c r="AA580" s="2"/>
      <c r="AB580" s="2"/>
      <c r="AC580" s="2"/>
    </row>
    <row r="581" spans="1:29" ht="15.75" customHeight="1" x14ac:dyDescent="0.25">
      <c r="A581" s="84">
        <v>1301</v>
      </c>
      <c r="B581" s="87"/>
      <c r="C581" s="87"/>
      <c r="D581" s="87"/>
      <c r="E581" s="87">
        <v>97</v>
      </c>
      <c r="F581" s="87"/>
      <c r="G581" s="87"/>
      <c r="H581" s="87"/>
      <c r="I581" s="87"/>
      <c r="J581" s="87"/>
      <c r="K581" s="233"/>
      <c r="L581" s="233"/>
      <c r="M581" s="233"/>
      <c r="N581" s="233"/>
      <c r="O581" s="233"/>
      <c r="P581" s="233"/>
      <c r="Q581" s="233"/>
      <c r="R581" s="129"/>
      <c r="S581" s="241"/>
      <c r="T581" s="101"/>
      <c r="U581" s="242"/>
      <c r="V581" s="96">
        <f>IF(E581=0,"",E581/D580)</f>
        <v>0.97979797979797978</v>
      </c>
      <c r="W581" s="97">
        <v>100</v>
      </c>
      <c r="X581" s="98">
        <f t="shared" si="134"/>
        <v>0.99009900990099009</v>
      </c>
      <c r="Y581" s="98">
        <f t="shared" si="135"/>
        <v>9.9009900990099098E-3</v>
      </c>
      <c r="AA581" s="2"/>
      <c r="AB581" s="2"/>
      <c r="AC581" s="2"/>
    </row>
    <row r="582" spans="1:29" ht="15.75" customHeight="1" x14ac:dyDescent="0.25">
      <c r="A582" s="84">
        <v>1302</v>
      </c>
      <c r="B582" s="87"/>
      <c r="C582" s="87"/>
      <c r="D582" s="87"/>
      <c r="E582" s="87"/>
      <c r="F582" s="87">
        <v>95</v>
      </c>
      <c r="G582" s="87"/>
      <c r="H582" s="87"/>
      <c r="I582" s="87"/>
      <c r="J582" s="87"/>
      <c r="K582" s="233"/>
      <c r="L582" s="233"/>
      <c r="M582" s="233"/>
      <c r="N582" s="233"/>
      <c r="O582" s="233"/>
      <c r="P582" s="233"/>
      <c r="Q582" s="233"/>
      <c r="R582" s="129"/>
      <c r="S582" s="241"/>
      <c r="T582" s="101"/>
      <c r="U582" s="242"/>
      <c r="V582" s="96">
        <f>IF(F582=0,"",F582/E581)</f>
        <v>0.97938144329896903</v>
      </c>
      <c r="W582" s="97">
        <v>98</v>
      </c>
      <c r="X582" s="98">
        <f t="shared" si="134"/>
        <v>0.98</v>
      </c>
      <c r="Y582" s="98">
        <f t="shared" si="135"/>
        <v>2.0000000000000018E-2</v>
      </c>
      <c r="AA582" s="2"/>
      <c r="AB582" s="2"/>
      <c r="AC582" s="2"/>
    </row>
    <row r="583" spans="1:29" ht="15.75" customHeight="1" x14ac:dyDescent="0.25">
      <c r="A583" s="84">
        <v>1401</v>
      </c>
      <c r="B583" s="87"/>
      <c r="C583" s="87"/>
      <c r="D583" s="87"/>
      <c r="E583" s="87"/>
      <c r="F583" s="87"/>
      <c r="G583" s="87">
        <v>94</v>
      </c>
      <c r="H583" s="87"/>
      <c r="I583" s="87"/>
      <c r="J583" s="87"/>
      <c r="K583" s="233"/>
      <c r="L583" s="233"/>
      <c r="M583" s="233"/>
      <c r="N583" s="233"/>
      <c r="O583" s="233"/>
      <c r="P583" s="233"/>
      <c r="Q583" s="233"/>
      <c r="R583" s="129"/>
      <c r="S583" s="241"/>
      <c r="T583" s="101"/>
      <c r="U583" s="242"/>
      <c r="V583" s="96">
        <f>IF(G583=0,"",G583/F582)</f>
        <v>0.98947368421052628</v>
      </c>
      <c r="W583" s="97">
        <v>97</v>
      </c>
      <c r="X583" s="98">
        <f t="shared" si="134"/>
        <v>0.98979591836734693</v>
      </c>
      <c r="Y583" s="98">
        <f t="shared" si="135"/>
        <v>1.0204081632653073E-2</v>
      </c>
      <c r="AA583" s="2"/>
      <c r="AB583" s="2"/>
      <c r="AC583" s="2"/>
    </row>
    <row r="584" spans="1:29" ht="15.75" customHeight="1" x14ac:dyDescent="0.25">
      <c r="A584" s="84">
        <v>1402</v>
      </c>
      <c r="B584" s="87"/>
      <c r="C584" s="87"/>
      <c r="D584" s="87"/>
      <c r="E584" s="87"/>
      <c r="F584" s="87"/>
      <c r="G584" s="87"/>
      <c r="H584" s="87">
        <v>92</v>
      </c>
      <c r="I584" s="87"/>
      <c r="J584" s="87"/>
      <c r="K584" s="233"/>
      <c r="L584" s="233"/>
      <c r="M584" s="233"/>
      <c r="N584" s="233"/>
      <c r="O584" s="233"/>
      <c r="P584" s="233"/>
      <c r="Q584" s="232">
        <v>2</v>
      </c>
      <c r="R584" s="129">
        <f>SUM(O584:Q584)</f>
        <v>2</v>
      </c>
      <c r="S584" s="241"/>
      <c r="T584" s="101"/>
      <c r="U584" s="242"/>
      <c r="V584" s="96">
        <f>IF(H584=0,"",H584/G583)</f>
        <v>0.97872340425531912</v>
      </c>
      <c r="W584" s="97">
        <v>93</v>
      </c>
      <c r="X584" s="98">
        <f t="shared" si="134"/>
        <v>0.95876288659793818</v>
      </c>
      <c r="Y584" s="98">
        <f t="shared" si="135"/>
        <v>4.123711340206182E-2</v>
      </c>
      <c r="AA584" s="2"/>
      <c r="AB584" s="2"/>
      <c r="AC584" s="2"/>
    </row>
    <row r="585" spans="1:29" ht="15.75" customHeight="1" x14ac:dyDescent="0.25">
      <c r="A585" s="84">
        <v>1501</v>
      </c>
      <c r="B585" s="87"/>
      <c r="C585" s="87"/>
      <c r="D585" s="87"/>
      <c r="E585" s="87"/>
      <c r="F585" s="87"/>
      <c r="G585" s="87"/>
      <c r="H585" s="87"/>
      <c r="I585" s="87">
        <v>90</v>
      </c>
      <c r="J585" s="87"/>
      <c r="K585" s="233"/>
      <c r="L585" s="233"/>
      <c r="M585" s="233"/>
      <c r="N585" s="233"/>
      <c r="O585" s="233"/>
      <c r="P585" s="233"/>
      <c r="Q585" s="233"/>
      <c r="R585" s="129"/>
      <c r="S585" s="241"/>
      <c r="T585" s="101"/>
      <c r="U585" s="242"/>
      <c r="V585" s="96">
        <f>IF(I585=0,"",I585/H584)</f>
        <v>0.97826086956521741</v>
      </c>
      <c r="W585" s="97">
        <v>91</v>
      </c>
      <c r="X585" s="98">
        <f t="shared" si="134"/>
        <v>0.978494623655914</v>
      </c>
      <c r="Y585" s="98">
        <f t="shared" si="135"/>
        <v>2.1505376344086002E-2</v>
      </c>
      <c r="AA585" s="2"/>
      <c r="AB585" s="2"/>
      <c r="AC585" s="2"/>
    </row>
    <row r="586" spans="1:29" ht="15.75" customHeight="1" x14ac:dyDescent="0.25">
      <c r="A586" s="84">
        <v>1502</v>
      </c>
      <c r="B586" s="87"/>
      <c r="C586" s="87"/>
      <c r="D586" s="87"/>
      <c r="E586" s="87"/>
      <c r="F586" s="87"/>
      <c r="G586" s="87"/>
      <c r="H586" s="87"/>
      <c r="I586" s="87"/>
      <c r="J586" s="87">
        <v>85</v>
      </c>
      <c r="K586" s="233"/>
      <c r="L586" s="232">
        <v>21</v>
      </c>
      <c r="M586" s="232">
        <v>35</v>
      </c>
      <c r="N586" s="232">
        <v>27</v>
      </c>
      <c r="O586" s="233"/>
      <c r="P586" s="233"/>
      <c r="Q586" s="233"/>
      <c r="R586" s="129">
        <f>SUM(L586:Q586)</f>
        <v>83</v>
      </c>
      <c r="S586" s="241"/>
      <c r="T586" s="101"/>
      <c r="U586" s="242"/>
      <c r="V586" s="126">
        <f>IF(J586=0,"",J586/I585)</f>
        <v>0.94444444444444442</v>
      </c>
      <c r="W586" s="97">
        <v>91</v>
      </c>
      <c r="X586" s="100">
        <f t="shared" si="134"/>
        <v>1</v>
      </c>
      <c r="Y586" s="100">
        <f t="shared" si="135"/>
        <v>0</v>
      </c>
      <c r="AA586" s="2"/>
      <c r="AB586" s="2"/>
      <c r="AC586" s="2"/>
    </row>
    <row r="587" spans="1:29" ht="15.75" customHeight="1" x14ac:dyDescent="0.25">
      <c r="A587" s="84">
        <v>1601</v>
      </c>
      <c r="B587" s="87"/>
      <c r="C587" s="87"/>
      <c r="D587" s="87"/>
      <c r="E587" s="87"/>
      <c r="F587" s="87"/>
      <c r="G587" s="87"/>
      <c r="H587" s="87"/>
      <c r="I587" s="87"/>
      <c r="J587" s="87">
        <v>4</v>
      </c>
      <c r="K587" s="233"/>
      <c r="L587" s="233"/>
      <c r="M587" s="233"/>
      <c r="N587" s="233"/>
      <c r="O587" s="233"/>
      <c r="P587" s="233"/>
      <c r="Q587" s="232">
        <v>4</v>
      </c>
      <c r="R587" s="129">
        <f>SUM(O587:Q587)</f>
        <v>4</v>
      </c>
      <c r="S587" s="241"/>
      <c r="T587" s="101"/>
      <c r="U587" s="232"/>
      <c r="V587" s="175"/>
      <c r="W587" s="97">
        <v>4</v>
      </c>
      <c r="X587" s="173"/>
      <c r="Y587" s="176"/>
      <c r="AA587" s="2"/>
      <c r="AB587" s="2"/>
      <c r="AC587" s="2"/>
    </row>
    <row r="588" spans="1:29" ht="15.75" customHeight="1" x14ac:dyDescent="0.25">
      <c r="A588" s="84">
        <v>1602</v>
      </c>
      <c r="B588" s="87"/>
      <c r="C588" s="87"/>
      <c r="D588" s="87"/>
      <c r="E588" s="87"/>
      <c r="F588" s="87"/>
      <c r="G588" s="87"/>
      <c r="H588" s="87"/>
      <c r="I588" s="87"/>
      <c r="J588" s="87"/>
      <c r="K588" s="233"/>
      <c r="L588" s="233"/>
      <c r="M588" s="233"/>
      <c r="N588" s="233"/>
      <c r="O588" s="233"/>
      <c r="P588" s="233"/>
      <c r="Q588" s="233"/>
      <c r="R588" s="129"/>
      <c r="S588" s="241"/>
      <c r="T588" s="101"/>
      <c r="U588" s="232"/>
      <c r="V588" s="105"/>
      <c r="W588" s="106"/>
      <c r="X588" s="107"/>
      <c r="Y588" s="105"/>
      <c r="AA588" s="2"/>
      <c r="AB588" s="2"/>
      <c r="AC588" s="2"/>
    </row>
    <row r="589" spans="1:29" ht="15.75" customHeight="1" x14ac:dyDescent="0.25">
      <c r="A589" s="84">
        <v>1701</v>
      </c>
      <c r="B589" s="87"/>
      <c r="C589" s="87"/>
      <c r="D589" s="87"/>
      <c r="E589" s="87"/>
      <c r="F589" s="87"/>
      <c r="G589" s="87"/>
      <c r="H589" s="87"/>
      <c r="I589" s="87"/>
      <c r="J589" s="87"/>
      <c r="K589" s="233"/>
      <c r="L589" s="233"/>
      <c r="M589" s="233"/>
      <c r="N589" s="233"/>
      <c r="O589" s="233"/>
      <c r="P589" s="233"/>
      <c r="Q589" s="233"/>
      <c r="R589" s="129"/>
      <c r="S589" s="241"/>
      <c r="T589" s="101"/>
      <c r="U589" s="232"/>
      <c r="V589" s="105"/>
      <c r="W589" s="106"/>
      <c r="X589" s="107"/>
      <c r="Y589" s="105"/>
      <c r="AA589" s="2"/>
      <c r="AB589" s="2"/>
      <c r="AC589" s="2"/>
    </row>
    <row r="590" spans="1:29" ht="15.75" customHeight="1" x14ac:dyDescent="0.25">
      <c r="A590" s="84">
        <v>1702</v>
      </c>
      <c r="B590" s="87"/>
      <c r="C590" s="87"/>
      <c r="D590" s="87"/>
      <c r="E590" s="87"/>
      <c r="F590" s="87"/>
      <c r="G590" s="87"/>
      <c r="H590" s="87"/>
      <c r="I590" s="87"/>
      <c r="J590" s="87"/>
      <c r="K590" s="233"/>
      <c r="L590" s="233"/>
      <c r="M590" s="233"/>
      <c r="N590" s="233"/>
      <c r="O590" s="233"/>
      <c r="P590" s="233"/>
      <c r="Q590" s="233"/>
      <c r="R590" s="129"/>
      <c r="S590" s="241"/>
      <c r="T590" s="101"/>
      <c r="U590" s="232"/>
      <c r="V590" s="105"/>
      <c r="W590" s="106"/>
      <c r="X590" s="107"/>
      <c r="Y590" s="105"/>
      <c r="AA590" s="2"/>
      <c r="AB590" s="2"/>
      <c r="AC590" s="2"/>
    </row>
    <row r="591" spans="1:29" ht="15.75" customHeight="1" x14ac:dyDescent="0.25">
      <c r="A591" s="84">
        <v>1801</v>
      </c>
      <c r="B591" s="87"/>
      <c r="C591" s="87"/>
      <c r="D591" s="87"/>
      <c r="E591" s="87"/>
      <c r="F591" s="87"/>
      <c r="G591" s="87"/>
      <c r="H591" s="87"/>
      <c r="I591" s="87"/>
      <c r="J591" s="87"/>
      <c r="K591" s="233"/>
      <c r="L591" s="233"/>
      <c r="M591" s="233"/>
      <c r="N591" s="233"/>
      <c r="O591" s="233"/>
      <c r="P591" s="233"/>
      <c r="Q591" s="233"/>
      <c r="R591" s="129"/>
      <c r="S591" s="241"/>
      <c r="T591" s="101"/>
      <c r="U591" s="232"/>
      <c r="V591" s="108"/>
      <c r="W591" s="88"/>
      <c r="X591" s="110"/>
      <c r="Y591" s="105"/>
      <c r="AA591" s="2"/>
      <c r="AB591" s="2"/>
      <c r="AC591" s="2"/>
    </row>
    <row r="592" spans="1:29" ht="15.75" customHeight="1" x14ac:dyDescent="0.25">
      <c r="A592" s="84">
        <v>1802</v>
      </c>
      <c r="B592" s="87"/>
      <c r="C592" s="87"/>
      <c r="D592" s="87"/>
      <c r="E592" s="87"/>
      <c r="F592" s="87"/>
      <c r="G592" s="87"/>
      <c r="H592" s="87"/>
      <c r="I592" s="87"/>
      <c r="J592" s="87"/>
      <c r="K592" s="233"/>
      <c r="L592" s="233"/>
      <c r="M592" s="233"/>
      <c r="N592" s="233"/>
      <c r="O592" s="233"/>
      <c r="P592" s="233"/>
      <c r="Q592" s="233"/>
      <c r="R592" s="129"/>
      <c r="S592" s="241"/>
      <c r="T592" s="101"/>
      <c r="U592" s="232"/>
      <c r="V592" s="111" t="s">
        <v>91</v>
      </c>
      <c r="W592" s="112">
        <v>89</v>
      </c>
      <c r="X592" s="113">
        <f>IF(SUM(R582:R588)=0,"",SUM(R582:R588))</f>
        <v>89</v>
      </c>
      <c r="Y592" s="114" t="s">
        <v>19</v>
      </c>
      <c r="AA592" s="2"/>
      <c r="AB592" s="2"/>
      <c r="AC592" s="2"/>
    </row>
    <row r="593" spans="1:29" ht="15.75" customHeight="1" x14ac:dyDescent="0.25">
      <c r="A593" s="84">
        <v>1901</v>
      </c>
      <c r="B593" s="87"/>
      <c r="C593" s="87"/>
      <c r="D593" s="87"/>
      <c r="E593" s="87"/>
      <c r="F593" s="87"/>
      <c r="G593" s="87"/>
      <c r="H593" s="87"/>
      <c r="I593" s="87"/>
      <c r="J593" s="87"/>
      <c r="K593" s="233"/>
      <c r="L593" s="233"/>
      <c r="M593" s="233"/>
      <c r="N593" s="233"/>
      <c r="O593" s="233"/>
      <c r="P593" s="233"/>
      <c r="Q593" s="233"/>
      <c r="R593" s="129"/>
      <c r="S593" s="241"/>
      <c r="T593" s="101"/>
      <c r="U593" s="232"/>
      <c r="V593" s="115" t="s">
        <v>92</v>
      </c>
      <c r="W593" s="116">
        <f>IF(W592/B578=0,"",W592/B578)</f>
        <v>0.80180180180180183</v>
      </c>
      <c r="X593" s="117">
        <f>IF(W592/X592=0,"",W592/X592)</f>
        <v>1</v>
      </c>
      <c r="Y593" s="118" t="s">
        <v>93</v>
      </c>
      <c r="AA593" s="2"/>
      <c r="AB593" s="2"/>
      <c r="AC593" s="2"/>
    </row>
    <row r="594" spans="1:29" ht="15.75" customHeight="1" x14ac:dyDescent="0.25">
      <c r="A594" s="84">
        <v>1902</v>
      </c>
      <c r="B594" s="87"/>
      <c r="C594" s="87"/>
      <c r="D594" s="87"/>
      <c r="E594" s="87"/>
      <c r="F594" s="87"/>
      <c r="G594" s="87"/>
      <c r="H594" s="87"/>
      <c r="I594" s="87"/>
      <c r="J594" s="87"/>
      <c r="K594" s="233"/>
      <c r="L594" s="233"/>
      <c r="M594" s="233"/>
      <c r="N594" s="233"/>
      <c r="O594" s="233"/>
      <c r="P594" s="233"/>
      <c r="Q594" s="233"/>
      <c r="R594" s="129"/>
      <c r="S594" s="243"/>
      <c r="T594" s="244"/>
      <c r="U594" s="245"/>
      <c r="V594" s="120"/>
      <c r="W594" s="121"/>
      <c r="X594" s="121"/>
      <c r="Y594" s="122"/>
      <c r="AA594" s="2"/>
      <c r="AB594" s="2"/>
      <c r="AC594" s="2"/>
    </row>
    <row r="595" spans="1:29" ht="18" customHeight="1" x14ac:dyDescent="0.25">
      <c r="A595" s="46"/>
      <c r="B595" s="296" t="s">
        <v>111</v>
      </c>
      <c r="C595" s="296"/>
      <c r="D595" s="296"/>
      <c r="E595" s="296"/>
      <c r="F595" s="296"/>
      <c r="G595" s="296"/>
      <c r="H595" s="296"/>
      <c r="I595" s="296"/>
      <c r="J595" s="296"/>
      <c r="K595" s="296"/>
      <c r="L595" s="296"/>
      <c r="M595" s="296"/>
      <c r="N595" s="296"/>
      <c r="O595" s="296"/>
      <c r="P595" s="296"/>
      <c r="Q595" s="296"/>
      <c r="R595" s="123">
        <f>SUM(R578:R591)</f>
        <v>89</v>
      </c>
      <c r="S595" s="124">
        <f>IF(SUM(R583:R586)=0,"",SUM(R583:R586)/B578)</f>
        <v>0.76576576576576572</v>
      </c>
      <c r="T595" s="124">
        <f>IF(R595=0,"",R595/B578)</f>
        <v>0.80180180180180183</v>
      </c>
      <c r="U595" s="124">
        <f>IF(R586=0,"",T595-S595)</f>
        <v>3.6036036036036112E-2</v>
      </c>
      <c r="V595" s="1"/>
      <c r="W595" s="2"/>
      <c r="X595" s="36"/>
      <c r="Y595" s="1"/>
      <c r="AA595" s="2"/>
      <c r="AB595" s="2"/>
      <c r="AC595" s="2"/>
    </row>
    <row r="596" spans="1:29" ht="12.75" customHeight="1" x14ac:dyDescent="0.2">
      <c r="S596" s="1"/>
      <c r="T596" s="1"/>
      <c r="V596" s="1"/>
      <c r="Z596" s="2"/>
      <c r="AA596" s="2"/>
      <c r="AB596" s="2"/>
      <c r="AC596" s="2"/>
    </row>
    <row r="597" spans="1:29" ht="12.75" customHeight="1" x14ac:dyDescent="0.2">
      <c r="S597" s="1"/>
      <c r="T597" s="1"/>
      <c r="V597" s="1"/>
    </row>
    <row r="598" spans="1:29" ht="26.25" customHeight="1" x14ac:dyDescent="0.4">
      <c r="A598" s="2"/>
      <c r="B598" s="297" t="s">
        <v>101</v>
      </c>
      <c r="C598" s="297"/>
      <c r="D598" s="297"/>
      <c r="E598" s="297"/>
      <c r="F598" s="297"/>
      <c r="G598" s="297"/>
      <c r="H598" s="297"/>
      <c r="I598" s="297"/>
      <c r="J598" s="297"/>
      <c r="K598" s="297"/>
      <c r="L598" s="297"/>
      <c r="M598" s="297"/>
      <c r="N598" s="297"/>
      <c r="O598" s="297"/>
      <c r="P598" s="297"/>
      <c r="Q598" s="297"/>
      <c r="R598" s="208" t="s">
        <v>83</v>
      </c>
      <c r="S598" s="1"/>
      <c r="T598" s="1"/>
      <c r="U598" s="2"/>
      <c r="V598" s="1"/>
      <c r="W598" s="2"/>
      <c r="X598" s="2"/>
      <c r="Y598" s="2"/>
    </row>
    <row r="599" spans="1:29" ht="20.25" customHeight="1" x14ac:dyDescent="0.2">
      <c r="A599" s="316" t="s">
        <v>18</v>
      </c>
      <c r="B599" s="318" t="s">
        <v>102</v>
      </c>
      <c r="C599" s="319"/>
      <c r="D599" s="319"/>
      <c r="E599" s="319"/>
      <c r="F599" s="319"/>
      <c r="G599" s="319"/>
      <c r="H599" s="319"/>
      <c r="I599" s="319"/>
      <c r="J599" s="320"/>
      <c r="K599" s="298"/>
      <c r="L599" s="298"/>
      <c r="M599" s="298"/>
      <c r="N599" s="298"/>
      <c r="O599" s="298"/>
      <c r="P599" s="298"/>
      <c r="Q599" s="298"/>
      <c r="R599" s="327" t="s">
        <v>19</v>
      </c>
      <c r="S599" s="323" t="s">
        <v>11</v>
      </c>
      <c r="T599" s="323" t="s">
        <v>12</v>
      </c>
      <c r="U599" s="325" t="s">
        <v>13</v>
      </c>
      <c r="V599" s="323" t="s">
        <v>14</v>
      </c>
      <c r="W599" s="324" t="s">
        <v>15</v>
      </c>
      <c r="X599" s="324" t="s">
        <v>16</v>
      </c>
      <c r="Y599" s="323" t="s">
        <v>103</v>
      </c>
    </row>
    <row r="600" spans="1:29" ht="15.75" customHeight="1" x14ac:dyDescent="0.25">
      <c r="A600" s="317"/>
      <c r="B600" s="84" t="s">
        <v>104</v>
      </c>
      <c r="C600" s="84" t="s">
        <v>105</v>
      </c>
      <c r="D600" s="84" t="s">
        <v>106</v>
      </c>
      <c r="E600" s="84" t="s">
        <v>107</v>
      </c>
      <c r="F600" s="84" t="s">
        <v>108</v>
      </c>
      <c r="G600" s="84" t="s">
        <v>109</v>
      </c>
      <c r="H600" s="84" t="s">
        <v>110</v>
      </c>
      <c r="I600" s="84" t="s">
        <v>73</v>
      </c>
      <c r="J600" s="84" t="s">
        <v>74</v>
      </c>
      <c r="R600" s="322"/>
      <c r="S600" s="317"/>
      <c r="T600" s="317"/>
      <c r="U600" s="317"/>
      <c r="V600" s="317"/>
      <c r="W600" s="317"/>
      <c r="X600" s="317"/>
      <c r="Y600" s="317"/>
    </row>
    <row r="601" spans="1:29" ht="15.75" customHeight="1" x14ac:dyDescent="0.25">
      <c r="A601" s="84">
        <v>1201</v>
      </c>
      <c r="B601" s="87">
        <v>119</v>
      </c>
      <c r="C601" s="87"/>
      <c r="D601" s="87"/>
      <c r="E601" s="87"/>
      <c r="F601" s="87"/>
      <c r="G601" s="87"/>
      <c r="H601" s="87"/>
      <c r="I601" s="87"/>
      <c r="J601" s="87"/>
      <c r="K601" s="233"/>
      <c r="L601" s="233"/>
      <c r="M601" s="233"/>
      <c r="N601" s="233"/>
      <c r="O601" s="233"/>
      <c r="P601" s="233"/>
      <c r="Q601" s="233"/>
      <c r="R601" s="129"/>
      <c r="S601" s="238"/>
      <c r="T601" s="239"/>
      <c r="U601" s="240"/>
      <c r="V601" s="91"/>
      <c r="W601" s="92">
        <f>B601</f>
        <v>119</v>
      </c>
      <c r="X601" s="93"/>
      <c r="Y601" s="91"/>
    </row>
    <row r="602" spans="1:29" ht="15.75" customHeight="1" x14ac:dyDescent="0.25">
      <c r="A602" s="84" t="s">
        <v>85</v>
      </c>
      <c r="B602" s="87"/>
      <c r="C602" s="87">
        <v>100</v>
      </c>
      <c r="D602" s="87"/>
      <c r="E602" s="87"/>
      <c r="F602" s="87"/>
      <c r="G602" s="87"/>
      <c r="H602" s="87"/>
      <c r="I602" s="87"/>
      <c r="J602" s="87"/>
      <c r="K602" s="233"/>
      <c r="L602" s="233"/>
      <c r="M602" s="233"/>
      <c r="N602" s="233"/>
      <c r="O602" s="233"/>
      <c r="P602" s="233"/>
      <c r="Q602" s="233"/>
      <c r="R602" s="129"/>
      <c r="S602" s="241"/>
      <c r="T602" s="101"/>
      <c r="U602" s="242"/>
      <c r="V602" s="96">
        <f>IF(C602=0,"",C602/B601)</f>
        <v>0.84033613445378152</v>
      </c>
      <c r="W602" s="97">
        <v>100</v>
      </c>
      <c r="X602" s="98">
        <f t="shared" ref="X602:X609" si="136">IF(W602=0,"",W602/W601)</f>
        <v>0.84033613445378152</v>
      </c>
      <c r="Y602" s="98">
        <f t="shared" ref="Y602:Y609" si="137">IF(W602=0,"",100%-X602)</f>
        <v>0.15966386554621848</v>
      </c>
    </row>
    <row r="603" spans="1:29" ht="15.75" customHeight="1" x14ac:dyDescent="0.25">
      <c r="A603" s="84">
        <v>1301</v>
      </c>
      <c r="B603" s="87"/>
      <c r="C603" s="87"/>
      <c r="D603" s="87">
        <v>93</v>
      </c>
      <c r="E603" s="87"/>
      <c r="F603" s="87"/>
      <c r="G603" s="87"/>
      <c r="H603" s="87"/>
      <c r="I603" s="87"/>
      <c r="J603" s="87"/>
      <c r="K603" s="233"/>
      <c r="L603" s="233"/>
      <c r="M603" s="233"/>
      <c r="N603" s="233"/>
      <c r="O603" s="233"/>
      <c r="P603" s="233"/>
      <c r="Q603" s="233"/>
      <c r="R603" s="129"/>
      <c r="S603" s="241"/>
      <c r="T603" s="101"/>
      <c r="U603" s="242"/>
      <c r="V603" s="96">
        <f>IF(D603=0,"",D603/C602)</f>
        <v>0.93</v>
      </c>
      <c r="W603" s="97">
        <v>96</v>
      </c>
      <c r="X603" s="98">
        <f t="shared" si="136"/>
        <v>0.96</v>
      </c>
      <c r="Y603" s="98">
        <f t="shared" si="137"/>
        <v>4.0000000000000036E-2</v>
      </c>
      <c r="Z603" s="14">
        <f>W603/W601</f>
        <v>0.80672268907563027</v>
      </c>
    </row>
    <row r="604" spans="1:29" ht="15.75" customHeight="1" x14ac:dyDescent="0.25">
      <c r="A604" s="84">
        <v>1302</v>
      </c>
      <c r="B604" s="87"/>
      <c r="C604" s="87"/>
      <c r="D604" s="87"/>
      <c r="E604" s="87">
        <v>86</v>
      </c>
      <c r="F604" s="87"/>
      <c r="G604" s="87"/>
      <c r="H604" s="87"/>
      <c r="I604" s="87"/>
      <c r="J604" s="87"/>
      <c r="K604" s="233"/>
      <c r="L604" s="233"/>
      <c r="M604" s="233"/>
      <c r="N604" s="233"/>
      <c r="O604" s="233"/>
      <c r="P604" s="233"/>
      <c r="Q604" s="233"/>
      <c r="R604" s="129"/>
      <c r="S604" s="241"/>
      <c r="T604" s="101"/>
      <c r="U604" s="242"/>
      <c r="V604" s="96">
        <f>IF(E604=0,"",E604/D603)</f>
        <v>0.92473118279569888</v>
      </c>
      <c r="W604" s="97">
        <v>86</v>
      </c>
      <c r="X604" s="98">
        <f t="shared" si="136"/>
        <v>0.89583333333333337</v>
      </c>
      <c r="Y604" s="98">
        <f t="shared" si="137"/>
        <v>0.10416666666666663</v>
      </c>
    </row>
    <row r="605" spans="1:29" ht="15.75" customHeight="1" x14ac:dyDescent="0.25">
      <c r="A605" s="84">
        <v>1401</v>
      </c>
      <c r="B605" s="87"/>
      <c r="C605" s="87"/>
      <c r="D605" s="87"/>
      <c r="E605" s="87"/>
      <c r="F605" s="87">
        <v>81</v>
      </c>
      <c r="G605" s="87"/>
      <c r="H605" s="87"/>
      <c r="I605" s="87"/>
      <c r="J605" s="87"/>
      <c r="K605" s="233"/>
      <c r="L605" s="233"/>
      <c r="M605" s="233"/>
      <c r="N605" s="233"/>
      <c r="O605" s="233"/>
      <c r="P605" s="233"/>
      <c r="Q605" s="233"/>
      <c r="R605" s="129"/>
      <c r="S605" s="241"/>
      <c r="T605" s="101"/>
      <c r="U605" s="242"/>
      <c r="V605" s="96">
        <f>IF(F605=0,"",F605/E604)</f>
        <v>0.94186046511627908</v>
      </c>
      <c r="W605" s="97">
        <v>81</v>
      </c>
      <c r="X605" s="98">
        <f t="shared" si="136"/>
        <v>0.94186046511627908</v>
      </c>
      <c r="Y605" s="98">
        <f t="shared" si="137"/>
        <v>5.8139534883720922E-2</v>
      </c>
    </row>
    <row r="606" spans="1:29" ht="15.75" customHeight="1" x14ac:dyDescent="0.25">
      <c r="A606" s="84">
        <v>1402</v>
      </c>
      <c r="B606" s="87"/>
      <c r="C606" s="87"/>
      <c r="D606" s="87"/>
      <c r="E606" s="87"/>
      <c r="F606" s="87"/>
      <c r="G606" s="87">
        <v>74</v>
      </c>
      <c r="H606" s="87"/>
      <c r="I606" s="87"/>
      <c r="J606" s="87"/>
      <c r="K606" s="233"/>
      <c r="L606" s="233"/>
      <c r="M606" s="233"/>
      <c r="N606" s="233"/>
      <c r="O606" s="233"/>
      <c r="P606" s="233"/>
      <c r="Q606" s="233"/>
      <c r="R606" s="129"/>
      <c r="S606" s="241"/>
      <c r="T606" s="101"/>
      <c r="U606" s="242"/>
      <c r="V606" s="96">
        <f>IF(G606=0,"",G606/F605)</f>
        <v>0.9135802469135802</v>
      </c>
      <c r="W606" s="97">
        <v>74</v>
      </c>
      <c r="X606" s="98">
        <f t="shared" si="136"/>
        <v>0.9135802469135802</v>
      </c>
      <c r="Y606" s="98">
        <f t="shared" si="137"/>
        <v>8.6419753086419804E-2</v>
      </c>
    </row>
    <row r="607" spans="1:29" ht="15.75" customHeight="1" x14ac:dyDescent="0.25">
      <c r="A607" s="84">
        <v>1501</v>
      </c>
      <c r="B607" s="87"/>
      <c r="C607" s="87"/>
      <c r="D607" s="87"/>
      <c r="E607" s="87"/>
      <c r="F607" s="87"/>
      <c r="G607" s="87"/>
      <c r="H607" s="87">
        <v>73</v>
      </c>
      <c r="I607" s="87"/>
      <c r="J607" s="87"/>
      <c r="K607" s="233"/>
      <c r="L607" s="232">
        <v>1</v>
      </c>
      <c r="M607" s="233"/>
      <c r="N607" s="233"/>
      <c r="O607" s="233"/>
      <c r="P607" s="233"/>
      <c r="Q607" s="233"/>
      <c r="R607" s="129">
        <f>SUM(L607:Q607)</f>
        <v>1</v>
      </c>
      <c r="S607" s="241"/>
      <c r="T607" s="101"/>
      <c r="U607" s="242"/>
      <c r="V607" s="96">
        <f>IF(H607=0,"",H607/G606)</f>
        <v>0.98648648648648651</v>
      </c>
      <c r="W607" s="97">
        <v>74</v>
      </c>
      <c r="X607" s="98">
        <f t="shared" si="136"/>
        <v>1</v>
      </c>
      <c r="Y607" s="98">
        <f t="shared" si="137"/>
        <v>0</v>
      </c>
    </row>
    <row r="608" spans="1:29" ht="15.75" customHeight="1" x14ac:dyDescent="0.25">
      <c r="A608" s="84">
        <v>1502</v>
      </c>
      <c r="B608" s="87"/>
      <c r="C608" s="87"/>
      <c r="D608" s="87"/>
      <c r="E608" s="87"/>
      <c r="F608" s="87"/>
      <c r="G608" s="87"/>
      <c r="H608" s="87"/>
      <c r="I608" s="87">
        <v>73</v>
      </c>
      <c r="J608" s="87"/>
      <c r="K608" s="233"/>
      <c r="L608" s="233"/>
      <c r="M608" s="233"/>
      <c r="N608" s="233"/>
      <c r="O608" s="233"/>
      <c r="P608" s="233"/>
      <c r="Q608" s="233"/>
      <c r="R608" s="129"/>
      <c r="S608" s="241"/>
      <c r="T608" s="101"/>
      <c r="U608" s="242"/>
      <c r="V608" s="96">
        <f>IF(I608=0,"",I608/H607)</f>
        <v>1</v>
      </c>
      <c r="W608" s="97">
        <v>73</v>
      </c>
      <c r="X608" s="98">
        <f t="shared" si="136"/>
        <v>0.98648648648648651</v>
      </c>
      <c r="Y608" s="98">
        <f t="shared" si="137"/>
        <v>1.3513513513513487E-2</v>
      </c>
    </row>
    <row r="609" spans="1:25" ht="15.75" customHeight="1" x14ac:dyDescent="0.25">
      <c r="A609" s="84">
        <v>1601</v>
      </c>
      <c r="B609" s="87"/>
      <c r="C609" s="87"/>
      <c r="D609" s="87"/>
      <c r="E609" s="87"/>
      <c r="F609" s="87"/>
      <c r="G609" s="87"/>
      <c r="H609" s="87"/>
      <c r="I609" s="87"/>
      <c r="J609" s="87">
        <v>73</v>
      </c>
      <c r="K609" s="233"/>
      <c r="L609" s="232">
        <v>24</v>
      </c>
      <c r="M609" s="232">
        <v>19</v>
      </c>
      <c r="N609" s="232">
        <v>30</v>
      </c>
      <c r="O609" s="233"/>
      <c r="P609" s="233"/>
      <c r="Q609" s="233"/>
      <c r="R609" s="129">
        <f>SUM(L609:N609)</f>
        <v>73</v>
      </c>
      <c r="S609" s="241"/>
      <c r="T609" s="101"/>
      <c r="U609" s="242"/>
      <c r="V609" s="126">
        <f>IF(J609=0,"",J609/I608)</f>
        <v>1</v>
      </c>
      <c r="W609" s="97">
        <v>73</v>
      </c>
      <c r="X609" s="100">
        <f t="shared" si="136"/>
        <v>1</v>
      </c>
      <c r="Y609" s="100">
        <f t="shared" si="137"/>
        <v>0</v>
      </c>
    </row>
    <row r="610" spans="1:25" ht="15.75" customHeight="1" x14ac:dyDescent="0.25">
      <c r="A610" s="84">
        <v>1602</v>
      </c>
      <c r="B610" s="87"/>
      <c r="C610" s="87"/>
      <c r="D610" s="87"/>
      <c r="E610" s="87"/>
      <c r="F610" s="87"/>
      <c r="G610" s="87"/>
      <c r="H610" s="87"/>
      <c r="I610" s="87"/>
      <c r="J610" s="87">
        <v>0</v>
      </c>
      <c r="K610" s="233"/>
      <c r="L610" s="233"/>
      <c r="M610" s="233"/>
      <c r="N610" s="233"/>
      <c r="O610" s="233"/>
      <c r="P610" s="233"/>
      <c r="Q610" s="233"/>
      <c r="R610" s="129">
        <v>0</v>
      </c>
      <c r="S610" s="241"/>
      <c r="T610" s="101"/>
      <c r="U610" s="232"/>
      <c r="V610" s="175"/>
      <c r="W610" s="97"/>
      <c r="X610" s="173"/>
      <c r="Y610" s="176"/>
    </row>
    <row r="611" spans="1:25" ht="15.75" customHeight="1" x14ac:dyDescent="0.25">
      <c r="A611" s="84">
        <v>1701</v>
      </c>
      <c r="B611" s="87"/>
      <c r="C611" s="87"/>
      <c r="D611" s="87"/>
      <c r="E611" s="87"/>
      <c r="F611" s="87"/>
      <c r="G611" s="87"/>
      <c r="H611" s="87"/>
      <c r="I611" s="87"/>
      <c r="J611" s="87"/>
      <c r="K611" s="233"/>
      <c r="L611" s="233"/>
      <c r="M611" s="233"/>
      <c r="N611" s="233"/>
      <c r="O611" s="233"/>
      <c r="P611" s="233"/>
      <c r="Q611" s="233"/>
      <c r="R611" s="129"/>
      <c r="S611" s="241"/>
      <c r="T611" s="101"/>
      <c r="U611" s="232"/>
      <c r="V611" s="105"/>
      <c r="W611" s="106"/>
      <c r="X611" s="107"/>
      <c r="Y611" s="105"/>
    </row>
    <row r="612" spans="1:25" ht="15.75" customHeight="1" x14ac:dyDescent="0.25">
      <c r="A612" s="84">
        <v>1702</v>
      </c>
      <c r="B612" s="87"/>
      <c r="C612" s="87"/>
      <c r="D612" s="87"/>
      <c r="E612" s="87"/>
      <c r="F612" s="87"/>
      <c r="G612" s="87"/>
      <c r="H612" s="87"/>
      <c r="I612" s="87"/>
      <c r="J612" s="87"/>
      <c r="K612" s="233"/>
      <c r="L612" s="233"/>
      <c r="M612" s="233"/>
      <c r="N612" s="233"/>
      <c r="O612" s="233"/>
      <c r="P612" s="233"/>
      <c r="Q612" s="233"/>
      <c r="R612" s="129"/>
      <c r="S612" s="241"/>
      <c r="T612" s="101"/>
      <c r="U612" s="232"/>
      <c r="V612" s="105"/>
      <c r="W612" s="106"/>
      <c r="X612" s="107"/>
      <c r="Y612" s="105"/>
    </row>
    <row r="613" spans="1:25" ht="15.75" customHeight="1" x14ac:dyDescent="0.25">
      <c r="A613" s="84">
        <v>1801</v>
      </c>
      <c r="B613" s="87"/>
      <c r="C613" s="87"/>
      <c r="D613" s="87"/>
      <c r="E613" s="87"/>
      <c r="F613" s="87"/>
      <c r="G613" s="87"/>
      <c r="H613" s="87"/>
      <c r="I613" s="87"/>
      <c r="J613" s="87"/>
      <c r="K613" s="233"/>
      <c r="L613" s="233"/>
      <c r="M613" s="233"/>
      <c r="N613" s="233"/>
      <c r="O613" s="233"/>
      <c r="P613" s="233"/>
      <c r="Q613" s="233"/>
      <c r="R613" s="129"/>
      <c r="S613" s="241"/>
      <c r="T613" s="101"/>
      <c r="U613" s="232"/>
      <c r="V613" s="105"/>
      <c r="W613" s="106"/>
      <c r="X613" s="107"/>
      <c r="Y613" s="105"/>
    </row>
    <row r="614" spans="1:25" ht="15.75" customHeight="1" x14ac:dyDescent="0.25">
      <c r="A614" s="84">
        <v>1802</v>
      </c>
      <c r="B614" s="87"/>
      <c r="C614" s="87"/>
      <c r="D614" s="87"/>
      <c r="E614" s="87"/>
      <c r="F614" s="87"/>
      <c r="G614" s="87"/>
      <c r="H614" s="87"/>
      <c r="I614" s="87"/>
      <c r="J614" s="87"/>
      <c r="K614" s="233"/>
      <c r="L614" s="233"/>
      <c r="M614" s="233"/>
      <c r="N614" s="233"/>
      <c r="O614" s="233"/>
      <c r="P614" s="233"/>
      <c r="Q614" s="233"/>
      <c r="R614" s="129"/>
      <c r="S614" s="241"/>
      <c r="T614" s="101"/>
      <c r="U614" s="232"/>
      <c r="V614" s="108"/>
      <c r="W614" s="88"/>
      <c r="X614" s="110"/>
      <c r="Y614" s="105"/>
    </row>
    <row r="615" spans="1:25" ht="15.75" customHeight="1" x14ac:dyDescent="0.25">
      <c r="A615" s="84">
        <v>1901</v>
      </c>
      <c r="B615" s="87"/>
      <c r="C615" s="87"/>
      <c r="D615" s="87"/>
      <c r="E615" s="87"/>
      <c r="F615" s="87"/>
      <c r="G615" s="87"/>
      <c r="H615" s="87"/>
      <c r="I615" s="87"/>
      <c r="J615" s="87"/>
      <c r="K615" s="233"/>
      <c r="L615" s="233"/>
      <c r="M615" s="233"/>
      <c r="N615" s="233"/>
      <c r="O615" s="233"/>
      <c r="P615" s="233"/>
      <c r="Q615" s="233"/>
      <c r="R615" s="129"/>
      <c r="S615" s="241"/>
      <c r="T615" s="101"/>
      <c r="U615" s="232"/>
      <c r="V615" s="111" t="s">
        <v>91</v>
      </c>
      <c r="W615" s="112">
        <v>70</v>
      </c>
      <c r="X615" s="113">
        <f>IF(SUM(R605:R611)=0,"",SUM(R605:R611))</f>
        <v>74</v>
      </c>
      <c r="Y615" s="114" t="s">
        <v>19</v>
      </c>
    </row>
    <row r="616" spans="1:25" ht="15.75" customHeight="1" x14ac:dyDescent="0.25">
      <c r="A616" s="84">
        <v>1902</v>
      </c>
      <c r="B616" s="87"/>
      <c r="C616" s="87"/>
      <c r="D616" s="87"/>
      <c r="E616" s="87"/>
      <c r="F616" s="87"/>
      <c r="G616" s="87"/>
      <c r="H616" s="87"/>
      <c r="I616" s="87"/>
      <c r="J616" s="87"/>
      <c r="K616" s="233"/>
      <c r="L616" s="233"/>
      <c r="M616" s="233"/>
      <c r="N616" s="233"/>
      <c r="O616" s="233"/>
      <c r="P616" s="233"/>
      <c r="Q616" s="233"/>
      <c r="R616" s="129"/>
      <c r="S616" s="241"/>
      <c r="T616" s="101"/>
      <c r="U616" s="232"/>
      <c r="V616" s="115" t="s">
        <v>92</v>
      </c>
      <c r="W616" s="116">
        <f>IF(W615/B601=0,"",W615/B601)</f>
        <v>0.58823529411764708</v>
      </c>
      <c r="X616" s="117">
        <f>IF(W615/X615=0,"",W615/X615)</f>
        <v>0.94594594594594594</v>
      </c>
      <c r="Y616" s="118" t="s">
        <v>93</v>
      </c>
    </row>
    <row r="617" spans="1:25" ht="15.75" customHeight="1" x14ac:dyDescent="0.25">
      <c r="A617" s="84">
        <v>2001</v>
      </c>
      <c r="B617" s="87"/>
      <c r="C617" s="87"/>
      <c r="D617" s="87"/>
      <c r="E617" s="87"/>
      <c r="F617" s="87"/>
      <c r="G617" s="87"/>
      <c r="H617" s="87"/>
      <c r="I617" s="87"/>
      <c r="J617" s="87"/>
      <c r="K617" s="233"/>
      <c r="L617" s="233"/>
      <c r="M617" s="233"/>
      <c r="N617" s="233"/>
      <c r="O617" s="233"/>
      <c r="P617" s="233"/>
      <c r="Q617" s="233"/>
      <c r="R617" s="129"/>
      <c r="S617" s="243"/>
      <c r="T617" s="244"/>
      <c r="U617" s="245"/>
      <c r="V617" s="120"/>
      <c r="W617" s="121"/>
      <c r="X617" s="121"/>
      <c r="Y617" s="122"/>
    </row>
    <row r="618" spans="1:25" ht="18" customHeight="1" x14ac:dyDescent="0.25">
      <c r="A618" s="46"/>
      <c r="B618" s="296" t="s">
        <v>111</v>
      </c>
      <c r="C618" s="296"/>
      <c r="D618" s="296"/>
      <c r="E618" s="296"/>
      <c r="F618" s="296"/>
      <c r="G618" s="296"/>
      <c r="H618" s="296"/>
      <c r="I618" s="296"/>
      <c r="J618" s="296"/>
      <c r="K618" s="296"/>
      <c r="L618" s="296"/>
      <c r="M618" s="296"/>
      <c r="N618" s="296"/>
      <c r="O618" s="296"/>
      <c r="P618" s="296"/>
      <c r="Q618" s="296"/>
      <c r="R618" s="123">
        <f>SUM(R601:R614)</f>
        <v>74</v>
      </c>
      <c r="S618" s="124">
        <f>IF(SUM(R606:R609)=0,"",SUM(R606:R609)/B601)</f>
        <v>0.62184873949579833</v>
      </c>
      <c r="T618" s="124">
        <f>IF(R618=0,"",R618/B601)</f>
        <v>0.62184873949579833</v>
      </c>
      <c r="U618" s="124">
        <f>IF(R609=0,"",T618-S618)</f>
        <v>0</v>
      </c>
      <c r="V618" s="1"/>
      <c r="W618" s="2"/>
      <c r="X618" s="36"/>
      <c r="Y618" s="1"/>
    </row>
    <row r="619" spans="1:25" ht="12.75" customHeight="1" x14ac:dyDescent="0.2">
      <c r="S619" s="1"/>
      <c r="T619" s="1"/>
      <c r="V619" s="1"/>
    </row>
    <row r="620" spans="1:25" ht="12.75" customHeight="1" x14ac:dyDescent="0.2">
      <c r="S620" s="1"/>
      <c r="T620" s="1"/>
      <c r="V620" s="1"/>
    </row>
    <row r="621" spans="1:25" ht="26.25" x14ac:dyDescent="0.4">
      <c r="B621" s="297" t="s">
        <v>101</v>
      </c>
      <c r="C621" s="297"/>
      <c r="D621" s="297"/>
      <c r="E621" s="297"/>
      <c r="F621" s="297"/>
      <c r="G621" s="297"/>
      <c r="H621" s="297"/>
      <c r="I621" s="297"/>
      <c r="J621" s="297"/>
      <c r="K621" s="297"/>
      <c r="L621" s="297"/>
      <c r="M621" s="297"/>
      <c r="N621" s="297"/>
      <c r="O621" s="297"/>
      <c r="P621" s="297"/>
      <c r="Q621" s="297"/>
      <c r="R621" s="208" t="s">
        <v>85</v>
      </c>
      <c r="S621" s="1"/>
      <c r="T621" s="1"/>
      <c r="U621" s="2"/>
      <c r="V621" s="1"/>
      <c r="W621" s="2"/>
      <c r="X621" s="2"/>
      <c r="Y621" s="2"/>
    </row>
    <row r="622" spans="1:25" ht="20.25" x14ac:dyDescent="0.2">
      <c r="A622" s="316" t="s">
        <v>18</v>
      </c>
      <c r="B622" s="318" t="s">
        <v>102</v>
      </c>
      <c r="C622" s="319"/>
      <c r="D622" s="319"/>
      <c r="E622" s="319"/>
      <c r="F622" s="319"/>
      <c r="G622" s="319"/>
      <c r="H622" s="319"/>
      <c r="I622" s="319"/>
      <c r="J622" s="320"/>
      <c r="K622" s="298"/>
      <c r="L622" s="298"/>
      <c r="M622" s="298"/>
      <c r="N622" s="298"/>
      <c r="O622" s="298"/>
      <c r="P622" s="298"/>
      <c r="Q622" s="298"/>
      <c r="R622" s="327" t="s">
        <v>19</v>
      </c>
      <c r="S622" s="323" t="s">
        <v>11</v>
      </c>
      <c r="T622" s="323" t="s">
        <v>12</v>
      </c>
      <c r="U622" s="325" t="s">
        <v>13</v>
      </c>
      <c r="V622" s="323" t="s">
        <v>14</v>
      </c>
      <c r="W622" s="324" t="s">
        <v>15</v>
      </c>
      <c r="X622" s="324" t="s">
        <v>16</v>
      </c>
      <c r="Y622" s="323" t="s">
        <v>103</v>
      </c>
    </row>
    <row r="623" spans="1:25" ht="15.75" x14ac:dyDescent="0.25">
      <c r="A623" s="317"/>
      <c r="B623" s="84" t="s">
        <v>104</v>
      </c>
      <c r="C623" s="84" t="s">
        <v>105</v>
      </c>
      <c r="D623" s="84" t="s">
        <v>106</v>
      </c>
      <c r="E623" s="84" t="s">
        <v>107</v>
      </c>
      <c r="F623" s="84" t="s">
        <v>108</v>
      </c>
      <c r="G623" s="84" t="s">
        <v>109</v>
      </c>
      <c r="H623" s="84" t="s">
        <v>110</v>
      </c>
      <c r="I623" s="84" t="s">
        <v>73</v>
      </c>
      <c r="J623" s="84" t="s">
        <v>74</v>
      </c>
      <c r="K623" s="2"/>
      <c r="L623" s="2"/>
      <c r="M623" s="2"/>
      <c r="N623" s="2"/>
      <c r="O623" s="2"/>
      <c r="P623" s="2"/>
      <c r="Q623" s="2"/>
      <c r="R623" s="322"/>
      <c r="S623" s="317"/>
      <c r="T623" s="317"/>
      <c r="U623" s="317"/>
      <c r="V623" s="317"/>
      <c r="W623" s="317"/>
      <c r="X623" s="317"/>
      <c r="Y623" s="317"/>
    </row>
    <row r="624" spans="1:25" ht="15.75" customHeight="1" x14ac:dyDescent="0.25">
      <c r="A624" s="84" t="s">
        <v>85</v>
      </c>
      <c r="B624" s="87">
        <v>117</v>
      </c>
      <c r="C624" s="87"/>
      <c r="D624" s="87"/>
      <c r="E624" s="87"/>
      <c r="F624" s="87"/>
      <c r="G624" s="87"/>
      <c r="H624" s="87"/>
      <c r="I624" s="87"/>
      <c r="J624" s="87"/>
      <c r="K624" s="232"/>
      <c r="L624" s="232"/>
      <c r="M624" s="232"/>
      <c r="N624" s="232"/>
      <c r="O624" s="232"/>
      <c r="P624" s="232"/>
      <c r="Q624" s="232"/>
      <c r="R624" s="129"/>
      <c r="S624" s="238"/>
      <c r="T624" s="239"/>
      <c r="U624" s="240"/>
      <c r="V624" s="254"/>
      <c r="W624" s="92">
        <f>B624</f>
        <v>117</v>
      </c>
      <c r="X624" s="255"/>
      <c r="Y624" s="254"/>
    </row>
    <row r="625" spans="1:26" ht="15.75" customHeight="1" x14ac:dyDescent="0.25">
      <c r="A625" s="84">
        <v>1301</v>
      </c>
      <c r="B625" s="87"/>
      <c r="C625" s="87">
        <v>113</v>
      </c>
      <c r="D625" s="87"/>
      <c r="E625" s="87"/>
      <c r="F625" s="87"/>
      <c r="G625" s="87"/>
      <c r="H625" s="87"/>
      <c r="I625" s="87"/>
      <c r="J625" s="87"/>
      <c r="K625" s="232"/>
      <c r="L625" s="232"/>
      <c r="M625" s="232"/>
      <c r="N625" s="232"/>
      <c r="O625" s="232"/>
      <c r="P625" s="232"/>
      <c r="Q625" s="232"/>
      <c r="R625" s="129"/>
      <c r="S625" s="241"/>
      <c r="T625" s="101"/>
      <c r="U625" s="242"/>
      <c r="V625" s="96">
        <f>IF(C625=0,"",C625/B624)</f>
        <v>0.96581196581196582</v>
      </c>
      <c r="W625" s="97">
        <v>113</v>
      </c>
      <c r="X625" s="256">
        <f t="shared" ref="X625:X632" si="138">IF(W625=0,"",W625/W624)</f>
        <v>0.96581196581196582</v>
      </c>
      <c r="Y625" s="256">
        <f t="shared" ref="Y625:Y632" si="139">IF(W625=0,"",100%-X625)</f>
        <v>3.4188034188034178E-2</v>
      </c>
    </row>
    <row r="626" spans="1:26" ht="15.75" customHeight="1" x14ac:dyDescent="0.25">
      <c r="A626" s="84">
        <v>1302</v>
      </c>
      <c r="B626" s="87"/>
      <c r="C626" s="87"/>
      <c r="D626" s="87">
        <v>108</v>
      </c>
      <c r="E626" s="87"/>
      <c r="F626" s="87"/>
      <c r="G626" s="87"/>
      <c r="H626" s="87"/>
      <c r="I626" s="87"/>
      <c r="J626" s="87"/>
      <c r="K626" s="232"/>
      <c r="L626" s="232"/>
      <c r="M626" s="232"/>
      <c r="N626" s="232"/>
      <c r="O626" s="232"/>
      <c r="P626" s="232"/>
      <c r="Q626" s="232"/>
      <c r="R626" s="129"/>
      <c r="S626" s="241"/>
      <c r="T626" s="101"/>
      <c r="U626" s="242"/>
      <c r="V626" s="96">
        <f>IF(D626=0,"",D626/C625)</f>
        <v>0.95575221238938057</v>
      </c>
      <c r="W626" s="97">
        <v>108</v>
      </c>
      <c r="X626" s="256">
        <f t="shared" si="138"/>
        <v>0.95575221238938057</v>
      </c>
      <c r="Y626" s="256">
        <f t="shared" si="139"/>
        <v>4.4247787610619427E-2</v>
      </c>
      <c r="Z626" s="14">
        <f>W626/W624</f>
        <v>0.92307692307692313</v>
      </c>
    </row>
    <row r="627" spans="1:26" ht="15.75" customHeight="1" x14ac:dyDescent="0.25">
      <c r="A627" s="84">
        <v>1401</v>
      </c>
      <c r="B627" s="87"/>
      <c r="C627" s="87"/>
      <c r="D627" s="87"/>
      <c r="E627" s="87">
        <v>97</v>
      </c>
      <c r="F627" s="87"/>
      <c r="G627" s="87"/>
      <c r="H627" s="87"/>
      <c r="I627" s="87"/>
      <c r="J627" s="87"/>
      <c r="K627" s="232"/>
      <c r="L627" s="232"/>
      <c r="M627" s="232"/>
      <c r="N627" s="232"/>
      <c r="O627" s="232"/>
      <c r="P627" s="232"/>
      <c r="Q627" s="232"/>
      <c r="R627" s="129"/>
      <c r="S627" s="241"/>
      <c r="T627" s="101"/>
      <c r="U627" s="242"/>
      <c r="V627" s="96">
        <f>IF(E627=0,"",E627/D626)</f>
        <v>0.89814814814814814</v>
      </c>
      <c r="W627" s="97">
        <v>104</v>
      </c>
      <c r="X627" s="256">
        <f t="shared" si="138"/>
        <v>0.96296296296296291</v>
      </c>
      <c r="Y627" s="256">
        <f t="shared" si="139"/>
        <v>3.703703703703709E-2</v>
      </c>
    </row>
    <row r="628" spans="1:26" ht="15.75" customHeight="1" x14ac:dyDescent="0.25">
      <c r="A628" s="84">
        <v>1402</v>
      </c>
      <c r="B628" s="87"/>
      <c r="C628" s="87"/>
      <c r="D628" s="87"/>
      <c r="E628" s="87"/>
      <c r="F628" s="87">
        <v>95</v>
      </c>
      <c r="G628" s="87"/>
      <c r="H628" s="87"/>
      <c r="I628" s="87"/>
      <c r="J628" s="87"/>
      <c r="K628" s="232"/>
      <c r="L628" s="232"/>
      <c r="M628" s="232"/>
      <c r="N628" s="232"/>
      <c r="O628" s="232"/>
      <c r="P628" s="232"/>
      <c r="Q628" s="232"/>
      <c r="R628" s="129"/>
      <c r="S628" s="241"/>
      <c r="T628" s="101"/>
      <c r="U628" s="242"/>
      <c r="V628" s="96">
        <f>IF(F628=0,"",F628/E627)</f>
        <v>0.97938144329896903</v>
      </c>
      <c r="W628" s="97">
        <v>101</v>
      </c>
      <c r="X628" s="256">
        <f t="shared" si="138"/>
        <v>0.97115384615384615</v>
      </c>
      <c r="Y628" s="256">
        <f t="shared" si="139"/>
        <v>2.8846153846153855E-2</v>
      </c>
    </row>
    <row r="629" spans="1:26" ht="15.75" customHeight="1" x14ac:dyDescent="0.25">
      <c r="A629" s="84">
        <v>1501</v>
      </c>
      <c r="B629" s="87"/>
      <c r="C629" s="87"/>
      <c r="D629" s="87"/>
      <c r="E629" s="87"/>
      <c r="F629" s="87"/>
      <c r="G629" s="87">
        <v>93</v>
      </c>
      <c r="H629" s="87"/>
      <c r="I629" s="87"/>
      <c r="J629" s="87"/>
      <c r="K629" s="232"/>
      <c r="L629" s="232"/>
      <c r="M629" s="232"/>
      <c r="N629" s="232"/>
      <c r="O629" s="232"/>
      <c r="P629" s="232"/>
      <c r="Q629" s="232"/>
      <c r="R629" s="129"/>
      <c r="S629" s="241"/>
      <c r="T629" s="101"/>
      <c r="U629" s="242"/>
      <c r="V629" s="96">
        <f>IF(G629=0,"",G629/F628)</f>
        <v>0.97894736842105268</v>
      </c>
      <c r="W629" s="97">
        <v>100</v>
      </c>
      <c r="X629" s="256">
        <f t="shared" si="138"/>
        <v>0.99009900990099009</v>
      </c>
      <c r="Y629" s="256">
        <f t="shared" si="139"/>
        <v>9.9009900990099098E-3</v>
      </c>
    </row>
    <row r="630" spans="1:26" ht="15.75" customHeight="1" x14ac:dyDescent="0.25">
      <c r="A630" s="84">
        <v>1502</v>
      </c>
      <c r="B630" s="87"/>
      <c r="C630" s="87"/>
      <c r="D630" s="87"/>
      <c r="E630" s="87"/>
      <c r="F630" s="87"/>
      <c r="G630" s="87"/>
      <c r="H630" s="87">
        <v>91</v>
      </c>
      <c r="I630" s="87"/>
      <c r="J630" s="87"/>
      <c r="K630" s="232"/>
      <c r="L630" s="232"/>
      <c r="M630" s="232"/>
      <c r="N630" s="232"/>
      <c r="O630" s="232"/>
      <c r="P630" s="232"/>
      <c r="Q630" s="232"/>
      <c r="R630" s="129"/>
      <c r="S630" s="241"/>
      <c r="T630" s="101"/>
      <c r="U630" s="242"/>
      <c r="V630" s="96">
        <f>IF(H630=0,"",H630/G629)</f>
        <v>0.978494623655914</v>
      </c>
      <c r="W630" s="97">
        <v>99</v>
      </c>
      <c r="X630" s="256">
        <f t="shared" si="138"/>
        <v>0.99</v>
      </c>
      <c r="Y630" s="256">
        <f t="shared" si="139"/>
        <v>1.0000000000000009E-2</v>
      </c>
    </row>
    <row r="631" spans="1:26" ht="15.75" customHeight="1" x14ac:dyDescent="0.25">
      <c r="A631" s="84">
        <v>1601</v>
      </c>
      <c r="B631" s="87"/>
      <c r="C631" s="87"/>
      <c r="D631" s="87"/>
      <c r="E631" s="87"/>
      <c r="F631" s="87"/>
      <c r="G631" s="87"/>
      <c r="H631" s="87"/>
      <c r="I631" s="87">
        <v>91</v>
      </c>
      <c r="J631" s="87"/>
      <c r="K631" s="232"/>
      <c r="L631" s="232"/>
      <c r="M631" s="232"/>
      <c r="N631" s="232"/>
      <c r="O631" s="232"/>
      <c r="P631" s="232"/>
      <c r="Q631" s="232"/>
      <c r="R631" s="129"/>
      <c r="S631" s="241"/>
      <c r="T631" s="101"/>
      <c r="U631" s="242"/>
      <c r="V631" s="96">
        <f>IF(I631=0,"",I631/H630)</f>
        <v>1</v>
      </c>
      <c r="W631" s="97">
        <v>96</v>
      </c>
      <c r="X631" s="256">
        <f t="shared" si="138"/>
        <v>0.96969696969696972</v>
      </c>
      <c r="Y631" s="256">
        <f t="shared" si="139"/>
        <v>3.0303030303030276E-2</v>
      </c>
    </row>
    <row r="632" spans="1:26" ht="15.75" customHeight="1" x14ac:dyDescent="0.25">
      <c r="A632" s="84">
        <v>1602</v>
      </c>
      <c r="B632" s="87"/>
      <c r="C632" s="87"/>
      <c r="D632" s="87"/>
      <c r="E632" s="87"/>
      <c r="F632" s="87"/>
      <c r="G632" s="87"/>
      <c r="H632" s="87"/>
      <c r="I632" s="87"/>
      <c r="J632" s="87">
        <v>87</v>
      </c>
      <c r="K632" s="232"/>
      <c r="L632" s="232"/>
      <c r="M632" s="232"/>
      <c r="N632" s="232"/>
      <c r="O632" s="232"/>
      <c r="P632" s="232"/>
      <c r="Q632" s="232"/>
      <c r="R632" s="129">
        <v>79</v>
      </c>
      <c r="S632" s="241"/>
      <c r="T632" s="101"/>
      <c r="U632" s="242"/>
      <c r="V632" s="126">
        <f>IF(J632=0,"",J632/I631)</f>
        <v>0.95604395604395609</v>
      </c>
      <c r="W632" s="97">
        <v>96</v>
      </c>
      <c r="X632" s="126">
        <f t="shared" si="138"/>
        <v>1</v>
      </c>
      <c r="Y632" s="126">
        <f t="shared" si="139"/>
        <v>0</v>
      </c>
    </row>
    <row r="633" spans="1:26" ht="15.75" customHeight="1" x14ac:dyDescent="0.25">
      <c r="A633" s="84">
        <v>1701</v>
      </c>
      <c r="B633" s="87"/>
      <c r="C633" s="87"/>
      <c r="D633" s="87"/>
      <c r="E633" s="87"/>
      <c r="F633" s="87"/>
      <c r="G633" s="87"/>
      <c r="H633" s="87"/>
      <c r="I633" s="87"/>
      <c r="J633" s="87">
        <v>11</v>
      </c>
      <c r="K633" s="232"/>
      <c r="L633" s="232"/>
      <c r="M633" s="232"/>
      <c r="N633" s="232"/>
      <c r="O633" s="232"/>
      <c r="P633" s="232"/>
      <c r="Q633" s="232"/>
      <c r="R633" s="129">
        <v>11</v>
      </c>
      <c r="S633" s="241"/>
      <c r="T633" s="101"/>
      <c r="U633" s="232"/>
      <c r="V633" s="175"/>
      <c r="W633" s="97">
        <v>13</v>
      </c>
      <c r="X633" s="175"/>
      <c r="Y633" s="257"/>
    </row>
    <row r="634" spans="1:26" ht="15.75" customHeight="1" x14ac:dyDescent="0.25">
      <c r="A634" s="84">
        <v>1702</v>
      </c>
      <c r="B634" s="87"/>
      <c r="C634" s="87"/>
      <c r="D634" s="87"/>
      <c r="E634" s="87"/>
      <c r="F634" s="87"/>
      <c r="G634" s="87"/>
      <c r="H634" s="87"/>
      <c r="I634" s="87"/>
      <c r="J634" s="87">
        <v>1</v>
      </c>
      <c r="K634" s="232"/>
      <c r="L634" s="232"/>
      <c r="M634" s="232"/>
      <c r="N634" s="232"/>
      <c r="O634" s="232"/>
      <c r="P634" s="232"/>
      <c r="Q634" s="232"/>
      <c r="R634" s="129"/>
      <c r="S634" s="241"/>
      <c r="T634" s="101"/>
      <c r="U634" s="232"/>
      <c r="V634" s="205"/>
      <c r="W634" s="106">
        <v>2</v>
      </c>
      <c r="X634" s="261"/>
      <c r="Y634" s="205"/>
    </row>
    <row r="635" spans="1:26" ht="15.75" customHeight="1" x14ac:dyDescent="0.25">
      <c r="A635" s="84">
        <v>1801</v>
      </c>
      <c r="B635" s="87"/>
      <c r="C635" s="87"/>
      <c r="D635" s="87"/>
      <c r="E635" s="87"/>
      <c r="F635" s="87"/>
      <c r="G635" s="87"/>
      <c r="H635" s="87"/>
      <c r="I635" s="87"/>
      <c r="J635" s="87">
        <v>1</v>
      </c>
      <c r="K635" s="232"/>
      <c r="L635" s="232"/>
      <c r="M635" s="232"/>
      <c r="N635" s="232"/>
      <c r="O635" s="232"/>
      <c r="P635" s="232"/>
      <c r="Q635" s="232"/>
      <c r="R635" s="129">
        <v>1</v>
      </c>
      <c r="S635" s="241"/>
      <c r="T635" s="101"/>
      <c r="U635" s="232"/>
      <c r="V635" s="205"/>
      <c r="W635" s="106">
        <v>1</v>
      </c>
      <c r="X635" s="261"/>
      <c r="Y635" s="205"/>
    </row>
    <row r="636" spans="1:26" ht="15.75" customHeight="1" x14ac:dyDescent="0.25">
      <c r="A636" s="84">
        <v>1802</v>
      </c>
      <c r="B636" s="87"/>
      <c r="C636" s="87"/>
      <c r="D636" s="87"/>
      <c r="E636" s="87"/>
      <c r="F636" s="87"/>
      <c r="G636" s="87"/>
      <c r="H636" s="87"/>
      <c r="I636" s="87"/>
      <c r="J636" s="87"/>
      <c r="K636" s="232"/>
      <c r="L636" s="232"/>
      <c r="M636" s="232"/>
      <c r="N636" s="232"/>
      <c r="O636" s="232"/>
      <c r="P636" s="232"/>
      <c r="Q636" s="232"/>
      <c r="R636" s="129"/>
      <c r="S636" s="241"/>
      <c r="T636" s="101"/>
      <c r="U636" s="232"/>
      <c r="V636" s="205"/>
      <c r="W636" s="106"/>
      <c r="X636" s="261"/>
      <c r="Y636" s="205"/>
    </row>
    <row r="637" spans="1:26" ht="15.75" customHeight="1" x14ac:dyDescent="0.25">
      <c r="A637" s="84">
        <v>1901</v>
      </c>
      <c r="B637" s="87"/>
      <c r="C637" s="87"/>
      <c r="D637" s="87"/>
      <c r="E637" s="87"/>
      <c r="F637" s="87"/>
      <c r="G637" s="87"/>
      <c r="H637" s="87"/>
      <c r="I637" s="87"/>
      <c r="J637" s="87"/>
      <c r="K637" s="232"/>
      <c r="L637" s="232"/>
      <c r="M637" s="232"/>
      <c r="N637" s="232"/>
      <c r="O637" s="232"/>
      <c r="P637" s="232"/>
      <c r="Q637" s="232"/>
      <c r="R637" s="129"/>
      <c r="S637" s="241"/>
      <c r="T637" s="101"/>
      <c r="U637" s="232"/>
      <c r="V637" s="101"/>
      <c r="W637" s="232"/>
      <c r="X637" s="262"/>
      <c r="Y637" s="205"/>
    </row>
    <row r="638" spans="1:26" ht="15.75" customHeight="1" x14ac:dyDescent="0.25">
      <c r="A638" s="84">
        <v>1902</v>
      </c>
      <c r="B638" s="87"/>
      <c r="C638" s="87"/>
      <c r="D638" s="87"/>
      <c r="E638" s="87"/>
      <c r="F638" s="87"/>
      <c r="G638" s="87"/>
      <c r="H638" s="87"/>
      <c r="I638" s="87"/>
      <c r="J638" s="87"/>
      <c r="K638" s="232"/>
      <c r="L638" s="232"/>
      <c r="M638" s="232"/>
      <c r="N638" s="232"/>
      <c r="O638" s="232"/>
      <c r="P638" s="232"/>
      <c r="Q638" s="232"/>
      <c r="R638" s="129"/>
      <c r="S638" s="241"/>
      <c r="T638" s="101"/>
      <c r="U638" s="232"/>
      <c r="V638" s="111" t="s">
        <v>91</v>
      </c>
      <c r="W638" s="112">
        <v>85</v>
      </c>
      <c r="X638" s="113">
        <f>R641</f>
        <v>91</v>
      </c>
      <c r="Y638" s="114" t="s">
        <v>19</v>
      </c>
    </row>
    <row r="639" spans="1:26" ht="15.75" customHeight="1" x14ac:dyDescent="0.25">
      <c r="A639" s="84">
        <v>2001</v>
      </c>
      <c r="B639" s="87"/>
      <c r="C639" s="87"/>
      <c r="D639" s="87"/>
      <c r="E639" s="87"/>
      <c r="F639" s="87"/>
      <c r="G639" s="87"/>
      <c r="H639" s="87"/>
      <c r="I639" s="87"/>
      <c r="J639" s="87"/>
      <c r="K639" s="232"/>
      <c r="L639" s="232"/>
      <c r="M639" s="232"/>
      <c r="N639" s="232"/>
      <c r="O639" s="232"/>
      <c r="P639" s="232"/>
      <c r="Q639" s="232"/>
      <c r="R639" s="129"/>
      <c r="S639" s="241"/>
      <c r="T639" s="101"/>
      <c r="U639" s="232"/>
      <c r="V639" s="115" t="s">
        <v>92</v>
      </c>
      <c r="W639" s="116">
        <f>IF(W638/B624=0,"",W638/B624)</f>
        <v>0.72649572649572647</v>
      </c>
      <c r="X639" s="117">
        <f>IF(W638/X638=0,"",W638/X638)</f>
        <v>0.93406593406593408</v>
      </c>
      <c r="Y639" s="118" t="s">
        <v>93</v>
      </c>
    </row>
    <row r="640" spans="1:26" ht="15.75" x14ac:dyDescent="0.25">
      <c r="A640" s="84">
        <v>2002</v>
      </c>
      <c r="B640" s="87"/>
      <c r="C640" s="87"/>
      <c r="D640" s="87"/>
      <c r="E640" s="87"/>
      <c r="F640" s="87"/>
      <c r="G640" s="87"/>
      <c r="H640" s="87"/>
      <c r="I640" s="87"/>
      <c r="J640" s="87"/>
      <c r="K640" s="232"/>
      <c r="L640" s="232"/>
      <c r="M640" s="232"/>
      <c r="N640" s="232"/>
      <c r="O640" s="232"/>
      <c r="P640" s="232"/>
      <c r="Q640" s="232"/>
      <c r="R640" s="129"/>
      <c r="S640" s="243"/>
      <c r="T640" s="244"/>
      <c r="U640" s="245"/>
      <c r="V640" s="120"/>
      <c r="W640" s="121"/>
      <c r="X640" s="121"/>
      <c r="Y640" s="122"/>
    </row>
    <row r="641" spans="1:26" ht="18" x14ac:dyDescent="0.25">
      <c r="A641" s="46"/>
      <c r="B641" s="296" t="s">
        <v>111</v>
      </c>
      <c r="C641" s="296"/>
      <c r="D641" s="296"/>
      <c r="E641" s="296"/>
      <c r="F641" s="296"/>
      <c r="G641" s="296"/>
      <c r="H641" s="296"/>
      <c r="I641" s="296"/>
      <c r="J641" s="296"/>
      <c r="K641" s="296"/>
      <c r="L641" s="296"/>
      <c r="M641" s="296"/>
      <c r="N641" s="296"/>
      <c r="O641" s="296"/>
      <c r="P641" s="296"/>
      <c r="Q641" s="296"/>
      <c r="R641" s="123">
        <f>SUM(R624:R637)</f>
        <v>91</v>
      </c>
      <c r="S641" s="124">
        <f>IF(R632=0,"",R632/B624)</f>
        <v>0.67521367521367526</v>
      </c>
      <c r="T641" s="124">
        <f>IF(R641=0,"",R641/B624)</f>
        <v>0.77777777777777779</v>
      </c>
      <c r="U641" s="124">
        <f>IF(R632=0,"",T641-S641)</f>
        <v>0.10256410256410253</v>
      </c>
      <c r="V641" s="1"/>
      <c r="W641" s="2"/>
      <c r="X641" s="36"/>
      <c r="Y641" s="1"/>
    </row>
    <row r="642" spans="1:26" ht="12.75" customHeight="1" x14ac:dyDescent="0.2">
      <c r="S642" s="1"/>
      <c r="T642" s="1"/>
      <c r="V642" s="1"/>
    </row>
    <row r="643" spans="1:26" ht="12.75" customHeight="1" x14ac:dyDescent="0.2">
      <c r="S643" s="1"/>
      <c r="T643" s="1"/>
      <c r="V643" s="1"/>
      <c r="W643" s="1"/>
      <c r="X643" s="1"/>
      <c r="Y643" s="1"/>
    </row>
    <row r="644" spans="1:26" ht="26.25" x14ac:dyDescent="0.4">
      <c r="A644" s="2"/>
      <c r="B644" s="297" t="s">
        <v>101</v>
      </c>
      <c r="C644" s="297"/>
      <c r="D644" s="297"/>
      <c r="E644" s="297"/>
      <c r="F644" s="297"/>
      <c r="G644" s="297"/>
      <c r="H644" s="297"/>
      <c r="I644" s="297"/>
      <c r="J644" s="297"/>
      <c r="K644" s="297"/>
      <c r="L644" s="297"/>
      <c r="M644" s="297"/>
      <c r="N644" s="297"/>
      <c r="O644" s="297"/>
      <c r="P644" s="297"/>
      <c r="Q644" s="297"/>
      <c r="R644" s="208" t="s">
        <v>86</v>
      </c>
      <c r="S644" s="1"/>
      <c r="T644" s="1"/>
      <c r="U644" s="2"/>
      <c r="V644" s="1"/>
      <c r="W644" s="2"/>
      <c r="X644" s="2"/>
      <c r="Y644" s="2"/>
    </row>
    <row r="645" spans="1:26" ht="20.25" x14ac:dyDescent="0.2">
      <c r="A645" s="316" t="s">
        <v>18</v>
      </c>
      <c r="B645" s="318" t="s">
        <v>102</v>
      </c>
      <c r="C645" s="319"/>
      <c r="D645" s="319"/>
      <c r="E645" s="319"/>
      <c r="F645" s="319"/>
      <c r="G645" s="319"/>
      <c r="H645" s="319"/>
      <c r="I645" s="319"/>
      <c r="J645" s="320"/>
      <c r="K645" s="298"/>
      <c r="L645" s="298"/>
      <c r="M645" s="298"/>
      <c r="N645" s="298"/>
      <c r="O645" s="298"/>
      <c r="P645" s="298"/>
      <c r="Q645" s="298"/>
      <c r="R645" s="327" t="s">
        <v>19</v>
      </c>
      <c r="S645" s="323" t="s">
        <v>11</v>
      </c>
      <c r="T645" s="323" t="s">
        <v>12</v>
      </c>
      <c r="U645" s="325" t="s">
        <v>13</v>
      </c>
      <c r="V645" s="323" t="s">
        <v>14</v>
      </c>
      <c r="W645" s="324" t="s">
        <v>15</v>
      </c>
      <c r="X645" s="324" t="s">
        <v>16</v>
      </c>
      <c r="Y645" s="323" t="s">
        <v>103</v>
      </c>
    </row>
    <row r="646" spans="1:26" ht="15.75" x14ac:dyDescent="0.25">
      <c r="A646" s="317"/>
      <c r="B646" s="84" t="s">
        <v>104</v>
      </c>
      <c r="C646" s="84" t="s">
        <v>105</v>
      </c>
      <c r="D646" s="84" t="s">
        <v>106</v>
      </c>
      <c r="E646" s="84" t="s">
        <v>107</v>
      </c>
      <c r="F646" s="84" t="s">
        <v>108</v>
      </c>
      <c r="G646" s="84" t="s">
        <v>109</v>
      </c>
      <c r="H646" s="84" t="s">
        <v>110</v>
      </c>
      <c r="I646" s="84" t="s">
        <v>73</v>
      </c>
      <c r="J646" s="84" t="s">
        <v>74</v>
      </c>
      <c r="R646" s="322"/>
      <c r="S646" s="317"/>
      <c r="T646" s="317"/>
      <c r="U646" s="317"/>
      <c r="V646" s="317"/>
      <c r="W646" s="317"/>
      <c r="X646" s="317"/>
      <c r="Y646" s="317"/>
    </row>
    <row r="647" spans="1:26" ht="15.75" customHeight="1" x14ac:dyDescent="0.25">
      <c r="A647" s="84">
        <v>1301</v>
      </c>
      <c r="B647" s="87">
        <v>116</v>
      </c>
      <c r="C647" s="87"/>
      <c r="D647" s="87"/>
      <c r="E647" s="87"/>
      <c r="F647" s="87"/>
      <c r="G647" s="87"/>
      <c r="H647" s="87"/>
      <c r="I647" s="87"/>
      <c r="J647" s="87"/>
      <c r="K647" s="233"/>
      <c r="L647" s="233"/>
      <c r="M647" s="233"/>
      <c r="N647" s="233"/>
      <c r="O647" s="233"/>
      <c r="P647" s="233"/>
      <c r="Q647" s="233"/>
      <c r="R647" s="129"/>
      <c r="S647" s="238"/>
      <c r="T647" s="239"/>
      <c r="U647" s="240"/>
      <c r="V647" s="254"/>
      <c r="W647" s="92">
        <f>B647</f>
        <v>116</v>
      </c>
      <c r="X647" s="255"/>
      <c r="Y647" s="254"/>
    </row>
    <row r="648" spans="1:26" ht="15.75" customHeight="1" x14ac:dyDescent="0.25">
      <c r="A648" s="84">
        <v>1302</v>
      </c>
      <c r="B648" s="87"/>
      <c r="C648" s="87">
        <v>104</v>
      </c>
      <c r="D648" s="87"/>
      <c r="E648" s="87"/>
      <c r="F648" s="87"/>
      <c r="G648" s="87"/>
      <c r="H648" s="87"/>
      <c r="I648" s="87"/>
      <c r="J648" s="87"/>
      <c r="K648" s="233"/>
      <c r="L648" s="233"/>
      <c r="M648" s="233"/>
      <c r="N648" s="233"/>
      <c r="O648" s="233"/>
      <c r="P648" s="233"/>
      <c r="Q648" s="233"/>
      <c r="R648" s="129"/>
      <c r="S648" s="241"/>
      <c r="T648" s="101"/>
      <c r="U648" s="242"/>
      <c r="V648" s="96">
        <f>IF(C648=0,"",C648/B647)</f>
        <v>0.89655172413793105</v>
      </c>
      <c r="W648" s="97">
        <v>104</v>
      </c>
      <c r="X648" s="256">
        <f t="shared" ref="X648:X655" si="140">IF(W648=0,"",W648/W647)</f>
        <v>0.89655172413793105</v>
      </c>
      <c r="Y648" s="256">
        <f t="shared" ref="Y648:Y655" si="141">IF(W648=0,"",100%-X648)</f>
        <v>0.10344827586206895</v>
      </c>
    </row>
    <row r="649" spans="1:26" ht="15.75" customHeight="1" x14ac:dyDescent="0.25">
      <c r="A649" s="84">
        <v>1401</v>
      </c>
      <c r="B649" s="87"/>
      <c r="C649" s="87"/>
      <c r="D649" s="87">
        <v>97</v>
      </c>
      <c r="E649" s="87"/>
      <c r="F649" s="87"/>
      <c r="G649" s="87"/>
      <c r="H649" s="87"/>
      <c r="I649" s="87"/>
      <c r="J649" s="87"/>
      <c r="K649" s="233"/>
      <c r="L649" s="233"/>
      <c r="M649" s="233"/>
      <c r="N649" s="233"/>
      <c r="O649" s="233"/>
      <c r="P649" s="233"/>
      <c r="Q649" s="233"/>
      <c r="R649" s="129"/>
      <c r="S649" s="241"/>
      <c r="T649" s="101"/>
      <c r="U649" s="242"/>
      <c r="V649" s="96">
        <f>IF(D649=0,"",D649/C648)</f>
        <v>0.93269230769230771</v>
      </c>
      <c r="W649" s="97">
        <v>98</v>
      </c>
      <c r="X649" s="256">
        <f t="shared" si="140"/>
        <v>0.94230769230769229</v>
      </c>
      <c r="Y649" s="256">
        <f t="shared" si="141"/>
        <v>5.7692307692307709E-2</v>
      </c>
      <c r="Z649" s="14">
        <f>W649/W647</f>
        <v>0.84482758620689657</v>
      </c>
    </row>
    <row r="650" spans="1:26" ht="15.75" customHeight="1" x14ac:dyDescent="0.25">
      <c r="A650" s="84">
        <v>1402</v>
      </c>
      <c r="B650" s="87"/>
      <c r="C650" s="87"/>
      <c r="D650" s="87"/>
      <c r="E650" s="87">
        <v>91</v>
      </c>
      <c r="F650" s="87"/>
      <c r="G650" s="87"/>
      <c r="H650" s="87"/>
      <c r="I650" s="87"/>
      <c r="J650" s="87"/>
      <c r="K650" s="233"/>
      <c r="L650" s="233"/>
      <c r="M650" s="233"/>
      <c r="N650" s="233"/>
      <c r="O650" s="233"/>
      <c r="P650" s="233"/>
      <c r="Q650" s="233"/>
      <c r="R650" s="129"/>
      <c r="S650" s="241"/>
      <c r="T650" s="101"/>
      <c r="U650" s="242"/>
      <c r="V650" s="96">
        <f>IF(E650=0,"",E650/D649)</f>
        <v>0.93814432989690721</v>
      </c>
      <c r="W650" s="97">
        <v>97</v>
      </c>
      <c r="X650" s="256">
        <f t="shared" si="140"/>
        <v>0.98979591836734693</v>
      </c>
      <c r="Y650" s="256">
        <f t="shared" si="141"/>
        <v>1.0204081632653073E-2</v>
      </c>
    </row>
    <row r="651" spans="1:26" ht="15.75" customHeight="1" x14ac:dyDescent="0.25">
      <c r="A651" s="84">
        <v>1501</v>
      </c>
      <c r="B651" s="87"/>
      <c r="C651" s="87"/>
      <c r="D651" s="87"/>
      <c r="E651" s="87"/>
      <c r="F651" s="87">
        <v>90</v>
      </c>
      <c r="G651" s="87"/>
      <c r="H651" s="87"/>
      <c r="I651" s="87"/>
      <c r="J651" s="87"/>
      <c r="K651" s="233"/>
      <c r="L651" s="233"/>
      <c r="M651" s="233"/>
      <c r="N651" s="233"/>
      <c r="O651" s="233"/>
      <c r="P651" s="233"/>
      <c r="Q651" s="233"/>
      <c r="R651" s="129"/>
      <c r="S651" s="241"/>
      <c r="T651" s="101"/>
      <c r="U651" s="242"/>
      <c r="V651" s="96">
        <f>IF(F651=0,"",F651/E650)</f>
        <v>0.98901098901098905</v>
      </c>
      <c r="W651" s="97">
        <v>96</v>
      </c>
      <c r="X651" s="256">
        <f t="shared" si="140"/>
        <v>0.98969072164948457</v>
      </c>
      <c r="Y651" s="256">
        <f t="shared" si="141"/>
        <v>1.0309278350515427E-2</v>
      </c>
    </row>
    <row r="652" spans="1:26" ht="15.75" customHeight="1" x14ac:dyDescent="0.25">
      <c r="A652" s="84">
        <v>1502</v>
      </c>
      <c r="B652" s="87"/>
      <c r="C652" s="87"/>
      <c r="D652" s="87"/>
      <c r="E652" s="87"/>
      <c r="F652" s="87"/>
      <c r="G652" s="87">
        <v>78</v>
      </c>
      <c r="H652" s="87"/>
      <c r="I652" s="87"/>
      <c r="J652" s="87"/>
      <c r="K652" s="233"/>
      <c r="L652" s="233"/>
      <c r="M652" s="233"/>
      <c r="N652" s="233"/>
      <c r="O652" s="233"/>
      <c r="P652" s="233"/>
      <c r="Q652" s="233"/>
      <c r="R652" s="129"/>
      <c r="S652" s="241"/>
      <c r="T652" s="101"/>
      <c r="U652" s="242"/>
      <c r="V652" s="96">
        <f>IF(G652=0,"",G652/F651)</f>
        <v>0.8666666666666667</v>
      </c>
      <c r="W652" s="97">
        <v>93</v>
      </c>
      <c r="X652" s="256">
        <f t="shared" si="140"/>
        <v>0.96875</v>
      </c>
      <c r="Y652" s="256">
        <f t="shared" si="141"/>
        <v>3.125E-2</v>
      </c>
    </row>
    <row r="653" spans="1:26" ht="15.75" customHeight="1" x14ac:dyDescent="0.25">
      <c r="A653" s="84">
        <v>1601</v>
      </c>
      <c r="B653" s="87"/>
      <c r="C653" s="87"/>
      <c r="D653" s="87"/>
      <c r="E653" s="87"/>
      <c r="F653" s="87"/>
      <c r="G653" s="87"/>
      <c r="H653" s="87">
        <v>78</v>
      </c>
      <c r="I653" s="87"/>
      <c r="J653" s="87"/>
      <c r="K653" s="233"/>
      <c r="L653" s="233"/>
      <c r="M653" s="233"/>
      <c r="N653" s="233"/>
      <c r="O653" s="233"/>
      <c r="P653" s="233"/>
      <c r="Q653" s="233"/>
      <c r="R653" s="129"/>
      <c r="S653" s="241"/>
      <c r="T653" s="101"/>
      <c r="U653" s="242"/>
      <c r="V653" s="96">
        <f>IF(H653=0,"",H653/G652)</f>
        <v>1</v>
      </c>
      <c r="W653" s="97">
        <v>90</v>
      </c>
      <c r="X653" s="256">
        <f t="shared" si="140"/>
        <v>0.967741935483871</v>
      </c>
      <c r="Y653" s="256">
        <f t="shared" si="141"/>
        <v>3.2258064516129004E-2</v>
      </c>
    </row>
    <row r="654" spans="1:26" ht="15.75" customHeight="1" x14ac:dyDescent="0.25">
      <c r="A654" s="84">
        <v>1602</v>
      </c>
      <c r="B654" s="87"/>
      <c r="C654" s="87"/>
      <c r="D654" s="87"/>
      <c r="E654" s="87"/>
      <c r="F654" s="87"/>
      <c r="G654" s="87"/>
      <c r="H654" s="87"/>
      <c r="I654" s="87">
        <v>78</v>
      </c>
      <c r="J654" s="87"/>
      <c r="K654" s="233"/>
      <c r="L654" s="233"/>
      <c r="M654" s="233"/>
      <c r="N654" s="233"/>
      <c r="O654" s="233"/>
      <c r="P654" s="233"/>
      <c r="Q654" s="233"/>
      <c r="R654" s="129"/>
      <c r="S654" s="241"/>
      <c r="T654" s="101"/>
      <c r="U654" s="242"/>
      <c r="V654" s="96">
        <f>IF(I654=0,"",I654/H653)</f>
        <v>1</v>
      </c>
      <c r="W654" s="97">
        <v>90</v>
      </c>
      <c r="X654" s="256">
        <f t="shared" si="140"/>
        <v>1</v>
      </c>
      <c r="Y654" s="256">
        <f t="shared" si="141"/>
        <v>0</v>
      </c>
    </row>
    <row r="655" spans="1:26" ht="15.75" customHeight="1" x14ac:dyDescent="0.25">
      <c r="A655" s="84">
        <v>1701</v>
      </c>
      <c r="B655" s="87"/>
      <c r="C655" s="87"/>
      <c r="D655" s="87"/>
      <c r="E655" s="87"/>
      <c r="F655" s="87"/>
      <c r="G655" s="87"/>
      <c r="H655" s="87"/>
      <c r="I655" s="87"/>
      <c r="J655" s="87">
        <v>67</v>
      </c>
      <c r="K655" s="233"/>
      <c r="L655" s="233"/>
      <c r="M655" s="233"/>
      <c r="N655" s="233"/>
      <c r="O655" s="233"/>
      <c r="P655" s="233"/>
      <c r="Q655" s="233"/>
      <c r="R655" s="129">
        <v>57</v>
      </c>
      <c r="S655" s="241"/>
      <c r="T655" s="101"/>
      <c r="U655" s="242"/>
      <c r="V655" s="126">
        <f>IF(J655=0,"",J655/I654)</f>
        <v>0.85897435897435892</v>
      </c>
      <c r="W655" s="97">
        <v>89</v>
      </c>
      <c r="X655" s="126">
        <f t="shared" si="140"/>
        <v>0.98888888888888893</v>
      </c>
      <c r="Y655" s="126">
        <f t="shared" si="141"/>
        <v>1.1111111111111072E-2</v>
      </c>
    </row>
    <row r="656" spans="1:26" ht="15.75" customHeight="1" x14ac:dyDescent="0.25">
      <c r="A656" s="84">
        <v>1702</v>
      </c>
      <c r="B656" s="87"/>
      <c r="C656" s="87"/>
      <c r="D656" s="87"/>
      <c r="E656" s="87"/>
      <c r="F656" s="87"/>
      <c r="G656" s="87"/>
      <c r="H656" s="87"/>
      <c r="I656" s="87"/>
      <c r="J656" s="87">
        <v>18</v>
      </c>
      <c r="K656" s="233"/>
      <c r="L656" s="233"/>
      <c r="M656" s="233"/>
      <c r="N656" s="233"/>
      <c r="O656" s="233"/>
      <c r="P656" s="233"/>
      <c r="Q656" s="233"/>
      <c r="R656" s="129">
        <v>17</v>
      </c>
      <c r="S656" s="241"/>
      <c r="T656" s="101"/>
      <c r="U656" s="232"/>
      <c r="V656" s="175"/>
      <c r="W656" s="97">
        <v>29</v>
      </c>
      <c r="X656" s="175"/>
      <c r="Y656" s="257"/>
    </row>
    <row r="657" spans="1:26" ht="15.75" customHeight="1" x14ac:dyDescent="0.25">
      <c r="A657" s="84">
        <v>1801</v>
      </c>
      <c r="B657" s="87"/>
      <c r="C657" s="87"/>
      <c r="D657" s="87"/>
      <c r="E657" s="87"/>
      <c r="F657" s="87"/>
      <c r="G657" s="87"/>
      <c r="H657" s="87"/>
      <c r="I657" s="87"/>
      <c r="J657" s="87">
        <v>8</v>
      </c>
      <c r="K657" s="233"/>
      <c r="L657" s="233"/>
      <c r="M657" s="233"/>
      <c r="N657" s="233"/>
      <c r="O657" s="233"/>
      <c r="P657" s="233"/>
      <c r="Q657" s="233"/>
      <c r="R657" s="129">
        <v>7</v>
      </c>
      <c r="S657" s="241"/>
      <c r="T657" s="101"/>
      <c r="U657" s="232"/>
      <c r="V657" s="205"/>
      <c r="W657" s="106">
        <v>13</v>
      </c>
      <c r="X657" s="261"/>
      <c r="Y657" s="205"/>
    </row>
    <row r="658" spans="1:26" ht="15.75" customHeight="1" x14ac:dyDescent="0.25">
      <c r="A658" s="84">
        <v>1802</v>
      </c>
      <c r="B658" s="87"/>
      <c r="C658" s="87"/>
      <c r="D658" s="87"/>
      <c r="E658" s="87"/>
      <c r="F658" s="87"/>
      <c r="G658" s="87"/>
      <c r="H658" s="87"/>
      <c r="I658" s="87"/>
      <c r="J658" s="87">
        <v>4</v>
      </c>
      <c r="K658" s="233"/>
      <c r="L658" s="233"/>
      <c r="M658" s="233"/>
      <c r="N658" s="233"/>
      <c r="O658" s="233"/>
      <c r="P658" s="233"/>
      <c r="Q658" s="233"/>
      <c r="R658" s="129">
        <v>4</v>
      </c>
      <c r="S658" s="241"/>
      <c r="T658" s="101"/>
      <c r="U658" s="232"/>
      <c r="V658" s="205"/>
      <c r="W658" s="106">
        <v>6</v>
      </c>
      <c r="X658" s="261"/>
      <c r="Y658" s="205"/>
    </row>
    <row r="659" spans="1:26" ht="15.75" customHeight="1" x14ac:dyDescent="0.25">
      <c r="A659" s="84">
        <v>1901</v>
      </c>
      <c r="B659" s="87"/>
      <c r="C659" s="87"/>
      <c r="D659" s="87"/>
      <c r="E659" s="87"/>
      <c r="F659" s="87"/>
      <c r="G659" s="87"/>
      <c r="H659" s="87"/>
      <c r="I659" s="87"/>
      <c r="J659" s="87">
        <v>2</v>
      </c>
      <c r="K659" s="233"/>
      <c r="L659" s="233"/>
      <c r="M659" s="233"/>
      <c r="N659" s="233"/>
      <c r="O659" s="233"/>
      <c r="P659" s="233"/>
      <c r="Q659" s="233"/>
      <c r="R659" s="129">
        <v>2</v>
      </c>
      <c r="S659" s="241"/>
      <c r="T659" s="101"/>
      <c r="U659" s="232"/>
      <c r="V659" s="205"/>
      <c r="W659" s="106">
        <v>2</v>
      </c>
      <c r="X659" s="261"/>
      <c r="Y659" s="205"/>
    </row>
    <row r="660" spans="1:26" ht="15.75" customHeight="1" x14ac:dyDescent="0.25">
      <c r="A660" s="84">
        <v>1902</v>
      </c>
      <c r="B660" s="87"/>
      <c r="C660" s="87"/>
      <c r="D660" s="87"/>
      <c r="E660" s="87"/>
      <c r="F660" s="87"/>
      <c r="G660" s="87"/>
      <c r="H660" s="87"/>
      <c r="I660" s="87"/>
      <c r="J660" s="87"/>
      <c r="K660" s="233"/>
      <c r="L660" s="233"/>
      <c r="M660" s="233"/>
      <c r="N660" s="233"/>
      <c r="O660" s="233"/>
      <c r="P660" s="233"/>
      <c r="Q660" s="233"/>
      <c r="R660" s="129"/>
      <c r="S660" s="241"/>
      <c r="T660" s="101"/>
      <c r="U660" s="232"/>
      <c r="V660" s="101"/>
      <c r="W660" s="232"/>
      <c r="X660" s="262"/>
      <c r="Y660" s="205"/>
    </row>
    <row r="661" spans="1:26" ht="15.75" customHeight="1" x14ac:dyDescent="0.25">
      <c r="A661" s="84">
        <v>2001</v>
      </c>
      <c r="B661" s="87"/>
      <c r="C661" s="87"/>
      <c r="D661" s="87"/>
      <c r="E661" s="87"/>
      <c r="F661" s="87"/>
      <c r="G661" s="87"/>
      <c r="H661" s="87"/>
      <c r="I661" s="87"/>
      <c r="J661" s="87"/>
      <c r="K661" s="233"/>
      <c r="L661" s="233"/>
      <c r="M661" s="233"/>
      <c r="N661" s="233"/>
      <c r="O661" s="233"/>
      <c r="P661" s="233"/>
      <c r="Q661" s="233"/>
      <c r="R661" s="129"/>
      <c r="S661" s="241"/>
      <c r="T661" s="101"/>
      <c r="U661" s="232"/>
      <c r="V661" s="111" t="s">
        <v>91</v>
      </c>
      <c r="W661" s="112">
        <v>71</v>
      </c>
      <c r="X661" s="113">
        <f>R664</f>
        <v>87</v>
      </c>
      <c r="Y661" s="114" t="s">
        <v>19</v>
      </c>
    </row>
    <row r="662" spans="1:26" ht="15.75" customHeight="1" x14ac:dyDescent="0.25">
      <c r="A662" s="84">
        <v>2002</v>
      </c>
      <c r="B662" s="87"/>
      <c r="C662" s="87"/>
      <c r="D662" s="87"/>
      <c r="E662" s="87"/>
      <c r="F662" s="87"/>
      <c r="G662" s="87"/>
      <c r="H662" s="87"/>
      <c r="I662" s="87"/>
      <c r="J662" s="87"/>
      <c r="K662" s="233"/>
      <c r="L662" s="233"/>
      <c r="M662" s="233"/>
      <c r="N662" s="233"/>
      <c r="O662" s="233"/>
      <c r="P662" s="233"/>
      <c r="Q662" s="233"/>
      <c r="R662" s="129"/>
      <c r="S662" s="241"/>
      <c r="T662" s="101"/>
      <c r="U662" s="232"/>
      <c r="V662" s="115" t="s">
        <v>92</v>
      </c>
      <c r="W662" s="116">
        <f>IF(W661/B647=0,"",W661/B647)</f>
        <v>0.61206896551724133</v>
      </c>
      <c r="X662" s="117">
        <f>IF(W661/X661=0,"",W661/X661)</f>
        <v>0.81609195402298851</v>
      </c>
      <c r="Y662" s="118" t="s">
        <v>93</v>
      </c>
    </row>
    <row r="663" spans="1:26" ht="15.75" customHeight="1" x14ac:dyDescent="0.25">
      <c r="A663" s="84">
        <v>2101</v>
      </c>
      <c r="B663" s="87"/>
      <c r="C663" s="87"/>
      <c r="D663" s="87"/>
      <c r="E663" s="87"/>
      <c r="F663" s="87"/>
      <c r="G663" s="87"/>
      <c r="H663" s="87"/>
      <c r="I663" s="87"/>
      <c r="J663" s="87"/>
      <c r="K663" s="233"/>
      <c r="L663" s="233"/>
      <c r="M663" s="233"/>
      <c r="N663" s="233"/>
      <c r="O663" s="233"/>
      <c r="P663" s="233"/>
      <c r="Q663" s="233"/>
      <c r="R663" s="129"/>
      <c r="S663" s="243"/>
      <c r="T663" s="244"/>
      <c r="U663" s="245"/>
      <c r="V663" s="120"/>
      <c r="W663" s="121"/>
      <c r="X663" s="121"/>
      <c r="Y663" s="122"/>
    </row>
    <row r="664" spans="1:26" ht="18" x14ac:dyDescent="0.25">
      <c r="A664" s="46"/>
      <c r="B664" s="296" t="s">
        <v>111</v>
      </c>
      <c r="C664" s="296"/>
      <c r="D664" s="296"/>
      <c r="E664" s="296"/>
      <c r="F664" s="296"/>
      <c r="G664" s="296"/>
      <c r="H664" s="296"/>
      <c r="I664" s="296"/>
      <c r="J664" s="296"/>
      <c r="K664" s="296"/>
      <c r="L664" s="296"/>
      <c r="M664" s="296"/>
      <c r="N664" s="296"/>
      <c r="O664" s="296"/>
      <c r="P664" s="296"/>
      <c r="Q664" s="296"/>
      <c r="R664" s="123">
        <f>SUM(R647:R660)</f>
        <v>87</v>
      </c>
      <c r="S664" s="124">
        <f>IF(SUM(R652:R655)=0,"",SUM(R652:R655)/B647)</f>
        <v>0.49137931034482757</v>
      </c>
      <c r="T664" s="124">
        <f>IF(R664=0,"",R664/B647)</f>
        <v>0.75</v>
      </c>
      <c r="U664" s="124">
        <f>IF(R655=0,"",T664-S664)</f>
        <v>0.25862068965517243</v>
      </c>
      <c r="V664" s="1"/>
      <c r="W664" s="2"/>
      <c r="X664" s="36"/>
      <c r="Y664" s="1"/>
    </row>
    <row r="665" spans="1:26" ht="12.75" customHeight="1" x14ac:dyDescent="0.2">
      <c r="S665" s="1"/>
      <c r="T665" s="1"/>
      <c r="V665" s="1"/>
    </row>
    <row r="666" spans="1:26" ht="12.75" customHeight="1" x14ac:dyDescent="0.2">
      <c r="S666" s="1"/>
      <c r="T666" s="1"/>
      <c r="V666" s="1"/>
    </row>
    <row r="667" spans="1:26" ht="26.25" x14ac:dyDescent="0.4">
      <c r="A667" s="2"/>
      <c r="B667" s="297" t="s">
        <v>101</v>
      </c>
      <c r="C667" s="297"/>
      <c r="D667" s="297"/>
      <c r="E667" s="297"/>
      <c r="F667" s="297"/>
      <c r="G667" s="297"/>
      <c r="H667" s="297"/>
      <c r="I667" s="297"/>
      <c r="J667" s="297"/>
      <c r="K667" s="297"/>
      <c r="L667" s="297"/>
      <c r="M667" s="297"/>
      <c r="N667" s="297"/>
      <c r="O667" s="297"/>
      <c r="P667" s="297"/>
      <c r="Q667" s="297"/>
      <c r="R667" s="208" t="s">
        <v>89</v>
      </c>
      <c r="S667" s="1"/>
      <c r="T667" s="1"/>
      <c r="U667" s="2"/>
      <c r="V667" s="1"/>
      <c r="W667" s="2"/>
      <c r="X667" s="2"/>
      <c r="Y667" s="2"/>
    </row>
    <row r="668" spans="1:26" ht="20.25" x14ac:dyDescent="0.2">
      <c r="A668" s="316" t="s">
        <v>18</v>
      </c>
      <c r="B668" s="318" t="s">
        <v>102</v>
      </c>
      <c r="C668" s="319"/>
      <c r="D668" s="319"/>
      <c r="E668" s="319"/>
      <c r="F668" s="319"/>
      <c r="G668" s="319"/>
      <c r="H668" s="319"/>
      <c r="I668" s="319"/>
      <c r="J668" s="320"/>
      <c r="K668" s="298"/>
      <c r="L668" s="298"/>
      <c r="M668" s="298"/>
      <c r="N668" s="298"/>
      <c r="O668" s="298"/>
      <c r="P668" s="298"/>
      <c r="Q668" s="298"/>
      <c r="R668" s="327" t="s">
        <v>19</v>
      </c>
      <c r="S668" s="323" t="s">
        <v>11</v>
      </c>
      <c r="T668" s="323" t="s">
        <v>12</v>
      </c>
      <c r="U668" s="325" t="s">
        <v>13</v>
      </c>
      <c r="V668" s="323" t="s">
        <v>14</v>
      </c>
      <c r="W668" s="324" t="s">
        <v>15</v>
      </c>
      <c r="X668" s="324" t="s">
        <v>16</v>
      </c>
      <c r="Y668" s="323" t="s">
        <v>103</v>
      </c>
    </row>
    <row r="669" spans="1:26" ht="15.75" x14ac:dyDescent="0.25">
      <c r="A669" s="317"/>
      <c r="B669" s="84" t="s">
        <v>104</v>
      </c>
      <c r="C669" s="84" t="s">
        <v>105</v>
      </c>
      <c r="D669" s="84" t="s">
        <v>106</v>
      </c>
      <c r="E669" s="84" t="s">
        <v>107</v>
      </c>
      <c r="F669" s="84" t="s">
        <v>108</v>
      </c>
      <c r="G669" s="84" t="s">
        <v>109</v>
      </c>
      <c r="H669" s="84" t="s">
        <v>110</v>
      </c>
      <c r="I669" s="84" t="s">
        <v>73</v>
      </c>
      <c r="J669" s="84" t="s">
        <v>74</v>
      </c>
      <c r="R669" s="322"/>
      <c r="S669" s="317"/>
      <c r="T669" s="317"/>
      <c r="U669" s="317"/>
      <c r="V669" s="317"/>
      <c r="W669" s="317"/>
      <c r="X669" s="317"/>
      <c r="Y669" s="317"/>
    </row>
    <row r="670" spans="1:26" ht="15.75" customHeight="1" x14ac:dyDescent="0.25">
      <c r="A670" s="84">
        <v>1302</v>
      </c>
      <c r="B670" s="87">
        <v>120</v>
      </c>
      <c r="C670" s="87"/>
      <c r="D670" s="87"/>
      <c r="E670" s="87"/>
      <c r="F670" s="87"/>
      <c r="G670" s="87"/>
      <c r="H670" s="87"/>
      <c r="I670" s="87"/>
      <c r="J670" s="87"/>
      <c r="K670" s="211"/>
      <c r="L670" s="211"/>
      <c r="M670" s="211"/>
      <c r="N670" s="211"/>
      <c r="O670" s="211"/>
      <c r="P670" s="211"/>
      <c r="Q670" s="211"/>
      <c r="R670" s="129"/>
      <c r="S670" s="156"/>
      <c r="T670" s="157"/>
      <c r="U670" s="158"/>
      <c r="V670" s="91"/>
      <c r="W670" s="92">
        <f>B670</f>
        <v>120</v>
      </c>
      <c r="X670" s="93"/>
      <c r="Y670" s="91"/>
    </row>
    <row r="671" spans="1:26" ht="15.75" customHeight="1" x14ac:dyDescent="0.25">
      <c r="A671" s="84" t="s">
        <v>95</v>
      </c>
      <c r="B671" s="87"/>
      <c r="C671" s="87">
        <v>106</v>
      </c>
      <c r="D671" s="87"/>
      <c r="E671" s="87"/>
      <c r="F671" s="87"/>
      <c r="G671" s="87"/>
      <c r="H671" s="87"/>
      <c r="I671" s="87"/>
      <c r="J671" s="87"/>
      <c r="K671" s="211"/>
      <c r="L671" s="211"/>
      <c r="M671" s="211"/>
      <c r="N671" s="211"/>
      <c r="O671" s="211"/>
      <c r="P671" s="211"/>
      <c r="Q671" s="211"/>
      <c r="R671" s="129"/>
      <c r="S671" s="159"/>
      <c r="T671" s="108"/>
      <c r="U671" s="160"/>
      <c r="V671" s="96">
        <f>IF(C671=0,"",C671/B670)</f>
        <v>0.8833333333333333</v>
      </c>
      <c r="W671" s="97">
        <v>106</v>
      </c>
      <c r="X671" s="98">
        <f t="shared" ref="X671:X678" si="142">IF(W671=0,"",W671/W670)</f>
        <v>0.8833333333333333</v>
      </c>
      <c r="Y671" s="98">
        <f t="shared" ref="Y671:Y678" si="143">IF(W671=0,"",100%-X671)</f>
        <v>0.1166666666666667</v>
      </c>
    </row>
    <row r="672" spans="1:26" ht="15.75" customHeight="1" x14ac:dyDescent="0.25">
      <c r="A672" s="84">
        <v>1402</v>
      </c>
      <c r="B672" s="87"/>
      <c r="C672" s="87"/>
      <c r="D672" s="87">
        <v>96</v>
      </c>
      <c r="E672" s="87"/>
      <c r="F672" s="87"/>
      <c r="G672" s="87"/>
      <c r="H672" s="87"/>
      <c r="I672" s="87"/>
      <c r="J672" s="87"/>
      <c r="K672" s="211"/>
      <c r="L672" s="211"/>
      <c r="M672" s="211"/>
      <c r="N672" s="211"/>
      <c r="O672" s="211"/>
      <c r="P672" s="211"/>
      <c r="Q672" s="211"/>
      <c r="R672" s="129"/>
      <c r="S672" s="159"/>
      <c r="T672" s="108"/>
      <c r="U672" s="160"/>
      <c r="V672" s="96">
        <f>IF(D672=0,"",D672/C671)</f>
        <v>0.90566037735849059</v>
      </c>
      <c r="W672" s="97">
        <v>98</v>
      </c>
      <c r="X672" s="98">
        <f t="shared" si="142"/>
        <v>0.92452830188679247</v>
      </c>
      <c r="Y672" s="98">
        <f t="shared" si="143"/>
        <v>7.547169811320753E-2</v>
      </c>
      <c r="Z672" s="14">
        <f>W672/W670</f>
        <v>0.81666666666666665</v>
      </c>
    </row>
    <row r="673" spans="1:25" ht="15.75" customHeight="1" x14ac:dyDescent="0.25">
      <c r="A673" s="84">
        <v>1501</v>
      </c>
      <c r="B673" s="87"/>
      <c r="C673" s="87"/>
      <c r="D673" s="87"/>
      <c r="E673" s="87">
        <v>94</v>
      </c>
      <c r="F673" s="87"/>
      <c r="G673" s="87"/>
      <c r="H673" s="87"/>
      <c r="I673" s="87"/>
      <c r="J673" s="87"/>
      <c r="K673" s="211"/>
      <c r="L673" s="211"/>
      <c r="M673" s="211"/>
      <c r="N673" s="211"/>
      <c r="O673" s="211"/>
      <c r="P673" s="211"/>
      <c r="Q673" s="211"/>
      <c r="R673" s="129"/>
      <c r="S673" s="159"/>
      <c r="T673" s="108"/>
      <c r="U673" s="160"/>
      <c r="V673" s="96">
        <f>IF(E673=0,"",E673/D672)</f>
        <v>0.97916666666666663</v>
      </c>
      <c r="W673" s="97">
        <v>97</v>
      </c>
      <c r="X673" s="98">
        <f t="shared" si="142"/>
        <v>0.98979591836734693</v>
      </c>
      <c r="Y673" s="98">
        <f t="shared" si="143"/>
        <v>1.0204081632653073E-2</v>
      </c>
    </row>
    <row r="674" spans="1:25" ht="15.75" customHeight="1" x14ac:dyDescent="0.25">
      <c r="A674" s="84">
        <v>1502</v>
      </c>
      <c r="B674" s="87"/>
      <c r="C674" s="87"/>
      <c r="D674" s="87"/>
      <c r="E674" s="87"/>
      <c r="F674" s="87">
        <v>89</v>
      </c>
      <c r="G674" s="87"/>
      <c r="H674" s="87"/>
      <c r="I674" s="87"/>
      <c r="J674" s="87"/>
      <c r="K674" s="211"/>
      <c r="L674" s="211"/>
      <c r="M674" s="211"/>
      <c r="N674" s="211"/>
      <c r="O674" s="211"/>
      <c r="P674" s="211"/>
      <c r="Q674" s="211"/>
      <c r="R674" s="129"/>
      <c r="S674" s="159"/>
      <c r="T674" s="108"/>
      <c r="U674" s="160"/>
      <c r="V674" s="96">
        <f>IF(F674=0,"",F674/E673)</f>
        <v>0.94680851063829785</v>
      </c>
      <c r="W674" s="97">
        <v>97</v>
      </c>
      <c r="X674" s="98">
        <f t="shared" si="142"/>
        <v>1</v>
      </c>
      <c r="Y674" s="98">
        <f t="shared" si="143"/>
        <v>0</v>
      </c>
    </row>
    <row r="675" spans="1:25" ht="15.75" customHeight="1" x14ac:dyDescent="0.25">
      <c r="A675" s="84">
        <v>1601</v>
      </c>
      <c r="B675" s="87"/>
      <c r="C675" s="87"/>
      <c r="D675" s="87"/>
      <c r="E675" s="87"/>
      <c r="F675" s="87"/>
      <c r="G675" s="87">
        <v>86</v>
      </c>
      <c r="H675" s="87"/>
      <c r="I675" s="87"/>
      <c r="J675" s="87"/>
      <c r="K675" s="211"/>
      <c r="L675" s="211"/>
      <c r="M675" s="211"/>
      <c r="N675" s="211"/>
      <c r="O675" s="211"/>
      <c r="P675" s="211"/>
      <c r="Q675" s="211"/>
      <c r="R675" s="129"/>
      <c r="S675" s="159"/>
      <c r="T675" s="108"/>
      <c r="U675" s="160"/>
      <c r="V675" s="96">
        <f>IF(G675=0,"",G675/F674)</f>
        <v>0.9662921348314607</v>
      </c>
      <c r="W675" s="97">
        <v>95</v>
      </c>
      <c r="X675" s="98">
        <f t="shared" si="142"/>
        <v>0.97938144329896903</v>
      </c>
      <c r="Y675" s="98">
        <f t="shared" si="143"/>
        <v>2.0618556701030966E-2</v>
      </c>
    </row>
    <row r="676" spans="1:25" ht="15.75" customHeight="1" x14ac:dyDescent="0.25">
      <c r="A676" s="84">
        <v>1602</v>
      </c>
      <c r="B676" s="87"/>
      <c r="C676" s="87"/>
      <c r="D676" s="87"/>
      <c r="E676" s="87"/>
      <c r="F676" s="87"/>
      <c r="G676" s="87"/>
      <c r="H676" s="87">
        <v>86</v>
      </c>
      <c r="I676" s="87"/>
      <c r="J676" s="87"/>
      <c r="K676" s="211"/>
      <c r="L676" s="211"/>
      <c r="M676" s="211"/>
      <c r="N676" s="211"/>
      <c r="O676" s="211"/>
      <c r="P676" s="211"/>
      <c r="Q676" s="211"/>
      <c r="R676" s="129"/>
      <c r="S676" s="159"/>
      <c r="T676" s="108"/>
      <c r="U676" s="160"/>
      <c r="V676" s="96">
        <f>IF(H676=0,"",H676/G675)</f>
        <v>1</v>
      </c>
      <c r="W676" s="97">
        <v>93</v>
      </c>
      <c r="X676" s="98">
        <f t="shared" si="142"/>
        <v>0.97894736842105268</v>
      </c>
      <c r="Y676" s="98">
        <f t="shared" si="143"/>
        <v>2.1052631578947323E-2</v>
      </c>
    </row>
    <row r="677" spans="1:25" ht="15.75" customHeight="1" x14ac:dyDescent="0.25">
      <c r="A677" s="84">
        <v>1701</v>
      </c>
      <c r="B677" s="87"/>
      <c r="C677" s="87"/>
      <c r="D677" s="87"/>
      <c r="E677" s="87"/>
      <c r="F677" s="87"/>
      <c r="G677" s="87"/>
      <c r="H677" s="87"/>
      <c r="I677" s="87">
        <v>85</v>
      </c>
      <c r="J677" s="87"/>
      <c r="K677" s="211"/>
      <c r="L677" s="211"/>
      <c r="M677" s="211"/>
      <c r="N677" s="211"/>
      <c r="O677" s="211"/>
      <c r="P677" s="211"/>
      <c r="Q677" s="211"/>
      <c r="R677" s="129"/>
      <c r="S677" s="159"/>
      <c r="T677" s="108"/>
      <c r="U677" s="160"/>
      <c r="V677" s="96">
        <f>IF(I677=0,"",I677/H676)</f>
        <v>0.98837209302325579</v>
      </c>
      <c r="W677" s="97">
        <v>91</v>
      </c>
      <c r="X677" s="98">
        <f t="shared" si="142"/>
        <v>0.978494623655914</v>
      </c>
      <c r="Y677" s="98">
        <f t="shared" si="143"/>
        <v>2.1505376344086002E-2</v>
      </c>
    </row>
    <row r="678" spans="1:25" ht="15.75" customHeight="1" x14ac:dyDescent="0.25">
      <c r="A678" s="84">
        <v>1702</v>
      </c>
      <c r="B678" s="87"/>
      <c r="C678" s="87"/>
      <c r="D678" s="87"/>
      <c r="E678" s="87"/>
      <c r="F678" s="87"/>
      <c r="G678" s="87"/>
      <c r="H678" s="87"/>
      <c r="I678" s="87"/>
      <c r="J678" s="87">
        <v>81</v>
      </c>
      <c r="K678" s="211"/>
      <c r="L678" s="211"/>
      <c r="M678" s="211"/>
      <c r="N678" s="211"/>
      <c r="O678" s="211"/>
      <c r="P678" s="211"/>
      <c r="Q678" s="211"/>
      <c r="R678" s="129">
        <v>75</v>
      </c>
      <c r="S678" s="159"/>
      <c r="T678" s="108"/>
      <c r="U678" s="160"/>
      <c r="V678" s="126">
        <f>IF(J678=0,"",J678/I677)</f>
        <v>0.95294117647058818</v>
      </c>
      <c r="W678" s="97">
        <v>89</v>
      </c>
      <c r="X678" s="100">
        <f t="shared" si="142"/>
        <v>0.97802197802197799</v>
      </c>
      <c r="Y678" s="100">
        <f t="shared" si="143"/>
        <v>2.1978021978022011E-2</v>
      </c>
    </row>
    <row r="679" spans="1:25" ht="15.75" customHeight="1" x14ac:dyDescent="0.25">
      <c r="A679" s="84">
        <v>1801</v>
      </c>
      <c r="B679" s="87"/>
      <c r="C679" s="87"/>
      <c r="D679" s="87"/>
      <c r="E679" s="87"/>
      <c r="F679" s="87"/>
      <c r="G679" s="87"/>
      <c r="H679" s="87"/>
      <c r="I679" s="87"/>
      <c r="J679" s="87">
        <v>13</v>
      </c>
      <c r="K679" s="211"/>
      <c r="L679" s="211"/>
      <c r="M679" s="211"/>
      <c r="N679" s="211"/>
      <c r="O679" s="211"/>
      <c r="P679" s="211"/>
      <c r="Q679" s="211"/>
      <c r="R679" s="129">
        <v>8</v>
      </c>
      <c r="S679" s="159"/>
      <c r="T679" s="108"/>
      <c r="U679" s="88"/>
      <c r="V679" s="175"/>
      <c r="W679" s="97">
        <v>14</v>
      </c>
      <c r="X679" s="173"/>
      <c r="Y679" s="176"/>
    </row>
    <row r="680" spans="1:25" ht="15.75" customHeight="1" x14ac:dyDescent="0.25">
      <c r="A680" s="84">
        <v>1802</v>
      </c>
      <c r="B680" s="87"/>
      <c r="C680" s="87"/>
      <c r="D680" s="87"/>
      <c r="E680" s="87"/>
      <c r="F680" s="87"/>
      <c r="G680" s="87"/>
      <c r="H680" s="87"/>
      <c r="I680" s="87"/>
      <c r="J680" s="87">
        <v>5</v>
      </c>
      <c r="K680" s="211"/>
      <c r="L680" s="211"/>
      <c r="M680" s="211"/>
      <c r="N680" s="211"/>
      <c r="O680" s="211"/>
      <c r="P680" s="211"/>
      <c r="Q680" s="211"/>
      <c r="R680" s="129">
        <v>3</v>
      </c>
      <c r="S680" s="159"/>
      <c r="T680" s="108"/>
      <c r="U680" s="88"/>
      <c r="V680" s="105"/>
      <c r="W680" s="106">
        <v>7</v>
      </c>
      <c r="X680" s="107"/>
      <c r="Y680" s="105"/>
    </row>
    <row r="681" spans="1:25" ht="15.75" customHeight="1" x14ac:dyDescent="0.25">
      <c r="A681" s="84">
        <v>1901</v>
      </c>
      <c r="B681" s="87"/>
      <c r="C681" s="87"/>
      <c r="D681" s="87"/>
      <c r="E681" s="87"/>
      <c r="F681" s="87"/>
      <c r="G681" s="87"/>
      <c r="H681" s="87"/>
      <c r="I681" s="87"/>
      <c r="J681" s="87">
        <v>1</v>
      </c>
      <c r="K681" s="211"/>
      <c r="L681" s="211"/>
      <c r="M681" s="211"/>
      <c r="N681" s="211"/>
      <c r="O681" s="211"/>
      <c r="P681" s="211"/>
      <c r="Q681" s="211"/>
      <c r="R681" s="129">
        <v>1</v>
      </c>
      <c r="S681" s="159"/>
      <c r="T681" s="108"/>
      <c r="U681" s="88"/>
      <c r="V681" s="105"/>
      <c r="W681" s="106">
        <v>3</v>
      </c>
      <c r="X681" s="107"/>
      <c r="Y681" s="105"/>
    </row>
    <row r="682" spans="1:25" ht="15.75" customHeight="1" x14ac:dyDescent="0.25">
      <c r="A682" s="84">
        <v>1902</v>
      </c>
      <c r="B682" s="87"/>
      <c r="C682" s="87"/>
      <c r="D682" s="87"/>
      <c r="E682" s="87"/>
      <c r="F682" s="87"/>
      <c r="G682" s="87"/>
      <c r="H682" s="87"/>
      <c r="I682" s="87"/>
      <c r="J682" s="87">
        <v>1</v>
      </c>
      <c r="K682" s="211"/>
      <c r="L682" s="211"/>
      <c r="M682" s="211"/>
      <c r="N682" s="211"/>
      <c r="O682" s="211"/>
      <c r="P682" s="211"/>
      <c r="Q682" s="211"/>
      <c r="R682" s="129">
        <v>1</v>
      </c>
      <c r="S682" s="159"/>
      <c r="T682" s="108"/>
      <c r="U682" s="88"/>
      <c r="V682" s="105"/>
      <c r="W682" s="228">
        <v>2</v>
      </c>
      <c r="X682" s="107"/>
      <c r="Y682" s="105"/>
    </row>
    <row r="683" spans="1:25" ht="15.75" customHeight="1" x14ac:dyDescent="0.25">
      <c r="A683" s="84">
        <v>2001</v>
      </c>
      <c r="B683" s="87"/>
      <c r="C683" s="87"/>
      <c r="D683" s="87"/>
      <c r="E683" s="87"/>
      <c r="F683" s="87"/>
      <c r="G683" s="87"/>
      <c r="H683" s="87"/>
      <c r="I683" s="87"/>
      <c r="J683" s="87">
        <v>1</v>
      </c>
      <c r="K683" s="211"/>
      <c r="L683" s="211"/>
      <c r="M683" s="211"/>
      <c r="N683" s="211"/>
      <c r="O683" s="211"/>
      <c r="P683" s="211"/>
      <c r="Q683" s="211"/>
      <c r="R683" s="129">
        <v>1</v>
      </c>
      <c r="S683" s="159"/>
      <c r="T683" s="108"/>
      <c r="U683" s="88"/>
      <c r="V683" s="108"/>
      <c r="W683" s="230">
        <v>1</v>
      </c>
      <c r="X683" s="110"/>
      <c r="Y683" s="105"/>
    </row>
    <row r="684" spans="1:25" ht="15.75" customHeight="1" x14ac:dyDescent="0.25">
      <c r="A684" s="84">
        <v>2002</v>
      </c>
      <c r="B684" s="87"/>
      <c r="C684" s="87"/>
      <c r="D684" s="87"/>
      <c r="E684" s="87"/>
      <c r="F684" s="87"/>
      <c r="G684" s="87"/>
      <c r="H684" s="87"/>
      <c r="I684" s="87"/>
      <c r="J684" s="87"/>
      <c r="K684" s="211"/>
      <c r="L684" s="211"/>
      <c r="M684" s="211"/>
      <c r="N684" s="211"/>
      <c r="O684" s="211"/>
      <c r="P684" s="211"/>
      <c r="Q684" s="211"/>
      <c r="R684" s="129"/>
      <c r="S684" s="159"/>
      <c r="T684" s="108"/>
      <c r="U684" s="88"/>
      <c r="V684" s="111" t="s">
        <v>91</v>
      </c>
      <c r="W684" s="229">
        <v>78</v>
      </c>
      <c r="X684" s="113">
        <f>R687</f>
        <v>89</v>
      </c>
      <c r="Y684" s="114" t="s">
        <v>19</v>
      </c>
    </row>
    <row r="685" spans="1:25" ht="15.75" customHeight="1" x14ac:dyDescent="0.25">
      <c r="A685" s="84">
        <v>2101</v>
      </c>
      <c r="B685" s="87"/>
      <c r="C685" s="87"/>
      <c r="D685" s="87"/>
      <c r="E685" s="87"/>
      <c r="F685" s="87"/>
      <c r="G685" s="87"/>
      <c r="H685" s="87"/>
      <c r="I685" s="87"/>
      <c r="J685" s="87"/>
      <c r="K685" s="211"/>
      <c r="L685" s="211"/>
      <c r="M685" s="211"/>
      <c r="N685" s="211"/>
      <c r="O685" s="211"/>
      <c r="P685" s="211"/>
      <c r="Q685" s="211"/>
      <c r="R685" s="129"/>
      <c r="S685" s="159"/>
      <c r="T685" s="108"/>
      <c r="U685" s="88"/>
      <c r="V685" s="115" t="s">
        <v>92</v>
      </c>
      <c r="W685" s="116">
        <f>IF(W684/B670=0,"",W684/B670)</f>
        <v>0.65</v>
      </c>
      <c r="X685" s="117">
        <f>IF(W684/X684=0,"",W684/X684)</f>
        <v>0.8764044943820225</v>
      </c>
      <c r="Y685" s="118" t="s">
        <v>93</v>
      </c>
    </row>
    <row r="686" spans="1:25" ht="15.75" customHeight="1" x14ac:dyDescent="0.25">
      <c r="A686" s="84">
        <v>2102</v>
      </c>
      <c r="B686" s="87"/>
      <c r="C686" s="87"/>
      <c r="D686" s="87"/>
      <c r="E686" s="87"/>
      <c r="F686" s="87"/>
      <c r="G686" s="87"/>
      <c r="H686" s="87"/>
      <c r="I686" s="87"/>
      <c r="J686" s="87"/>
      <c r="K686" s="211"/>
      <c r="L686" s="211"/>
      <c r="M686" s="211"/>
      <c r="N686" s="211"/>
      <c r="O686" s="211"/>
      <c r="P686" s="211"/>
      <c r="Q686" s="211"/>
      <c r="R686" s="129"/>
      <c r="S686" s="161"/>
      <c r="T686" s="162"/>
      <c r="U686" s="163"/>
      <c r="V686" s="120"/>
      <c r="W686" s="121"/>
      <c r="X686" s="121"/>
      <c r="Y686" s="122"/>
    </row>
    <row r="687" spans="1:25" ht="18" x14ac:dyDescent="0.25">
      <c r="A687" s="46"/>
      <c r="B687" s="296" t="s">
        <v>111</v>
      </c>
      <c r="C687" s="296"/>
      <c r="D687" s="296"/>
      <c r="E687" s="296"/>
      <c r="F687" s="296"/>
      <c r="G687" s="296"/>
      <c r="H687" s="296"/>
      <c r="I687" s="296"/>
      <c r="J687" s="296"/>
      <c r="K687" s="296"/>
      <c r="L687" s="296"/>
      <c r="M687" s="296"/>
      <c r="N687" s="296"/>
      <c r="O687" s="296"/>
      <c r="P687" s="296"/>
      <c r="Q687" s="296"/>
      <c r="R687" s="123">
        <f>SUM(R670:R683)</f>
        <v>89</v>
      </c>
      <c r="S687" s="124">
        <f>IF(SUM(R675:R678)=0,"",SUM(R675:R678)/B670)</f>
        <v>0.625</v>
      </c>
      <c r="T687" s="124">
        <f>IF(R687=0,"",R687/B670)</f>
        <v>0.7416666666666667</v>
      </c>
      <c r="U687" s="124">
        <f>IF(R678=0,"",T687-S687)</f>
        <v>0.1166666666666667</v>
      </c>
      <c r="V687" s="1"/>
      <c r="W687" s="2"/>
      <c r="X687" s="36"/>
      <c r="Y687" s="1"/>
    </row>
    <row r="688" spans="1:25" ht="12.75" customHeight="1" x14ac:dyDescent="0.2">
      <c r="S688" s="1"/>
      <c r="T688" s="1"/>
      <c r="V688" s="1"/>
    </row>
    <row r="689" spans="1:26" ht="12.75" customHeight="1" x14ac:dyDescent="0.2">
      <c r="S689" s="1"/>
      <c r="T689" s="1"/>
      <c r="V689" s="1"/>
    </row>
    <row r="690" spans="1:26" ht="26.25" customHeight="1" x14ac:dyDescent="0.4">
      <c r="A690" s="2"/>
      <c r="B690" s="297" t="s">
        <v>101</v>
      </c>
      <c r="C690" s="297"/>
      <c r="D690" s="297"/>
      <c r="E690" s="297"/>
      <c r="F690" s="297"/>
      <c r="G690" s="297"/>
      <c r="H690" s="297"/>
      <c r="I690" s="297"/>
      <c r="J690" s="297"/>
      <c r="K690" s="297"/>
      <c r="L690" s="297"/>
      <c r="M690" s="297"/>
      <c r="N690" s="297"/>
      <c r="O690" s="297"/>
      <c r="P690" s="297"/>
      <c r="Q690" s="297"/>
      <c r="R690" s="208" t="s">
        <v>95</v>
      </c>
      <c r="S690" s="1"/>
      <c r="T690" s="1"/>
      <c r="U690" s="2"/>
      <c r="V690" s="1"/>
      <c r="W690" s="2"/>
      <c r="X690" s="2"/>
      <c r="Y690" s="2"/>
    </row>
    <row r="691" spans="1:26" ht="20.25" customHeight="1" x14ac:dyDescent="0.2">
      <c r="A691" s="316" t="s">
        <v>18</v>
      </c>
      <c r="B691" s="318" t="s">
        <v>102</v>
      </c>
      <c r="C691" s="319"/>
      <c r="D691" s="319"/>
      <c r="E691" s="319"/>
      <c r="F691" s="319"/>
      <c r="G691" s="319"/>
      <c r="H691" s="319"/>
      <c r="I691" s="319"/>
      <c r="J691" s="320"/>
      <c r="K691" s="298"/>
      <c r="L691" s="298"/>
      <c r="M691" s="298"/>
      <c r="N691" s="298"/>
      <c r="O691" s="298"/>
      <c r="P691" s="298"/>
      <c r="Q691" s="298"/>
      <c r="R691" s="327" t="s">
        <v>19</v>
      </c>
      <c r="S691" s="323" t="s">
        <v>11</v>
      </c>
      <c r="T691" s="323" t="s">
        <v>12</v>
      </c>
      <c r="U691" s="325" t="s">
        <v>13</v>
      </c>
      <c r="V691" s="323" t="s">
        <v>14</v>
      </c>
      <c r="W691" s="324" t="s">
        <v>15</v>
      </c>
      <c r="X691" s="324" t="s">
        <v>16</v>
      </c>
      <c r="Y691" s="323" t="s">
        <v>103</v>
      </c>
    </row>
    <row r="692" spans="1:26" ht="15.75" customHeight="1" x14ac:dyDescent="0.25">
      <c r="A692" s="317"/>
      <c r="B692" s="84" t="s">
        <v>104</v>
      </c>
      <c r="C692" s="84" t="s">
        <v>105</v>
      </c>
      <c r="D692" s="84" t="s">
        <v>106</v>
      </c>
      <c r="E692" s="84" t="s">
        <v>107</v>
      </c>
      <c r="F692" s="84" t="s">
        <v>108</v>
      </c>
      <c r="G692" s="84" t="s">
        <v>109</v>
      </c>
      <c r="H692" s="84" t="s">
        <v>110</v>
      </c>
      <c r="I692" s="84" t="s">
        <v>73</v>
      </c>
      <c r="J692" s="84" t="s">
        <v>74</v>
      </c>
      <c r="R692" s="322"/>
      <c r="S692" s="317"/>
      <c r="T692" s="317"/>
      <c r="U692" s="317"/>
      <c r="V692" s="317"/>
      <c r="W692" s="317"/>
      <c r="X692" s="317"/>
      <c r="Y692" s="317"/>
    </row>
    <row r="693" spans="1:26" ht="15.75" customHeight="1" x14ac:dyDescent="0.25">
      <c r="A693" s="84" t="s">
        <v>95</v>
      </c>
      <c r="B693" s="87">
        <v>118</v>
      </c>
      <c r="C693" s="87"/>
      <c r="D693" s="87"/>
      <c r="E693" s="87"/>
      <c r="F693" s="87"/>
      <c r="G693" s="87"/>
      <c r="H693" s="87"/>
      <c r="I693" s="87"/>
      <c r="J693" s="87"/>
      <c r="K693" s="233"/>
      <c r="L693" s="233"/>
      <c r="M693" s="233"/>
      <c r="N693" s="233"/>
      <c r="O693" s="233"/>
      <c r="P693" s="233"/>
      <c r="Q693" s="233"/>
      <c r="R693" s="129"/>
      <c r="S693" s="238"/>
      <c r="T693" s="239"/>
      <c r="U693" s="240"/>
      <c r="V693" s="254"/>
      <c r="W693" s="92">
        <f>B693</f>
        <v>118</v>
      </c>
      <c r="X693" s="255"/>
      <c r="Y693" s="254"/>
    </row>
    <row r="694" spans="1:26" ht="15.75" customHeight="1" x14ac:dyDescent="0.25">
      <c r="A694" s="84">
        <v>1402</v>
      </c>
      <c r="B694" s="87"/>
      <c r="C694" s="87">
        <v>115</v>
      </c>
      <c r="D694" s="87"/>
      <c r="E694" s="87"/>
      <c r="F694" s="87"/>
      <c r="G694" s="87"/>
      <c r="H694" s="87"/>
      <c r="I694" s="87"/>
      <c r="J694" s="87"/>
      <c r="K694" s="233"/>
      <c r="L694" s="233"/>
      <c r="M694" s="233"/>
      <c r="N694" s="233"/>
      <c r="O694" s="233"/>
      <c r="P694" s="233"/>
      <c r="Q694" s="233"/>
      <c r="R694" s="129"/>
      <c r="S694" s="241"/>
      <c r="T694" s="101"/>
      <c r="U694" s="242"/>
      <c r="V694" s="96">
        <f>IF(C694=0,"",C694/B693)</f>
        <v>0.97457627118644063</v>
      </c>
      <c r="W694" s="97">
        <v>115</v>
      </c>
      <c r="X694" s="256">
        <f t="shared" ref="X694:X701" si="144">IF(W694=0,"",W694/W693)</f>
        <v>0.97457627118644063</v>
      </c>
      <c r="Y694" s="256">
        <f t="shared" ref="Y694:Y701" si="145">IF(W694=0,"",100%-X694)</f>
        <v>2.5423728813559365E-2</v>
      </c>
    </row>
    <row r="695" spans="1:26" ht="15.75" customHeight="1" x14ac:dyDescent="0.25">
      <c r="A695" s="84">
        <v>1501</v>
      </c>
      <c r="B695" s="87"/>
      <c r="C695" s="87"/>
      <c r="D695" s="87">
        <v>113</v>
      </c>
      <c r="E695" s="87"/>
      <c r="F695" s="87"/>
      <c r="G695" s="87"/>
      <c r="H695" s="87"/>
      <c r="I695" s="87"/>
      <c r="J695" s="87"/>
      <c r="K695" s="233"/>
      <c r="L695" s="233"/>
      <c r="M695" s="233"/>
      <c r="N695" s="233"/>
      <c r="O695" s="233"/>
      <c r="P695" s="233"/>
      <c r="Q695" s="233"/>
      <c r="R695" s="129"/>
      <c r="S695" s="241"/>
      <c r="T695" s="101"/>
      <c r="U695" s="242"/>
      <c r="V695" s="96">
        <f>IF(D695=0,"",D695/C694)</f>
        <v>0.9826086956521739</v>
      </c>
      <c r="W695" s="97">
        <v>114</v>
      </c>
      <c r="X695" s="256">
        <f t="shared" si="144"/>
        <v>0.99130434782608701</v>
      </c>
      <c r="Y695" s="256">
        <f t="shared" si="145"/>
        <v>8.6956521739129933E-3</v>
      </c>
      <c r="Z695" s="14">
        <f>W695/W693</f>
        <v>0.96610169491525422</v>
      </c>
    </row>
    <row r="696" spans="1:26" ht="15.75" customHeight="1" x14ac:dyDescent="0.25">
      <c r="A696" s="84">
        <v>1502</v>
      </c>
      <c r="B696" s="87"/>
      <c r="C696" s="87"/>
      <c r="D696" s="87"/>
      <c r="E696" s="87">
        <v>99</v>
      </c>
      <c r="F696" s="87"/>
      <c r="G696" s="87"/>
      <c r="H696" s="87"/>
      <c r="I696" s="87"/>
      <c r="J696" s="87"/>
      <c r="K696" s="233"/>
      <c r="L696" s="233"/>
      <c r="M696" s="233"/>
      <c r="N696" s="233"/>
      <c r="O696" s="233"/>
      <c r="P696" s="233"/>
      <c r="Q696" s="233"/>
      <c r="R696" s="129"/>
      <c r="S696" s="241"/>
      <c r="T696" s="101"/>
      <c r="U696" s="242"/>
      <c r="V696" s="96">
        <f>IF(E696=0,"",E696/D695)</f>
        <v>0.87610619469026552</v>
      </c>
      <c r="W696" s="97">
        <v>109</v>
      </c>
      <c r="X696" s="256">
        <f t="shared" si="144"/>
        <v>0.95614035087719296</v>
      </c>
      <c r="Y696" s="256">
        <f t="shared" si="145"/>
        <v>4.3859649122807043E-2</v>
      </c>
    </row>
    <row r="697" spans="1:26" ht="15.75" customHeight="1" x14ac:dyDescent="0.25">
      <c r="A697" s="84">
        <v>1601</v>
      </c>
      <c r="B697" s="87"/>
      <c r="C697" s="87"/>
      <c r="D697" s="87"/>
      <c r="E697" s="87"/>
      <c r="F697" s="87">
        <v>95</v>
      </c>
      <c r="G697" s="87"/>
      <c r="H697" s="87"/>
      <c r="I697" s="87"/>
      <c r="J697" s="87"/>
      <c r="K697" s="233"/>
      <c r="L697" s="233"/>
      <c r="M697" s="233"/>
      <c r="N697" s="233"/>
      <c r="O697" s="233"/>
      <c r="P697" s="233"/>
      <c r="Q697" s="233"/>
      <c r="R697" s="129"/>
      <c r="S697" s="241"/>
      <c r="T697" s="101"/>
      <c r="U697" s="242"/>
      <c r="V697" s="96">
        <f>IF(F697=0,"",F697/E696)</f>
        <v>0.95959595959595956</v>
      </c>
      <c r="W697" s="97">
        <v>108</v>
      </c>
      <c r="X697" s="256">
        <f t="shared" si="144"/>
        <v>0.99082568807339455</v>
      </c>
      <c r="Y697" s="256">
        <f t="shared" si="145"/>
        <v>9.1743119266054496E-3</v>
      </c>
    </row>
    <row r="698" spans="1:26" ht="15.75" customHeight="1" x14ac:dyDescent="0.25">
      <c r="A698" s="84">
        <v>1602</v>
      </c>
      <c r="B698" s="87"/>
      <c r="C698" s="87"/>
      <c r="D698" s="87"/>
      <c r="E698" s="87"/>
      <c r="F698" s="87"/>
      <c r="G698" s="87">
        <v>90</v>
      </c>
      <c r="H698" s="87"/>
      <c r="I698" s="87"/>
      <c r="J698" s="87"/>
      <c r="K698" s="233"/>
      <c r="L698" s="233"/>
      <c r="M698" s="233"/>
      <c r="N698" s="233"/>
      <c r="O698" s="233"/>
      <c r="P698" s="233"/>
      <c r="Q698" s="233"/>
      <c r="R698" s="129"/>
      <c r="S698" s="241"/>
      <c r="T698" s="101"/>
      <c r="U698" s="242"/>
      <c r="V698" s="96">
        <f>IF(G698=0,"",G698/F697)</f>
        <v>0.94736842105263153</v>
      </c>
      <c r="W698" s="97">
        <v>102</v>
      </c>
      <c r="X698" s="256">
        <f t="shared" si="144"/>
        <v>0.94444444444444442</v>
      </c>
      <c r="Y698" s="256">
        <f t="shared" si="145"/>
        <v>5.555555555555558E-2</v>
      </c>
    </row>
    <row r="699" spans="1:26" ht="15.75" customHeight="1" x14ac:dyDescent="0.25">
      <c r="A699" s="84">
        <v>1701</v>
      </c>
      <c r="B699" s="87"/>
      <c r="C699" s="87"/>
      <c r="D699" s="87"/>
      <c r="E699" s="87"/>
      <c r="F699" s="87"/>
      <c r="G699" s="87"/>
      <c r="H699" s="87">
        <v>89</v>
      </c>
      <c r="I699" s="87"/>
      <c r="J699" s="87"/>
      <c r="K699" s="233"/>
      <c r="L699" s="233"/>
      <c r="M699" s="233"/>
      <c r="N699" s="233"/>
      <c r="O699" s="233"/>
      <c r="P699" s="233"/>
      <c r="Q699" s="233"/>
      <c r="R699" s="129">
        <v>1</v>
      </c>
      <c r="S699" s="241"/>
      <c r="T699" s="101"/>
      <c r="U699" s="242"/>
      <c r="V699" s="96">
        <f>IF(H699=0,"",H699/G698)</f>
        <v>0.98888888888888893</v>
      </c>
      <c r="W699" s="97">
        <v>101</v>
      </c>
      <c r="X699" s="256">
        <f t="shared" si="144"/>
        <v>0.99019607843137258</v>
      </c>
      <c r="Y699" s="256">
        <f t="shared" si="145"/>
        <v>9.8039215686274161E-3</v>
      </c>
    </row>
    <row r="700" spans="1:26" ht="15.75" customHeight="1" x14ac:dyDescent="0.25">
      <c r="A700" s="84">
        <v>1702</v>
      </c>
      <c r="B700" s="87"/>
      <c r="C700" s="87"/>
      <c r="D700" s="87"/>
      <c r="E700" s="87"/>
      <c r="F700" s="87"/>
      <c r="G700" s="87"/>
      <c r="H700" s="87"/>
      <c r="I700" s="87">
        <v>85</v>
      </c>
      <c r="J700" s="87"/>
      <c r="K700" s="233"/>
      <c r="L700" s="233"/>
      <c r="M700" s="233"/>
      <c r="N700" s="233"/>
      <c r="O700" s="233"/>
      <c r="P700" s="233"/>
      <c r="Q700" s="233"/>
      <c r="R700" s="129">
        <v>1</v>
      </c>
      <c r="S700" s="241"/>
      <c r="T700" s="101"/>
      <c r="U700" s="242"/>
      <c r="V700" s="96">
        <f>IF(I700=0,"",I700/H699)</f>
        <v>0.9550561797752809</v>
      </c>
      <c r="W700" s="97">
        <v>98</v>
      </c>
      <c r="X700" s="256">
        <f t="shared" si="144"/>
        <v>0.97029702970297027</v>
      </c>
      <c r="Y700" s="256">
        <f t="shared" si="145"/>
        <v>2.9702970297029729E-2</v>
      </c>
    </row>
    <row r="701" spans="1:26" ht="15.75" customHeight="1" x14ac:dyDescent="0.25">
      <c r="A701" s="84">
        <v>1801</v>
      </c>
      <c r="B701" s="87"/>
      <c r="C701" s="87"/>
      <c r="D701" s="87"/>
      <c r="E701" s="87"/>
      <c r="F701" s="87"/>
      <c r="G701" s="87"/>
      <c r="H701" s="87"/>
      <c r="I701" s="87"/>
      <c r="J701" s="87">
        <v>77</v>
      </c>
      <c r="K701" s="233"/>
      <c r="L701" s="233"/>
      <c r="M701" s="233"/>
      <c r="N701" s="233"/>
      <c r="O701" s="233"/>
      <c r="P701" s="233"/>
      <c r="Q701" s="233"/>
      <c r="R701" s="129">
        <v>69</v>
      </c>
      <c r="S701" s="241"/>
      <c r="T701" s="101"/>
      <c r="U701" s="242"/>
      <c r="V701" s="126">
        <f>IF(J701=0,"",J701/I700)</f>
        <v>0.90588235294117647</v>
      </c>
      <c r="W701" s="97">
        <v>94</v>
      </c>
      <c r="X701" s="126">
        <f t="shared" si="144"/>
        <v>0.95918367346938771</v>
      </c>
      <c r="Y701" s="126">
        <f t="shared" si="145"/>
        <v>4.081632653061229E-2</v>
      </c>
    </row>
    <row r="702" spans="1:26" ht="15.75" customHeight="1" x14ac:dyDescent="0.25">
      <c r="A702" s="84">
        <v>1802</v>
      </c>
      <c r="B702" s="87"/>
      <c r="C702" s="87"/>
      <c r="D702" s="87"/>
      <c r="E702" s="87"/>
      <c r="F702" s="87"/>
      <c r="G702" s="87"/>
      <c r="H702" s="87"/>
      <c r="I702" s="87"/>
      <c r="J702" s="87">
        <v>19</v>
      </c>
      <c r="K702" s="233"/>
      <c r="L702" s="233"/>
      <c r="M702" s="233"/>
      <c r="N702" s="233"/>
      <c r="O702" s="233"/>
      <c r="P702" s="233"/>
      <c r="Q702" s="233"/>
      <c r="R702" s="129">
        <v>14</v>
      </c>
      <c r="S702" s="241"/>
      <c r="T702" s="101"/>
      <c r="U702" s="232"/>
      <c r="V702" s="175"/>
      <c r="W702" s="97">
        <v>24</v>
      </c>
      <c r="X702" s="175"/>
      <c r="Y702" s="257"/>
    </row>
    <row r="703" spans="1:26" ht="15.75" customHeight="1" x14ac:dyDescent="0.25">
      <c r="A703" s="84">
        <v>1901</v>
      </c>
      <c r="B703" s="87"/>
      <c r="C703" s="87"/>
      <c r="D703" s="87"/>
      <c r="E703" s="87"/>
      <c r="F703" s="87"/>
      <c r="G703" s="87"/>
      <c r="H703" s="87"/>
      <c r="I703" s="87"/>
      <c r="J703" s="87">
        <v>6</v>
      </c>
      <c r="K703" s="233"/>
      <c r="L703" s="233"/>
      <c r="M703" s="233"/>
      <c r="N703" s="233"/>
      <c r="O703" s="233"/>
      <c r="P703" s="233"/>
      <c r="Q703" s="233"/>
      <c r="R703" s="129">
        <v>6</v>
      </c>
      <c r="S703" s="241"/>
      <c r="T703" s="101"/>
      <c r="U703" s="232"/>
      <c r="V703" s="258"/>
      <c r="W703" s="106">
        <v>7</v>
      </c>
      <c r="X703" s="259"/>
      <c r="Y703" s="258"/>
    </row>
    <row r="704" spans="1:26" ht="15.75" customHeight="1" x14ac:dyDescent="0.25">
      <c r="A704" s="84">
        <v>1902</v>
      </c>
      <c r="B704" s="87"/>
      <c r="C704" s="87"/>
      <c r="D704" s="87"/>
      <c r="E704" s="87"/>
      <c r="F704" s="87"/>
      <c r="G704" s="87"/>
      <c r="H704" s="87"/>
      <c r="I704" s="87"/>
      <c r="J704" s="87">
        <v>2</v>
      </c>
      <c r="K704" s="233"/>
      <c r="L704" s="233"/>
      <c r="M704" s="233"/>
      <c r="N704" s="233"/>
      <c r="O704" s="233"/>
      <c r="P704" s="233"/>
      <c r="Q704" s="233"/>
      <c r="R704" s="129">
        <v>1</v>
      </c>
      <c r="S704" s="241"/>
      <c r="T704" s="101"/>
      <c r="U704" s="232"/>
      <c r="V704" s="258"/>
      <c r="W704" s="106">
        <v>3</v>
      </c>
      <c r="X704" s="259"/>
      <c r="Y704" s="258"/>
    </row>
    <row r="705" spans="1:31" ht="15.75" customHeight="1" x14ac:dyDescent="0.25">
      <c r="A705" s="84">
        <v>2001</v>
      </c>
      <c r="B705" s="87"/>
      <c r="C705" s="87"/>
      <c r="D705" s="87"/>
      <c r="E705" s="87"/>
      <c r="F705" s="87"/>
      <c r="G705" s="87"/>
      <c r="H705" s="87"/>
      <c r="I705" s="87"/>
      <c r="J705" s="87"/>
      <c r="K705" s="233"/>
      <c r="L705" s="233"/>
      <c r="M705" s="233"/>
      <c r="N705" s="233"/>
      <c r="O705" s="233"/>
      <c r="P705" s="233"/>
      <c r="Q705" s="233"/>
      <c r="R705" s="129"/>
      <c r="S705" s="241"/>
      <c r="T705" s="101"/>
      <c r="U705" s="232"/>
      <c r="V705" s="258"/>
      <c r="W705" s="106"/>
      <c r="X705" s="259"/>
      <c r="Y705" s="258"/>
    </row>
    <row r="706" spans="1:31" ht="15.75" customHeight="1" x14ac:dyDescent="0.25">
      <c r="A706" s="84">
        <v>2002</v>
      </c>
      <c r="B706" s="87"/>
      <c r="C706" s="87"/>
      <c r="D706" s="87"/>
      <c r="E706" s="87"/>
      <c r="F706" s="87"/>
      <c r="G706" s="87"/>
      <c r="H706" s="87"/>
      <c r="I706" s="87"/>
      <c r="J706" s="87"/>
      <c r="K706" s="233"/>
      <c r="L706" s="233"/>
      <c r="M706" s="233"/>
      <c r="N706" s="233"/>
      <c r="O706" s="233"/>
      <c r="P706" s="233"/>
      <c r="Q706" s="233"/>
      <c r="R706" s="129"/>
      <c r="S706" s="241"/>
      <c r="T706" s="101"/>
      <c r="U706" s="232"/>
      <c r="V706" s="237"/>
      <c r="W706" s="236"/>
      <c r="X706" s="260"/>
      <c r="Y706" s="258"/>
    </row>
    <row r="707" spans="1:31" ht="15.75" customHeight="1" x14ac:dyDescent="0.25">
      <c r="A707" s="84">
        <v>2101</v>
      </c>
      <c r="B707" s="87"/>
      <c r="C707" s="87"/>
      <c r="D707" s="87"/>
      <c r="E707" s="87"/>
      <c r="F707" s="87"/>
      <c r="G707" s="87"/>
      <c r="H707" s="87"/>
      <c r="I707" s="87"/>
      <c r="J707" s="87"/>
      <c r="K707" s="233"/>
      <c r="L707" s="233"/>
      <c r="M707" s="233"/>
      <c r="N707" s="233"/>
      <c r="O707" s="233"/>
      <c r="P707" s="233"/>
      <c r="Q707" s="233"/>
      <c r="R707" s="129"/>
      <c r="S707" s="241"/>
      <c r="T707" s="101"/>
      <c r="U707" s="232"/>
      <c r="V707" s="111" t="s">
        <v>91</v>
      </c>
      <c r="W707" s="112">
        <v>74</v>
      </c>
      <c r="X707" s="113">
        <f>R710</f>
        <v>92</v>
      </c>
      <c r="Y707" s="114" t="s">
        <v>19</v>
      </c>
    </row>
    <row r="708" spans="1:31" ht="15.75" customHeight="1" x14ac:dyDescent="0.25">
      <c r="A708" s="84">
        <v>2102</v>
      </c>
      <c r="B708" s="87"/>
      <c r="C708" s="87"/>
      <c r="D708" s="87"/>
      <c r="E708" s="87"/>
      <c r="F708" s="87"/>
      <c r="G708" s="87"/>
      <c r="H708" s="87"/>
      <c r="I708" s="87"/>
      <c r="J708" s="87"/>
      <c r="K708" s="233"/>
      <c r="L708" s="233"/>
      <c r="M708" s="233"/>
      <c r="N708" s="233"/>
      <c r="O708" s="233"/>
      <c r="P708" s="233"/>
      <c r="Q708" s="233"/>
      <c r="R708" s="129"/>
      <c r="S708" s="241"/>
      <c r="T708" s="101"/>
      <c r="U708" s="232"/>
      <c r="V708" s="115" t="s">
        <v>92</v>
      </c>
      <c r="W708" s="116">
        <f>IF(W707/B693=0,"",W707/B693)</f>
        <v>0.6271186440677966</v>
      </c>
      <c r="X708" s="117">
        <f>IF(W707/X707=0,"",W707/X707)</f>
        <v>0.80434782608695654</v>
      </c>
      <c r="Y708" s="118" t="s">
        <v>93</v>
      </c>
    </row>
    <row r="709" spans="1:31" ht="15.75" customHeight="1" x14ac:dyDescent="0.25">
      <c r="A709" s="84">
        <v>2201</v>
      </c>
      <c r="B709" s="87"/>
      <c r="C709" s="87"/>
      <c r="D709" s="87"/>
      <c r="E709" s="87"/>
      <c r="F709" s="87"/>
      <c r="G709" s="87"/>
      <c r="H709" s="87"/>
      <c r="I709" s="87"/>
      <c r="J709" s="87"/>
      <c r="K709" s="233"/>
      <c r="L709" s="233"/>
      <c r="M709" s="233"/>
      <c r="N709" s="233"/>
      <c r="O709" s="233"/>
      <c r="P709" s="233"/>
      <c r="Q709" s="233"/>
      <c r="R709" s="129"/>
      <c r="S709" s="243"/>
      <c r="T709" s="244"/>
      <c r="U709" s="245"/>
      <c r="V709" s="120"/>
      <c r="W709" s="121"/>
      <c r="X709" s="121"/>
      <c r="Y709" s="122"/>
    </row>
    <row r="710" spans="1:31" ht="18" customHeight="1" x14ac:dyDescent="0.25">
      <c r="A710" s="46"/>
      <c r="B710" s="296" t="s">
        <v>111</v>
      </c>
      <c r="C710" s="296"/>
      <c r="D710" s="296"/>
      <c r="E710" s="296"/>
      <c r="F710" s="296"/>
      <c r="G710" s="296"/>
      <c r="H710" s="296"/>
      <c r="I710" s="296"/>
      <c r="J710" s="296"/>
      <c r="K710" s="296"/>
      <c r="L710" s="296"/>
      <c r="M710" s="296"/>
      <c r="N710" s="296"/>
      <c r="O710" s="296"/>
      <c r="P710" s="296"/>
      <c r="Q710" s="296"/>
      <c r="R710" s="123">
        <f>SUM(R693:R706)</f>
        <v>92</v>
      </c>
      <c r="S710" s="124">
        <f>IF(SUM(R698:R701)=0,"",SUM(R698:R701)/B693)</f>
        <v>0.60169491525423724</v>
      </c>
      <c r="T710" s="124">
        <f>IF(R710=0,"",R710/B693)</f>
        <v>0.77966101694915257</v>
      </c>
      <c r="U710" s="124">
        <f>IF(R701=0,"",T710-S710)</f>
        <v>0.17796610169491534</v>
      </c>
      <c r="V710" s="1"/>
      <c r="W710" s="2"/>
      <c r="X710" s="36"/>
      <c r="Y710" s="1"/>
    </row>
    <row r="711" spans="1:31" ht="12.75" customHeight="1" x14ac:dyDescent="0.2">
      <c r="S711" s="1"/>
      <c r="T711" s="1"/>
      <c r="V711" s="1"/>
    </row>
    <row r="712" spans="1:31" ht="12.75" customHeight="1" x14ac:dyDescent="0.2">
      <c r="S712" s="1"/>
      <c r="T712" s="1"/>
      <c r="V712" s="1"/>
    </row>
    <row r="713" spans="1:31" ht="26.25" customHeight="1" x14ac:dyDescent="0.4">
      <c r="A713" s="2"/>
      <c r="B713" s="297" t="s">
        <v>101</v>
      </c>
      <c r="C713" s="297"/>
      <c r="D713" s="297"/>
      <c r="E713" s="297"/>
      <c r="F713" s="297"/>
      <c r="G713" s="297"/>
      <c r="H713" s="297"/>
      <c r="I713" s="297"/>
      <c r="J713" s="297"/>
      <c r="K713" s="297"/>
      <c r="L713" s="297"/>
      <c r="M713" s="297"/>
      <c r="N713" s="297"/>
      <c r="O713" s="297"/>
      <c r="P713" s="297"/>
      <c r="Q713" s="297"/>
      <c r="R713" s="208" t="s">
        <v>97</v>
      </c>
      <c r="S713" s="1"/>
      <c r="T713" s="1"/>
      <c r="U713" s="2"/>
      <c r="V713" s="1"/>
      <c r="W713" s="2"/>
      <c r="X713" s="2"/>
      <c r="Y713" s="2"/>
    </row>
    <row r="714" spans="1:31" ht="20.25" customHeight="1" x14ac:dyDescent="0.2">
      <c r="A714" s="316" t="s">
        <v>18</v>
      </c>
      <c r="B714" s="318" t="s">
        <v>102</v>
      </c>
      <c r="C714" s="319"/>
      <c r="D714" s="319"/>
      <c r="E714" s="319"/>
      <c r="F714" s="319"/>
      <c r="G714" s="319"/>
      <c r="H714" s="319"/>
      <c r="I714" s="319"/>
      <c r="J714" s="320"/>
      <c r="K714" s="298"/>
      <c r="L714" s="298"/>
      <c r="M714" s="298"/>
      <c r="N714" s="298"/>
      <c r="O714" s="298"/>
      <c r="P714" s="298"/>
      <c r="Q714" s="298"/>
      <c r="R714" s="327" t="s">
        <v>19</v>
      </c>
      <c r="S714" s="323" t="s">
        <v>11</v>
      </c>
      <c r="T714" s="323" t="s">
        <v>12</v>
      </c>
      <c r="U714" s="325" t="s">
        <v>13</v>
      </c>
      <c r="V714" s="323" t="s">
        <v>14</v>
      </c>
      <c r="W714" s="324" t="s">
        <v>15</v>
      </c>
      <c r="X714" s="324" t="s">
        <v>16</v>
      </c>
      <c r="Y714" s="323" t="s">
        <v>103</v>
      </c>
    </row>
    <row r="715" spans="1:31" ht="15.75" customHeight="1" x14ac:dyDescent="0.25">
      <c r="A715" s="317"/>
      <c r="B715" s="84" t="s">
        <v>104</v>
      </c>
      <c r="C715" s="84" t="s">
        <v>105</v>
      </c>
      <c r="D715" s="84" t="s">
        <v>106</v>
      </c>
      <c r="E715" s="84" t="s">
        <v>107</v>
      </c>
      <c r="F715" s="84" t="s">
        <v>108</v>
      </c>
      <c r="G715" s="84" t="s">
        <v>109</v>
      </c>
      <c r="H715" s="84" t="s">
        <v>110</v>
      </c>
      <c r="I715" s="84" t="s">
        <v>73</v>
      </c>
      <c r="J715" s="84" t="s">
        <v>74</v>
      </c>
      <c r="R715" s="322"/>
      <c r="S715" s="317"/>
      <c r="T715" s="317"/>
      <c r="U715" s="317"/>
      <c r="V715" s="317"/>
      <c r="W715" s="317"/>
      <c r="X715" s="317"/>
      <c r="Y715" s="317"/>
    </row>
    <row r="716" spans="1:31" ht="15.75" customHeight="1" x14ac:dyDescent="0.25">
      <c r="A716" s="84">
        <v>1402</v>
      </c>
      <c r="B716" s="87">
        <v>109</v>
      </c>
      <c r="C716" s="87"/>
      <c r="D716" s="87"/>
      <c r="E716" s="87" t="s">
        <v>154</v>
      </c>
      <c r="F716" s="87"/>
      <c r="G716" s="87"/>
      <c r="H716" s="87"/>
      <c r="I716" s="87"/>
      <c r="J716" s="87"/>
      <c r="K716" s="233"/>
      <c r="L716" s="233"/>
      <c r="M716" s="233"/>
      <c r="N716" s="233"/>
      <c r="O716" s="233"/>
      <c r="P716" s="233"/>
      <c r="Q716" s="233"/>
      <c r="R716" s="129"/>
      <c r="S716" s="238"/>
      <c r="T716" s="239"/>
      <c r="U716" s="240"/>
      <c r="V716" s="254"/>
      <c r="W716" s="92">
        <f>B716</f>
        <v>109</v>
      </c>
      <c r="X716" s="255"/>
      <c r="Y716" s="254"/>
      <c r="AC716" s="45"/>
      <c r="AD716" s="45"/>
      <c r="AE716" s="45"/>
    </row>
    <row r="717" spans="1:31" ht="15.75" customHeight="1" x14ac:dyDescent="0.25">
      <c r="A717" s="84">
        <v>1501</v>
      </c>
      <c r="B717" s="87"/>
      <c r="C717" s="87">
        <v>115</v>
      </c>
      <c r="D717" s="87"/>
      <c r="E717" s="87"/>
      <c r="F717" s="87"/>
      <c r="G717" s="87"/>
      <c r="H717" s="87"/>
      <c r="I717" s="87"/>
      <c r="J717" s="87"/>
      <c r="K717" s="233"/>
      <c r="L717" s="233"/>
      <c r="M717" s="233"/>
      <c r="N717" s="233"/>
      <c r="O717" s="233"/>
      <c r="P717" s="233"/>
      <c r="Q717" s="233"/>
      <c r="R717" s="129"/>
      <c r="S717" s="241"/>
      <c r="T717" s="101"/>
      <c r="U717" s="242"/>
      <c r="V717" s="96">
        <f>IF(C717=0,"",C717/B716)</f>
        <v>1.0550458715596329</v>
      </c>
      <c r="W717" s="97">
        <v>118</v>
      </c>
      <c r="X717" s="256">
        <f t="shared" ref="X717:X724" si="146">IF(W717=0,"",W717/W716)</f>
        <v>1.0825688073394495</v>
      </c>
      <c r="Y717" s="256">
        <f t="shared" ref="Y717:Y724" si="147">IF(W717=0,"",100%-X717)</f>
        <v>-8.256880733944949E-2</v>
      </c>
      <c r="AC717" s="45"/>
      <c r="AD717" s="45"/>
      <c r="AE717" s="45"/>
    </row>
    <row r="718" spans="1:31" ht="15.75" customHeight="1" x14ac:dyDescent="0.25">
      <c r="A718" s="84">
        <v>1502</v>
      </c>
      <c r="B718" s="87"/>
      <c r="C718" s="87"/>
      <c r="D718" s="87">
        <v>99</v>
      </c>
      <c r="E718" s="87"/>
      <c r="F718" s="87"/>
      <c r="G718" s="87"/>
      <c r="H718" s="87"/>
      <c r="I718" s="87"/>
      <c r="J718" s="87"/>
      <c r="K718" s="233"/>
      <c r="L718" s="233"/>
      <c r="M718" s="233"/>
      <c r="N718" s="233"/>
      <c r="O718" s="233"/>
      <c r="P718" s="233"/>
      <c r="Q718" s="233"/>
      <c r="R718" s="129"/>
      <c r="S718" s="241"/>
      <c r="T718" s="101"/>
      <c r="U718" s="242"/>
      <c r="V718" s="96">
        <f>IF(D718=0,"",D718/C717)</f>
        <v>0.86086956521739133</v>
      </c>
      <c r="W718" s="97">
        <v>104</v>
      </c>
      <c r="X718" s="256">
        <f t="shared" si="146"/>
        <v>0.88135593220338981</v>
      </c>
      <c r="Y718" s="256">
        <f t="shared" si="147"/>
        <v>0.11864406779661019</v>
      </c>
      <c r="Z718" s="14">
        <f>W718/W716</f>
        <v>0.95412844036697253</v>
      </c>
      <c r="AC718" s="45"/>
      <c r="AD718" s="45"/>
      <c r="AE718" s="45"/>
    </row>
    <row r="719" spans="1:31" ht="15.75" customHeight="1" x14ac:dyDescent="0.25">
      <c r="A719" s="84">
        <v>1601</v>
      </c>
      <c r="B719" s="87"/>
      <c r="C719" s="87"/>
      <c r="D719" s="87"/>
      <c r="E719" s="87">
        <v>99</v>
      </c>
      <c r="F719" s="87"/>
      <c r="G719" s="87"/>
      <c r="H719" s="87"/>
      <c r="I719" s="87"/>
      <c r="J719" s="87"/>
      <c r="K719" s="233"/>
      <c r="L719" s="233"/>
      <c r="M719" s="233"/>
      <c r="N719" s="233"/>
      <c r="O719" s="233"/>
      <c r="P719" s="233"/>
      <c r="Q719" s="233"/>
      <c r="R719" s="129"/>
      <c r="S719" s="241"/>
      <c r="T719" s="101"/>
      <c r="U719" s="242"/>
      <c r="V719" s="96">
        <f>IF(E719=0,"",E719/D718)</f>
        <v>1</v>
      </c>
      <c r="W719" s="97">
        <v>102</v>
      </c>
      <c r="X719" s="256">
        <f t="shared" si="146"/>
        <v>0.98076923076923073</v>
      </c>
      <c r="Y719" s="256">
        <f t="shared" si="147"/>
        <v>1.9230769230769273E-2</v>
      </c>
      <c r="AC719" s="45"/>
      <c r="AD719" s="45"/>
      <c r="AE719" s="45"/>
    </row>
    <row r="720" spans="1:31" ht="15.75" customHeight="1" x14ac:dyDescent="0.25">
      <c r="A720" s="84">
        <v>1602</v>
      </c>
      <c r="B720" s="87"/>
      <c r="C720" s="87"/>
      <c r="D720" s="87"/>
      <c r="E720" s="87"/>
      <c r="F720" s="87">
        <v>96</v>
      </c>
      <c r="G720" s="87"/>
      <c r="H720" s="87"/>
      <c r="I720" s="87"/>
      <c r="J720" s="87"/>
      <c r="K720" s="233"/>
      <c r="L720" s="233"/>
      <c r="M720" s="233"/>
      <c r="N720" s="233"/>
      <c r="O720" s="233"/>
      <c r="P720" s="233"/>
      <c r="Q720" s="233"/>
      <c r="R720" s="129"/>
      <c r="S720" s="241"/>
      <c r="T720" s="101"/>
      <c r="U720" s="242"/>
      <c r="V720" s="96">
        <f>IF(F720=0,"",F720/E719)</f>
        <v>0.96969696969696972</v>
      </c>
      <c r="W720" s="97">
        <v>99</v>
      </c>
      <c r="X720" s="256">
        <f t="shared" si="146"/>
        <v>0.97058823529411764</v>
      </c>
      <c r="Y720" s="256">
        <f t="shared" si="147"/>
        <v>2.9411764705882359E-2</v>
      </c>
      <c r="AC720" s="45"/>
      <c r="AD720" s="45"/>
      <c r="AE720" s="45"/>
    </row>
    <row r="721" spans="1:31" ht="15.75" customHeight="1" x14ac:dyDescent="0.25">
      <c r="A721" s="84">
        <v>1701</v>
      </c>
      <c r="B721" s="87"/>
      <c r="C721" s="87"/>
      <c r="D721" s="87"/>
      <c r="E721" s="87"/>
      <c r="F721" s="87"/>
      <c r="G721" s="87">
        <v>89</v>
      </c>
      <c r="H721" s="87"/>
      <c r="I721" s="87"/>
      <c r="J721" s="87"/>
      <c r="K721" s="233"/>
      <c r="L721" s="233"/>
      <c r="M721" s="233"/>
      <c r="N721" s="233"/>
      <c r="O721" s="233"/>
      <c r="P721" s="233"/>
      <c r="Q721" s="233"/>
      <c r="R721" s="129"/>
      <c r="S721" s="241"/>
      <c r="T721" s="101"/>
      <c r="U721" s="242"/>
      <c r="V721" s="96">
        <f>IF(G721=0,"",G721/F720)</f>
        <v>0.92708333333333337</v>
      </c>
      <c r="W721" s="97">
        <v>98</v>
      </c>
      <c r="X721" s="256">
        <f t="shared" si="146"/>
        <v>0.98989898989898994</v>
      </c>
      <c r="Y721" s="256">
        <f t="shared" si="147"/>
        <v>1.0101010101010055E-2</v>
      </c>
      <c r="AC721" s="45"/>
      <c r="AD721" s="45"/>
      <c r="AE721" s="45"/>
    </row>
    <row r="722" spans="1:31" ht="15.75" customHeight="1" x14ac:dyDescent="0.25">
      <c r="A722" s="84">
        <v>1702</v>
      </c>
      <c r="B722" s="87"/>
      <c r="C722" s="87"/>
      <c r="D722" s="87"/>
      <c r="E722" s="87"/>
      <c r="F722" s="87"/>
      <c r="G722" s="87"/>
      <c r="H722" s="87">
        <v>89</v>
      </c>
      <c r="I722" s="87"/>
      <c r="J722" s="87"/>
      <c r="K722" s="233"/>
      <c r="L722" s="233"/>
      <c r="M722" s="233"/>
      <c r="N722" s="233"/>
      <c r="O722" s="233"/>
      <c r="P722" s="233"/>
      <c r="Q722" s="233"/>
      <c r="R722" s="129">
        <v>1</v>
      </c>
      <c r="S722" s="241"/>
      <c r="T722" s="101"/>
      <c r="U722" s="242"/>
      <c r="V722" s="96">
        <f>IF(H722=0,"",H722/G721)</f>
        <v>1</v>
      </c>
      <c r="W722" s="97">
        <v>95</v>
      </c>
      <c r="X722" s="256">
        <f t="shared" si="146"/>
        <v>0.96938775510204078</v>
      </c>
      <c r="Y722" s="256">
        <f t="shared" si="147"/>
        <v>3.0612244897959218E-2</v>
      </c>
      <c r="AC722" s="45"/>
      <c r="AD722" s="45"/>
      <c r="AE722" s="45"/>
    </row>
    <row r="723" spans="1:31" ht="15.75" customHeight="1" x14ac:dyDescent="0.25">
      <c r="A723" s="84">
        <v>1801</v>
      </c>
      <c r="B723" s="87"/>
      <c r="C723" s="87"/>
      <c r="D723" s="87"/>
      <c r="E723" s="87"/>
      <c r="F723" s="87"/>
      <c r="G723" s="87"/>
      <c r="H723" s="87"/>
      <c r="I723" s="87">
        <v>89</v>
      </c>
      <c r="J723" s="87"/>
      <c r="K723" s="233"/>
      <c r="L723" s="233"/>
      <c r="M723" s="233"/>
      <c r="N723" s="233"/>
      <c r="O723" s="233"/>
      <c r="P723" s="233"/>
      <c r="Q723" s="233"/>
      <c r="R723" s="129"/>
      <c r="S723" s="241"/>
      <c r="T723" s="101"/>
      <c r="U723" s="242"/>
      <c r="V723" s="96">
        <f>IF(I723=0,"",I723/H722)</f>
        <v>1</v>
      </c>
      <c r="W723" s="97">
        <v>95</v>
      </c>
      <c r="X723" s="256">
        <f t="shared" si="146"/>
        <v>1</v>
      </c>
      <c r="Y723" s="256">
        <f t="shared" si="147"/>
        <v>0</v>
      </c>
    </row>
    <row r="724" spans="1:31" ht="15.75" customHeight="1" x14ac:dyDescent="0.25">
      <c r="A724" s="84">
        <v>1802</v>
      </c>
      <c r="B724" s="87"/>
      <c r="C724" s="87"/>
      <c r="D724" s="87"/>
      <c r="E724" s="87"/>
      <c r="F724" s="87"/>
      <c r="G724" s="87"/>
      <c r="H724" s="87"/>
      <c r="I724" s="87"/>
      <c r="J724" s="87">
        <v>81</v>
      </c>
      <c r="K724" s="233"/>
      <c r="L724" s="233"/>
      <c r="M724" s="233"/>
      <c r="N724" s="233"/>
      <c r="O724" s="233"/>
      <c r="P724" s="233"/>
      <c r="Q724" s="233"/>
      <c r="R724" s="129">
        <v>77</v>
      </c>
      <c r="S724" s="241"/>
      <c r="T724" s="101"/>
      <c r="U724" s="242"/>
      <c r="V724" s="126">
        <f>IF(J724=0,"",J724/I723)</f>
        <v>0.9101123595505618</v>
      </c>
      <c r="W724" s="97">
        <v>92</v>
      </c>
      <c r="X724" s="126">
        <f t="shared" si="146"/>
        <v>0.96842105263157896</v>
      </c>
      <c r="Y724" s="126">
        <f t="shared" si="147"/>
        <v>3.157894736842104E-2</v>
      </c>
    </row>
    <row r="725" spans="1:31" ht="15.75" customHeight="1" x14ac:dyDescent="0.25">
      <c r="A725" s="84">
        <v>1901</v>
      </c>
      <c r="B725" s="87"/>
      <c r="C725" s="87"/>
      <c r="D725" s="87"/>
      <c r="E725" s="87"/>
      <c r="F725" s="87"/>
      <c r="G725" s="87"/>
      <c r="H725" s="87"/>
      <c r="I725" s="87"/>
      <c r="J725" s="87">
        <v>8</v>
      </c>
      <c r="K725" s="233"/>
      <c r="L725" s="233"/>
      <c r="M725" s="233"/>
      <c r="N725" s="233"/>
      <c r="O725" s="233"/>
      <c r="P725" s="233"/>
      <c r="Q725" s="233"/>
      <c r="R725" s="129">
        <v>7</v>
      </c>
      <c r="S725" s="241"/>
      <c r="T725" s="101"/>
      <c r="U725" s="232"/>
      <c r="V725" s="175"/>
      <c r="W725" s="97">
        <v>11</v>
      </c>
      <c r="X725" s="175"/>
      <c r="Y725" s="257"/>
    </row>
    <row r="726" spans="1:31" ht="15.75" customHeight="1" x14ac:dyDescent="0.25">
      <c r="A726" s="84">
        <v>1902</v>
      </c>
      <c r="B726" s="87"/>
      <c r="C726" s="87"/>
      <c r="D726" s="87"/>
      <c r="E726" s="87"/>
      <c r="F726" s="87"/>
      <c r="G726" s="87"/>
      <c r="H726" s="87"/>
      <c r="I726" s="87"/>
      <c r="J726" s="87">
        <v>4</v>
      </c>
      <c r="K726" s="233"/>
      <c r="L726" s="233"/>
      <c r="M726" s="233"/>
      <c r="N726" s="233"/>
      <c r="O726" s="233"/>
      <c r="P726" s="233"/>
      <c r="Q726" s="233"/>
      <c r="R726" s="129">
        <v>3</v>
      </c>
      <c r="S726" s="241"/>
      <c r="T726" s="101"/>
      <c r="U726" s="232"/>
      <c r="V726" s="205"/>
      <c r="W726" s="106">
        <v>5</v>
      </c>
      <c r="X726" s="261"/>
      <c r="Y726" s="205"/>
    </row>
    <row r="727" spans="1:31" ht="15.75" customHeight="1" x14ac:dyDescent="0.25">
      <c r="A727" s="84">
        <v>2001</v>
      </c>
      <c r="B727" s="87"/>
      <c r="C727" s="87"/>
      <c r="D727" s="87"/>
      <c r="E727" s="87"/>
      <c r="F727" s="87"/>
      <c r="G727" s="87"/>
      <c r="H727" s="87"/>
      <c r="I727" s="87"/>
      <c r="J727" s="87">
        <v>1</v>
      </c>
      <c r="K727" s="233"/>
      <c r="L727" s="233"/>
      <c r="M727" s="233"/>
      <c r="N727" s="233"/>
      <c r="O727" s="233"/>
      <c r="P727" s="233"/>
      <c r="Q727" s="233"/>
      <c r="R727" s="129">
        <v>1</v>
      </c>
      <c r="S727" s="241"/>
      <c r="T727" s="101"/>
      <c r="U727" s="232"/>
      <c r="V727" s="205"/>
      <c r="W727" s="106">
        <v>3</v>
      </c>
      <c r="X727" s="261"/>
      <c r="Y727" s="205"/>
    </row>
    <row r="728" spans="1:31" ht="15.75" customHeight="1" x14ac:dyDescent="0.25">
      <c r="A728" s="84">
        <v>2002</v>
      </c>
      <c r="B728" s="87"/>
      <c r="C728" s="87"/>
      <c r="D728" s="87"/>
      <c r="E728" s="87"/>
      <c r="F728" s="87"/>
      <c r="G728" s="87"/>
      <c r="H728" s="87"/>
      <c r="I728" s="87"/>
      <c r="J728" s="87">
        <v>1</v>
      </c>
      <c r="K728" s="233"/>
      <c r="L728" s="233"/>
      <c r="M728" s="233"/>
      <c r="N728" s="233"/>
      <c r="O728" s="233"/>
      <c r="P728" s="233"/>
      <c r="Q728" s="233"/>
      <c r="R728" s="129">
        <v>1</v>
      </c>
      <c r="S728" s="241"/>
      <c r="T728" s="101"/>
      <c r="U728" s="232"/>
      <c r="V728" s="205"/>
      <c r="W728" s="228">
        <v>3</v>
      </c>
      <c r="X728" s="261"/>
      <c r="Y728" s="205"/>
    </row>
    <row r="729" spans="1:31" ht="15.75" customHeight="1" x14ac:dyDescent="0.25">
      <c r="A729" s="84">
        <v>2101</v>
      </c>
      <c r="B729" s="87"/>
      <c r="C729" s="87"/>
      <c r="D729" s="87"/>
      <c r="E729" s="87"/>
      <c r="F729" s="87"/>
      <c r="G729" s="87"/>
      <c r="H729" s="87"/>
      <c r="I729" s="87"/>
      <c r="J729" s="87">
        <v>1</v>
      </c>
      <c r="K729" s="233"/>
      <c r="L729" s="233"/>
      <c r="M729" s="233"/>
      <c r="N729" s="233"/>
      <c r="O729" s="233"/>
      <c r="P729" s="233"/>
      <c r="Q729" s="233"/>
      <c r="R729" s="129">
        <v>1</v>
      </c>
      <c r="S729" s="241"/>
      <c r="T729" s="101"/>
      <c r="U729" s="232"/>
      <c r="V729" s="101"/>
      <c r="W729" s="230">
        <v>1</v>
      </c>
      <c r="X729" s="262"/>
      <c r="Y729" s="205"/>
    </row>
    <row r="730" spans="1:31" ht="15.75" customHeight="1" x14ac:dyDescent="0.25">
      <c r="A730" s="84">
        <v>2102</v>
      </c>
      <c r="B730" s="87"/>
      <c r="C730" s="87"/>
      <c r="D730" s="87"/>
      <c r="E730" s="87"/>
      <c r="F730" s="87"/>
      <c r="G730" s="87"/>
      <c r="H730" s="87"/>
      <c r="I730" s="87"/>
      <c r="J730" s="87"/>
      <c r="K730" s="233"/>
      <c r="L730" s="233"/>
      <c r="M730" s="233"/>
      <c r="N730" s="233"/>
      <c r="O730" s="233"/>
      <c r="P730" s="233"/>
      <c r="Q730" s="232" t="s">
        <v>37</v>
      </c>
      <c r="R730" s="129"/>
      <c r="S730" s="241"/>
      <c r="T730" s="101"/>
      <c r="U730" s="232"/>
      <c r="V730" s="111" t="s">
        <v>91</v>
      </c>
      <c r="W730" s="229">
        <v>80</v>
      </c>
      <c r="X730" s="113">
        <f>R733</f>
        <v>91</v>
      </c>
      <c r="Y730" s="114" t="s">
        <v>19</v>
      </c>
    </row>
    <row r="731" spans="1:31" ht="15.75" customHeight="1" x14ac:dyDescent="0.25">
      <c r="A731" s="84">
        <v>2201</v>
      </c>
      <c r="B731" s="87"/>
      <c r="C731" s="87"/>
      <c r="D731" s="87"/>
      <c r="E731" s="87"/>
      <c r="F731" s="87"/>
      <c r="G731" s="87"/>
      <c r="H731" s="87"/>
      <c r="I731" s="87"/>
      <c r="J731" s="87"/>
      <c r="K731" s="233"/>
      <c r="L731" s="233"/>
      <c r="M731" s="233"/>
      <c r="N731" s="233"/>
      <c r="O731" s="233"/>
      <c r="P731" s="233"/>
      <c r="Q731" s="233"/>
      <c r="R731" s="129"/>
      <c r="S731" s="241"/>
      <c r="T731" s="101"/>
      <c r="U731" s="232"/>
      <c r="V731" s="115" t="s">
        <v>92</v>
      </c>
      <c r="W731" s="116">
        <f>IF(W730/B716=0,"",W730/B716)</f>
        <v>0.73394495412844041</v>
      </c>
      <c r="X731" s="117">
        <f>IF(W730/X730=0,"",W730/X730)</f>
        <v>0.87912087912087911</v>
      </c>
      <c r="Y731" s="118" t="s">
        <v>93</v>
      </c>
    </row>
    <row r="732" spans="1:31" ht="15.75" customHeight="1" x14ac:dyDescent="0.25">
      <c r="A732" s="84">
        <v>2202</v>
      </c>
      <c r="B732" s="87"/>
      <c r="C732" s="87"/>
      <c r="D732" s="87"/>
      <c r="E732" s="87"/>
      <c r="F732" s="87"/>
      <c r="G732" s="87"/>
      <c r="H732" s="87"/>
      <c r="I732" s="87"/>
      <c r="J732" s="87"/>
      <c r="K732" s="233"/>
      <c r="L732" s="233"/>
      <c r="M732" s="233"/>
      <c r="N732" s="233"/>
      <c r="O732" s="233"/>
      <c r="P732" s="233"/>
      <c r="Q732" s="233"/>
      <c r="R732" s="129"/>
      <c r="S732" s="243"/>
      <c r="T732" s="244"/>
      <c r="U732" s="245"/>
      <c r="V732" s="120"/>
      <c r="W732" s="121"/>
      <c r="X732" s="121"/>
      <c r="Y732" s="122"/>
    </row>
    <row r="733" spans="1:31" ht="18" customHeight="1" x14ac:dyDescent="0.25">
      <c r="A733" s="46"/>
      <c r="B733" s="296" t="s">
        <v>111</v>
      </c>
      <c r="C733" s="296"/>
      <c r="D733" s="296"/>
      <c r="E733" s="296"/>
      <c r="F733" s="296"/>
      <c r="G733" s="296"/>
      <c r="H733" s="296"/>
      <c r="I733" s="296"/>
      <c r="J733" s="296"/>
      <c r="K733" s="296"/>
      <c r="L733" s="296"/>
      <c r="M733" s="296"/>
      <c r="N733" s="296"/>
      <c r="O733" s="296"/>
      <c r="P733" s="296"/>
      <c r="Q733" s="296"/>
      <c r="R733" s="123">
        <f>SUM(R716:R729)</f>
        <v>91</v>
      </c>
      <c r="S733" s="124">
        <f>IF(SUM(R721:R724)=0,"",SUM(R721:R724)/B716)</f>
        <v>0.7155963302752294</v>
      </c>
      <c r="T733" s="124">
        <f>IF(R733=0,"",R733/B716)</f>
        <v>0.83486238532110091</v>
      </c>
      <c r="U733" s="124">
        <f>IF(R724=0,"",T733-S733)</f>
        <v>0.11926605504587151</v>
      </c>
      <c r="V733" s="1"/>
      <c r="W733" s="2"/>
      <c r="X733" s="36"/>
      <c r="Y733" s="1"/>
    </row>
    <row r="734" spans="1:31" ht="12.75" customHeight="1" x14ac:dyDescent="0.2">
      <c r="S734" s="1"/>
      <c r="T734" s="1"/>
      <c r="V734" s="1"/>
    </row>
    <row r="735" spans="1:31" ht="12.75" customHeight="1" x14ac:dyDescent="0.2">
      <c r="S735" s="1"/>
      <c r="T735" s="1"/>
      <c r="V735" s="1"/>
    </row>
    <row r="736" spans="1:31" ht="26.25" x14ac:dyDescent="0.4">
      <c r="A736" s="2"/>
      <c r="B736" s="297" t="s">
        <v>101</v>
      </c>
      <c r="C736" s="297"/>
      <c r="D736" s="297"/>
      <c r="E736" s="297"/>
      <c r="F736" s="297"/>
      <c r="G736" s="297"/>
      <c r="H736" s="297"/>
      <c r="I736" s="297"/>
      <c r="J736" s="297"/>
      <c r="K736" s="297"/>
      <c r="L736" s="297"/>
      <c r="M736" s="297"/>
      <c r="N736" s="297"/>
      <c r="O736" s="297"/>
      <c r="P736" s="297"/>
      <c r="Q736" s="297"/>
      <c r="R736" s="208" t="s">
        <v>98</v>
      </c>
      <c r="S736" s="1"/>
      <c r="T736" s="1"/>
      <c r="U736" s="2"/>
      <c r="V736" s="1"/>
      <c r="W736" s="2"/>
      <c r="X736" s="2"/>
      <c r="Y736" s="2"/>
    </row>
    <row r="737" spans="1:26" ht="20.25" x14ac:dyDescent="0.2">
      <c r="A737" s="316" t="s">
        <v>18</v>
      </c>
      <c r="B737" s="318" t="s">
        <v>102</v>
      </c>
      <c r="C737" s="319"/>
      <c r="D737" s="319"/>
      <c r="E737" s="319"/>
      <c r="F737" s="319"/>
      <c r="G737" s="319"/>
      <c r="H737" s="319"/>
      <c r="I737" s="319"/>
      <c r="J737" s="320"/>
      <c r="K737" s="298"/>
      <c r="L737" s="298"/>
      <c r="M737" s="298"/>
      <c r="N737" s="298"/>
      <c r="O737" s="298"/>
      <c r="P737" s="298"/>
      <c r="Q737" s="298"/>
      <c r="R737" s="327" t="s">
        <v>19</v>
      </c>
      <c r="S737" s="323" t="s">
        <v>11</v>
      </c>
      <c r="T737" s="323" t="s">
        <v>12</v>
      </c>
      <c r="U737" s="325" t="s">
        <v>13</v>
      </c>
      <c r="V737" s="323" t="s">
        <v>14</v>
      </c>
      <c r="W737" s="324" t="s">
        <v>15</v>
      </c>
      <c r="X737" s="324" t="s">
        <v>16</v>
      </c>
      <c r="Y737" s="323" t="s">
        <v>103</v>
      </c>
    </row>
    <row r="738" spans="1:26" ht="15.75" x14ac:dyDescent="0.25">
      <c r="A738" s="317"/>
      <c r="B738" s="84" t="s">
        <v>104</v>
      </c>
      <c r="C738" s="84" t="s">
        <v>105</v>
      </c>
      <c r="D738" s="84" t="s">
        <v>106</v>
      </c>
      <c r="E738" s="84" t="s">
        <v>107</v>
      </c>
      <c r="F738" s="84" t="s">
        <v>108</v>
      </c>
      <c r="G738" s="84" t="s">
        <v>109</v>
      </c>
      <c r="H738" s="84" t="s">
        <v>110</v>
      </c>
      <c r="I738" s="84" t="s">
        <v>73</v>
      </c>
      <c r="J738" s="84" t="s">
        <v>74</v>
      </c>
      <c r="R738" s="322"/>
      <c r="S738" s="317"/>
      <c r="T738" s="317"/>
      <c r="U738" s="317"/>
      <c r="V738" s="317"/>
      <c r="W738" s="317"/>
      <c r="X738" s="317"/>
      <c r="Y738" s="317"/>
    </row>
    <row r="739" spans="1:26" ht="15.75" customHeight="1" x14ac:dyDescent="0.25">
      <c r="A739" s="84" t="s">
        <v>98</v>
      </c>
      <c r="B739" s="87">
        <v>120</v>
      </c>
      <c r="C739" s="87"/>
      <c r="D739" s="87"/>
      <c r="E739" s="87"/>
      <c r="F739" s="87"/>
      <c r="G739" s="87"/>
      <c r="H739" s="87"/>
      <c r="I739" s="87"/>
      <c r="J739" s="87"/>
      <c r="K739" s="233"/>
      <c r="L739" s="233"/>
      <c r="M739" s="233"/>
      <c r="N739" s="233"/>
      <c r="O739" s="233"/>
      <c r="P739" s="233"/>
      <c r="Q739" s="233"/>
      <c r="R739" s="129"/>
      <c r="S739" s="238"/>
      <c r="T739" s="239"/>
      <c r="U739" s="240"/>
      <c r="V739" s="254"/>
      <c r="W739" s="92">
        <f>B739</f>
        <v>120</v>
      </c>
      <c r="X739" s="255"/>
      <c r="Y739" s="254"/>
    </row>
    <row r="740" spans="1:26" ht="15.75" customHeight="1" x14ac:dyDescent="0.25">
      <c r="A740" s="84">
        <v>1502</v>
      </c>
      <c r="B740" s="87"/>
      <c r="C740" s="87">
        <v>106</v>
      </c>
      <c r="D740" s="87"/>
      <c r="E740" s="87"/>
      <c r="F740" s="87"/>
      <c r="G740" s="87"/>
      <c r="H740" s="87"/>
      <c r="I740" s="87"/>
      <c r="J740" s="87"/>
      <c r="K740" s="233"/>
      <c r="L740" s="233"/>
      <c r="M740" s="233"/>
      <c r="N740" s="233"/>
      <c r="O740" s="233"/>
      <c r="P740" s="233"/>
      <c r="Q740" s="233"/>
      <c r="R740" s="129"/>
      <c r="S740" s="241"/>
      <c r="T740" s="101"/>
      <c r="U740" s="242"/>
      <c r="V740" s="96">
        <f>IF(C740=0,"",C740/B739)</f>
        <v>0.8833333333333333</v>
      </c>
      <c r="W740" s="97">
        <v>106</v>
      </c>
      <c r="X740" s="256">
        <f t="shared" ref="X740:X747" si="148">IF(W740=0,"",W740/W739)</f>
        <v>0.8833333333333333</v>
      </c>
      <c r="Y740" s="256">
        <f t="shared" ref="Y740:Y747" si="149">IF(W740=0,"",100%-X740)</f>
        <v>0.1166666666666667</v>
      </c>
    </row>
    <row r="741" spans="1:26" ht="15.75" customHeight="1" x14ac:dyDescent="0.25">
      <c r="A741" s="84">
        <v>1601</v>
      </c>
      <c r="B741" s="87"/>
      <c r="C741" s="87"/>
      <c r="D741" s="87">
        <v>98</v>
      </c>
      <c r="E741" s="87"/>
      <c r="F741" s="87"/>
      <c r="G741" s="87"/>
      <c r="H741" s="87"/>
      <c r="I741" s="87"/>
      <c r="J741" s="87"/>
      <c r="K741" s="233"/>
      <c r="L741" s="233"/>
      <c r="M741" s="233"/>
      <c r="N741" s="233"/>
      <c r="O741" s="233"/>
      <c r="P741" s="233"/>
      <c r="Q741" s="233"/>
      <c r="R741" s="129"/>
      <c r="S741" s="241"/>
      <c r="T741" s="101"/>
      <c r="U741" s="242"/>
      <c r="V741" s="96">
        <f>IF(D741=0,"",D741/C740)</f>
        <v>0.92452830188679247</v>
      </c>
      <c r="W741" s="97">
        <v>102</v>
      </c>
      <c r="X741" s="256">
        <f t="shared" si="148"/>
        <v>0.96226415094339623</v>
      </c>
      <c r="Y741" s="256">
        <f t="shared" si="149"/>
        <v>3.7735849056603765E-2</v>
      </c>
      <c r="Z741" s="14">
        <f>W741/W739</f>
        <v>0.85</v>
      </c>
    </row>
    <row r="742" spans="1:26" ht="15.75" customHeight="1" x14ac:dyDescent="0.25">
      <c r="A742" s="84">
        <v>1602</v>
      </c>
      <c r="B742" s="87"/>
      <c r="C742" s="87"/>
      <c r="D742" s="87"/>
      <c r="E742" s="87">
        <v>91</v>
      </c>
      <c r="F742" s="87"/>
      <c r="G742" s="87"/>
      <c r="H742" s="87"/>
      <c r="I742" s="87"/>
      <c r="J742" s="87"/>
      <c r="K742" s="233"/>
      <c r="L742" s="233"/>
      <c r="M742" s="233"/>
      <c r="N742" s="233"/>
      <c r="O742" s="233"/>
      <c r="P742" s="233"/>
      <c r="Q742" s="233"/>
      <c r="R742" s="129"/>
      <c r="S742" s="241"/>
      <c r="T742" s="101"/>
      <c r="U742" s="242"/>
      <c r="V742" s="96">
        <f>IF(E742=0,"",E742/D741)</f>
        <v>0.9285714285714286</v>
      </c>
      <c r="W742" s="97">
        <v>97</v>
      </c>
      <c r="X742" s="256">
        <f t="shared" si="148"/>
        <v>0.9509803921568627</v>
      </c>
      <c r="Y742" s="256">
        <f t="shared" si="149"/>
        <v>4.9019607843137303E-2</v>
      </c>
    </row>
    <row r="743" spans="1:26" ht="15.75" customHeight="1" x14ac:dyDescent="0.25">
      <c r="A743" s="84">
        <v>1701</v>
      </c>
      <c r="B743" s="87"/>
      <c r="C743" s="87"/>
      <c r="D743" s="87"/>
      <c r="E743" s="87"/>
      <c r="F743" s="87">
        <v>82</v>
      </c>
      <c r="G743" s="87"/>
      <c r="H743" s="87"/>
      <c r="I743" s="87"/>
      <c r="J743" s="87"/>
      <c r="K743" s="233"/>
      <c r="L743" s="233"/>
      <c r="M743" s="233"/>
      <c r="N743" s="233"/>
      <c r="O743" s="233"/>
      <c r="P743" s="233"/>
      <c r="Q743" s="233"/>
      <c r="R743" s="129"/>
      <c r="S743" s="241"/>
      <c r="T743" s="101"/>
      <c r="U743" s="242"/>
      <c r="V743" s="96">
        <f>IF(F743=0,"",F743/E742)</f>
        <v>0.90109890109890112</v>
      </c>
      <c r="W743" s="97">
        <v>92</v>
      </c>
      <c r="X743" s="256">
        <f t="shared" si="148"/>
        <v>0.94845360824742264</v>
      </c>
      <c r="Y743" s="256">
        <f t="shared" si="149"/>
        <v>5.1546391752577359E-2</v>
      </c>
    </row>
    <row r="744" spans="1:26" ht="15.75" customHeight="1" x14ac:dyDescent="0.25">
      <c r="A744" s="84">
        <v>1702</v>
      </c>
      <c r="B744" s="87"/>
      <c r="C744" s="87"/>
      <c r="D744" s="87"/>
      <c r="E744" s="87"/>
      <c r="F744" s="87"/>
      <c r="G744" s="87">
        <v>74</v>
      </c>
      <c r="H744" s="87"/>
      <c r="I744" s="87"/>
      <c r="J744" s="87"/>
      <c r="K744" s="233"/>
      <c r="L744" s="233"/>
      <c r="M744" s="233"/>
      <c r="N744" s="233"/>
      <c r="O744" s="233"/>
      <c r="P744" s="233"/>
      <c r="Q744" s="233"/>
      <c r="R744" s="129">
        <v>1</v>
      </c>
      <c r="S744" s="241"/>
      <c r="T744" s="101"/>
      <c r="U744" s="242"/>
      <c r="V744" s="96">
        <f>IF(G744=0,"",G744/F743)</f>
        <v>0.90243902439024393</v>
      </c>
      <c r="W744" s="97">
        <v>90</v>
      </c>
      <c r="X744" s="256">
        <f t="shared" si="148"/>
        <v>0.97826086956521741</v>
      </c>
      <c r="Y744" s="256">
        <f t="shared" si="149"/>
        <v>2.1739130434782594E-2</v>
      </c>
    </row>
    <row r="745" spans="1:26" ht="15.75" customHeight="1" x14ac:dyDescent="0.25">
      <c r="A745" s="84">
        <v>1801</v>
      </c>
      <c r="B745" s="87"/>
      <c r="C745" s="87"/>
      <c r="D745" s="87"/>
      <c r="E745" s="87"/>
      <c r="F745" s="87"/>
      <c r="G745" s="87"/>
      <c r="H745" s="87">
        <v>74</v>
      </c>
      <c r="I745" s="87"/>
      <c r="J745" s="87"/>
      <c r="K745" s="233"/>
      <c r="L745" s="233"/>
      <c r="M745" s="233"/>
      <c r="N745" s="233"/>
      <c r="O745" s="233"/>
      <c r="P745" s="233"/>
      <c r="Q745" s="233"/>
      <c r="R745" s="129"/>
      <c r="S745" s="241"/>
      <c r="T745" s="101"/>
      <c r="U745" s="242"/>
      <c r="V745" s="96">
        <f>IF(H745=0,"",H745/G744)</f>
        <v>1</v>
      </c>
      <c r="W745" s="97">
        <v>87</v>
      </c>
      <c r="X745" s="256">
        <f t="shared" si="148"/>
        <v>0.96666666666666667</v>
      </c>
      <c r="Y745" s="256">
        <f t="shared" si="149"/>
        <v>3.3333333333333326E-2</v>
      </c>
    </row>
    <row r="746" spans="1:26" ht="15.75" customHeight="1" x14ac:dyDescent="0.25">
      <c r="A746" s="84">
        <v>1802</v>
      </c>
      <c r="B746" s="87"/>
      <c r="C746" s="87"/>
      <c r="D746" s="87"/>
      <c r="E746" s="87"/>
      <c r="F746" s="87"/>
      <c r="G746" s="87"/>
      <c r="H746" s="87"/>
      <c r="I746" s="87">
        <v>72</v>
      </c>
      <c r="J746" s="87"/>
      <c r="K746" s="233"/>
      <c r="L746" s="233"/>
      <c r="M746" s="233"/>
      <c r="N746" s="233"/>
      <c r="O746" s="233"/>
      <c r="P746" s="233"/>
      <c r="Q746" s="233"/>
      <c r="R746" s="129"/>
      <c r="S746" s="241"/>
      <c r="T746" s="101"/>
      <c r="U746" s="242"/>
      <c r="V746" s="96">
        <f>IF(I746=0,"",I746/H745)</f>
        <v>0.97297297297297303</v>
      </c>
      <c r="W746" s="97">
        <v>84</v>
      </c>
      <c r="X746" s="256">
        <f t="shared" si="148"/>
        <v>0.96551724137931039</v>
      </c>
      <c r="Y746" s="256">
        <f t="shared" si="149"/>
        <v>3.4482758620689613E-2</v>
      </c>
    </row>
    <row r="747" spans="1:26" ht="15.75" customHeight="1" x14ac:dyDescent="0.25">
      <c r="A747" s="84">
        <v>1901</v>
      </c>
      <c r="B747" s="87"/>
      <c r="C747" s="87"/>
      <c r="D747" s="87"/>
      <c r="E747" s="87"/>
      <c r="F747" s="87"/>
      <c r="G747" s="87"/>
      <c r="H747" s="87"/>
      <c r="I747" s="87"/>
      <c r="J747" s="87">
        <v>69</v>
      </c>
      <c r="K747" s="233"/>
      <c r="L747" s="233"/>
      <c r="M747" s="233"/>
      <c r="N747" s="233"/>
      <c r="O747" s="233"/>
      <c r="P747" s="233"/>
      <c r="Q747" s="233"/>
      <c r="R747" s="129">
        <v>65</v>
      </c>
      <c r="S747" s="241"/>
      <c r="T747" s="101"/>
      <c r="U747" s="242"/>
      <c r="V747" s="126">
        <f>IF(J747=0,"",J747/I746)</f>
        <v>0.95833333333333337</v>
      </c>
      <c r="W747" s="97">
        <v>84</v>
      </c>
      <c r="X747" s="126">
        <f t="shared" si="148"/>
        <v>1</v>
      </c>
      <c r="Y747" s="126">
        <f t="shared" si="149"/>
        <v>0</v>
      </c>
    </row>
    <row r="748" spans="1:26" ht="15.75" customHeight="1" x14ac:dyDescent="0.25">
      <c r="A748" s="84">
        <v>1902</v>
      </c>
      <c r="B748" s="87"/>
      <c r="C748" s="87"/>
      <c r="D748" s="87"/>
      <c r="E748" s="87"/>
      <c r="F748" s="87"/>
      <c r="G748" s="87"/>
      <c r="H748" s="87"/>
      <c r="I748" s="87"/>
      <c r="J748" s="87">
        <v>8</v>
      </c>
      <c r="K748" s="233"/>
      <c r="L748" s="233"/>
      <c r="M748" s="233"/>
      <c r="N748" s="233"/>
      <c r="O748" s="233"/>
      <c r="P748" s="233"/>
      <c r="Q748" s="233"/>
      <c r="R748" s="129">
        <v>6</v>
      </c>
      <c r="S748" s="241"/>
      <c r="T748" s="101"/>
      <c r="U748" s="232"/>
      <c r="V748" s="175"/>
      <c r="W748" s="97">
        <v>17</v>
      </c>
      <c r="X748" s="175"/>
      <c r="Y748" s="257"/>
    </row>
    <row r="749" spans="1:26" ht="15.75" customHeight="1" x14ac:dyDescent="0.25">
      <c r="A749" s="84">
        <v>2001</v>
      </c>
      <c r="B749" s="87"/>
      <c r="C749" s="87"/>
      <c r="D749" s="87"/>
      <c r="E749" s="87"/>
      <c r="F749" s="87"/>
      <c r="G749" s="87"/>
      <c r="H749" s="87"/>
      <c r="I749" s="87"/>
      <c r="J749" s="87">
        <v>7</v>
      </c>
      <c r="K749" s="233"/>
      <c r="L749" s="233"/>
      <c r="M749" s="233"/>
      <c r="N749" s="233"/>
      <c r="O749" s="233"/>
      <c r="P749" s="233"/>
      <c r="Q749" s="233"/>
      <c r="R749" s="129">
        <v>4</v>
      </c>
      <c r="S749" s="241"/>
      <c r="T749" s="101"/>
      <c r="U749" s="232"/>
      <c r="V749" s="205"/>
      <c r="W749" s="106">
        <v>10</v>
      </c>
      <c r="X749" s="261"/>
      <c r="Y749" s="205"/>
    </row>
    <row r="750" spans="1:26" ht="15.75" customHeight="1" x14ac:dyDescent="0.25">
      <c r="A750" s="84">
        <v>2002</v>
      </c>
      <c r="B750" s="87"/>
      <c r="C750" s="87"/>
      <c r="D750" s="87"/>
      <c r="E750" s="87"/>
      <c r="F750" s="87"/>
      <c r="G750" s="87"/>
      <c r="H750" s="87"/>
      <c r="I750" s="87"/>
      <c r="J750" s="87">
        <v>3</v>
      </c>
      <c r="K750" s="233"/>
      <c r="L750" s="233"/>
      <c r="M750" s="233"/>
      <c r="N750" s="233"/>
      <c r="O750" s="233"/>
      <c r="P750" s="233"/>
      <c r="Q750" s="233"/>
      <c r="R750" s="129">
        <v>3</v>
      </c>
      <c r="S750" s="241"/>
      <c r="T750" s="101"/>
      <c r="U750" s="232"/>
      <c r="V750" s="205"/>
      <c r="W750" s="106">
        <v>3</v>
      </c>
      <c r="X750" s="261"/>
      <c r="Y750" s="205"/>
    </row>
    <row r="751" spans="1:26" ht="15.75" customHeight="1" x14ac:dyDescent="0.25">
      <c r="A751" s="84">
        <v>2101</v>
      </c>
      <c r="B751" s="87"/>
      <c r="C751" s="87"/>
      <c r="D751" s="87"/>
      <c r="E751" s="87"/>
      <c r="F751" s="87"/>
      <c r="G751" s="87"/>
      <c r="H751" s="87"/>
      <c r="I751" s="87"/>
      <c r="J751" s="87">
        <v>2</v>
      </c>
      <c r="K751" s="233"/>
      <c r="L751" s="233"/>
      <c r="M751" s="233"/>
      <c r="N751" s="233"/>
      <c r="O751" s="233"/>
      <c r="P751" s="233"/>
      <c r="Q751" s="233"/>
      <c r="R751" s="129"/>
      <c r="S751" s="241"/>
      <c r="T751" s="101"/>
      <c r="U751" s="232"/>
      <c r="V751" s="205"/>
      <c r="W751" s="106">
        <v>2</v>
      </c>
      <c r="X751" s="261"/>
      <c r="Y751" s="205"/>
    </row>
    <row r="752" spans="1:26" ht="15.75" customHeight="1" x14ac:dyDescent="0.25">
      <c r="A752" s="84">
        <v>2102</v>
      </c>
      <c r="B752" s="87"/>
      <c r="C752" s="87"/>
      <c r="D752" s="87"/>
      <c r="E752" s="87"/>
      <c r="F752" s="87"/>
      <c r="G752" s="87"/>
      <c r="H752" s="87"/>
      <c r="I752" s="87"/>
      <c r="J752" s="87"/>
      <c r="K752" s="233"/>
      <c r="L752" s="233"/>
      <c r="M752" s="233"/>
      <c r="N752" s="233"/>
      <c r="O752" s="233"/>
      <c r="P752" s="233"/>
      <c r="Q752" s="233"/>
      <c r="R752" s="129">
        <v>2</v>
      </c>
      <c r="S752" s="241"/>
      <c r="T752" s="101"/>
      <c r="U752" s="232"/>
      <c r="V752" s="101"/>
      <c r="W752" s="232"/>
      <c r="X752" s="262"/>
      <c r="Y752" s="205"/>
    </row>
    <row r="753" spans="1:30" ht="15.75" customHeight="1" x14ac:dyDescent="0.25">
      <c r="A753" s="84">
        <v>2201</v>
      </c>
      <c r="B753" s="87"/>
      <c r="C753" s="87"/>
      <c r="D753" s="87"/>
      <c r="E753" s="87"/>
      <c r="F753" s="87"/>
      <c r="G753" s="87"/>
      <c r="H753" s="87"/>
      <c r="I753" s="87"/>
      <c r="J753" s="87"/>
      <c r="K753" s="233"/>
      <c r="L753" s="233"/>
      <c r="M753" s="233"/>
      <c r="N753" s="233"/>
      <c r="O753" s="233"/>
      <c r="P753" s="233"/>
      <c r="Q753" s="233"/>
      <c r="R753" s="129"/>
      <c r="S753" s="241"/>
      <c r="T753" s="101"/>
      <c r="U753" s="232"/>
      <c r="V753" s="111" t="s">
        <v>91</v>
      </c>
      <c r="W753" s="112">
        <v>71</v>
      </c>
      <c r="X753" s="113">
        <f>R756</f>
        <v>81</v>
      </c>
      <c r="Y753" s="114" t="s">
        <v>19</v>
      </c>
    </row>
    <row r="754" spans="1:30" ht="15.75" customHeight="1" x14ac:dyDescent="0.25">
      <c r="A754" s="84">
        <v>2202</v>
      </c>
      <c r="B754" s="87"/>
      <c r="C754" s="87"/>
      <c r="D754" s="87"/>
      <c r="E754" s="87"/>
      <c r="F754" s="87"/>
      <c r="G754" s="87"/>
      <c r="H754" s="87"/>
      <c r="I754" s="87"/>
      <c r="J754" s="87"/>
      <c r="K754" s="233"/>
      <c r="L754" s="233"/>
      <c r="M754" s="233"/>
      <c r="N754" s="233"/>
      <c r="O754" s="233"/>
      <c r="P754" s="233"/>
      <c r="Q754" s="233"/>
      <c r="R754" s="129"/>
      <c r="S754" s="241"/>
      <c r="T754" s="101"/>
      <c r="U754" s="232"/>
      <c r="V754" s="115" t="s">
        <v>92</v>
      </c>
      <c r="W754" s="116">
        <f>IF(W753/B739=0,"",W753/B739)</f>
        <v>0.59166666666666667</v>
      </c>
      <c r="X754" s="117">
        <f>IF(W753/X753=0,"",W753/X753)</f>
        <v>0.87654320987654322</v>
      </c>
      <c r="Y754" s="118" t="s">
        <v>93</v>
      </c>
    </row>
    <row r="755" spans="1:30" ht="15.75" x14ac:dyDescent="0.25">
      <c r="A755" s="84">
        <v>2301</v>
      </c>
      <c r="B755" s="87"/>
      <c r="C755" s="87"/>
      <c r="D755" s="87"/>
      <c r="E755" s="87"/>
      <c r="F755" s="87"/>
      <c r="G755" s="87"/>
      <c r="H755" s="87"/>
      <c r="I755" s="87"/>
      <c r="J755" s="87"/>
      <c r="K755" s="233"/>
      <c r="L755" s="233"/>
      <c r="M755" s="233"/>
      <c r="N755" s="233"/>
      <c r="O755" s="233"/>
      <c r="P755" s="233"/>
      <c r="Q755" s="233"/>
      <c r="R755" s="129"/>
      <c r="S755" s="243"/>
      <c r="T755" s="244"/>
      <c r="U755" s="245"/>
      <c r="V755" s="120"/>
      <c r="W755" s="121"/>
      <c r="X755" s="121"/>
      <c r="Y755" s="122"/>
    </row>
    <row r="756" spans="1:30" ht="18" x14ac:dyDescent="0.25">
      <c r="A756" s="46"/>
      <c r="B756" s="296" t="s">
        <v>111</v>
      </c>
      <c r="C756" s="296"/>
      <c r="D756" s="296"/>
      <c r="E756" s="296"/>
      <c r="F756" s="296"/>
      <c r="G756" s="296"/>
      <c r="H756" s="296"/>
      <c r="I756" s="296"/>
      <c r="J756" s="296"/>
      <c r="K756" s="296"/>
      <c r="L756" s="296"/>
      <c r="M756" s="296"/>
      <c r="N756" s="296"/>
      <c r="O756" s="296"/>
      <c r="P756" s="296"/>
      <c r="Q756" s="296"/>
      <c r="R756" s="123">
        <f>SUM(R739:R752)</f>
        <v>81</v>
      </c>
      <c r="S756" s="124">
        <f>IF(SUM(R744:R747)=0,"",SUM(R744:R747)/B739)</f>
        <v>0.55000000000000004</v>
      </c>
      <c r="T756" s="124">
        <f>IF(R756=0,"",R756/B739)</f>
        <v>0.67500000000000004</v>
      </c>
      <c r="U756" s="124">
        <f>IF(R747=0,"",T756-S756)</f>
        <v>0.125</v>
      </c>
      <c r="V756" s="1"/>
      <c r="W756" s="2"/>
      <c r="X756" s="36"/>
      <c r="Y756" s="1"/>
    </row>
    <row r="757" spans="1:30" ht="12.75" customHeight="1" x14ac:dyDescent="0.2">
      <c r="S757" s="1"/>
      <c r="T757" s="1"/>
      <c r="V757" s="1"/>
    </row>
    <row r="758" spans="1:30" ht="12.75" customHeight="1" x14ac:dyDescent="0.2">
      <c r="S758" s="1"/>
      <c r="T758" s="1"/>
      <c r="V758" s="1"/>
    </row>
    <row r="759" spans="1:30" ht="26.25" x14ac:dyDescent="0.4">
      <c r="A759" s="2"/>
      <c r="B759" s="297" t="s">
        <v>101</v>
      </c>
      <c r="C759" s="297"/>
      <c r="D759" s="297"/>
      <c r="E759" s="297"/>
      <c r="F759" s="297"/>
      <c r="G759" s="297"/>
      <c r="H759" s="297"/>
      <c r="I759" s="297"/>
      <c r="J759" s="297"/>
      <c r="K759" s="297"/>
      <c r="L759" s="297"/>
      <c r="M759" s="297"/>
      <c r="N759" s="297"/>
      <c r="O759" s="297"/>
      <c r="P759" s="297"/>
      <c r="Q759" s="297"/>
      <c r="R759" s="208" t="s">
        <v>112</v>
      </c>
      <c r="S759" s="1"/>
      <c r="T759" s="1"/>
      <c r="U759" s="2"/>
      <c r="V759" s="1"/>
      <c r="W759" s="2"/>
      <c r="X759" s="2"/>
      <c r="Y759" s="2"/>
    </row>
    <row r="760" spans="1:30" ht="20.25" x14ac:dyDescent="0.2">
      <c r="A760" s="316" t="s">
        <v>18</v>
      </c>
      <c r="B760" s="318" t="s">
        <v>102</v>
      </c>
      <c r="C760" s="319"/>
      <c r="D760" s="319"/>
      <c r="E760" s="319"/>
      <c r="F760" s="319"/>
      <c r="G760" s="319"/>
      <c r="H760" s="319"/>
      <c r="I760" s="319"/>
      <c r="J760" s="320"/>
      <c r="K760" s="298"/>
      <c r="L760" s="298"/>
      <c r="M760" s="298"/>
      <c r="N760" s="298"/>
      <c r="O760" s="298"/>
      <c r="P760" s="298"/>
      <c r="Q760" s="298"/>
      <c r="R760" s="327" t="s">
        <v>19</v>
      </c>
      <c r="S760" s="323" t="s">
        <v>11</v>
      </c>
      <c r="T760" s="323" t="s">
        <v>12</v>
      </c>
      <c r="U760" s="325" t="s">
        <v>13</v>
      </c>
      <c r="V760" s="323" t="s">
        <v>14</v>
      </c>
      <c r="W760" s="324" t="s">
        <v>15</v>
      </c>
      <c r="X760" s="324" t="s">
        <v>16</v>
      </c>
      <c r="Y760" s="323" t="s">
        <v>103</v>
      </c>
    </row>
    <row r="761" spans="1:30" ht="15.75" x14ac:dyDescent="0.25">
      <c r="A761" s="317"/>
      <c r="B761" s="84" t="s">
        <v>104</v>
      </c>
      <c r="C761" s="84" t="s">
        <v>105</v>
      </c>
      <c r="D761" s="84" t="s">
        <v>106</v>
      </c>
      <c r="E761" s="84" t="s">
        <v>107</v>
      </c>
      <c r="F761" s="84" t="s">
        <v>108</v>
      </c>
      <c r="G761" s="84" t="s">
        <v>109</v>
      </c>
      <c r="H761" s="84" t="s">
        <v>110</v>
      </c>
      <c r="I761" s="84" t="s">
        <v>73</v>
      </c>
      <c r="J761" s="84" t="s">
        <v>74</v>
      </c>
      <c r="K761" s="2"/>
      <c r="L761" s="2"/>
      <c r="M761" s="2"/>
      <c r="N761" s="2"/>
      <c r="O761" s="2"/>
      <c r="P761" s="2"/>
      <c r="Q761" s="2"/>
      <c r="R761" s="322"/>
      <c r="S761" s="317"/>
      <c r="T761" s="317"/>
      <c r="U761" s="317"/>
      <c r="V761" s="317"/>
      <c r="W761" s="317"/>
      <c r="X761" s="317"/>
      <c r="Y761" s="317"/>
    </row>
    <row r="762" spans="1:30" ht="15.75" customHeight="1" x14ac:dyDescent="0.25">
      <c r="A762" s="84">
        <v>1502</v>
      </c>
      <c r="B762" s="87">
        <v>118</v>
      </c>
      <c r="C762" s="87"/>
      <c r="D762" s="87"/>
      <c r="E762" s="87"/>
      <c r="F762" s="87"/>
      <c r="G762" s="87"/>
      <c r="H762" s="87"/>
      <c r="I762" s="87"/>
      <c r="J762" s="87"/>
      <c r="K762" s="232"/>
      <c r="L762" s="232"/>
      <c r="M762" s="232"/>
      <c r="N762" s="232"/>
      <c r="O762" s="232"/>
      <c r="P762" s="232"/>
      <c r="Q762" s="232"/>
      <c r="R762" s="129"/>
      <c r="S762" s="238"/>
      <c r="T762" s="239"/>
      <c r="U762" s="240"/>
      <c r="V762" s="254"/>
      <c r="W762" s="92">
        <f>B762</f>
        <v>118</v>
      </c>
      <c r="X762" s="255"/>
      <c r="Y762" s="254"/>
    </row>
    <row r="763" spans="1:30" ht="15.75" customHeight="1" x14ac:dyDescent="0.25">
      <c r="A763" s="84">
        <v>1601</v>
      </c>
      <c r="B763" s="87"/>
      <c r="C763" s="87">
        <v>118</v>
      </c>
      <c r="D763" s="87"/>
      <c r="E763" s="87"/>
      <c r="F763" s="87"/>
      <c r="G763" s="87"/>
      <c r="H763" s="87"/>
      <c r="I763" s="87"/>
      <c r="J763" s="87"/>
      <c r="K763" s="232"/>
      <c r="L763" s="232"/>
      <c r="M763" s="232"/>
      <c r="N763" s="232"/>
      <c r="O763" s="232"/>
      <c r="P763" s="232"/>
      <c r="Q763" s="232"/>
      <c r="R763" s="129"/>
      <c r="S763" s="241"/>
      <c r="T763" s="101"/>
      <c r="U763" s="242"/>
      <c r="V763" s="96">
        <f>IF(C763=0,"",C763/B762)</f>
        <v>1</v>
      </c>
      <c r="W763" s="97">
        <v>118</v>
      </c>
      <c r="X763" s="256">
        <f t="shared" ref="X763:X770" si="150">IF(W763=0,"",W763/W762)</f>
        <v>1</v>
      </c>
      <c r="Y763" s="256">
        <f t="shared" ref="Y763:Y770" si="151">IF(W763=0,"",100%-X763)</f>
        <v>0</v>
      </c>
    </row>
    <row r="764" spans="1:30" ht="15.75" customHeight="1" x14ac:dyDescent="0.25">
      <c r="A764" s="84">
        <v>1602</v>
      </c>
      <c r="B764" s="87"/>
      <c r="C764" s="87"/>
      <c r="D764" s="87">
        <v>96</v>
      </c>
      <c r="E764" s="87"/>
      <c r="F764" s="87"/>
      <c r="G764" s="87"/>
      <c r="H764" s="87"/>
      <c r="I764" s="87"/>
      <c r="J764" s="87"/>
      <c r="K764" s="232"/>
      <c r="L764" s="232"/>
      <c r="M764" s="232"/>
      <c r="N764" s="232"/>
      <c r="O764" s="232"/>
      <c r="P764" s="232"/>
      <c r="Q764" s="232"/>
      <c r="R764" s="129"/>
      <c r="S764" s="241"/>
      <c r="T764" s="101"/>
      <c r="U764" s="242"/>
      <c r="V764" s="96">
        <f>IF(D764=0,"",D764/C763)</f>
        <v>0.81355932203389836</v>
      </c>
      <c r="W764" s="97">
        <v>96</v>
      </c>
      <c r="X764" s="256">
        <f t="shared" si="150"/>
        <v>0.81355932203389836</v>
      </c>
      <c r="Y764" s="256">
        <f t="shared" si="151"/>
        <v>0.18644067796610164</v>
      </c>
      <c r="Z764" s="14">
        <f>W764/W762</f>
        <v>0.81355932203389836</v>
      </c>
      <c r="AB764" s="45"/>
      <c r="AC764" s="45"/>
      <c r="AD764" s="45"/>
    </row>
    <row r="765" spans="1:30" ht="15.75" customHeight="1" x14ac:dyDescent="0.25">
      <c r="A765" s="84">
        <v>1701</v>
      </c>
      <c r="B765" s="87"/>
      <c r="C765" s="87"/>
      <c r="D765" s="87"/>
      <c r="E765" s="87">
        <v>89</v>
      </c>
      <c r="F765" s="87"/>
      <c r="G765" s="87"/>
      <c r="H765" s="87"/>
      <c r="I765" s="87"/>
      <c r="J765" s="87"/>
      <c r="K765" s="232"/>
      <c r="L765" s="232"/>
      <c r="M765" s="232"/>
      <c r="N765" s="232"/>
      <c r="O765" s="232"/>
      <c r="P765" s="232"/>
      <c r="Q765" s="232"/>
      <c r="R765" s="129"/>
      <c r="S765" s="241"/>
      <c r="T765" s="101"/>
      <c r="U765" s="242"/>
      <c r="V765" s="96">
        <f>IF(E765=0,"",E765/D764)</f>
        <v>0.92708333333333337</v>
      </c>
      <c r="W765" s="97">
        <v>96</v>
      </c>
      <c r="X765" s="256">
        <f t="shared" si="150"/>
        <v>1</v>
      </c>
      <c r="Y765" s="256">
        <f t="shared" si="151"/>
        <v>0</v>
      </c>
      <c r="AB765" s="45"/>
      <c r="AC765" s="45"/>
      <c r="AD765" s="45"/>
    </row>
    <row r="766" spans="1:30" ht="15.75" customHeight="1" x14ac:dyDescent="0.25">
      <c r="A766" s="84">
        <v>1702</v>
      </c>
      <c r="B766" s="87"/>
      <c r="C766" s="87"/>
      <c r="D766" s="87"/>
      <c r="E766" s="87"/>
      <c r="F766" s="87">
        <v>82</v>
      </c>
      <c r="G766" s="87"/>
      <c r="H766" s="87"/>
      <c r="I766" s="87"/>
      <c r="J766" s="87"/>
      <c r="K766" s="232"/>
      <c r="L766" s="232"/>
      <c r="M766" s="232"/>
      <c r="N766" s="232"/>
      <c r="O766" s="232"/>
      <c r="P766" s="232"/>
      <c r="Q766" s="232"/>
      <c r="R766" s="129"/>
      <c r="S766" s="241"/>
      <c r="T766" s="101"/>
      <c r="U766" s="242"/>
      <c r="V766" s="96">
        <f>IF(F766=0,"",F766/E765)</f>
        <v>0.9213483146067416</v>
      </c>
      <c r="W766" s="97">
        <v>91</v>
      </c>
      <c r="X766" s="256">
        <f t="shared" si="150"/>
        <v>0.94791666666666663</v>
      </c>
      <c r="Y766" s="256">
        <f t="shared" si="151"/>
        <v>5.208333333333337E-2</v>
      </c>
      <c r="AB766" s="45"/>
      <c r="AC766" s="45"/>
      <c r="AD766" s="45"/>
    </row>
    <row r="767" spans="1:30" ht="15.75" customHeight="1" x14ac:dyDescent="0.25">
      <c r="A767" s="84">
        <v>1801</v>
      </c>
      <c r="B767" s="87"/>
      <c r="C767" s="87"/>
      <c r="D767" s="87"/>
      <c r="E767" s="87"/>
      <c r="F767" s="87"/>
      <c r="G767" s="87">
        <v>82</v>
      </c>
      <c r="H767" s="87"/>
      <c r="I767" s="87"/>
      <c r="J767" s="87"/>
      <c r="K767" s="232"/>
      <c r="L767" s="232"/>
      <c r="M767" s="232"/>
      <c r="N767" s="232"/>
      <c r="O767" s="232"/>
      <c r="P767" s="232"/>
      <c r="Q767" s="232"/>
      <c r="R767" s="129"/>
      <c r="S767" s="241"/>
      <c r="T767" s="101"/>
      <c r="U767" s="242"/>
      <c r="V767" s="96">
        <f>IF(G767=0,"",G767/F766)</f>
        <v>1</v>
      </c>
      <c r="W767" s="97">
        <v>91</v>
      </c>
      <c r="X767" s="256">
        <f t="shared" si="150"/>
        <v>1</v>
      </c>
      <c r="Y767" s="256">
        <f t="shared" si="151"/>
        <v>0</v>
      </c>
      <c r="AB767" s="45"/>
      <c r="AC767" s="45"/>
      <c r="AD767" s="45"/>
    </row>
    <row r="768" spans="1:30" ht="15.75" customHeight="1" x14ac:dyDescent="0.25">
      <c r="A768" s="84">
        <v>1802</v>
      </c>
      <c r="B768" s="87"/>
      <c r="C768" s="87"/>
      <c r="D768" s="87"/>
      <c r="E768" s="87"/>
      <c r="F768" s="87"/>
      <c r="G768" s="87"/>
      <c r="H768" s="87">
        <v>78</v>
      </c>
      <c r="I768" s="87"/>
      <c r="J768" s="87"/>
      <c r="K768" s="232"/>
      <c r="L768" s="232"/>
      <c r="M768" s="232"/>
      <c r="N768" s="232"/>
      <c r="O768" s="232"/>
      <c r="P768" s="232"/>
      <c r="Q768" s="232"/>
      <c r="R768" s="129"/>
      <c r="S768" s="241"/>
      <c r="T768" s="101"/>
      <c r="U768" s="242"/>
      <c r="V768" s="96">
        <f>IF(H768=0,"",H768/G767)</f>
        <v>0.95121951219512191</v>
      </c>
      <c r="W768" s="97">
        <v>85</v>
      </c>
      <c r="X768" s="256">
        <f t="shared" si="150"/>
        <v>0.93406593406593408</v>
      </c>
      <c r="Y768" s="256">
        <f t="shared" si="151"/>
        <v>6.5934065934065922E-2</v>
      </c>
      <c r="AB768" s="45"/>
      <c r="AC768" s="45"/>
      <c r="AD768" s="45"/>
    </row>
    <row r="769" spans="1:30" ht="15.75" customHeight="1" x14ac:dyDescent="0.25">
      <c r="A769" s="84">
        <v>1901</v>
      </c>
      <c r="B769" s="87"/>
      <c r="C769" s="87"/>
      <c r="D769" s="87"/>
      <c r="E769" s="87"/>
      <c r="F769" s="87"/>
      <c r="G769" s="87"/>
      <c r="H769" s="87"/>
      <c r="I769" s="87">
        <v>78</v>
      </c>
      <c r="J769" s="87"/>
      <c r="K769" s="232"/>
      <c r="L769" s="232"/>
      <c r="M769" s="232"/>
      <c r="N769" s="232"/>
      <c r="O769" s="232"/>
      <c r="P769" s="232"/>
      <c r="Q769" s="232"/>
      <c r="R769" s="129"/>
      <c r="S769" s="241"/>
      <c r="T769" s="101"/>
      <c r="U769" s="242"/>
      <c r="V769" s="96">
        <f>IF(I769=0,"",I769/H768)</f>
        <v>1</v>
      </c>
      <c r="W769" s="97">
        <v>85</v>
      </c>
      <c r="X769" s="256">
        <f t="shared" si="150"/>
        <v>1</v>
      </c>
      <c r="Y769" s="256">
        <f t="shared" si="151"/>
        <v>0</v>
      </c>
      <c r="AB769" s="45"/>
      <c r="AC769" s="45"/>
      <c r="AD769" s="45"/>
    </row>
    <row r="770" spans="1:30" ht="15.75" customHeight="1" x14ac:dyDescent="0.25">
      <c r="A770" s="84">
        <v>1902</v>
      </c>
      <c r="B770" s="87"/>
      <c r="C770" s="87"/>
      <c r="D770" s="87"/>
      <c r="E770" s="87"/>
      <c r="F770" s="87"/>
      <c r="G770" s="87"/>
      <c r="H770" s="87"/>
      <c r="I770" s="87"/>
      <c r="J770" s="87">
        <v>72</v>
      </c>
      <c r="K770" s="232"/>
      <c r="L770" s="232"/>
      <c r="M770" s="232"/>
      <c r="N770" s="232"/>
      <c r="O770" s="232"/>
      <c r="P770" s="232"/>
      <c r="Q770" s="232"/>
      <c r="R770" s="129">
        <v>70</v>
      </c>
      <c r="S770" s="241"/>
      <c r="T770" s="101"/>
      <c r="U770" s="242"/>
      <c r="V770" s="126">
        <f>IF(J770=0,"",J770/I769)</f>
        <v>0.92307692307692313</v>
      </c>
      <c r="W770" s="97">
        <v>82</v>
      </c>
      <c r="X770" s="126">
        <f t="shared" si="150"/>
        <v>0.96470588235294119</v>
      </c>
      <c r="Y770" s="126">
        <f t="shared" si="151"/>
        <v>3.5294117647058809E-2</v>
      </c>
    </row>
    <row r="771" spans="1:30" ht="15.75" customHeight="1" x14ac:dyDescent="0.25">
      <c r="A771" s="84">
        <v>2001</v>
      </c>
      <c r="B771" s="87"/>
      <c r="C771" s="87"/>
      <c r="D771" s="87"/>
      <c r="E771" s="87"/>
      <c r="F771" s="87"/>
      <c r="G771" s="87"/>
      <c r="H771" s="87"/>
      <c r="I771" s="87"/>
      <c r="J771" s="87">
        <v>8</v>
      </c>
      <c r="K771" s="232"/>
      <c r="L771" s="232"/>
      <c r="M771" s="232"/>
      <c r="N771" s="232"/>
      <c r="O771" s="232"/>
      <c r="P771" s="232"/>
      <c r="Q771" s="232"/>
      <c r="R771" s="129">
        <v>8</v>
      </c>
      <c r="S771" s="241"/>
      <c r="T771" s="101"/>
      <c r="U771" s="232"/>
      <c r="V771" s="101"/>
      <c r="W771" s="97">
        <v>10</v>
      </c>
      <c r="X771" s="101"/>
      <c r="Y771" s="263"/>
    </row>
    <row r="772" spans="1:30" ht="15.75" customHeight="1" x14ac:dyDescent="0.25">
      <c r="A772" s="84">
        <v>2002</v>
      </c>
      <c r="B772" s="87"/>
      <c r="C772" s="87"/>
      <c r="D772" s="87"/>
      <c r="E772" s="87"/>
      <c r="F772" s="87"/>
      <c r="G772" s="87"/>
      <c r="H772" s="87"/>
      <c r="I772" s="87"/>
      <c r="J772" s="87">
        <v>2</v>
      </c>
      <c r="K772" s="232"/>
      <c r="L772" s="232"/>
      <c r="M772" s="232"/>
      <c r="N772" s="232"/>
      <c r="O772" s="232"/>
      <c r="P772" s="232"/>
      <c r="Q772" s="232"/>
      <c r="R772" s="129">
        <v>2</v>
      </c>
      <c r="S772" s="241"/>
      <c r="T772" s="101"/>
      <c r="U772" s="232"/>
      <c r="V772" s="205"/>
      <c r="W772" s="106">
        <v>3</v>
      </c>
      <c r="X772" s="261"/>
      <c r="Y772" s="205"/>
    </row>
    <row r="773" spans="1:30" ht="15.75" customHeight="1" x14ac:dyDescent="0.25">
      <c r="A773" s="84">
        <v>2101</v>
      </c>
      <c r="B773" s="87"/>
      <c r="C773" s="87"/>
      <c r="D773" s="87"/>
      <c r="E773" s="87"/>
      <c r="F773" s="87"/>
      <c r="G773" s="87"/>
      <c r="H773" s="87"/>
      <c r="I773" s="87"/>
      <c r="J773" s="87">
        <v>1</v>
      </c>
      <c r="K773" s="232"/>
      <c r="L773" s="232"/>
      <c r="M773" s="232"/>
      <c r="N773" s="232"/>
      <c r="O773" s="232"/>
      <c r="P773" s="232"/>
      <c r="Q773" s="232"/>
      <c r="R773" s="129">
        <v>1</v>
      </c>
      <c r="S773" s="241"/>
      <c r="T773" s="101"/>
      <c r="U773" s="232"/>
      <c r="V773" s="205"/>
      <c r="W773" s="106">
        <v>1</v>
      </c>
      <c r="X773" s="261"/>
      <c r="Y773" s="205"/>
    </row>
    <row r="774" spans="1:30" ht="15.75" customHeight="1" x14ac:dyDescent="0.25">
      <c r="A774" s="84">
        <v>2102</v>
      </c>
      <c r="B774" s="87"/>
      <c r="C774" s="87"/>
      <c r="D774" s="87"/>
      <c r="E774" s="87"/>
      <c r="F774" s="87"/>
      <c r="G774" s="87"/>
      <c r="H774" s="87"/>
      <c r="I774" s="87"/>
      <c r="J774" s="87"/>
      <c r="K774" s="232"/>
      <c r="L774" s="232"/>
      <c r="M774" s="232"/>
      <c r="N774" s="232"/>
      <c r="O774" s="232"/>
      <c r="P774" s="232"/>
      <c r="Q774" s="232"/>
      <c r="R774" s="129"/>
      <c r="S774" s="241"/>
      <c r="T774" s="101"/>
      <c r="U774" s="232"/>
      <c r="V774" s="205"/>
      <c r="W774" s="106"/>
      <c r="X774" s="261"/>
      <c r="Y774" s="205"/>
    </row>
    <row r="775" spans="1:30" ht="15.75" customHeight="1" x14ac:dyDescent="0.25">
      <c r="A775" s="84">
        <v>2201</v>
      </c>
      <c r="B775" s="87"/>
      <c r="C775" s="87"/>
      <c r="D775" s="87"/>
      <c r="E775" s="87"/>
      <c r="F775" s="87"/>
      <c r="G775" s="87"/>
      <c r="H775" s="87"/>
      <c r="I775" s="87"/>
      <c r="J775" s="87"/>
      <c r="K775" s="232"/>
      <c r="L775" s="232"/>
      <c r="M775" s="232"/>
      <c r="N775" s="232"/>
      <c r="O775" s="232"/>
      <c r="P775" s="232"/>
      <c r="Q775" s="232"/>
      <c r="R775" s="129"/>
      <c r="S775" s="241"/>
      <c r="T775" s="101"/>
      <c r="U775" s="232"/>
      <c r="V775" s="101"/>
      <c r="W775" s="232"/>
      <c r="X775" s="262"/>
      <c r="Y775" s="205"/>
    </row>
    <row r="776" spans="1:30" ht="15.75" customHeight="1" x14ac:dyDescent="0.25">
      <c r="A776" s="84">
        <v>2202</v>
      </c>
      <c r="B776" s="87"/>
      <c r="C776" s="87"/>
      <c r="D776" s="87"/>
      <c r="E776" s="87"/>
      <c r="F776" s="87"/>
      <c r="G776" s="87"/>
      <c r="H776" s="87"/>
      <c r="I776" s="87"/>
      <c r="J776" s="87"/>
      <c r="K776" s="232"/>
      <c r="L776" s="232"/>
      <c r="M776" s="232"/>
      <c r="N776" s="232"/>
      <c r="O776" s="232"/>
      <c r="P776" s="232"/>
      <c r="Q776" s="232"/>
      <c r="R776" s="129"/>
      <c r="S776" s="241"/>
      <c r="T776" s="101"/>
      <c r="U776" s="232"/>
      <c r="V776" s="111" t="s">
        <v>91</v>
      </c>
      <c r="W776" s="112">
        <v>77</v>
      </c>
      <c r="X776" s="113">
        <f>R779</f>
        <v>81</v>
      </c>
      <c r="Y776" s="114" t="s">
        <v>19</v>
      </c>
    </row>
    <row r="777" spans="1:30" ht="15.75" customHeight="1" x14ac:dyDescent="0.25">
      <c r="A777" s="84">
        <v>2301</v>
      </c>
      <c r="B777" s="87"/>
      <c r="C777" s="87"/>
      <c r="D777" s="87"/>
      <c r="E777" s="87"/>
      <c r="F777" s="87"/>
      <c r="G777" s="87"/>
      <c r="H777" s="87"/>
      <c r="I777" s="87"/>
      <c r="J777" s="87"/>
      <c r="K777" s="232"/>
      <c r="L777" s="232"/>
      <c r="M777" s="232"/>
      <c r="N777" s="232"/>
      <c r="O777" s="232"/>
      <c r="P777" s="232"/>
      <c r="Q777" s="232"/>
      <c r="R777" s="129"/>
      <c r="S777" s="241"/>
      <c r="T777" s="101"/>
      <c r="U777" s="232"/>
      <c r="V777" s="115" t="s">
        <v>92</v>
      </c>
      <c r="W777" s="116">
        <f>IF(W776/B762=0,"",W776/B762)</f>
        <v>0.65254237288135597</v>
      </c>
      <c r="X777" s="117">
        <f>IF(W776/X776=0,"",W776/X776)</f>
        <v>0.95061728395061729</v>
      </c>
      <c r="Y777" s="118" t="s">
        <v>93</v>
      </c>
    </row>
    <row r="778" spans="1:30" ht="15.75" x14ac:dyDescent="0.25">
      <c r="A778" s="84">
        <v>2302</v>
      </c>
      <c r="B778" s="87"/>
      <c r="C778" s="87"/>
      <c r="D778" s="87"/>
      <c r="E778" s="87"/>
      <c r="F778" s="87"/>
      <c r="G778" s="87"/>
      <c r="H778" s="87"/>
      <c r="I778" s="87"/>
      <c r="J778" s="87"/>
      <c r="K778" s="232"/>
      <c r="L778" s="232"/>
      <c r="M778" s="232"/>
      <c r="N778" s="232"/>
      <c r="O778" s="232"/>
      <c r="P778" s="232"/>
      <c r="Q778" s="232"/>
      <c r="R778" s="129"/>
      <c r="S778" s="243"/>
      <c r="T778" s="244"/>
      <c r="U778" s="245"/>
      <c r="V778" s="120"/>
      <c r="W778" s="121"/>
      <c r="X778" s="121"/>
      <c r="Y778" s="122"/>
    </row>
    <row r="779" spans="1:30" ht="18" customHeight="1" x14ac:dyDescent="0.25">
      <c r="A779" s="46"/>
      <c r="B779" s="296" t="s">
        <v>111</v>
      </c>
      <c r="C779" s="296"/>
      <c r="D779" s="296"/>
      <c r="E779" s="296"/>
      <c r="F779" s="296"/>
      <c r="G779" s="296"/>
      <c r="H779" s="296"/>
      <c r="I779" s="296"/>
      <c r="J779" s="296"/>
      <c r="K779" s="296"/>
      <c r="L779" s="296"/>
      <c r="M779" s="296"/>
      <c r="N779" s="296"/>
      <c r="O779" s="296"/>
      <c r="P779" s="296"/>
      <c r="Q779" s="296"/>
      <c r="R779" s="123">
        <f>SUM(R762:R775)</f>
        <v>81</v>
      </c>
      <c r="S779" s="124">
        <f>IF(R770=0,"",R770/B762)</f>
        <v>0.59322033898305082</v>
      </c>
      <c r="T779" s="124">
        <f>IF(R779=0,"",R779/B762)</f>
        <v>0.68644067796610164</v>
      </c>
      <c r="U779" s="124">
        <f>IF(R770=0,"",T779-S779)</f>
        <v>9.3220338983050821E-2</v>
      </c>
      <c r="V779" s="1"/>
      <c r="W779" s="2"/>
      <c r="X779" s="36"/>
      <c r="Y779" s="1"/>
    </row>
    <row r="780" spans="1:30" ht="12.75" customHeight="1" x14ac:dyDescent="0.2">
      <c r="S780" s="1"/>
      <c r="T780" s="1"/>
      <c r="V780" s="1"/>
    </row>
    <row r="781" spans="1:30" ht="12.75" customHeight="1" x14ac:dyDescent="0.2">
      <c r="S781" s="1"/>
      <c r="T781" s="1"/>
      <c r="V781" s="1"/>
    </row>
    <row r="782" spans="1:30" ht="26.25" x14ac:dyDescent="0.4">
      <c r="A782" s="2"/>
      <c r="B782" s="297" t="s">
        <v>101</v>
      </c>
      <c r="C782" s="297"/>
      <c r="D782" s="297"/>
      <c r="E782" s="297"/>
      <c r="F782" s="297"/>
      <c r="G782" s="297"/>
      <c r="H782" s="297"/>
      <c r="I782" s="297"/>
      <c r="J782" s="297"/>
      <c r="K782" s="297"/>
      <c r="L782" s="297"/>
      <c r="M782" s="297"/>
      <c r="N782" s="297"/>
      <c r="O782" s="297"/>
      <c r="P782" s="297"/>
      <c r="Q782" s="297"/>
      <c r="R782" s="208" t="s">
        <v>113</v>
      </c>
      <c r="S782" s="1"/>
      <c r="T782" s="1"/>
      <c r="U782" s="2"/>
      <c r="V782" s="1"/>
      <c r="W782" s="2"/>
      <c r="X782" s="2"/>
      <c r="Y782" s="2"/>
    </row>
    <row r="783" spans="1:30" ht="20.25" x14ac:dyDescent="0.2">
      <c r="A783" s="316" t="s">
        <v>18</v>
      </c>
      <c r="B783" s="318" t="s">
        <v>102</v>
      </c>
      <c r="C783" s="319"/>
      <c r="D783" s="319"/>
      <c r="E783" s="319"/>
      <c r="F783" s="319"/>
      <c r="G783" s="319"/>
      <c r="H783" s="319"/>
      <c r="I783" s="319"/>
      <c r="J783" s="320"/>
      <c r="K783" s="298"/>
      <c r="L783" s="298"/>
      <c r="M783" s="298"/>
      <c r="N783" s="298"/>
      <c r="O783" s="298"/>
      <c r="P783" s="298"/>
      <c r="Q783" s="298"/>
      <c r="R783" s="327" t="s">
        <v>19</v>
      </c>
      <c r="S783" s="323" t="s">
        <v>11</v>
      </c>
      <c r="T783" s="323" t="s">
        <v>12</v>
      </c>
      <c r="U783" s="325" t="s">
        <v>13</v>
      </c>
      <c r="V783" s="323" t="s">
        <v>14</v>
      </c>
      <c r="W783" s="324" t="s">
        <v>15</v>
      </c>
      <c r="X783" s="324" t="s">
        <v>16</v>
      </c>
      <c r="Y783" s="323" t="s">
        <v>103</v>
      </c>
    </row>
    <row r="784" spans="1:30" ht="15.75" x14ac:dyDescent="0.25">
      <c r="A784" s="317"/>
      <c r="B784" s="84" t="s">
        <v>104</v>
      </c>
      <c r="C784" s="84" t="s">
        <v>105</v>
      </c>
      <c r="D784" s="84" t="s">
        <v>106</v>
      </c>
      <c r="E784" s="84" t="s">
        <v>107</v>
      </c>
      <c r="F784" s="84" t="s">
        <v>108</v>
      </c>
      <c r="G784" s="84" t="s">
        <v>109</v>
      </c>
      <c r="H784" s="84" t="s">
        <v>110</v>
      </c>
      <c r="I784" s="84" t="s">
        <v>73</v>
      </c>
      <c r="J784" s="84" t="s">
        <v>74</v>
      </c>
      <c r="K784" s="2"/>
      <c r="L784" s="2"/>
      <c r="M784" s="2"/>
      <c r="N784" s="2"/>
      <c r="O784" s="2"/>
      <c r="P784" s="2"/>
      <c r="Q784" s="2"/>
      <c r="R784" s="322"/>
      <c r="S784" s="317"/>
      <c r="T784" s="317"/>
      <c r="U784" s="317"/>
      <c r="V784" s="317"/>
      <c r="W784" s="317"/>
      <c r="X784" s="317"/>
      <c r="Y784" s="317"/>
    </row>
    <row r="785" spans="1:26" ht="15.75" customHeight="1" x14ac:dyDescent="0.25">
      <c r="A785" s="84">
        <v>1601</v>
      </c>
      <c r="B785" s="87">
        <v>124</v>
      </c>
      <c r="C785" s="87"/>
      <c r="D785" s="87"/>
      <c r="E785" s="87"/>
      <c r="F785" s="87"/>
      <c r="G785" s="87"/>
      <c r="H785" s="87"/>
      <c r="I785" s="87"/>
      <c r="J785" s="87"/>
      <c r="K785" s="232"/>
      <c r="L785" s="232"/>
      <c r="M785" s="232"/>
      <c r="N785" s="232"/>
      <c r="O785" s="232"/>
      <c r="P785" s="232"/>
      <c r="Q785" s="232"/>
      <c r="R785" s="129"/>
      <c r="S785" s="238"/>
      <c r="T785" s="239"/>
      <c r="U785" s="240"/>
      <c r="V785" s="254"/>
      <c r="W785" s="92">
        <f>B785</f>
        <v>124</v>
      </c>
      <c r="X785" s="255"/>
      <c r="Y785" s="254"/>
    </row>
    <row r="786" spans="1:26" ht="15.75" customHeight="1" x14ac:dyDescent="0.25">
      <c r="A786" s="84">
        <v>1602</v>
      </c>
      <c r="B786" s="87"/>
      <c r="C786" s="87">
        <v>106</v>
      </c>
      <c r="D786" s="87"/>
      <c r="E786" s="87"/>
      <c r="F786" s="87"/>
      <c r="G786" s="87"/>
      <c r="H786" s="87"/>
      <c r="I786" s="87"/>
      <c r="J786" s="87"/>
      <c r="K786" s="232"/>
      <c r="L786" s="232"/>
      <c r="M786" s="232"/>
      <c r="N786" s="232"/>
      <c r="O786" s="232"/>
      <c r="P786" s="232"/>
      <c r="Q786" s="232"/>
      <c r="R786" s="129"/>
      <c r="S786" s="241"/>
      <c r="T786" s="101"/>
      <c r="U786" s="242"/>
      <c r="V786" s="96">
        <f>IF(C786=0,"",C786/B785)</f>
        <v>0.85483870967741937</v>
      </c>
      <c r="W786" s="97">
        <v>106</v>
      </c>
      <c r="X786" s="256">
        <f t="shared" ref="X786:X793" si="152">IF(W786=0,"",W786/W785)</f>
        <v>0.85483870967741937</v>
      </c>
      <c r="Y786" s="256">
        <f t="shared" ref="Y786:Y793" si="153">IF(W786=0,"",100%-X786)</f>
        <v>0.14516129032258063</v>
      </c>
    </row>
    <row r="787" spans="1:26" ht="15.75" customHeight="1" x14ac:dyDescent="0.25">
      <c r="A787" s="84">
        <v>1701</v>
      </c>
      <c r="B787" s="87"/>
      <c r="C787" s="87"/>
      <c r="D787" s="87">
        <v>97</v>
      </c>
      <c r="E787" s="87"/>
      <c r="F787" s="87"/>
      <c r="G787" s="87"/>
      <c r="H787" s="87"/>
      <c r="I787" s="87"/>
      <c r="J787" s="87"/>
      <c r="K787" s="232"/>
      <c r="L787" s="232"/>
      <c r="M787" s="232"/>
      <c r="N787" s="232"/>
      <c r="O787" s="232"/>
      <c r="P787" s="232"/>
      <c r="Q787" s="232"/>
      <c r="R787" s="129"/>
      <c r="S787" s="241"/>
      <c r="T787" s="101"/>
      <c r="U787" s="242"/>
      <c r="V787" s="96">
        <f>IF(D787=0,"",D787/C786)</f>
        <v>0.91509433962264153</v>
      </c>
      <c r="W787" s="97">
        <v>97</v>
      </c>
      <c r="X787" s="256">
        <f t="shared" si="152"/>
        <v>0.91509433962264153</v>
      </c>
      <c r="Y787" s="256">
        <f t="shared" si="153"/>
        <v>8.4905660377358472E-2</v>
      </c>
      <c r="Z787" s="14">
        <f>W787/W785</f>
        <v>0.782258064516129</v>
      </c>
    </row>
    <row r="788" spans="1:26" ht="15.75" customHeight="1" x14ac:dyDescent="0.25">
      <c r="A788" s="84">
        <v>1702</v>
      </c>
      <c r="B788" s="87"/>
      <c r="C788" s="87"/>
      <c r="D788" s="87"/>
      <c r="E788" s="87">
        <v>90</v>
      </c>
      <c r="F788" s="87"/>
      <c r="G788" s="87"/>
      <c r="H788" s="87"/>
      <c r="I788" s="87"/>
      <c r="J788" s="87"/>
      <c r="K788" s="232"/>
      <c r="L788" s="232"/>
      <c r="M788" s="232"/>
      <c r="N788" s="232"/>
      <c r="O788" s="232"/>
      <c r="P788" s="232"/>
      <c r="Q788" s="232"/>
      <c r="R788" s="129"/>
      <c r="S788" s="241"/>
      <c r="T788" s="101"/>
      <c r="U788" s="242"/>
      <c r="V788" s="96">
        <f>IF(E788=0,"",E788/D787)</f>
        <v>0.92783505154639179</v>
      </c>
      <c r="W788" s="97">
        <v>93</v>
      </c>
      <c r="X788" s="256">
        <f t="shared" si="152"/>
        <v>0.95876288659793818</v>
      </c>
      <c r="Y788" s="256">
        <f t="shared" si="153"/>
        <v>4.123711340206182E-2</v>
      </c>
    </row>
    <row r="789" spans="1:26" ht="15.75" customHeight="1" x14ac:dyDescent="0.25">
      <c r="A789" s="84">
        <v>1801</v>
      </c>
      <c r="B789" s="87"/>
      <c r="C789" s="87"/>
      <c r="D789" s="87"/>
      <c r="E789" s="87"/>
      <c r="F789" s="87">
        <v>89</v>
      </c>
      <c r="G789" s="87"/>
      <c r="H789" s="87"/>
      <c r="I789" s="87"/>
      <c r="J789" s="87"/>
      <c r="K789" s="232"/>
      <c r="L789" s="232"/>
      <c r="M789" s="232"/>
      <c r="N789" s="232"/>
      <c r="O789" s="232"/>
      <c r="P789" s="232"/>
      <c r="Q789" s="232"/>
      <c r="R789" s="129"/>
      <c r="S789" s="241"/>
      <c r="T789" s="101"/>
      <c r="U789" s="242"/>
      <c r="V789" s="96">
        <f>IF(F789=0,"",F789/E788)</f>
        <v>0.98888888888888893</v>
      </c>
      <c r="W789" s="97">
        <v>90</v>
      </c>
      <c r="X789" s="256">
        <f t="shared" si="152"/>
        <v>0.967741935483871</v>
      </c>
      <c r="Y789" s="256">
        <f t="shared" si="153"/>
        <v>3.2258064516129004E-2</v>
      </c>
    </row>
    <row r="790" spans="1:26" ht="15.75" customHeight="1" x14ac:dyDescent="0.25">
      <c r="A790" s="84">
        <v>1802</v>
      </c>
      <c r="B790" s="87"/>
      <c r="C790" s="87"/>
      <c r="D790" s="87"/>
      <c r="E790" s="87"/>
      <c r="F790" s="87"/>
      <c r="G790" s="87">
        <v>83</v>
      </c>
      <c r="H790" s="87"/>
      <c r="I790" s="87"/>
      <c r="J790" s="87"/>
      <c r="K790" s="232"/>
      <c r="L790" s="232"/>
      <c r="M790" s="232"/>
      <c r="N790" s="232"/>
      <c r="O790" s="232"/>
      <c r="P790" s="232"/>
      <c r="Q790" s="232"/>
      <c r="R790" s="129"/>
      <c r="S790" s="241"/>
      <c r="T790" s="101"/>
      <c r="U790" s="242"/>
      <c r="V790" s="96">
        <f>IF(G790=0,"",G790/F789)</f>
        <v>0.93258426966292129</v>
      </c>
      <c r="W790" s="97">
        <v>87</v>
      </c>
      <c r="X790" s="256">
        <f t="shared" si="152"/>
        <v>0.96666666666666667</v>
      </c>
      <c r="Y790" s="256">
        <f t="shared" si="153"/>
        <v>3.3333333333333326E-2</v>
      </c>
    </row>
    <row r="791" spans="1:26" ht="15.75" customHeight="1" x14ac:dyDescent="0.25">
      <c r="A791" s="84">
        <v>1901</v>
      </c>
      <c r="B791" s="87"/>
      <c r="C791" s="87"/>
      <c r="D791" s="87"/>
      <c r="E791" s="87"/>
      <c r="F791" s="87"/>
      <c r="G791" s="87"/>
      <c r="H791" s="87">
        <v>81</v>
      </c>
      <c r="I791" s="87"/>
      <c r="J791" s="87"/>
      <c r="K791" s="232"/>
      <c r="L791" s="232"/>
      <c r="M791" s="232"/>
      <c r="N791" s="232"/>
      <c r="O791" s="232"/>
      <c r="P791" s="232"/>
      <c r="Q791" s="232"/>
      <c r="R791" s="129"/>
      <c r="S791" s="241"/>
      <c r="T791" s="101"/>
      <c r="U791" s="242"/>
      <c r="V791" s="96">
        <f>IF(H791=0,"",H791/G790)</f>
        <v>0.97590361445783136</v>
      </c>
      <c r="W791" s="97">
        <v>84</v>
      </c>
      <c r="X791" s="256">
        <f t="shared" si="152"/>
        <v>0.96551724137931039</v>
      </c>
      <c r="Y791" s="256">
        <f t="shared" si="153"/>
        <v>3.4482758620689613E-2</v>
      </c>
    </row>
    <row r="792" spans="1:26" ht="15.75" customHeight="1" x14ac:dyDescent="0.25">
      <c r="A792" s="84">
        <v>1902</v>
      </c>
      <c r="B792" s="87"/>
      <c r="C792" s="87"/>
      <c r="D792" s="87"/>
      <c r="E792" s="87"/>
      <c r="F792" s="87"/>
      <c r="G792" s="87"/>
      <c r="H792" s="87"/>
      <c r="I792" s="87">
        <v>80</v>
      </c>
      <c r="J792" s="87"/>
      <c r="K792" s="232"/>
      <c r="L792" s="232"/>
      <c r="M792" s="232"/>
      <c r="N792" s="232"/>
      <c r="O792" s="232"/>
      <c r="P792" s="232"/>
      <c r="Q792" s="232"/>
      <c r="R792" s="129"/>
      <c r="S792" s="241"/>
      <c r="T792" s="101"/>
      <c r="U792" s="242"/>
      <c r="V792" s="96">
        <f>IF(I792=0,"",I792/H791)</f>
        <v>0.98765432098765427</v>
      </c>
      <c r="W792" s="97">
        <v>82</v>
      </c>
      <c r="X792" s="256">
        <f t="shared" si="152"/>
        <v>0.97619047619047616</v>
      </c>
      <c r="Y792" s="256">
        <f t="shared" si="153"/>
        <v>2.3809523809523836E-2</v>
      </c>
    </row>
    <row r="793" spans="1:26" ht="15.75" customHeight="1" x14ac:dyDescent="0.25">
      <c r="A793" s="84">
        <v>2001</v>
      </c>
      <c r="B793" s="87"/>
      <c r="C793" s="87"/>
      <c r="D793" s="87"/>
      <c r="E793" s="87"/>
      <c r="F793" s="87"/>
      <c r="G793" s="87"/>
      <c r="H793" s="87"/>
      <c r="I793" s="87"/>
      <c r="J793" s="87">
        <v>72</v>
      </c>
      <c r="K793" s="232"/>
      <c r="L793" s="232"/>
      <c r="M793" s="232"/>
      <c r="N793" s="232"/>
      <c r="O793" s="232"/>
      <c r="P793" s="232"/>
      <c r="Q793" s="232"/>
      <c r="R793" s="129">
        <v>69</v>
      </c>
      <c r="S793" s="241"/>
      <c r="T793" s="101"/>
      <c r="U793" s="242"/>
      <c r="V793" s="126">
        <f>IF(J793=0,"",J793/I792)</f>
        <v>0.9</v>
      </c>
      <c r="W793" s="97">
        <v>80</v>
      </c>
      <c r="X793" s="126">
        <f t="shared" si="152"/>
        <v>0.97560975609756095</v>
      </c>
      <c r="Y793" s="126">
        <f t="shared" si="153"/>
        <v>2.4390243902439046E-2</v>
      </c>
    </row>
    <row r="794" spans="1:26" ht="15.75" customHeight="1" x14ac:dyDescent="0.25">
      <c r="A794" s="84">
        <v>2002</v>
      </c>
      <c r="B794" s="87"/>
      <c r="C794" s="87"/>
      <c r="D794" s="87"/>
      <c r="E794" s="87"/>
      <c r="F794" s="87"/>
      <c r="G794" s="87"/>
      <c r="H794" s="87"/>
      <c r="I794" s="87"/>
      <c r="J794" s="87">
        <v>9</v>
      </c>
      <c r="K794" s="232"/>
      <c r="L794" s="232"/>
      <c r="M794" s="232"/>
      <c r="N794" s="232"/>
      <c r="O794" s="232"/>
      <c r="P794" s="232"/>
      <c r="Q794" s="232"/>
      <c r="R794" s="129">
        <v>9</v>
      </c>
      <c r="S794" s="241"/>
      <c r="T794" s="101"/>
      <c r="U794" s="232"/>
      <c r="V794" s="101"/>
      <c r="W794" s="97">
        <v>13</v>
      </c>
      <c r="X794" s="101"/>
      <c r="Y794" s="263"/>
    </row>
    <row r="795" spans="1:26" ht="15.75" customHeight="1" x14ac:dyDescent="0.25">
      <c r="A795" s="84">
        <v>2101</v>
      </c>
      <c r="B795" s="87"/>
      <c r="C795" s="87"/>
      <c r="D795" s="87"/>
      <c r="E795" s="87"/>
      <c r="F795" s="87"/>
      <c r="G795" s="87"/>
      <c r="H795" s="87"/>
      <c r="I795" s="87"/>
      <c r="J795" s="87">
        <v>4</v>
      </c>
      <c r="K795" s="232"/>
      <c r="L795" s="232"/>
      <c r="M795" s="232"/>
      <c r="N795" s="232"/>
      <c r="O795" s="232"/>
      <c r="P795" s="232"/>
      <c r="Q795" s="232"/>
      <c r="R795" s="129">
        <v>2</v>
      </c>
      <c r="S795" s="241"/>
      <c r="T795" s="101"/>
      <c r="U795" s="232"/>
      <c r="V795" s="205"/>
      <c r="W795" s="106">
        <v>4</v>
      </c>
      <c r="X795" s="261"/>
      <c r="Y795" s="205"/>
    </row>
    <row r="796" spans="1:26" ht="15.75" customHeight="1" x14ac:dyDescent="0.25">
      <c r="A796" s="84">
        <v>2102</v>
      </c>
      <c r="B796" s="87"/>
      <c r="C796" s="87"/>
      <c r="D796" s="87"/>
      <c r="E796" s="87"/>
      <c r="F796" s="87"/>
      <c r="G796" s="87"/>
      <c r="H796" s="87"/>
      <c r="I796" s="87"/>
      <c r="J796" s="87">
        <v>1</v>
      </c>
      <c r="K796" s="232"/>
      <c r="L796" s="232"/>
      <c r="M796" s="232"/>
      <c r="N796" s="232"/>
      <c r="O796" s="232"/>
      <c r="P796" s="232"/>
      <c r="Q796" s="232"/>
      <c r="R796" s="129">
        <v>1</v>
      </c>
      <c r="S796" s="241"/>
      <c r="T796" s="101"/>
      <c r="U796" s="232"/>
      <c r="V796" s="205"/>
      <c r="W796" s="106">
        <v>1</v>
      </c>
      <c r="X796" s="261"/>
      <c r="Y796" s="205"/>
    </row>
    <row r="797" spans="1:26" ht="15.75" customHeight="1" x14ac:dyDescent="0.25">
      <c r="A797" s="84">
        <v>2201</v>
      </c>
      <c r="B797" s="87"/>
      <c r="C797" s="87"/>
      <c r="D797" s="87"/>
      <c r="E797" s="87"/>
      <c r="F797" s="87"/>
      <c r="G797" s="87"/>
      <c r="H797" s="87"/>
      <c r="I797" s="87"/>
      <c r="J797" s="87"/>
      <c r="K797" s="232"/>
      <c r="L797" s="232"/>
      <c r="M797" s="232"/>
      <c r="N797" s="232"/>
      <c r="O797" s="232"/>
      <c r="P797" s="232"/>
      <c r="Q797" s="232"/>
      <c r="R797" s="129"/>
      <c r="S797" s="241"/>
      <c r="T797" s="101"/>
      <c r="U797" s="232"/>
      <c r="V797" s="205"/>
      <c r="W797" s="106"/>
      <c r="X797" s="261"/>
      <c r="Y797" s="205"/>
    </row>
    <row r="798" spans="1:26" ht="15.75" customHeight="1" x14ac:dyDescent="0.25">
      <c r="A798" s="84">
        <v>2202</v>
      </c>
      <c r="B798" s="87"/>
      <c r="C798" s="87"/>
      <c r="D798" s="87"/>
      <c r="E798" s="87"/>
      <c r="F798" s="87"/>
      <c r="G798" s="87"/>
      <c r="H798" s="87"/>
      <c r="I798" s="87"/>
      <c r="J798" s="87"/>
      <c r="K798" s="232"/>
      <c r="L798" s="232"/>
      <c r="M798" s="232"/>
      <c r="N798" s="232"/>
      <c r="O798" s="232"/>
      <c r="P798" s="232"/>
      <c r="Q798" s="232"/>
      <c r="R798" s="129"/>
      <c r="S798" s="241"/>
      <c r="T798" s="101"/>
      <c r="U798" s="232"/>
      <c r="V798" s="101"/>
      <c r="W798" s="232"/>
      <c r="X798" s="262"/>
      <c r="Y798" s="205"/>
    </row>
    <row r="799" spans="1:26" ht="15.75" customHeight="1" x14ac:dyDescent="0.25">
      <c r="A799" s="84">
        <v>2301</v>
      </c>
      <c r="B799" s="87"/>
      <c r="C799" s="87"/>
      <c r="D799" s="87"/>
      <c r="E799" s="87"/>
      <c r="F799" s="87"/>
      <c r="G799" s="87"/>
      <c r="H799" s="87"/>
      <c r="I799" s="87"/>
      <c r="J799" s="87"/>
      <c r="K799" s="232"/>
      <c r="L799" s="232"/>
      <c r="M799" s="232"/>
      <c r="N799" s="232"/>
      <c r="O799" s="232"/>
      <c r="P799" s="232"/>
      <c r="Q799" s="232"/>
      <c r="R799" s="129"/>
      <c r="S799" s="241"/>
      <c r="T799" s="101"/>
      <c r="U799" s="232"/>
      <c r="V799" s="111" t="s">
        <v>91</v>
      </c>
      <c r="W799" s="112">
        <v>75</v>
      </c>
      <c r="X799" s="113">
        <f>R802</f>
        <v>81</v>
      </c>
      <c r="Y799" s="114" t="s">
        <v>19</v>
      </c>
    </row>
    <row r="800" spans="1:26" ht="15.75" customHeight="1" x14ac:dyDescent="0.25">
      <c r="A800" s="84">
        <v>2302</v>
      </c>
      <c r="B800" s="87"/>
      <c r="C800" s="87"/>
      <c r="D800" s="87"/>
      <c r="E800" s="87"/>
      <c r="F800" s="87"/>
      <c r="G800" s="87"/>
      <c r="H800" s="87"/>
      <c r="I800" s="87"/>
      <c r="J800" s="87"/>
      <c r="K800" s="232"/>
      <c r="L800" s="232"/>
      <c r="M800" s="232"/>
      <c r="N800" s="232"/>
      <c r="O800" s="232"/>
      <c r="P800" s="232"/>
      <c r="Q800" s="232"/>
      <c r="R800" s="129"/>
      <c r="S800" s="241"/>
      <c r="T800" s="101"/>
      <c r="U800" s="232"/>
      <c r="V800" s="115" t="s">
        <v>92</v>
      </c>
      <c r="W800" s="116">
        <f>IF(W799/B785=0,"",W799/B785)</f>
        <v>0.60483870967741937</v>
      </c>
      <c r="X800" s="117">
        <f>IF(W799/X799=0,"",W799/X799)</f>
        <v>0.92592592592592593</v>
      </c>
      <c r="Y800" s="118" t="s">
        <v>93</v>
      </c>
    </row>
    <row r="801" spans="1:26" ht="15.75" customHeight="1" x14ac:dyDescent="0.25">
      <c r="A801" s="84">
        <v>2401</v>
      </c>
      <c r="B801" s="87"/>
      <c r="C801" s="87"/>
      <c r="D801" s="87"/>
      <c r="E801" s="87"/>
      <c r="F801" s="87"/>
      <c r="G801" s="87"/>
      <c r="H801" s="87"/>
      <c r="I801" s="87"/>
      <c r="J801" s="87"/>
      <c r="K801" s="232"/>
      <c r="L801" s="232"/>
      <c r="M801" s="232"/>
      <c r="N801" s="232"/>
      <c r="O801" s="232"/>
      <c r="P801" s="232"/>
      <c r="Q801" s="232"/>
      <c r="R801" s="129"/>
      <c r="S801" s="243"/>
      <c r="T801" s="244"/>
      <c r="U801" s="245"/>
      <c r="V801" s="120"/>
      <c r="W801" s="121"/>
      <c r="X801" s="121"/>
      <c r="Y801" s="122"/>
    </row>
    <row r="802" spans="1:26" ht="18" customHeight="1" x14ac:dyDescent="0.25">
      <c r="A802" s="46"/>
      <c r="B802" s="296" t="s">
        <v>111</v>
      </c>
      <c r="C802" s="296"/>
      <c r="D802" s="296"/>
      <c r="E802" s="296"/>
      <c r="F802" s="296"/>
      <c r="G802" s="296"/>
      <c r="H802" s="296"/>
      <c r="I802" s="296"/>
      <c r="J802" s="296"/>
      <c r="K802" s="296"/>
      <c r="L802" s="296"/>
      <c r="M802" s="296"/>
      <c r="N802" s="296"/>
      <c r="O802" s="296"/>
      <c r="P802" s="296"/>
      <c r="Q802" s="296"/>
      <c r="R802" s="123">
        <f>SUM(R785:R798)</f>
        <v>81</v>
      </c>
      <c r="S802" s="124">
        <f>IF(R793=0,"",R793/B785)</f>
        <v>0.55645161290322576</v>
      </c>
      <c r="T802" s="124">
        <f>IF(R802=0,"",R802/B785)</f>
        <v>0.65322580645161288</v>
      </c>
      <c r="U802" s="124">
        <f>IF(R793=0,"",T802-S802)</f>
        <v>9.6774193548387122E-2</v>
      </c>
      <c r="V802" s="1"/>
      <c r="W802" s="2"/>
      <c r="X802" s="36"/>
      <c r="Y802" s="1"/>
    </row>
    <row r="803" spans="1:26" ht="12.75" customHeight="1" x14ac:dyDescent="0.2">
      <c r="S803" s="1"/>
      <c r="T803" s="1"/>
      <c r="V803" s="1"/>
    </row>
    <row r="804" spans="1:26" ht="12.75" customHeight="1" x14ac:dyDescent="0.2">
      <c r="S804" s="1"/>
      <c r="T804" s="1"/>
      <c r="V804" s="1"/>
    </row>
    <row r="805" spans="1:26" ht="26.25" x14ac:dyDescent="0.4">
      <c r="A805" s="2"/>
      <c r="B805" s="297" t="s">
        <v>101</v>
      </c>
      <c r="C805" s="297"/>
      <c r="D805" s="297"/>
      <c r="E805" s="297"/>
      <c r="F805" s="297"/>
      <c r="G805" s="297"/>
      <c r="H805" s="297"/>
      <c r="I805" s="297"/>
      <c r="J805" s="297"/>
      <c r="K805" s="297"/>
      <c r="L805" s="297"/>
      <c r="M805" s="297"/>
      <c r="N805" s="297"/>
      <c r="O805" s="297"/>
      <c r="P805" s="297"/>
      <c r="Q805" s="297"/>
      <c r="R805" s="208" t="s">
        <v>114</v>
      </c>
      <c r="S805" s="1"/>
      <c r="T805" s="1"/>
      <c r="U805" s="2"/>
      <c r="V805" s="1"/>
      <c r="W805" s="2"/>
      <c r="X805" s="2"/>
      <c r="Y805" s="2"/>
    </row>
    <row r="806" spans="1:26" ht="20.25" x14ac:dyDescent="0.2">
      <c r="A806" s="316" t="s">
        <v>18</v>
      </c>
      <c r="B806" s="318" t="s">
        <v>102</v>
      </c>
      <c r="C806" s="319"/>
      <c r="D806" s="319"/>
      <c r="E806" s="319"/>
      <c r="F806" s="319"/>
      <c r="G806" s="319"/>
      <c r="H806" s="319"/>
      <c r="I806" s="319"/>
      <c r="J806" s="320"/>
      <c r="K806" s="298"/>
      <c r="L806" s="298"/>
      <c r="M806" s="298"/>
      <c r="N806" s="298"/>
      <c r="O806" s="298"/>
      <c r="P806" s="298"/>
      <c r="Q806" s="298"/>
      <c r="R806" s="327" t="s">
        <v>19</v>
      </c>
      <c r="S806" s="323" t="s">
        <v>11</v>
      </c>
      <c r="T806" s="323" t="s">
        <v>12</v>
      </c>
      <c r="U806" s="325" t="s">
        <v>13</v>
      </c>
      <c r="V806" s="323" t="s">
        <v>14</v>
      </c>
      <c r="W806" s="324" t="s">
        <v>15</v>
      </c>
      <c r="X806" s="324" t="s">
        <v>16</v>
      </c>
      <c r="Y806" s="323" t="s">
        <v>103</v>
      </c>
    </row>
    <row r="807" spans="1:26" ht="15.75" x14ac:dyDescent="0.25">
      <c r="A807" s="317"/>
      <c r="B807" s="84" t="s">
        <v>104</v>
      </c>
      <c r="C807" s="84" t="s">
        <v>105</v>
      </c>
      <c r="D807" s="84" t="s">
        <v>106</v>
      </c>
      <c r="E807" s="84" t="s">
        <v>107</v>
      </c>
      <c r="F807" s="84" t="s">
        <v>108</v>
      </c>
      <c r="G807" s="84" t="s">
        <v>109</v>
      </c>
      <c r="H807" s="84" t="s">
        <v>110</v>
      </c>
      <c r="I807" s="84" t="s">
        <v>73</v>
      </c>
      <c r="J807" s="84" t="s">
        <v>74</v>
      </c>
      <c r="K807" s="2"/>
      <c r="L807" s="2"/>
      <c r="M807" s="2"/>
      <c r="N807" s="2"/>
      <c r="O807" s="2"/>
      <c r="P807" s="2"/>
      <c r="Q807" s="2"/>
      <c r="R807" s="322"/>
      <c r="S807" s="317"/>
      <c r="T807" s="317"/>
      <c r="U807" s="317"/>
      <c r="V807" s="317"/>
      <c r="W807" s="317"/>
      <c r="X807" s="317"/>
      <c r="Y807" s="317"/>
    </row>
    <row r="808" spans="1:26" ht="15.75" customHeight="1" x14ac:dyDescent="0.25">
      <c r="A808" s="84">
        <v>1602</v>
      </c>
      <c r="B808" s="87">
        <v>114</v>
      </c>
      <c r="C808" s="87"/>
      <c r="D808" s="87"/>
      <c r="E808" s="87"/>
      <c r="F808" s="87"/>
      <c r="G808" s="87"/>
      <c r="H808" s="87"/>
      <c r="I808" s="87"/>
      <c r="J808" s="87"/>
      <c r="K808" s="232"/>
      <c r="L808" s="232"/>
      <c r="M808" s="232"/>
      <c r="N808" s="232"/>
      <c r="O808" s="232"/>
      <c r="P808" s="232"/>
      <c r="Q808" s="232"/>
      <c r="R808" s="129"/>
      <c r="S808" s="238"/>
      <c r="T808" s="239"/>
      <c r="U808" s="240"/>
      <c r="V808" s="254"/>
      <c r="W808" s="92">
        <f>B808</f>
        <v>114</v>
      </c>
      <c r="X808" s="255"/>
      <c r="Y808" s="254"/>
    </row>
    <row r="809" spans="1:26" ht="15.75" customHeight="1" x14ac:dyDescent="0.25">
      <c r="A809" s="84">
        <v>1701</v>
      </c>
      <c r="B809" s="87"/>
      <c r="C809" s="87">
        <v>108</v>
      </c>
      <c r="D809" s="87"/>
      <c r="E809" s="87"/>
      <c r="F809" s="87"/>
      <c r="G809" s="87"/>
      <c r="H809" s="87"/>
      <c r="I809" s="87"/>
      <c r="J809" s="87"/>
      <c r="K809" s="232"/>
      <c r="L809" s="232"/>
      <c r="M809" s="232"/>
      <c r="N809" s="232"/>
      <c r="O809" s="232"/>
      <c r="P809" s="232"/>
      <c r="Q809" s="232"/>
      <c r="R809" s="129"/>
      <c r="S809" s="241"/>
      <c r="T809" s="101"/>
      <c r="U809" s="242"/>
      <c r="V809" s="96">
        <f>IF(C809=0,"",C809/B808)</f>
        <v>0.94736842105263153</v>
      </c>
      <c r="W809" s="97">
        <v>108</v>
      </c>
      <c r="X809" s="256">
        <f t="shared" ref="X809:X816" si="154">IF(W809=0,"",W809/W808)</f>
        <v>0.94736842105263153</v>
      </c>
      <c r="Y809" s="256">
        <f t="shared" ref="Y809:Y816" si="155">IF(W809=0,"",100%-X809)</f>
        <v>5.2631578947368474E-2</v>
      </c>
    </row>
    <row r="810" spans="1:26" ht="15.75" customHeight="1" x14ac:dyDescent="0.25">
      <c r="A810" s="84">
        <v>1702</v>
      </c>
      <c r="B810" s="87"/>
      <c r="C810" s="87"/>
      <c r="D810" s="87">
        <v>102</v>
      </c>
      <c r="E810" s="87"/>
      <c r="F810" s="87"/>
      <c r="G810" s="87"/>
      <c r="H810" s="87"/>
      <c r="I810" s="87"/>
      <c r="J810" s="87"/>
      <c r="K810" s="232"/>
      <c r="L810" s="232"/>
      <c r="M810" s="232"/>
      <c r="N810" s="232"/>
      <c r="O810" s="232"/>
      <c r="P810" s="232"/>
      <c r="Q810" s="232"/>
      <c r="R810" s="129"/>
      <c r="S810" s="241"/>
      <c r="T810" s="101"/>
      <c r="U810" s="242"/>
      <c r="V810" s="96">
        <f>IF(D810=0,"",D810/C809)</f>
        <v>0.94444444444444442</v>
      </c>
      <c r="W810" s="97">
        <v>102</v>
      </c>
      <c r="X810" s="256">
        <f t="shared" si="154"/>
        <v>0.94444444444444442</v>
      </c>
      <c r="Y810" s="256">
        <f t="shared" si="155"/>
        <v>5.555555555555558E-2</v>
      </c>
      <c r="Z810" s="14">
        <f>W810/W808</f>
        <v>0.89473684210526316</v>
      </c>
    </row>
    <row r="811" spans="1:26" ht="15.75" customHeight="1" x14ac:dyDescent="0.25">
      <c r="A811" s="84">
        <v>1801</v>
      </c>
      <c r="B811" s="87"/>
      <c r="C811" s="87"/>
      <c r="D811" s="87"/>
      <c r="E811" s="87">
        <v>102</v>
      </c>
      <c r="F811" s="87"/>
      <c r="G811" s="87"/>
      <c r="H811" s="87"/>
      <c r="I811" s="87"/>
      <c r="J811" s="87"/>
      <c r="K811" s="232"/>
      <c r="L811" s="232"/>
      <c r="M811" s="232"/>
      <c r="N811" s="232"/>
      <c r="O811" s="232"/>
      <c r="P811" s="232"/>
      <c r="Q811" s="232"/>
      <c r="R811" s="129"/>
      <c r="S811" s="241"/>
      <c r="T811" s="101"/>
      <c r="U811" s="242"/>
      <c r="V811" s="96">
        <f>IF(E811=0,"",E811/D810)</f>
        <v>1</v>
      </c>
      <c r="W811" s="97">
        <v>102</v>
      </c>
      <c r="X811" s="256">
        <f t="shared" si="154"/>
        <v>1</v>
      </c>
      <c r="Y811" s="256">
        <f t="shared" si="155"/>
        <v>0</v>
      </c>
    </row>
    <row r="812" spans="1:26" ht="15.75" customHeight="1" x14ac:dyDescent="0.25">
      <c r="A812" s="84">
        <v>1802</v>
      </c>
      <c r="B812" s="87"/>
      <c r="C812" s="87"/>
      <c r="D812" s="87"/>
      <c r="E812" s="87"/>
      <c r="F812" s="87">
        <v>91</v>
      </c>
      <c r="G812" s="87"/>
      <c r="H812" s="87"/>
      <c r="I812" s="87"/>
      <c r="J812" s="87"/>
      <c r="K812" s="232"/>
      <c r="L812" s="232"/>
      <c r="M812" s="232"/>
      <c r="N812" s="232"/>
      <c r="O812" s="232"/>
      <c r="P812" s="232"/>
      <c r="Q812" s="232"/>
      <c r="R812" s="129"/>
      <c r="S812" s="241"/>
      <c r="T812" s="101"/>
      <c r="U812" s="242"/>
      <c r="V812" s="96">
        <f>IF(F812=0,"",F812/E811)</f>
        <v>0.89215686274509809</v>
      </c>
      <c r="W812" s="97">
        <v>94</v>
      </c>
      <c r="X812" s="256">
        <f t="shared" si="154"/>
        <v>0.92156862745098034</v>
      </c>
      <c r="Y812" s="256">
        <f t="shared" si="155"/>
        <v>7.8431372549019662E-2</v>
      </c>
    </row>
    <row r="813" spans="1:26" ht="15.75" customHeight="1" x14ac:dyDescent="0.25">
      <c r="A813" s="84">
        <v>1901</v>
      </c>
      <c r="B813" s="87"/>
      <c r="C813" s="87"/>
      <c r="D813" s="87"/>
      <c r="E813" s="87"/>
      <c r="F813" s="87"/>
      <c r="G813" s="87">
        <v>88</v>
      </c>
      <c r="H813" s="87"/>
      <c r="I813" s="87"/>
      <c r="J813" s="87"/>
      <c r="K813" s="232"/>
      <c r="L813" s="232"/>
      <c r="M813" s="232"/>
      <c r="N813" s="232"/>
      <c r="O813" s="232"/>
      <c r="P813" s="232"/>
      <c r="Q813" s="232"/>
      <c r="R813" s="129"/>
      <c r="S813" s="241"/>
      <c r="T813" s="101"/>
      <c r="U813" s="242"/>
      <c r="V813" s="96">
        <f>IF(G813=0,"",G813/F812)</f>
        <v>0.96703296703296704</v>
      </c>
      <c r="W813" s="97">
        <v>93</v>
      </c>
      <c r="X813" s="256">
        <f t="shared" si="154"/>
        <v>0.98936170212765961</v>
      </c>
      <c r="Y813" s="256">
        <f t="shared" si="155"/>
        <v>1.0638297872340385E-2</v>
      </c>
    </row>
    <row r="814" spans="1:26" ht="15.75" customHeight="1" x14ac:dyDescent="0.25">
      <c r="A814" s="84">
        <v>1902</v>
      </c>
      <c r="B814" s="87"/>
      <c r="C814" s="87"/>
      <c r="D814" s="87"/>
      <c r="E814" s="87"/>
      <c r="F814" s="87"/>
      <c r="G814" s="87"/>
      <c r="H814" s="87">
        <v>88</v>
      </c>
      <c r="I814" s="87"/>
      <c r="J814" s="87"/>
      <c r="K814" s="232"/>
      <c r="L814" s="232"/>
      <c r="M814" s="232"/>
      <c r="N814" s="232"/>
      <c r="O814" s="232"/>
      <c r="P814" s="232"/>
      <c r="Q814" s="232"/>
      <c r="R814" s="129"/>
      <c r="S814" s="241"/>
      <c r="T814" s="101"/>
      <c r="U814" s="242"/>
      <c r="V814" s="96">
        <f>IF(H814=0,"",H814/G813)</f>
        <v>1</v>
      </c>
      <c r="W814" s="97">
        <v>93</v>
      </c>
      <c r="X814" s="256">
        <f t="shared" si="154"/>
        <v>1</v>
      </c>
      <c r="Y814" s="256">
        <f t="shared" si="155"/>
        <v>0</v>
      </c>
    </row>
    <row r="815" spans="1:26" ht="15.75" customHeight="1" x14ac:dyDescent="0.25">
      <c r="A815" s="84">
        <v>2001</v>
      </c>
      <c r="B815" s="87"/>
      <c r="C815" s="87"/>
      <c r="D815" s="87"/>
      <c r="E815" s="87"/>
      <c r="F815" s="87"/>
      <c r="G815" s="87"/>
      <c r="H815" s="87"/>
      <c r="I815" s="87">
        <v>85</v>
      </c>
      <c r="J815" s="87"/>
      <c r="K815" s="232"/>
      <c r="L815" s="232"/>
      <c r="M815" s="232"/>
      <c r="N815" s="232"/>
      <c r="O815" s="232"/>
      <c r="P815" s="232"/>
      <c r="Q815" s="232"/>
      <c r="R815" s="129">
        <v>1</v>
      </c>
      <c r="S815" s="241"/>
      <c r="T815" s="101"/>
      <c r="U815" s="242"/>
      <c r="V815" s="96">
        <f>IF(I815=0,"",I815/H814)</f>
        <v>0.96590909090909094</v>
      </c>
      <c r="W815" s="97">
        <v>93</v>
      </c>
      <c r="X815" s="256">
        <f t="shared" si="154"/>
        <v>1</v>
      </c>
      <c r="Y815" s="256">
        <f t="shared" si="155"/>
        <v>0</v>
      </c>
    </row>
    <row r="816" spans="1:26" ht="15.75" customHeight="1" x14ac:dyDescent="0.25">
      <c r="A816" s="84">
        <v>2002</v>
      </c>
      <c r="B816" s="87"/>
      <c r="C816" s="87"/>
      <c r="D816" s="87"/>
      <c r="E816" s="87"/>
      <c r="F816" s="87"/>
      <c r="G816" s="87"/>
      <c r="H816" s="87"/>
      <c r="I816" s="87"/>
      <c r="J816" s="87">
        <v>82</v>
      </c>
      <c r="K816" s="232"/>
      <c r="L816" s="232"/>
      <c r="M816" s="232"/>
      <c r="N816" s="232"/>
      <c r="O816" s="232"/>
      <c r="P816" s="232"/>
      <c r="Q816" s="232"/>
      <c r="R816" s="129">
        <v>79</v>
      </c>
      <c r="S816" s="241"/>
      <c r="T816" s="101"/>
      <c r="U816" s="242"/>
      <c r="V816" s="126">
        <f>IF(J816=0,"",J816/I815)</f>
        <v>0.96470588235294119</v>
      </c>
      <c r="W816" s="97">
        <v>91</v>
      </c>
      <c r="X816" s="126">
        <f t="shared" si="154"/>
        <v>0.978494623655914</v>
      </c>
      <c r="Y816" s="126">
        <f t="shared" si="155"/>
        <v>2.1505376344086002E-2</v>
      </c>
    </row>
    <row r="817" spans="1:25" ht="15.75" customHeight="1" x14ac:dyDescent="0.25">
      <c r="A817" s="84">
        <v>2101</v>
      </c>
      <c r="B817" s="87"/>
      <c r="C817" s="87"/>
      <c r="D817" s="87"/>
      <c r="E817" s="87"/>
      <c r="F817" s="87"/>
      <c r="G817" s="87"/>
      <c r="H817" s="87"/>
      <c r="I817" s="87"/>
      <c r="J817" s="87">
        <v>5</v>
      </c>
      <c r="K817" s="232"/>
      <c r="L817" s="232"/>
      <c r="M817" s="232"/>
      <c r="N817" s="232"/>
      <c r="O817" s="232"/>
      <c r="P817" s="232"/>
      <c r="Q817" s="232"/>
      <c r="R817" s="129">
        <v>3</v>
      </c>
      <c r="S817" s="241"/>
      <c r="T817" s="101"/>
      <c r="U817" s="232"/>
      <c r="V817" s="101"/>
      <c r="W817" s="97">
        <v>8</v>
      </c>
      <c r="X817" s="101"/>
      <c r="Y817" s="263"/>
    </row>
    <row r="818" spans="1:25" ht="15.75" customHeight="1" x14ac:dyDescent="0.25">
      <c r="A818" s="84">
        <v>2102</v>
      </c>
      <c r="B818" s="87"/>
      <c r="C818" s="87"/>
      <c r="D818" s="87"/>
      <c r="E818" s="87"/>
      <c r="F818" s="87"/>
      <c r="G818" s="87"/>
      <c r="H818" s="87"/>
      <c r="I818" s="87"/>
      <c r="J818" s="87">
        <v>2</v>
      </c>
      <c r="K818" s="232"/>
      <c r="L818" s="232"/>
      <c r="M818" s="232"/>
      <c r="N818" s="232"/>
      <c r="O818" s="232"/>
      <c r="P818" s="232"/>
      <c r="Q818" s="232"/>
      <c r="R818" s="129">
        <v>2</v>
      </c>
      <c r="S818" s="241"/>
      <c r="T818" s="101"/>
      <c r="U818" s="232"/>
      <c r="V818" s="205"/>
      <c r="W818" s="106">
        <v>4</v>
      </c>
      <c r="X818" s="261"/>
      <c r="Y818" s="205"/>
    </row>
    <row r="819" spans="1:25" ht="15.75" customHeight="1" x14ac:dyDescent="0.25">
      <c r="A819" s="84">
        <v>2201</v>
      </c>
      <c r="B819" s="87"/>
      <c r="C819" s="87"/>
      <c r="D819" s="87"/>
      <c r="E819" s="87"/>
      <c r="F819" s="87"/>
      <c r="G819" s="87"/>
      <c r="H819" s="87"/>
      <c r="I819" s="87"/>
      <c r="J819" s="87">
        <v>1</v>
      </c>
      <c r="K819" s="232"/>
      <c r="L819" s="232"/>
      <c r="M819" s="232"/>
      <c r="N819" s="232"/>
      <c r="O819" s="232"/>
      <c r="P819" s="232"/>
      <c r="Q819" s="232"/>
      <c r="R819" s="129"/>
      <c r="S819" s="241"/>
      <c r="T819" s="101"/>
      <c r="U819" s="232"/>
      <c r="V819" s="205"/>
      <c r="W819" s="106">
        <v>1</v>
      </c>
      <c r="X819" s="261"/>
      <c r="Y819" s="205"/>
    </row>
    <row r="820" spans="1:25" ht="15.75" customHeight="1" x14ac:dyDescent="0.25">
      <c r="A820" s="84">
        <v>2202</v>
      </c>
      <c r="B820" s="87"/>
      <c r="C820" s="87"/>
      <c r="D820" s="87"/>
      <c r="E820" s="87"/>
      <c r="F820" s="87"/>
      <c r="G820" s="87"/>
      <c r="H820" s="87"/>
      <c r="I820" s="87"/>
      <c r="J820" s="87"/>
      <c r="K820" s="232"/>
      <c r="L820" s="232"/>
      <c r="M820" s="232"/>
      <c r="N820" s="232"/>
      <c r="O820" s="232"/>
      <c r="P820" s="232"/>
      <c r="Q820" s="232"/>
      <c r="R820" s="129"/>
      <c r="S820" s="241"/>
      <c r="T820" s="101"/>
      <c r="U820" s="232"/>
      <c r="V820" s="205"/>
      <c r="W820" s="106"/>
      <c r="X820" s="261"/>
      <c r="Y820" s="205"/>
    </row>
    <row r="821" spans="1:25" ht="15.75" customHeight="1" x14ac:dyDescent="0.25">
      <c r="A821" s="84">
        <v>2301</v>
      </c>
      <c r="B821" s="87"/>
      <c r="C821" s="87"/>
      <c r="D821" s="87"/>
      <c r="E821" s="87"/>
      <c r="F821" s="87"/>
      <c r="G821" s="87"/>
      <c r="H821" s="87"/>
      <c r="I821" s="87"/>
      <c r="J821" s="87"/>
      <c r="K821" s="232"/>
      <c r="L821" s="232"/>
      <c r="M821" s="232"/>
      <c r="N821" s="232"/>
      <c r="O821" s="232"/>
      <c r="P821" s="232"/>
      <c r="Q821" s="232"/>
      <c r="R821" s="129"/>
      <c r="S821" s="241"/>
      <c r="T821" s="101"/>
      <c r="U821" s="232"/>
      <c r="V821" s="101"/>
      <c r="W821" s="232"/>
      <c r="X821" s="262"/>
      <c r="Y821" s="205"/>
    </row>
    <row r="822" spans="1:25" ht="15.75" customHeight="1" x14ac:dyDescent="0.25">
      <c r="A822" s="84">
        <v>2302</v>
      </c>
      <c r="B822" s="87"/>
      <c r="C822" s="87"/>
      <c r="D822" s="87"/>
      <c r="E822" s="87"/>
      <c r="F822" s="87"/>
      <c r="G822" s="87"/>
      <c r="H822" s="87"/>
      <c r="I822" s="87"/>
      <c r="J822" s="87"/>
      <c r="K822" s="232"/>
      <c r="L822" s="232"/>
      <c r="M822" s="232"/>
      <c r="N822" s="232"/>
      <c r="O822" s="232"/>
      <c r="P822" s="232"/>
      <c r="Q822" s="232"/>
      <c r="R822" s="129"/>
      <c r="S822" s="241"/>
      <c r="T822" s="101"/>
      <c r="U822" s="232"/>
      <c r="V822" s="111" t="s">
        <v>91</v>
      </c>
      <c r="W822" s="112">
        <v>78</v>
      </c>
      <c r="X822" s="113">
        <f>IF(SUM(R812:R818)=0,"",SUM(R812:R818))</f>
        <v>85</v>
      </c>
      <c r="Y822" s="114" t="s">
        <v>19</v>
      </c>
    </row>
    <row r="823" spans="1:25" ht="15.75" customHeight="1" x14ac:dyDescent="0.25">
      <c r="A823" s="84">
        <v>2401</v>
      </c>
      <c r="B823" s="87"/>
      <c r="C823" s="87"/>
      <c r="D823" s="87"/>
      <c r="E823" s="87"/>
      <c r="F823" s="87"/>
      <c r="G823" s="87"/>
      <c r="H823" s="87"/>
      <c r="I823" s="87"/>
      <c r="J823" s="87"/>
      <c r="K823" s="232"/>
      <c r="L823" s="232"/>
      <c r="M823" s="232"/>
      <c r="N823" s="232"/>
      <c r="O823" s="232"/>
      <c r="P823" s="232"/>
      <c r="Q823" s="232"/>
      <c r="R823" s="129"/>
      <c r="S823" s="241"/>
      <c r="T823" s="101"/>
      <c r="U823" s="232"/>
      <c r="V823" s="115" t="s">
        <v>92</v>
      </c>
      <c r="W823" s="116">
        <f>IF(W822/B808=0,"",W822/B808)</f>
        <v>0.68421052631578949</v>
      </c>
      <c r="X823" s="117">
        <f>IF(W822/X822=0,"",W822/X822)</f>
        <v>0.91764705882352937</v>
      </c>
      <c r="Y823" s="118" t="s">
        <v>93</v>
      </c>
    </row>
    <row r="824" spans="1:25" ht="15.75" customHeight="1" x14ac:dyDescent="0.25">
      <c r="A824" s="84">
        <v>2402</v>
      </c>
      <c r="B824" s="87"/>
      <c r="C824" s="87"/>
      <c r="D824" s="87"/>
      <c r="E824" s="87"/>
      <c r="F824" s="87"/>
      <c r="G824" s="87"/>
      <c r="H824" s="87"/>
      <c r="I824" s="87"/>
      <c r="J824" s="87"/>
      <c r="K824" s="232"/>
      <c r="L824" s="232"/>
      <c r="M824" s="232"/>
      <c r="N824" s="232"/>
      <c r="O824" s="232"/>
      <c r="P824" s="232"/>
      <c r="Q824" s="232"/>
      <c r="R824" s="129"/>
      <c r="S824" s="243"/>
      <c r="T824" s="244"/>
      <c r="U824" s="245"/>
      <c r="V824" s="120"/>
      <c r="W824" s="121"/>
      <c r="X824" s="121"/>
      <c r="Y824" s="122"/>
    </row>
    <row r="825" spans="1:25" ht="18" customHeight="1" x14ac:dyDescent="0.25">
      <c r="A825" s="46"/>
      <c r="B825" s="296" t="s">
        <v>111</v>
      </c>
      <c r="C825" s="296"/>
      <c r="D825" s="296"/>
      <c r="E825" s="296"/>
      <c r="F825" s="296"/>
      <c r="G825" s="296"/>
      <c r="H825" s="296"/>
      <c r="I825" s="296"/>
      <c r="J825" s="296"/>
      <c r="K825" s="296"/>
      <c r="L825" s="296"/>
      <c r="M825" s="296"/>
      <c r="N825" s="296"/>
      <c r="O825" s="296"/>
      <c r="P825" s="296"/>
      <c r="Q825" s="296"/>
      <c r="R825" s="123">
        <f>SUM(R808:R821)</f>
        <v>85</v>
      </c>
      <c r="S825" s="124">
        <f>(SUM(R815:R816)/B808)</f>
        <v>0.70175438596491224</v>
      </c>
      <c r="T825" s="124">
        <f>IF(R825=0,"",R825/B808)</f>
        <v>0.74561403508771928</v>
      </c>
      <c r="U825" s="124">
        <f>IF(R816=0,"",T825-S825)</f>
        <v>4.3859649122807043E-2</v>
      </c>
      <c r="V825" s="1"/>
      <c r="W825" s="2"/>
      <c r="X825" s="36"/>
      <c r="Y825" s="1"/>
    </row>
    <row r="826" spans="1:25" ht="12.75" customHeight="1" x14ac:dyDescent="0.2"/>
    <row r="827" spans="1:25" ht="12.75" customHeight="1" x14ac:dyDescent="0.2"/>
    <row r="828" spans="1:25" ht="26.25" customHeight="1" x14ac:dyDescent="0.4">
      <c r="A828" s="2"/>
      <c r="B828" s="297" t="s">
        <v>101</v>
      </c>
      <c r="C828" s="297"/>
      <c r="D828" s="297"/>
      <c r="E828" s="297"/>
      <c r="F828" s="297"/>
      <c r="G828" s="297"/>
      <c r="H828" s="297"/>
      <c r="I828" s="297"/>
      <c r="J828" s="297"/>
      <c r="K828" s="297"/>
      <c r="L828" s="297"/>
      <c r="M828" s="297"/>
      <c r="N828" s="297"/>
      <c r="O828" s="297"/>
      <c r="P828" s="297"/>
      <c r="Q828" s="297"/>
      <c r="R828" s="208" t="s">
        <v>115</v>
      </c>
      <c r="S828" s="1"/>
      <c r="T828" s="1"/>
      <c r="U828" s="2"/>
      <c r="V828" s="1"/>
      <c r="W828" s="2"/>
      <c r="X828" s="2"/>
      <c r="Y828" s="2"/>
    </row>
    <row r="829" spans="1:25" ht="20.25" customHeight="1" x14ac:dyDescent="0.2">
      <c r="A829" s="316" t="s">
        <v>18</v>
      </c>
      <c r="B829" s="318" t="s">
        <v>102</v>
      </c>
      <c r="C829" s="319"/>
      <c r="D829" s="319"/>
      <c r="E829" s="319"/>
      <c r="F829" s="319"/>
      <c r="G829" s="319"/>
      <c r="H829" s="319"/>
      <c r="I829" s="319"/>
      <c r="J829" s="320"/>
      <c r="K829" s="298"/>
      <c r="L829" s="298"/>
      <c r="M829" s="298"/>
      <c r="N829" s="298"/>
      <c r="O829" s="298"/>
      <c r="P829" s="298"/>
      <c r="Q829" s="298"/>
      <c r="R829" s="327" t="s">
        <v>19</v>
      </c>
      <c r="S829" s="323" t="s">
        <v>11</v>
      </c>
      <c r="T829" s="323" t="s">
        <v>12</v>
      </c>
      <c r="U829" s="325" t="s">
        <v>13</v>
      </c>
      <c r="V829" s="323" t="s">
        <v>14</v>
      </c>
      <c r="W829" s="324" t="s">
        <v>15</v>
      </c>
      <c r="X829" s="324" t="s">
        <v>16</v>
      </c>
      <c r="Y829" s="323" t="s">
        <v>103</v>
      </c>
    </row>
    <row r="830" spans="1:25" ht="15.75" customHeight="1" x14ac:dyDescent="0.25">
      <c r="A830" s="317"/>
      <c r="B830" s="84" t="s">
        <v>104</v>
      </c>
      <c r="C830" s="84" t="s">
        <v>105</v>
      </c>
      <c r="D830" s="84" t="s">
        <v>106</v>
      </c>
      <c r="E830" s="84" t="s">
        <v>107</v>
      </c>
      <c r="F830" s="84" t="s">
        <v>108</v>
      </c>
      <c r="G830" s="84" t="s">
        <v>109</v>
      </c>
      <c r="H830" s="84" t="s">
        <v>110</v>
      </c>
      <c r="I830" s="84" t="s">
        <v>73</v>
      </c>
      <c r="J830" s="84" t="s">
        <v>74</v>
      </c>
      <c r="K830" s="2"/>
      <c r="L830" s="2"/>
      <c r="M830" s="2"/>
      <c r="N830" s="2"/>
      <c r="O830" s="2"/>
      <c r="P830" s="2"/>
      <c r="Q830" s="2"/>
      <c r="R830" s="322"/>
      <c r="S830" s="317"/>
      <c r="T830" s="317"/>
      <c r="U830" s="317"/>
      <c r="V830" s="317"/>
      <c r="W830" s="317"/>
      <c r="X830" s="317"/>
      <c r="Y830" s="317"/>
    </row>
    <row r="831" spans="1:25" ht="15.75" customHeight="1" x14ac:dyDescent="0.25">
      <c r="A831" s="84">
        <v>1701</v>
      </c>
      <c r="B831" s="87">
        <v>123</v>
      </c>
      <c r="C831" s="87"/>
      <c r="D831" s="87"/>
      <c r="E831" s="87"/>
      <c r="F831" s="87"/>
      <c r="G831" s="87"/>
      <c r="H831" s="87"/>
      <c r="I831" s="87"/>
      <c r="J831" s="87"/>
      <c r="K831" s="232"/>
      <c r="L831" s="232"/>
      <c r="M831" s="232"/>
      <c r="N831" s="232"/>
      <c r="O831" s="232"/>
      <c r="P831" s="232"/>
      <c r="Q831" s="232"/>
      <c r="R831" s="129"/>
      <c r="S831" s="238"/>
      <c r="T831" s="239"/>
      <c r="U831" s="240"/>
      <c r="V831" s="254"/>
      <c r="W831" s="92">
        <f>B831</f>
        <v>123</v>
      </c>
      <c r="X831" s="255"/>
      <c r="Y831" s="254"/>
    </row>
    <row r="832" spans="1:25" ht="15.75" customHeight="1" x14ac:dyDescent="0.25">
      <c r="A832" s="84">
        <v>1702</v>
      </c>
      <c r="B832" s="87"/>
      <c r="C832" s="87">
        <v>107</v>
      </c>
      <c r="D832" s="87"/>
      <c r="E832" s="87"/>
      <c r="F832" s="87"/>
      <c r="G832" s="87"/>
      <c r="H832" s="87"/>
      <c r="I832" s="87"/>
      <c r="J832" s="87"/>
      <c r="K832" s="232"/>
      <c r="L832" s="232"/>
      <c r="M832" s="232"/>
      <c r="N832" s="232"/>
      <c r="O832" s="232"/>
      <c r="P832" s="232"/>
      <c r="Q832" s="232"/>
      <c r="R832" s="129"/>
      <c r="S832" s="241"/>
      <c r="T832" s="101"/>
      <c r="U832" s="242"/>
      <c r="V832" s="96">
        <f>IF(C832=0,"",C832/B831)</f>
        <v>0.86991869918699183</v>
      </c>
      <c r="W832" s="97">
        <v>107</v>
      </c>
      <c r="X832" s="256">
        <f t="shared" ref="X832:X839" si="156">IF(W832=0,"",W832/W831)</f>
        <v>0.86991869918699183</v>
      </c>
      <c r="Y832" s="256">
        <f t="shared" ref="Y832:Y839" si="157">IF(W832=0,"",100%-X832)</f>
        <v>0.13008130081300817</v>
      </c>
    </row>
    <row r="833" spans="1:26" ht="15.75" customHeight="1" x14ac:dyDescent="0.25">
      <c r="A833" s="84">
        <v>1801</v>
      </c>
      <c r="B833" s="87"/>
      <c r="C833" s="87"/>
      <c r="D833" s="87">
        <v>98</v>
      </c>
      <c r="E833" s="87"/>
      <c r="F833" s="87"/>
      <c r="G833" s="87"/>
      <c r="H833" s="87"/>
      <c r="I833" s="87"/>
      <c r="J833" s="87"/>
      <c r="K833" s="232"/>
      <c r="L833" s="232"/>
      <c r="M833" s="232"/>
      <c r="N833" s="232"/>
      <c r="O833" s="232"/>
      <c r="P833" s="232"/>
      <c r="Q833" s="232"/>
      <c r="R833" s="129"/>
      <c r="S833" s="241"/>
      <c r="T833" s="101"/>
      <c r="U833" s="242"/>
      <c r="V833" s="96">
        <f>IF(D833=0,"",D833/C832)</f>
        <v>0.91588785046728971</v>
      </c>
      <c r="W833" s="97">
        <v>101</v>
      </c>
      <c r="X833" s="256">
        <f t="shared" si="156"/>
        <v>0.94392523364485981</v>
      </c>
      <c r="Y833" s="256">
        <f t="shared" si="157"/>
        <v>5.6074766355140193E-2</v>
      </c>
      <c r="Z833" s="14">
        <f>W833/W831</f>
        <v>0.82113821138211385</v>
      </c>
    </row>
    <row r="834" spans="1:26" ht="15.75" customHeight="1" x14ac:dyDescent="0.25">
      <c r="A834" s="84">
        <v>1802</v>
      </c>
      <c r="B834" s="87"/>
      <c r="C834" s="87"/>
      <c r="D834" s="87"/>
      <c r="E834" s="87">
        <v>93</v>
      </c>
      <c r="F834" s="87"/>
      <c r="G834" s="87"/>
      <c r="H834" s="87"/>
      <c r="I834" s="87"/>
      <c r="J834" s="87"/>
      <c r="K834" s="232"/>
      <c r="L834" s="232"/>
      <c r="M834" s="232"/>
      <c r="N834" s="232"/>
      <c r="O834" s="232"/>
      <c r="P834" s="232"/>
      <c r="Q834" s="232"/>
      <c r="R834" s="129"/>
      <c r="S834" s="241"/>
      <c r="T834" s="101"/>
      <c r="U834" s="242"/>
      <c r="V834" s="96">
        <f>IF(E834=0,"",E834/D833)</f>
        <v>0.94897959183673475</v>
      </c>
      <c r="W834" s="97">
        <v>96</v>
      </c>
      <c r="X834" s="256">
        <f t="shared" si="156"/>
        <v>0.95049504950495045</v>
      </c>
      <c r="Y834" s="256">
        <f t="shared" si="157"/>
        <v>4.9504950495049549E-2</v>
      </c>
    </row>
    <row r="835" spans="1:26" ht="15.75" customHeight="1" x14ac:dyDescent="0.25">
      <c r="A835" s="84">
        <v>1901</v>
      </c>
      <c r="B835" s="87"/>
      <c r="C835" s="87"/>
      <c r="D835" s="87"/>
      <c r="E835" s="87"/>
      <c r="F835" s="87">
        <v>88</v>
      </c>
      <c r="G835" s="87"/>
      <c r="H835" s="87"/>
      <c r="I835" s="87"/>
      <c r="J835" s="87"/>
      <c r="K835" s="232"/>
      <c r="L835" s="232"/>
      <c r="M835" s="232"/>
      <c r="N835" s="232"/>
      <c r="O835" s="232"/>
      <c r="P835" s="232"/>
      <c r="Q835" s="232"/>
      <c r="R835" s="129"/>
      <c r="S835" s="241"/>
      <c r="T835" s="101"/>
      <c r="U835" s="242"/>
      <c r="V835" s="96">
        <f>IF(F835=0,"",F835/E834)</f>
        <v>0.94623655913978499</v>
      </c>
      <c r="W835" s="97">
        <v>93</v>
      </c>
      <c r="X835" s="256">
        <f t="shared" si="156"/>
        <v>0.96875</v>
      </c>
      <c r="Y835" s="256">
        <f t="shared" si="157"/>
        <v>3.125E-2</v>
      </c>
    </row>
    <row r="836" spans="1:26" ht="15.75" customHeight="1" x14ac:dyDescent="0.25">
      <c r="A836" s="84">
        <v>1902</v>
      </c>
      <c r="B836" s="87"/>
      <c r="C836" s="87"/>
      <c r="D836" s="87"/>
      <c r="E836" s="87"/>
      <c r="F836" s="87"/>
      <c r="G836" s="87">
        <v>88</v>
      </c>
      <c r="H836" s="87"/>
      <c r="I836" s="87"/>
      <c r="J836" s="87"/>
      <c r="K836" s="232"/>
      <c r="L836" s="232"/>
      <c r="M836" s="232"/>
      <c r="N836" s="232"/>
      <c r="O836" s="232"/>
      <c r="P836" s="232"/>
      <c r="Q836" s="232"/>
      <c r="R836" s="129"/>
      <c r="S836" s="241"/>
      <c r="T836" s="101"/>
      <c r="U836" s="242"/>
      <c r="V836" s="96">
        <f>IF(G836=0,"",G836/F835)</f>
        <v>1</v>
      </c>
      <c r="W836" s="97">
        <v>92</v>
      </c>
      <c r="X836" s="256">
        <f t="shared" si="156"/>
        <v>0.989247311827957</v>
      </c>
      <c r="Y836" s="256">
        <f t="shared" si="157"/>
        <v>1.0752688172043001E-2</v>
      </c>
    </row>
    <row r="837" spans="1:26" ht="15.75" customHeight="1" x14ac:dyDescent="0.25">
      <c r="A837" s="84">
        <v>2001</v>
      </c>
      <c r="B837" s="87"/>
      <c r="C837" s="87"/>
      <c r="D837" s="87"/>
      <c r="E837" s="87"/>
      <c r="F837" s="87"/>
      <c r="G837" s="87"/>
      <c r="H837" s="87">
        <v>82</v>
      </c>
      <c r="I837" s="87"/>
      <c r="J837" s="87"/>
      <c r="K837" s="232"/>
      <c r="L837" s="232"/>
      <c r="M837" s="232"/>
      <c r="N837" s="232"/>
      <c r="O837" s="232"/>
      <c r="P837" s="232"/>
      <c r="Q837" s="232"/>
      <c r="R837" s="129"/>
      <c r="S837" s="241"/>
      <c r="T837" s="101"/>
      <c r="U837" s="242"/>
      <c r="V837" s="96">
        <f>IF(H837=0,"",H837/G836)</f>
        <v>0.93181818181818177</v>
      </c>
      <c r="W837" s="97">
        <v>91</v>
      </c>
      <c r="X837" s="256">
        <f t="shared" si="156"/>
        <v>0.98913043478260865</v>
      </c>
      <c r="Y837" s="256">
        <f t="shared" si="157"/>
        <v>1.0869565217391353E-2</v>
      </c>
    </row>
    <row r="838" spans="1:26" ht="15.75" customHeight="1" x14ac:dyDescent="0.25">
      <c r="A838" s="84">
        <v>2002</v>
      </c>
      <c r="B838" s="87"/>
      <c r="C838" s="87"/>
      <c r="D838" s="87"/>
      <c r="E838" s="87"/>
      <c r="F838" s="87"/>
      <c r="G838" s="87"/>
      <c r="H838" s="87"/>
      <c r="I838" s="87">
        <v>81</v>
      </c>
      <c r="J838" s="87"/>
      <c r="K838" s="232"/>
      <c r="L838" s="232"/>
      <c r="M838" s="232"/>
      <c r="N838" s="232"/>
      <c r="O838" s="232"/>
      <c r="P838" s="232"/>
      <c r="Q838" s="232"/>
      <c r="R838" s="129"/>
      <c r="S838" s="241"/>
      <c r="T838" s="101"/>
      <c r="U838" s="242"/>
      <c r="V838" s="96">
        <f>IF(I838=0,"",I838/H837)</f>
        <v>0.98780487804878048</v>
      </c>
      <c r="W838" s="97">
        <v>91</v>
      </c>
      <c r="X838" s="256">
        <f t="shared" si="156"/>
        <v>1</v>
      </c>
      <c r="Y838" s="256">
        <f t="shared" si="157"/>
        <v>0</v>
      </c>
    </row>
    <row r="839" spans="1:26" ht="15.75" customHeight="1" x14ac:dyDescent="0.25">
      <c r="A839" s="84">
        <v>2101</v>
      </c>
      <c r="B839" s="87"/>
      <c r="C839" s="87"/>
      <c r="D839" s="87"/>
      <c r="E839" s="87"/>
      <c r="F839" s="87"/>
      <c r="G839" s="87"/>
      <c r="H839" s="87"/>
      <c r="I839" s="87"/>
      <c r="J839" s="87">
        <v>77</v>
      </c>
      <c r="K839" s="232"/>
      <c r="L839" s="232"/>
      <c r="M839" s="232"/>
      <c r="N839" s="232"/>
      <c r="O839" s="232"/>
      <c r="P839" s="232"/>
      <c r="Q839" s="232"/>
      <c r="R839" s="129">
        <v>72</v>
      </c>
      <c r="S839" s="241"/>
      <c r="T839" s="101"/>
      <c r="U839" s="242"/>
      <c r="V839" s="126">
        <f>IF(J839=0,"",J839/I838)</f>
        <v>0.95061728395061729</v>
      </c>
      <c r="W839" s="97">
        <v>90</v>
      </c>
      <c r="X839" s="126">
        <f t="shared" si="156"/>
        <v>0.98901098901098905</v>
      </c>
      <c r="Y839" s="126">
        <f t="shared" si="157"/>
        <v>1.098901098901095E-2</v>
      </c>
    </row>
    <row r="840" spans="1:26" ht="15.75" customHeight="1" x14ac:dyDescent="0.25">
      <c r="A840" s="84">
        <v>2102</v>
      </c>
      <c r="B840" s="87"/>
      <c r="C840" s="87"/>
      <c r="D840" s="87"/>
      <c r="E840" s="87"/>
      <c r="F840" s="87"/>
      <c r="G840" s="87"/>
      <c r="H840" s="87"/>
      <c r="I840" s="87"/>
      <c r="J840" s="87">
        <v>10</v>
      </c>
      <c r="K840" s="232"/>
      <c r="L840" s="232"/>
      <c r="M840" s="232"/>
      <c r="N840" s="232"/>
      <c r="O840" s="232"/>
      <c r="P840" s="232"/>
      <c r="Q840" s="232"/>
      <c r="R840" s="129">
        <v>7</v>
      </c>
      <c r="S840" s="241"/>
      <c r="T840" s="101"/>
      <c r="U840" s="232"/>
      <c r="V840" s="101"/>
      <c r="W840" s="97">
        <v>17</v>
      </c>
      <c r="X840" s="101"/>
      <c r="Y840" s="263"/>
    </row>
    <row r="841" spans="1:26" ht="15.75" customHeight="1" x14ac:dyDescent="0.25">
      <c r="A841" s="84">
        <v>2201</v>
      </c>
      <c r="B841" s="87"/>
      <c r="C841" s="87"/>
      <c r="D841" s="87"/>
      <c r="E841" s="87"/>
      <c r="F841" s="87"/>
      <c r="G841" s="87"/>
      <c r="H841" s="87"/>
      <c r="I841" s="87"/>
      <c r="J841" s="87">
        <v>6</v>
      </c>
      <c r="K841" s="232"/>
      <c r="L841" s="232"/>
      <c r="M841" s="232"/>
      <c r="N841" s="232"/>
      <c r="O841" s="232"/>
      <c r="P841" s="232"/>
      <c r="Q841" s="232"/>
      <c r="R841" s="129"/>
      <c r="S841" s="241"/>
      <c r="T841" s="101"/>
      <c r="U841" s="232"/>
      <c r="V841" s="205"/>
      <c r="W841" s="106">
        <v>8</v>
      </c>
      <c r="X841" s="261"/>
      <c r="Y841" s="205"/>
    </row>
    <row r="842" spans="1:26" ht="15.75" customHeight="1" x14ac:dyDescent="0.25">
      <c r="A842" s="84">
        <v>2202</v>
      </c>
      <c r="B842" s="87"/>
      <c r="C842" s="87"/>
      <c r="D842" s="87"/>
      <c r="E842" s="87"/>
      <c r="F842" s="87"/>
      <c r="G842" s="87"/>
      <c r="H842" s="87"/>
      <c r="I842" s="87"/>
      <c r="J842" s="87">
        <v>3</v>
      </c>
      <c r="K842" s="232"/>
      <c r="L842" s="232"/>
      <c r="M842" s="232"/>
      <c r="N842" s="232"/>
      <c r="O842" s="232"/>
      <c r="P842" s="232"/>
      <c r="Q842" s="232"/>
      <c r="R842" s="129">
        <v>1</v>
      </c>
      <c r="S842" s="241"/>
      <c r="T842" s="101"/>
      <c r="U842" s="232"/>
      <c r="V842" s="205"/>
      <c r="W842" s="106">
        <v>3</v>
      </c>
      <c r="X842" s="261"/>
      <c r="Y842" s="205"/>
    </row>
    <row r="843" spans="1:26" ht="15.75" customHeight="1" x14ac:dyDescent="0.25">
      <c r="A843" s="84">
        <v>2301</v>
      </c>
      <c r="B843" s="87"/>
      <c r="C843" s="87"/>
      <c r="D843" s="87"/>
      <c r="E843" s="87"/>
      <c r="F843" s="87"/>
      <c r="G843" s="87"/>
      <c r="H843" s="87"/>
      <c r="I843" s="87"/>
      <c r="J843" s="87">
        <v>2</v>
      </c>
      <c r="K843" s="232"/>
      <c r="L843" s="232"/>
      <c r="M843" s="232"/>
      <c r="N843" s="232"/>
      <c r="O843" s="232"/>
      <c r="P843" s="232"/>
      <c r="Q843" s="232"/>
      <c r="R843" s="129">
        <v>1</v>
      </c>
      <c r="S843" s="241"/>
      <c r="T843" s="101"/>
      <c r="U843" s="232"/>
      <c r="V843" s="205"/>
      <c r="W843" s="228">
        <v>2</v>
      </c>
      <c r="X843" s="261"/>
      <c r="Y843" s="205"/>
    </row>
    <row r="844" spans="1:26" ht="15.75" customHeight="1" x14ac:dyDescent="0.25">
      <c r="A844" s="84">
        <v>2302</v>
      </c>
      <c r="B844" s="87"/>
      <c r="C844" s="87"/>
      <c r="D844" s="87"/>
      <c r="E844" s="87"/>
      <c r="F844" s="87"/>
      <c r="G844" s="87"/>
      <c r="H844" s="87"/>
      <c r="I844" s="87"/>
      <c r="J844" s="87">
        <v>1</v>
      </c>
      <c r="K844" s="232"/>
      <c r="L844" s="232"/>
      <c r="M844" s="232"/>
      <c r="N844" s="232"/>
      <c r="O844" s="232"/>
      <c r="P844" s="232"/>
      <c r="Q844" s="232"/>
      <c r="R844" s="129">
        <v>1</v>
      </c>
      <c r="S844" s="241"/>
      <c r="T844" s="101"/>
      <c r="U844" s="232"/>
      <c r="V844" s="101"/>
      <c r="W844" s="230">
        <v>1</v>
      </c>
      <c r="X844" s="262"/>
      <c r="Y844" s="205"/>
    </row>
    <row r="845" spans="1:26" ht="15.75" customHeight="1" x14ac:dyDescent="0.25">
      <c r="A845" s="84">
        <v>2401</v>
      </c>
      <c r="B845" s="87"/>
      <c r="C845" s="87"/>
      <c r="D845" s="87"/>
      <c r="E845" s="87"/>
      <c r="F845" s="87"/>
      <c r="G845" s="87"/>
      <c r="H845" s="87"/>
      <c r="I845" s="87"/>
      <c r="J845" s="87"/>
      <c r="K845" s="232"/>
      <c r="L845" s="232"/>
      <c r="M845" s="232"/>
      <c r="N845" s="232"/>
      <c r="O845" s="232"/>
      <c r="P845" s="232"/>
      <c r="Q845" s="232"/>
      <c r="R845" s="129"/>
      <c r="S845" s="241"/>
      <c r="T845" s="101"/>
      <c r="U845" s="232"/>
      <c r="V845" s="111" t="s">
        <v>91</v>
      </c>
      <c r="W845" s="229">
        <v>79</v>
      </c>
      <c r="X845" s="113">
        <f>R848</f>
        <v>82</v>
      </c>
      <c r="Y845" s="114" t="s">
        <v>19</v>
      </c>
    </row>
    <row r="846" spans="1:26" ht="15.75" customHeight="1" x14ac:dyDescent="0.25">
      <c r="A846" s="84">
        <v>2402</v>
      </c>
      <c r="B846" s="87"/>
      <c r="C846" s="87"/>
      <c r="D846" s="87"/>
      <c r="E846" s="87"/>
      <c r="F846" s="87"/>
      <c r="G846" s="87"/>
      <c r="H846" s="87"/>
      <c r="I846" s="87"/>
      <c r="J846" s="87"/>
      <c r="K846" s="232"/>
      <c r="L846" s="232"/>
      <c r="M846" s="232"/>
      <c r="N846" s="232"/>
      <c r="O846" s="232"/>
      <c r="P846" s="232"/>
      <c r="Q846" s="232"/>
      <c r="R846" s="129"/>
      <c r="S846" s="241"/>
      <c r="T846" s="101"/>
      <c r="U846" s="232"/>
      <c r="V846" s="115" t="s">
        <v>92</v>
      </c>
      <c r="W846" s="116">
        <f>IF(W845/B831=0,"",W845/B831)</f>
        <v>0.64227642276422769</v>
      </c>
      <c r="X846" s="117">
        <f>IF(W845/X845=0,"",W845/X845)</f>
        <v>0.96341463414634143</v>
      </c>
      <c r="Y846" s="118" t="s">
        <v>93</v>
      </c>
    </row>
    <row r="847" spans="1:26" ht="15.75" customHeight="1" x14ac:dyDescent="0.25">
      <c r="A847" s="84">
        <v>2501</v>
      </c>
      <c r="B847" s="87"/>
      <c r="C847" s="87"/>
      <c r="D847" s="87"/>
      <c r="E847" s="87"/>
      <c r="F847" s="87"/>
      <c r="G847" s="87"/>
      <c r="H847" s="87"/>
      <c r="I847" s="87"/>
      <c r="J847" s="87"/>
      <c r="K847" s="232"/>
      <c r="L847" s="232"/>
      <c r="M847" s="232"/>
      <c r="N847" s="232"/>
      <c r="O847" s="232"/>
      <c r="P847" s="232"/>
      <c r="Q847" s="232"/>
      <c r="R847" s="129"/>
      <c r="S847" s="243"/>
      <c r="T847" s="244"/>
      <c r="U847" s="245"/>
      <c r="V847" s="120"/>
      <c r="W847" s="121"/>
      <c r="X847" s="121"/>
      <c r="Y847" s="122"/>
    </row>
    <row r="848" spans="1:26" ht="18" x14ac:dyDescent="0.25">
      <c r="A848" s="46"/>
      <c r="B848" s="296" t="s">
        <v>111</v>
      </c>
      <c r="C848" s="296"/>
      <c r="D848" s="296"/>
      <c r="E848" s="296"/>
      <c r="F848" s="296"/>
      <c r="G848" s="296"/>
      <c r="H848" s="296"/>
      <c r="I848" s="296"/>
      <c r="J848" s="296"/>
      <c r="K848" s="296"/>
      <c r="L848" s="296"/>
      <c r="M848" s="296"/>
      <c r="N848" s="296"/>
      <c r="O848" s="296"/>
      <c r="P848" s="296"/>
      <c r="Q848" s="296"/>
      <c r="R848" s="123">
        <f>SUM(R831:R844)</f>
        <v>82</v>
      </c>
      <c r="S848" s="124">
        <f>IF(R839=0,"",R839/B831)</f>
        <v>0.58536585365853655</v>
      </c>
      <c r="T848" s="124">
        <f>IF(R848=0,"",R848/B831)</f>
        <v>0.66666666666666663</v>
      </c>
      <c r="U848" s="124">
        <f>IF(R839=0,"",T848-S848)</f>
        <v>8.1300813008130079E-2</v>
      </c>
      <c r="V848" s="1"/>
      <c r="W848" s="2"/>
      <c r="X848" s="36"/>
      <c r="Y848" s="1"/>
    </row>
    <row r="849" spans="1:26" ht="12.75" customHeight="1" x14ac:dyDescent="0.2">
      <c r="S849" s="1"/>
      <c r="T849" s="1"/>
      <c r="V849" s="1"/>
    </row>
    <row r="850" spans="1:26" ht="12.75" customHeight="1" x14ac:dyDescent="0.2">
      <c r="S850" s="1"/>
      <c r="T850" s="1"/>
      <c r="V850" s="1"/>
    </row>
    <row r="851" spans="1:26" ht="26.25" x14ac:dyDescent="0.4">
      <c r="A851" s="2"/>
      <c r="B851" s="297" t="s">
        <v>101</v>
      </c>
      <c r="C851" s="297"/>
      <c r="D851" s="297"/>
      <c r="E851" s="297"/>
      <c r="F851" s="297"/>
      <c r="G851" s="297"/>
      <c r="H851" s="297"/>
      <c r="I851" s="297"/>
      <c r="J851" s="297"/>
      <c r="K851" s="297"/>
      <c r="L851" s="297"/>
      <c r="M851" s="297"/>
      <c r="N851" s="297"/>
      <c r="O851" s="297"/>
      <c r="P851" s="297"/>
      <c r="Q851" s="297"/>
      <c r="R851" s="208" t="s">
        <v>116</v>
      </c>
      <c r="S851" s="1"/>
      <c r="T851" s="1"/>
      <c r="U851" s="2"/>
      <c r="V851" s="1"/>
      <c r="W851" s="2"/>
      <c r="X851" s="2"/>
      <c r="Y851" s="2"/>
    </row>
    <row r="852" spans="1:26" ht="20.25" x14ac:dyDescent="0.2">
      <c r="A852" s="316" t="s">
        <v>18</v>
      </c>
      <c r="B852" s="318" t="s">
        <v>102</v>
      </c>
      <c r="C852" s="319"/>
      <c r="D852" s="319"/>
      <c r="E852" s="319"/>
      <c r="F852" s="319"/>
      <c r="G852" s="319"/>
      <c r="H852" s="319"/>
      <c r="I852" s="319"/>
      <c r="J852" s="320"/>
      <c r="K852" s="298"/>
      <c r="L852" s="298"/>
      <c r="M852" s="298"/>
      <c r="N852" s="298"/>
      <c r="O852" s="298"/>
      <c r="P852" s="298"/>
      <c r="Q852" s="298"/>
      <c r="R852" s="327" t="s">
        <v>19</v>
      </c>
      <c r="S852" s="323" t="s">
        <v>11</v>
      </c>
      <c r="T852" s="323" t="s">
        <v>12</v>
      </c>
      <c r="U852" s="325" t="s">
        <v>13</v>
      </c>
      <c r="V852" s="323" t="s">
        <v>14</v>
      </c>
      <c r="W852" s="324" t="s">
        <v>15</v>
      </c>
      <c r="X852" s="324" t="s">
        <v>16</v>
      </c>
      <c r="Y852" s="323" t="s">
        <v>103</v>
      </c>
    </row>
    <row r="853" spans="1:26" ht="15.75" x14ac:dyDescent="0.25">
      <c r="A853" s="317"/>
      <c r="B853" s="84" t="s">
        <v>104</v>
      </c>
      <c r="C853" s="84" t="s">
        <v>105</v>
      </c>
      <c r="D853" s="84" t="s">
        <v>106</v>
      </c>
      <c r="E853" s="84" t="s">
        <v>107</v>
      </c>
      <c r="F853" s="84" t="s">
        <v>108</v>
      </c>
      <c r="G853" s="84" t="s">
        <v>109</v>
      </c>
      <c r="H853" s="84" t="s">
        <v>110</v>
      </c>
      <c r="I853" s="84" t="s">
        <v>73</v>
      </c>
      <c r="J853" s="84" t="s">
        <v>74</v>
      </c>
      <c r="K853" s="2"/>
      <c r="L853" s="2"/>
      <c r="M853" s="2"/>
      <c r="N853" s="2"/>
      <c r="O853" s="2"/>
      <c r="P853" s="2"/>
      <c r="Q853" s="2"/>
      <c r="R853" s="322"/>
      <c r="S853" s="317"/>
      <c r="T853" s="317"/>
      <c r="U853" s="317"/>
      <c r="V853" s="317"/>
      <c r="W853" s="317"/>
      <c r="X853" s="317"/>
      <c r="Y853" s="317"/>
    </row>
    <row r="854" spans="1:26" ht="15.75" customHeight="1" x14ac:dyDescent="0.25">
      <c r="A854" s="84">
        <v>1702</v>
      </c>
      <c r="B854" s="87">
        <v>112</v>
      </c>
      <c r="C854" s="87"/>
      <c r="D854" s="87"/>
      <c r="E854" s="87"/>
      <c r="F854" s="87"/>
      <c r="G854" s="87"/>
      <c r="H854" s="87"/>
      <c r="I854" s="87"/>
      <c r="J854" s="87"/>
      <c r="K854" s="232"/>
      <c r="L854" s="232"/>
      <c r="M854" s="232"/>
      <c r="N854" s="232"/>
      <c r="O854" s="232"/>
      <c r="P854" s="232"/>
      <c r="Q854" s="232"/>
      <c r="R854" s="129"/>
      <c r="S854" s="238"/>
      <c r="T854" s="239"/>
      <c r="U854" s="240"/>
      <c r="V854" s="254"/>
      <c r="W854" s="92">
        <f>B854</f>
        <v>112</v>
      </c>
      <c r="X854" s="255"/>
      <c r="Y854" s="254"/>
    </row>
    <row r="855" spans="1:26" ht="15.75" customHeight="1" x14ac:dyDescent="0.25">
      <c r="A855" s="84">
        <v>1801</v>
      </c>
      <c r="B855" s="87"/>
      <c r="C855" s="87">
        <v>105</v>
      </c>
      <c r="D855" s="87"/>
      <c r="E855" s="87"/>
      <c r="F855" s="87"/>
      <c r="G855" s="87"/>
      <c r="H855" s="87"/>
      <c r="I855" s="87"/>
      <c r="J855" s="87"/>
      <c r="K855" s="232"/>
      <c r="L855" s="232"/>
      <c r="M855" s="232"/>
      <c r="N855" s="232"/>
      <c r="O855" s="232"/>
      <c r="P855" s="232"/>
      <c r="Q855" s="232"/>
      <c r="R855" s="129"/>
      <c r="S855" s="241"/>
      <c r="T855" s="101"/>
      <c r="U855" s="242"/>
      <c r="V855" s="96">
        <f>IF(C855=0,"",C855/B854)</f>
        <v>0.9375</v>
      </c>
      <c r="W855" s="97">
        <v>106</v>
      </c>
      <c r="X855" s="256">
        <f t="shared" ref="X855:X862" si="158">IF(W855=0,"",W855/W854)</f>
        <v>0.9464285714285714</v>
      </c>
      <c r="Y855" s="256">
        <f t="shared" ref="Y855:Y862" si="159">IF(W855=0,"",100%-X855)</f>
        <v>5.3571428571428603E-2</v>
      </c>
    </row>
    <row r="856" spans="1:26" ht="15.75" customHeight="1" x14ac:dyDescent="0.25">
      <c r="A856" s="84">
        <v>1802</v>
      </c>
      <c r="B856" s="87"/>
      <c r="C856" s="87"/>
      <c r="D856" s="87">
        <v>105</v>
      </c>
      <c r="E856" s="87"/>
      <c r="F856" s="87"/>
      <c r="G856" s="87"/>
      <c r="H856" s="87"/>
      <c r="I856" s="87"/>
      <c r="J856" s="87"/>
      <c r="K856" s="232"/>
      <c r="L856" s="232"/>
      <c r="M856" s="232"/>
      <c r="N856" s="232"/>
      <c r="O856" s="232"/>
      <c r="P856" s="232"/>
      <c r="Q856" s="232"/>
      <c r="R856" s="129"/>
      <c r="S856" s="241"/>
      <c r="T856" s="101"/>
      <c r="U856" s="242"/>
      <c r="V856" s="96">
        <f>IF(D856=0,"",D856/C855)</f>
        <v>1</v>
      </c>
      <c r="W856" s="97">
        <v>106</v>
      </c>
      <c r="X856" s="256">
        <f t="shared" si="158"/>
        <v>1</v>
      </c>
      <c r="Y856" s="256">
        <f t="shared" si="159"/>
        <v>0</v>
      </c>
      <c r="Z856" s="14">
        <f>W856/W854</f>
        <v>0.9464285714285714</v>
      </c>
    </row>
    <row r="857" spans="1:26" ht="15.75" customHeight="1" x14ac:dyDescent="0.25">
      <c r="A857" s="84">
        <v>1901</v>
      </c>
      <c r="B857" s="87"/>
      <c r="C857" s="87"/>
      <c r="D857" s="87"/>
      <c r="E857" s="87">
        <v>96</v>
      </c>
      <c r="F857" s="87"/>
      <c r="G857" s="87"/>
      <c r="H857" s="87"/>
      <c r="I857" s="87"/>
      <c r="J857" s="87"/>
      <c r="K857" s="232"/>
      <c r="L857" s="232"/>
      <c r="M857" s="232"/>
      <c r="N857" s="232"/>
      <c r="O857" s="232"/>
      <c r="P857" s="232"/>
      <c r="Q857" s="232"/>
      <c r="R857" s="129"/>
      <c r="S857" s="241"/>
      <c r="T857" s="101"/>
      <c r="U857" s="242"/>
      <c r="V857" s="96">
        <f>IF(E857=0,"",E857/D856)</f>
        <v>0.91428571428571426</v>
      </c>
      <c r="W857" s="97">
        <v>99</v>
      </c>
      <c r="X857" s="256">
        <f t="shared" si="158"/>
        <v>0.93396226415094341</v>
      </c>
      <c r="Y857" s="256">
        <f t="shared" si="159"/>
        <v>6.6037735849056589E-2</v>
      </c>
    </row>
    <row r="858" spans="1:26" ht="15.75" customHeight="1" x14ac:dyDescent="0.25">
      <c r="A858" s="84">
        <v>1902</v>
      </c>
      <c r="B858" s="87"/>
      <c r="C858" s="87"/>
      <c r="D858" s="87"/>
      <c r="E858" s="87"/>
      <c r="F858" s="87">
        <v>95</v>
      </c>
      <c r="G858" s="87"/>
      <c r="H858" s="87"/>
      <c r="I858" s="87"/>
      <c r="J858" s="87"/>
      <c r="K858" s="232"/>
      <c r="L858" s="232"/>
      <c r="M858" s="232"/>
      <c r="N858" s="232"/>
      <c r="O858" s="232"/>
      <c r="P858" s="232"/>
      <c r="Q858" s="232"/>
      <c r="R858" s="129"/>
      <c r="S858" s="241"/>
      <c r="T858" s="101"/>
      <c r="U858" s="242"/>
      <c r="V858" s="96">
        <f>IF(F858=0,"",F858/E857)</f>
        <v>0.98958333333333337</v>
      </c>
      <c r="W858" s="97">
        <v>99</v>
      </c>
      <c r="X858" s="256">
        <f t="shared" si="158"/>
        <v>1</v>
      </c>
      <c r="Y858" s="256">
        <f t="shared" si="159"/>
        <v>0</v>
      </c>
    </row>
    <row r="859" spans="1:26" ht="15.75" customHeight="1" x14ac:dyDescent="0.25">
      <c r="A859" s="84">
        <v>2001</v>
      </c>
      <c r="B859" s="87"/>
      <c r="C859" s="87"/>
      <c r="D859" s="87"/>
      <c r="E859" s="87"/>
      <c r="F859" s="87"/>
      <c r="G859" s="87">
        <v>92</v>
      </c>
      <c r="H859" s="87"/>
      <c r="I859" s="87"/>
      <c r="J859" s="87"/>
      <c r="K859" s="232"/>
      <c r="L859" s="232"/>
      <c r="M859" s="232"/>
      <c r="N859" s="232"/>
      <c r="O859" s="232"/>
      <c r="P859" s="232"/>
      <c r="Q859" s="232"/>
      <c r="R859" s="129"/>
      <c r="S859" s="241"/>
      <c r="T859" s="101"/>
      <c r="U859" s="242"/>
      <c r="V859" s="96">
        <f>IF(G859=0,"",G859/F858)</f>
        <v>0.96842105263157896</v>
      </c>
      <c r="W859" s="97">
        <v>97</v>
      </c>
      <c r="X859" s="256">
        <f t="shared" si="158"/>
        <v>0.97979797979797978</v>
      </c>
      <c r="Y859" s="256">
        <f t="shared" si="159"/>
        <v>2.0202020202020221E-2</v>
      </c>
    </row>
    <row r="860" spans="1:26" ht="15.75" customHeight="1" x14ac:dyDescent="0.25">
      <c r="A860" s="84">
        <v>2002</v>
      </c>
      <c r="B860" s="87"/>
      <c r="C860" s="87"/>
      <c r="D860" s="87"/>
      <c r="E860" s="87"/>
      <c r="F860" s="87"/>
      <c r="G860" s="87"/>
      <c r="H860" s="87">
        <v>92</v>
      </c>
      <c r="I860" s="87"/>
      <c r="J860" s="87"/>
      <c r="K860" s="232"/>
      <c r="L860" s="232"/>
      <c r="M860" s="232"/>
      <c r="N860" s="232"/>
      <c r="O860" s="232"/>
      <c r="P860" s="232"/>
      <c r="Q860" s="232"/>
      <c r="R860" s="129"/>
      <c r="S860" s="241"/>
      <c r="T860" s="101"/>
      <c r="U860" s="242"/>
      <c r="V860" s="96">
        <f>IF(H860=0,"",H860/G859)</f>
        <v>1</v>
      </c>
      <c r="W860" s="97">
        <v>97</v>
      </c>
      <c r="X860" s="256">
        <f t="shared" si="158"/>
        <v>1</v>
      </c>
      <c r="Y860" s="256">
        <f t="shared" si="159"/>
        <v>0</v>
      </c>
    </row>
    <row r="861" spans="1:26" ht="15.75" customHeight="1" x14ac:dyDescent="0.25">
      <c r="A861" s="84">
        <v>2101</v>
      </c>
      <c r="B861" s="87"/>
      <c r="C861" s="87"/>
      <c r="D861" s="87"/>
      <c r="E861" s="87"/>
      <c r="F861" s="87"/>
      <c r="G861" s="87"/>
      <c r="H861" s="87"/>
      <c r="I861" s="87">
        <v>91</v>
      </c>
      <c r="J861" s="87"/>
      <c r="K861" s="232"/>
      <c r="L861" s="232"/>
      <c r="M861" s="232"/>
      <c r="N861" s="232"/>
      <c r="O861" s="232"/>
      <c r="P861" s="232"/>
      <c r="Q861" s="232"/>
      <c r="R861" s="129"/>
      <c r="S861" s="241"/>
      <c r="T861" s="101"/>
      <c r="U861" s="242"/>
      <c r="V861" s="96">
        <f>IF(I861=0,"",I861/H860)</f>
        <v>0.98913043478260865</v>
      </c>
      <c r="W861" s="97">
        <v>97</v>
      </c>
      <c r="X861" s="256">
        <f t="shared" si="158"/>
        <v>1</v>
      </c>
      <c r="Y861" s="256">
        <f t="shared" si="159"/>
        <v>0</v>
      </c>
    </row>
    <row r="862" spans="1:26" ht="15.75" customHeight="1" x14ac:dyDescent="0.25">
      <c r="A862" s="84">
        <v>2102</v>
      </c>
      <c r="B862" s="87"/>
      <c r="C862" s="87"/>
      <c r="D862" s="87"/>
      <c r="E862" s="87"/>
      <c r="F862" s="87"/>
      <c r="G862" s="87"/>
      <c r="H862" s="87"/>
      <c r="I862" s="87"/>
      <c r="J862" s="87">
        <v>88</v>
      </c>
      <c r="K862" s="232"/>
      <c r="L862" s="232"/>
      <c r="M862" s="232"/>
      <c r="N862" s="232"/>
      <c r="O862" s="232"/>
      <c r="P862" s="232"/>
      <c r="Q862" s="232"/>
      <c r="R862" s="129">
        <v>81</v>
      </c>
      <c r="S862" s="241"/>
      <c r="T862" s="101"/>
      <c r="U862" s="242"/>
      <c r="V862" s="126">
        <f>IF(J862=0,"",J862/I861)</f>
        <v>0.96703296703296704</v>
      </c>
      <c r="W862" s="97">
        <v>97</v>
      </c>
      <c r="X862" s="126">
        <f t="shared" si="158"/>
        <v>1</v>
      </c>
      <c r="Y862" s="126">
        <f t="shared" si="159"/>
        <v>0</v>
      </c>
    </row>
    <row r="863" spans="1:26" ht="15.75" customHeight="1" x14ac:dyDescent="0.25">
      <c r="A863" s="84">
        <v>2201</v>
      </c>
      <c r="B863" s="87"/>
      <c r="C863" s="87"/>
      <c r="D863" s="87"/>
      <c r="E863" s="87"/>
      <c r="F863" s="87"/>
      <c r="G863" s="87"/>
      <c r="H863" s="87"/>
      <c r="I863" s="87"/>
      <c r="J863" s="87">
        <v>10</v>
      </c>
      <c r="K863" s="232"/>
      <c r="L863" s="232"/>
      <c r="M863" s="232"/>
      <c r="N863" s="232"/>
      <c r="O863" s="232"/>
      <c r="P863" s="232"/>
      <c r="Q863" s="232"/>
      <c r="R863" s="129"/>
      <c r="S863" s="241"/>
      <c r="T863" s="101"/>
      <c r="U863" s="232"/>
      <c r="V863" s="151"/>
      <c r="W863" s="145">
        <v>11</v>
      </c>
      <c r="X863" s="151"/>
      <c r="Y863" s="264"/>
    </row>
    <row r="864" spans="1:26" ht="15.75" customHeight="1" x14ac:dyDescent="0.25">
      <c r="A864" s="84">
        <v>2202</v>
      </c>
      <c r="B864" s="87"/>
      <c r="C864" s="87"/>
      <c r="D864" s="87"/>
      <c r="E864" s="87"/>
      <c r="F864" s="87"/>
      <c r="G864" s="87"/>
      <c r="H864" s="87"/>
      <c r="I864" s="87"/>
      <c r="J864" s="87">
        <v>3</v>
      </c>
      <c r="K864" s="232"/>
      <c r="L864" s="232"/>
      <c r="M864" s="232"/>
      <c r="N864" s="232"/>
      <c r="O864" s="232"/>
      <c r="P864" s="232"/>
      <c r="Q864" s="232"/>
      <c r="R864" s="129">
        <v>2</v>
      </c>
      <c r="S864" s="241"/>
      <c r="T864" s="101"/>
      <c r="U864" s="232"/>
      <c r="V864" s="265"/>
      <c r="W864" s="149">
        <v>3</v>
      </c>
      <c r="X864" s="266"/>
      <c r="Y864" s="265"/>
    </row>
    <row r="865" spans="1:26" ht="15.75" customHeight="1" x14ac:dyDescent="0.25">
      <c r="A865" s="84">
        <v>2301</v>
      </c>
      <c r="B865" s="87"/>
      <c r="C865" s="87"/>
      <c r="D865" s="87"/>
      <c r="E865" s="87"/>
      <c r="F865" s="87"/>
      <c r="G865" s="87"/>
      <c r="H865" s="87"/>
      <c r="I865" s="87"/>
      <c r="J865" s="87">
        <v>1</v>
      </c>
      <c r="K865" s="232"/>
      <c r="L865" s="232"/>
      <c r="M865" s="232"/>
      <c r="N865" s="232"/>
      <c r="O865" s="232"/>
      <c r="P865" s="232"/>
      <c r="Q865" s="232"/>
      <c r="R865" s="129">
        <v>1</v>
      </c>
      <c r="S865" s="241"/>
      <c r="T865" s="101"/>
      <c r="U865" s="232"/>
      <c r="V865" s="265"/>
      <c r="W865" s="271">
        <v>2</v>
      </c>
      <c r="X865" s="266"/>
      <c r="Y865" s="265"/>
    </row>
    <row r="866" spans="1:26" ht="15.75" customHeight="1" x14ac:dyDescent="0.25">
      <c r="A866" s="84">
        <v>2302</v>
      </c>
      <c r="B866" s="87"/>
      <c r="C866" s="87"/>
      <c r="D866" s="87"/>
      <c r="E866" s="87"/>
      <c r="F866" s="87"/>
      <c r="G866" s="87"/>
      <c r="H866" s="87"/>
      <c r="I866" s="87"/>
      <c r="J866" s="87">
        <v>1</v>
      </c>
      <c r="K866" s="232"/>
      <c r="L866" s="232"/>
      <c r="M866" s="232"/>
      <c r="N866" s="232"/>
      <c r="O866" s="232"/>
      <c r="P866" s="232"/>
      <c r="Q866" s="232"/>
      <c r="R866" s="129">
        <v>1</v>
      </c>
      <c r="S866" s="241"/>
      <c r="T866" s="101"/>
      <c r="U866" s="232"/>
      <c r="V866" s="267"/>
      <c r="W866" s="272">
        <v>1</v>
      </c>
      <c r="X866" s="269"/>
      <c r="Y866" s="265"/>
    </row>
    <row r="867" spans="1:26" ht="15.75" customHeight="1" x14ac:dyDescent="0.25">
      <c r="A867" s="84">
        <v>2401</v>
      </c>
      <c r="B867" s="87"/>
      <c r="C867" s="87"/>
      <c r="D867" s="87"/>
      <c r="E867" s="87"/>
      <c r="F867" s="87"/>
      <c r="G867" s="87"/>
      <c r="H867" s="87"/>
      <c r="I867" s="87"/>
      <c r="J867" s="87">
        <v>1</v>
      </c>
      <c r="K867" s="232"/>
      <c r="L867" s="232"/>
      <c r="M867" s="232"/>
      <c r="N867" s="232"/>
      <c r="O867" s="232"/>
      <c r="P867" s="232"/>
      <c r="Q867" s="232"/>
      <c r="R867" s="129">
        <v>1</v>
      </c>
      <c r="S867" s="241"/>
      <c r="T867" s="101"/>
      <c r="U867" s="232"/>
      <c r="V867" s="268"/>
      <c r="W867" s="272">
        <v>1</v>
      </c>
      <c r="X867" s="270"/>
      <c r="Y867" s="205"/>
    </row>
    <row r="868" spans="1:26" ht="15.75" customHeight="1" x14ac:dyDescent="0.25">
      <c r="A868" s="84">
        <v>2402</v>
      </c>
      <c r="B868" s="87"/>
      <c r="C868" s="87"/>
      <c r="D868" s="87"/>
      <c r="E868" s="87"/>
      <c r="F868" s="87"/>
      <c r="G868" s="87"/>
      <c r="H868" s="87"/>
      <c r="I868" s="87"/>
      <c r="J868" s="87"/>
      <c r="K868" s="232"/>
      <c r="L868" s="232"/>
      <c r="M868" s="232"/>
      <c r="N868" s="232"/>
      <c r="O868" s="232"/>
      <c r="P868" s="232"/>
      <c r="Q868" s="232"/>
      <c r="R868" s="129"/>
      <c r="S868" s="241"/>
      <c r="T868" s="101"/>
      <c r="U868" s="232"/>
      <c r="V868" s="111" t="s">
        <v>91</v>
      </c>
      <c r="W868" s="229">
        <v>91</v>
      </c>
      <c r="X868" s="113">
        <f>R871</f>
        <v>86</v>
      </c>
      <c r="Y868" s="114" t="s">
        <v>19</v>
      </c>
    </row>
    <row r="869" spans="1:26" ht="15.75" customHeight="1" x14ac:dyDescent="0.25">
      <c r="A869" s="84">
        <v>2501</v>
      </c>
      <c r="B869" s="87"/>
      <c r="C869" s="87"/>
      <c r="D869" s="87"/>
      <c r="E869" s="87"/>
      <c r="F869" s="87"/>
      <c r="G869" s="87"/>
      <c r="H869" s="87"/>
      <c r="I869" s="87"/>
      <c r="J869" s="87"/>
      <c r="K869" s="232"/>
      <c r="L869" s="232"/>
      <c r="M869" s="232"/>
      <c r="N869" s="232"/>
      <c r="O869" s="232"/>
      <c r="P869" s="232"/>
      <c r="Q869" s="232"/>
      <c r="R869" s="129"/>
      <c r="S869" s="241"/>
      <c r="T869" s="101"/>
      <c r="U869" s="232"/>
      <c r="V869" s="115" t="s">
        <v>92</v>
      </c>
      <c r="W869" s="116">
        <f>IF(W868/B854=0,"",W868/B854)</f>
        <v>0.8125</v>
      </c>
      <c r="X869" s="117">
        <f>IF(W868/X868=0,"",W868/X868)</f>
        <v>1.058139534883721</v>
      </c>
      <c r="Y869" s="118" t="s">
        <v>93</v>
      </c>
    </row>
    <row r="870" spans="1:26" ht="15.75" x14ac:dyDescent="0.25">
      <c r="A870" s="84">
        <v>2502</v>
      </c>
      <c r="B870" s="87"/>
      <c r="C870" s="87"/>
      <c r="D870" s="87"/>
      <c r="E870" s="87"/>
      <c r="F870" s="87"/>
      <c r="G870" s="87"/>
      <c r="H870" s="87"/>
      <c r="I870" s="87"/>
      <c r="J870" s="87"/>
      <c r="K870" s="232"/>
      <c r="L870" s="232"/>
      <c r="M870" s="232"/>
      <c r="N870" s="232"/>
      <c r="O870" s="232"/>
      <c r="P870" s="232"/>
      <c r="Q870" s="232"/>
      <c r="R870" s="129"/>
      <c r="S870" s="243"/>
      <c r="T870" s="244"/>
      <c r="U870" s="245"/>
      <c r="V870" s="120"/>
      <c r="W870" s="121"/>
      <c r="X870" s="121"/>
      <c r="Y870" s="122"/>
    </row>
    <row r="871" spans="1:26" ht="18" x14ac:dyDescent="0.25">
      <c r="A871" s="46"/>
      <c r="B871" s="296" t="s">
        <v>111</v>
      </c>
      <c r="C871" s="296"/>
      <c r="D871" s="296"/>
      <c r="E871" s="296"/>
      <c r="F871" s="296"/>
      <c r="G871" s="296"/>
      <c r="H871" s="296"/>
      <c r="I871" s="296"/>
      <c r="J871" s="296"/>
      <c r="K871" s="296"/>
      <c r="L871" s="296"/>
      <c r="M871" s="296"/>
      <c r="N871" s="296"/>
      <c r="O871" s="296"/>
      <c r="P871" s="296"/>
      <c r="Q871" s="296"/>
      <c r="R871" s="123">
        <f>SUM(R854:R867)</f>
        <v>86</v>
      </c>
      <c r="S871" s="124">
        <f>IF(R862=0,"",R862/B854)</f>
        <v>0.7232142857142857</v>
      </c>
      <c r="T871" s="124">
        <f>IF(R871=0,"",R871/B854)</f>
        <v>0.7678571428571429</v>
      </c>
      <c r="U871" s="124">
        <f>IF(R862=0,"",T871-S871)</f>
        <v>4.4642857142857206E-2</v>
      </c>
      <c r="V871" s="1"/>
      <c r="W871" s="2"/>
      <c r="X871" s="36"/>
      <c r="Y871" s="1"/>
    </row>
    <row r="872" spans="1:26" ht="12.75" customHeight="1" x14ac:dyDescent="0.2">
      <c r="S872" s="1"/>
      <c r="T872" s="1"/>
      <c r="V872" s="1"/>
    </row>
    <row r="873" spans="1:26" ht="12.75" customHeight="1" x14ac:dyDescent="0.2">
      <c r="S873" s="1"/>
      <c r="T873" s="1"/>
      <c r="V873" s="1"/>
    </row>
    <row r="874" spans="1:26" ht="26.25" x14ac:dyDescent="0.4">
      <c r="A874" s="2"/>
      <c r="B874" s="297" t="s">
        <v>101</v>
      </c>
      <c r="C874" s="297"/>
      <c r="D874" s="297"/>
      <c r="E874" s="297"/>
      <c r="F874" s="297"/>
      <c r="G874" s="297"/>
      <c r="H874" s="297"/>
      <c r="I874" s="297"/>
      <c r="J874" s="297"/>
      <c r="K874" s="297"/>
      <c r="L874" s="297"/>
      <c r="M874" s="297"/>
      <c r="N874" s="297"/>
      <c r="O874" s="297"/>
      <c r="P874" s="297"/>
      <c r="Q874" s="297"/>
      <c r="R874" s="208" t="s">
        <v>117</v>
      </c>
      <c r="S874" s="1"/>
      <c r="T874" s="1"/>
      <c r="U874" s="2"/>
      <c r="V874" s="1"/>
      <c r="W874" s="2"/>
      <c r="X874" s="2"/>
      <c r="Y874" s="2"/>
    </row>
    <row r="875" spans="1:26" ht="20.25" x14ac:dyDescent="0.2">
      <c r="A875" s="316" t="s">
        <v>18</v>
      </c>
      <c r="B875" s="318" t="s">
        <v>102</v>
      </c>
      <c r="C875" s="319"/>
      <c r="D875" s="319"/>
      <c r="E875" s="319"/>
      <c r="F875" s="319"/>
      <c r="G875" s="319"/>
      <c r="H875" s="319"/>
      <c r="I875" s="319"/>
      <c r="J875" s="320"/>
      <c r="K875" s="298"/>
      <c r="L875" s="298"/>
      <c r="M875" s="298"/>
      <c r="N875" s="298"/>
      <c r="O875" s="298"/>
      <c r="P875" s="298"/>
      <c r="Q875" s="298"/>
      <c r="R875" s="327" t="s">
        <v>19</v>
      </c>
      <c r="S875" s="323" t="s">
        <v>11</v>
      </c>
      <c r="T875" s="323" t="s">
        <v>12</v>
      </c>
      <c r="U875" s="325" t="s">
        <v>13</v>
      </c>
      <c r="V875" s="323" t="s">
        <v>14</v>
      </c>
      <c r="W875" s="324" t="s">
        <v>15</v>
      </c>
      <c r="X875" s="324" t="s">
        <v>16</v>
      </c>
      <c r="Y875" s="323" t="s">
        <v>103</v>
      </c>
    </row>
    <row r="876" spans="1:26" ht="15.75" customHeight="1" x14ac:dyDescent="0.25">
      <c r="A876" s="317"/>
      <c r="B876" s="84" t="s">
        <v>104</v>
      </c>
      <c r="C876" s="84" t="s">
        <v>105</v>
      </c>
      <c r="D876" s="84" t="s">
        <v>106</v>
      </c>
      <c r="E876" s="84" t="s">
        <v>107</v>
      </c>
      <c r="F876" s="84" t="s">
        <v>108</v>
      </c>
      <c r="G876" s="84" t="s">
        <v>109</v>
      </c>
      <c r="H876" s="84" t="s">
        <v>110</v>
      </c>
      <c r="I876" s="84" t="s">
        <v>73</v>
      </c>
      <c r="J876" s="84" t="s">
        <v>74</v>
      </c>
      <c r="K876" s="2"/>
      <c r="L876" s="2"/>
      <c r="M876" s="2"/>
      <c r="N876" s="2"/>
      <c r="O876" s="2"/>
      <c r="P876" s="2"/>
      <c r="Q876" s="2"/>
      <c r="R876" s="322"/>
      <c r="S876" s="317"/>
      <c r="T876" s="317"/>
      <c r="U876" s="317"/>
      <c r="V876" s="317"/>
      <c r="W876" s="317"/>
      <c r="X876" s="317"/>
      <c r="Y876" s="317"/>
    </row>
    <row r="877" spans="1:26" ht="15.75" customHeight="1" x14ac:dyDescent="0.25">
      <c r="A877" s="84">
        <v>1801</v>
      </c>
      <c r="B877" s="87">
        <v>117</v>
      </c>
      <c r="C877" s="87"/>
      <c r="D877" s="87"/>
      <c r="E877" s="87"/>
      <c r="F877" s="87"/>
      <c r="G877" s="87"/>
      <c r="H877" s="87"/>
      <c r="I877" s="87"/>
      <c r="J877" s="87"/>
      <c r="K877" s="232"/>
      <c r="L877" s="232"/>
      <c r="M877" s="232"/>
      <c r="N877" s="232"/>
      <c r="O877" s="232"/>
      <c r="P877" s="232"/>
      <c r="Q877" s="232"/>
      <c r="R877" s="129"/>
      <c r="S877" s="238"/>
      <c r="T877" s="239"/>
      <c r="U877" s="240"/>
      <c r="V877" s="254"/>
      <c r="W877" s="92">
        <f>B877</f>
        <v>117</v>
      </c>
      <c r="X877" s="255"/>
      <c r="Y877" s="254"/>
    </row>
    <row r="878" spans="1:26" ht="15.75" customHeight="1" x14ac:dyDescent="0.25">
      <c r="A878" s="84">
        <v>1802</v>
      </c>
      <c r="B878" s="87"/>
      <c r="C878" s="87">
        <v>108</v>
      </c>
      <c r="D878" s="87"/>
      <c r="E878" s="87"/>
      <c r="F878" s="87"/>
      <c r="G878" s="87"/>
      <c r="H878" s="87"/>
      <c r="I878" s="87"/>
      <c r="J878" s="87"/>
      <c r="K878" s="232"/>
      <c r="L878" s="232"/>
      <c r="M878" s="232"/>
      <c r="N878" s="232"/>
      <c r="O878" s="232"/>
      <c r="P878" s="232"/>
      <c r="Q878" s="232"/>
      <c r="R878" s="129"/>
      <c r="S878" s="241"/>
      <c r="T878" s="101"/>
      <c r="U878" s="242"/>
      <c r="V878" s="96">
        <f>IF(C878=0,"",C878/B877)</f>
        <v>0.92307692307692313</v>
      </c>
      <c r="W878" s="97">
        <v>108</v>
      </c>
      <c r="X878" s="256">
        <f t="shared" ref="X878:X884" si="160">IF(W878=0,"",W878/W877)</f>
        <v>0.92307692307692313</v>
      </c>
      <c r="Y878" s="256">
        <f t="shared" ref="Y878:Y884" si="161">IF(W878=0,"",100%-X878)</f>
        <v>7.6923076923076872E-2</v>
      </c>
    </row>
    <row r="879" spans="1:26" ht="15.75" customHeight="1" x14ac:dyDescent="0.25">
      <c r="A879" s="84">
        <v>1901</v>
      </c>
      <c r="B879" s="87"/>
      <c r="C879" s="87"/>
      <c r="D879" s="87">
        <v>100</v>
      </c>
      <c r="E879" s="87"/>
      <c r="F879" s="87"/>
      <c r="G879" s="87"/>
      <c r="H879" s="87"/>
      <c r="I879" s="87"/>
      <c r="J879" s="87"/>
      <c r="K879" s="232"/>
      <c r="L879" s="232"/>
      <c r="M879" s="232"/>
      <c r="N879" s="232"/>
      <c r="O879" s="232"/>
      <c r="P879" s="232"/>
      <c r="Q879" s="232"/>
      <c r="R879" s="129"/>
      <c r="S879" s="241"/>
      <c r="T879" s="101"/>
      <c r="U879" s="242"/>
      <c r="V879" s="96">
        <f>IF(D879=0,"",D879/C878)</f>
        <v>0.92592592592592593</v>
      </c>
      <c r="W879" s="97">
        <v>100</v>
      </c>
      <c r="X879" s="256">
        <f t="shared" si="160"/>
        <v>0.92592592592592593</v>
      </c>
      <c r="Y879" s="256">
        <f t="shared" si="161"/>
        <v>7.407407407407407E-2</v>
      </c>
      <c r="Z879" s="152">
        <f>W879/W877</f>
        <v>0.85470085470085466</v>
      </c>
    </row>
    <row r="880" spans="1:26" ht="15.75" customHeight="1" x14ac:dyDescent="0.25">
      <c r="A880" s="84">
        <v>1902</v>
      </c>
      <c r="B880" s="87"/>
      <c r="C880" s="87"/>
      <c r="D880" s="87"/>
      <c r="E880" s="87">
        <v>87</v>
      </c>
      <c r="F880" s="87"/>
      <c r="G880" s="87"/>
      <c r="H880" s="87"/>
      <c r="I880" s="87"/>
      <c r="J880" s="87"/>
      <c r="K880" s="232"/>
      <c r="L880" s="232"/>
      <c r="M880" s="232"/>
      <c r="N880" s="232"/>
      <c r="O880" s="232"/>
      <c r="P880" s="232"/>
      <c r="Q880" s="232"/>
      <c r="R880" s="129"/>
      <c r="S880" s="241"/>
      <c r="T880" s="101"/>
      <c r="U880" s="242"/>
      <c r="V880" s="96">
        <f>IF(E880=0,"",E880/D879)</f>
        <v>0.87</v>
      </c>
      <c r="W880" s="97">
        <v>93</v>
      </c>
      <c r="X880" s="256">
        <f t="shared" si="160"/>
        <v>0.93</v>
      </c>
      <c r="Y880" s="256">
        <f t="shared" si="161"/>
        <v>6.9999999999999951E-2</v>
      </c>
    </row>
    <row r="881" spans="1:25" ht="15.75" customHeight="1" x14ac:dyDescent="0.25">
      <c r="A881" s="84">
        <v>2001</v>
      </c>
      <c r="B881" s="87"/>
      <c r="C881" s="87"/>
      <c r="D881" s="87"/>
      <c r="E881" s="87"/>
      <c r="F881" s="87">
        <v>85</v>
      </c>
      <c r="G881" s="87"/>
      <c r="H881" s="87"/>
      <c r="I881" s="87"/>
      <c r="J881" s="87"/>
      <c r="K881" s="232"/>
      <c r="L881" s="232"/>
      <c r="M881" s="232"/>
      <c r="N881" s="232"/>
      <c r="O881" s="232"/>
      <c r="P881" s="232"/>
      <c r="Q881" s="232"/>
      <c r="R881" s="129"/>
      <c r="S881" s="241"/>
      <c r="T881" s="101"/>
      <c r="U881" s="242"/>
      <c r="V881" s="96">
        <f>IF(F881=0,"",F881/E880)</f>
        <v>0.97701149425287359</v>
      </c>
      <c r="W881" s="97">
        <v>87</v>
      </c>
      <c r="X881" s="256">
        <f t="shared" si="160"/>
        <v>0.93548387096774188</v>
      </c>
      <c r="Y881" s="256">
        <f t="shared" si="161"/>
        <v>6.4516129032258118E-2</v>
      </c>
    </row>
    <row r="882" spans="1:25" ht="15.75" customHeight="1" x14ac:dyDescent="0.25">
      <c r="A882" s="84">
        <v>2002</v>
      </c>
      <c r="B882" s="87"/>
      <c r="C882" s="87"/>
      <c r="D882" s="87"/>
      <c r="E882" s="87"/>
      <c r="F882" s="87"/>
      <c r="G882" s="87">
        <v>82</v>
      </c>
      <c r="H882" s="87"/>
      <c r="I882" s="87"/>
      <c r="J882" s="87"/>
      <c r="K882" s="232"/>
      <c r="L882" s="232"/>
      <c r="M882" s="232"/>
      <c r="N882" s="232"/>
      <c r="O882" s="232"/>
      <c r="P882" s="232"/>
      <c r="Q882" s="232"/>
      <c r="R882" s="129"/>
      <c r="S882" s="241"/>
      <c r="T882" s="101"/>
      <c r="U882" s="242"/>
      <c r="V882" s="96">
        <f>IF(G882=0,"",G882/F881)</f>
        <v>0.96470588235294119</v>
      </c>
      <c r="W882" s="97">
        <v>87</v>
      </c>
      <c r="X882" s="256">
        <f t="shared" si="160"/>
        <v>1</v>
      </c>
      <c r="Y882" s="256">
        <f t="shared" si="161"/>
        <v>0</v>
      </c>
    </row>
    <row r="883" spans="1:25" ht="15.75" customHeight="1" x14ac:dyDescent="0.25">
      <c r="A883" s="84">
        <v>2101</v>
      </c>
      <c r="B883" s="87"/>
      <c r="C883" s="87"/>
      <c r="D883" s="87"/>
      <c r="E883" s="87"/>
      <c r="F883" s="87"/>
      <c r="G883" s="87"/>
      <c r="H883" s="87">
        <v>82</v>
      </c>
      <c r="I883" s="87"/>
      <c r="J883" s="87"/>
      <c r="K883" s="232"/>
      <c r="L883" s="232"/>
      <c r="M883" s="232"/>
      <c r="N883" s="232"/>
      <c r="O883" s="232"/>
      <c r="P883" s="232"/>
      <c r="Q883" s="232"/>
      <c r="R883" s="129"/>
      <c r="S883" s="241"/>
      <c r="T883" s="101"/>
      <c r="U883" s="242"/>
      <c r="V883" s="96">
        <f>IF(H883=0,"",H883/G882)</f>
        <v>1</v>
      </c>
      <c r="W883" s="97">
        <v>87</v>
      </c>
      <c r="X883" s="256">
        <f t="shared" si="160"/>
        <v>1</v>
      </c>
      <c r="Y883" s="256">
        <f t="shared" si="161"/>
        <v>0</v>
      </c>
    </row>
    <row r="884" spans="1:25" ht="15.75" customHeight="1" x14ac:dyDescent="0.25">
      <c r="A884" s="84">
        <v>2102</v>
      </c>
      <c r="B884" s="87"/>
      <c r="C884" s="87"/>
      <c r="D884" s="87"/>
      <c r="E884" s="87"/>
      <c r="F884" s="87"/>
      <c r="G884" s="87"/>
      <c r="H884" s="87"/>
      <c r="I884" s="87">
        <v>81</v>
      </c>
      <c r="J884" s="87"/>
      <c r="K884" s="232"/>
      <c r="L884" s="232"/>
      <c r="M884" s="232"/>
      <c r="N884" s="232"/>
      <c r="O884" s="232"/>
      <c r="P884" s="232"/>
      <c r="Q884" s="232"/>
      <c r="R884" s="129"/>
      <c r="S884" s="241"/>
      <c r="T884" s="101"/>
      <c r="U884" s="242"/>
      <c r="V884" s="96">
        <f>I884/H883</f>
        <v>0.98780487804878048</v>
      </c>
      <c r="W884" s="97">
        <v>86</v>
      </c>
      <c r="X884" s="256">
        <f t="shared" si="160"/>
        <v>0.9885057471264368</v>
      </c>
      <c r="Y884" s="126">
        <f t="shared" si="161"/>
        <v>1.1494252873563204E-2</v>
      </c>
    </row>
    <row r="885" spans="1:25" ht="15.75" customHeight="1" x14ac:dyDescent="0.25">
      <c r="A885" s="84">
        <v>2201</v>
      </c>
      <c r="B885" s="87"/>
      <c r="C885" s="87"/>
      <c r="D885" s="87"/>
      <c r="E885" s="87"/>
      <c r="F885" s="87"/>
      <c r="G885" s="87"/>
      <c r="H885" s="87"/>
      <c r="I885" s="87"/>
      <c r="J885" s="87">
        <v>72</v>
      </c>
      <c r="K885" s="232"/>
      <c r="L885" s="232"/>
      <c r="M885" s="232"/>
      <c r="N885" s="232"/>
      <c r="O885" s="232"/>
      <c r="P885" s="232"/>
      <c r="Q885" s="232"/>
      <c r="R885" s="129">
        <v>67</v>
      </c>
      <c r="S885" s="241"/>
      <c r="T885" s="101"/>
      <c r="U885" s="232"/>
      <c r="V885" s="101"/>
      <c r="W885" s="97">
        <v>84</v>
      </c>
      <c r="X885" s="101"/>
      <c r="Y885" s="263"/>
    </row>
    <row r="886" spans="1:25" ht="15.75" customHeight="1" x14ac:dyDescent="0.25">
      <c r="A886" s="84">
        <v>2202</v>
      </c>
      <c r="B886" s="87"/>
      <c r="C886" s="87"/>
      <c r="D886" s="87"/>
      <c r="E886" s="87"/>
      <c r="F886" s="87"/>
      <c r="G886" s="87"/>
      <c r="H886" s="87"/>
      <c r="I886" s="87"/>
      <c r="J886" s="87">
        <v>11</v>
      </c>
      <c r="K886" s="232"/>
      <c r="L886" s="232"/>
      <c r="M886" s="232"/>
      <c r="N886" s="232"/>
      <c r="O886" s="232"/>
      <c r="P886" s="232"/>
      <c r="Q886" s="232"/>
      <c r="R886" s="129">
        <v>7</v>
      </c>
      <c r="S886" s="241"/>
      <c r="T886" s="101"/>
      <c r="U886" s="232"/>
      <c r="V886" s="205"/>
      <c r="W886" s="106">
        <v>13</v>
      </c>
      <c r="X886" s="261"/>
      <c r="Y886" s="205"/>
    </row>
    <row r="887" spans="1:25" ht="15.75" customHeight="1" x14ac:dyDescent="0.25">
      <c r="A887" s="84">
        <v>2301</v>
      </c>
      <c r="B887" s="87"/>
      <c r="C887" s="87"/>
      <c r="D887" s="87"/>
      <c r="E887" s="87"/>
      <c r="F887" s="87"/>
      <c r="G887" s="87"/>
      <c r="H887" s="87"/>
      <c r="I887" s="87"/>
      <c r="J887" s="87">
        <v>6</v>
      </c>
      <c r="K887" s="232"/>
      <c r="L887" s="232"/>
      <c r="M887" s="232"/>
      <c r="N887" s="232"/>
      <c r="O887" s="232"/>
      <c r="P887" s="232"/>
      <c r="Q887" s="232"/>
      <c r="R887" s="129">
        <v>5</v>
      </c>
      <c r="S887" s="241"/>
      <c r="T887" s="101"/>
      <c r="U887" s="232"/>
      <c r="V887" s="205"/>
      <c r="W887" s="106">
        <v>6</v>
      </c>
      <c r="X887" s="261"/>
      <c r="Y887" s="205"/>
    </row>
    <row r="888" spans="1:25" ht="15.75" customHeight="1" x14ac:dyDescent="0.25">
      <c r="A888" s="84">
        <v>2302</v>
      </c>
      <c r="B888" s="87"/>
      <c r="C888" s="87"/>
      <c r="D888" s="87"/>
      <c r="E888" s="87"/>
      <c r="F888" s="87"/>
      <c r="G888" s="87"/>
      <c r="H888" s="87"/>
      <c r="I888" s="87"/>
      <c r="J888" s="87">
        <v>4</v>
      </c>
      <c r="K888" s="232"/>
      <c r="L888" s="232"/>
      <c r="M888" s="232"/>
      <c r="N888" s="232"/>
      <c r="O888" s="232"/>
      <c r="P888" s="232"/>
      <c r="Q888" s="232"/>
      <c r="R888" s="129">
        <v>1</v>
      </c>
      <c r="S888" s="241"/>
      <c r="T888" s="101"/>
      <c r="U888" s="232"/>
      <c r="V888" s="205"/>
      <c r="W888" s="228">
        <v>4</v>
      </c>
      <c r="X888" s="261"/>
      <c r="Y888" s="205"/>
    </row>
    <row r="889" spans="1:25" ht="15.75" customHeight="1" x14ac:dyDescent="0.25">
      <c r="A889" s="84">
        <v>2401</v>
      </c>
      <c r="B889" s="87"/>
      <c r="C889" s="87"/>
      <c r="D889" s="87"/>
      <c r="E889" s="87"/>
      <c r="F889" s="87"/>
      <c r="G889" s="87"/>
      <c r="H889" s="87"/>
      <c r="I889" s="87"/>
      <c r="J889" s="87">
        <v>2</v>
      </c>
      <c r="K889" s="232"/>
      <c r="L889" s="232"/>
      <c r="M889" s="232"/>
      <c r="N889" s="232"/>
      <c r="O889" s="232"/>
      <c r="P889" s="232"/>
      <c r="Q889" s="232"/>
      <c r="R889" s="129">
        <v>1</v>
      </c>
      <c r="S889" s="241"/>
      <c r="T889" s="101"/>
      <c r="U889" s="232"/>
      <c r="V889" s="101"/>
      <c r="W889" s="230">
        <v>2</v>
      </c>
      <c r="X889" s="262"/>
      <c r="Y889" s="205"/>
    </row>
    <row r="890" spans="1:25" ht="15.75" customHeight="1" x14ac:dyDescent="0.25">
      <c r="A890" s="84">
        <v>2402</v>
      </c>
      <c r="B890" s="87"/>
      <c r="C890" s="87"/>
      <c r="D890" s="87"/>
      <c r="E890" s="87"/>
      <c r="F890" s="87"/>
      <c r="G890" s="87"/>
      <c r="H890" s="87"/>
      <c r="I890" s="87"/>
      <c r="J890" s="87">
        <v>1</v>
      </c>
      <c r="K890" s="232"/>
      <c r="L890" s="232"/>
      <c r="M890" s="232"/>
      <c r="N890" s="232"/>
      <c r="O890" s="232"/>
      <c r="P890" s="232"/>
      <c r="Q890" s="232"/>
      <c r="R890" s="129">
        <v>1</v>
      </c>
      <c r="S890" s="241"/>
      <c r="T890" s="101"/>
      <c r="U890" s="232"/>
      <c r="V890" s="111" t="s">
        <v>91</v>
      </c>
      <c r="W890" s="229">
        <v>68</v>
      </c>
      <c r="X890" s="113">
        <f>R893</f>
        <v>83</v>
      </c>
      <c r="Y890" s="114" t="s">
        <v>19</v>
      </c>
    </row>
    <row r="891" spans="1:25" ht="15.75" customHeight="1" x14ac:dyDescent="0.25">
      <c r="A891" s="84">
        <v>2501</v>
      </c>
      <c r="B891" s="87"/>
      <c r="C891" s="87"/>
      <c r="D891" s="87"/>
      <c r="E891" s="87"/>
      <c r="F891" s="87"/>
      <c r="G891" s="87"/>
      <c r="H891" s="87"/>
      <c r="I891" s="87"/>
      <c r="J891" s="87">
        <v>1</v>
      </c>
      <c r="K891" s="232"/>
      <c r="L891" s="232"/>
      <c r="M891" s="232"/>
      <c r="N891" s="232"/>
      <c r="O891" s="232"/>
      <c r="P891" s="232"/>
      <c r="Q891" s="232"/>
      <c r="R891" s="129">
        <v>1</v>
      </c>
      <c r="S891" s="241"/>
      <c r="T891" s="101"/>
      <c r="U891" s="232"/>
      <c r="V891" s="115" t="s">
        <v>92</v>
      </c>
      <c r="W891" s="116">
        <f>IF(W890/B877=0,"",W890/B877)</f>
        <v>0.58119658119658124</v>
      </c>
      <c r="X891" s="117">
        <f>IF(W890/X890=0,"",W890/X890)</f>
        <v>0.81927710843373491</v>
      </c>
      <c r="Y891" s="118" t="s">
        <v>93</v>
      </c>
    </row>
    <row r="892" spans="1:25" ht="15.75" x14ac:dyDescent="0.25">
      <c r="A892" s="84">
        <v>2502</v>
      </c>
      <c r="B892" s="87"/>
      <c r="C892" s="87"/>
      <c r="D892" s="87"/>
      <c r="E892" s="87"/>
      <c r="F892" s="87"/>
      <c r="G892" s="87"/>
      <c r="H892" s="87"/>
      <c r="I892" s="87"/>
      <c r="J892" s="87"/>
      <c r="K892" s="232"/>
      <c r="L892" s="232"/>
      <c r="M892" s="232"/>
      <c r="N892" s="232"/>
      <c r="O892" s="232"/>
      <c r="P892" s="232"/>
      <c r="Q892" s="232"/>
      <c r="R892" s="129"/>
      <c r="S892" s="243"/>
      <c r="T892" s="244"/>
      <c r="U892" s="245"/>
      <c r="V892" s="120"/>
      <c r="W892" s="121"/>
      <c r="X892" s="121"/>
      <c r="Y892" s="122"/>
    </row>
    <row r="893" spans="1:25" ht="18" x14ac:dyDescent="0.25">
      <c r="A893" s="46"/>
      <c r="B893" s="296" t="s">
        <v>111</v>
      </c>
      <c r="C893" s="296"/>
      <c r="D893" s="296"/>
      <c r="E893" s="296"/>
      <c r="F893" s="296"/>
      <c r="G893" s="296"/>
      <c r="H893" s="296"/>
      <c r="I893" s="296"/>
      <c r="J893" s="296"/>
      <c r="K893" s="296"/>
      <c r="L893" s="296"/>
      <c r="M893" s="296"/>
      <c r="N893" s="296"/>
      <c r="O893" s="296"/>
      <c r="P893" s="296"/>
      <c r="Q893" s="296"/>
      <c r="R893" s="123">
        <f>SUM(R877:R891)</f>
        <v>83</v>
      </c>
      <c r="S893" s="124">
        <f>IF(R885=0,"",R885/B877)</f>
        <v>0.57264957264957261</v>
      </c>
      <c r="T893" s="124">
        <f>IF(R893=0,"",R893/B877)</f>
        <v>0.70940170940170943</v>
      </c>
      <c r="U893" s="124">
        <f>T893-S893</f>
        <v>0.13675213675213682</v>
      </c>
      <c r="V893" s="1"/>
      <c r="W893" s="2"/>
      <c r="X893" s="36"/>
      <c r="Y893" s="1"/>
    </row>
    <row r="894" spans="1:25" ht="12.75" customHeight="1" x14ac:dyDescent="0.2">
      <c r="S894" s="1"/>
      <c r="T894" s="1"/>
      <c r="V894" s="1"/>
    </row>
    <row r="895" spans="1:25" ht="12.75" customHeight="1" x14ac:dyDescent="0.2">
      <c r="S895" s="1"/>
      <c r="T895" s="1"/>
      <c r="V895" s="1"/>
    </row>
    <row r="896" spans="1:25" ht="26.25" customHeight="1" x14ac:dyDescent="0.4">
      <c r="A896" s="2"/>
      <c r="B896" s="297" t="s">
        <v>101</v>
      </c>
      <c r="C896" s="297"/>
      <c r="D896" s="297"/>
      <c r="E896" s="297"/>
      <c r="F896" s="297"/>
      <c r="G896" s="297"/>
      <c r="H896" s="297"/>
      <c r="I896" s="297"/>
      <c r="J896" s="297"/>
      <c r="K896" s="297"/>
      <c r="L896" s="297"/>
      <c r="M896" s="297"/>
      <c r="N896" s="297"/>
      <c r="O896" s="297"/>
      <c r="P896" s="297"/>
      <c r="Q896" s="297"/>
      <c r="R896" s="208" t="s">
        <v>118</v>
      </c>
      <c r="S896" s="1"/>
      <c r="T896" s="1"/>
      <c r="U896" s="2"/>
      <c r="V896" s="1"/>
      <c r="W896" s="2"/>
      <c r="X896" s="2"/>
      <c r="Y896" s="2"/>
    </row>
    <row r="897" spans="1:26" ht="20.25" customHeight="1" x14ac:dyDescent="0.2">
      <c r="A897" s="316" t="s">
        <v>18</v>
      </c>
      <c r="B897" s="318" t="s">
        <v>102</v>
      </c>
      <c r="C897" s="319"/>
      <c r="D897" s="319"/>
      <c r="E897" s="319"/>
      <c r="F897" s="319"/>
      <c r="G897" s="319"/>
      <c r="H897" s="319"/>
      <c r="I897" s="319"/>
      <c r="J897" s="320"/>
      <c r="K897" s="298"/>
      <c r="L897" s="298"/>
      <c r="M897" s="298"/>
      <c r="N897" s="298"/>
      <c r="O897" s="298"/>
      <c r="P897" s="298"/>
      <c r="Q897" s="298"/>
      <c r="R897" s="327" t="s">
        <v>19</v>
      </c>
      <c r="S897" s="323" t="s">
        <v>11</v>
      </c>
      <c r="T897" s="323" t="s">
        <v>12</v>
      </c>
      <c r="U897" s="325" t="s">
        <v>13</v>
      </c>
      <c r="V897" s="323" t="s">
        <v>14</v>
      </c>
      <c r="W897" s="324" t="s">
        <v>15</v>
      </c>
      <c r="X897" s="324" t="s">
        <v>16</v>
      </c>
      <c r="Y897" s="323" t="s">
        <v>103</v>
      </c>
    </row>
    <row r="898" spans="1:26" ht="15.75" customHeight="1" x14ac:dyDescent="0.25">
      <c r="A898" s="317"/>
      <c r="B898" s="84" t="s">
        <v>104</v>
      </c>
      <c r="C898" s="84" t="s">
        <v>105</v>
      </c>
      <c r="D898" s="84" t="s">
        <v>106</v>
      </c>
      <c r="E898" s="84" t="s">
        <v>107</v>
      </c>
      <c r="F898" s="84" t="s">
        <v>108</v>
      </c>
      <c r="G898" s="84" t="s">
        <v>109</v>
      </c>
      <c r="H898" s="84" t="s">
        <v>110</v>
      </c>
      <c r="I898" s="84" t="s">
        <v>73</v>
      </c>
      <c r="J898" s="84" t="s">
        <v>74</v>
      </c>
      <c r="K898" s="2"/>
      <c r="L898" s="2"/>
      <c r="M898" s="2"/>
      <c r="N898" s="2"/>
      <c r="O898" s="2"/>
      <c r="P898" s="2"/>
      <c r="Q898" s="2"/>
      <c r="R898" s="322"/>
      <c r="S898" s="317"/>
      <c r="T898" s="317"/>
      <c r="U898" s="317"/>
      <c r="V898" s="317"/>
      <c r="W898" s="317"/>
      <c r="X898" s="317"/>
      <c r="Y898" s="317"/>
    </row>
    <row r="899" spans="1:26" ht="15.75" customHeight="1" x14ac:dyDescent="0.25">
      <c r="A899" s="84">
        <v>1802</v>
      </c>
      <c r="B899" s="87">
        <v>115</v>
      </c>
      <c r="C899" s="87"/>
      <c r="D899" s="87"/>
      <c r="E899" s="87"/>
      <c r="F899" s="87"/>
      <c r="G899" s="87"/>
      <c r="H899" s="87"/>
      <c r="I899" s="87"/>
      <c r="J899" s="87"/>
      <c r="K899" s="232"/>
      <c r="L899" s="232"/>
      <c r="M899" s="232"/>
      <c r="N899" s="232"/>
      <c r="O899" s="232"/>
      <c r="P899" s="232"/>
      <c r="Q899" s="232"/>
      <c r="R899" s="129"/>
      <c r="S899" s="238"/>
      <c r="T899" s="239"/>
      <c r="U899" s="240"/>
      <c r="V899" s="254"/>
      <c r="W899" s="92">
        <f>B899</f>
        <v>115</v>
      </c>
      <c r="X899" s="255"/>
      <c r="Y899" s="254"/>
    </row>
    <row r="900" spans="1:26" ht="15.75" customHeight="1" x14ac:dyDescent="0.25">
      <c r="A900" s="84">
        <v>1901</v>
      </c>
      <c r="B900" s="87"/>
      <c r="C900" s="87">
        <v>102</v>
      </c>
      <c r="D900" s="87"/>
      <c r="E900" s="87"/>
      <c r="F900" s="87"/>
      <c r="G900" s="87"/>
      <c r="H900" s="87"/>
      <c r="I900" s="87"/>
      <c r="J900" s="87"/>
      <c r="K900" s="232"/>
      <c r="L900" s="232"/>
      <c r="M900" s="232"/>
      <c r="N900" s="232"/>
      <c r="O900" s="232"/>
      <c r="P900" s="232"/>
      <c r="Q900" s="232"/>
      <c r="R900" s="129"/>
      <c r="S900" s="241"/>
      <c r="T900" s="101"/>
      <c r="U900" s="242"/>
      <c r="V900" s="96">
        <f>IF(C900=0,"",C900/B899)</f>
        <v>0.88695652173913042</v>
      </c>
      <c r="W900" s="97">
        <v>102</v>
      </c>
      <c r="X900" s="256">
        <f t="shared" ref="X900:X906" si="162">IF(W900=0,"",W900/W899)</f>
        <v>0.88695652173913042</v>
      </c>
      <c r="Y900" s="256">
        <f t="shared" ref="Y900:Y906" si="163">IF(W900=0,"",100%-X900)</f>
        <v>0.11304347826086958</v>
      </c>
    </row>
    <row r="901" spans="1:26" ht="15.75" customHeight="1" x14ac:dyDescent="0.25">
      <c r="A901" s="84">
        <v>1902</v>
      </c>
      <c r="B901" s="87"/>
      <c r="C901" s="87"/>
      <c r="D901" s="87">
        <v>97</v>
      </c>
      <c r="E901" s="87"/>
      <c r="F901" s="87"/>
      <c r="G901" s="87"/>
      <c r="H901" s="87"/>
      <c r="I901" s="87"/>
      <c r="J901" s="87"/>
      <c r="K901" s="232"/>
      <c r="L901" s="232"/>
      <c r="M901" s="232"/>
      <c r="N901" s="232"/>
      <c r="O901" s="232"/>
      <c r="P901" s="232"/>
      <c r="Q901" s="232"/>
      <c r="R901" s="129"/>
      <c r="S901" s="241"/>
      <c r="T901" s="101"/>
      <c r="U901" s="242"/>
      <c r="V901" s="96">
        <f>IF(D901=0,"",D901/C900)</f>
        <v>0.9509803921568627</v>
      </c>
      <c r="W901" s="97">
        <v>98</v>
      </c>
      <c r="X901" s="256">
        <f t="shared" si="162"/>
        <v>0.96078431372549022</v>
      </c>
      <c r="Y901" s="256">
        <f t="shared" si="163"/>
        <v>3.9215686274509776E-2</v>
      </c>
      <c r="Z901" s="128">
        <f>W901/W899</f>
        <v>0.85217391304347823</v>
      </c>
    </row>
    <row r="902" spans="1:26" ht="15.75" customHeight="1" x14ac:dyDescent="0.25">
      <c r="A902" s="84">
        <v>2001</v>
      </c>
      <c r="B902" s="87"/>
      <c r="C902" s="87"/>
      <c r="D902" s="87"/>
      <c r="E902" s="87">
        <v>92</v>
      </c>
      <c r="F902" s="87"/>
      <c r="G902" s="87"/>
      <c r="H902" s="87"/>
      <c r="I902" s="87"/>
      <c r="J902" s="87"/>
      <c r="K902" s="232"/>
      <c r="L902" s="232"/>
      <c r="M902" s="232"/>
      <c r="N902" s="232"/>
      <c r="O902" s="232"/>
      <c r="P902" s="232"/>
      <c r="Q902" s="232"/>
      <c r="R902" s="129"/>
      <c r="S902" s="241"/>
      <c r="T902" s="101"/>
      <c r="U902" s="242"/>
      <c r="V902" s="96">
        <f>IF(E902=0,"",E902/D901)</f>
        <v>0.94845360824742264</v>
      </c>
      <c r="W902" s="97">
        <v>93</v>
      </c>
      <c r="X902" s="256">
        <f t="shared" si="162"/>
        <v>0.94897959183673475</v>
      </c>
      <c r="Y902" s="256">
        <f t="shared" si="163"/>
        <v>5.1020408163265252E-2</v>
      </c>
    </row>
    <row r="903" spans="1:26" ht="15.75" customHeight="1" x14ac:dyDescent="0.25">
      <c r="A903" s="84">
        <v>2002</v>
      </c>
      <c r="B903" s="87"/>
      <c r="C903" s="87"/>
      <c r="D903" s="87"/>
      <c r="E903" s="87"/>
      <c r="F903" s="87">
        <v>86</v>
      </c>
      <c r="G903" s="87"/>
      <c r="H903" s="87"/>
      <c r="I903" s="87"/>
      <c r="J903" s="87"/>
      <c r="K903" s="232"/>
      <c r="L903" s="232"/>
      <c r="M903" s="232"/>
      <c r="N903" s="232"/>
      <c r="O903" s="232"/>
      <c r="P903" s="232"/>
      <c r="Q903" s="232"/>
      <c r="R903" s="129"/>
      <c r="S903" s="241"/>
      <c r="T903" s="101"/>
      <c r="U903" s="242"/>
      <c r="V903" s="96">
        <f>IF(F903=0,"",F903/E902)</f>
        <v>0.93478260869565222</v>
      </c>
      <c r="W903" s="97">
        <v>91</v>
      </c>
      <c r="X903" s="256">
        <f t="shared" si="162"/>
        <v>0.978494623655914</v>
      </c>
      <c r="Y903" s="256">
        <f t="shared" si="163"/>
        <v>2.1505376344086002E-2</v>
      </c>
    </row>
    <row r="904" spans="1:26" ht="15.75" customHeight="1" x14ac:dyDescent="0.25">
      <c r="A904" s="84">
        <v>2101</v>
      </c>
      <c r="B904" s="87"/>
      <c r="C904" s="87"/>
      <c r="D904" s="87"/>
      <c r="E904" s="87"/>
      <c r="F904" s="87"/>
      <c r="G904" s="87">
        <v>85</v>
      </c>
      <c r="H904" s="87"/>
      <c r="I904" s="87"/>
      <c r="J904" s="87"/>
      <c r="K904" s="232"/>
      <c r="L904" s="232"/>
      <c r="M904" s="232"/>
      <c r="N904" s="232"/>
      <c r="O904" s="232"/>
      <c r="P904" s="232"/>
      <c r="Q904" s="232"/>
      <c r="R904" s="129"/>
      <c r="S904" s="241"/>
      <c r="T904" s="101"/>
      <c r="U904" s="242"/>
      <c r="V904" s="96">
        <f>IF(G904=0,"",G904/F903)</f>
        <v>0.98837209302325579</v>
      </c>
      <c r="W904" s="97">
        <v>89</v>
      </c>
      <c r="X904" s="256">
        <f t="shared" si="162"/>
        <v>0.97802197802197799</v>
      </c>
      <c r="Y904" s="256">
        <f t="shared" si="163"/>
        <v>2.1978021978022011E-2</v>
      </c>
    </row>
    <row r="905" spans="1:26" ht="15.75" customHeight="1" x14ac:dyDescent="0.25">
      <c r="A905" s="84">
        <v>2102</v>
      </c>
      <c r="B905" s="87"/>
      <c r="C905" s="87"/>
      <c r="D905" s="87"/>
      <c r="E905" s="87"/>
      <c r="F905" s="87"/>
      <c r="G905" s="87"/>
      <c r="H905" s="87">
        <v>85</v>
      </c>
      <c r="I905" s="87"/>
      <c r="J905" s="87"/>
      <c r="K905" s="232"/>
      <c r="L905" s="232"/>
      <c r="M905" s="232"/>
      <c r="N905" s="232"/>
      <c r="O905" s="232"/>
      <c r="P905" s="232"/>
      <c r="Q905" s="232"/>
      <c r="R905" s="129"/>
      <c r="S905" s="241"/>
      <c r="T905" s="101"/>
      <c r="U905" s="242"/>
      <c r="V905" s="96">
        <f>H905/G904</f>
        <v>1</v>
      </c>
      <c r="W905" s="97">
        <v>88</v>
      </c>
      <c r="X905" s="256">
        <f t="shared" si="162"/>
        <v>0.9887640449438202</v>
      </c>
      <c r="Y905" s="256">
        <f t="shared" si="163"/>
        <v>1.1235955056179803E-2</v>
      </c>
    </row>
    <row r="906" spans="1:26" ht="15.75" customHeight="1" x14ac:dyDescent="0.25">
      <c r="A906" s="84">
        <v>2201</v>
      </c>
      <c r="B906" s="87"/>
      <c r="C906" s="87"/>
      <c r="D906" s="87"/>
      <c r="E906" s="87"/>
      <c r="F906" s="87"/>
      <c r="G906" s="87"/>
      <c r="H906" s="87"/>
      <c r="I906" s="87">
        <v>84</v>
      </c>
      <c r="J906" s="87"/>
      <c r="K906" s="232"/>
      <c r="L906" s="232"/>
      <c r="M906" s="232"/>
      <c r="N906" s="232"/>
      <c r="O906" s="232"/>
      <c r="P906" s="232"/>
      <c r="Q906" s="232"/>
      <c r="R906" s="129"/>
      <c r="S906" s="241"/>
      <c r="T906" s="101"/>
      <c r="U906" s="242"/>
      <c r="V906" s="126">
        <f>IF(I906=0,"",I906/H905)</f>
        <v>0.9882352941176471</v>
      </c>
      <c r="W906" s="97">
        <v>86</v>
      </c>
      <c r="X906" s="256">
        <f t="shared" si="162"/>
        <v>0.97727272727272729</v>
      </c>
      <c r="Y906" s="126">
        <f t="shared" si="163"/>
        <v>2.2727272727272707E-2</v>
      </c>
    </row>
    <row r="907" spans="1:26" ht="15.75" customHeight="1" x14ac:dyDescent="0.25">
      <c r="A907" s="84">
        <v>2202</v>
      </c>
      <c r="B907" s="87"/>
      <c r="C907" s="87"/>
      <c r="D907" s="87"/>
      <c r="E907" s="87"/>
      <c r="F907" s="87"/>
      <c r="G907" s="87"/>
      <c r="H907" s="87"/>
      <c r="I907" s="87"/>
      <c r="J907" s="87">
        <v>80</v>
      </c>
      <c r="K907" s="232"/>
      <c r="L907" s="232"/>
      <c r="M907" s="232"/>
      <c r="N907" s="232"/>
      <c r="O907" s="232"/>
      <c r="P907" s="232"/>
      <c r="Q907" s="232"/>
      <c r="R907" s="129">
        <v>77</v>
      </c>
      <c r="S907" s="241"/>
      <c r="T907" s="101"/>
      <c r="U907" s="232"/>
      <c r="V907" s="101"/>
      <c r="W907" s="97">
        <v>85</v>
      </c>
      <c r="X907" s="101"/>
      <c r="Y907" s="263"/>
    </row>
    <row r="908" spans="1:26" ht="15.75" customHeight="1" x14ac:dyDescent="0.25">
      <c r="A908" s="84">
        <v>2301</v>
      </c>
      <c r="B908" s="87"/>
      <c r="C908" s="87"/>
      <c r="D908" s="87"/>
      <c r="E908" s="87"/>
      <c r="F908" s="87"/>
      <c r="G908" s="87"/>
      <c r="H908" s="87"/>
      <c r="I908" s="87"/>
      <c r="J908" s="87">
        <v>4</v>
      </c>
      <c r="K908" s="232"/>
      <c r="L908" s="232"/>
      <c r="M908" s="232"/>
      <c r="N908" s="232"/>
      <c r="O908" s="232"/>
      <c r="P908" s="232"/>
      <c r="Q908" s="232"/>
      <c r="R908" s="129">
        <v>4</v>
      </c>
      <c r="S908" s="241"/>
      <c r="T908" s="101"/>
      <c r="U908" s="232"/>
      <c r="V908" s="205"/>
      <c r="W908" s="106">
        <v>6</v>
      </c>
      <c r="X908" s="261"/>
      <c r="Y908" s="205"/>
    </row>
    <row r="909" spans="1:26" ht="15.75" customHeight="1" x14ac:dyDescent="0.25">
      <c r="A909" s="84">
        <v>2302</v>
      </c>
      <c r="B909" s="87"/>
      <c r="C909" s="87"/>
      <c r="D909" s="87"/>
      <c r="E909" s="87"/>
      <c r="F909" s="87"/>
      <c r="G909" s="87"/>
      <c r="H909" s="87"/>
      <c r="I909" s="87"/>
      <c r="J909" s="87">
        <v>1</v>
      </c>
      <c r="K909" s="232"/>
      <c r="L909" s="232"/>
      <c r="M909" s="232"/>
      <c r="N909" s="232"/>
      <c r="O909" s="232"/>
      <c r="P909" s="232"/>
      <c r="Q909" s="232"/>
      <c r="R909" s="129">
        <v>1</v>
      </c>
      <c r="S909" s="241"/>
      <c r="T909" s="101"/>
      <c r="U909" s="232"/>
      <c r="V909" s="205"/>
      <c r="W909" s="106">
        <v>4</v>
      </c>
      <c r="X909" s="261"/>
      <c r="Y909" s="205"/>
    </row>
    <row r="910" spans="1:26" ht="15.75" customHeight="1" x14ac:dyDescent="0.25">
      <c r="A910" s="84">
        <v>2401</v>
      </c>
      <c r="B910" s="87"/>
      <c r="C910" s="87"/>
      <c r="D910" s="87"/>
      <c r="E910" s="87"/>
      <c r="F910" s="87"/>
      <c r="G910" s="87"/>
      <c r="H910" s="87"/>
      <c r="I910" s="87"/>
      <c r="J910" s="87">
        <v>4</v>
      </c>
      <c r="K910" s="232"/>
      <c r="L910" s="232"/>
      <c r="M910" s="232"/>
      <c r="N910" s="232"/>
      <c r="O910" s="232"/>
      <c r="P910" s="232"/>
      <c r="Q910" s="232"/>
      <c r="R910" s="129">
        <v>4</v>
      </c>
      <c r="S910" s="241"/>
      <c r="T910" s="101"/>
      <c r="U910" s="232"/>
      <c r="V910" s="205"/>
      <c r="W910" s="106">
        <v>4</v>
      </c>
      <c r="X910" s="261"/>
      <c r="Y910" s="205"/>
    </row>
    <row r="911" spans="1:26" ht="15.75" customHeight="1" x14ac:dyDescent="0.25">
      <c r="A911" s="84">
        <v>2402</v>
      </c>
      <c r="B911" s="87"/>
      <c r="C911" s="87"/>
      <c r="D911" s="87"/>
      <c r="E911" s="87"/>
      <c r="F911" s="87"/>
      <c r="G911" s="87"/>
      <c r="H911" s="87"/>
      <c r="I911" s="87"/>
      <c r="J911" s="87"/>
      <c r="K911" s="232"/>
      <c r="L911" s="232"/>
      <c r="M911" s="232"/>
      <c r="N911" s="232"/>
      <c r="O911" s="232"/>
      <c r="P911" s="232"/>
      <c r="Q911" s="232"/>
      <c r="R911" s="129"/>
      <c r="S911" s="241"/>
      <c r="T911" s="101"/>
      <c r="U911" s="232"/>
      <c r="V911" s="101"/>
      <c r="W911" s="232"/>
      <c r="X911" s="262"/>
      <c r="Y911" s="205"/>
    </row>
    <row r="912" spans="1:26" ht="15.75" customHeight="1" x14ac:dyDescent="0.25">
      <c r="A912" s="84">
        <v>2501</v>
      </c>
      <c r="B912" s="87"/>
      <c r="C912" s="87"/>
      <c r="D912" s="87"/>
      <c r="E912" s="87"/>
      <c r="F912" s="87"/>
      <c r="G912" s="87"/>
      <c r="H912" s="87"/>
      <c r="I912" s="87"/>
      <c r="J912" s="87"/>
      <c r="K912" s="232"/>
      <c r="L912" s="232"/>
      <c r="M912" s="232"/>
      <c r="N912" s="232"/>
      <c r="O912" s="232"/>
      <c r="P912" s="232"/>
      <c r="Q912" s="232"/>
      <c r="R912" s="129"/>
      <c r="S912" s="241"/>
      <c r="T912" s="101"/>
      <c r="U912" s="232"/>
      <c r="V912" s="111" t="s">
        <v>91</v>
      </c>
      <c r="W912" s="112">
        <v>73</v>
      </c>
      <c r="X912" s="113">
        <f>R915</f>
        <v>86</v>
      </c>
      <c r="Y912" s="114" t="s">
        <v>19</v>
      </c>
    </row>
    <row r="913" spans="1:26" ht="15.75" customHeight="1" x14ac:dyDescent="0.25">
      <c r="A913" s="84">
        <v>2502</v>
      </c>
      <c r="B913" s="87"/>
      <c r="C913" s="87"/>
      <c r="D913" s="87"/>
      <c r="E913" s="87"/>
      <c r="F913" s="87"/>
      <c r="G913" s="87"/>
      <c r="H913" s="87"/>
      <c r="I913" s="87"/>
      <c r="J913" s="87"/>
      <c r="K913" s="232"/>
      <c r="L913" s="232"/>
      <c r="M913" s="232"/>
      <c r="N913" s="232"/>
      <c r="O913" s="232"/>
      <c r="P913" s="232"/>
      <c r="Q913" s="232"/>
      <c r="R913" s="129"/>
      <c r="S913" s="241"/>
      <c r="T913" s="101"/>
      <c r="U913" s="232"/>
      <c r="V913" s="115" t="s">
        <v>92</v>
      </c>
      <c r="W913" s="116">
        <f>IF(W912/B899=0,"",W912/B899)</f>
        <v>0.63478260869565217</v>
      </c>
      <c r="X913" s="117">
        <f>IF(W912/X912=0,"",W912/X912)</f>
        <v>0.84883720930232553</v>
      </c>
      <c r="Y913" s="118" t="s">
        <v>93</v>
      </c>
    </row>
    <row r="914" spans="1:26" ht="15.75" customHeight="1" x14ac:dyDescent="0.25">
      <c r="A914" s="84">
        <v>2601</v>
      </c>
      <c r="B914" s="87"/>
      <c r="C914" s="87"/>
      <c r="D914" s="87"/>
      <c r="E914" s="87"/>
      <c r="F914" s="87"/>
      <c r="G914" s="87"/>
      <c r="H914" s="87"/>
      <c r="I914" s="87"/>
      <c r="J914" s="87"/>
      <c r="K914" s="232"/>
      <c r="L914" s="232"/>
      <c r="M914" s="232"/>
      <c r="N914" s="232"/>
      <c r="O914" s="232"/>
      <c r="P914" s="232"/>
      <c r="Q914" s="232"/>
      <c r="R914" s="129"/>
      <c r="S914" s="243"/>
      <c r="T914" s="244"/>
      <c r="U914" s="245"/>
      <c r="V914" s="120"/>
      <c r="W914" s="121"/>
      <c r="X914" s="121"/>
      <c r="Y914" s="122"/>
    </row>
    <row r="915" spans="1:26" ht="18" customHeight="1" x14ac:dyDescent="0.25">
      <c r="A915" s="46"/>
      <c r="B915" s="296" t="s">
        <v>111</v>
      </c>
      <c r="C915" s="296"/>
      <c r="D915" s="296"/>
      <c r="E915" s="296"/>
      <c r="F915" s="296"/>
      <c r="G915" s="296"/>
      <c r="H915" s="296"/>
      <c r="I915" s="296"/>
      <c r="J915" s="296"/>
      <c r="K915" s="296"/>
      <c r="L915" s="296"/>
      <c r="M915" s="296"/>
      <c r="N915" s="296"/>
      <c r="O915" s="296"/>
      <c r="P915" s="296"/>
      <c r="Q915" s="296"/>
      <c r="R915" s="123">
        <f>SUM(R899:R911)</f>
        <v>86</v>
      </c>
      <c r="S915" s="124">
        <f>IF(R907=0,"",R907/B899)</f>
        <v>0.66956521739130437</v>
      </c>
      <c r="T915" s="124">
        <f>IF(R915=0,"",R915/B899)</f>
        <v>0.74782608695652175</v>
      </c>
      <c r="U915" s="124">
        <f>T915-S915</f>
        <v>7.8260869565217384E-2</v>
      </c>
      <c r="V915" s="1"/>
      <c r="W915" s="2"/>
      <c r="X915" s="36"/>
      <c r="Y915" s="1"/>
    </row>
    <row r="916" spans="1:26" ht="12.75" customHeight="1" x14ac:dyDescent="0.2">
      <c r="S916" s="1"/>
      <c r="T916" s="1"/>
      <c r="V916" s="1"/>
    </row>
    <row r="917" spans="1:26" ht="12.75" customHeight="1" x14ac:dyDescent="0.2">
      <c r="S917" s="1"/>
      <c r="T917" s="1"/>
      <c r="V917" s="1"/>
    </row>
    <row r="918" spans="1:26" ht="26.25" x14ac:dyDescent="0.4">
      <c r="A918" s="2"/>
      <c r="B918" s="297" t="s">
        <v>101</v>
      </c>
      <c r="C918" s="297"/>
      <c r="D918" s="297"/>
      <c r="E918" s="297"/>
      <c r="F918" s="297"/>
      <c r="G918" s="297"/>
      <c r="H918" s="297"/>
      <c r="I918" s="297"/>
      <c r="J918" s="297"/>
      <c r="K918" s="297"/>
      <c r="L918" s="297"/>
      <c r="M918" s="297"/>
      <c r="N918" s="297"/>
      <c r="O918" s="297"/>
      <c r="P918" s="297"/>
      <c r="Q918" s="297"/>
      <c r="R918" s="208" t="s">
        <v>119</v>
      </c>
      <c r="S918" s="1"/>
      <c r="T918" s="1"/>
      <c r="U918" s="2"/>
      <c r="V918" s="1"/>
      <c r="W918" s="2"/>
      <c r="X918" s="2"/>
      <c r="Y918" s="2"/>
    </row>
    <row r="919" spans="1:26" ht="20.25" x14ac:dyDescent="0.2">
      <c r="A919" s="316" t="s">
        <v>18</v>
      </c>
      <c r="B919" s="318" t="s">
        <v>102</v>
      </c>
      <c r="C919" s="319"/>
      <c r="D919" s="319"/>
      <c r="E919" s="319"/>
      <c r="F919" s="319"/>
      <c r="G919" s="319"/>
      <c r="H919" s="319"/>
      <c r="I919" s="319"/>
      <c r="J919" s="320"/>
      <c r="K919" s="298"/>
      <c r="L919" s="298"/>
      <c r="M919" s="298"/>
      <c r="N919" s="298"/>
      <c r="O919" s="298"/>
      <c r="P919" s="298"/>
      <c r="Q919" s="298"/>
      <c r="R919" s="327" t="s">
        <v>19</v>
      </c>
      <c r="S919" s="323" t="s">
        <v>11</v>
      </c>
      <c r="T919" s="323" t="s">
        <v>12</v>
      </c>
      <c r="U919" s="325" t="s">
        <v>13</v>
      </c>
      <c r="V919" s="323" t="s">
        <v>14</v>
      </c>
      <c r="W919" s="324" t="s">
        <v>15</v>
      </c>
      <c r="X919" s="324" t="s">
        <v>16</v>
      </c>
      <c r="Y919" s="323" t="s">
        <v>103</v>
      </c>
    </row>
    <row r="920" spans="1:26" ht="15.75" x14ac:dyDescent="0.25">
      <c r="A920" s="317"/>
      <c r="B920" s="84" t="s">
        <v>104</v>
      </c>
      <c r="C920" s="84" t="s">
        <v>105</v>
      </c>
      <c r="D920" s="84" t="s">
        <v>106</v>
      </c>
      <c r="E920" s="84" t="s">
        <v>107</v>
      </c>
      <c r="F920" s="84" t="s">
        <v>108</v>
      </c>
      <c r="G920" s="84" t="s">
        <v>109</v>
      </c>
      <c r="H920" s="84" t="s">
        <v>110</v>
      </c>
      <c r="I920" s="84" t="s">
        <v>73</v>
      </c>
      <c r="J920" s="84" t="s">
        <v>74</v>
      </c>
      <c r="K920" s="2"/>
      <c r="L920" s="2"/>
      <c r="M920" s="2"/>
      <c r="N920" s="2"/>
      <c r="O920" s="2"/>
      <c r="P920" s="2"/>
      <c r="Q920" s="2"/>
      <c r="R920" s="322"/>
      <c r="S920" s="317"/>
      <c r="T920" s="317"/>
      <c r="U920" s="317"/>
      <c r="V920" s="317"/>
      <c r="W920" s="317"/>
      <c r="X920" s="317"/>
      <c r="Y920" s="317"/>
    </row>
    <row r="921" spans="1:26" ht="15.75" customHeight="1" x14ac:dyDescent="0.25">
      <c r="A921" s="84">
        <v>1901</v>
      </c>
      <c r="B921" s="87">
        <v>114</v>
      </c>
      <c r="C921" s="87"/>
      <c r="D921" s="87"/>
      <c r="E921" s="87"/>
      <c r="F921" s="87"/>
      <c r="G921" s="87"/>
      <c r="H921" s="87"/>
      <c r="I921" s="87"/>
      <c r="J921" s="87"/>
      <c r="K921" s="232"/>
      <c r="L921" s="232"/>
      <c r="M921" s="232"/>
      <c r="N921" s="232"/>
      <c r="O921" s="232"/>
      <c r="P921" s="232"/>
      <c r="Q921" s="232"/>
      <c r="R921" s="129"/>
      <c r="S921" s="238"/>
      <c r="T921" s="239"/>
      <c r="U921" s="240"/>
      <c r="V921" s="254"/>
      <c r="W921" s="92">
        <f>B921</f>
        <v>114</v>
      </c>
      <c r="X921" s="255"/>
      <c r="Y921" s="254"/>
    </row>
    <row r="922" spans="1:26" ht="15.75" customHeight="1" x14ac:dyDescent="0.25">
      <c r="A922" s="84">
        <v>1902</v>
      </c>
      <c r="B922" s="87"/>
      <c r="C922" s="87">
        <v>107</v>
      </c>
      <c r="D922" s="87"/>
      <c r="E922" s="87"/>
      <c r="F922" s="87"/>
      <c r="G922" s="87"/>
      <c r="H922" s="87"/>
      <c r="I922" s="87"/>
      <c r="J922" s="87"/>
      <c r="K922" s="232"/>
      <c r="L922" s="232"/>
      <c r="M922" s="232"/>
      <c r="N922" s="232"/>
      <c r="O922" s="232"/>
      <c r="P922" s="232"/>
      <c r="Q922" s="232"/>
      <c r="R922" s="129"/>
      <c r="S922" s="241"/>
      <c r="T922" s="101"/>
      <c r="U922" s="242"/>
      <c r="V922" s="96">
        <f>IF(C922=0,"",C922/B921)</f>
        <v>0.93859649122807021</v>
      </c>
      <c r="W922" s="97">
        <v>107</v>
      </c>
      <c r="X922" s="256">
        <f t="shared" ref="X922:X929" si="164">IF(W922=0,"",W922/W921)</f>
        <v>0.93859649122807021</v>
      </c>
      <c r="Y922" s="256">
        <f t="shared" ref="Y922:Y929" si="165">IF(W922=0,"",100%-X922)</f>
        <v>6.1403508771929793E-2</v>
      </c>
    </row>
    <row r="923" spans="1:26" ht="15.75" customHeight="1" x14ac:dyDescent="0.25">
      <c r="A923" s="84">
        <v>2001</v>
      </c>
      <c r="B923" s="87"/>
      <c r="C923" s="87"/>
      <c r="D923" s="87">
        <v>100</v>
      </c>
      <c r="E923" s="87"/>
      <c r="F923" s="87"/>
      <c r="G923" s="87"/>
      <c r="H923" s="87"/>
      <c r="I923" s="87"/>
      <c r="J923" s="87"/>
      <c r="K923" s="232"/>
      <c r="L923" s="232"/>
      <c r="M923" s="232"/>
      <c r="N923" s="232"/>
      <c r="O923" s="232"/>
      <c r="P923" s="232"/>
      <c r="Q923" s="232"/>
      <c r="R923" s="129"/>
      <c r="S923" s="241"/>
      <c r="T923" s="101"/>
      <c r="U923" s="242"/>
      <c r="V923" s="96">
        <f>IF(D923=0,"",D923/C922)</f>
        <v>0.93457943925233644</v>
      </c>
      <c r="W923" s="97">
        <v>104</v>
      </c>
      <c r="X923" s="256">
        <f t="shared" si="164"/>
        <v>0.9719626168224299</v>
      </c>
      <c r="Y923" s="256">
        <f t="shared" si="165"/>
        <v>2.8037383177570097E-2</v>
      </c>
      <c r="Z923" s="128">
        <f>W923/W921</f>
        <v>0.91228070175438591</v>
      </c>
    </row>
    <row r="924" spans="1:26" ht="15.75" customHeight="1" x14ac:dyDescent="0.25">
      <c r="A924" s="84">
        <v>2002</v>
      </c>
      <c r="B924" s="87"/>
      <c r="C924" s="87"/>
      <c r="D924" s="87"/>
      <c r="E924" s="87">
        <v>95</v>
      </c>
      <c r="F924" s="87"/>
      <c r="G924" s="87"/>
      <c r="H924" s="87"/>
      <c r="I924" s="87"/>
      <c r="J924" s="87"/>
      <c r="K924" s="232"/>
      <c r="L924" s="232"/>
      <c r="M924" s="232"/>
      <c r="N924" s="232"/>
      <c r="O924" s="232"/>
      <c r="P924" s="232"/>
      <c r="Q924" s="232"/>
      <c r="R924" s="129"/>
      <c r="S924" s="241"/>
      <c r="T924" s="101"/>
      <c r="U924" s="242"/>
      <c r="V924" s="96">
        <f>IF(E924=0,"",E924/D923)</f>
        <v>0.95</v>
      </c>
      <c r="W924" s="97">
        <v>102</v>
      </c>
      <c r="X924" s="256">
        <f t="shared" si="164"/>
        <v>0.98076923076923073</v>
      </c>
      <c r="Y924" s="256">
        <f t="shared" si="165"/>
        <v>1.9230769230769273E-2</v>
      </c>
    </row>
    <row r="925" spans="1:26" ht="15.75" customHeight="1" x14ac:dyDescent="0.25">
      <c r="A925" s="84">
        <v>2101</v>
      </c>
      <c r="B925" s="87"/>
      <c r="C925" s="87"/>
      <c r="D925" s="87"/>
      <c r="E925" s="87"/>
      <c r="F925" s="87">
        <v>91</v>
      </c>
      <c r="G925" s="87"/>
      <c r="H925" s="87"/>
      <c r="I925" s="87"/>
      <c r="J925" s="87"/>
      <c r="K925" s="232"/>
      <c r="L925" s="232"/>
      <c r="M925" s="232"/>
      <c r="N925" s="232"/>
      <c r="O925" s="232"/>
      <c r="P925" s="232"/>
      <c r="Q925" s="232"/>
      <c r="R925" s="129"/>
      <c r="S925" s="241"/>
      <c r="T925" s="101"/>
      <c r="U925" s="242"/>
      <c r="V925" s="96">
        <f>F925/E924</f>
        <v>0.95789473684210524</v>
      </c>
      <c r="W925" s="97">
        <v>100</v>
      </c>
      <c r="X925" s="256">
        <f t="shared" si="164"/>
        <v>0.98039215686274506</v>
      </c>
      <c r="Y925" s="256">
        <f t="shared" si="165"/>
        <v>1.9607843137254943E-2</v>
      </c>
    </row>
    <row r="926" spans="1:26" ht="15.75" customHeight="1" x14ac:dyDescent="0.25">
      <c r="A926" s="84">
        <v>2102</v>
      </c>
      <c r="B926" s="87"/>
      <c r="C926" s="87"/>
      <c r="D926" s="87"/>
      <c r="E926" s="87"/>
      <c r="F926" s="87"/>
      <c r="G926" s="87">
        <v>85</v>
      </c>
      <c r="H926" s="87"/>
      <c r="I926" s="87"/>
      <c r="J926" s="87"/>
      <c r="K926" s="232"/>
      <c r="L926" s="232"/>
      <c r="M926" s="232"/>
      <c r="N926" s="232"/>
      <c r="O926" s="232"/>
      <c r="P926" s="232"/>
      <c r="Q926" s="232"/>
      <c r="R926" s="129"/>
      <c r="S926" s="241"/>
      <c r="T926" s="101"/>
      <c r="U926" s="242"/>
      <c r="V926" s="96">
        <f>G926/F925</f>
        <v>0.93406593406593408</v>
      </c>
      <c r="W926" s="97">
        <v>98</v>
      </c>
      <c r="X926" s="256">
        <f t="shared" si="164"/>
        <v>0.98</v>
      </c>
      <c r="Y926" s="256">
        <f t="shared" si="165"/>
        <v>2.0000000000000018E-2</v>
      </c>
    </row>
    <row r="927" spans="1:26" ht="15.75" customHeight="1" x14ac:dyDescent="0.25">
      <c r="A927" s="84">
        <v>2201</v>
      </c>
      <c r="B927" s="87"/>
      <c r="C927" s="87"/>
      <c r="D927" s="87"/>
      <c r="E927" s="87"/>
      <c r="F927" s="87"/>
      <c r="G927" s="87"/>
      <c r="H927" s="87">
        <v>80</v>
      </c>
      <c r="I927" s="87"/>
      <c r="J927" s="87"/>
      <c r="K927" s="232"/>
      <c r="L927" s="232"/>
      <c r="M927" s="232"/>
      <c r="N927" s="232"/>
      <c r="O927" s="232"/>
      <c r="P927" s="232"/>
      <c r="Q927" s="232"/>
      <c r="R927" s="129"/>
      <c r="S927" s="241"/>
      <c r="T927" s="101"/>
      <c r="U927" s="242"/>
      <c r="V927" s="96">
        <f>IF(H927=0,"",H927/G926)</f>
        <v>0.94117647058823528</v>
      </c>
      <c r="W927" s="97">
        <v>92</v>
      </c>
      <c r="X927" s="256">
        <f t="shared" si="164"/>
        <v>0.93877551020408168</v>
      </c>
      <c r="Y927" s="256">
        <f t="shared" si="165"/>
        <v>6.1224489795918324E-2</v>
      </c>
    </row>
    <row r="928" spans="1:26" ht="15.75" customHeight="1" x14ac:dyDescent="0.25">
      <c r="A928" s="84">
        <v>2202</v>
      </c>
      <c r="B928" s="87"/>
      <c r="C928" s="87"/>
      <c r="D928" s="87"/>
      <c r="E928" s="87"/>
      <c r="F928" s="87"/>
      <c r="G928" s="87"/>
      <c r="H928" s="87"/>
      <c r="I928" s="87">
        <v>80</v>
      </c>
      <c r="J928" s="87"/>
      <c r="K928" s="232"/>
      <c r="L928" s="232"/>
      <c r="M928" s="232"/>
      <c r="N928" s="232"/>
      <c r="O928" s="232"/>
      <c r="P928" s="232"/>
      <c r="Q928" s="232"/>
      <c r="R928" s="129"/>
      <c r="S928" s="241"/>
      <c r="T928" s="101"/>
      <c r="U928" s="242"/>
      <c r="V928" s="126">
        <f>IF(I928=0,"",I928/H927)</f>
        <v>1</v>
      </c>
      <c r="W928" s="97">
        <v>88</v>
      </c>
      <c r="X928" s="256">
        <f t="shared" si="164"/>
        <v>0.95652173913043481</v>
      </c>
      <c r="Y928" s="126">
        <f t="shared" si="165"/>
        <v>4.3478260869565188E-2</v>
      </c>
    </row>
    <row r="929" spans="1:25" ht="15.75" customHeight="1" x14ac:dyDescent="0.25">
      <c r="A929" s="84">
        <v>2301</v>
      </c>
      <c r="B929" s="87"/>
      <c r="C929" s="87"/>
      <c r="D929" s="87"/>
      <c r="E929" s="87"/>
      <c r="F929" s="87"/>
      <c r="G929" s="87"/>
      <c r="H929" s="87"/>
      <c r="I929" s="87"/>
      <c r="J929" s="87">
        <v>77</v>
      </c>
      <c r="K929" s="232"/>
      <c r="L929" s="232"/>
      <c r="M929" s="232"/>
      <c r="N929" s="232"/>
      <c r="O929" s="232"/>
      <c r="P929" s="232"/>
      <c r="Q929" s="232"/>
      <c r="R929" s="129">
        <v>70</v>
      </c>
      <c r="S929" s="241"/>
      <c r="T929" s="101"/>
      <c r="U929" s="232"/>
      <c r="V929" s="126">
        <f>IF(J929=0,"",J929/I928)</f>
        <v>0.96250000000000002</v>
      </c>
      <c r="W929" s="97">
        <v>88</v>
      </c>
      <c r="X929" s="256">
        <f t="shared" si="164"/>
        <v>1</v>
      </c>
      <c r="Y929" s="126">
        <f t="shared" si="165"/>
        <v>0</v>
      </c>
    </row>
    <row r="930" spans="1:25" ht="15.75" customHeight="1" x14ac:dyDescent="0.25">
      <c r="A930" s="84">
        <v>2302</v>
      </c>
      <c r="B930" s="87"/>
      <c r="C930" s="87"/>
      <c r="D930" s="87"/>
      <c r="E930" s="87"/>
      <c r="F930" s="87"/>
      <c r="G930" s="87"/>
      <c r="H930" s="87"/>
      <c r="I930" s="87"/>
      <c r="J930" s="87">
        <v>8</v>
      </c>
      <c r="K930" s="232"/>
      <c r="L930" s="232"/>
      <c r="M930" s="232"/>
      <c r="N930" s="232"/>
      <c r="O930" s="232"/>
      <c r="P930" s="232"/>
      <c r="Q930" s="232"/>
      <c r="R930" s="129">
        <v>8</v>
      </c>
      <c r="S930" s="241"/>
      <c r="T930" s="101"/>
      <c r="U930" s="232"/>
      <c r="V930" s="205"/>
      <c r="W930" s="106">
        <v>15</v>
      </c>
      <c r="X930" s="261"/>
      <c r="Y930" s="205"/>
    </row>
    <row r="931" spans="1:25" ht="15.75" customHeight="1" x14ac:dyDescent="0.25">
      <c r="A931" s="84">
        <v>2401</v>
      </c>
      <c r="B931" s="87"/>
      <c r="C931" s="87"/>
      <c r="D931" s="87"/>
      <c r="E931" s="87"/>
      <c r="F931" s="87"/>
      <c r="G931" s="87"/>
      <c r="H931" s="87"/>
      <c r="I931" s="87"/>
      <c r="J931" s="87">
        <v>4</v>
      </c>
      <c r="K931" s="232"/>
      <c r="L931" s="232"/>
      <c r="M931" s="232"/>
      <c r="N931" s="232"/>
      <c r="O931" s="232"/>
      <c r="P931" s="232"/>
      <c r="Q931" s="232"/>
      <c r="R931" s="129">
        <v>4</v>
      </c>
      <c r="S931" s="241"/>
      <c r="T931" s="101"/>
      <c r="U931" s="232"/>
      <c r="V931" s="205"/>
      <c r="W931" s="106">
        <v>7</v>
      </c>
      <c r="X931" s="261"/>
      <c r="Y931" s="205"/>
    </row>
    <row r="932" spans="1:25" ht="15.75" customHeight="1" x14ac:dyDescent="0.25">
      <c r="A932" s="84">
        <v>2402</v>
      </c>
      <c r="B932" s="87"/>
      <c r="C932" s="87"/>
      <c r="D932" s="87"/>
      <c r="E932" s="87"/>
      <c r="F932" s="87"/>
      <c r="G932" s="87"/>
      <c r="H932" s="87"/>
      <c r="I932" s="87"/>
      <c r="J932" s="87">
        <v>2</v>
      </c>
      <c r="K932" s="232"/>
      <c r="L932" s="232"/>
      <c r="M932" s="232"/>
      <c r="N932" s="232"/>
      <c r="O932" s="232"/>
      <c r="P932" s="232"/>
      <c r="Q932" s="232"/>
      <c r="R932" s="129">
        <v>2</v>
      </c>
      <c r="S932" s="241"/>
      <c r="T932" s="101"/>
      <c r="U932" s="232"/>
      <c r="V932" s="205"/>
      <c r="W932" s="106">
        <v>3</v>
      </c>
      <c r="X932" s="261"/>
      <c r="Y932" s="205"/>
    </row>
    <row r="933" spans="1:25" ht="15.75" customHeight="1" x14ac:dyDescent="0.25">
      <c r="A933" s="84">
        <v>2501</v>
      </c>
      <c r="B933" s="87"/>
      <c r="C933" s="87"/>
      <c r="D933" s="87"/>
      <c r="E933" s="87"/>
      <c r="F933" s="87"/>
      <c r="G933" s="87"/>
      <c r="H933" s="87"/>
      <c r="I933" s="87"/>
      <c r="J933" s="87"/>
      <c r="K933" s="232"/>
      <c r="L933" s="232"/>
      <c r="M933" s="232"/>
      <c r="N933" s="232"/>
      <c r="O933" s="232"/>
      <c r="P933" s="232"/>
      <c r="Q933" s="232"/>
      <c r="R933" s="129"/>
      <c r="S933" s="241"/>
      <c r="T933" s="101"/>
      <c r="U933" s="232"/>
      <c r="V933" s="101"/>
      <c r="W933" s="232"/>
      <c r="X933" s="262"/>
      <c r="Y933" s="205"/>
    </row>
    <row r="934" spans="1:25" ht="15.75" customHeight="1" x14ac:dyDescent="0.25">
      <c r="A934" s="84">
        <v>2502</v>
      </c>
      <c r="B934" s="87"/>
      <c r="C934" s="87"/>
      <c r="D934" s="87"/>
      <c r="E934" s="87"/>
      <c r="F934" s="87"/>
      <c r="G934" s="87"/>
      <c r="H934" s="87"/>
      <c r="I934" s="87"/>
      <c r="J934" s="87"/>
      <c r="K934" s="232"/>
      <c r="L934" s="232"/>
      <c r="M934" s="232"/>
      <c r="N934" s="232"/>
      <c r="O934" s="232"/>
      <c r="P934" s="232"/>
      <c r="Q934" s="232"/>
      <c r="R934" s="129"/>
      <c r="S934" s="241"/>
      <c r="T934" s="101"/>
      <c r="U934" s="232"/>
      <c r="V934" s="111" t="s">
        <v>91</v>
      </c>
      <c r="W934" s="112">
        <v>69</v>
      </c>
      <c r="X934" s="113">
        <f>R937</f>
        <v>84</v>
      </c>
      <c r="Y934" s="114" t="s">
        <v>19</v>
      </c>
    </row>
    <row r="935" spans="1:25" ht="15.75" customHeight="1" x14ac:dyDescent="0.25">
      <c r="A935" s="84">
        <v>2601</v>
      </c>
      <c r="B935" s="87"/>
      <c r="C935" s="87"/>
      <c r="D935" s="87"/>
      <c r="E935" s="87"/>
      <c r="F935" s="87"/>
      <c r="G935" s="87"/>
      <c r="H935" s="87"/>
      <c r="I935" s="87"/>
      <c r="J935" s="87"/>
      <c r="K935" s="232"/>
      <c r="L935" s="232"/>
      <c r="M935" s="232"/>
      <c r="N935" s="232"/>
      <c r="O935" s="232"/>
      <c r="P935" s="232"/>
      <c r="Q935" s="232"/>
      <c r="R935" s="129"/>
      <c r="S935" s="241"/>
      <c r="T935" s="101"/>
      <c r="U935" s="232"/>
      <c r="V935" s="115" t="s">
        <v>92</v>
      </c>
      <c r="W935" s="116">
        <f>IF(W934/B921=0,"",W934/B921)</f>
        <v>0.60526315789473684</v>
      </c>
      <c r="X935" s="117">
        <f>IF(W934/X934=0,"",W934/X934)</f>
        <v>0.8214285714285714</v>
      </c>
      <c r="Y935" s="118" t="s">
        <v>93</v>
      </c>
    </row>
    <row r="936" spans="1:25" ht="15.75" customHeight="1" x14ac:dyDescent="0.25">
      <c r="A936" s="84">
        <v>2602</v>
      </c>
      <c r="B936" s="87"/>
      <c r="C936" s="87"/>
      <c r="D936" s="87"/>
      <c r="E936" s="87"/>
      <c r="F936" s="87"/>
      <c r="G936" s="87"/>
      <c r="H936" s="87"/>
      <c r="I936" s="87"/>
      <c r="J936" s="87"/>
      <c r="K936" s="232"/>
      <c r="L936" s="232"/>
      <c r="M936" s="232"/>
      <c r="N936" s="232"/>
      <c r="O936" s="232"/>
      <c r="P936" s="232"/>
      <c r="Q936" s="232"/>
      <c r="R936" s="129"/>
      <c r="S936" s="243"/>
      <c r="T936" s="244"/>
      <c r="U936" s="245"/>
      <c r="V936" s="120"/>
      <c r="W936" s="121"/>
      <c r="X936" s="121"/>
      <c r="Y936" s="122"/>
    </row>
    <row r="937" spans="1:25" ht="18" customHeight="1" x14ac:dyDescent="0.25">
      <c r="A937" s="46"/>
      <c r="B937" s="296" t="s">
        <v>111</v>
      </c>
      <c r="C937" s="296"/>
      <c r="D937" s="296"/>
      <c r="E937" s="296"/>
      <c r="F937" s="296"/>
      <c r="G937" s="296"/>
      <c r="H937" s="296"/>
      <c r="I937" s="296"/>
      <c r="J937" s="296"/>
      <c r="K937" s="296"/>
      <c r="L937" s="296"/>
      <c r="M937" s="296"/>
      <c r="N937" s="296"/>
      <c r="O937" s="296"/>
      <c r="P937" s="296"/>
      <c r="Q937" s="296"/>
      <c r="R937" s="123">
        <f>SUM(R921:R933)</f>
        <v>84</v>
      </c>
      <c r="S937" s="124">
        <f>IF(R929=0,"",R929/B921)</f>
        <v>0.61403508771929827</v>
      </c>
      <c r="T937" s="124">
        <f>IF(R937=0,"",R937/B921)</f>
        <v>0.73684210526315785</v>
      </c>
      <c r="U937" s="124">
        <f>T937-S937</f>
        <v>0.12280701754385959</v>
      </c>
      <c r="V937" s="1"/>
      <c r="W937" s="2"/>
      <c r="X937" s="36"/>
      <c r="Y937" s="1"/>
    </row>
    <row r="938" spans="1:25" ht="12.75" customHeight="1" x14ac:dyDescent="0.2">
      <c r="S938" s="1"/>
      <c r="T938" s="1"/>
      <c r="V938" s="1"/>
    </row>
    <row r="939" spans="1:25" ht="12.75" customHeight="1" x14ac:dyDescent="0.2">
      <c r="S939" s="1"/>
      <c r="T939" s="1"/>
      <c r="V939" s="1"/>
    </row>
    <row r="940" spans="1:25" ht="26.25" x14ac:dyDescent="0.4">
      <c r="A940" s="2"/>
      <c r="B940" s="297" t="s">
        <v>101</v>
      </c>
      <c r="C940" s="297"/>
      <c r="D940" s="297"/>
      <c r="E940" s="297"/>
      <c r="F940" s="297"/>
      <c r="G940" s="297"/>
      <c r="H940" s="297"/>
      <c r="I940" s="297"/>
      <c r="J940" s="297"/>
      <c r="K940" s="297"/>
      <c r="L940" s="297"/>
      <c r="M940" s="297"/>
      <c r="N940" s="297"/>
      <c r="O940" s="297"/>
      <c r="P940" s="297"/>
      <c r="Q940" s="297"/>
      <c r="R940" s="208" t="s">
        <v>120</v>
      </c>
      <c r="S940" s="1"/>
      <c r="T940" s="1"/>
      <c r="U940" s="2"/>
      <c r="V940" s="1"/>
      <c r="W940" s="2"/>
      <c r="X940" s="2"/>
      <c r="Y940" s="2"/>
    </row>
    <row r="941" spans="1:25" ht="20.25" x14ac:dyDescent="0.2">
      <c r="A941" s="316" t="s">
        <v>18</v>
      </c>
      <c r="B941" s="318" t="s">
        <v>102</v>
      </c>
      <c r="C941" s="319"/>
      <c r="D941" s="319"/>
      <c r="E941" s="319"/>
      <c r="F941" s="319"/>
      <c r="G941" s="319"/>
      <c r="H941" s="319"/>
      <c r="I941" s="319"/>
      <c r="J941" s="320"/>
      <c r="K941" s="298"/>
      <c r="L941" s="298"/>
      <c r="M941" s="298"/>
      <c r="N941" s="298"/>
      <c r="O941" s="298"/>
      <c r="P941" s="298"/>
      <c r="Q941" s="298"/>
      <c r="R941" s="327" t="s">
        <v>19</v>
      </c>
      <c r="S941" s="323" t="s">
        <v>11</v>
      </c>
      <c r="T941" s="323" t="s">
        <v>12</v>
      </c>
      <c r="U941" s="325" t="s">
        <v>13</v>
      </c>
      <c r="V941" s="323" t="s">
        <v>14</v>
      </c>
      <c r="W941" s="324" t="s">
        <v>15</v>
      </c>
      <c r="X941" s="324" t="s">
        <v>16</v>
      </c>
      <c r="Y941" s="323" t="s">
        <v>103</v>
      </c>
    </row>
    <row r="942" spans="1:25" ht="15.75" x14ac:dyDescent="0.25">
      <c r="A942" s="317"/>
      <c r="B942" s="84" t="s">
        <v>104</v>
      </c>
      <c r="C942" s="84" t="s">
        <v>105</v>
      </c>
      <c r="D942" s="84" t="s">
        <v>106</v>
      </c>
      <c r="E942" s="84" t="s">
        <v>107</v>
      </c>
      <c r="F942" s="84" t="s">
        <v>108</v>
      </c>
      <c r="G942" s="84" t="s">
        <v>109</v>
      </c>
      <c r="H942" s="84" t="s">
        <v>110</v>
      </c>
      <c r="I942" s="84" t="s">
        <v>73</v>
      </c>
      <c r="J942" s="84" t="s">
        <v>74</v>
      </c>
      <c r="K942" s="2"/>
      <c r="L942" s="2"/>
      <c r="M942" s="2"/>
      <c r="N942" s="2"/>
      <c r="O942" s="2"/>
      <c r="P942" s="2"/>
      <c r="Q942" s="2"/>
      <c r="R942" s="322"/>
      <c r="S942" s="317"/>
      <c r="T942" s="317"/>
      <c r="U942" s="317"/>
      <c r="V942" s="317"/>
      <c r="W942" s="317"/>
      <c r="X942" s="317"/>
      <c r="Y942" s="317"/>
    </row>
    <row r="943" spans="1:25" ht="15.75" customHeight="1" x14ac:dyDescent="0.25">
      <c r="A943" s="84">
        <v>1902</v>
      </c>
      <c r="B943" s="87">
        <v>101</v>
      </c>
      <c r="C943" s="87"/>
      <c r="D943" s="87"/>
      <c r="E943" s="87"/>
      <c r="F943" s="87"/>
      <c r="G943" s="87"/>
      <c r="H943" s="87"/>
      <c r="I943" s="87"/>
      <c r="J943" s="87"/>
      <c r="K943" s="232"/>
      <c r="L943" s="232"/>
      <c r="M943" s="232"/>
      <c r="N943" s="232"/>
      <c r="O943" s="232"/>
      <c r="P943" s="232"/>
      <c r="Q943" s="232"/>
      <c r="R943" s="129"/>
      <c r="S943" s="238"/>
      <c r="T943" s="239"/>
      <c r="U943" s="240"/>
      <c r="V943" s="254"/>
      <c r="W943" s="92">
        <f>B943</f>
        <v>101</v>
      </c>
      <c r="X943" s="255"/>
      <c r="Y943" s="254"/>
    </row>
    <row r="944" spans="1:25" ht="15.75" customHeight="1" x14ac:dyDescent="0.25">
      <c r="A944" s="84">
        <v>2001</v>
      </c>
      <c r="B944" s="87"/>
      <c r="C944" s="87">
        <v>96</v>
      </c>
      <c r="D944" s="87"/>
      <c r="E944" s="87"/>
      <c r="F944" s="87"/>
      <c r="G944" s="87"/>
      <c r="H944" s="87"/>
      <c r="I944" s="87"/>
      <c r="J944" s="87"/>
      <c r="K944" s="232"/>
      <c r="L944" s="232"/>
      <c r="M944" s="232"/>
      <c r="N944" s="232"/>
      <c r="O944" s="232"/>
      <c r="P944" s="232"/>
      <c r="Q944" s="232"/>
      <c r="R944" s="129"/>
      <c r="S944" s="241"/>
      <c r="T944" s="101"/>
      <c r="U944" s="242"/>
      <c r="V944" s="96">
        <f>IF(C944=0,"",C944/B943)</f>
        <v>0.95049504950495045</v>
      </c>
      <c r="W944" s="97">
        <v>101</v>
      </c>
      <c r="X944" s="256">
        <f t="shared" ref="X944:X950" si="166">IF(W944=0,"",W944/W943)</f>
        <v>1</v>
      </c>
      <c r="Y944" s="256">
        <f t="shared" ref="Y944:Y950" si="167">IF(W944=0,"",100%-X944)</f>
        <v>0</v>
      </c>
    </row>
    <row r="945" spans="1:26" ht="15.75" customHeight="1" x14ac:dyDescent="0.25">
      <c r="A945" s="84">
        <v>2002</v>
      </c>
      <c r="B945" s="87"/>
      <c r="C945" s="87"/>
      <c r="D945" s="87">
        <v>92</v>
      </c>
      <c r="E945" s="87"/>
      <c r="F945" s="87"/>
      <c r="G945" s="87"/>
      <c r="H945" s="87"/>
      <c r="I945" s="87"/>
      <c r="J945" s="87"/>
      <c r="K945" s="232"/>
      <c r="L945" s="232"/>
      <c r="M945" s="232"/>
      <c r="N945" s="232"/>
      <c r="O945" s="232"/>
      <c r="P945" s="232"/>
      <c r="Q945" s="232"/>
      <c r="R945" s="129"/>
      <c r="S945" s="241"/>
      <c r="T945" s="101"/>
      <c r="U945" s="242"/>
      <c r="V945" s="96">
        <f>IF(D945=0,"",D945/C944)</f>
        <v>0.95833333333333337</v>
      </c>
      <c r="W945" s="97">
        <v>99</v>
      </c>
      <c r="X945" s="256">
        <f t="shared" si="166"/>
        <v>0.98019801980198018</v>
      </c>
      <c r="Y945" s="256">
        <f t="shared" si="167"/>
        <v>1.980198019801982E-2</v>
      </c>
      <c r="Z945" s="128">
        <f>W945/W943</f>
        <v>0.98019801980198018</v>
      </c>
    </row>
    <row r="946" spans="1:26" ht="15.75" customHeight="1" x14ac:dyDescent="0.25">
      <c r="A946" s="84">
        <v>2101</v>
      </c>
      <c r="B946" s="87"/>
      <c r="C946" s="87"/>
      <c r="D946" s="87"/>
      <c r="E946" s="87">
        <v>84</v>
      </c>
      <c r="F946" s="87"/>
      <c r="G946" s="87"/>
      <c r="H946" s="87"/>
      <c r="I946" s="87"/>
      <c r="J946" s="87"/>
      <c r="K946" s="232"/>
      <c r="L946" s="232"/>
      <c r="M946" s="232"/>
      <c r="N946" s="232"/>
      <c r="O946" s="232"/>
      <c r="P946" s="232"/>
      <c r="Q946" s="232"/>
      <c r="R946" s="129"/>
      <c r="S946" s="241"/>
      <c r="T946" s="101"/>
      <c r="U946" s="242"/>
      <c r="V946" s="96">
        <f>IF(E946=0,"",E946/D945)</f>
        <v>0.91304347826086951</v>
      </c>
      <c r="W946" s="97">
        <v>91</v>
      </c>
      <c r="X946" s="256">
        <f t="shared" si="166"/>
        <v>0.91919191919191923</v>
      </c>
      <c r="Y946" s="256">
        <f t="shared" si="167"/>
        <v>8.0808080808080773E-2</v>
      </c>
    </row>
    <row r="947" spans="1:26" ht="15.75" customHeight="1" x14ac:dyDescent="0.25">
      <c r="A947" s="84">
        <v>2102</v>
      </c>
      <c r="B947" s="87"/>
      <c r="C947" s="87"/>
      <c r="D947" s="87"/>
      <c r="E947" s="87"/>
      <c r="F947" s="87">
        <v>84</v>
      </c>
      <c r="G947" s="87"/>
      <c r="H947" s="87"/>
      <c r="I947" s="87"/>
      <c r="J947" s="87"/>
      <c r="K947" s="232"/>
      <c r="L947" s="232"/>
      <c r="M947" s="232"/>
      <c r="N947" s="232"/>
      <c r="O947" s="232"/>
      <c r="P947" s="232"/>
      <c r="Q947" s="232"/>
      <c r="R947" s="129"/>
      <c r="S947" s="241"/>
      <c r="T947" s="101"/>
      <c r="U947" s="242"/>
      <c r="V947" s="96">
        <f>F947/E946</f>
        <v>1</v>
      </c>
      <c r="W947" s="97">
        <v>86</v>
      </c>
      <c r="X947" s="256">
        <f t="shared" si="166"/>
        <v>0.94505494505494503</v>
      </c>
      <c r="Y947" s="256">
        <f t="shared" si="167"/>
        <v>5.4945054945054972E-2</v>
      </c>
    </row>
    <row r="948" spans="1:26" ht="15.75" customHeight="1" x14ac:dyDescent="0.25">
      <c r="A948" s="84">
        <v>2201</v>
      </c>
      <c r="B948" s="87"/>
      <c r="C948" s="87"/>
      <c r="D948" s="87"/>
      <c r="E948" s="87"/>
      <c r="F948" s="87"/>
      <c r="G948" s="87">
        <v>80</v>
      </c>
      <c r="H948" s="87"/>
      <c r="I948" s="87"/>
      <c r="J948" s="87"/>
      <c r="K948" s="232"/>
      <c r="L948" s="232"/>
      <c r="M948" s="232"/>
      <c r="N948" s="232"/>
      <c r="O948" s="232"/>
      <c r="P948" s="232"/>
      <c r="Q948" s="232"/>
      <c r="R948" s="129"/>
      <c r="S948" s="241"/>
      <c r="T948" s="101"/>
      <c r="U948" s="242"/>
      <c r="V948" s="96">
        <f>IF(G948=0,"",G948/F947)</f>
        <v>0.95238095238095233</v>
      </c>
      <c r="W948" s="97">
        <v>84</v>
      </c>
      <c r="X948" s="256">
        <f t="shared" si="166"/>
        <v>0.97674418604651159</v>
      </c>
      <c r="Y948" s="256">
        <f t="shared" si="167"/>
        <v>2.3255813953488413E-2</v>
      </c>
    </row>
    <row r="949" spans="1:26" ht="15.75" customHeight="1" x14ac:dyDescent="0.25">
      <c r="A949" s="84">
        <v>2202</v>
      </c>
      <c r="B949" s="87"/>
      <c r="C949" s="87"/>
      <c r="D949" s="87"/>
      <c r="E949" s="87"/>
      <c r="F949" s="87"/>
      <c r="G949" s="87"/>
      <c r="H949" s="87">
        <v>76</v>
      </c>
      <c r="I949" s="87"/>
      <c r="J949" s="87"/>
      <c r="K949" s="232"/>
      <c r="L949" s="232"/>
      <c r="M949" s="232"/>
      <c r="N949" s="232"/>
      <c r="O949" s="232"/>
      <c r="P949" s="232"/>
      <c r="Q949" s="232"/>
      <c r="R949" s="129"/>
      <c r="S949" s="241"/>
      <c r="T949" s="101"/>
      <c r="U949" s="242"/>
      <c r="V949" s="96">
        <f>IF(H949=0,"",H949/G948)</f>
        <v>0.95</v>
      </c>
      <c r="W949" s="97">
        <v>80</v>
      </c>
      <c r="X949" s="256">
        <f t="shared" si="166"/>
        <v>0.95238095238095233</v>
      </c>
      <c r="Y949" s="256">
        <f t="shared" si="167"/>
        <v>4.7619047619047672E-2</v>
      </c>
    </row>
    <row r="950" spans="1:26" ht="15.75" customHeight="1" x14ac:dyDescent="0.25">
      <c r="A950" s="84">
        <v>2301</v>
      </c>
      <c r="B950" s="87"/>
      <c r="C950" s="87"/>
      <c r="D950" s="87"/>
      <c r="E950" s="87"/>
      <c r="F950" s="87"/>
      <c r="G950" s="87"/>
      <c r="H950" s="87"/>
      <c r="I950" s="87">
        <v>70</v>
      </c>
      <c r="J950" s="87"/>
      <c r="K950" s="232"/>
      <c r="L950" s="232"/>
      <c r="M950" s="232"/>
      <c r="N950" s="232"/>
      <c r="O950" s="232"/>
      <c r="P950" s="232"/>
      <c r="Q950" s="232"/>
      <c r="R950" s="129"/>
      <c r="S950" s="241"/>
      <c r="T950" s="101"/>
      <c r="U950" s="242"/>
      <c r="V950" s="126">
        <f>IF(I950=0,"",I950/H949)</f>
        <v>0.92105263157894735</v>
      </c>
      <c r="W950" s="97">
        <v>77</v>
      </c>
      <c r="X950" s="256">
        <f t="shared" si="166"/>
        <v>0.96250000000000002</v>
      </c>
      <c r="Y950" s="126">
        <f t="shared" si="167"/>
        <v>3.7499999999999978E-2</v>
      </c>
    </row>
    <row r="951" spans="1:26" ht="15.75" customHeight="1" x14ac:dyDescent="0.25">
      <c r="A951" s="84">
        <v>2302</v>
      </c>
      <c r="B951" s="87"/>
      <c r="C951" s="87"/>
      <c r="D951" s="87"/>
      <c r="E951" s="87"/>
      <c r="F951" s="87"/>
      <c r="G951" s="87"/>
      <c r="H951" s="87"/>
      <c r="I951" s="87"/>
      <c r="J951" s="87">
        <v>68</v>
      </c>
      <c r="K951" s="232"/>
      <c r="L951" s="232"/>
      <c r="M951" s="232"/>
      <c r="N951" s="232"/>
      <c r="O951" s="232"/>
      <c r="P951" s="232"/>
      <c r="Q951" s="232"/>
      <c r="R951" s="129">
        <v>66</v>
      </c>
      <c r="S951" s="241"/>
      <c r="T951" s="101"/>
      <c r="U951" s="232"/>
      <c r="V951" s="126">
        <f>IF(J951=0,"",J951/I950)</f>
        <v>0.97142857142857142</v>
      </c>
      <c r="W951" s="97">
        <v>77</v>
      </c>
      <c r="X951" s="256">
        <f t="shared" ref="X951" si="168">IF(W951=0,"",W951/W950)</f>
        <v>1</v>
      </c>
      <c r="Y951" s="126">
        <f t="shared" ref="Y951" si="169">IF(W951=0,"",100%-X951)</f>
        <v>0</v>
      </c>
    </row>
    <row r="952" spans="1:26" ht="15.75" customHeight="1" x14ac:dyDescent="0.25">
      <c r="A952" s="84">
        <v>2401</v>
      </c>
      <c r="B952" s="87"/>
      <c r="C952" s="87"/>
      <c r="D952" s="87"/>
      <c r="E952" s="87"/>
      <c r="F952" s="87"/>
      <c r="G952" s="87"/>
      <c r="H952" s="87"/>
      <c r="I952" s="87"/>
      <c r="J952" s="87">
        <v>8</v>
      </c>
      <c r="K952" s="232"/>
      <c r="L952" s="232"/>
      <c r="M952" s="232"/>
      <c r="N952" s="232"/>
      <c r="O952" s="232"/>
      <c r="P952" s="232"/>
      <c r="Q952" s="232"/>
      <c r="R952" s="129">
        <v>7</v>
      </c>
      <c r="S952" s="241"/>
      <c r="T952" s="101"/>
      <c r="U952" s="232"/>
      <c r="V952" s="205"/>
      <c r="W952" s="106">
        <v>10</v>
      </c>
      <c r="X952" s="261"/>
      <c r="Y952" s="205"/>
    </row>
    <row r="953" spans="1:26" ht="15.75" customHeight="1" x14ac:dyDescent="0.25">
      <c r="A953" s="84">
        <v>2402</v>
      </c>
      <c r="B953" s="87"/>
      <c r="C953" s="87"/>
      <c r="D953" s="87"/>
      <c r="E953" s="87"/>
      <c r="F953" s="87"/>
      <c r="G953" s="87"/>
      <c r="H953" s="87"/>
      <c r="I953" s="87"/>
      <c r="J953" s="87">
        <v>3</v>
      </c>
      <c r="K953" s="232"/>
      <c r="L953" s="232"/>
      <c r="M953" s="232"/>
      <c r="N953" s="232"/>
      <c r="O953" s="232"/>
      <c r="P953" s="232"/>
      <c r="Q953" s="232"/>
      <c r="R953" s="129">
        <v>3</v>
      </c>
      <c r="S953" s="241"/>
      <c r="T953" s="101"/>
      <c r="U953" s="232"/>
      <c r="V953" s="205"/>
      <c r="W953" s="106">
        <v>4</v>
      </c>
      <c r="X953" s="261"/>
      <c r="Y953" s="205"/>
    </row>
    <row r="954" spans="1:26" ht="15.75" customHeight="1" x14ac:dyDescent="0.25">
      <c r="A954" s="84">
        <v>2501</v>
      </c>
      <c r="B954" s="87"/>
      <c r="C954" s="87"/>
      <c r="D954" s="87"/>
      <c r="E954" s="87"/>
      <c r="F954" s="87"/>
      <c r="G954" s="87"/>
      <c r="H954" s="87"/>
      <c r="I954" s="87"/>
      <c r="J954" s="87">
        <v>1</v>
      </c>
      <c r="K954" s="232"/>
      <c r="L954" s="232"/>
      <c r="M954" s="232"/>
      <c r="N954" s="232"/>
      <c r="O954" s="232"/>
      <c r="P954" s="232"/>
      <c r="Q954" s="232"/>
      <c r="R954" s="129">
        <v>2</v>
      </c>
      <c r="S954" s="241"/>
      <c r="T954" s="101"/>
      <c r="U954" s="232"/>
      <c r="V954" s="205"/>
      <c r="W954" s="106">
        <v>1</v>
      </c>
      <c r="X954" s="261"/>
      <c r="Y954" s="205"/>
    </row>
    <row r="955" spans="1:26" ht="15.75" customHeight="1" x14ac:dyDescent="0.25">
      <c r="A955" s="84">
        <v>2502</v>
      </c>
      <c r="B955" s="87"/>
      <c r="C955" s="87"/>
      <c r="D955" s="87"/>
      <c r="E955" s="87"/>
      <c r="F955" s="87"/>
      <c r="G955" s="87"/>
      <c r="H955" s="87"/>
      <c r="I955" s="87"/>
      <c r="J955" s="87"/>
      <c r="K955" s="232"/>
      <c r="L955" s="232"/>
      <c r="M955" s="232"/>
      <c r="N955" s="232"/>
      <c r="O955" s="232"/>
      <c r="P955" s="232"/>
      <c r="Q955" s="232"/>
      <c r="R955" s="129"/>
      <c r="S955" s="241"/>
      <c r="T955" s="101"/>
      <c r="U955" s="232"/>
      <c r="V955" s="101"/>
      <c r="W955" s="232"/>
      <c r="X955" s="262"/>
      <c r="Y955" s="205"/>
    </row>
    <row r="956" spans="1:26" ht="15.75" customHeight="1" x14ac:dyDescent="0.25">
      <c r="A956" s="84">
        <v>2601</v>
      </c>
      <c r="B956" s="87"/>
      <c r="C956" s="87"/>
      <c r="D956" s="87"/>
      <c r="E956" s="87"/>
      <c r="F956" s="87"/>
      <c r="G956" s="87"/>
      <c r="H956" s="87"/>
      <c r="I956" s="87"/>
      <c r="J956" s="87"/>
      <c r="K956" s="232"/>
      <c r="L956" s="232"/>
      <c r="M956" s="232"/>
      <c r="N956" s="232"/>
      <c r="O956" s="232"/>
      <c r="P956" s="232"/>
      <c r="Q956" s="232"/>
      <c r="R956" s="129"/>
      <c r="S956" s="241"/>
      <c r="T956" s="101"/>
      <c r="U956" s="232"/>
      <c r="V956" s="111" t="s">
        <v>91</v>
      </c>
      <c r="W956" s="112">
        <v>30</v>
      </c>
      <c r="X956" s="113">
        <f>R959</f>
        <v>78</v>
      </c>
      <c r="Y956" s="114" t="s">
        <v>19</v>
      </c>
    </row>
    <row r="957" spans="1:26" ht="15.75" x14ac:dyDescent="0.25">
      <c r="A957" s="84">
        <v>2602</v>
      </c>
      <c r="B957" s="87"/>
      <c r="C957" s="87"/>
      <c r="D957" s="87"/>
      <c r="E957" s="87"/>
      <c r="F957" s="87"/>
      <c r="G957" s="87"/>
      <c r="H957" s="87"/>
      <c r="I957" s="87"/>
      <c r="J957" s="87"/>
      <c r="K957" s="232"/>
      <c r="L957" s="232"/>
      <c r="M957" s="232"/>
      <c r="N957" s="232"/>
      <c r="O957" s="232"/>
      <c r="P957" s="232"/>
      <c r="Q957" s="232"/>
      <c r="R957" s="129"/>
      <c r="S957" s="241"/>
      <c r="T957" s="101"/>
      <c r="U957" s="232"/>
      <c r="V957" s="115" t="s">
        <v>92</v>
      </c>
      <c r="W957" s="116">
        <f>IF(W956/B943=0,"",W956/B943)</f>
        <v>0.29702970297029702</v>
      </c>
      <c r="X957" s="117">
        <f>IF(W956/X956=0,"",W956/X956)</f>
        <v>0.38461538461538464</v>
      </c>
      <c r="Y957" s="118" t="s">
        <v>93</v>
      </c>
    </row>
    <row r="958" spans="1:26" ht="15.75" x14ac:dyDescent="0.25">
      <c r="A958" s="84">
        <v>2701</v>
      </c>
      <c r="B958" s="87"/>
      <c r="C958" s="87"/>
      <c r="D958" s="87"/>
      <c r="E958" s="87"/>
      <c r="F958" s="87"/>
      <c r="G958" s="87"/>
      <c r="H958" s="87"/>
      <c r="I958" s="87"/>
      <c r="J958" s="87"/>
      <c r="K958" s="232"/>
      <c r="L958" s="232"/>
      <c r="M958" s="232"/>
      <c r="N958" s="232"/>
      <c r="O958" s="232"/>
      <c r="P958" s="232"/>
      <c r="Q958" s="232"/>
      <c r="R958" s="129"/>
      <c r="S958" s="243"/>
      <c r="T958" s="244"/>
      <c r="U958" s="245"/>
      <c r="V958" s="120"/>
      <c r="W958" s="121"/>
      <c r="X958" s="121"/>
      <c r="Y958" s="122"/>
    </row>
    <row r="959" spans="1:26" ht="18" customHeight="1" x14ac:dyDescent="0.25">
      <c r="A959" s="46"/>
      <c r="B959" s="296" t="s">
        <v>111</v>
      </c>
      <c r="C959" s="296"/>
      <c r="D959" s="296"/>
      <c r="E959" s="296"/>
      <c r="F959" s="296"/>
      <c r="G959" s="296"/>
      <c r="H959" s="296"/>
      <c r="I959" s="296"/>
      <c r="J959" s="296"/>
      <c r="K959" s="296"/>
      <c r="L959" s="296"/>
      <c r="M959" s="296"/>
      <c r="N959" s="296"/>
      <c r="O959" s="296"/>
      <c r="P959" s="296"/>
      <c r="Q959" s="296"/>
      <c r="R959" s="123">
        <f>SUM(R943:R955)</f>
        <v>78</v>
      </c>
      <c r="S959" s="124">
        <f>IF(R951=0,"",R951/B943)</f>
        <v>0.65346534653465349</v>
      </c>
      <c r="T959" s="124">
        <f>IF(R959=0,"",R959/B943)</f>
        <v>0.7722772277227723</v>
      </c>
      <c r="U959" s="124">
        <f>IF(R951=0,"",T959-S959)</f>
        <v>0.11881188118811881</v>
      </c>
      <c r="V959" s="1"/>
      <c r="W959" s="2"/>
      <c r="X959" s="36"/>
      <c r="Y959" s="1"/>
    </row>
    <row r="960" spans="1:26" ht="12.75" customHeight="1" x14ac:dyDescent="0.2">
      <c r="S960" s="1"/>
      <c r="T960" s="1"/>
      <c r="V960" s="1"/>
    </row>
    <row r="961" spans="1:26" ht="12.75" customHeight="1" x14ac:dyDescent="0.2">
      <c r="S961" s="1"/>
      <c r="T961" s="1"/>
      <c r="V961" s="1"/>
    </row>
    <row r="962" spans="1:26" ht="26.25" customHeight="1" x14ac:dyDescent="0.4">
      <c r="A962" s="2"/>
      <c r="B962" s="297" t="s">
        <v>101</v>
      </c>
      <c r="C962" s="297"/>
      <c r="D962" s="297"/>
      <c r="E962" s="297"/>
      <c r="F962" s="297"/>
      <c r="G962" s="297"/>
      <c r="H962" s="297"/>
      <c r="I962" s="297"/>
      <c r="J962" s="297"/>
      <c r="K962" s="297"/>
      <c r="L962" s="297"/>
      <c r="M962" s="297"/>
      <c r="N962" s="297"/>
      <c r="O962" s="297"/>
      <c r="P962" s="297"/>
      <c r="Q962" s="297"/>
      <c r="R962" s="208" t="s">
        <v>121</v>
      </c>
      <c r="S962" s="1"/>
      <c r="T962" s="1"/>
      <c r="U962" s="2"/>
      <c r="V962" s="1"/>
      <c r="W962" s="2"/>
      <c r="X962" s="2"/>
      <c r="Y962" s="2"/>
    </row>
    <row r="963" spans="1:26" ht="20.25" customHeight="1" x14ac:dyDescent="0.2">
      <c r="A963" s="316" t="s">
        <v>18</v>
      </c>
      <c r="B963" s="318" t="s">
        <v>102</v>
      </c>
      <c r="C963" s="319"/>
      <c r="D963" s="319"/>
      <c r="E963" s="319"/>
      <c r="F963" s="319"/>
      <c r="G963" s="319"/>
      <c r="H963" s="319"/>
      <c r="I963" s="319"/>
      <c r="J963" s="320"/>
      <c r="K963" s="298"/>
      <c r="L963" s="298"/>
      <c r="M963" s="298"/>
      <c r="N963" s="298"/>
      <c r="O963" s="298"/>
      <c r="P963" s="298"/>
      <c r="Q963" s="298"/>
      <c r="R963" s="327" t="s">
        <v>19</v>
      </c>
      <c r="S963" s="323" t="s">
        <v>11</v>
      </c>
      <c r="T963" s="323" t="s">
        <v>12</v>
      </c>
      <c r="U963" s="325" t="s">
        <v>13</v>
      </c>
      <c r="V963" s="323" t="s">
        <v>14</v>
      </c>
      <c r="W963" s="324" t="s">
        <v>15</v>
      </c>
      <c r="X963" s="324" t="s">
        <v>16</v>
      </c>
      <c r="Y963" s="323" t="s">
        <v>103</v>
      </c>
    </row>
    <row r="964" spans="1:26" ht="15.75" customHeight="1" x14ac:dyDescent="0.25">
      <c r="A964" s="317"/>
      <c r="B964" s="84" t="s">
        <v>104</v>
      </c>
      <c r="C964" s="84" t="s">
        <v>105</v>
      </c>
      <c r="D964" s="84" t="s">
        <v>106</v>
      </c>
      <c r="E964" s="84" t="s">
        <v>107</v>
      </c>
      <c r="F964" s="84" t="s">
        <v>108</v>
      </c>
      <c r="G964" s="84" t="s">
        <v>109</v>
      </c>
      <c r="H964" s="84" t="s">
        <v>110</v>
      </c>
      <c r="I964" s="84" t="s">
        <v>73</v>
      </c>
      <c r="J964" s="84" t="s">
        <v>74</v>
      </c>
      <c r="K964" s="2"/>
      <c r="L964" s="2"/>
      <c r="M964" s="2"/>
      <c r="N964" s="2"/>
      <c r="O964" s="2"/>
      <c r="P964" s="2"/>
      <c r="Q964" s="2"/>
      <c r="R964" s="322"/>
      <c r="S964" s="317"/>
      <c r="T964" s="317"/>
      <c r="U964" s="317"/>
      <c r="V964" s="317"/>
      <c r="W964" s="317"/>
      <c r="X964" s="317"/>
      <c r="Y964" s="317"/>
    </row>
    <row r="965" spans="1:26" ht="15.75" customHeight="1" x14ac:dyDescent="0.25">
      <c r="A965" s="84">
        <v>2001</v>
      </c>
      <c r="B965" s="87">
        <v>112</v>
      </c>
      <c r="C965" s="87"/>
      <c r="D965" s="87"/>
      <c r="E965" s="87"/>
      <c r="F965" s="87"/>
      <c r="G965" s="87"/>
      <c r="H965" s="87"/>
      <c r="I965" s="87"/>
      <c r="J965" s="87"/>
      <c r="K965" s="232"/>
      <c r="L965" s="232"/>
      <c r="M965" s="232"/>
      <c r="N965" s="232"/>
      <c r="O965" s="232"/>
      <c r="P965" s="232"/>
      <c r="Q965" s="232"/>
      <c r="R965" s="129"/>
      <c r="S965" s="238"/>
      <c r="T965" s="239"/>
      <c r="U965" s="240"/>
      <c r="V965" s="254"/>
      <c r="W965" s="92">
        <f>B965</f>
        <v>112</v>
      </c>
      <c r="X965" s="255"/>
      <c r="Y965" s="254"/>
    </row>
    <row r="966" spans="1:26" ht="15.75" customHeight="1" x14ac:dyDescent="0.25">
      <c r="A966" s="84">
        <v>2002</v>
      </c>
      <c r="B966" s="87"/>
      <c r="C966" s="87">
        <v>104</v>
      </c>
      <c r="D966" s="87"/>
      <c r="E966" s="87"/>
      <c r="F966" s="87"/>
      <c r="G966" s="87"/>
      <c r="H966" s="87"/>
      <c r="I966" s="87"/>
      <c r="J966" s="87"/>
      <c r="K966" s="232"/>
      <c r="L966" s="232"/>
      <c r="M966" s="232"/>
      <c r="N966" s="232"/>
      <c r="O966" s="232"/>
      <c r="P966" s="232"/>
      <c r="Q966" s="232"/>
      <c r="R966" s="129"/>
      <c r="S966" s="241"/>
      <c r="T966" s="101"/>
      <c r="U966" s="242"/>
      <c r="V966" s="96">
        <f>IF(C966=0,"",C966/B965)</f>
        <v>0.9285714285714286</v>
      </c>
      <c r="W966" s="97">
        <v>107</v>
      </c>
      <c r="X966" s="256">
        <f t="shared" ref="X966:X972" si="170">IF(W966=0,"",W966/W965)</f>
        <v>0.9553571428571429</v>
      </c>
      <c r="Y966" s="256">
        <f t="shared" ref="Y966:Y972" si="171">IF(W966=0,"",100%-X966)</f>
        <v>4.4642857142857095E-2</v>
      </c>
    </row>
    <row r="967" spans="1:26" ht="15.75" customHeight="1" x14ac:dyDescent="0.25">
      <c r="A967" s="84">
        <v>2101</v>
      </c>
      <c r="B967" s="87"/>
      <c r="C967" s="87"/>
      <c r="D967" s="87">
        <v>97</v>
      </c>
      <c r="E967" s="87"/>
      <c r="F967" s="87"/>
      <c r="G967" s="87"/>
      <c r="H967" s="87"/>
      <c r="I967" s="87"/>
      <c r="J967" s="87"/>
      <c r="K967" s="232"/>
      <c r="L967" s="232"/>
      <c r="M967" s="232"/>
      <c r="N967" s="232"/>
      <c r="O967" s="232"/>
      <c r="P967" s="232"/>
      <c r="Q967" s="232"/>
      <c r="R967" s="129"/>
      <c r="S967" s="241"/>
      <c r="T967" s="101"/>
      <c r="U967" s="242"/>
      <c r="V967" s="96">
        <f>IF(D967=0,"",D967/C966)</f>
        <v>0.93269230769230771</v>
      </c>
      <c r="W967" s="97">
        <v>99</v>
      </c>
      <c r="X967" s="256">
        <f t="shared" si="170"/>
        <v>0.92523364485981308</v>
      </c>
      <c r="Y967" s="256">
        <f t="shared" si="171"/>
        <v>7.4766355140186924E-2</v>
      </c>
      <c r="Z967" s="128">
        <f>W967/W965</f>
        <v>0.8839285714285714</v>
      </c>
    </row>
    <row r="968" spans="1:26" ht="15.75" customHeight="1" x14ac:dyDescent="0.25">
      <c r="A968" s="84">
        <v>2102</v>
      </c>
      <c r="B968" s="87"/>
      <c r="C968" s="87"/>
      <c r="D968" s="87"/>
      <c r="E968" s="87">
        <v>84</v>
      </c>
      <c r="F968" s="87"/>
      <c r="G968" s="87"/>
      <c r="H968" s="87"/>
      <c r="I968" s="87"/>
      <c r="J968" s="87"/>
      <c r="K968" s="232"/>
      <c r="L968" s="232"/>
      <c r="M968" s="232"/>
      <c r="N968" s="232"/>
      <c r="O968" s="232"/>
      <c r="P968" s="232"/>
      <c r="Q968" s="232"/>
      <c r="R968" s="129"/>
      <c r="S968" s="241"/>
      <c r="T968" s="101"/>
      <c r="U968" s="242"/>
      <c r="V968" s="96">
        <f>IF(E968=0,"",E968/D967)</f>
        <v>0.865979381443299</v>
      </c>
      <c r="W968" s="97">
        <v>88</v>
      </c>
      <c r="X968" s="256">
        <f t="shared" si="170"/>
        <v>0.88888888888888884</v>
      </c>
      <c r="Y968" s="256">
        <f t="shared" si="171"/>
        <v>0.11111111111111116</v>
      </c>
    </row>
    <row r="969" spans="1:26" ht="15.75" customHeight="1" x14ac:dyDescent="0.25">
      <c r="A969" s="84">
        <v>2201</v>
      </c>
      <c r="B969" s="87"/>
      <c r="C969" s="87"/>
      <c r="D969" s="87"/>
      <c r="E969" s="87"/>
      <c r="F969" s="87">
        <v>73</v>
      </c>
      <c r="G969" s="87"/>
      <c r="H969" s="87"/>
      <c r="I969" s="87"/>
      <c r="J969" s="87"/>
      <c r="K969" s="232"/>
      <c r="L969" s="232"/>
      <c r="M969" s="232"/>
      <c r="N969" s="232"/>
      <c r="O969" s="232"/>
      <c r="P969" s="232"/>
      <c r="Q969" s="232"/>
      <c r="R969" s="129"/>
      <c r="S969" s="241"/>
      <c r="T969" s="101"/>
      <c r="U969" s="242"/>
      <c r="V969" s="96">
        <f>F969/E968</f>
        <v>0.86904761904761907</v>
      </c>
      <c r="W969" s="97">
        <v>81</v>
      </c>
      <c r="X969" s="256">
        <f t="shared" si="170"/>
        <v>0.92045454545454541</v>
      </c>
      <c r="Y969" s="256">
        <f t="shared" si="171"/>
        <v>7.9545454545454586E-2</v>
      </c>
    </row>
    <row r="970" spans="1:26" ht="15.75" customHeight="1" x14ac:dyDescent="0.25">
      <c r="A970" s="84">
        <v>2202</v>
      </c>
      <c r="B970" s="87"/>
      <c r="C970" s="87"/>
      <c r="D970" s="87"/>
      <c r="E970" s="87"/>
      <c r="F970" s="87"/>
      <c r="G970" s="87">
        <v>66</v>
      </c>
      <c r="H970" s="87"/>
      <c r="I970" s="87"/>
      <c r="J970" s="87"/>
      <c r="K970" s="232"/>
      <c r="L970" s="232"/>
      <c r="M970" s="232"/>
      <c r="N970" s="232"/>
      <c r="O970" s="232"/>
      <c r="P970" s="232"/>
      <c r="Q970" s="232"/>
      <c r="R970" s="129"/>
      <c r="S970" s="241"/>
      <c r="T970" s="101"/>
      <c r="U970" s="242"/>
      <c r="V970" s="96">
        <f>G970/F969</f>
        <v>0.90410958904109584</v>
      </c>
      <c r="W970" s="97">
        <v>73</v>
      </c>
      <c r="X970" s="256">
        <f t="shared" si="170"/>
        <v>0.90123456790123457</v>
      </c>
      <c r="Y970" s="256">
        <f t="shared" si="171"/>
        <v>9.8765432098765427E-2</v>
      </c>
    </row>
    <row r="971" spans="1:26" ht="15.75" customHeight="1" x14ac:dyDescent="0.25">
      <c r="A971" s="84">
        <v>2301</v>
      </c>
      <c r="B971" s="87"/>
      <c r="C971" s="87"/>
      <c r="D971" s="87"/>
      <c r="E971" s="87"/>
      <c r="F971" s="87"/>
      <c r="G971" s="87"/>
      <c r="H971" s="87">
        <v>66</v>
      </c>
      <c r="I971" s="87"/>
      <c r="J971" s="87"/>
      <c r="K971" s="232"/>
      <c r="L971" s="232"/>
      <c r="M971" s="232"/>
      <c r="N971" s="232"/>
      <c r="O971" s="232"/>
      <c r="P971" s="232"/>
      <c r="Q971" s="232"/>
      <c r="R971" s="129"/>
      <c r="S971" s="241"/>
      <c r="T971" s="101"/>
      <c r="U971" s="242"/>
      <c r="V971" s="96">
        <f>H971/G970</f>
        <v>1</v>
      </c>
      <c r="W971" s="97">
        <v>73</v>
      </c>
      <c r="X971" s="256">
        <f t="shared" si="170"/>
        <v>1</v>
      </c>
      <c r="Y971" s="256">
        <f t="shared" si="171"/>
        <v>0</v>
      </c>
    </row>
    <row r="972" spans="1:26" ht="15.75" customHeight="1" x14ac:dyDescent="0.25">
      <c r="A972" s="84">
        <v>2302</v>
      </c>
      <c r="B972" s="87"/>
      <c r="C972" s="87"/>
      <c r="D972" s="87"/>
      <c r="E972" s="87"/>
      <c r="F972" s="87"/>
      <c r="G972" s="87"/>
      <c r="H972" s="87"/>
      <c r="I972" s="87">
        <v>64</v>
      </c>
      <c r="J972" s="87"/>
      <c r="K972" s="232"/>
      <c r="L972" s="232"/>
      <c r="M972" s="232"/>
      <c r="N972" s="232"/>
      <c r="O972" s="232"/>
      <c r="P972" s="232"/>
      <c r="Q972" s="232"/>
      <c r="R972" s="129"/>
      <c r="S972" s="241"/>
      <c r="T972" s="101"/>
      <c r="U972" s="242"/>
      <c r="V972" s="205">
        <f>I972/H971</f>
        <v>0.96969696969696972</v>
      </c>
      <c r="W972" s="97">
        <v>73</v>
      </c>
      <c r="X972" s="256">
        <f t="shared" si="170"/>
        <v>1</v>
      </c>
      <c r="Y972" s="126">
        <f t="shared" si="171"/>
        <v>0</v>
      </c>
    </row>
    <row r="973" spans="1:26" ht="15.75" customHeight="1" x14ac:dyDescent="0.25">
      <c r="A973" s="84">
        <v>2401</v>
      </c>
      <c r="B973" s="87"/>
      <c r="C973" s="87"/>
      <c r="D973" s="87"/>
      <c r="E973" s="87"/>
      <c r="F973" s="87"/>
      <c r="G973" s="87"/>
      <c r="H973" s="87"/>
      <c r="I973" s="87"/>
      <c r="J973" s="87">
        <v>57</v>
      </c>
      <c r="K973" s="232"/>
      <c r="L973" s="232"/>
      <c r="M973" s="232"/>
      <c r="N973" s="232"/>
      <c r="O973" s="232"/>
      <c r="P973" s="232"/>
      <c r="Q973" s="232"/>
      <c r="R973" s="129">
        <v>46</v>
      </c>
      <c r="S973" s="241"/>
      <c r="T973" s="101"/>
      <c r="U973" s="232"/>
      <c r="V973" s="206">
        <f>J973/I972</f>
        <v>0.890625</v>
      </c>
      <c r="W973" s="204">
        <v>70</v>
      </c>
      <c r="X973" s="256">
        <f t="shared" ref="X973" si="172">IF(W973=0,"",W973/W972)</f>
        <v>0.95890410958904104</v>
      </c>
      <c r="Y973" s="126">
        <f t="shared" ref="Y973" si="173">IF(W973=0,"",100%-X973)</f>
        <v>4.1095890410958957E-2</v>
      </c>
    </row>
    <row r="974" spans="1:26" ht="15.75" customHeight="1" x14ac:dyDescent="0.25">
      <c r="A974" s="84">
        <v>2402</v>
      </c>
      <c r="B974" s="87"/>
      <c r="C974" s="87"/>
      <c r="D974" s="87"/>
      <c r="E974" s="87"/>
      <c r="F974" s="87"/>
      <c r="G974" s="87"/>
      <c r="H974" s="87"/>
      <c r="I974" s="87"/>
      <c r="J974" s="87">
        <v>19</v>
      </c>
      <c r="K974" s="232"/>
      <c r="L974" s="232"/>
      <c r="M974" s="232"/>
      <c r="N974" s="232"/>
      <c r="O974" s="232"/>
      <c r="P974" s="232"/>
      <c r="Q974" s="232"/>
      <c r="R974" s="129">
        <v>15</v>
      </c>
      <c r="S974" s="241"/>
      <c r="T974" s="101"/>
      <c r="U974" s="232"/>
      <c r="V974" s="205"/>
      <c r="W974" s="106">
        <v>24</v>
      </c>
      <c r="X974" s="261"/>
      <c r="Y974" s="205"/>
    </row>
    <row r="975" spans="1:26" ht="15.75" customHeight="1" x14ac:dyDescent="0.25">
      <c r="A975" s="84">
        <v>2501</v>
      </c>
      <c r="B975" s="87"/>
      <c r="C975" s="87"/>
      <c r="D975" s="87"/>
      <c r="E975" s="87"/>
      <c r="F975" s="87"/>
      <c r="G975" s="87"/>
      <c r="H975" s="87"/>
      <c r="I975" s="87"/>
      <c r="J975" s="87">
        <v>7</v>
      </c>
      <c r="K975" s="232"/>
      <c r="L975" s="232"/>
      <c r="M975" s="232"/>
      <c r="N975" s="232"/>
      <c r="O975" s="232"/>
      <c r="P975" s="232"/>
      <c r="Q975" s="232"/>
      <c r="R975" s="129">
        <v>7</v>
      </c>
      <c r="S975" s="241"/>
      <c r="T975" s="101"/>
      <c r="U975" s="232"/>
      <c r="V975" s="205"/>
      <c r="W975" s="106">
        <v>11</v>
      </c>
      <c r="X975" s="261"/>
      <c r="Y975" s="205"/>
    </row>
    <row r="976" spans="1:26" ht="15.75" customHeight="1" x14ac:dyDescent="0.25">
      <c r="A976" s="84">
        <v>2502</v>
      </c>
      <c r="B976" s="87"/>
      <c r="C976" s="87"/>
      <c r="D976" s="87"/>
      <c r="E976" s="87"/>
      <c r="F976" s="87"/>
      <c r="G976" s="87"/>
      <c r="H976" s="87"/>
      <c r="I976" s="87"/>
      <c r="J976" s="87"/>
      <c r="K976" s="232"/>
      <c r="L976" s="232"/>
      <c r="M976" s="232"/>
      <c r="N976" s="232"/>
      <c r="O976" s="232"/>
      <c r="P976" s="232"/>
      <c r="Q976" s="232"/>
      <c r="R976" s="129"/>
      <c r="S976" s="241"/>
      <c r="T976" s="101"/>
      <c r="U976" s="232"/>
      <c r="V976" s="205"/>
      <c r="W976" s="106"/>
      <c r="X976" s="261"/>
      <c r="Y976" s="205"/>
    </row>
    <row r="977" spans="1:26" ht="15.75" customHeight="1" x14ac:dyDescent="0.25">
      <c r="A977" s="84">
        <v>2601</v>
      </c>
      <c r="B977" s="87"/>
      <c r="C977" s="87"/>
      <c r="D977" s="87"/>
      <c r="E977" s="87"/>
      <c r="F977" s="87"/>
      <c r="G977" s="87"/>
      <c r="H977" s="87"/>
      <c r="I977" s="87"/>
      <c r="J977" s="87"/>
      <c r="K977" s="232"/>
      <c r="L977" s="232"/>
      <c r="M977" s="232"/>
      <c r="N977" s="232"/>
      <c r="O977" s="232"/>
      <c r="P977" s="232"/>
      <c r="Q977" s="232"/>
      <c r="R977" s="129"/>
      <c r="S977" s="241"/>
      <c r="T977" s="101"/>
      <c r="U977" s="232"/>
      <c r="V977" s="101"/>
      <c r="W977" s="232"/>
      <c r="X977" s="262"/>
      <c r="Y977" s="205"/>
    </row>
    <row r="978" spans="1:26" ht="15.75" customHeight="1" x14ac:dyDescent="0.25">
      <c r="A978" s="84">
        <v>2602</v>
      </c>
      <c r="B978" s="87"/>
      <c r="C978" s="87"/>
      <c r="D978" s="87"/>
      <c r="E978" s="87"/>
      <c r="F978" s="87"/>
      <c r="G978" s="87"/>
      <c r="H978" s="87"/>
      <c r="I978" s="87"/>
      <c r="J978" s="87"/>
      <c r="K978" s="232"/>
      <c r="L978" s="232"/>
      <c r="M978" s="232"/>
      <c r="N978" s="232"/>
      <c r="O978" s="232"/>
      <c r="P978" s="232"/>
      <c r="Q978" s="232"/>
      <c r="R978" s="129"/>
      <c r="S978" s="241"/>
      <c r="T978" s="101"/>
      <c r="U978" s="232"/>
      <c r="V978" s="111" t="s">
        <v>91</v>
      </c>
      <c r="W978" s="112">
        <v>10</v>
      </c>
      <c r="X978" s="113">
        <f>R981</f>
        <v>68</v>
      </c>
      <c r="Y978" s="114" t="s">
        <v>19</v>
      </c>
    </row>
    <row r="979" spans="1:26" ht="15.75" customHeight="1" x14ac:dyDescent="0.25">
      <c r="A979" s="84">
        <v>2701</v>
      </c>
      <c r="B979" s="87"/>
      <c r="C979" s="87"/>
      <c r="D979" s="87"/>
      <c r="E979" s="87"/>
      <c r="F979" s="87"/>
      <c r="G979" s="87"/>
      <c r="H979" s="87"/>
      <c r="I979" s="87"/>
      <c r="J979" s="87"/>
      <c r="K979" s="232"/>
      <c r="L979" s="232"/>
      <c r="M979" s="232"/>
      <c r="N979" s="232"/>
      <c r="O979" s="232"/>
      <c r="P979" s="232"/>
      <c r="Q979" s="232"/>
      <c r="R979" s="129"/>
      <c r="S979" s="241"/>
      <c r="T979" s="101"/>
      <c r="U979" s="232"/>
      <c r="V979" s="115" t="s">
        <v>92</v>
      </c>
      <c r="W979" s="116">
        <f>IF(W978/B965=0,"",W978/B965)</f>
        <v>8.9285714285714288E-2</v>
      </c>
      <c r="X979" s="117">
        <f>IF(W978/X978=0,"",W978/X978)</f>
        <v>0.14705882352941177</v>
      </c>
      <c r="Y979" s="118" t="s">
        <v>93</v>
      </c>
    </row>
    <row r="980" spans="1:26" ht="15.75" customHeight="1" x14ac:dyDescent="0.25">
      <c r="A980" s="84">
        <v>2702</v>
      </c>
      <c r="B980" s="87"/>
      <c r="C980" s="87"/>
      <c r="D980" s="87"/>
      <c r="E980" s="87"/>
      <c r="F980" s="87"/>
      <c r="G980" s="87"/>
      <c r="H980" s="87"/>
      <c r="I980" s="87"/>
      <c r="J980" s="87"/>
      <c r="K980" s="232"/>
      <c r="L980" s="232"/>
      <c r="M980" s="232"/>
      <c r="N980" s="232"/>
      <c r="O980" s="232"/>
      <c r="P980" s="232"/>
      <c r="Q980" s="232"/>
      <c r="R980" s="129"/>
      <c r="S980" s="243"/>
      <c r="T980" s="244"/>
      <c r="U980" s="245"/>
      <c r="V980" s="120"/>
      <c r="W980" s="121"/>
      <c r="X980" s="121"/>
      <c r="Y980" s="122"/>
    </row>
    <row r="981" spans="1:26" ht="18" x14ac:dyDescent="0.25">
      <c r="A981" s="46"/>
      <c r="B981" s="296" t="s">
        <v>111</v>
      </c>
      <c r="C981" s="296"/>
      <c r="D981" s="296"/>
      <c r="E981" s="296"/>
      <c r="F981" s="296"/>
      <c r="G981" s="296"/>
      <c r="H981" s="296"/>
      <c r="I981" s="296"/>
      <c r="J981" s="296"/>
      <c r="K981" s="296"/>
      <c r="L981" s="296"/>
      <c r="M981" s="296"/>
      <c r="N981" s="296"/>
      <c r="O981" s="296"/>
      <c r="P981" s="296"/>
      <c r="Q981" s="296"/>
      <c r="R981" s="123">
        <f>SUM(R965:R977)</f>
        <v>68</v>
      </c>
      <c r="S981" s="124">
        <f>IF(R973=0,"",R973/B965)</f>
        <v>0.4107142857142857</v>
      </c>
      <c r="T981" s="124">
        <f>IF(R981=0,"",R981/B965)</f>
        <v>0.6071428571428571</v>
      </c>
      <c r="U981" s="124">
        <f>T981-S981</f>
        <v>0.1964285714285714</v>
      </c>
      <c r="V981" s="1"/>
      <c r="W981" s="2"/>
      <c r="X981" s="36"/>
      <c r="Y981" s="1"/>
    </row>
    <row r="982" spans="1:26" ht="12.75" customHeight="1" x14ac:dyDescent="0.2">
      <c r="S982" s="1"/>
      <c r="T982" s="1"/>
      <c r="V982" s="1"/>
    </row>
    <row r="983" spans="1:26" ht="12.75" customHeight="1" x14ac:dyDescent="0.2">
      <c r="S983" s="1"/>
      <c r="T983" s="1"/>
      <c r="V983" s="1"/>
    </row>
    <row r="984" spans="1:26" ht="26.25" x14ac:dyDescent="0.4">
      <c r="A984" s="2"/>
      <c r="B984" s="297" t="s">
        <v>101</v>
      </c>
      <c r="C984" s="297"/>
      <c r="D984" s="297"/>
      <c r="E984" s="297"/>
      <c r="F984" s="297"/>
      <c r="G984" s="297"/>
      <c r="H984" s="297"/>
      <c r="I984" s="297"/>
      <c r="J984" s="297"/>
      <c r="K984" s="297"/>
      <c r="L984" s="297"/>
      <c r="M984" s="297"/>
      <c r="N984" s="297"/>
      <c r="O984" s="297"/>
      <c r="P984" s="297"/>
      <c r="Q984" s="297"/>
      <c r="R984" s="208" t="s">
        <v>122</v>
      </c>
      <c r="S984" s="1"/>
      <c r="T984" s="1"/>
      <c r="U984" s="2"/>
      <c r="V984" s="1"/>
      <c r="W984" s="2"/>
      <c r="X984" s="2"/>
      <c r="Y984" s="2"/>
    </row>
    <row r="985" spans="1:26" ht="20.25" x14ac:dyDescent="0.2">
      <c r="A985" s="316" t="s">
        <v>18</v>
      </c>
      <c r="B985" s="318" t="s">
        <v>102</v>
      </c>
      <c r="C985" s="319"/>
      <c r="D985" s="319"/>
      <c r="E985" s="319"/>
      <c r="F985" s="319"/>
      <c r="G985" s="319"/>
      <c r="H985" s="319"/>
      <c r="I985" s="319"/>
      <c r="J985" s="320"/>
      <c r="K985" s="298"/>
      <c r="L985" s="298"/>
      <c r="M985" s="298"/>
      <c r="N985" s="298"/>
      <c r="O985" s="298"/>
      <c r="P985" s="298"/>
      <c r="Q985" s="298"/>
      <c r="R985" s="327" t="s">
        <v>19</v>
      </c>
      <c r="S985" s="323" t="s">
        <v>11</v>
      </c>
      <c r="T985" s="323" t="s">
        <v>12</v>
      </c>
      <c r="U985" s="325" t="s">
        <v>13</v>
      </c>
      <c r="V985" s="323" t="s">
        <v>14</v>
      </c>
      <c r="W985" s="324" t="s">
        <v>15</v>
      </c>
      <c r="X985" s="324" t="s">
        <v>16</v>
      </c>
      <c r="Y985" s="323" t="s">
        <v>103</v>
      </c>
    </row>
    <row r="986" spans="1:26" ht="15.75" x14ac:dyDescent="0.25">
      <c r="A986" s="317"/>
      <c r="B986" s="84" t="s">
        <v>104</v>
      </c>
      <c r="C986" s="84" t="s">
        <v>105</v>
      </c>
      <c r="D986" s="84" t="s">
        <v>106</v>
      </c>
      <c r="E986" s="84" t="s">
        <v>107</v>
      </c>
      <c r="F986" s="84" t="s">
        <v>108</v>
      </c>
      <c r="G986" s="84" t="s">
        <v>109</v>
      </c>
      <c r="H986" s="84" t="s">
        <v>110</v>
      </c>
      <c r="I986" s="84" t="s">
        <v>73</v>
      </c>
      <c r="J986" s="84" t="s">
        <v>74</v>
      </c>
      <c r="K986" s="2"/>
      <c r="L986" s="2"/>
      <c r="M986" s="2"/>
      <c r="N986" s="2"/>
      <c r="O986" s="2"/>
      <c r="P986" s="2"/>
      <c r="Q986" s="2"/>
      <c r="R986" s="322"/>
      <c r="S986" s="317"/>
      <c r="T986" s="317"/>
      <c r="U986" s="317"/>
      <c r="V986" s="317"/>
      <c r="W986" s="317"/>
      <c r="X986" s="317"/>
      <c r="Y986" s="317"/>
    </row>
    <row r="987" spans="1:26" ht="15.75" customHeight="1" x14ac:dyDescent="0.25">
      <c r="A987" s="84">
        <v>2002</v>
      </c>
      <c r="B987" s="87">
        <v>113</v>
      </c>
      <c r="C987" s="87"/>
      <c r="D987" s="87"/>
      <c r="E987" s="87"/>
      <c r="F987" s="87"/>
      <c r="G987" s="87"/>
      <c r="H987" s="87"/>
      <c r="I987" s="87"/>
      <c r="J987" s="87"/>
      <c r="K987" s="232"/>
      <c r="L987" s="232"/>
      <c r="M987" s="232"/>
      <c r="N987" s="232"/>
      <c r="O987" s="232"/>
      <c r="P987" s="232"/>
      <c r="Q987" s="232"/>
      <c r="R987" s="129"/>
      <c r="S987" s="238"/>
      <c r="T987" s="239"/>
      <c r="U987" s="240"/>
      <c r="V987" s="254"/>
      <c r="W987" s="92">
        <f>B987</f>
        <v>113</v>
      </c>
      <c r="X987" s="255"/>
      <c r="Y987" s="254"/>
    </row>
    <row r="988" spans="1:26" ht="15.75" customHeight="1" x14ac:dyDescent="0.25">
      <c r="A988" s="84">
        <v>2101</v>
      </c>
      <c r="B988" s="87"/>
      <c r="C988" s="87">
        <v>110</v>
      </c>
      <c r="D988" s="87"/>
      <c r="E988" s="87"/>
      <c r="F988" s="87"/>
      <c r="G988" s="87"/>
      <c r="H988" s="87"/>
      <c r="I988" s="87"/>
      <c r="J988" s="87"/>
      <c r="K988" s="232"/>
      <c r="L988" s="232"/>
      <c r="M988" s="232"/>
      <c r="N988" s="232"/>
      <c r="O988" s="232"/>
      <c r="P988" s="232"/>
      <c r="Q988" s="232"/>
      <c r="R988" s="129"/>
      <c r="S988" s="241"/>
      <c r="T988" s="101"/>
      <c r="U988" s="242"/>
      <c r="V988" s="96">
        <f>IF(C988=0,"",C988/B987)</f>
        <v>0.97345132743362828</v>
      </c>
      <c r="W988" s="97">
        <v>110</v>
      </c>
      <c r="X988" s="256">
        <f t="shared" ref="X988:X994" si="174">IF(W988=0,"",W988/W987)</f>
        <v>0.97345132743362828</v>
      </c>
      <c r="Y988" s="256">
        <f t="shared" ref="Y988:Y994" si="175">IF(W988=0,"",100%-X988)</f>
        <v>2.6548672566371723E-2</v>
      </c>
    </row>
    <row r="989" spans="1:26" ht="15.75" customHeight="1" x14ac:dyDescent="0.25">
      <c r="A989" s="84">
        <v>2102</v>
      </c>
      <c r="B989" s="87"/>
      <c r="C989" s="87"/>
      <c r="D989" s="87">
        <v>105</v>
      </c>
      <c r="E989" s="87"/>
      <c r="F989" s="87"/>
      <c r="G989" s="87"/>
      <c r="H989" s="87"/>
      <c r="I989" s="87"/>
      <c r="J989" s="87"/>
      <c r="K989" s="232"/>
      <c r="L989" s="232"/>
      <c r="M989" s="232"/>
      <c r="N989" s="232"/>
      <c r="O989" s="232"/>
      <c r="P989" s="232"/>
      <c r="Q989" s="232"/>
      <c r="R989" s="129"/>
      <c r="S989" s="241"/>
      <c r="T989" s="101"/>
      <c r="U989" s="242"/>
      <c r="V989" s="96">
        <f>IF(D989=0,"",D989/C988)</f>
        <v>0.95454545454545459</v>
      </c>
      <c r="W989" s="97">
        <v>105</v>
      </c>
      <c r="X989" s="256">
        <f t="shared" si="174"/>
        <v>0.95454545454545459</v>
      </c>
      <c r="Y989" s="256">
        <f t="shared" si="175"/>
        <v>4.5454545454545414E-2</v>
      </c>
      <c r="Z989" s="128">
        <f>W989/W987</f>
        <v>0.92920353982300885</v>
      </c>
    </row>
    <row r="990" spans="1:26" ht="15.75" customHeight="1" x14ac:dyDescent="0.25">
      <c r="A990" s="84">
        <v>2201</v>
      </c>
      <c r="B990" s="87"/>
      <c r="C990" s="87"/>
      <c r="D990" s="87"/>
      <c r="E990" s="87">
        <v>93</v>
      </c>
      <c r="F990" s="87"/>
      <c r="G990" s="87"/>
      <c r="H990" s="87"/>
      <c r="I990" s="87"/>
      <c r="J990" s="87"/>
      <c r="K990" s="232"/>
      <c r="L990" s="232"/>
      <c r="M990" s="232"/>
      <c r="N990" s="232"/>
      <c r="O990" s="232"/>
      <c r="P990" s="232"/>
      <c r="Q990" s="232"/>
      <c r="R990" s="129"/>
      <c r="S990" s="241"/>
      <c r="T990" s="101"/>
      <c r="U990" s="242"/>
      <c r="V990" s="96">
        <f>IF(E990=0,"",E990/D989)</f>
        <v>0.88571428571428568</v>
      </c>
      <c r="W990" s="97">
        <v>99</v>
      </c>
      <c r="X990" s="256">
        <f t="shared" si="174"/>
        <v>0.94285714285714284</v>
      </c>
      <c r="Y990" s="256">
        <f t="shared" si="175"/>
        <v>5.7142857142857162E-2</v>
      </c>
    </row>
    <row r="991" spans="1:26" ht="15.75" customHeight="1" x14ac:dyDescent="0.25">
      <c r="A991" s="84">
        <v>2202</v>
      </c>
      <c r="B991" s="87"/>
      <c r="C991" s="87"/>
      <c r="D991" s="87"/>
      <c r="E991" s="87"/>
      <c r="F991" s="87">
        <v>89</v>
      </c>
      <c r="G991" s="87"/>
      <c r="H991" s="87"/>
      <c r="I991" s="87"/>
      <c r="J991" s="87"/>
      <c r="K991" s="232"/>
      <c r="L991" s="232"/>
      <c r="M991" s="232"/>
      <c r="N991" s="232"/>
      <c r="O991" s="232"/>
      <c r="P991" s="232"/>
      <c r="Q991" s="232"/>
      <c r="R991" s="129"/>
      <c r="S991" s="241"/>
      <c r="T991" s="101"/>
      <c r="U991" s="242"/>
      <c r="V991" s="96">
        <f>F991/E990</f>
        <v>0.956989247311828</v>
      </c>
      <c r="W991" s="97">
        <v>94</v>
      </c>
      <c r="X991" s="256">
        <f t="shared" si="174"/>
        <v>0.9494949494949495</v>
      </c>
      <c r="Y991" s="256">
        <f t="shared" si="175"/>
        <v>5.0505050505050497E-2</v>
      </c>
    </row>
    <row r="992" spans="1:26" ht="15.75" customHeight="1" x14ac:dyDescent="0.25">
      <c r="A992" s="84">
        <v>2301</v>
      </c>
      <c r="B992" s="87"/>
      <c r="C992" s="87"/>
      <c r="D992" s="87"/>
      <c r="E992" s="87"/>
      <c r="F992" s="87"/>
      <c r="G992" s="87">
        <v>86</v>
      </c>
      <c r="H992" s="87"/>
      <c r="I992" s="87"/>
      <c r="J992" s="87"/>
      <c r="K992" s="232"/>
      <c r="L992" s="232"/>
      <c r="M992" s="232"/>
      <c r="N992" s="232"/>
      <c r="O992" s="232"/>
      <c r="P992" s="232"/>
      <c r="Q992" s="232"/>
      <c r="R992" s="129"/>
      <c r="S992" s="241"/>
      <c r="T992" s="101"/>
      <c r="U992" s="242"/>
      <c r="V992" s="96">
        <f>G992/F991</f>
        <v>0.9662921348314607</v>
      </c>
      <c r="W992" s="97">
        <v>92</v>
      </c>
      <c r="X992" s="256">
        <f t="shared" si="174"/>
        <v>0.97872340425531912</v>
      </c>
      <c r="Y992" s="256">
        <f t="shared" si="175"/>
        <v>2.1276595744680882E-2</v>
      </c>
    </row>
    <row r="993" spans="1:25" ht="15.75" customHeight="1" x14ac:dyDescent="0.25">
      <c r="A993" s="84">
        <v>2302</v>
      </c>
      <c r="B993" s="87"/>
      <c r="C993" s="87"/>
      <c r="D993" s="87"/>
      <c r="E993" s="87"/>
      <c r="F993" s="87"/>
      <c r="G993" s="87"/>
      <c r="H993" s="87">
        <v>86</v>
      </c>
      <c r="I993" s="87"/>
      <c r="J993" s="87"/>
      <c r="K993" s="232"/>
      <c r="L993" s="232"/>
      <c r="M993" s="232"/>
      <c r="N993" s="232"/>
      <c r="O993" s="232"/>
      <c r="P993" s="232"/>
      <c r="Q993" s="232"/>
      <c r="R993" s="129"/>
      <c r="S993" s="241"/>
      <c r="T993" s="101"/>
      <c r="U993" s="242"/>
      <c r="V993" s="96">
        <f>IF(H993=0,"",H993/G992)</f>
        <v>1</v>
      </c>
      <c r="W993" s="97">
        <v>91</v>
      </c>
      <c r="X993" s="256">
        <f t="shared" si="174"/>
        <v>0.98913043478260865</v>
      </c>
      <c r="Y993" s="256">
        <f t="shared" si="175"/>
        <v>1.0869565217391353E-2</v>
      </c>
    </row>
    <row r="994" spans="1:25" ht="15.75" customHeight="1" x14ac:dyDescent="0.25">
      <c r="A994" s="84">
        <v>2401</v>
      </c>
      <c r="B994" s="87"/>
      <c r="C994" s="87"/>
      <c r="D994" s="87"/>
      <c r="E994" s="87"/>
      <c r="F994" s="87"/>
      <c r="G994" s="87"/>
      <c r="H994" s="87"/>
      <c r="I994" s="87">
        <v>84</v>
      </c>
      <c r="J994" s="87"/>
      <c r="K994" s="232"/>
      <c r="L994" s="232"/>
      <c r="M994" s="232"/>
      <c r="N994" s="232"/>
      <c r="O994" s="232"/>
      <c r="P994" s="232"/>
      <c r="Q994" s="232"/>
      <c r="R994" s="129">
        <v>1</v>
      </c>
      <c r="S994" s="241"/>
      <c r="T994" s="101"/>
      <c r="U994" s="242"/>
      <c r="V994" s="126">
        <f>IF(I994=0,"",I994/H993)</f>
        <v>0.97674418604651159</v>
      </c>
      <c r="W994" s="97">
        <v>90</v>
      </c>
      <c r="X994" s="256">
        <f t="shared" si="174"/>
        <v>0.98901098901098905</v>
      </c>
      <c r="Y994" s="126">
        <f t="shared" si="175"/>
        <v>1.098901098901095E-2</v>
      </c>
    </row>
    <row r="995" spans="1:25" ht="15.75" customHeight="1" x14ac:dyDescent="0.25">
      <c r="A995" s="84">
        <v>2402</v>
      </c>
      <c r="B995" s="87"/>
      <c r="C995" s="87"/>
      <c r="D995" s="87"/>
      <c r="E995" s="87"/>
      <c r="F995" s="87"/>
      <c r="G995" s="87"/>
      <c r="H995" s="87"/>
      <c r="I995" s="87"/>
      <c r="J995" s="87">
        <v>76</v>
      </c>
      <c r="K995" s="232"/>
      <c r="L995" s="232"/>
      <c r="M995" s="232"/>
      <c r="N995" s="232"/>
      <c r="O995" s="232"/>
      <c r="P995" s="232"/>
      <c r="Q995" s="232"/>
      <c r="R995" s="129">
        <v>71</v>
      </c>
      <c r="S995" s="241"/>
      <c r="T995" s="101"/>
      <c r="U995" s="232"/>
      <c r="V995" s="126">
        <f>IF(J995=0,"",J995/I994)</f>
        <v>0.90476190476190477</v>
      </c>
      <c r="W995" s="97">
        <v>89</v>
      </c>
      <c r="X995" s="256">
        <f t="shared" ref="X995" si="176">IF(W995=0,"",W995/W994)</f>
        <v>0.98888888888888893</v>
      </c>
      <c r="Y995" s="126">
        <f t="shared" ref="Y995" si="177">IF(W995=0,"",100%-X995)</f>
        <v>1.1111111111111072E-2</v>
      </c>
    </row>
    <row r="996" spans="1:25" ht="15.75" customHeight="1" x14ac:dyDescent="0.25">
      <c r="A996" s="84">
        <v>2501</v>
      </c>
      <c r="B996" s="87"/>
      <c r="C996" s="87"/>
      <c r="D996" s="87"/>
      <c r="E996" s="87"/>
      <c r="F996" s="87"/>
      <c r="G996" s="87"/>
      <c r="H996" s="87"/>
      <c r="I996" s="87"/>
      <c r="J996" s="87">
        <v>14</v>
      </c>
      <c r="K996" s="232"/>
      <c r="L996" s="232"/>
      <c r="M996" s="232"/>
      <c r="N996" s="232"/>
      <c r="O996" s="232"/>
      <c r="P996" s="232"/>
      <c r="Q996" s="232"/>
      <c r="R996" s="129">
        <v>14</v>
      </c>
      <c r="S996" s="241"/>
      <c r="T996" s="101"/>
      <c r="U996" s="232"/>
      <c r="V996" s="205"/>
      <c r="W996" s="106">
        <v>15</v>
      </c>
      <c r="X996" s="261"/>
      <c r="Y996" s="205"/>
    </row>
    <row r="997" spans="1:25" ht="15.75" customHeight="1" x14ac:dyDescent="0.25">
      <c r="A997" s="84">
        <v>2502</v>
      </c>
      <c r="B997" s="87"/>
      <c r="C997" s="87"/>
      <c r="D997" s="87"/>
      <c r="E997" s="87"/>
      <c r="F997" s="87"/>
      <c r="G997" s="87"/>
      <c r="H997" s="87"/>
      <c r="I997" s="87"/>
      <c r="J997" s="87"/>
      <c r="K997" s="232"/>
      <c r="L997" s="232"/>
      <c r="M997" s="232"/>
      <c r="N997" s="232"/>
      <c r="O997" s="232"/>
      <c r="P997" s="232"/>
      <c r="Q997" s="232"/>
      <c r="R997" s="129"/>
      <c r="S997" s="241"/>
      <c r="T997" s="101"/>
      <c r="U997" s="232"/>
      <c r="V997" s="205"/>
      <c r="W997" s="106"/>
      <c r="X997" s="261"/>
      <c r="Y997" s="205"/>
    </row>
    <row r="998" spans="1:25" ht="15.75" customHeight="1" x14ac:dyDescent="0.25">
      <c r="A998" s="84">
        <v>2601</v>
      </c>
      <c r="B998" s="87"/>
      <c r="C998" s="87"/>
      <c r="D998" s="87"/>
      <c r="E998" s="87"/>
      <c r="F998" s="87"/>
      <c r="G998" s="87"/>
      <c r="H998" s="87"/>
      <c r="I998" s="87"/>
      <c r="J998" s="87"/>
      <c r="K998" s="232"/>
      <c r="L998" s="232"/>
      <c r="M998" s="232"/>
      <c r="N998" s="232"/>
      <c r="O998" s="232"/>
      <c r="P998" s="232"/>
      <c r="Q998" s="232"/>
      <c r="R998" s="129"/>
      <c r="S998" s="241"/>
      <c r="T998" s="101"/>
      <c r="U998" s="232"/>
      <c r="V998" s="205"/>
      <c r="W998" s="106"/>
      <c r="X998" s="261"/>
      <c r="Y998" s="205"/>
    </row>
    <row r="999" spans="1:25" ht="15.75" customHeight="1" x14ac:dyDescent="0.25">
      <c r="A999" s="84">
        <v>2602</v>
      </c>
      <c r="B999" s="87"/>
      <c r="C999" s="87"/>
      <c r="D999" s="87"/>
      <c r="E999" s="87"/>
      <c r="F999" s="87"/>
      <c r="G999" s="87"/>
      <c r="H999" s="87"/>
      <c r="I999" s="87"/>
      <c r="J999" s="87"/>
      <c r="K999" s="232"/>
      <c r="L999" s="232"/>
      <c r="M999" s="232"/>
      <c r="N999" s="232"/>
      <c r="O999" s="232"/>
      <c r="P999" s="232"/>
      <c r="Q999" s="232"/>
      <c r="R999" s="129"/>
      <c r="S999" s="241"/>
      <c r="T999" s="101"/>
      <c r="U999" s="232"/>
      <c r="V999" s="101"/>
      <c r="W999" s="232"/>
      <c r="X999" s="262"/>
      <c r="Y999" s="205"/>
    </row>
    <row r="1000" spans="1:25" ht="15.75" customHeight="1" x14ac:dyDescent="0.25">
      <c r="A1000" s="84">
        <v>2701</v>
      </c>
      <c r="B1000" s="87"/>
      <c r="C1000" s="87"/>
      <c r="D1000" s="87"/>
      <c r="E1000" s="87"/>
      <c r="F1000" s="87"/>
      <c r="G1000" s="87"/>
      <c r="H1000" s="87"/>
      <c r="I1000" s="87"/>
      <c r="J1000" s="87"/>
      <c r="K1000" s="232"/>
      <c r="L1000" s="232"/>
      <c r="M1000" s="232"/>
      <c r="N1000" s="232"/>
      <c r="O1000" s="232"/>
      <c r="P1000" s="232"/>
      <c r="Q1000" s="232"/>
      <c r="R1000" s="129"/>
      <c r="S1000" s="241"/>
      <c r="T1000" s="101"/>
      <c r="U1000" s="232"/>
      <c r="V1000" s="111" t="s">
        <v>91</v>
      </c>
      <c r="W1000" s="112">
        <v>4</v>
      </c>
      <c r="X1000" s="113">
        <f>IF(SUM(R991:R996)=0,"",SUM(R991:R996))</f>
        <v>86</v>
      </c>
      <c r="Y1000" s="114" t="s">
        <v>19</v>
      </c>
    </row>
    <row r="1001" spans="1:25" ht="15.75" x14ac:dyDescent="0.25">
      <c r="A1001" s="84">
        <v>2702</v>
      </c>
      <c r="B1001" s="87"/>
      <c r="C1001" s="87"/>
      <c r="D1001" s="87"/>
      <c r="E1001" s="87"/>
      <c r="F1001" s="87"/>
      <c r="G1001" s="87"/>
      <c r="H1001" s="87"/>
      <c r="I1001" s="87"/>
      <c r="J1001" s="87"/>
      <c r="K1001" s="232"/>
      <c r="L1001" s="232"/>
      <c r="M1001" s="232"/>
      <c r="N1001" s="232"/>
      <c r="O1001" s="232"/>
      <c r="P1001" s="232"/>
      <c r="Q1001" s="232"/>
      <c r="R1001" s="129"/>
      <c r="S1001" s="241"/>
      <c r="T1001" s="101"/>
      <c r="U1001" s="232"/>
      <c r="V1001" s="115" t="s">
        <v>92</v>
      </c>
      <c r="W1001" s="116">
        <f>IF(W1000/B987=0,"",W1000/B987)</f>
        <v>3.5398230088495575E-2</v>
      </c>
      <c r="X1001" s="117">
        <f>IF(W1000/X1000=0,"",W1000/X1000)</f>
        <v>4.6511627906976744E-2</v>
      </c>
      <c r="Y1001" s="118" t="s">
        <v>93</v>
      </c>
    </row>
    <row r="1002" spans="1:25" ht="15.75" x14ac:dyDescent="0.25">
      <c r="A1002" s="84">
        <v>2801</v>
      </c>
      <c r="B1002" s="87"/>
      <c r="C1002" s="87"/>
      <c r="D1002" s="87"/>
      <c r="E1002" s="87"/>
      <c r="F1002" s="87"/>
      <c r="G1002" s="87"/>
      <c r="H1002" s="87"/>
      <c r="I1002" s="87"/>
      <c r="J1002" s="87"/>
      <c r="K1002" s="232"/>
      <c r="L1002" s="232"/>
      <c r="M1002" s="232"/>
      <c r="N1002" s="232"/>
      <c r="O1002" s="232"/>
      <c r="P1002" s="232"/>
      <c r="Q1002" s="232"/>
      <c r="R1002" s="129"/>
      <c r="S1002" s="243"/>
      <c r="T1002" s="244"/>
      <c r="U1002" s="245"/>
      <c r="V1002" s="120"/>
      <c r="W1002" s="121"/>
      <c r="X1002" s="121"/>
      <c r="Y1002" s="122"/>
    </row>
    <row r="1003" spans="1:25" ht="18" x14ac:dyDescent="0.25">
      <c r="A1003" s="46"/>
      <c r="B1003" s="296" t="s">
        <v>111</v>
      </c>
      <c r="C1003" s="296"/>
      <c r="D1003" s="296"/>
      <c r="E1003" s="296"/>
      <c r="F1003" s="296"/>
      <c r="G1003" s="296"/>
      <c r="H1003" s="296"/>
      <c r="I1003" s="296"/>
      <c r="J1003" s="296"/>
      <c r="K1003" s="296"/>
      <c r="L1003" s="296"/>
      <c r="M1003" s="296"/>
      <c r="N1003" s="296"/>
      <c r="O1003" s="296"/>
      <c r="P1003" s="296"/>
      <c r="Q1003" s="296"/>
      <c r="R1003" s="123">
        <f>SUM(R987:R999)</f>
        <v>86</v>
      </c>
      <c r="S1003" s="124">
        <f>SUM(R994:R995)/B987</f>
        <v>0.63716814159292035</v>
      </c>
      <c r="T1003" s="124">
        <f>IF(R1003=0,"",R1003/B987)</f>
        <v>0.76106194690265483</v>
      </c>
      <c r="U1003" s="124">
        <f>IF(R994=0,"",T1003-S1003)</f>
        <v>0.12389380530973448</v>
      </c>
      <c r="V1003" s="1"/>
      <c r="W1003" s="2"/>
      <c r="X1003" s="36"/>
      <c r="Y1003" s="1"/>
    </row>
    <row r="1004" spans="1:25" ht="12.75" customHeight="1" x14ac:dyDescent="0.2">
      <c r="S1004" s="1"/>
      <c r="T1004" s="1"/>
      <c r="V1004" s="1"/>
    </row>
    <row r="1005" spans="1:25" ht="12.75" customHeight="1" x14ac:dyDescent="0.2">
      <c r="S1005" s="1"/>
      <c r="T1005" s="1"/>
      <c r="V1005" s="1"/>
    </row>
    <row r="1006" spans="1:25" ht="26.25" x14ac:dyDescent="0.4">
      <c r="A1006" s="2"/>
      <c r="B1006" s="297" t="s">
        <v>101</v>
      </c>
      <c r="C1006" s="297"/>
      <c r="D1006" s="297"/>
      <c r="E1006" s="297"/>
      <c r="F1006" s="297"/>
      <c r="G1006" s="297"/>
      <c r="H1006" s="297"/>
      <c r="I1006" s="297"/>
      <c r="J1006" s="297"/>
      <c r="K1006" s="297"/>
      <c r="L1006" s="297"/>
      <c r="M1006" s="297"/>
      <c r="N1006" s="297"/>
      <c r="O1006" s="297"/>
      <c r="P1006" s="297"/>
      <c r="Q1006" s="297"/>
      <c r="R1006" s="208" t="s">
        <v>123</v>
      </c>
      <c r="S1006" s="1"/>
      <c r="T1006" s="1"/>
      <c r="U1006" s="2"/>
      <c r="V1006" s="1"/>
      <c r="W1006" s="2"/>
      <c r="X1006" s="2"/>
      <c r="Y1006" s="2"/>
    </row>
    <row r="1007" spans="1:25" ht="20.25" x14ac:dyDescent="0.2">
      <c r="A1007" s="316" t="s">
        <v>18</v>
      </c>
      <c r="B1007" s="318" t="s">
        <v>102</v>
      </c>
      <c r="C1007" s="319"/>
      <c r="D1007" s="319"/>
      <c r="E1007" s="319"/>
      <c r="F1007" s="319"/>
      <c r="G1007" s="319"/>
      <c r="H1007" s="319"/>
      <c r="I1007" s="319"/>
      <c r="J1007" s="320"/>
      <c r="K1007" s="298"/>
      <c r="L1007" s="298"/>
      <c r="M1007" s="298"/>
      <c r="N1007" s="298"/>
      <c r="O1007" s="298"/>
      <c r="P1007" s="298"/>
      <c r="Q1007" s="298"/>
      <c r="R1007" s="327" t="s">
        <v>19</v>
      </c>
      <c r="S1007" s="323" t="s">
        <v>11</v>
      </c>
      <c r="T1007" s="323" t="s">
        <v>12</v>
      </c>
      <c r="U1007" s="325" t="s">
        <v>13</v>
      </c>
      <c r="V1007" s="323" t="s">
        <v>14</v>
      </c>
      <c r="W1007" s="324" t="s">
        <v>15</v>
      </c>
      <c r="X1007" s="324" t="s">
        <v>16</v>
      </c>
      <c r="Y1007" s="323" t="s">
        <v>103</v>
      </c>
    </row>
    <row r="1008" spans="1:25" ht="15.75" x14ac:dyDescent="0.25">
      <c r="A1008" s="317"/>
      <c r="B1008" s="84" t="s">
        <v>104</v>
      </c>
      <c r="C1008" s="84" t="s">
        <v>105</v>
      </c>
      <c r="D1008" s="84" t="s">
        <v>106</v>
      </c>
      <c r="E1008" s="84" t="s">
        <v>107</v>
      </c>
      <c r="F1008" s="84" t="s">
        <v>108</v>
      </c>
      <c r="G1008" s="84" t="s">
        <v>109</v>
      </c>
      <c r="H1008" s="84" t="s">
        <v>110</v>
      </c>
      <c r="I1008" s="84" t="s">
        <v>73</v>
      </c>
      <c r="J1008" s="84" t="s">
        <v>74</v>
      </c>
      <c r="K1008" s="2"/>
      <c r="L1008" s="2"/>
      <c r="M1008" s="2"/>
      <c r="N1008" s="2"/>
      <c r="O1008" s="2"/>
      <c r="P1008" s="2"/>
      <c r="Q1008" s="2"/>
      <c r="R1008" s="322"/>
      <c r="S1008" s="317"/>
      <c r="T1008" s="317"/>
      <c r="U1008" s="317"/>
      <c r="V1008" s="317"/>
      <c r="W1008" s="317"/>
      <c r="X1008" s="317"/>
      <c r="Y1008" s="317"/>
    </row>
    <row r="1009" spans="1:26" ht="15.75" customHeight="1" x14ac:dyDescent="0.25">
      <c r="A1009" s="84">
        <v>2101</v>
      </c>
      <c r="B1009" s="87">
        <v>117</v>
      </c>
      <c r="C1009" s="87"/>
      <c r="D1009" s="87"/>
      <c r="E1009" s="87"/>
      <c r="F1009" s="87"/>
      <c r="G1009" s="87"/>
      <c r="H1009" s="87"/>
      <c r="I1009" s="87"/>
      <c r="J1009" s="87"/>
      <c r="K1009" s="232"/>
      <c r="L1009" s="232"/>
      <c r="M1009" s="232"/>
      <c r="N1009" s="232"/>
      <c r="O1009" s="232"/>
      <c r="P1009" s="232"/>
      <c r="Q1009" s="232"/>
      <c r="R1009" s="129"/>
      <c r="S1009" s="238"/>
      <c r="T1009" s="239"/>
      <c r="U1009" s="240"/>
      <c r="V1009" s="254"/>
      <c r="W1009" s="92">
        <f>B1009</f>
        <v>117</v>
      </c>
      <c r="X1009" s="255"/>
      <c r="Y1009" s="254"/>
    </row>
    <row r="1010" spans="1:26" ht="15.75" customHeight="1" x14ac:dyDescent="0.25">
      <c r="A1010" s="84">
        <v>2102</v>
      </c>
      <c r="B1010" s="87"/>
      <c r="C1010" s="87">
        <v>109</v>
      </c>
      <c r="D1010" s="87"/>
      <c r="E1010" s="87"/>
      <c r="F1010" s="87"/>
      <c r="G1010" s="87"/>
      <c r="H1010" s="87"/>
      <c r="I1010" s="87"/>
      <c r="J1010" s="87"/>
      <c r="K1010" s="232"/>
      <c r="L1010" s="232"/>
      <c r="M1010" s="232"/>
      <c r="N1010" s="232"/>
      <c r="O1010" s="232"/>
      <c r="P1010" s="232"/>
      <c r="Q1010" s="232"/>
      <c r="R1010" s="129"/>
      <c r="S1010" s="241"/>
      <c r="T1010" s="101"/>
      <c r="U1010" s="242"/>
      <c r="V1010" s="96">
        <f>IF(C1010=0,"",C1010/B1009)</f>
        <v>0.93162393162393164</v>
      </c>
      <c r="W1010" s="97">
        <v>109</v>
      </c>
      <c r="X1010" s="256">
        <f t="shared" ref="X1010:X1016" si="178">IF(W1010=0,"",W1010/W1009)</f>
        <v>0.93162393162393164</v>
      </c>
      <c r="Y1010" s="256">
        <f t="shared" ref="Y1010:Y1016" si="179">IF(W1010=0,"",100%-X1010)</f>
        <v>6.8376068376068355E-2</v>
      </c>
    </row>
    <row r="1011" spans="1:26" ht="15.75" customHeight="1" x14ac:dyDescent="0.25">
      <c r="A1011" s="84">
        <v>2201</v>
      </c>
      <c r="B1011" s="87"/>
      <c r="C1011" s="87"/>
      <c r="D1011" s="87">
        <v>98</v>
      </c>
      <c r="E1011" s="87"/>
      <c r="F1011" s="87"/>
      <c r="G1011" s="87"/>
      <c r="H1011" s="87"/>
      <c r="I1011" s="87"/>
      <c r="J1011" s="87"/>
      <c r="K1011" s="232"/>
      <c r="L1011" s="232"/>
      <c r="M1011" s="232"/>
      <c r="N1011" s="232"/>
      <c r="O1011" s="232"/>
      <c r="P1011" s="232"/>
      <c r="Q1011" s="232"/>
      <c r="R1011" s="129"/>
      <c r="S1011" s="241"/>
      <c r="T1011" s="101"/>
      <c r="U1011" s="242"/>
      <c r="V1011" s="96">
        <f>IF(D1011=0,"",D1011/C1010)</f>
        <v>0.8990825688073395</v>
      </c>
      <c r="W1011" s="97">
        <v>101</v>
      </c>
      <c r="X1011" s="256">
        <f t="shared" si="178"/>
        <v>0.92660550458715596</v>
      </c>
      <c r="Y1011" s="256">
        <f t="shared" si="179"/>
        <v>7.3394495412844041E-2</v>
      </c>
      <c r="Z1011" s="128">
        <f>W1011/W1009</f>
        <v>0.86324786324786329</v>
      </c>
    </row>
    <row r="1012" spans="1:26" ht="15.75" customHeight="1" x14ac:dyDescent="0.25">
      <c r="A1012" s="84">
        <v>2202</v>
      </c>
      <c r="B1012" s="87"/>
      <c r="C1012" s="87"/>
      <c r="D1012" s="87"/>
      <c r="E1012" s="87">
        <v>92</v>
      </c>
      <c r="F1012" s="87"/>
      <c r="G1012" s="87"/>
      <c r="H1012" s="87"/>
      <c r="I1012" s="87"/>
      <c r="J1012" s="87"/>
      <c r="K1012" s="232"/>
      <c r="L1012" s="232"/>
      <c r="M1012" s="232"/>
      <c r="N1012" s="232"/>
      <c r="O1012" s="232"/>
      <c r="P1012" s="232"/>
      <c r="Q1012" s="232"/>
      <c r="R1012" s="129"/>
      <c r="S1012" s="241"/>
      <c r="T1012" s="101"/>
      <c r="U1012" s="242"/>
      <c r="V1012" s="96">
        <f>IF(E1012=0,"",E1012/D1011)</f>
        <v>0.93877551020408168</v>
      </c>
      <c r="W1012" s="97">
        <v>97</v>
      </c>
      <c r="X1012" s="256">
        <f t="shared" si="178"/>
        <v>0.96039603960396036</v>
      </c>
      <c r="Y1012" s="256">
        <f t="shared" si="179"/>
        <v>3.9603960396039639E-2</v>
      </c>
    </row>
    <row r="1013" spans="1:26" ht="15.75" customHeight="1" x14ac:dyDescent="0.25">
      <c r="A1013" s="84">
        <v>2301</v>
      </c>
      <c r="B1013" s="87"/>
      <c r="C1013" s="87"/>
      <c r="D1013" s="87"/>
      <c r="E1013" s="87"/>
      <c r="F1013" s="87">
        <v>90</v>
      </c>
      <c r="G1013" s="87"/>
      <c r="H1013" s="87"/>
      <c r="I1013" s="87"/>
      <c r="J1013" s="87"/>
      <c r="K1013" s="232"/>
      <c r="L1013" s="232"/>
      <c r="M1013" s="232"/>
      <c r="N1013" s="232"/>
      <c r="O1013" s="232"/>
      <c r="P1013" s="232"/>
      <c r="Q1013" s="232"/>
      <c r="R1013" s="129"/>
      <c r="S1013" s="241"/>
      <c r="T1013" s="101"/>
      <c r="U1013" s="242"/>
      <c r="V1013" s="96">
        <f>F1013/E1012</f>
        <v>0.97826086956521741</v>
      </c>
      <c r="W1013" s="97">
        <v>96</v>
      </c>
      <c r="X1013" s="256">
        <f t="shared" si="178"/>
        <v>0.98969072164948457</v>
      </c>
      <c r="Y1013" s="256">
        <f t="shared" si="179"/>
        <v>1.0309278350515427E-2</v>
      </c>
    </row>
    <row r="1014" spans="1:26" ht="15.75" customHeight="1" x14ac:dyDescent="0.25">
      <c r="A1014" s="84">
        <v>2302</v>
      </c>
      <c r="B1014" s="87"/>
      <c r="C1014" s="87"/>
      <c r="D1014" s="87"/>
      <c r="E1014" s="87"/>
      <c r="F1014" s="87"/>
      <c r="G1014" s="87">
        <v>86</v>
      </c>
      <c r="H1014" s="87"/>
      <c r="I1014" s="87"/>
      <c r="J1014" s="87"/>
      <c r="K1014" s="232"/>
      <c r="L1014" s="232"/>
      <c r="M1014" s="232"/>
      <c r="N1014" s="232"/>
      <c r="O1014" s="232"/>
      <c r="P1014" s="232"/>
      <c r="Q1014" s="232"/>
      <c r="R1014" s="129"/>
      <c r="S1014" s="241"/>
      <c r="T1014" s="101"/>
      <c r="U1014" s="242"/>
      <c r="V1014" s="96">
        <f>IF(G1014=0,"",G1014/F1013)</f>
        <v>0.9555555555555556</v>
      </c>
      <c r="W1014" s="97">
        <v>94</v>
      </c>
      <c r="X1014" s="256">
        <f t="shared" si="178"/>
        <v>0.97916666666666663</v>
      </c>
      <c r="Y1014" s="256">
        <f t="shared" si="179"/>
        <v>2.083333333333337E-2</v>
      </c>
    </row>
    <row r="1015" spans="1:26" ht="15.75" customHeight="1" x14ac:dyDescent="0.25">
      <c r="A1015" s="84">
        <v>2401</v>
      </c>
      <c r="B1015" s="87"/>
      <c r="C1015" s="87"/>
      <c r="D1015" s="87"/>
      <c r="E1015" s="87"/>
      <c r="F1015" s="87"/>
      <c r="G1015" s="87"/>
      <c r="H1015" s="87">
        <v>84</v>
      </c>
      <c r="I1015" s="87"/>
      <c r="J1015" s="87"/>
      <c r="K1015" s="232"/>
      <c r="L1015" s="232"/>
      <c r="M1015" s="232"/>
      <c r="N1015" s="232"/>
      <c r="O1015" s="232"/>
      <c r="P1015" s="232"/>
      <c r="Q1015" s="232"/>
      <c r="R1015" s="129"/>
      <c r="S1015" s="241"/>
      <c r="T1015" s="101"/>
      <c r="U1015" s="242"/>
      <c r="V1015" s="96">
        <f>IF(H1015=0,"",H1015/G1014)</f>
        <v>0.97674418604651159</v>
      </c>
      <c r="W1015" s="97">
        <v>90</v>
      </c>
      <c r="X1015" s="256">
        <f t="shared" si="178"/>
        <v>0.95744680851063835</v>
      </c>
      <c r="Y1015" s="256">
        <f t="shared" si="179"/>
        <v>4.2553191489361653E-2</v>
      </c>
    </row>
    <row r="1016" spans="1:26" ht="15.75" customHeight="1" x14ac:dyDescent="0.25">
      <c r="A1016" s="84">
        <v>2402</v>
      </c>
      <c r="B1016" s="87"/>
      <c r="C1016" s="87"/>
      <c r="D1016" s="87"/>
      <c r="E1016" s="87"/>
      <c r="F1016" s="87"/>
      <c r="G1016" s="87"/>
      <c r="H1016" s="87"/>
      <c r="I1016" s="87">
        <v>84</v>
      </c>
      <c r="J1016" s="87"/>
      <c r="K1016" s="232"/>
      <c r="L1016" s="232"/>
      <c r="M1016" s="232"/>
      <c r="N1016" s="232"/>
      <c r="O1016" s="232"/>
      <c r="P1016" s="232"/>
      <c r="Q1016" s="232"/>
      <c r="R1016" s="129"/>
      <c r="S1016" s="241"/>
      <c r="T1016" s="101"/>
      <c r="U1016" s="242"/>
      <c r="V1016" s="126">
        <f>IF(I1016=0,"",I1016/H1015)</f>
        <v>1</v>
      </c>
      <c r="W1016" s="97">
        <v>89</v>
      </c>
      <c r="X1016" s="256">
        <f t="shared" si="178"/>
        <v>0.98888888888888893</v>
      </c>
      <c r="Y1016" s="126">
        <f t="shared" si="179"/>
        <v>1.1111111111111072E-2</v>
      </c>
    </row>
    <row r="1017" spans="1:26" ht="15.75" customHeight="1" x14ac:dyDescent="0.25">
      <c r="A1017" s="84">
        <v>2501</v>
      </c>
      <c r="B1017" s="87"/>
      <c r="C1017" s="87"/>
      <c r="D1017" s="87"/>
      <c r="E1017" s="87"/>
      <c r="F1017" s="87"/>
      <c r="G1017" s="87"/>
      <c r="H1017" s="87"/>
      <c r="I1017" s="87"/>
      <c r="J1017" s="87">
        <v>81</v>
      </c>
      <c r="K1017" s="232"/>
      <c r="L1017" s="232"/>
      <c r="M1017" s="232"/>
      <c r="N1017" s="232"/>
      <c r="O1017" s="232"/>
      <c r="P1017" s="232"/>
      <c r="Q1017" s="232"/>
      <c r="R1017" s="129">
        <v>79</v>
      </c>
      <c r="S1017" s="241"/>
      <c r="T1017" s="101"/>
      <c r="U1017" s="232"/>
      <c r="V1017" s="101"/>
      <c r="W1017" s="97">
        <v>88</v>
      </c>
      <c r="X1017" s="101"/>
      <c r="Y1017" s="263"/>
    </row>
    <row r="1018" spans="1:26" ht="15.75" customHeight="1" x14ac:dyDescent="0.25">
      <c r="A1018" s="84">
        <v>2502</v>
      </c>
      <c r="B1018" s="87"/>
      <c r="C1018" s="87"/>
      <c r="D1018" s="87"/>
      <c r="E1018" s="87"/>
      <c r="F1018" s="87"/>
      <c r="G1018" s="87"/>
      <c r="H1018" s="87"/>
      <c r="I1018" s="87"/>
      <c r="J1018" s="87"/>
      <c r="K1018" s="232"/>
      <c r="L1018" s="232"/>
      <c r="M1018" s="232"/>
      <c r="N1018" s="232"/>
      <c r="O1018" s="232"/>
      <c r="P1018" s="232"/>
      <c r="Q1018" s="232"/>
      <c r="R1018" s="129"/>
      <c r="S1018" s="241"/>
      <c r="T1018" s="101"/>
      <c r="U1018" s="232"/>
      <c r="V1018" s="205"/>
      <c r="W1018" s="106"/>
      <c r="X1018" s="261"/>
      <c r="Y1018" s="205"/>
    </row>
    <row r="1019" spans="1:26" ht="15.75" customHeight="1" x14ac:dyDescent="0.25">
      <c r="A1019" s="84">
        <v>2601</v>
      </c>
      <c r="B1019" s="87"/>
      <c r="C1019" s="87"/>
      <c r="D1019" s="87"/>
      <c r="E1019" s="87"/>
      <c r="F1019" s="87"/>
      <c r="G1019" s="87"/>
      <c r="H1019" s="87"/>
      <c r="I1019" s="87"/>
      <c r="J1019" s="87"/>
      <c r="K1019" s="232"/>
      <c r="L1019" s="232"/>
      <c r="M1019" s="232"/>
      <c r="N1019" s="232"/>
      <c r="O1019" s="232"/>
      <c r="P1019" s="232"/>
      <c r="Q1019" s="232"/>
      <c r="R1019" s="129"/>
      <c r="S1019" s="241"/>
      <c r="T1019" s="101"/>
      <c r="U1019" s="232"/>
      <c r="V1019" s="205"/>
      <c r="W1019" s="106"/>
      <c r="X1019" s="261"/>
      <c r="Y1019" s="205"/>
    </row>
    <row r="1020" spans="1:26" ht="15.75" customHeight="1" x14ac:dyDescent="0.25">
      <c r="A1020" s="84">
        <v>2602</v>
      </c>
      <c r="B1020" s="87"/>
      <c r="C1020" s="87"/>
      <c r="D1020" s="87"/>
      <c r="E1020" s="87"/>
      <c r="F1020" s="87"/>
      <c r="G1020" s="87"/>
      <c r="H1020" s="87"/>
      <c r="I1020" s="87"/>
      <c r="J1020" s="87"/>
      <c r="K1020" s="232"/>
      <c r="L1020" s="232"/>
      <c r="M1020" s="232"/>
      <c r="N1020" s="232"/>
      <c r="O1020" s="232"/>
      <c r="P1020" s="232"/>
      <c r="Q1020" s="232"/>
      <c r="R1020" s="129"/>
      <c r="S1020" s="241"/>
      <c r="T1020" s="101"/>
      <c r="U1020" s="232"/>
      <c r="V1020" s="205"/>
      <c r="W1020" s="106"/>
      <c r="X1020" s="261"/>
      <c r="Y1020" s="205"/>
    </row>
    <row r="1021" spans="1:26" ht="15.75" customHeight="1" x14ac:dyDescent="0.25">
      <c r="A1021" s="84">
        <v>2701</v>
      </c>
      <c r="B1021" s="87"/>
      <c r="C1021" s="87"/>
      <c r="D1021" s="87"/>
      <c r="E1021" s="87"/>
      <c r="F1021" s="87"/>
      <c r="G1021" s="87"/>
      <c r="H1021" s="87"/>
      <c r="I1021" s="87"/>
      <c r="J1021" s="87"/>
      <c r="K1021" s="232"/>
      <c r="L1021" s="232"/>
      <c r="M1021" s="232"/>
      <c r="N1021" s="232"/>
      <c r="O1021" s="232"/>
      <c r="P1021" s="232"/>
      <c r="Q1021" s="232"/>
      <c r="R1021" s="129"/>
      <c r="S1021" s="241"/>
      <c r="T1021" s="101"/>
      <c r="U1021" s="232"/>
      <c r="V1021" s="101"/>
      <c r="W1021" s="232"/>
      <c r="X1021" s="262"/>
      <c r="Y1021" s="205"/>
    </row>
    <row r="1022" spans="1:26" ht="15.75" customHeight="1" x14ac:dyDescent="0.25">
      <c r="A1022" s="84">
        <v>2702</v>
      </c>
      <c r="B1022" s="87"/>
      <c r="C1022" s="87"/>
      <c r="D1022" s="87"/>
      <c r="E1022" s="87"/>
      <c r="F1022" s="87"/>
      <c r="G1022" s="87"/>
      <c r="H1022" s="87"/>
      <c r="I1022" s="87"/>
      <c r="J1022" s="87"/>
      <c r="K1022" s="232"/>
      <c r="L1022" s="232"/>
      <c r="M1022" s="232"/>
      <c r="N1022" s="232"/>
      <c r="O1022" s="232"/>
      <c r="P1022" s="232"/>
      <c r="Q1022" s="232"/>
      <c r="R1022" s="129"/>
      <c r="S1022" s="241"/>
      <c r="T1022" s="101"/>
      <c r="U1022" s="232"/>
      <c r="V1022" s="111" t="s">
        <v>91</v>
      </c>
      <c r="W1022" s="112"/>
      <c r="X1022" s="113">
        <f>IF(SUM(R1013:R1018)=0,"",SUM(R1013:R1018))</f>
        <v>79</v>
      </c>
      <c r="Y1022" s="114" t="s">
        <v>19</v>
      </c>
    </row>
    <row r="1023" spans="1:26" ht="15.75" customHeight="1" x14ac:dyDescent="0.25">
      <c r="A1023" s="84">
        <v>2801</v>
      </c>
      <c r="B1023" s="87"/>
      <c r="C1023" s="87"/>
      <c r="D1023" s="87"/>
      <c r="E1023" s="87"/>
      <c r="F1023" s="87"/>
      <c r="G1023" s="87"/>
      <c r="H1023" s="87"/>
      <c r="I1023" s="87"/>
      <c r="J1023" s="87"/>
      <c r="K1023" s="232"/>
      <c r="L1023" s="232"/>
      <c r="M1023" s="232"/>
      <c r="N1023" s="232"/>
      <c r="O1023" s="232"/>
      <c r="P1023" s="232"/>
      <c r="Q1023" s="232"/>
      <c r="R1023" s="129"/>
      <c r="S1023" s="241"/>
      <c r="T1023" s="101"/>
      <c r="U1023" s="232"/>
      <c r="V1023" s="115" t="s">
        <v>92</v>
      </c>
      <c r="W1023" s="116" t="str">
        <f>IF(W1022/B1009=0,"",W1022/B1009)</f>
        <v/>
      </c>
      <c r="X1023" s="117" t="str">
        <f>IF(W1022/X1022=0,"",W1022/X1022)</f>
        <v/>
      </c>
      <c r="Y1023" s="118" t="s">
        <v>93</v>
      </c>
    </row>
    <row r="1024" spans="1:26" ht="15.75" customHeight="1" x14ac:dyDescent="0.25">
      <c r="A1024" s="84">
        <v>2802</v>
      </c>
      <c r="B1024" s="87"/>
      <c r="C1024" s="87"/>
      <c r="D1024" s="87"/>
      <c r="E1024" s="87"/>
      <c r="F1024" s="87"/>
      <c r="G1024" s="87"/>
      <c r="H1024" s="87"/>
      <c r="I1024" s="87"/>
      <c r="J1024" s="87"/>
      <c r="K1024" s="232"/>
      <c r="L1024" s="232"/>
      <c r="M1024" s="232"/>
      <c r="N1024" s="232"/>
      <c r="O1024" s="232"/>
      <c r="P1024" s="232"/>
      <c r="Q1024" s="232"/>
      <c r="R1024" s="129"/>
      <c r="S1024" s="243"/>
      <c r="T1024" s="244"/>
      <c r="U1024" s="245"/>
      <c r="V1024" s="120"/>
      <c r="W1024" s="121"/>
      <c r="X1024" s="121"/>
      <c r="Y1024" s="122"/>
    </row>
    <row r="1025" spans="1:26" ht="18" x14ac:dyDescent="0.25">
      <c r="A1025" s="46"/>
      <c r="B1025" s="296" t="s">
        <v>111</v>
      </c>
      <c r="C1025" s="296"/>
      <c r="D1025" s="296"/>
      <c r="E1025" s="296"/>
      <c r="F1025" s="296"/>
      <c r="G1025" s="296"/>
      <c r="H1025" s="296"/>
      <c r="I1025" s="296"/>
      <c r="J1025" s="296"/>
      <c r="K1025" s="296"/>
      <c r="L1025" s="296"/>
      <c r="M1025" s="296"/>
      <c r="N1025" s="296"/>
      <c r="O1025" s="296"/>
      <c r="P1025" s="296"/>
      <c r="Q1025" s="296"/>
      <c r="R1025" s="123">
        <f>SUM(R1009:R1021)</f>
        <v>79</v>
      </c>
      <c r="S1025" s="124">
        <f>R1017/B1009</f>
        <v>0.67521367521367526</v>
      </c>
      <c r="T1025" s="124">
        <f>IF(R1025=0,"",R1025/B1009)</f>
        <v>0.67521367521367526</v>
      </c>
      <c r="U1025" s="124">
        <f>T1025-S1025</f>
        <v>0</v>
      </c>
      <c r="V1025" s="1"/>
      <c r="W1025" s="2"/>
      <c r="X1025" s="36"/>
      <c r="Y1025" s="1"/>
    </row>
    <row r="1026" spans="1:26" ht="12.75" customHeight="1" x14ac:dyDescent="0.2">
      <c r="S1026" s="1"/>
      <c r="T1026" s="1"/>
      <c r="V1026" s="1"/>
    </row>
    <row r="1027" spans="1:26" ht="12.75" customHeight="1" x14ac:dyDescent="0.2">
      <c r="S1027" s="1"/>
      <c r="T1027" s="1"/>
      <c r="V1027" s="1"/>
    </row>
    <row r="1028" spans="1:26" ht="26.25" x14ac:dyDescent="0.4">
      <c r="A1028" s="2"/>
      <c r="B1028" s="297" t="s">
        <v>101</v>
      </c>
      <c r="C1028" s="297"/>
      <c r="D1028" s="297"/>
      <c r="E1028" s="297"/>
      <c r="F1028" s="297"/>
      <c r="G1028" s="297"/>
      <c r="H1028" s="297"/>
      <c r="I1028" s="297"/>
      <c r="J1028" s="297"/>
      <c r="K1028" s="297"/>
      <c r="L1028" s="297"/>
      <c r="M1028" s="297"/>
      <c r="N1028" s="297"/>
      <c r="O1028" s="297"/>
      <c r="P1028" s="297"/>
      <c r="Q1028" s="297"/>
      <c r="R1028" s="208" t="s">
        <v>129</v>
      </c>
      <c r="S1028" s="1"/>
      <c r="T1028" s="1"/>
      <c r="U1028" s="2"/>
      <c r="V1028" s="1"/>
      <c r="W1028" s="2"/>
      <c r="X1028" s="2"/>
      <c r="Y1028" s="2"/>
    </row>
    <row r="1029" spans="1:26" ht="20.25" customHeight="1" x14ac:dyDescent="0.2">
      <c r="A1029" s="316" t="s">
        <v>18</v>
      </c>
      <c r="B1029" s="318" t="s">
        <v>102</v>
      </c>
      <c r="C1029" s="319"/>
      <c r="D1029" s="319"/>
      <c r="E1029" s="319"/>
      <c r="F1029" s="319"/>
      <c r="G1029" s="319"/>
      <c r="H1029" s="319"/>
      <c r="I1029" s="319"/>
      <c r="J1029" s="320"/>
      <c r="K1029" s="298"/>
      <c r="L1029" s="298"/>
      <c r="M1029" s="298"/>
      <c r="N1029" s="298"/>
      <c r="O1029" s="298"/>
      <c r="P1029" s="298"/>
      <c r="Q1029" s="298"/>
      <c r="R1029" s="327" t="s">
        <v>19</v>
      </c>
      <c r="S1029" s="323" t="s">
        <v>11</v>
      </c>
      <c r="T1029" s="323" t="s">
        <v>12</v>
      </c>
      <c r="U1029" s="325" t="s">
        <v>13</v>
      </c>
      <c r="V1029" s="323" t="s">
        <v>14</v>
      </c>
      <c r="W1029" s="324" t="s">
        <v>15</v>
      </c>
      <c r="X1029" s="324" t="s">
        <v>16</v>
      </c>
      <c r="Y1029" s="323" t="s">
        <v>103</v>
      </c>
    </row>
    <row r="1030" spans="1:26" ht="15.75" customHeight="1" x14ac:dyDescent="0.25">
      <c r="A1030" s="317"/>
      <c r="B1030" s="84" t="s">
        <v>104</v>
      </c>
      <c r="C1030" s="84" t="s">
        <v>105</v>
      </c>
      <c r="D1030" s="84" t="s">
        <v>106</v>
      </c>
      <c r="E1030" s="84" t="s">
        <v>107</v>
      </c>
      <c r="F1030" s="84" t="s">
        <v>108</v>
      </c>
      <c r="G1030" s="84" t="s">
        <v>109</v>
      </c>
      <c r="H1030" s="84" t="s">
        <v>110</v>
      </c>
      <c r="I1030" s="84" t="s">
        <v>73</v>
      </c>
      <c r="J1030" s="84" t="s">
        <v>74</v>
      </c>
      <c r="K1030" s="2"/>
      <c r="L1030" s="2"/>
      <c r="M1030" s="2"/>
      <c r="N1030" s="2"/>
      <c r="O1030" s="2"/>
      <c r="P1030" s="2"/>
      <c r="Q1030" s="2"/>
      <c r="R1030" s="322"/>
      <c r="S1030" s="317"/>
      <c r="T1030" s="317"/>
      <c r="U1030" s="317"/>
      <c r="V1030" s="317"/>
      <c r="W1030" s="317"/>
      <c r="X1030" s="317"/>
      <c r="Y1030" s="317"/>
    </row>
    <row r="1031" spans="1:26" ht="15.75" x14ac:dyDescent="0.25">
      <c r="A1031" s="84">
        <v>2102</v>
      </c>
      <c r="B1031" s="87">
        <v>104</v>
      </c>
      <c r="C1031" s="87"/>
      <c r="D1031" s="87"/>
      <c r="E1031" s="87"/>
      <c r="F1031" s="87"/>
      <c r="G1031" s="87"/>
      <c r="H1031" s="87"/>
      <c r="I1031" s="87"/>
      <c r="J1031" s="87"/>
      <c r="K1031" s="232"/>
      <c r="L1031" s="232"/>
      <c r="M1031" s="232"/>
      <c r="N1031" s="232"/>
      <c r="O1031" s="232"/>
      <c r="P1031" s="232"/>
      <c r="Q1031" s="232"/>
      <c r="R1031" s="129"/>
      <c r="S1031" s="238"/>
      <c r="T1031" s="239"/>
      <c r="U1031" s="240"/>
      <c r="V1031" s="254"/>
      <c r="W1031" s="92">
        <f>B1031</f>
        <v>104</v>
      </c>
      <c r="X1031" s="255"/>
      <c r="Y1031" s="254"/>
    </row>
    <row r="1032" spans="1:26" ht="15.75" customHeight="1" x14ac:dyDescent="0.25">
      <c r="A1032" s="84">
        <v>2201</v>
      </c>
      <c r="B1032" s="87"/>
      <c r="C1032" s="87">
        <v>98</v>
      </c>
      <c r="D1032" s="87"/>
      <c r="E1032" s="87"/>
      <c r="F1032" s="87"/>
      <c r="G1032" s="87"/>
      <c r="H1032" s="87"/>
      <c r="I1032" s="87"/>
      <c r="J1032" s="87"/>
      <c r="K1032" s="232"/>
      <c r="L1032" s="232"/>
      <c r="M1032" s="232"/>
      <c r="N1032" s="232"/>
      <c r="O1032" s="232"/>
      <c r="P1032" s="232"/>
      <c r="Q1032" s="232"/>
      <c r="R1032" s="129"/>
      <c r="S1032" s="241"/>
      <c r="T1032" s="101"/>
      <c r="U1032" s="242"/>
      <c r="V1032" s="96">
        <f>IF(C1032=0,"",C1032/B1031)</f>
        <v>0.94230769230769229</v>
      </c>
      <c r="W1032" s="97">
        <v>101</v>
      </c>
      <c r="X1032" s="256">
        <f t="shared" ref="X1032:X1038" si="180">IF(W1032=0,"",W1032/W1031)</f>
        <v>0.97115384615384615</v>
      </c>
      <c r="Y1032" s="256">
        <f t="shared" ref="Y1032:Y1038" si="181">IF(W1032=0,"",100%-X1032)</f>
        <v>2.8846153846153855E-2</v>
      </c>
    </row>
    <row r="1033" spans="1:26" ht="15.75" customHeight="1" x14ac:dyDescent="0.25">
      <c r="A1033" s="84">
        <v>2202</v>
      </c>
      <c r="B1033" s="87"/>
      <c r="C1033" s="87"/>
      <c r="D1033" s="87">
        <v>96</v>
      </c>
      <c r="E1033" s="87"/>
      <c r="F1033" s="87"/>
      <c r="G1033" s="87"/>
      <c r="H1033" s="87"/>
      <c r="I1033" s="87"/>
      <c r="J1033" s="87"/>
      <c r="K1033" s="232"/>
      <c r="L1033" s="232"/>
      <c r="M1033" s="232"/>
      <c r="N1033" s="232"/>
      <c r="O1033" s="232"/>
      <c r="P1033" s="232"/>
      <c r="Q1033" s="232"/>
      <c r="R1033" s="129"/>
      <c r="S1033" s="241"/>
      <c r="T1033" s="101"/>
      <c r="U1033" s="242"/>
      <c r="V1033" s="96">
        <f>IF(D1033=0,"",D1033/C1032)</f>
        <v>0.97959183673469385</v>
      </c>
      <c r="W1033" s="97">
        <v>100</v>
      </c>
      <c r="X1033" s="256">
        <f t="shared" si="180"/>
        <v>0.99009900990099009</v>
      </c>
      <c r="Y1033" s="256">
        <f t="shared" si="181"/>
        <v>9.9009900990099098E-3</v>
      </c>
      <c r="Z1033" s="128">
        <f>W1033/W1031</f>
        <v>0.96153846153846156</v>
      </c>
    </row>
    <row r="1034" spans="1:26" ht="15.75" customHeight="1" x14ac:dyDescent="0.25">
      <c r="A1034" s="84">
        <v>2301</v>
      </c>
      <c r="B1034" s="87"/>
      <c r="C1034" s="87"/>
      <c r="D1034" s="87"/>
      <c r="E1034" s="87">
        <v>94</v>
      </c>
      <c r="F1034" s="87"/>
      <c r="G1034" s="87"/>
      <c r="H1034" s="87"/>
      <c r="I1034" s="87"/>
      <c r="J1034" s="87"/>
      <c r="K1034" s="232"/>
      <c r="L1034" s="232"/>
      <c r="M1034" s="232"/>
      <c r="N1034" s="232"/>
      <c r="O1034" s="232"/>
      <c r="P1034" s="232"/>
      <c r="Q1034" s="232"/>
      <c r="R1034" s="129"/>
      <c r="S1034" s="241"/>
      <c r="T1034" s="101"/>
      <c r="U1034" s="242"/>
      <c r="V1034" s="96">
        <f>IF(E1034=0,"",E1034/D1033)</f>
        <v>0.97916666666666663</v>
      </c>
      <c r="W1034" s="97">
        <v>96</v>
      </c>
      <c r="X1034" s="256">
        <f t="shared" si="180"/>
        <v>0.96</v>
      </c>
      <c r="Y1034" s="256">
        <f t="shared" si="181"/>
        <v>4.0000000000000036E-2</v>
      </c>
    </row>
    <row r="1035" spans="1:26" ht="15.75" customHeight="1" x14ac:dyDescent="0.25">
      <c r="A1035" s="84">
        <v>2302</v>
      </c>
      <c r="B1035" s="87"/>
      <c r="C1035" s="87"/>
      <c r="D1035" s="87"/>
      <c r="E1035" s="87"/>
      <c r="F1035" s="87">
        <v>90</v>
      </c>
      <c r="G1035" s="87"/>
      <c r="H1035" s="87"/>
      <c r="I1035" s="87"/>
      <c r="J1035" s="87"/>
      <c r="K1035" s="232"/>
      <c r="L1035" s="232"/>
      <c r="M1035" s="232"/>
      <c r="N1035" s="232"/>
      <c r="O1035" s="232"/>
      <c r="P1035" s="232"/>
      <c r="Q1035" s="232"/>
      <c r="R1035" s="129"/>
      <c r="S1035" s="241"/>
      <c r="T1035" s="101"/>
      <c r="U1035" s="242"/>
      <c r="V1035" s="96">
        <f>F1035/E1034</f>
        <v>0.95744680851063835</v>
      </c>
      <c r="W1035" s="97">
        <v>94</v>
      </c>
      <c r="X1035" s="256">
        <f t="shared" si="180"/>
        <v>0.97916666666666663</v>
      </c>
      <c r="Y1035" s="256">
        <f t="shared" si="181"/>
        <v>2.083333333333337E-2</v>
      </c>
    </row>
    <row r="1036" spans="1:26" ht="15.75" customHeight="1" x14ac:dyDescent="0.25">
      <c r="A1036" s="84">
        <v>2401</v>
      </c>
      <c r="B1036" s="87"/>
      <c r="C1036" s="87"/>
      <c r="D1036" s="87"/>
      <c r="E1036" s="87"/>
      <c r="F1036" s="87"/>
      <c r="G1036" s="87">
        <v>89</v>
      </c>
      <c r="H1036" s="87"/>
      <c r="I1036" s="87"/>
      <c r="J1036" s="87"/>
      <c r="K1036" s="232"/>
      <c r="L1036" s="232"/>
      <c r="M1036" s="232"/>
      <c r="N1036" s="232"/>
      <c r="O1036" s="232"/>
      <c r="P1036" s="232"/>
      <c r="Q1036" s="232"/>
      <c r="R1036" s="129"/>
      <c r="S1036" s="241"/>
      <c r="T1036" s="101"/>
      <c r="U1036" s="242"/>
      <c r="V1036" s="96">
        <f>IF(G1036=0,"",G1036/F1035)</f>
        <v>0.98888888888888893</v>
      </c>
      <c r="W1036" s="97">
        <v>93</v>
      </c>
      <c r="X1036" s="256">
        <f t="shared" si="180"/>
        <v>0.98936170212765961</v>
      </c>
      <c r="Y1036" s="256">
        <f t="shared" si="181"/>
        <v>1.0638297872340385E-2</v>
      </c>
    </row>
    <row r="1037" spans="1:26" ht="15.75" customHeight="1" x14ac:dyDescent="0.25">
      <c r="A1037" s="84">
        <v>2402</v>
      </c>
      <c r="B1037" s="87"/>
      <c r="C1037" s="87"/>
      <c r="D1037" s="87"/>
      <c r="E1037" s="87"/>
      <c r="F1037" s="87"/>
      <c r="G1037" s="87"/>
      <c r="H1037" s="87">
        <v>87</v>
      </c>
      <c r="I1037" s="87"/>
      <c r="J1037" s="87"/>
      <c r="K1037" s="232"/>
      <c r="L1037" s="232"/>
      <c r="M1037" s="232"/>
      <c r="N1037" s="232"/>
      <c r="O1037" s="232"/>
      <c r="P1037" s="232"/>
      <c r="Q1037" s="232"/>
      <c r="R1037" s="129"/>
      <c r="S1037" s="241"/>
      <c r="T1037" s="101"/>
      <c r="U1037" s="242"/>
      <c r="V1037" s="96">
        <f>IF(H1037=0,"",H1037/G1036)</f>
        <v>0.97752808988764039</v>
      </c>
      <c r="W1037" s="97">
        <v>92</v>
      </c>
      <c r="X1037" s="256">
        <f t="shared" si="180"/>
        <v>0.989247311827957</v>
      </c>
      <c r="Y1037" s="256">
        <f t="shared" si="181"/>
        <v>1.0752688172043001E-2</v>
      </c>
    </row>
    <row r="1038" spans="1:26" ht="15.75" customHeight="1" x14ac:dyDescent="0.25">
      <c r="A1038" s="84">
        <v>2501</v>
      </c>
      <c r="B1038" s="87"/>
      <c r="C1038" s="87"/>
      <c r="D1038" s="87"/>
      <c r="E1038" s="87"/>
      <c r="F1038" s="87"/>
      <c r="G1038" s="87"/>
      <c r="H1038" s="87"/>
      <c r="I1038" s="197">
        <v>90</v>
      </c>
      <c r="J1038" s="87"/>
      <c r="K1038" s="232"/>
      <c r="L1038" s="232"/>
      <c r="M1038" s="232"/>
      <c r="N1038" s="232"/>
      <c r="O1038" s="232"/>
      <c r="P1038" s="232"/>
      <c r="Q1038" s="232"/>
      <c r="R1038" s="129"/>
      <c r="S1038" s="241"/>
      <c r="T1038" s="101"/>
      <c r="U1038" s="242"/>
      <c r="V1038" s="207">
        <f>IF(I1038=0,"",I1038/H1037)</f>
        <v>1.0344827586206897</v>
      </c>
      <c r="W1038" s="97">
        <v>93</v>
      </c>
      <c r="X1038" s="273">
        <f t="shared" si="180"/>
        <v>1.0108695652173914</v>
      </c>
      <c r="Y1038" s="207">
        <f t="shared" si="181"/>
        <v>-1.0869565217391353E-2</v>
      </c>
    </row>
    <row r="1039" spans="1:26" ht="15.75" customHeight="1" x14ac:dyDescent="0.25">
      <c r="A1039" s="84">
        <v>2502</v>
      </c>
      <c r="B1039" s="87"/>
      <c r="C1039" s="87"/>
      <c r="D1039" s="87"/>
      <c r="E1039" s="87"/>
      <c r="F1039" s="87"/>
      <c r="G1039" s="87"/>
      <c r="H1039" s="87"/>
      <c r="I1039" s="87"/>
      <c r="J1039" s="87"/>
      <c r="K1039" s="232"/>
      <c r="L1039" s="232"/>
      <c r="M1039" s="232"/>
      <c r="N1039" s="232"/>
      <c r="O1039" s="232"/>
      <c r="P1039" s="232"/>
      <c r="Q1039" s="232"/>
      <c r="R1039" s="129"/>
      <c r="S1039" s="241"/>
      <c r="T1039" s="101"/>
      <c r="U1039" s="232"/>
      <c r="V1039" s="101"/>
      <c r="W1039" s="97"/>
      <c r="X1039" s="101"/>
      <c r="Y1039" s="263"/>
    </row>
    <row r="1040" spans="1:26" ht="15.75" customHeight="1" x14ac:dyDescent="0.25">
      <c r="A1040" s="84">
        <v>2601</v>
      </c>
      <c r="B1040" s="87"/>
      <c r="C1040" s="87"/>
      <c r="D1040" s="87"/>
      <c r="E1040" s="87"/>
      <c r="F1040" s="87"/>
      <c r="G1040" s="87"/>
      <c r="H1040" s="87"/>
      <c r="I1040" s="87"/>
      <c r="J1040" s="87"/>
      <c r="K1040" s="232"/>
      <c r="L1040" s="232"/>
      <c r="M1040" s="232"/>
      <c r="N1040" s="232"/>
      <c r="O1040" s="232"/>
      <c r="P1040" s="232"/>
      <c r="Q1040" s="232"/>
      <c r="R1040" s="129"/>
      <c r="S1040" s="241"/>
      <c r="T1040" s="101"/>
      <c r="U1040" s="232"/>
      <c r="V1040" s="205"/>
      <c r="W1040" s="106"/>
      <c r="X1040" s="261"/>
      <c r="Y1040" s="205"/>
    </row>
    <row r="1041" spans="1:26" ht="15.75" customHeight="1" x14ac:dyDescent="0.25">
      <c r="A1041" s="84">
        <v>2602</v>
      </c>
      <c r="B1041" s="87"/>
      <c r="C1041" s="87"/>
      <c r="D1041" s="87"/>
      <c r="E1041" s="87"/>
      <c r="F1041" s="87"/>
      <c r="G1041" s="87"/>
      <c r="H1041" s="87"/>
      <c r="I1041" s="87"/>
      <c r="J1041" s="87"/>
      <c r="K1041" s="232"/>
      <c r="L1041" s="232"/>
      <c r="M1041" s="232"/>
      <c r="N1041" s="232"/>
      <c r="O1041" s="232"/>
      <c r="P1041" s="232"/>
      <c r="Q1041" s="232"/>
      <c r="R1041" s="129"/>
      <c r="S1041" s="241"/>
      <c r="T1041" s="101"/>
      <c r="U1041" s="232"/>
      <c r="V1041" s="205"/>
      <c r="W1041" s="106"/>
      <c r="X1041" s="261"/>
      <c r="Y1041" s="205"/>
    </row>
    <row r="1042" spans="1:26" ht="15.75" customHeight="1" x14ac:dyDescent="0.25">
      <c r="A1042" s="84">
        <v>2701</v>
      </c>
      <c r="B1042" s="87"/>
      <c r="C1042" s="87"/>
      <c r="D1042" s="87"/>
      <c r="E1042" s="87"/>
      <c r="F1042" s="87"/>
      <c r="G1042" s="87"/>
      <c r="H1042" s="87"/>
      <c r="I1042" s="87"/>
      <c r="J1042" s="87"/>
      <c r="K1042" s="232"/>
      <c r="L1042" s="232"/>
      <c r="M1042" s="232"/>
      <c r="N1042" s="232"/>
      <c r="O1042" s="232"/>
      <c r="P1042" s="232"/>
      <c r="Q1042" s="232"/>
      <c r="R1042" s="129"/>
      <c r="S1042" s="241"/>
      <c r="T1042" s="101"/>
      <c r="U1042" s="232"/>
      <c r="V1042" s="205"/>
      <c r="W1042" s="106"/>
      <c r="X1042" s="261"/>
      <c r="Y1042" s="205"/>
    </row>
    <row r="1043" spans="1:26" ht="15.75" customHeight="1" x14ac:dyDescent="0.25">
      <c r="A1043" s="84">
        <v>2702</v>
      </c>
      <c r="B1043" s="87"/>
      <c r="C1043" s="87"/>
      <c r="D1043" s="87"/>
      <c r="E1043" s="87"/>
      <c r="F1043" s="87"/>
      <c r="G1043" s="87"/>
      <c r="H1043" s="87"/>
      <c r="I1043" s="87"/>
      <c r="J1043" s="87"/>
      <c r="K1043" s="232"/>
      <c r="L1043" s="232"/>
      <c r="M1043" s="232"/>
      <c r="N1043" s="232"/>
      <c r="O1043" s="232"/>
      <c r="P1043" s="232"/>
      <c r="Q1043" s="232"/>
      <c r="R1043" s="129"/>
      <c r="S1043" s="241"/>
      <c r="T1043" s="101"/>
      <c r="U1043" s="232"/>
      <c r="V1043" s="101"/>
      <c r="W1043" s="232"/>
      <c r="X1043" s="262"/>
      <c r="Y1043" s="205"/>
    </row>
    <row r="1044" spans="1:26" ht="15.75" customHeight="1" x14ac:dyDescent="0.25">
      <c r="A1044" s="84">
        <v>2801</v>
      </c>
      <c r="B1044" s="87"/>
      <c r="C1044" s="87"/>
      <c r="D1044" s="87"/>
      <c r="E1044" s="87"/>
      <c r="F1044" s="87"/>
      <c r="G1044" s="87"/>
      <c r="H1044" s="87"/>
      <c r="I1044" s="87"/>
      <c r="J1044" s="87"/>
      <c r="K1044" s="232"/>
      <c r="L1044" s="232"/>
      <c r="M1044" s="232"/>
      <c r="N1044" s="232"/>
      <c r="O1044" s="232"/>
      <c r="P1044" s="232"/>
      <c r="Q1044" s="232"/>
      <c r="R1044" s="129"/>
      <c r="S1044" s="241"/>
      <c r="T1044" s="101"/>
      <c r="U1044" s="232"/>
      <c r="V1044" s="111" t="s">
        <v>91</v>
      </c>
      <c r="W1044" s="112"/>
      <c r="X1044" s="113" t="str">
        <f>IF(SUM(R1035:R1040)=0,"",SUM(R1035:R1040))</f>
        <v/>
      </c>
      <c r="Y1044" s="114" t="s">
        <v>19</v>
      </c>
    </row>
    <row r="1045" spans="1:26" ht="15.75" customHeight="1" x14ac:dyDescent="0.25">
      <c r="A1045" s="84">
        <v>2802</v>
      </c>
      <c r="B1045" s="87"/>
      <c r="C1045" s="87"/>
      <c r="D1045" s="87"/>
      <c r="E1045" s="87"/>
      <c r="F1045" s="87"/>
      <c r="G1045" s="87"/>
      <c r="H1045" s="87"/>
      <c r="I1045" s="87"/>
      <c r="J1045" s="87"/>
      <c r="K1045" s="232"/>
      <c r="L1045" s="232"/>
      <c r="M1045" s="232"/>
      <c r="N1045" s="232"/>
      <c r="O1045" s="232"/>
      <c r="P1045" s="232"/>
      <c r="Q1045" s="232"/>
      <c r="R1045" s="129"/>
      <c r="S1045" s="241"/>
      <c r="T1045" s="101"/>
      <c r="U1045" s="232"/>
      <c r="V1045" s="115" t="s">
        <v>92</v>
      </c>
      <c r="W1045" s="116" t="str">
        <f>IF(W1044/B1031=0,"",W1044/B1031)</f>
        <v/>
      </c>
      <c r="X1045" s="117" t="e">
        <f>IF(W1044/X1044=0,"",W1044/X1044)</f>
        <v>#VALUE!</v>
      </c>
      <c r="Y1045" s="118" t="s">
        <v>93</v>
      </c>
    </row>
    <row r="1046" spans="1:26" ht="15.75" customHeight="1" x14ac:dyDescent="0.25">
      <c r="A1046" s="84">
        <v>2901</v>
      </c>
      <c r="B1046" s="87"/>
      <c r="C1046" s="87"/>
      <c r="D1046" s="87"/>
      <c r="E1046" s="87"/>
      <c r="F1046" s="87"/>
      <c r="G1046" s="87"/>
      <c r="H1046" s="87"/>
      <c r="I1046" s="87"/>
      <c r="J1046" s="87"/>
      <c r="K1046" s="232"/>
      <c r="L1046" s="232"/>
      <c r="M1046" s="232"/>
      <c r="N1046" s="232"/>
      <c r="O1046" s="232"/>
      <c r="P1046" s="232"/>
      <c r="Q1046" s="232"/>
      <c r="R1046" s="129"/>
      <c r="S1046" s="243"/>
      <c r="T1046" s="244"/>
      <c r="U1046" s="245"/>
      <c r="V1046" s="120"/>
      <c r="W1046" s="121"/>
      <c r="X1046" s="121"/>
      <c r="Y1046" s="122"/>
    </row>
    <row r="1047" spans="1:26" ht="18" x14ac:dyDescent="0.25">
      <c r="A1047" s="46"/>
      <c r="B1047" s="296" t="s">
        <v>111</v>
      </c>
      <c r="C1047" s="296"/>
      <c r="D1047" s="296"/>
      <c r="E1047" s="296"/>
      <c r="F1047" s="296"/>
      <c r="G1047" s="296"/>
      <c r="H1047" s="296"/>
      <c r="I1047" s="296"/>
      <c r="J1047" s="296"/>
      <c r="K1047" s="296"/>
      <c r="L1047" s="296"/>
      <c r="M1047" s="296"/>
      <c r="N1047" s="296"/>
      <c r="O1047" s="296"/>
      <c r="P1047" s="296"/>
      <c r="Q1047" s="296"/>
      <c r="R1047" s="123">
        <f>SUM(R1031:R1043)</f>
        <v>0</v>
      </c>
      <c r="S1047" s="124" t="str">
        <f>IF(R1038=0,"",R1038/B1031)</f>
        <v/>
      </c>
      <c r="T1047" s="124" t="str">
        <f>IF(R1047=0,"",R1047/B1031)</f>
        <v/>
      </c>
      <c r="U1047" s="124" t="str">
        <f>IF(R1038=0,"",T1047-S1047)</f>
        <v/>
      </c>
      <c r="V1047" s="1"/>
      <c r="W1047" s="2"/>
      <c r="X1047" s="36"/>
      <c r="Y1047" s="1"/>
    </row>
    <row r="1048" spans="1:26" ht="12.75" x14ac:dyDescent="0.2">
      <c r="S1048" s="1"/>
      <c r="T1048" s="1"/>
      <c r="V1048" s="1"/>
    </row>
    <row r="1049" spans="1:26" ht="12.75" customHeight="1" x14ac:dyDescent="0.2">
      <c r="S1049" s="1"/>
      <c r="T1049" s="1"/>
      <c r="V1049" s="1"/>
    </row>
    <row r="1050" spans="1:26" ht="26.25" x14ac:dyDescent="0.4">
      <c r="A1050" s="2"/>
      <c r="B1050" s="297" t="s">
        <v>101</v>
      </c>
      <c r="C1050" s="297"/>
      <c r="D1050" s="297"/>
      <c r="E1050" s="297"/>
      <c r="F1050" s="297"/>
      <c r="G1050" s="297"/>
      <c r="H1050" s="297"/>
      <c r="I1050" s="297"/>
      <c r="J1050" s="297"/>
      <c r="K1050" s="297"/>
      <c r="L1050" s="297"/>
      <c r="M1050" s="297"/>
      <c r="N1050" s="297"/>
      <c r="O1050" s="297"/>
      <c r="P1050" s="297"/>
      <c r="Q1050" s="297"/>
      <c r="R1050" s="208" t="s">
        <v>124</v>
      </c>
      <c r="S1050" s="1"/>
      <c r="T1050" s="1"/>
      <c r="U1050" s="2"/>
      <c r="V1050" s="1"/>
      <c r="W1050" s="2"/>
      <c r="X1050" s="2"/>
      <c r="Y1050" s="2"/>
    </row>
    <row r="1051" spans="1:26" ht="20.25" x14ac:dyDescent="0.2">
      <c r="A1051" s="316" t="s">
        <v>18</v>
      </c>
      <c r="B1051" s="318" t="s">
        <v>102</v>
      </c>
      <c r="C1051" s="319"/>
      <c r="D1051" s="319"/>
      <c r="E1051" s="319"/>
      <c r="F1051" s="319"/>
      <c r="G1051" s="319"/>
      <c r="H1051" s="319"/>
      <c r="I1051" s="319"/>
      <c r="J1051" s="320"/>
      <c r="K1051" s="298"/>
      <c r="L1051" s="298"/>
      <c r="M1051" s="298"/>
      <c r="N1051" s="298"/>
      <c r="O1051" s="298"/>
      <c r="P1051" s="298"/>
      <c r="Q1051" s="298"/>
      <c r="R1051" s="327" t="s">
        <v>19</v>
      </c>
      <c r="S1051" s="323" t="s">
        <v>11</v>
      </c>
      <c r="T1051" s="323" t="s">
        <v>12</v>
      </c>
      <c r="U1051" s="325" t="s">
        <v>13</v>
      </c>
      <c r="V1051" s="323" t="s">
        <v>14</v>
      </c>
      <c r="W1051" s="324" t="s">
        <v>15</v>
      </c>
      <c r="X1051" s="324" t="s">
        <v>16</v>
      </c>
      <c r="Y1051" s="323" t="s">
        <v>103</v>
      </c>
    </row>
    <row r="1052" spans="1:26" ht="15.75" x14ac:dyDescent="0.25">
      <c r="A1052" s="317"/>
      <c r="B1052" s="84" t="s">
        <v>104</v>
      </c>
      <c r="C1052" s="84" t="s">
        <v>105</v>
      </c>
      <c r="D1052" s="84" t="s">
        <v>106</v>
      </c>
      <c r="E1052" s="84" t="s">
        <v>107</v>
      </c>
      <c r="F1052" s="84" t="s">
        <v>108</v>
      </c>
      <c r="G1052" s="84" t="s">
        <v>109</v>
      </c>
      <c r="H1052" s="84" t="s">
        <v>110</v>
      </c>
      <c r="I1052" s="84" t="s">
        <v>73</v>
      </c>
      <c r="J1052" s="84" t="s">
        <v>74</v>
      </c>
      <c r="K1052" s="2"/>
      <c r="L1052" s="2"/>
      <c r="M1052" s="2"/>
      <c r="N1052" s="2"/>
      <c r="O1052" s="2"/>
      <c r="P1052" s="2"/>
      <c r="Q1052" s="2"/>
      <c r="R1052" s="322"/>
      <c r="S1052" s="317"/>
      <c r="T1052" s="317"/>
      <c r="U1052" s="317"/>
      <c r="V1052" s="317"/>
      <c r="W1052" s="317"/>
      <c r="X1052" s="317"/>
      <c r="Y1052" s="317"/>
    </row>
    <row r="1053" spans="1:26" ht="15.75" customHeight="1" x14ac:dyDescent="0.25">
      <c r="A1053" s="84">
        <v>2201</v>
      </c>
      <c r="B1053" s="87">
        <v>117</v>
      </c>
      <c r="C1053" s="87"/>
      <c r="D1053" s="87"/>
      <c r="E1053" s="87"/>
      <c r="F1053" s="87"/>
      <c r="G1053" s="87"/>
      <c r="H1053" s="87"/>
      <c r="I1053" s="87"/>
      <c r="J1053" s="87"/>
      <c r="K1053" s="232"/>
      <c r="L1053" s="232"/>
      <c r="M1053" s="232"/>
      <c r="N1053" s="232"/>
      <c r="O1053" s="232"/>
      <c r="P1053" s="232"/>
      <c r="Q1053" s="232"/>
      <c r="R1053" s="129"/>
      <c r="S1053" s="238"/>
      <c r="T1053" s="239"/>
      <c r="U1053" s="240"/>
      <c r="V1053" s="254"/>
      <c r="W1053" s="92">
        <f>B1053</f>
        <v>117</v>
      </c>
      <c r="X1053" s="255"/>
      <c r="Y1053" s="254"/>
    </row>
    <row r="1054" spans="1:26" ht="15.75" customHeight="1" x14ac:dyDescent="0.25">
      <c r="A1054" s="84">
        <v>2202</v>
      </c>
      <c r="B1054" s="87"/>
      <c r="C1054" s="87">
        <v>108</v>
      </c>
      <c r="D1054" s="87"/>
      <c r="E1054" s="87"/>
      <c r="F1054" s="87"/>
      <c r="G1054" s="87"/>
      <c r="H1054" s="87"/>
      <c r="I1054" s="87"/>
      <c r="J1054" s="87"/>
      <c r="K1054" s="232"/>
      <c r="L1054" s="232"/>
      <c r="M1054" s="232"/>
      <c r="N1054" s="232"/>
      <c r="O1054" s="232"/>
      <c r="P1054" s="232"/>
      <c r="Q1054" s="232"/>
      <c r="R1054" s="129"/>
      <c r="S1054" s="241"/>
      <c r="T1054" s="101"/>
      <c r="U1054" s="242"/>
      <c r="V1054" s="96">
        <f>IF(C1054=0,"",C1054/B1053)</f>
        <v>0.92307692307692313</v>
      </c>
      <c r="W1054" s="97">
        <v>110</v>
      </c>
      <c r="X1054" s="256">
        <f t="shared" ref="X1054:X1060" si="182">IF(W1054=0,"",W1054/W1053)</f>
        <v>0.94017094017094016</v>
      </c>
      <c r="Y1054" s="256">
        <f t="shared" ref="Y1054:Y1060" si="183">IF(W1054=0,"",100%-X1054)</f>
        <v>5.9829059829059839E-2</v>
      </c>
    </row>
    <row r="1055" spans="1:26" ht="15.75" customHeight="1" x14ac:dyDescent="0.25">
      <c r="A1055" s="84">
        <v>2301</v>
      </c>
      <c r="B1055" s="87"/>
      <c r="C1055" s="87"/>
      <c r="D1055" s="87">
        <v>104</v>
      </c>
      <c r="E1055" s="87"/>
      <c r="F1055" s="87"/>
      <c r="G1055" s="87"/>
      <c r="H1055" s="87"/>
      <c r="I1055" s="87"/>
      <c r="J1055" s="87"/>
      <c r="K1055" s="232"/>
      <c r="L1055" s="232"/>
      <c r="M1055" s="232"/>
      <c r="N1055" s="232"/>
      <c r="O1055" s="232"/>
      <c r="P1055" s="232"/>
      <c r="Q1055" s="232"/>
      <c r="R1055" s="129"/>
      <c r="S1055" s="241"/>
      <c r="T1055" s="101"/>
      <c r="U1055" s="242"/>
      <c r="V1055" s="96">
        <f>IF(D1055=0,"",D1055/C1054)</f>
        <v>0.96296296296296291</v>
      </c>
      <c r="W1055" s="97">
        <v>104</v>
      </c>
      <c r="X1055" s="256">
        <f t="shared" si="182"/>
        <v>0.94545454545454544</v>
      </c>
      <c r="Y1055" s="256">
        <f t="shared" si="183"/>
        <v>5.4545454545454564E-2</v>
      </c>
      <c r="Z1055" s="128">
        <f>W1055/W1053</f>
        <v>0.88888888888888884</v>
      </c>
    </row>
    <row r="1056" spans="1:26" ht="15.75" customHeight="1" x14ac:dyDescent="0.25">
      <c r="A1056" s="84">
        <v>2302</v>
      </c>
      <c r="B1056" s="87"/>
      <c r="C1056" s="87"/>
      <c r="D1056" s="87"/>
      <c r="E1056" s="87">
        <v>98</v>
      </c>
      <c r="F1056" s="87"/>
      <c r="G1056" s="87"/>
      <c r="H1056" s="87"/>
      <c r="I1056" s="87"/>
      <c r="J1056" s="87"/>
      <c r="K1056" s="232"/>
      <c r="L1056" s="232"/>
      <c r="M1056" s="232"/>
      <c r="N1056" s="232"/>
      <c r="O1056" s="232"/>
      <c r="P1056" s="232"/>
      <c r="Q1056" s="232"/>
      <c r="R1056" s="129"/>
      <c r="S1056" s="241"/>
      <c r="T1056" s="101"/>
      <c r="U1056" s="242"/>
      <c r="V1056" s="96">
        <f>IF(E1056=0,"",E1056/D1055)</f>
        <v>0.94230769230769229</v>
      </c>
      <c r="W1056" s="97">
        <v>102</v>
      </c>
      <c r="X1056" s="256">
        <f t="shared" si="182"/>
        <v>0.98076923076923073</v>
      </c>
      <c r="Y1056" s="256">
        <f t="shared" si="183"/>
        <v>1.9230769230769273E-2</v>
      </c>
    </row>
    <row r="1057" spans="1:25" ht="15.75" customHeight="1" x14ac:dyDescent="0.25">
      <c r="A1057" s="84">
        <v>2401</v>
      </c>
      <c r="B1057" s="87"/>
      <c r="C1057" s="87"/>
      <c r="D1057" s="87"/>
      <c r="E1057" s="87"/>
      <c r="F1057" s="87">
        <v>91</v>
      </c>
      <c r="G1057" s="87"/>
      <c r="H1057" s="87"/>
      <c r="I1057" s="87"/>
      <c r="J1057" s="87"/>
      <c r="K1057" s="232"/>
      <c r="L1057" s="232"/>
      <c r="M1057" s="232"/>
      <c r="N1057" s="232"/>
      <c r="O1057" s="232"/>
      <c r="P1057" s="232"/>
      <c r="Q1057" s="232"/>
      <c r="R1057" s="129"/>
      <c r="S1057" s="241"/>
      <c r="T1057" s="101"/>
      <c r="U1057" s="242"/>
      <c r="V1057" s="96">
        <f>IF(F1057=0,"",F1057/E1056)</f>
        <v>0.9285714285714286</v>
      </c>
      <c r="W1057" s="97">
        <v>98</v>
      </c>
      <c r="X1057" s="256">
        <f t="shared" si="182"/>
        <v>0.96078431372549022</v>
      </c>
      <c r="Y1057" s="256">
        <f t="shared" si="183"/>
        <v>3.9215686274509776E-2</v>
      </c>
    </row>
    <row r="1058" spans="1:25" ht="15.75" customHeight="1" x14ac:dyDescent="0.25">
      <c r="A1058" s="84">
        <v>2402</v>
      </c>
      <c r="B1058" s="87"/>
      <c r="C1058" s="87"/>
      <c r="D1058" s="87"/>
      <c r="E1058" s="87"/>
      <c r="F1058" s="87"/>
      <c r="G1058" s="87">
        <v>83</v>
      </c>
      <c r="H1058" s="87"/>
      <c r="I1058" s="87"/>
      <c r="J1058" s="87"/>
      <c r="K1058" s="232"/>
      <c r="L1058" s="232"/>
      <c r="M1058" s="232"/>
      <c r="N1058" s="232"/>
      <c r="O1058" s="232"/>
      <c r="P1058" s="232"/>
      <c r="Q1058" s="232"/>
      <c r="R1058" s="129"/>
      <c r="S1058" s="241"/>
      <c r="T1058" s="101"/>
      <c r="U1058" s="242"/>
      <c r="V1058" s="96">
        <f>IF(G1058=0,"",G1058/F1057)</f>
        <v>0.91208791208791207</v>
      </c>
      <c r="W1058" s="97">
        <v>97</v>
      </c>
      <c r="X1058" s="256">
        <f t="shared" si="182"/>
        <v>0.98979591836734693</v>
      </c>
      <c r="Y1058" s="256">
        <f t="shared" si="183"/>
        <v>1.0204081632653073E-2</v>
      </c>
    </row>
    <row r="1059" spans="1:25" ht="15.75" customHeight="1" x14ac:dyDescent="0.25">
      <c r="A1059" s="84">
        <v>2501</v>
      </c>
      <c r="B1059" s="87"/>
      <c r="C1059" s="87"/>
      <c r="D1059" s="87"/>
      <c r="E1059" s="87"/>
      <c r="F1059" s="87"/>
      <c r="G1059" s="87"/>
      <c r="H1059" s="197">
        <v>84</v>
      </c>
      <c r="I1059" s="87"/>
      <c r="J1059" s="87"/>
      <c r="K1059" s="232"/>
      <c r="L1059" s="232"/>
      <c r="M1059" s="232"/>
      <c r="N1059" s="232"/>
      <c r="O1059" s="232"/>
      <c r="P1059" s="232"/>
      <c r="Q1059" s="232"/>
      <c r="R1059" s="129"/>
      <c r="S1059" s="241"/>
      <c r="T1059" s="101"/>
      <c r="U1059" s="242"/>
      <c r="V1059" s="198">
        <f>IF(H1059=0,"",H1059/G1058)</f>
        <v>1.0120481927710843</v>
      </c>
      <c r="W1059" s="97">
        <v>94</v>
      </c>
      <c r="X1059" s="256">
        <f t="shared" si="182"/>
        <v>0.96907216494845361</v>
      </c>
      <c r="Y1059" s="256">
        <f t="shared" si="183"/>
        <v>3.0927835051546393E-2</v>
      </c>
    </row>
    <row r="1060" spans="1:25" ht="15.75" customHeight="1" x14ac:dyDescent="0.25">
      <c r="A1060" s="84">
        <v>2502</v>
      </c>
      <c r="B1060" s="87"/>
      <c r="C1060" s="87"/>
      <c r="D1060" s="87"/>
      <c r="E1060" s="87"/>
      <c r="F1060" s="87"/>
      <c r="G1060" s="87"/>
      <c r="H1060" s="87"/>
      <c r="I1060" s="87"/>
      <c r="J1060" s="87"/>
      <c r="K1060" s="232"/>
      <c r="L1060" s="232"/>
      <c r="M1060" s="232"/>
      <c r="N1060" s="232"/>
      <c r="O1060" s="232"/>
      <c r="P1060" s="232"/>
      <c r="Q1060" s="232"/>
      <c r="R1060" s="129"/>
      <c r="S1060" s="241"/>
      <c r="T1060" s="101"/>
      <c r="U1060" s="242"/>
      <c r="V1060" s="126" t="str">
        <f>IF(J1060=0,"",J1060/I1059)</f>
        <v/>
      </c>
      <c r="W1060" s="97"/>
      <c r="X1060" s="256" t="str">
        <f t="shared" si="182"/>
        <v/>
      </c>
      <c r="Y1060" s="126" t="str">
        <f t="shared" si="183"/>
        <v/>
      </c>
    </row>
    <row r="1061" spans="1:25" ht="15.75" customHeight="1" x14ac:dyDescent="0.25">
      <c r="A1061" s="84">
        <v>2601</v>
      </c>
      <c r="B1061" s="87"/>
      <c r="C1061" s="87"/>
      <c r="D1061" s="87"/>
      <c r="E1061" s="87"/>
      <c r="F1061" s="87"/>
      <c r="G1061" s="87"/>
      <c r="H1061" s="87"/>
      <c r="I1061" s="87"/>
      <c r="J1061" s="87"/>
      <c r="K1061" s="232"/>
      <c r="L1061" s="232"/>
      <c r="M1061" s="232"/>
      <c r="N1061" s="232"/>
      <c r="O1061" s="232"/>
      <c r="P1061" s="232"/>
      <c r="Q1061" s="232"/>
      <c r="R1061" s="129"/>
      <c r="S1061" s="241"/>
      <c r="T1061" s="101"/>
      <c r="U1061" s="232"/>
      <c r="V1061" s="101"/>
      <c r="W1061" s="97"/>
      <c r="X1061" s="101"/>
      <c r="Y1061" s="263"/>
    </row>
    <row r="1062" spans="1:25" ht="15.75" customHeight="1" x14ac:dyDescent="0.25">
      <c r="A1062" s="84">
        <v>2602</v>
      </c>
      <c r="B1062" s="87"/>
      <c r="C1062" s="87"/>
      <c r="D1062" s="87"/>
      <c r="E1062" s="87"/>
      <c r="F1062" s="87"/>
      <c r="G1062" s="87"/>
      <c r="H1062" s="87"/>
      <c r="I1062" s="87"/>
      <c r="J1062" s="87"/>
      <c r="K1062" s="232"/>
      <c r="L1062" s="232"/>
      <c r="M1062" s="232"/>
      <c r="N1062" s="232"/>
      <c r="O1062" s="232"/>
      <c r="P1062" s="232"/>
      <c r="Q1062" s="232"/>
      <c r="R1062" s="129"/>
      <c r="S1062" s="241"/>
      <c r="T1062" s="101"/>
      <c r="U1062" s="232"/>
      <c r="V1062" s="205"/>
      <c r="W1062" s="106"/>
      <c r="X1062" s="261"/>
      <c r="Y1062" s="205"/>
    </row>
    <row r="1063" spans="1:25" ht="15.75" customHeight="1" x14ac:dyDescent="0.25">
      <c r="A1063" s="84">
        <v>2701</v>
      </c>
      <c r="B1063" s="87"/>
      <c r="C1063" s="87"/>
      <c r="D1063" s="87"/>
      <c r="E1063" s="87"/>
      <c r="F1063" s="87"/>
      <c r="G1063" s="87"/>
      <c r="H1063" s="87"/>
      <c r="I1063" s="87"/>
      <c r="J1063" s="87"/>
      <c r="K1063" s="232"/>
      <c r="L1063" s="232"/>
      <c r="M1063" s="232"/>
      <c r="N1063" s="232"/>
      <c r="O1063" s="232"/>
      <c r="P1063" s="232"/>
      <c r="Q1063" s="232"/>
      <c r="R1063" s="129"/>
      <c r="S1063" s="241"/>
      <c r="T1063" s="101"/>
      <c r="U1063" s="232"/>
      <c r="V1063" s="205"/>
      <c r="W1063" s="106"/>
      <c r="X1063" s="261"/>
      <c r="Y1063" s="205"/>
    </row>
    <row r="1064" spans="1:25" ht="15.75" customHeight="1" x14ac:dyDescent="0.25">
      <c r="A1064" s="84">
        <v>2702</v>
      </c>
      <c r="B1064" s="87"/>
      <c r="C1064" s="87"/>
      <c r="D1064" s="87"/>
      <c r="E1064" s="87"/>
      <c r="F1064" s="87"/>
      <c r="G1064" s="87"/>
      <c r="H1064" s="87"/>
      <c r="I1064" s="87"/>
      <c r="J1064" s="87"/>
      <c r="K1064" s="232"/>
      <c r="L1064" s="232"/>
      <c r="M1064" s="232"/>
      <c r="N1064" s="232"/>
      <c r="O1064" s="232"/>
      <c r="P1064" s="232"/>
      <c r="Q1064" s="232"/>
      <c r="R1064" s="129"/>
      <c r="S1064" s="241"/>
      <c r="T1064" s="101"/>
      <c r="U1064" s="232"/>
      <c r="V1064" s="205"/>
      <c r="W1064" s="106"/>
      <c r="X1064" s="261"/>
      <c r="Y1064" s="205"/>
    </row>
    <row r="1065" spans="1:25" ht="15.75" customHeight="1" x14ac:dyDescent="0.25">
      <c r="A1065" s="84">
        <v>2801</v>
      </c>
      <c r="B1065" s="87"/>
      <c r="C1065" s="87"/>
      <c r="D1065" s="87"/>
      <c r="E1065" s="87"/>
      <c r="F1065" s="87"/>
      <c r="G1065" s="87"/>
      <c r="H1065" s="87"/>
      <c r="I1065" s="87"/>
      <c r="J1065" s="87"/>
      <c r="K1065" s="232"/>
      <c r="L1065" s="232"/>
      <c r="M1065" s="232"/>
      <c r="N1065" s="232"/>
      <c r="O1065" s="232"/>
      <c r="P1065" s="232"/>
      <c r="Q1065" s="232"/>
      <c r="R1065" s="129"/>
      <c r="S1065" s="241"/>
      <c r="T1065" s="101"/>
      <c r="U1065" s="232"/>
      <c r="V1065" s="101"/>
      <c r="W1065" s="232"/>
      <c r="X1065" s="262"/>
      <c r="Y1065" s="205"/>
    </row>
    <row r="1066" spans="1:25" ht="15.75" customHeight="1" x14ac:dyDescent="0.25">
      <c r="A1066" s="84">
        <v>2802</v>
      </c>
      <c r="B1066" s="87"/>
      <c r="C1066" s="87"/>
      <c r="D1066" s="87"/>
      <c r="E1066" s="87"/>
      <c r="F1066" s="87"/>
      <c r="G1066" s="87"/>
      <c r="H1066" s="87"/>
      <c r="I1066" s="87"/>
      <c r="J1066" s="87"/>
      <c r="K1066" s="232"/>
      <c r="L1066" s="232"/>
      <c r="M1066" s="232"/>
      <c r="N1066" s="232"/>
      <c r="O1066" s="232"/>
      <c r="P1066" s="232"/>
      <c r="Q1066" s="232"/>
      <c r="R1066" s="129"/>
      <c r="S1066" s="241"/>
      <c r="T1066" s="101"/>
      <c r="U1066" s="232"/>
      <c r="V1066" s="111" t="s">
        <v>91</v>
      </c>
      <c r="W1066" s="112"/>
      <c r="X1066" s="113" t="str">
        <f>IF(SUM(R1057:R1062)=0,"",SUM(R1057:R1062))</f>
        <v/>
      </c>
      <c r="Y1066" s="114" t="s">
        <v>19</v>
      </c>
    </row>
    <row r="1067" spans="1:25" ht="15.75" customHeight="1" x14ac:dyDescent="0.25">
      <c r="A1067" s="84">
        <v>2901</v>
      </c>
      <c r="B1067" s="87"/>
      <c r="C1067" s="87"/>
      <c r="D1067" s="87"/>
      <c r="E1067" s="87"/>
      <c r="F1067" s="87"/>
      <c r="G1067" s="87"/>
      <c r="H1067" s="87"/>
      <c r="I1067" s="87"/>
      <c r="J1067" s="87"/>
      <c r="K1067" s="232"/>
      <c r="L1067" s="232"/>
      <c r="M1067" s="232"/>
      <c r="N1067" s="232"/>
      <c r="O1067" s="232"/>
      <c r="P1067" s="232"/>
      <c r="Q1067" s="232"/>
      <c r="R1067" s="129"/>
      <c r="S1067" s="241"/>
      <c r="T1067" s="101"/>
      <c r="U1067" s="232"/>
      <c r="V1067" s="115" t="s">
        <v>92</v>
      </c>
      <c r="W1067" s="116" t="str">
        <f>IF(W1066/B1053=0,"",W1066/B1053)</f>
        <v/>
      </c>
      <c r="X1067" s="117" t="e">
        <f>IF(W1066/X1066=0,"",W1066/X1066)</f>
        <v>#VALUE!</v>
      </c>
      <c r="Y1067" s="118" t="s">
        <v>93</v>
      </c>
    </row>
    <row r="1068" spans="1:25" ht="15.75" x14ac:dyDescent="0.25">
      <c r="A1068" s="84">
        <v>2902</v>
      </c>
      <c r="B1068" s="87"/>
      <c r="C1068" s="87"/>
      <c r="D1068" s="87"/>
      <c r="E1068" s="87"/>
      <c r="F1068" s="87"/>
      <c r="G1068" s="87"/>
      <c r="H1068" s="87"/>
      <c r="I1068" s="87"/>
      <c r="J1068" s="87"/>
      <c r="K1068" s="232"/>
      <c r="L1068" s="232"/>
      <c r="M1068" s="232"/>
      <c r="N1068" s="232"/>
      <c r="O1068" s="232"/>
      <c r="P1068" s="232"/>
      <c r="Q1068" s="232"/>
      <c r="R1068" s="129"/>
      <c r="S1068" s="243"/>
      <c r="T1068" s="244"/>
      <c r="U1068" s="245"/>
      <c r="V1068" s="120"/>
      <c r="W1068" s="121"/>
      <c r="X1068" s="121"/>
      <c r="Y1068" s="122"/>
    </row>
    <row r="1069" spans="1:25" ht="18" x14ac:dyDescent="0.25">
      <c r="A1069" s="46"/>
      <c r="B1069" s="296" t="s">
        <v>111</v>
      </c>
      <c r="C1069" s="296"/>
      <c r="D1069" s="296"/>
      <c r="E1069" s="296"/>
      <c r="F1069" s="296"/>
      <c r="G1069" s="296"/>
      <c r="H1069" s="296"/>
      <c r="I1069" s="296"/>
      <c r="J1069" s="296"/>
      <c r="K1069" s="296"/>
      <c r="L1069" s="296"/>
      <c r="M1069" s="296"/>
      <c r="N1069" s="296"/>
      <c r="O1069" s="296"/>
      <c r="P1069" s="296"/>
      <c r="Q1069" s="296"/>
      <c r="R1069" s="123">
        <f>SUM(R1053:R1065)</f>
        <v>0</v>
      </c>
      <c r="S1069" s="124" t="str">
        <f>IF(R1060=0,"",R1060/B1053)</f>
        <v/>
      </c>
      <c r="T1069" s="124" t="str">
        <f>IF(R1069=0,"",R1069/B1053)</f>
        <v/>
      </c>
      <c r="U1069" s="124" t="str">
        <f>IF(R1060=0,"",T1069-S1069)</f>
        <v/>
      </c>
      <c r="V1069" s="1"/>
      <c r="W1069" s="2"/>
      <c r="X1069" s="36"/>
      <c r="Y1069" s="1"/>
    </row>
    <row r="1070" spans="1:25" ht="12.75" customHeight="1" x14ac:dyDescent="0.25">
      <c r="A1070" s="46"/>
      <c r="B1070" s="2"/>
      <c r="C1070" s="2"/>
      <c r="D1070" s="130"/>
      <c r="E1070" s="130"/>
      <c r="F1070" s="130"/>
      <c r="G1070" s="130"/>
      <c r="H1070" s="130"/>
      <c r="I1070" s="130"/>
      <c r="J1070" s="130"/>
      <c r="R1070" s="131"/>
      <c r="S1070" s="132"/>
      <c r="T1070" s="132"/>
      <c r="U1070" s="132"/>
      <c r="V1070" s="1"/>
      <c r="W1070" s="2"/>
      <c r="X1070" s="36"/>
      <c r="Y1070" s="1"/>
    </row>
    <row r="1071" spans="1:25" ht="12.75" customHeight="1" x14ac:dyDescent="0.25">
      <c r="A1071" s="46"/>
      <c r="B1071" s="2"/>
      <c r="C1071" s="2"/>
      <c r="D1071" s="130"/>
      <c r="E1071" s="130"/>
      <c r="F1071" s="130"/>
      <c r="G1071" s="130"/>
      <c r="H1071" s="130"/>
      <c r="I1071" s="130"/>
      <c r="J1071" s="130"/>
      <c r="R1071" s="131"/>
      <c r="S1071" s="132"/>
      <c r="T1071" s="132"/>
      <c r="U1071" s="132"/>
      <c r="V1071" s="1"/>
      <c r="W1071" s="2"/>
      <c r="X1071" s="36"/>
      <c r="Y1071" s="1"/>
    </row>
    <row r="1072" spans="1:25" ht="26.25" x14ac:dyDescent="0.4">
      <c r="A1072" s="2"/>
      <c r="B1072" s="297" t="s">
        <v>101</v>
      </c>
      <c r="C1072" s="297"/>
      <c r="D1072" s="297"/>
      <c r="E1072" s="297"/>
      <c r="F1072" s="297"/>
      <c r="G1072" s="297"/>
      <c r="H1072" s="297"/>
      <c r="I1072" s="297"/>
      <c r="J1072" s="297"/>
      <c r="K1072" s="297"/>
      <c r="L1072" s="297"/>
      <c r="M1072" s="297"/>
      <c r="N1072" s="297"/>
      <c r="O1072" s="297"/>
      <c r="P1072" s="297"/>
      <c r="Q1072" s="297"/>
      <c r="R1072" s="208" t="s">
        <v>130</v>
      </c>
      <c r="S1072" s="1"/>
      <c r="T1072" s="1"/>
      <c r="U1072" s="2"/>
      <c r="V1072" s="1"/>
      <c r="W1072" s="2"/>
      <c r="X1072" s="2"/>
      <c r="Y1072" s="2"/>
    </row>
    <row r="1073" spans="1:26" ht="20.25" x14ac:dyDescent="0.2">
      <c r="A1073" s="316" t="s">
        <v>18</v>
      </c>
      <c r="B1073" s="318" t="s">
        <v>102</v>
      </c>
      <c r="C1073" s="319"/>
      <c r="D1073" s="319"/>
      <c r="E1073" s="319"/>
      <c r="F1073" s="319"/>
      <c r="G1073" s="319"/>
      <c r="H1073" s="319"/>
      <c r="I1073" s="319"/>
      <c r="J1073" s="320"/>
      <c r="K1073" s="298"/>
      <c r="L1073" s="298"/>
      <c r="M1073" s="298"/>
      <c r="N1073" s="298"/>
      <c r="O1073" s="298"/>
      <c r="P1073" s="298"/>
      <c r="Q1073" s="298"/>
      <c r="R1073" s="327" t="s">
        <v>19</v>
      </c>
      <c r="S1073" s="323" t="s">
        <v>11</v>
      </c>
      <c r="T1073" s="323" t="s">
        <v>12</v>
      </c>
      <c r="U1073" s="325" t="s">
        <v>13</v>
      </c>
      <c r="V1073" s="323" t="s">
        <v>14</v>
      </c>
      <c r="W1073" s="324" t="s">
        <v>15</v>
      </c>
      <c r="X1073" s="324" t="s">
        <v>16</v>
      </c>
      <c r="Y1073" s="323" t="s">
        <v>103</v>
      </c>
    </row>
    <row r="1074" spans="1:26" ht="15.75" x14ac:dyDescent="0.25">
      <c r="A1074" s="317"/>
      <c r="B1074" s="84" t="s">
        <v>104</v>
      </c>
      <c r="C1074" s="84" t="s">
        <v>105</v>
      </c>
      <c r="D1074" s="84" t="s">
        <v>106</v>
      </c>
      <c r="E1074" s="84" t="s">
        <v>107</v>
      </c>
      <c r="F1074" s="84" t="s">
        <v>108</v>
      </c>
      <c r="G1074" s="84" t="s">
        <v>109</v>
      </c>
      <c r="H1074" s="84" t="s">
        <v>110</v>
      </c>
      <c r="I1074" s="84" t="s">
        <v>73</v>
      </c>
      <c r="J1074" s="84" t="s">
        <v>74</v>
      </c>
      <c r="K1074" s="2"/>
      <c r="L1074" s="2"/>
      <c r="M1074" s="2"/>
      <c r="N1074" s="2"/>
      <c r="O1074" s="2"/>
      <c r="P1074" s="2"/>
      <c r="Q1074" s="2"/>
      <c r="R1074" s="322"/>
      <c r="S1074" s="317"/>
      <c r="T1074" s="317"/>
      <c r="U1074" s="317"/>
      <c r="V1074" s="317"/>
      <c r="W1074" s="317"/>
      <c r="X1074" s="317"/>
      <c r="Y1074" s="317"/>
    </row>
    <row r="1075" spans="1:26" ht="15.75" customHeight="1" x14ac:dyDescent="0.25">
      <c r="A1075" s="84">
        <v>2202</v>
      </c>
      <c r="B1075" s="87">
        <v>103</v>
      </c>
      <c r="C1075" s="87"/>
      <c r="D1075" s="87"/>
      <c r="E1075" s="87"/>
      <c r="F1075" s="87"/>
      <c r="G1075" s="87"/>
      <c r="H1075" s="87"/>
      <c r="I1075" s="87"/>
      <c r="J1075" s="87"/>
      <c r="K1075" s="232"/>
      <c r="L1075" s="232"/>
      <c r="M1075" s="232"/>
      <c r="N1075" s="232"/>
      <c r="O1075" s="232"/>
      <c r="P1075" s="232"/>
      <c r="Q1075" s="232"/>
      <c r="R1075" s="129"/>
      <c r="S1075" s="238"/>
      <c r="T1075" s="239"/>
      <c r="U1075" s="240"/>
      <c r="V1075" s="254"/>
      <c r="W1075" s="92">
        <f>B1075</f>
        <v>103</v>
      </c>
      <c r="X1075" s="255"/>
      <c r="Y1075" s="254"/>
    </row>
    <row r="1076" spans="1:26" ht="15.75" customHeight="1" x14ac:dyDescent="0.25">
      <c r="A1076" s="84">
        <v>2301</v>
      </c>
      <c r="B1076" s="87"/>
      <c r="C1076" s="87">
        <v>98</v>
      </c>
      <c r="D1076" s="87"/>
      <c r="E1076" s="87"/>
      <c r="F1076" s="87"/>
      <c r="G1076" s="87"/>
      <c r="H1076" s="87"/>
      <c r="I1076" s="87"/>
      <c r="J1076" s="87"/>
      <c r="K1076" s="232"/>
      <c r="L1076" s="232"/>
      <c r="M1076" s="232"/>
      <c r="N1076" s="232"/>
      <c r="O1076" s="232"/>
      <c r="P1076" s="232"/>
      <c r="Q1076" s="232"/>
      <c r="R1076" s="129"/>
      <c r="S1076" s="241"/>
      <c r="T1076" s="101"/>
      <c r="U1076" s="242"/>
      <c r="V1076" s="96">
        <f>IF(C1076=0,"",C1076/B1075)</f>
        <v>0.95145631067961167</v>
      </c>
      <c r="W1076" s="97">
        <v>99</v>
      </c>
      <c r="X1076" s="256">
        <f t="shared" ref="X1076:X1082" si="184">IF(W1076=0,"",W1076/W1075)</f>
        <v>0.96116504854368934</v>
      </c>
      <c r="Y1076" s="256">
        <f t="shared" ref="Y1076:Y1082" si="185">IF(W1076=0,"",100%-X1076)</f>
        <v>3.8834951456310662E-2</v>
      </c>
    </row>
    <row r="1077" spans="1:26" ht="15.75" customHeight="1" x14ac:dyDescent="0.25">
      <c r="A1077" s="84">
        <v>2302</v>
      </c>
      <c r="B1077" s="87"/>
      <c r="C1077" s="87"/>
      <c r="D1077" s="87">
        <v>95</v>
      </c>
      <c r="E1077" s="87"/>
      <c r="F1077" s="87"/>
      <c r="G1077" s="87"/>
      <c r="H1077" s="87"/>
      <c r="I1077" s="87"/>
      <c r="J1077" s="87"/>
      <c r="K1077" s="232"/>
      <c r="L1077" s="232"/>
      <c r="M1077" s="232"/>
      <c r="N1077" s="232"/>
      <c r="O1077" s="232"/>
      <c r="P1077" s="232"/>
      <c r="Q1077" s="232"/>
      <c r="R1077" s="129"/>
      <c r="S1077" s="241"/>
      <c r="T1077" s="101"/>
      <c r="U1077" s="242"/>
      <c r="V1077" s="96">
        <f>IF(D1077=0,"",D1077/C1076)</f>
        <v>0.96938775510204078</v>
      </c>
      <c r="W1077" s="97">
        <v>96</v>
      </c>
      <c r="X1077" s="256">
        <f t="shared" si="184"/>
        <v>0.96969696969696972</v>
      </c>
      <c r="Y1077" s="256">
        <f t="shared" si="185"/>
        <v>3.0303030303030276E-2</v>
      </c>
      <c r="Z1077" s="128">
        <f>W1077/W1075</f>
        <v>0.93203883495145634</v>
      </c>
    </row>
    <row r="1078" spans="1:26" ht="15.75" customHeight="1" x14ac:dyDescent="0.25">
      <c r="A1078" s="84">
        <v>2401</v>
      </c>
      <c r="B1078" s="87"/>
      <c r="C1078" s="87"/>
      <c r="D1078" s="87"/>
      <c r="E1078" s="87">
        <v>93</v>
      </c>
      <c r="F1078" s="87"/>
      <c r="G1078" s="87"/>
      <c r="H1078" s="87"/>
      <c r="I1078" s="87"/>
      <c r="J1078" s="87"/>
      <c r="K1078" s="232"/>
      <c r="L1078" s="232"/>
      <c r="M1078" s="232"/>
      <c r="N1078" s="232"/>
      <c r="O1078" s="232"/>
      <c r="P1078" s="232"/>
      <c r="Q1078" s="232"/>
      <c r="R1078" s="129"/>
      <c r="S1078" s="241"/>
      <c r="T1078" s="101"/>
      <c r="U1078" s="242"/>
      <c r="V1078" s="96">
        <f>IF(E1078=0,"",E1078/D1077)</f>
        <v>0.97894736842105268</v>
      </c>
      <c r="W1078" s="97">
        <v>96</v>
      </c>
      <c r="X1078" s="256">
        <f t="shared" si="184"/>
        <v>1</v>
      </c>
      <c r="Y1078" s="256">
        <f t="shared" si="185"/>
        <v>0</v>
      </c>
    </row>
    <row r="1079" spans="1:26" ht="15.75" customHeight="1" x14ac:dyDescent="0.25">
      <c r="A1079" s="84">
        <v>2402</v>
      </c>
      <c r="B1079" s="87"/>
      <c r="C1079" s="87"/>
      <c r="D1079" s="87"/>
      <c r="E1079" s="87"/>
      <c r="F1079" s="87">
        <v>91</v>
      </c>
      <c r="G1079" s="87"/>
      <c r="H1079" s="87"/>
      <c r="I1079" s="87"/>
      <c r="J1079" s="87"/>
      <c r="K1079" s="232"/>
      <c r="L1079" s="232"/>
      <c r="M1079" s="232"/>
      <c r="N1079" s="232"/>
      <c r="O1079" s="232"/>
      <c r="P1079" s="232"/>
      <c r="Q1079" s="232"/>
      <c r="R1079" s="129"/>
      <c r="S1079" s="241"/>
      <c r="T1079" s="101"/>
      <c r="U1079" s="242"/>
      <c r="V1079" s="96">
        <f>IF(F1079=0,"",F1079/E1078)</f>
        <v>0.978494623655914</v>
      </c>
      <c r="W1079" s="97">
        <v>95</v>
      </c>
      <c r="X1079" s="256">
        <f t="shared" si="184"/>
        <v>0.98958333333333337</v>
      </c>
      <c r="Y1079" s="256">
        <f t="shared" si="185"/>
        <v>1.041666666666663E-2</v>
      </c>
    </row>
    <row r="1080" spans="1:26" ht="15.75" customHeight="1" x14ac:dyDescent="0.25">
      <c r="A1080" s="84">
        <v>2501</v>
      </c>
      <c r="B1080" s="87"/>
      <c r="C1080" s="87"/>
      <c r="D1080" s="87"/>
      <c r="E1080" s="87"/>
      <c r="F1080" s="87"/>
      <c r="G1080" s="87">
        <v>90</v>
      </c>
      <c r="H1080" s="87"/>
      <c r="I1080" s="87"/>
      <c r="J1080" s="87"/>
      <c r="K1080" s="232"/>
      <c r="L1080" s="232"/>
      <c r="M1080" s="232"/>
      <c r="N1080" s="232"/>
      <c r="O1080" s="232"/>
      <c r="P1080" s="232"/>
      <c r="Q1080" s="232"/>
      <c r="R1080" s="129"/>
      <c r="S1080" s="241"/>
      <c r="T1080" s="101"/>
      <c r="U1080" s="242"/>
      <c r="V1080" s="96">
        <f>IF(G1080=0,"",G1080/F1079)</f>
        <v>0.98901098901098905</v>
      </c>
      <c r="W1080" s="97">
        <v>92</v>
      </c>
      <c r="X1080" s="256">
        <f t="shared" si="184"/>
        <v>0.96842105263157896</v>
      </c>
      <c r="Y1080" s="256">
        <f t="shared" si="185"/>
        <v>3.157894736842104E-2</v>
      </c>
    </row>
    <row r="1081" spans="1:26" ht="15.75" customHeight="1" x14ac:dyDescent="0.25">
      <c r="A1081" s="84">
        <v>2502</v>
      </c>
      <c r="B1081" s="87"/>
      <c r="C1081" s="87"/>
      <c r="D1081" s="87"/>
      <c r="E1081" s="87"/>
      <c r="F1081" s="87"/>
      <c r="G1081" s="87"/>
      <c r="H1081" s="87"/>
      <c r="I1081" s="87"/>
      <c r="J1081" s="87"/>
      <c r="K1081" s="232"/>
      <c r="L1081" s="232"/>
      <c r="M1081" s="232"/>
      <c r="N1081" s="232"/>
      <c r="O1081" s="232"/>
      <c r="P1081" s="232"/>
      <c r="Q1081" s="232"/>
      <c r="R1081" s="129"/>
      <c r="S1081" s="241"/>
      <c r="T1081" s="101"/>
      <c r="U1081" s="242"/>
      <c r="V1081" s="96" t="str">
        <f>IF(I1081=0,"",I1081/H1080)</f>
        <v/>
      </c>
      <c r="W1081" s="97"/>
      <c r="X1081" s="256" t="str">
        <f t="shared" si="184"/>
        <v/>
      </c>
      <c r="Y1081" s="256" t="str">
        <f t="shared" si="185"/>
        <v/>
      </c>
    </row>
    <row r="1082" spans="1:26" ht="15.75" customHeight="1" x14ac:dyDescent="0.25">
      <c r="A1082" s="84">
        <v>2601</v>
      </c>
      <c r="B1082" s="87"/>
      <c r="C1082" s="87"/>
      <c r="D1082" s="87"/>
      <c r="E1082" s="87"/>
      <c r="F1082" s="87"/>
      <c r="G1082" s="87"/>
      <c r="H1082" s="87"/>
      <c r="I1082" s="87"/>
      <c r="J1082" s="87"/>
      <c r="K1082" s="232"/>
      <c r="L1082" s="232"/>
      <c r="M1082" s="232"/>
      <c r="N1082" s="232"/>
      <c r="O1082" s="232"/>
      <c r="P1082" s="232"/>
      <c r="Q1082" s="232"/>
      <c r="R1082" s="129"/>
      <c r="S1082" s="241"/>
      <c r="T1082" s="101"/>
      <c r="U1082" s="242"/>
      <c r="V1082" s="126" t="str">
        <f>IF(J1082=0,"",J1082/I1081)</f>
        <v/>
      </c>
      <c r="W1082" s="97"/>
      <c r="X1082" s="256" t="str">
        <f t="shared" si="184"/>
        <v/>
      </c>
      <c r="Y1082" s="126" t="str">
        <f t="shared" si="185"/>
        <v/>
      </c>
    </row>
    <row r="1083" spans="1:26" ht="15.75" customHeight="1" x14ac:dyDescent="0.25">
      <c r="A1083" s="84">
        <v>2602</v>
      </c>
      <c r="B1083" s="87"/>
      <c r="C1083" s="87"/>
      <c r="D1083" s="87"/>
      <c r="E1083" s="87"/>
      <c r="F1083" s="87"/>
      <c r="G1083" s="87"/>
      <c r="H1083" s="87"/>
      <c r="I1083" s="87"/>
      <c r="J1083" s="87"/>
      <c r="K1083" s="232"/>
      <c r="L1083" s="232"/>
      <c r="M1083" s="232"/>
      <c r="N1083" s="232"/>
      <c r="O1083" s="232"/>
      <c r="P1083" s="232"/>
      <c r="Q1083" s="232"/>
      <c r="R1083" s="129"/>
      <c r="S1083" s="241"/>
      <c r="T1083" s="101"/>
      <c r="U1083" s="232"/>
      <c r="V1083" s="101"/>
      <c r="W1083" s="97"/>
      <c r="X1083" s="101"/>
      <c r="Y1083" s="263"/>
    </row>
    <row r="1084" spans="1:26" ht="15.75" customHeight="1" x14ac:dyDescent="0.25">
      <c r="A1084" s="84">
        <v>2701</v>
      </c>
      <c r="B1084" s="87"/>
      <c r="C1084" s="87"/>
      <c r="D1084" s="87"/>
      <c r="E1084" s="87"/>
      <c r="F1084" s="87"/>
      <c r="G1084" s="87"/>
      <c r="H1084" s="87"/>
      <c r="I1084" s="87"/>
      <c r="J1084" s="87"/>
      <c r="K1084" s="232"/>
      <c r="L1084" s="232"/>
      <c r="M1084" s="232"/>
      <c r="N1084" s="232"/>
      <c r="O1084" s="232"/>
      <c r="P1084" s="232"/>
      <c r="Q1084" s="232"/>
      <c r="R1084" s="129"/>
      <c r="S1084" s="241"/>
      <c r="T1084" s="101"/>
      <c r="U1084" s="232"/>
      <c r="V1084" s="205"/>
      <c r="W1084" s="106"/>
      <c r="X1084" s="261"/>
      <c r="Y1084" s="205"/>
    </row>
    <row r="1085" spans="1:26" ht="15.75" customHeight="1" x14ac:dyDescent="0.25">
      <c r="A1085" s="84">
        <v>2702</v>
      </c>
      <c r="B1085" s="87"/>
      <c r="C1085" s="87"/>
      <c r="D1085" s="87"/>
      <c r="E1085" s="87"/>
      <c r="F1085" s="87"/>
      <c r="G1085" s="87"/>
      <c r="H1085" s="87"/>
      <c r="I1085" s="87"/>
      <c r="J1085" s="87"/>
      <c r="K1085" s="232"/>
      <c r="L1085" s="232"/>
      <c r="M1085" s="232"/>
      <c r="N1085" s="232"/>
      <c r="O1085" s="232"/>
      <c r="P1085" s="232"/>
      <c r="Q1085" s="232"/>
      <c r="R1085" s="129"/>
      <c r="S1085" s="241"/>
      <c r="T1085" s="101"/>
      <c r="U1085" s="232"/>
      <c r="V1085" s="205"/>
      <c r="W1085" s="106"/>
      <c r="X1085" s="261"/>
      <c r="Y1085" s="205"/>
    </row>
    <row r="1086" spans="1:26" ht="15.75" customHeight="1" x14ac:dyDescent="0.25">
      <c r="A1086" s="84">
        <v>2801</v>
      </c>
      <c r="B1086" s="87"/>
      <c r="C1086" s="87"/>
      <c r="D1086" s="87"/>
      <c r="E1086" s="87"/>
      <c r="F1086" s="87"/>
      <c r="G1086" s="87"/>
      <c r="H1086" s="87"/>
      <c r="I1086" s="87"/>
      <c r="J1086" s="87"/>
      <c r="K1086" s="232"/>
      <c r="L1086" s="232"/>
      <c r="M1086" s="232"/>
      <c r="N1086" s="232"/>
      <c r="O1086" s="232"/>
      <c r="P1086" s="232"/>
      <c r="Q1086" s="232"/>
      <c r="R1086" s="129"/>
      <c r="S1086" s="241"/>
      <c r="T1086" s="101"/>
      <c r="U1086" s="232"/>
      <c r="V1086" s="205"/>
      <c r="W1086" s="106"/>
      <c r="X1086" s="261"/>
      <c r="Y1086" s="205"/>
    </row>
    <row r="1087" spans="1:26" ht="15.75" customHeight="1" x14ac:dyDescent="0.25">
      <c r="A1087" s="84">
        <v>2802</v>
      </c>
      <c r="B1087" s="87"/>
      <c r="C1087" s="87"/>
      <c r="D1087" s="87"/>
      <c r="E1087" s="87"/>
      <c r="F1087" s="87"/>
      <c r="G1087" s="87"/>
      <c r="H1087" s="87"/>
      <c r="I1087" s="87"/>
      <c r="J1087" s="87"/>
      <c r="K1087" s="232"/>
      <c r="L1087" s="232"/>
      <c r="M1087" s="232"/>
      <c r="N1087" s="232"/>
      <c r="O1087" s="232"/>
      <c r="P1087" s="232"/>
      <c r="Q1087" s="232"/>
      <c r="R1087" s="129"/>
      <c r="S1087" s="241"/>
      <c r="T1087" s="101"/>
      <c r="U1087" s="232"/>
      <c r="V1087" s="101"/>
      <c r="W1087" s="232"/>
      <c r="X1087" s="262"/>
      <c r="Y1087" s="205"/>
    </row>
    <row r="1088" spans="1:26" ht="15.75" customHeight="1" x14ac:dyDescent="0.25">
      <c r="A1088" s="84">
        <v>2901</v>
      </c>
      <c r="B1088" s="87"/>
      <c r="C1088" s="87"/>
      <c r="D1088" s="87"/>
      <c r="E1088" s="87"/>
      <c r="F1088" s="87"/>
      <c r="G1088" s="87"/>
      <c r="H1088" s="87"/>
      <c r="I1088" s="87"/>
      <c r="J1088" s="87"/>
      <c r="K1088" s="232"/>
      <c r="L1088" s="232"/>
      <c r="M1088" s="232"/>
      <c r="N1088" s="232"/>
      <c r="O1088" s="232"/>
      <c r="P1088" s="232"/>
      <c r="Q1088" s="232"/>
      <c r="R1088" s="129"/>
      <c r="S1088" s="241"/>
      <c r="T1088" s="101"/>
      <c r="U1088" s="232"/>
      <c r="V1088" s="111" t="s">
        <v>91</v>
      </c>
      <c r="W1088" s="112"/>
      <c r="X1088" s="113" t="str">
        <f>IF(SUM(R1079:R1084)=0,"",SUM(R1079:R1084))</f>
        <v/>
      </c>
      <c r="Y1088" s="114" t="s">
        <v>19</v>
      </c>
    </row>
    <row r="1089" spans="1:26" ht="15.75" customHeight="1" x14ac:dyDescent="0.25">
      <c r="A1089" s="84">
        <v>2902</v>
      </c>
      <c r="B1089" s="87"/>
      <c r="C1089" s="87"/>
      <c r="D1089" s="87"/>
      <c r="E1089" s="87"/>
      <c r="F1089" s="87"/>
      <c r="G1089" s="87"/>
      <c r="H1089" s="87"/>
      <c r="I1089" s="87"/>
      <c r="J1089" s="87"/>
      <c r="K1089" s="232"/>
      <c r="L1089" s="232"/>
      <c r="M1089" s="232"/>
      <c r="N1089" s="232"/>
      <c r="O1089" s="232"/>
      <c r="P1089" s="232"/>
      <c r="Q1089" s="232"/>
      <c r="R1089" s="129"/>
      <c r="S1089" s="241"/>
      <c r="T1089" s="101"/>
      <c r="U1089" s="232"/>
      <c r="V1089" s="115" t="s">
        <v>92</v>
      </c>
      <c r="W1089" s="116" t="str">
        <f>IF(W1088/B1075=0,"",W1088/B1075)</f>
        <v/>
      </c>
      <c r="X1089" s="117" t="e">
        <f>IF(W1088/X1088=0,"",W1088/X1088)</f>
        <v>#VALUE!</v>
      </c>
      <c r="Y1089" s="118" t="s">
        <v>93</v>
      </c>
    </row>
    <row r="1090" spans="1:26" ht="15.75" customHeight="1" x14ac:dyDescent="0.25">
      <c r="A1090" s="84">
        <v>3001</v>
      </c>
      <c r="B1090" s="87"/>
      <c r="C1090" s="87"/>
      <c r="D1090" s="87"/>
      <c r="E1090" s="87"/>
      <c r="F1090" s="87"/>
      <c r="G1090" s="87"/>
      <c r="H1090" s="87"/>
      <c r="I1090" s="87"/>
      <c r="J1090" s="87"/>
      <c r="K1090" s="232"/>
      <c r="L1090" s="232"/>
      <c r="M1090" s="232"/>
      <c r="N1090" s="232"/>
      <c r="O1090" s="232"/>
      <c r="P1090" s="232"/>
      <c r="Q1090" s="232"/>
      <c r="R1090" s="129"/>
      <c r="S1090" s="243"/>
      <c r="T1090" s="244"/>
      <c r="U1090" s="245"/>
      <c r="V1090" s="120"/>
      <c r="W1090" s="121"/>
      <c r="X1090" s="121"/>
      <c r="Y1090" s="122"/>
    </row>
    <row r="1091" spans="1:26" ht="18" x14ac:dyDescent="0.25">
      <c r="A1091" s="46"/>
      <c r="B1091" s="296" t="s">
        <v>111</v>
      </c>
      <c r="C1091" s="296"/>
      <c r="D1091" s="296"/>
      <c r="E1091" s="296"/>
      <c r="F1091" s="296"/>
      <c r="G1091" s="296"/>
      <c r="H1091" s="296"/>
      <c r="I1091" s="296"/>
      <c r="J1091" s="296"/>
      <c r="K1091" s="296"/>
      <c r="L1091" s="296"/>
      <c r="M1091" s="296"/>
      <c r="N1091" s="296"/>
      <c r="O1091" s="296"/>
      <c r="P1091" s="296"/>
      <c r="Q1091" s="296"/>
      <c r="R1091" s="123">
        <f>SUM(R1075:R1087)</f>
        <v>0</v>
      </c>
      <c r="S1091" s="124" t="str">
        <f>IF(R1082=0,"",R1082/B1075)</f>
        <v/>
      </c>
      <c r="T1091" s="124" t="str">
        <f>IF(R1091=0,"",R1091/B1075)</f>
        <v/>
      </c>
      <c r="U1091" s="124" t="str">
        <f>IF(R1082=0,"",T1091-S1091)</f>
        <v/>
      </c>
      <c r="V1091" s="1"/>
      <c r="W1091" s="2"/>
      <c r="X1091" s="36"/>
      <c r="Y1091" s="1"/>
    </row>
    <row r="1092" spans="1:26" ht="12.75" customHeight="1" x14ac:dyDescent="0.25">
      <c r="A1092" s="46"/>
      <c r="B1092" s="2"/>
      <c r="C1092" s="2"/>
      <c r="D1092" s="130"/>
      <c r="E1092" s="130"/>
      <c r="F1092" s="130"/>
      <c r="G1092" s="130"/>
      <c r="H1092" s="130"/>
      <c r="I1092" s="130"/>
      <c r="J1092" s="130"/>
      <c r="R1092" s="131"/>
      <c r="S1092" s="132"/>
      <c r="T1092" s="132"/>
      <c r="U1092" s="132"/>
      <c r="V1092" s="1"/>
      <c r="W1092" s="2"/>
      <c r="X1092" s="36"/>
      <c r="Y1092" s="1"/>
    </row>
    <row r="1093" spans="1:26" ht="12.75" customHeight="1" x14ac:dyDescent="0.25">
      <c r="A1093" s="46"/>
      <c r="B1093" s="2"/>
      <c r="C1093" s="2"/>
      <c r="D1093" s="130"/>
      <c r="E1093" s="130"/>
      <c r="F1093" s="130"/>
      <c r="G1093" s="130"/>
      <c r="H1093" s="130"/>
      <c r="I1093" s="130"/>
      <c r="J1093" s="130"/>
      <c r="R1093" s="131"/>
      <c r="S1093" s="132"/>
      <c r="T1093" s="132"/>
      <c r="U1093" s="132"/>
      <c r="V1093" s="1"/>
      <c r="W1093" s="2"/>
      <c r="X1093" s="36"/>
      <c r="Y1093" s="1"/>
    </row>
    <row r="1094" spans="1:26" ht="26.25" x14ac:dyDescent="0.4">
      <c r="A1094" s="2"/>
      <c r="B1094" s="297" t="s">
        <v>101</v>
      </c>
      <c r="C1094" s="297"/>
      <c r="D1094" s="297"/>
      <c r="E1094" s="297"/>
      <c r="F1094" s="297"/>
      <c r="G1094" s="297"/>
      <c r="H1094" s="297"/>
      <c r="I1094" s="297"/>
      <c r="J1094" s="297"/>
      <c r="K1094" s="297"/>
      <c r="L1094" s="297"/>
      <c r="M1094" s="297"/>
      <c r="N1094" s="297"/>
      <c r="O1094" s="297"/>
      <c r="P1094" s="297"/>
      <c r="Q1094" s="297"/>
      <c r="R1094" s="208" t="s">
        <v>153</v>
      </c>
      <c r="S1094" s="1"/>
      <c r="T1094" s="1"/>
      <c r="U1094" s="2"/>
      <c r="V1094" s="1"/>
      <c r="W1094" s="2"/>
      <c r="X1094" s="2"/>
      <c r="Y1094" s="2"/>
    </row>
    <row r="1095" spans="1:26" ht="20.25" x14ac:dyDescent="0.2">
      <c r="A1095" s="316" t="s">
        <v>18</v>
      </c>
      <c r="B1095" s="318" t="s">
        <v>102</v>
      </c>
      <c r="C1095" s="319"/>
      <c r="D1095" s="319"/>
      <c r="E1095" s="319"/>
      <c r="F1095" s="319"/>
      <c r="G1095" s="319"/>
      <c r="H1095" s="319"/>
      <c r="I1095" s="319"/>
      <c r="J1095" s="320"/>
      <c r="K1095" s="298"/>
      <c r="L1095" s="298"/>
      <c r="M1095" s="298"/>
      <c r="N1095" s="298"/>
      <c r="O1095" s="298"/>
      <c r="P1095" s="298"/>
      <c r="Q1095" s="298"/>
      <c r="R1095" s="327" t="s">
        <v>19</v>
      </c>
      <c r="S1095" s="323" t="s">
        <v>11</v>
      </c>
      <c r="T1095" s="323" t="s">
        <v>12</v>
      </c>
      <c r="U1095" s="325" t="s">
        <v>13</v>
      </c>
      <c r="V1095" s="323" t="s">
        <v>14</v>
      </c>
      <c r="W1095" s="324" t="s">
        <v>15</v>
      </c>
      <c r="X1095" s="324" t="s">
        <v>16</v>
      </c>
      <c r="Y1095" s="323" t="s">
        <v>103</v>
      </c>
    </row>
    <row r="1096" spans="1:26" ht="15.75" x14ac:dyDescent="0.25">
      <c r="A1096" s="317"/>
      <c r="B1096" s="84" t="s">
        <v>104</v>
      </c>
      <c r="C1096" s="84" t="s">
        <v>105</v>
      </c>
      <c r="D1096" s="84" t="s">
        <v>106</v>
      </c>
      <c r="E1096" s="84" t="s">
        <v>107</v>
      </c>
      <c r="F1096" s="84" t="s">
        <v>108</v>
      </c>
      <c r="G1096" s="84" t="s">
        <v>109</v>
      </c>
      <c r="H1096" s="84" t="s">
        <v>110</v>
      </c>
      <c r="I1096" s="84" t="s">
        <v>73</v>
      </c>
      <c r="J1096" s="84" t="s">
        <v>74</v>
      </c>
      <c r="K1096" s="2"/>
      <c r="L1096" s="2"/>
      <c r="M1096" s="2"/>
      <c r="N1096" s="2"/>
      <c r="O1096" s="2"/>
      <c r="P1096" s="2"/>
      <c r="Q1096" s="2"/>
      <c r="R1096" s="322"/>
      <c r="S1096" s="317"/>
      <c r="T1096" s="317"/>
      <c r="U1096" s="317"/>
      <c r="V1096" s="317"/>
      <c r="W1096" s="317"/>
      <c r="X1096" s="317"/>
      <c r="Y1096" s="317"/>
    </row>
    <row r="1097" spans="1:26" ht="15.75" customHeight="1" x14ac:dyDescent="0.25">
      <c r="A1097" s="84">
        <v>2301</v>
      </c>
      <c r="B1097" s="87">
        <v>114</v>
      </c>
      <c r="C1097" s="87"/>
      <c r="D1097" s="87"/>
      <c r="E1097" s="87"/>
      <c r="F1097" s="87"/>
      <c r="G1097" s="87"/>
      <c r="H1097" s="87"/>
      <c r="I1097" s="87"/>
      <c r="J1097" s="87"/>
      <c r="K1097" s="232"/>
      <c r="L1097" s="232"/>
      <c r="M1097" s="232"/>
      <c r="N1097" s="232"/>
      <c r="O1097" s="232"/>
      <c r="P1097" s="232"/>
      <c r="Q1097" s="232"/>
      <c r="R1097" s="129"/>
      <c r="S1097" s="238"/>
      <c r="T1097" s="239"/>
      <c r="U1097" s="240"/>
      <c r="V1097" s="254"/>
      <c r="W1097" s="92">
        <f>B1097</f>
        <v>114</v>
      </c>
      <c r="X1097" s="255"/>
      <c r="Y1097" s="254"/>
    </row>
    <row r="1098" spans="1:26" ht="15.75" customHeight="1" x14ac:dyDescent="0.25">
      <c r="A1098" s="84">
        <v>2302</v>
      </c>
      <c r="B1098" s="87"/>
      <c r="C1098" s="87">
        <v>106</v>
      </c>
      <c r="D1098" s="87"/>
      <c r="E1098" s="87"/>
      <c r="F1098" s="87"/>
      <c r="G1098" s="87"/>
      <c r="H1098" s="87"/>
      <c r="I1098" s="87"/>
      <c r="J1098" s="87"/>
      <c r="K1098" s="232"/>
      <c r="L1098" s="232"/>
      <c r="M1098" s="232"/>
      <c r="N1098" s="232"/>
      <c r="O1098" s="232"/>
      <c r="P1098" s="232"/>
      <c r="Q1098" s="232"/>
      <c r="R1098" s="129"/>
      <c r="S1098" s="241"/>
      <c r="T1098" s="101"/>
      <c r="U1098" s="242"/>
      <c r="V1098" s="96">
        <f>IF(C1098=0,"",C1098/B1097)</f>
        <v>0.92982456140350878</v>
      </c>
      <c r="W1098" s="97">
        <v>111</v>
      </c>
      <c r="X1098" s="256">
        <f t="shared" ref="X1098:X1104" si="186">IF(W1098=0,"",W1098/W1097)</f>
        <v>0.97368421052631582</v>
      </c>
      <c r="Y1098" s="256">
        <f t="shared" ref="Y1098:Y1104" si="187">IF(W1098=0,"",100%-X1098)</f>
        <v>2.6315789473684181E-2</v>
      </c>
    </row>
    <row r="1099" spans="1:26" ht="15.75" customHeight="1" x14ac:dyDescent="0.25">
      <c r="A1099" s="84">
        <v>2401</v>
      </c>
      <c r="B1099" s="87"/>
      <c r="C1099" s="87"/>
      <c r="D1099" s="87">
        <v>101</v>
      </c>
      <c r="E1099" s="87"/>
      <c r="F1099" s="87"/>
      <c r="G1099" s="87"/>
      <c r="H1099" s="87"/>
      <c r="I1099" s="87"/>
      <c r="J1099" s="87"/>
      <c r="K1099" s="232"/>
      <c r="L1099" s="232"/>
      <c r="M1099" s="232"/>
      <c r="N1099" s="232"/>
      <c r="O1099" s="232"/>
      <c r="P1099" s="232"/>
      <c r="Q1099" s="232"/>
      <c r="R1099" s="129"/>
      <c r="S1099" s="241"/>
      <c r="T1099" s="101"/>
      <c r="U1099" s="242"/>
      <c r="V1099" s="96">
        <f>IF(D1099=0,"",D1099/C1098)</f>
        <v>0.95283018867924529</v>
      </c>
      <c r="W1099" s="97">
        <v>108</v>
      </c>
      <c r="X1099" s="256">
        <f t="shared" si="186"/>
        <v>0.97297297297297303</v>
      </c>
      <c r="Y1099" s="256">
        <f t="shared" si="187"/>
        <v>2.7027027027026973E-2</v>
      </c>
      <c r="Z1099" s="128">
        <f>W1099/W1097</f>
        <v>0.94736842105263153</v>
      </c>
    </row>
    <row r="1100" spans="1:26" ht="15.75" customHeight="1" x14ac:dyDescent="0.25">
      <c r="A1100" s="84">
        <v>2402</v>
      </c>
      <c r="B1100" s="87"/>
      <c r="C1100" s="87"/>
      <c r="D1100" s="87"/>
      <c r="E1100" s="87">
        <v>91</v>
      </c>
      <c r="F1100" s="87"/>
      <c r="G1100" s="87"/>
      <c r="H1100" s="87"/>
      <c r="I1100" s="87"/>
      <c r="J1100" s="87"/>
      <c r="K1100" s="232"/>
      <c r="L1100" s="232"/>
      <c r="M1100" s="232"/>
      <c r="N1100" s="232"/>
      <c r="O1100" s="232"/>
      <c r="P1100" s="232"/>
      <c r="Q1100" s="232"/>
      <c r="R1100" s="129"/>
      <c r="S1100" s="241"/>
      <c r="T1100" s="101"/>
      <c r="U1100" s="242"/>
      <c r="V1100" s="96">
        <f>IF(E1100=0,"",E1100/D1099)</f>
        <v>0.90099009900990101</v>
      </c>
      <c r="W1100" s="97">
        <v>99</v>
      </c>
      <c r="X1100" s="256">
        <f t="shared" si="186"/>
        <v>0.91666666666666663</v>
      </c>
      <c r="Y1100" s="256">
        <f t="shared" si="187"/>
        <v>8.333333333333337E-2</v>
      </c>
    </row>
    <row r="1101" spans="1:26" ht="15.75" customHeight="1" x14ac:dyDescent="0.25">
      <c r="A1101" s="84">
        <v>2501</v>
      </c>
      <c r="B1101" s="87"/>
      <c r="C1101" s="87"/>
      <c r="D1101" s="87"/>
      <c r="E1101" s="87"/>
      <c r="F1101" s="87">
        <v>90</v>
      </c>
      <c r="G1101" s="87"/>
      <c r="H1101" s="87"/>
      <c r="I1101" s="87"/>
      <c r="J1101" s="87"/>
      <c r="K1101" s="232"/>
      <c r="L1101" s="232"/>
      <c r="M1101" s="232"/>
      <c r="N1101" s="232"/>
      <c r="O1101" s="232"/>
      <c r="P1101" s="232"/>
      <c r="Q1101" s="232"/>
      <c r="R1101" s="129"/>
      <c r="S1101" s="241"/>
      <c r="T1101" s="101"/>
      <c r="U1101" s="242"/>
      <c r="V1101" s="96">
        <f>IF(F1101=0,"",F1101/E1100)</f>
        <v>0.98901098901098905</v>
      </c>
      <c r="W1101" s="97">
        <v>95</v>
      </c>
      <c r="X1101" s="256">
        <f t="shared" si="186"/>
        <v>0.95959595959595956</v>
      </c>
      <c r="Y1101" s="256">
        <f t="shared" si="187"/>
        <v>4.0404040404040442E-2</v>
      </c>
    </row>
    <row r="1102" spans="1:26" ht="15.75" customHeight="1" x14ac:dyDescent="0.25">
      <c r="A1102" s="84">
        <v>2502</v>
      </c>
      <c r="B1102" s="87"/>
      <c r="C1102" s="87"/>
      <c r="D1102" s="87"/>
      <c r="E1102" s="87"/>
      <c r="F1102" s="87"/>
      <c r="G1102" s="87"/>
      <c r="H1102" s="87"/>
      <c r="I1102" s="87"/>
      <c r="J1102" s="87"/>
      <c r="K1102" s="232"/>
      <c r="L1102" s="232"/>
      <c r="M1102" s="232"/>
      <c r="N1102" s="232"/>
      <c r="O1102" s="232"/>
      <c r="P1102" s="232"/>
      <c r="Q1102" s="232"/>
      <c r="R1102" s="129"/>
      <c r="S1102" s="241"/>
      <c r="T1102" s="101"/>
      <c r="U1102" s="242"/>
      <c r="V1102" s="96" t="str">
        <f>IF(H1102=0,"",H1102/G1101)</f>
        <v/>
      </c>
      <c r="W1102" s="97"/>
      <c r="X1102" s="256" t="str">
        <f t="shared" si="186"/>
        <v/>
      </c>
      <c r="Y1102" s="256" t="str">
        <f t="shared" si="187"/>
        <v/>
      </c>
    </row>
    <row r="1103" spans="1:26" ht="15.75" customHeight="1" x14ac:dyDescent="0.25">
      <c r="A1103" s="84">
        <v>2601</v>
      </c>
      <c r="B1103" s="87"/>
      <c r="C1103" s="87"/>
      <c r="D1103" s="87"/>
      <c r="E1103" s="87"/>
      <c r="F1103" s="87"/>
      <c r="G1103" s="87"/>
      <c r="H1103" s="87"/>
      <c r="I1103" s="87"/>
      <c r="J1103" s="87"/>
      <c r="K1103" s="232"/>
      <c r="L1103" s="232"/>
      <c r="M1103" s="232"/>
      <c r="N1103" s="232"/>
      <c r="O1103" s="232"/>
      <c r="P1103" s="232"/>
      <c r="Q1103" s="232"/>
      <c r="R1103" s="129"/>
      <c r="S1103" s="241"/>
      <c r="T1103" s="101"/>
      <c r="U1103" s="242"/>
      <c r="V1103" s="96" t="str">
        <f>IF(I1103=0,"",I1103/H1102)</f>
        <v/>
      </c>
      <c r="W1103" s="97"/>
      <c r="X1103" s="256" t="str">
        <f t="shared" si="186"/>
        <v/>
      </c>
      <c r="Y1103" s="256" t="str">
        <f t="shared" si="187"/>
        <v/>
      </c>
    </row>
    <row r="1104" spans="1:26" ht="15.75" customHeight="1" x14ac:dyDescent="0.25">
      <c r="A1104" s="84">
        <v>2602</v>
      </c>
      <c r="B1104" s="87"/>
      <c r="C1104" s="87"/>
      <c r="D1104" s="87"/>
      <c r="E1104" s="87"/>
      <c r="F1104" s="87"/>
      <c r="G1104" s="87"/>
      <c r="H1104" s="87"/>
      <c r="I1104" s="87"/>
      <c r="J1104" s="87"/>
      <c r="K1104" s="232"/>
      <c r="L1104" s="232"/>
      <c r="M1104" s="232"/>
      <c r="N1104" s="232"/>
      <c r="O1104" s="232"/>
      <c r="P1104" s="232"/>
      <c r="Q1104" s="232"/>
      <c r="R1104" s="129"/>
      <c r="S1104" s="241"/>
      <c r="T1104" s="101"/>
      <c r="U1104" s="242"/>
      <c r="V1104" s="126" t="str">
        <f>IF(J1104=0,"",J1104/I1103)</f>
        <v/>
      </c>
      <c r="W1104" s="97"/>
      <c r="X1104" s="256" t="str">
        <f t="shared" si="186"/>
        <v/>
      </c>
      <c r="Y1104" s="126" t="str">
        <f t="shared" si="187"/>
        <v/>
      </c>
    </row>
    <row r="1105" spans="1:25" ht="15.75" customHeight="1" x14ac:dyDescent="0.25">
      <c r="A1105" s="84">
        <v>2701</v>
      </c>
      <c r="B1105" s="87"/>
      <c r="C1105" s="87"/>
      <c r="D1105" s="87"/>
      <c r="E1105" s="87"/>
      <c r="F1105" s="87"/>
      <c r="G1105" s="87"/>
      <c r="H1105" s="87"/>
      <c r="I1105" s="87"/>
      <c r="J1105" s="87"/>
      <c r="K1105" s="232"/>
      <c r="L1105" s="232"/>
      <c r="M1105" s="232"/>
      <c r="N1105" s="232"/>
      <c r="O1105" s="232"/>
      <c r="P1105" s="232"/>
      <c r="Q1105" s="232"/>
      <c r="R1105" s="129"/>
      <c r="S1105" s="241"/>
      <c r="T1105" s="101"/>
      <c r="U1105" s="232"/>
      <c r="V1105" s="101"/>
      <c r="W1105" s="97"/>
      <c r="X1105" s="101"/>
      <c r="Y1105" s="263"/>
    </row>
    <row r="1106" spans="1:25" ht="15.75" customHeight="1" x14ac:dyDescent="0.25">
      <c r="A1106" s="84">
        <v>2702</v>
      </c>
      <c r="B1106" s="87"/>
      <c r="C1106" s="87"/>
      <c r="D1106" s="87"/>
      <c r="E1106" s="87"/>
      <c r="F1106" s="87"/>
      <c r="G1106" s="87"/>
      <c r="H1106" s="87"/>
      <c r="I1106" s="87"/>
      <c r="J1106" s="87"/>
      <c r="K1106" s="232"/>
      <c r="L1106" s="232"/>
      <c r="M1106" s="232"/>
      <c r="N1106" s="232"/>
      <c r="O1106" s="232"/>
      <c r="P1106" s="232"/>
      <c r="Q1106" s="232"/>
      <c r="R1106" s="129"/>
      <c r="S1106" s="241"/>
      <c r="T1106" s="101"/>
      <c r="U1106" s="232"/>
      <c r="V1106" s="205"/>
      <c r="W1106" s="106"/>
      <c r="X1106" s="261"/>
      <c r="Y1106" s="205"/>
    </row>
    <row r="1107" spans="1:25" ht="15.75" customHeight="1" x14ac:dyDescent="0.25">
      <c r="A1107" s="84">
        <v>2801</v>
      </c>
      <c r="B1107" s="87"/>
      <c r="C1107" s="87"/>
      <c r="D1107" s="87"/>
      <c r="E1107" s="87"/>
      <c r="F1107" s="87"/>
      <c r="G1107" s="87"/>
      <c r="H1107" s="87"/>
      <c r="I1107" s="87"/>
      <c r="J1107" s="87"/>
      <c r="K1107" s="232"/>
      <c r="L1107" s="232"/>
      <c r="M1107" s="232"/>
      <c r="N1107" s="232"/>
      <c r="O1107" s="232"/>
      <c r="P1107" s="232"/>
      <c r="Q1107" s="232"/>
      <c r="R1107" s="129"/>
      <c r="S1107" s="241"/>
      <c r="T1107" s="101"/>
      <c r="U1107" s="232"/>
      <c r="V1107" s="205"/>
      <c r="W1107" s="106"/>
      <c r="X1107" s="261"/>
      <c r="Y1107" s="205"/>
    </row>
    <row r="1108" spans="1:25" ht="15.75" customHeight="1" x14ac:dyDescent="0.25">
      <c r="A1108" s="84">
        <v>2802</v>
      </c>
      <c r="B1108" s="87"/>
      <c r="C1108" s="87"/>
      <c r="D1108" s="87"/>
      <c r="E1108" s="87"/>
      <c r="F1108" s="87"/>
      <c r="G1108" s="87"/>
      <c r="H1108" s="87"/>
      <c r="I1108" s="87"/>
      <c r="J1108" s="87"/>
      <c r="K1108" s="232"/>
      <c r="L1108" s="232"/>
      <c r="M1108" s="232"/>
      <c r="N1108" s="232"/>
      <c r="O1108" s="232"/>
      <c r="P1108" s="232"/>
      <c r="Q1108" s="232"/>
      <c r="R1108" s="129"/>
      <c r="S1108" s="241"/>
      <c r="T1108" s="101"/>
      <c r="U1108" s="232"/>
      <c r="V1108" s="205"/>
      <c r="W1108" s="106"/>
      <c r="X1108" s="261"/>
      <c r="Y1108" s="205"/>
    </row>
    <row r="1109" spans="1:25" ht="15.75" customHeight="1" x14ac:dyDescent="0.25">
      <c r="A1109" s="84">
        <v>2901</v>
      </c>
      <c r="B1109" s="87"/>
      <c r="C1109" s="87"/>
      <c r="D1109" s="87"/>
      <c r="E1109" s="87"/>
      <c r="F1109" s="87"/>
      <c r="G1109" s="87"/>
      <c r="H1109" s="87"/>
      <c r="I1109" s="87"/>
      <c r="J1109" s="87"/>
      <c r="K1109" s="232"/>
      <c r="L1109" s="232"/>
      <c r="M1109" s="232"/>
      <c r="N1109" s="232"/>
      <c r="O1109" s="232"/>
      <c r="P1109" s="232"/>
      <c r="Q1109" s="232"/>
      <c r="R1109" s="129"/>
      <c r="S1109" s="241"/>
      <c r="T1109" s="101"/>
      <c r="U1109" s="232"/>
      <c r="V1109" s="101"/>
      <c r="W1109" s="232"/>
      <c r="X1109" s="262"/>
      <c r="Y1109" s="205"/>
    </row>
    <row r="1110" spans="1:25" ht="15.75" customHeight="1" x14ac:dyDescent="0.25">
      <c r="A1110" s="84">
        <v>2902</v>
      </c>
      <c r="B1110" s="87"/>
      <c r="C1110" s="87"/>
      <c r="D1110" s="87"/>
      <c r="E1110" s="87"/>
      <c r="F1110" s="87"/>
      <c r="G1110" s="87"/>
      <c r="H1110" s="87"/>
      <c r="I1110" s="87"/>
      <c r="J1110" s="87"/>
      <c r="K1110" s="232"/>
      <c r="L1110" s="232"/>
      <c r="M1110" s="232"/>
      <c r="N1110" s="232"/>
      <c r="O1110" s="232"/>
      <c r="P1110" s="232"/>
      <c r="Q1110" s="232"/>
      <c r="R1110" s="129"/>
      <c r="S1110" s="241"/>
      <c r="T1110" s="101"/>
      <c r="U1110" s="232"/>
      <c r="V1110" s="111" t="s">
        <v>91</v>
      </c>
      <c r="W1110" s="112"/>
      <c r="X1110" s="113" t="str">
        <f>IF(SUM(R1101:R1106)=0,"",SUM(R1101:R1106))</f>
        <v/>
      </c>
      <c r="Y1110" s="114" t="s">
        <v>19</v>
      </c>
    </row>
    <row r="1111" spans="1:25" ht="15.75" customHeight="1" x14ac:dyDescent="0.25">
      <c r="A1111" s="84">
        <v>3001</v>
      </c>
      <c r="B1111" s="87"/>
      <c r="C1111" s="87"/>
      <c r="D1111" s="87"/>
      <c r="E1111" s="87"/>
      <c r="F1111" s="87"/>
      <c r="G1111" s="87"/>
      <c r="H1111" s="87"/>
      <c r="I1111" s="87"/>
      <c r="J1111" s="87"/>
      <c r="K1111" s="232"/>
      <c r="L1111" s="232"/>
      <c r="M1111" s="232"/>
      <c r="N1111" s="232"/>
      <c r="O1111" s="232"/>
      <c r="P1111" s="232"/>
      <c r="Q1111" s="232"/>
      <c r="R1111" s="129"/>
      <c r="S1111" s="241"/>
      <c r="T1111" s="101"/>
      <c r="U1111" s="232"/>
      <c r="V1111" s="115" t="s">
        <v>92</v>
      </c>
      <c r="W1111" s="116" t="str">
        <f>IF(W1110/B1097=0,"",W1110/B1097)</f>
        <v/>
      </c>
      <c r="X1111" s="117" t="e">
        <f>IF(W1110/X1110=0,"",W1110/X1110)</f>
        <v>#VALUE!</v>
      </c>
      <c r="Y1111" s="118" t="s">
        <v>93</v>
      </c>
    </row>
    <row r="1112" spans="1:25" ht="15.75" customHeight="1" x14ac:dyDescent="0.25">
      <c r="A1112" s="84">
        <v>3002</v>
      </c>
      <c r="B1112" s="87"/>
      <c r="C1112" s="87"/>
      <c r="D1112" s="87"/>
      <c r="E1112" s="87"/>
      <c r="F1112" s="87"/>
      <c r="G1112" s="87"/>
      <c r="H1112" s="87"/>
      <c r="I1112" s="87"/>
      <c r="J1112" s="87"/>
      <c r="K1112" s="232"/>
      <c r="L1112" s="232"/>
      <c r="M1112" s="232"/>
      <c r="N1112" s="232"/>
      <c r="O1112" s="232"/>
      <c r="P1112" s="232"/>
      <c r="Q1112" s="232"/>
      <c r="R1112" s="129"/>
      <c r="S1112" s="243"/>
      <c r="T1112" s="244"/>
      <c r="U1112" s="245"/>
      <c r="V1112" s="120"/>
      <c r="W1112" s="121"/>
      <c r="X1112" s="121"/>
      <c r="Y1112" s="122"/>
    </row>
    <row r="1113" spans="1:25" ht="18" x14ac:dyDescent="0.25">
      <c r="A1113" s="46"/>
      <c r="B1113" s="296" t="s">
        <v>111</v>
      </c>
      <c r="C1113" s="296"/>
      <c r="D1113" s="296"/>
      <c r="E1113" s="296"/>
      <c r="F1113" s="296"/>
      <c r="G1113" s="296"/>
      <c r="H1113" s="296"/>
      <c r="I1113" s="296"/>
      <c r="J1113" s="296"/>
      <c r="K1113" s="296"/>
      <c r="L1113" s="296"/>
      <c r="M1113" s="296"/>
      <c r="N1113" s="296"/>
      <c r="O1113" s="296"/>
      <c r="P1113" s="296"/>
      <c r="Q1113" s="296"/>
      <c r="R1113" s="123">
        <f>SUM(R1097:R1109)</f>
        <v>0</v>
      </c>
      <c r="S1113" s="124" t="str">
        <f>IF(R1104=0,"",R1104/B1097)</f>
        <v/>
      </c>
      <c r="T1113" s="124" t="str">
        <f>IF(R1113=0,"",R1113/B1097)</f>
        <v/>
      </c>
      <c r="U1113" s="124" t="str">
        <f>IF(R1104=0,"",T1113-S1113)</f>
        <v/>
      </c>
      <c r="V1113" s="1"/>
      <c r="W1113" s="2"/>
      <c r="X1113" s="36"/>
      <c r="Y1113" s="1"/>
    </row>
    <row r="1114" spans="1:25" ht="12.75" customHeight="1" x14ac:dyDescent="0.25">
      <c r="A1114" s="46"/>
      <c r="B1114" s="2"/>
      <c r="C1114" s="2"/>
      <c r="D1114" s="130"/>
      <c r="E1114" s="130"/>
      <c r="F1114" s="130"/>
      <c r="G1114" s="130"/>
      <c r="H1114" s="130"/>
      <c r="I1114" s="130"/>
      <c r="J1114" s="130"/>
      <c r="R1114" s="131"/>
      <c r="S1114" s="132"/>
      <c r="T1114" s="132"/>
      <c r="U1114" s="132"/>
      <c r="V1114" s="1"/>
      <c r="W1114" s="2"/>
      <c r="X1114" s="36"/>
      <c r="Y1114" s="1"/>
    </row>
    <row r="1115" spans="1:25" ht="12.75" customHeight="1" x14ac:dyDescent="0.25">
      <c r="A1115" s="46"/>
      <c r="B1115" s="2"/>
      <c r="C1115" s="2"/>
      <c r="D1115" s="130"/>
      <c r="E1115" s="130"/>
      <c r="F1115" s="130"/>
      <c r="G1115" s="130"/>
      <c r="H1115" s="130"/>
      <c r="I1115" s="130"/>
      <c r="J1115" s="130"/>
      <c r="R1115" s="131"/>
      <c r="S1115" s="132"/>
      <c r="T1115" s="132"/>
      <c r="U1115" s="132"/>
      <c r="V1115" s="1"/>
      <c r="W1115" s="2"/>
      <c r="X1115" s="36"/>
      <c r="Y1115" s="1"/>
    </row>
    <row r="1116" spans="1:25" ht="26.25" x14ac:dyDescent="0.4">
      <c r="A1116" s="2"/>
      <c r="B1116" s="297" t="s">
        <v>101</v>
      </c>
      <c r="C1116" s="297"/>
      <c r="D1116" s="297"/>
      <c r="E1116" s="297"/>
      <c r="F1116" s="297"/>
      <c r="G1116" s="297"/>
      <c r="H1116" s="297"/>
      <c r="I1116" s="297"/>
      <c r="J1116" s="297"/>
      <c r="K1116" s="297"/>
      <c r="L1116" s="297"/>
      <c r="M1116" s="297"/>
      <c r="N1116" s="297"/>
      <c r="O1116" s="297"/>
      <c r="P1116" s="297"/>
      <c r="Q1116" s="297"/>
      <c r="R1116" s="208" t="s">
        <v>155</v>
      </c>
      <c r="S1116" s="1"/>
      <c r="T1116" s="1"/>
      <c r="U1116" s="2"/>
      <c r="V1116" s="1"/>
      <c r="W1116" s="2"/>
      <c r="X1116" s="2"/>
      <c r="Y1116" s="2"/>
    </row>
    <row r="1117" spans="1:25" ht="20.25" x14ac:dyDescent="0.2">
      <c r="A1117" s="316" t="s">
        <v>18</v>
      </c>
      <c r="B1117" s="318" t="s">
        <v>102</v>
      </c>
      <c r="C1117" s="319"/>
      <c r="D1117" s="319"/>
      <c r="E1117" s="319"/>
      <c r="F1117" s="319"/>
      <c r="G1117" s="319"/>
      <c r="H1117" s="319"/>
      <c r="I1117" s="319"/>
      <c r="J1117" s="320"/>
      <c r="K1117" s="298"/>
      <c r="L1117" s="298"/>
      <c r="M1117" s="298"/>
      <c r="N1117" s="298"/>
      <c r="O1117" s="298"/>
      <c r="P1117" s="298"/>
      <c r="Q1117" s="298"/>
      <c r="R1117" s="327" t="s">
        <v>19</v>
      </c>
      <c r="S1117" s="323" t="s">
        <v>11</v>
      </c>
      <c r="T1117" s="323" t="s">
        <v>12</v>
      </c>
      <c r="U1117" s="325" t="s">
        <v>13</v>
      </c>
      <c r="V1117" s="323" t="s">
        <v>14</v>
      </c>
      <c r="W1117" s="324" t="s">
        <v>15</v>
      </c>
      <c r="X1117" s="324" t="s">
        <v>16</v>
      </c>
      <c r="Y1117" s="323" t="s">
        <v>103</v>
      </c>
    </row>
    <row r="1118" spans="1:25" ht="15.75" x14ac:dyDescent="0.25">
      <c r="A1118" s="317"/>
      <c r="B1118" s="84" t="s">
        <v>104</v>
      </c>
      <c r="C1118" s="84" t="s">
        <v>105</v>
      </c>
      <c r="D1118" s="84" t="s">
        <v>106</v>
      </c>
      <c r="E1118" s="84" t="s">
        <v>107</v>
      </c>
      <c r="F1118" s="84" t="s">
        <v>108</v>
      </c>
      <c r="G1118" s="84" t="s">
        <v>109</v>
      </c>
      <c r="H1118" s="84" t="s">
        <v>110</v>
      </c>
      <c r="I1118" s="84" t="s">
        <v>73</v>
      </c>
      <c r="J1118" s="84" t="s">
        <v>74</v>
      </c>
      <c r="K1118" s="2"/>
      <c r="L1118" s="2"/>
      <c r="M1118" s="2"/>
      <c r="N1118" s="2"/>
      <c r="O1118" s="2"/>
      <c r="P1118" s="2"/>
      <c r="Q1118" s="2"/>
      <c r="R1118" s="322"/>
      <c r="S1118" s="317"/>
      <c r="T1118" s="317"/>
      <c r="U1118" s="317"/>
      <c r="V1118" s="317"/>
      <c r="W1118" s="317"/>
      <c r="X1118" s="317"/>
      <c r="Y1118" s="317"/>
    </row>
    <row r="1119" spans="1:25" ht="15.75" customHeight="1" x14ac:dyDescent="0.25">
      <c r="A1119" s="84">
        <v>2302</v>
      </c>
      <c r="B1119" s="87">
        <v>110</v>
      </c>
      <c r="C1119" s="87"/>
      <c r="D1119" s="87"/>
      <c r="E1119" s="87"/>
      <c r="F1119" s="87"/>
      <c r="G1119" s="87"/>
      <c r="H1119" s="87"/>
      <c r="I1119" s="87"/>
      <c r="J1119" s="87"/>
      <c r="K1119" s="232"/>
      <c r="L1119" s="232"/>
      <c r="M1119" s="232"/>
      <c r="N1119" s="232"/>
      <c r="O1119" s="232"/>
      <c r="P1119" s="232"/>
      <c r="Q1119" s="232"/>
      <c r="R1119" s="129"/>
      <c r="S1119" s="238"/>
      <c r="T1119" s="239"/>
      <c r="U1119" s="240"/>
      <c r="V1119" s="254"/>
      <c r="W1119" s="92">
        <f>B1119</f>
        <v>110</v>
      </c>
      <c r="X1119" s="255"/>
      <c r="Y1119" s="254"/>
    </row>
    <row r="1120" spans="1:25" ht="15.75" customHeight="1" x14ac:dyDescent="0.25">
      <c r="A1120" s="84">
        <v>2401</v>
      </c>
      <c r="B1120" s="87"/>
      <c r="C1120" s="87">
        <v>102</v>
      </c>
      <c r="D1120" s="87"/>
      <c r="E1120" s="87"/>
      <c r="F1120" s="87"/>
      <c r="G1120" s="87"/>
      <c r="H1120" s="87"/>
      <c r="I1120" s="87"/>
      <c r="J1120" s="87"/>
      <c r="K1120" s="232"/>
      <c r="L1120" s="232"/>
      <c r="M1120" s="232"/>
      <c r="N1120" s="232"/>
      <c r="O1120" s="232"/>
      <c r="P1120" s="232"/>
      <c r="Q1120" s="232"/>
      <c r="R1120" s="129"/>
      <c r="S1120" s="241"/>
      <c r="T1120" s="101"/>
      <c r="U1120" s="242"/>
      <c r="V1120" s="96">
        <f>IF(C1120=0,"",C1120/B1119)</f>
        <v>0.92727272727272725</v>
      </c>
      <c r="W1120" s="97">
        <v>104</v>
      </c>
      <c r="X1120" s="256">
        <f t="shared" ref="X1120:X1126" si="188">IF(W1120=0,"",W1120/W1119)</f>
        <v>0.94545454545454544</v>
      </c>
      <c r="Y1120" s="256">
        <f t="shared" ref="Y1120:Y1126" si="189">IF(W1120=0,"",100%-X1120)</f>
        <v>5.4545454545454564E-2</v>
      </c>
    </row>
    <row r="1121" spans="1:26" ht="15.75" customHeight="1" x14ac:dyDescent="0.25">
      <c r="A1121" s="84">
        <v>2402</v>
      </c>
      <c r="B1121" s="87"/>
      <c r="C1121" s="87"/>
      <c r="D1121" s="87">
        <v>97</v>
      </c>
      <c r="E1121" s="87"/>
      <c r="F1121" s="87"/>
      <c r="G1121" s="87"/>
      <c r="H1121" s="87"/>
      <c r="I1121" s="87"/>
      <c r="J1121" s="87"/>
      <c r="K1121" s="232"/>
      <c r="L1121" s="232"/>
      <c r="M1121" s="232"/>
      <c r="N1121" s="232"/>
      <c r="O1121" s="232"/>
      <c r="P1121" s="232"/>
      <c r="Q1121" s="232"/>
      <c r="R1121" s="129"/>
      <c r="S1121" s="241"/>
      <c r="T1121" s="101"/>
      <c r="U1121" s="242"/>
      <c r="V1121" s="96">
        <f>IF(D1121=0,"",D1121/C1120)</f>
        <v>0.9509803921568627</v>
      </c>
      <c r="W1121" s="97">
        <v>100</v>
      </c>
      <c r="X1121" s="256">
        <f t="shared" si="188"/>
        <v>0.96153846153846156</v>
      </c>
      <c r="Y1121" s="256">
        <f t="shared" si="189"/>
        <v>3.8461538461538436E-2</v>
      </c>
      <c r="Z1121" s="128">
        <f>W1121/W1119</f>
        <v>0.90909090909090906</v>
      </c>
    </row>
    <row r="1122" spans="1:26" ht="15.75" customHeight="1" x14ac:dyDescent="0.25">
      <c r="A1122" s="84">
        <v>2501</v>
      </c>
      <c r="B1122" s="87"/>
      <c r="C1122" s="87"/>
      <c r="D1122" s="87"/>
      <c r="E1122" s="87">
        <v>90</v>
      </c>
      <c r="F1122" s="87"/>
      <c r="G1122" s="87"/>
      <c r="H1122" s="87"/>
      <c r="I1122" s="87"/>
      <c r="J1122" s="87"/>
      <c r="K1122" s="232"/>
      <c r="L1122" s="232"/>
      <c r="M1122" s="232"/>
      <c r="N1122" s="232"/>
      <c r="O1122" s="232"/>
      <c r="P1122" s="232"/>
      <c r="Q1122" s="232"/>
      <c r="R1122" s="129"/>
      <c r="S1122" s="241"/>
      <c r="T1122" s="101"/>
      <c r="U1122" s="242"/>
      <c r="V1122" s="96">
        <f>IF(E1122=0,"",E1122/D1121)</f>
        <v>0.92783505154639179</v>
      </c>
      <c r="W1122" s="97">
        <v>95</v>
      </c>
      <c r="X1122" s="256">
        <f t="shared" si="188"/>
        <v>0.95</v>
      </c>
      <c r="Y1122" s="256">
        <f t="shared" si="189"/>
        <v>5.0000000000000044E-2</v>
      </c>
    </row>
    <row r="1123" spans="1:26" ht="15.75" customHeight="1" x14ac:dyDescent="0.25">
      <c r="A1123" s="84">
        <v>2502</v>
      </c>
      <c r="B1123" s="87"/>
      <c r="C1123" s="87"/>
      <c r="D1123" s="87"/>
      <c r="E1123" s="87"/>
      <c r="F1123" s="87"/>
      <c r="G1123" s="87"/>
      <c r="H1123" s="87"/>
      <c r="I1123" s="87"/>
      <c r="J1123" s="87"/>
      <c r="K1123" s="232"/>
      <c r="L1123" s="232"/>
      <c r="M1123" s="232"/>
      <c r="N1123" s="232"/>
      <c r="O1123" s="232"/>
      <c r="P1123" s="232"/>
      <c r="Q1123" s="232"/>
      <c r="R1123" s="129"/>
      <c r="S1123" s="241"/>
      <c r="T1123" s="101"/>
      <c r="U1123" s="242"/>
      <c r="V1123" s="96" t="str">
        <f>IF(G1123=0,"",G1123/#REF!)</f>
        <v/>
      </c>
      <c r="W1123" s="97"/>
      <c r="X1123" s="256" t="str">
        <f t="shared" si="188"/>
        <v/>
      </c>
      <c r="Y1123" s="256" t="str">
        <f t="shared" si="189"/>
        <v/>
      </c>
    </row>
    <row r="1124" spans="1:26" ht="15.75" customHeight="1" x14ac:dyDescent="0.25">
      <c r="A1124" s="84">
        <v>2601</v>
      </c>
      <c r="B1124" s="87"/>
      <c r="C1124" s="87"/>
      <c r="D1124" s="87"/>
      <c r="E1124" s="87"/>
      <c r="F1124" s="87"/>
      <c r="G1124" s="87"/>
      <c r="H1124" s="87"/>
      <c r="I1124" s="87"/>
      <c r="J1124" s="87"/>
      <c r="K1124" s="232"/>
      <c r="L1124" s="232"/>
      <c r="M1124" s="232"/>
      <c r="N1124" s="232"/>
      <c r="O1124" s="232"/>
      <c r="P1124" s="232"/>
      <c r="Q1124" s="232"/>
      <c r="R1124" s="129"/>
      <c r="S1124" s="241"/>
      <c r="T1124" s="101"/>
      <c r="U1124" s="242"/>
      <c r="V1124" s="96" t="str">
        <f>IF(H1124=0,"",H1124/G1123)</f>
        <v/>
      </c>
      <c r="W1124" s="97"/>
      <c r="X1124" s="256" t="str">
        <f t="shared" si="188"/>
        <v/>
      </c>
      <c r="Y1124" s="256" t="str">
        <f t="shared" si="189"/>
        <v/>
      </c>
    </row>
    <row r="1125" spans="1:26" ht="15.75" customHeight="1" x14ac:dyDescent="0.25">
      <c r="A1125" s="84">
        <v>2602</v>
      </c>
      <c r="B1125" s="87"/>
      <c r="C1125" s="87"/>
      <c r="D1125" s="87"/>
      <c r="E1125" s="87"/>
      <c r="F1125" s="87"/>
      <c r="G1125" s="87"/>
      <c r="H1125" s="87"/>
      <c r="I1125" s="87"/>
      <c r="J1125" s="87"/>
      <c r="K1125" s="232"/>
      <c r="L1125" s="232"/>
      <c r="M1125" s="232"/>
      <c r="N1125" s="232"/>
      <c r="O1125" s="232"/>
      <c r="P1125" s="232"/>
      <c r="Q1125" s="232"/>
      <c r="R1125" s="129"/>
      <c r="S1125" s="241"/>
      <c r="T1125" s="101"/>
      <c r="U1125" s="242"/>
      <c r="V1125" s="96" t="str">
        <f>IF(I1125=0,"",I1125/H1124)</f>
        <v/>
      </c>
      <c r="W1125" s="97"/>
      <c r="X1125" s="256" t="str">
        <f t="shared" si="188"/>
        <v/>
      </c>
      <c r="Y1125" s="256" t="str">
        <f t="shared" si="189"/>
        <v/>
      </c>
    </row>
    <row r="1126" spans="1:26" ht="15.75" customHeight="1" x14ac:dyDescent="0.25">
      <c r="A1126" s="84">
        <v>2701</v>
      </c>
      <c r="B1126" s="87"/>
      <c r="C1126" s="87"/>
      <c r="D1126" s="87"/>
      <c r="E1126" s="87"/>
      <c r="F1126" s="87"/>
      <c r="G1126" s="87"/>
      <c r="H1126" s="87"/>
      <c r="I1126" s="87"/>
      <c r="J1126" s="87"/>
      <c r="K1126" s="232"/>
      <c r="L1126" s="232"/>
      <c r="M1126" s="232"/>
      <c r="N1126" s="232"/>
      <c r="O1126" s="232"/>
      <c r="P1126" s="232"/>
      <c r="Q1126" s="232"/>
      <c r="R1126" s="129"/>
      <c r="S1126" s="241"/>
      <c r="T1126" s="101"/>
      <c r="U1126" s="242"/>
      <c r="V1126" s="126" t="str">
        <f>IF(J1126=0,"",J1126/I1125)</f>
        <v/>
      </c>
      <c r="W1126" s="97"/>
      <c r="X1126" s="256" t="str">
        <f t="shared" si="188"/>
        <v/>
      </c>
      <c r="Y1126" s="126" t="str">
        <f t="shared" si="189"/>
        <v/>
      </c>
    </row>
    <row r="1127" spans="1:26" ht="15.75" customHeight="1" x14ac:dyDescent="0.25">
      <c r="A1127" s="84">
        <v>2702</v>
      </c>
      <c r="B1127" s="87"/>
      <c r="C1127" s="87"/>
      <c r="D1127" s="87"/>
      <c r="E1127" s="87"/>
      <c r="F1127" s="87"/>
      <c r="G1127" s="87"/>
      <c r="H1127" s="87"/>
      <c r="I1127" s="87"/>
      <c r="J1127" s="87"/>
      <c r="K1127" s="232"/>
      <c r="L1127" s="232"/>
      <c r="M1127" s="232"/>
      <c r="N1127" s="232"/>
      <c r="O1127" s="232"/>
      <c r="P1127" s="232"/>
      <c r="Q1127" s="232"/>
      <c r="R1127" s="129"/>
      <c r="S1127" s="241"/>
      <c r="T1127" s="101"/>
      <c r="U1127" s="232"/>
      <c r="V1127" s="101"/>
      <c r="W1127" s="97"/>
      <c r="X1127" s="101"/>
      <c r="Y1127" s="263"/>
    </row>
    <row r="1128" spans="1:26" ht="15.75" customHeight="1" x14ac:dyDescent="0.25">
      <c r="A1128" s="84">
        <v>2801</v>
      </c>
      <c r="B1128" s="87"/>
      <c r="C1128" s="87"/>
      <c r="D1128" s="87"/>
      <c r="E1128" s="87"/>
      <c r="F1128" s="87"/>
      <c r="G1128" s="87"/>
      <c r="H1128" s="87"/>
      <c r="I1128" s="87"/>
      <c r="J1128" s="87"/>
      <c r="K1128" s="232"/>
      <c r="L1128" s="232"/>
      <c r="M1128" s="232"/>
      <c r="N1128" s="232"/>
      <c r="O1128" s="232"/>
      <c r="P1128" s="232"/>
      <c r="Q1128" s="232"/>
      <c r="R1128" s="129"/>
      <c r="S1128" s="241"/>
      <c r="T1128" s="101"/>
      <c r="U1128" s="232"/>
      <c r="V1128" s="205"/>
      <c r="W1128" s="106"/>
      <c r="X1128" s="261"/>
      <c r="Y1128" s="205"/>
    </row>
    <row r="1129" spans="1:26" ht="15.75" customHeight="1" x14ac:dyDescent="0.25">
      <c r="A1129" s="84">
        <v>2802</v>
      </c>
      <c r="B1129" s="87"/>
      <c r="C1129" s="87"/>
      <c r="D1129" s="87"/>
      <c r="E1129" s="87"/>
      <c r="F1129" s="87"/>
      <c r="G1129" s="87"/>
      <c r="H1129" s="87"/>
      <c r="I1129" s="87"/>
      <c r="J1129" s="87"/>
      <c r="K1129" s="232"/>
      <c r="L1129" s="232"/>
      <c r="M1129" s="232"/>
      <c r="N1129" s="232"/>
      <c r="O1129" s="232"/>
      <c r="P1129" s="232"/>
      <c r="Q1129" s="232"/>
      <c r="R1129" s="129"/>
      <c r="S1129" s="241"/>
      <c r="T1129" s="101"/>
      <c r="U1129" s="232"/>
      <c r="V1129" s="205"/>
      <c r="W1129" s="106"/>
      <c r="X1129" s="261"/>
      <c r="Y1129" s="205"/>
    </row>
    <row r="1130" spans="1:26" ht="15.75" customHeight="1" x14ac:dyDescent="0.25">
      <c r="A1130" s="84">
        <v>2901</v>
      </c>
      <c r="B1130" s="87"/>
      <c r="C1130" s="87"/>
      <c r="D1130" s="87"/>
      <c r="E1130" s="87"/>
      <c r="F1130" s="87"/>
      <c r="G1130" s="87"/>
      <c r="H1130" s="87"/>
      <c r="I1130" s="87"/>
      <c r="J1130" s="87"/>
      <c r="K1130" s="232"/>
      <c r="L1130" s="232"/>
      <c r="M1130" s="232"/>
      <c r="N1130" s="232"/>
      <c r="O1130" s="232"/>
      <c r="P1130" s="232"/>
      <c r="Q1130" s="232"/>
      <c r="R1130" s="129"/>
      <c r="S1130" s="241"/>
      <c r="T1130" s="101"/>
      <c r="U1130" s="232"/>
      <c r="V1130" s="205"/>
      <c r="W1130" s="106"/>
      <c r="X1130" s="261"/>
      <c r="Y1130" s="205"/>
    </row>
    <row r="1131" spans="1:26" ht="15.75" customHeight="1" x14ac:dyDescent="0.25">
      <c r="A1131" s="84">
        <v>2902</v>
      </c>
      <c r="B1131" s="87"/>
      <c r="C1131" s="87"/>
      <c r="D1131" s="87"/>
      <c r="E1131" s="87"/>
      <c r="F1131" s="87"/>
      <c r="G1131" s="87"/>
      <c r="H1131" s="87"/>
      <c r="I1131" s="87"/>
      <c r="J1131" s="87"/>
      <c r="K1131" s="232"/>
      <c r="L1131" s="232"/>
      <c r="M1131" s="232"/>
      <c r="N1131" s="232"/>
      <c r="O1131" s="232"/>
      <c r="P1131" s="232"/>
      <c r="Q1131" s="232"/>
      <c r="R1131" s="129"/>
      <c r="S1131" s="241"/>
      <c r="T1131" s="101"/>
      <c r="U1131" s="232"/>
      <c r="V1131" s="101"/>
      <c r="W1131" s="232"/>
      <c r="X1131" s="262"/>
      <c r="Y1131" s="205"/>
    </row>
    <row r="1132" spans="1:26" ht="15.75" customHeight="1" x14ac:dyDescent="0.25">
      <c r="A1132" s="84">
        <v>3001</v>
      </c>
      <c r="B1132" s="87"/>
      <c r="C1132" s="87"/>
      <c r="D1132" s="87"/>
      <c r="E1132" s="87"/>
      <c r="F1132" s="87"/>
      <c r="G1132" s="87"/>
      <c r="H1132" s="87"/>
      <c r="I1132" s="87"/>
      <c r="J1132" s="87"/>
      <c r="K1132" s="232"/>
      <c r="L1132" s="232"/>
      <c r="M1132" s="232"/>
      <c r="N1132" s="232"/>
      <c r="O1132" s="232"/>
      <c r="P1132" s="232"/>
      <c r="Q1132" s="232"/>
      <c r="R1132" s="129"/>
      <c r="S1132" s="241"/>
      <c r="T1132" s="101"/>
      <c r="U1132" s="232"/>
      <c r="V1132" s="111" t="s">
        <v>91</v>
      </c>
      <c r="W1132" s="112"/>
      <c r="X1132" s="113" t="str">
        <f>IF(SUM(R1123:R1128)=0,"",SUM(R1123:R1128))</f>
        <v/>
      </c>
      <c r="Y1132" s="114" t="s">
        <v>19</v>
      </c>
    </row>
    <row r="1133" spans="1:26" ht="15.75" customHeight="1" x14ac:dyDescent="0.25">
      <c r="A1133" s="84">
        <v>3002</v>
      </c>
      <c r="B1133" s="87"/>
      <c r="C1133" s="87"/>
      <c r="D1133" s="87"/>
      <c r="E1133" s="87"/>
      <c r="F1133" s="87"/>
      <c r="G1133" s="87"/>
      <c r="H1133" s="87"/>
      <c r="I1133" s="87"/>
      <c r="J1133" s="87"/>
      <c r="K1133" s="232"/>
      <c r="L1133" s="232"/>
      <c r="M1133" s="232"/>
      <c r="N1133" s="232"/>
      <c r="O1133" s="232"/>
      <c r="P1133" s="232"/>
      <c r="Q1133" s="232"/>
      <c r="R1133" s="129"/>
      <c r="S1133" s="241"/>
      <c r="T1133" s="101"/>
      <c r="U1133" s="232"/>
      <c r="V1133" s="115" t="s">
        <v>92</v>
      </c>
      <c r="W1133" s="116" t="str">
        <f>IF(W1132/B1119=0,"",W1132/B1119)</f>
        <v/>
      </c>
      <c r="X1133" s="117" t="e">
        <f>IF(W1132/X1132=0,"",W1132/X1132)</f>
        <v>#VALUE!</v>
      </c>
      <c r="Y1133" s="118" t="s">
        <v>93</v>
      </c>
    </row>
    <row r="1134" spans="1:26" ht="15.75" x14ac:dyDescent="0.25">
      <c r="A1134" s="84">
        <v>3101</v>
      </c>
      <c r="B1134" s="87"/>
      <c r="C1134" s="87"/>
      <c r="D1134" s="87"/>
      <c r="E1134" s="87"/>
      <c r="F1134" s="87"/>
      <c r="G1134" s="87"/>
      <c r="H1134" s="87"/>
      <c r="I1134" s="87"/>
      <c r="J1134" s="87"/>
      <c r="K1134" s="232"/>
      <c r="L1134" s="232"/>
      <c r="M1134" s="232"/>
      <c r="N1134" s="232"/>
      <c r="O1134" s="232"/>
      <c r="P1134" s="232"/>
      <c r="Q1134" s="232"/>
      <c r="R1134" s="129"/>
      <c r="S1134" s="243"/>
      <c r="T1134" s="244"/>
      <c r="U1134" s="245"/>
      <c r="V1134" s="120"/>
      <c r="W1134" s="121"/>
      <c r="X1134" s="121"/>
      <c r="Y1134" s="122"/>
    </row>
    <row r="1135" spans="1:26" ht="18" x14ac:dyDescent="0.25">
      <c r="A1135" s="46"/>
      <c r="B1135" s="296" t="s">
        <v>111</v>
      </c>
      <c r="C1135" s="296"/>
      <c r="D1135" s="296"/>
      <c r="E1135" s="296"/>
      <c r="F1135" s="296"/>
      <c r="G1135" s="296"/>
      <c r="H1135" s="296"/>
      <c r="I1135" s="296"/>
      <c r="J1135" s="296"/>
      <c r="K1135" s="296"/>
      <c r="L1135" s="296"/>
      <c r="M1135" s="296"/>
      <c r="N1135" s="296"/>
      <c r="O1135" s="296"/>
      <c r="P1135" s="296"/>
      <c r="Q1135" s="296"/>
      <c r="R1135" s="123">
        <f>SUM(R1119:R1131)</f>
        <v>0</v>
      </c>
      <c r="S1135" s="124" t="str">
        <f>IF(R1126=0,"",R1126/B1119)</f>
        <v/>
      </c>
      <c r="T1135" s="124" t="str">
        <f>IF(R1135=0,"",R1135/B1119)</f>
        <v/>
      </c>
      <c r="U1135" s="124" t="str">
        <f>IF(R1126=0,"",T1135-S1135)</f>
        <v/>
      </c>
      <c r="V1135" s="1"/>
      <c r="W1135" s="2"/>
      <c r="X1135" s="36"/>
      <c r="Y1135" s="1"/>
    </row>
    <row r="1136" spans="1:26" ht="12.75" customHeight="1" x14ac:dyDescent="0.25">
      <c r="A1136" s="46"/>
      <c r="B1136" s="2"/>
      <c r="C1136" s="2"/>
      <c r="D1136" s="130"/>
      <c r="E1136" s="130"/>
      <c r="F1136" s="130"/>
      <c r="G1136" s="130"/>
      <c r="H1136" s="130"/>
      <c r="I1136" s="130"/>
      <c r="J1136" s="130"/>
      <c r="R1136" s="131"/>
      <c r="S1136" s="132"/>
      <c r="T1136" s="132"/>
      <c r="U1136" s="132"/>
      <c r="V1136" s="1"/>
      <c r="W1136" s="2"/>
      <c r="X1136" s="36"/>
      <c r="Y1136" s="1"/>
    </row>
    <row r="1137" spans="1:26" ht="12.75" customHeight="1" x14ac:dyDescent="0.25">
      <c r="A1137" s="46"/>
      <c r="B1137" s="2"/>
      <c r="C1137" s="2"/>
      <c r="D1137" s="130"/>
      <c r="E1137" s="130"/>
      <c r="F1137" s="130"/>
      <c r="G1137" s="130"/>
      <c r="H1137" s="130"/>
      <c r="I1137" s="130"/>
      <c r="J1137" s="130"/>
      <c r="R1137" s="131"/>
      <c r="S1137" s="132"/>
      <c r="T1137" s="132"/>
      <c r="U1137" s="132"/>
      <c r="V1137" s="1"/>
      <c r="W1137" s="2"/>
      <c r="X1137" s="36"/>
      <c r="Y1137" s="1"/>
    </row>
    <row r="1138" spans="1:26" ht="26.25" x14ac:dyDescent="0.4">
      <c r="A1138" s="2"/>
      <c r="B1138" s="297" t="s">
        <v>101</v>
      </c>
      <c r="C1138" s="297"/>
      <c r="D1138" s="297"/>
      <c r="E1138" s="297"/>
      <c r="F1138" s="297"/>
      <c r="G1138" s="297"/>
      <c r="H1138" s="297"/>
      <c r="I1138" s="297"/>
      <c r="J1138" s="297"/>
      <c r="K1138" s="297"/>
      <c r="L1138" s="297"/>
      <c r="M1138" s="297"/>
      <c r="N1138" s="297"/>
      <c r="O1138" s="297"/>
      <c r="P1138" s="297"/>
      <c r="Q1138" s="297"/>
      <c r="R1138" s="208" t="s">
        <v>156</v>
      </c>
      <c r="S1138" s="1"/>
      <c r="T1138" s="1"/>
      <c r="U1138" s="2"/>
      <c r="V1138" s="1"/>
      <c r="W1138" s="2"/>
      <c r="X1138" s="2"/>
      <c r="Y1138" s="2"/>
    </row>
    <row r="1139" spans="1:26" ht="20.25" x14ac:dyDescent="0.2">
      <c r="A1139" s="316" t="s">
        <v>18</v>
      </c>
      <c r="B1139" s="318" t="s">
        <v>102</v>
      </c>
      <c r="C1139" s="319"/>
      <c r="D1139" s="319"/>
      <c r="E1139" s="319"/>
      <c r="F1139" s="319"/>
      <c r="G1139" s="319"/>
      <c r="H1139" s="319"/>
      <c r="I1139" s="319"/>
      <c r="J1139" s="320"/>
      <c r="K1139" s="298"/>
      <c r="L1139" s="298"/>
      <c r="M1139" s="298"/>
      <c r="N1139" s="298"/>
      <c r="O1139" s="298"/>
      <c r="P1139" s="298"/>
      <c r="Q1139" s="298"/>
      <c r="R1139" s="327" t="s">
        <v>19</v>
      </c>
      <c r="S1139" s="323" t="s">
        <v>11</v>
      </c>
      <c r="T1139" s="323" t="s">
        <v>12</v>
      </c>
      <c r="U1139" s="325" t="s">
        <v>13</v>
      </c>
      <c r="V1139" s="323" t="s">
        <v>14</v>
      </c>
      <c r="W1139" s="324" t="s">
        <v>15</v>
      </c>
      <c r="X1139" s="324" t="s">
        <v>16</v>
      </c>
      <c r="Y1139" s="323" t="s">
        <v>103</v>
      </c>
    </row>
    <row r="1140" spans="1:26" ht="15.75" x14ac:dyDescent="0.25">
      <c r="A1140" s="317"/>
      <c r="B1140" s="84" t="s">
        <v>104</v>
      </c>
      <c r="C1140" s="84" t="s">
        <v>105</v>
      </c>
      <c r="D1140" s="84" t="s">
        <v>106</v>
      </c>
      <c r="E1140" s="84" t="s">
        <v>107</v>
      </c>
      <c r="F1140" s="84" t="s">
        <v>108</v>
      </c>
      <c r="G1140" s="84" t="s">
        <v>109</v>
      </c>
      <c r="H1140" s="84" t="s">
        <v>110</v>
      </c>
      <c r="I1140" s="84" t="s">
        <v>73</v>
      </c>
      <c r="J1140" s="84" t="s">
        <v>74</v>
      </c>
      <c r="K1140" s="2"/>
      <c r="L1140" s="2"/>
      <c r="M1140" s="2"/>
      <c r="N1140" s="2"/>
      <c r="O1140" s="2"/>
      <c r="P1140" s="2"/>
      <c r="Q1140" s="2"/>
      <c r="R1140" s="322"/>
      <c r="S1140" s="317"/>
      <c r="T1140" s="317"/>
      <c r="U1140" s="317"/>
      <c r="V1140" s="317"/>
      <c r="W1140" s="317"/>
      <c r="X1140" s="317"/>
      <c r="Y1140" s="317"/>
    </row>
    <row r="1141" spans="1:26" ht="15.75" customHeight="1" x14ac:dyDescent="0.25">
      <c r="A1141" s="84">
        <v>2401</v>
      </c>
      <c r="B1141" s="87">
        <v>114</v>
      </c>
      <c r="C1141" s="87"/>
      <c r="D1141" s="87"/>
      <c r="E1141" s="87"/>
      <c r="F1141" s="87"/>
      <c r="G1141" s="87"/>
      <c r="H1141" s="87"/>
      <c r="I1141" s="87"/>
      <c r="J1141" s="87"/>
      <c r="K1141" s="232"/>
      <c r="L1141" s="232"/>
      <c r="M1141" s="232"/>
      <c r="N1141" s="232"/>
      <c r="O1141" s="232"/>
      <c r="P1141" s="232"/>
      <c r="Q1141" s="232"/>
      <c r="R1141" s="129"/>
      <c r="S1141" s="238"/>
      <c r="T1141" s="239"/>
      <c r="U1141" s="240"/>
      <c r="V1141" s="254"/>
      <c r="W1141" s="92">
        <f>B1141</f>
        <v>114</v>
      </c>
      <c r="X1141" s="255"/>
      <c r="Y1141" s="254"/>
    </row>
    <row r="1142" spans="1:26" ht="15.75" customHeight="1" x14ac:dyDescent="0.25">
      <c r="A1142" s="84">
        <v>2402</v>
      </c>
      <c r="B1142" s="87"/>
      <c r="C1142" s="87">
        <v>107</v>
      </c>
      <c r="D1142" s="87"/>
      <c r="E1142" s="87"/>
      <c r="F1142" s="87"/>
      <c r="G1142" s="87"/>
      <c r="H1142" s="87"/>
      <c r="I1142" s="87"/>
      <c r="J1142" s="87"/>
      <c r="K1142" s="232"/>
      <c r="L1142" s="232"/>
      <c r="M1142" s="232"/>
      <c r="N1142" s="232"/>
      <c r="O1142" s="232"/>
      <c r="P1142" s="232"/>
      <c r="Q1142" s="232"/>
      <c r="R1142" s="129"/>
      <c r="S1142" s="241"/>
      <c r="T1142" s="101"/>
      <c r="U1142" s="242"/>
      <c r="V1142" s="96">
        <f>IF(C1142=0,"",C1142/B1141)</f>
        <v>0.93859649122807021</v>
      </c>
      <c r="W1142" s="97">
        <v>107</v>
      </c>
      <c r="X1142" s="256">
        <f t="shared" ref="X1142:X1148" si="190">IF(W1142=0,"",W1142/W1141)</f>
        <v>0.93859649122807021</v>
      </c>
      <c r="Y1142" s="256">
        <f t="shared" ref="Y1142:Y1148" si="191">IF(W1142=0,"",100%-X1142)</f>
        <v>6.1403508771929793E-2</v>
      </c>
    </row>
    <row r="1143" spans="1:26" ht="15.75" customHeight="1" x14ac:dyDescent="0.25">
      <c r="A1143" s="84">
        <v>2501</v>
      </c>
      <c r="B1143" s="87"/>
      <c r="C1143" s="87"/>
      <c r="D1143" s="87">
        <v>103</v>
      </c>
      <c r="E1143" s="87"/>
      <c r="F1143" s="87"/>
      <c r="G1143" s="87"/>
      <c r="H1143" s="87"/>
      <c r="I1143" s="87"/>
      <c r="J1143" s="87"/>
      <c r="K1143" s="232"/>
      <c r="L1143" s="232"/>
      <c r="M1143" s="232"/>
      <c r="N1143" s="232"/>
      <c r="O1143" s="232"/>
      <c r="P1143" s="232"/>
      <c r="Q1143" s="232"/>
      <c r="R1143" s="129"/>
      <c r="S1143" s="241"/>
      <c r="T1143" s="101"/>
      <c r="U1143" s="242"/>
      <c r="V1143" s="96">
        <f>IF(D1143=0,"",D1143/C1142)</f>
        <v>0.96261682242990654</v>
      </c>
      <c r="W1143" s="97">
        <v>103</v>
      </c>
      <c r="X1143" s="256">
        <f t="shared" si="190"/>
        <v>0.96261682242990654</v>
      </c>
      <c r="Y1143" s="256">
        <f t="shared" si="191"/>
        <v>3.7383177570093462E-2</v>
      </c>
      <c r="Z1143" s="128">
        <f>W1143/W1141</f>
        <v>0.90350877192982459</v>
      </c>
    </row>
    <row r="1144" spans="1:26" ht="15.75" customHeight="1" x14ac:dyDescent="0.25">
      <c r="A1144" s="84">
        <v>2502</v>
      </c>
      <c r="B1144" s="87"/>
      <c r="C1144" s="87"/>
      <c r="D1144" s="87"/>
      <c r="E1144" s="87"/>
      <c r="F1144" s="87"/>
      <c r="G1144" s="87"/>
      <c r="H1144" s="87"/>
      <c r="I1144" s="87"/>
      <c r="J1144" s="87"/>
      <c r="K1144" s="232"/>
      <c r="L1144" s="232"/>
      <c r="M1144" s="232"/>
      <c r="N1144" s="232"/>
      <c r="O1144" s="232"/>
      <c r="P1144" s="232"/>
      <c r="Q1144" s="232"/>
      <c r="R1144" s="129"/>
      <c r="S1144" s="241"/>
      <c r="T1144" s="101"/>
      <c r="U1144" s="242"/>
      <c r="V1144" s="96" t="str">
        <f>IF(E1144=0,"",E1144/D1143)</f>
        <v/>
      </c>
      <c r="W1144" s="97"/>
      <c r="X1144" s="256" t="str">
        <f t="shared" si="190"/>
        <v/>
      </c>
      <c r="Y1144" s="256" t="str">
        <f t="shared" si="191"/>
        <v/>
      </c>
    </row>
    <row r="1145" spans="1:26" ht="15.75" customHeight="1" x14ac:dyDescent="0.25">
      <c r="A1145" s="84">
        <v>2601</v>
      </c>
      <c r="B1145" s="87"/>
      <c r="C1145" s="87"/>
      <c r="D1145" s="87"/>
      <c r="E1145" s="87"/>
      <c r="F1145" s="87"/>
      <c r="G1145" s="87"/>
      <c r="H1145" s="87"/>
      <c r="I1145" s="87"/>
      <c r="J1145" s="87"/>
      <c r="K1145" s="232"/>
      <c r="L1145" s="232"/>
      <c r="M1145" s="232"/>
      <c r="N1145" s="232"/>
      <c r="O1145" s="232"/>
      <c r="P1145" s="232"/>
      <c r="Q1145" s="232"/>
      <c r="R1145" s="129"/>
      <c r="S1145" s="241"/>
      <c r="T1145" s="101"/>
      <c r="U1145" s="242"/>
      <c r="V1145" s="96" t="str">
        <f>IF(G1145=0,"",G1145/#REF!)</f>
        <v/>
      </c>
      <c r="W1145" s="97"/>
      <c r="X1145" s="256" t="str">
        <f t="shared" si="190"/>
        <v/>
      </c>
      <c r="Y1145" s="256" t="str">
        <f t="shared" si="191"/>
        <v/>
      </c>
    </row>
    <row r="1146" spans="1:26" ht="15.75" customHeight="1" x14ac:dyDescent="0.25">
      <c r="A1146" s="84">
        <v>2602</v>
      </c>
      <c r="B1146" s="87"/>
      <c r="C1146" s="87"/>
      <c r="D1146" s="87"/>
      <c r="E1146" s="87"/>
      <c r="F1146" s="87"/>
      <c r="G1146" s="87"/>
      <c r="H1146" s="87"/>
      <c r="I1146" s="87"/>
      <c r="J1146" s="87"/>
      <c r="K1146" s="232"/>
      <c r="L1146" s="232"/>
      <c r="M1146" s="232"/>
      <c r="N1146" s="232"/>
      <c r="O1146" s="232"/>
      <c r="P1146" s="232"/>
      <c r="Q1146" s="232"/>
      <c r="R1146" s="129"/>
      <c r="S1146" s="241"/>
      <c r="T1146" s="101"/>
      <c r="U1146" s="242"/>
      <c r="V1146" s="96" t="str">
        <f>IF(H1146=0,"",H1146/G1145)</f>
        <v/>
      </c>
      <c r="W1146" s="97"/>
      <c r="X1146" s="256" t="str">
        <f t="shared" si="190"/>
        <v/>
      </c>
      <c r="Y1146" s="256" t="str">
        <f t="shared" si="191"/>
        <v/>
      </c>
    </row>
    <row r="1147" spans="1:26" ht="15.75" customHeight="1" x14ac:dyDescent="0.25">
      <c r="A1147" s="84">
        <v>2701</v>
      </c>
      <c r="B1147" s="87"/>
      <c r="C1147" s="87"/>
      <c r="D1147" s="87"/>
      <c r="E1147" s="87"/>
      <c r="F1147" s="87"/>
      <c r="G1147" s="87"/>
      <c r="H1147" s="87"/>
      <c r="I1147" s="87"/>
      <c r="J1147" s="87"/>
      <c r="K1147" s="232"/>
      <c r="L1147" s="232"/>
      <c r="M1147" s="232"/>
      <c r="N1147" s="232"/>
      <c r="O1147" s="232"/>
      <c r="P1147" s="232"/>
      <c r="Q1147" s="232"/>
      <c r="R1147" s="129"/>
      <c r="S1147" s="241"/>
      <c r="T1147" s="101"/>
      <c r="U1147" s="242"/>
      <c r="V1147" s="96" t="str">
        <f>IF(I1147=0,"",I1147/H1146)</f>
        <v/>
      </c>
      <c r="W1147" s="97"/>
      <c r="X1147" s="256" t="str">
        <f t="shared" si="190"/>
        <v/>
      </c>
      <c r="Y1147" s="256" t="str">
        <f t="shared" si="191"/>
        <v/>
      </c>
    </row>
    <row r="1148" spans="1:26" ht="15.75" customHeight="1" x14ac:dyDescent="0.25">
      <c r="A1148" s="84">
        <v>2702</v>
      </c>
      <c r="B1148" s="87"/>
      <c r="C1148" s="87"/>
      <c r="D1148" s="87"/>
      <c r="E1148" s="87"/>
      <c r="F1148" s="87"/>
      <c r="G1148" s="87"/>
      <c r="H1148" s="87"/>
      <c r="I1148" s="87"/>
      <c r="J1148" s="87"/>
      <c r="K1148" s="232"/>
      <c r="L1148" s="232"/>
      <c r="M1148" s="232"/>
      <c r="N1148" s="232"/>
      <c r="O1148" s="232"/>
      <c r="P1148" s="232"/>
      <c r="Q1148" s="232"/>
      <c r="R1148" s="129"/>
      <c r="S1148" s="241"/>
      <c r="T1148" s="101"/>
      <c r="U1148" s="242"/>
      <c r="V1148" s="126" t="str">
        <f>IF(J1148=0,"",J1148/I1147)</f>
        <v/>
      </c>
      <c r="W1148" s="97"/>
      <c r="X1148" s="256" t="str">
        <f t="shared" si="190"/>
        <v/>
      </c>
      <c r="Y1148" s="126" t="str">
        <f t="shared" si="191"/>
        <v/>
      </c>
    </row>
    <row r="1149" spans="1:26" ht="15.75" customHeight="1" x14ac:dyDescent="0.25">
      <c r="A1149" s="84">
        <v>2801</v>
      </c>
      <c r="B1149" s="87"/>
      <c r="C1149" s="87"/>
      <c r="D1149" s="87"/>
      <c r="E1149" s="87"/>
      <c r="F1149" s="87"/>
      <c r="G1149" s="87"/>
      <c r="H1149" s="87"/>
      <c r="I1149" s="87"/>
      <c r="J1149" s="87"/>
      <c r="K1149" s="232"/>
      <c r="L1149" s="232"/>
      <c r="M1149" s="232"/>
      <c r="N1149" s="232"/>
      <c r="O1149" s="232"/>
      <c r="P1149" s="232"/>
      <c r="Q1149" s="232"/>
      <c r="R1149" s="129"/>
      <c r="S1149" s="241"/>
      <c r="T1149" s="101"/>
      <c r="U1149" s="232"/>
      <c r="V1149" s="101"/>
      <c r="W1149" s="97"/>
      <c r="X1149" s="101"/>
      <c r="Y1149" s="263"/>
    </row>
    <row r="1150" spans="1:26" ht="15.75" customHeight="1" x14ac:dyDescent="0.25">
      <c r="A1150" s="84">
        <v>2802</v>
      </c>
      <c r="B1150" s="87"/>
      <c r="C1150" s="87"/>
      <c r="D1150" s="87"/>
      <c r="E1150" s="87"/>
      <c r="F1150" s="87"/>
      <c r="G1150" s="87"/>
      <c r="H1150" s="87"/>
      <c r="I1150" s="87"/>
      <c r="J1150" s="87"/>
      <c r="K1150" s="232"/>
      <c r="L1150" s="232"/>
      <c r="M1150" s="232"/>
      <c r="N1150" s="232"/>
      <c r="O1150" s="232"/>
      <c r="P1150" s="232"/>
      <c r="Q1150" s="232"/>
      <c r="R1150" s="129"/>
      <c r="S1150" s="241"/>
      <c r="T1150" s="101"/>
      <c r="U1150" s="232"/>
      <c r="V1150" s="205"/>
      <c r="W1150" s="106"/>
      <c r="X1150" s="261"/>
      <c r="Y1150" s="205"/>
    </row>
    <row r="1151" spans="1:26" ht="15.75" customHeight="1" x14ac:dyDescent="0.25">
      <c r="A1151" s="84">
        <v>2901</v>
      </c>
      <c r="B1151" s="87"/>
      <c r="C1151" s="87"/>
      <c r="D1151" s="87"/>
      <c r="E1151" s="87"/>
      <c r="F1151" s="87"/>
      <c r="G1151" s="87"/>
      <c r="H1151" s="87"/>
      <c r="I1151" s="87"/>
      <c r="J1151" s="87"/>
      <c r="K1151" s="232"/>
      <c r="L1151" s="232"/>
      <c r="M1151" s="232"/>
      <c r="N1151" s="232"/>
      <c r="O1151" s="232"/>
      <c r="P1151" s="232"/>
      <c r="Q1151" s="232"/>
      <c r="R1151" s="129"/>
      <c r="S1151" s="241"/>
      <c r="T1151" s="101"/>
      <c r="U1151" s="232"/>
      <c r="V1151" s="205"/>
      <c r="W1151" s="106"/>
      <c r="X1151" s="261"/>
      <c r="Y1151" s="205"/>
    </row>
    <row r="1152" spans="1:26" ht="15.75" customHeight="1" x14ac:dyDescent="0.25">
      <c r="A1152" s="84">
        <v>2902</v>
      </c>
      <c r="B1152" s="87"/>
      <c r="C1152" s="87"/>
      <c r="D1152" s="87"/>
      <c r="E1152" s="87"/>
      <c r="F1152" s="87"/>
      <c r="G1152" s="87"/>
      <c r="H1152" s="87"/>
      <c r="I1152" s="87"/>
      <c r="J1152" s="87"/>
      <c r="K1152" s="232"/>
      <c r="L1152" s="232"/>
      <c r="M1152" s="232"/>
      <c r="N1152" s="232"/>
      <c r="O1152" s="232"/>
      <c r="P1152" s="232"/>
      <c r="Q1152" s="232"/>
      <c r="R1152" s="129"/>
      <c r="S1152" s="241"/>
      <c r="T1152" s="101"/>
      <c r="U1152" s="232"/>
      <c r="V1152" s="205"/>
      <c r="W1152" s="106"/>
      <c r="X1152" s="261"/>
      <c r="Y1152" s="205"/>
    </row>
    <row r="1153" spans="1:26" ht="15.75" customHeight="1" x14ac:dyDescent="0.25">
      <c r="A1153" s="84">
        <v>3001</v>
      </c>
      <c r="B1153" s="87"/>
      <c r="C1153" s="87"/>
      <c r="D1153" s="87"/>
      <c r="E1153" s="87"/>
      <c r="F1153" s="87"/>
      <c r="G1153" s="87"/>
      <c r="H1153" s="87"/>
      <c r="I1153" s="87"/>
      <c r="J1153" s="87"/>
      <c r="K1153" s="232"/>
      <c r="L1153" s="232"/>
      <c r="M1153" s="232"/>
      <c r="N1153" s="232"/>
      <c r="O1153" s="232"/>
      <c r="P1153" s="232"/>
      <c r="Q1153" s="232"/>
      <c r="R1153" s="129"/>
      <c r="S1153" s="241"/>
      <c r="T1153" s="101"/>
      <c r="U1153" s="232"/>
      <c r="V1153" s="101"/>
      <c r="W1153" s="232"/>
      <c r="X1153" s="262"/>
      <c r="Y1153" s="205"/>
    </row>
    <row r="1154" spans="1:26" ht="15.75" customHeight="1" x14ac:dyDescent="0.25">
      <c r="A1154" s="84">
        <v>3002</v>
      </c>
      <c r="B1154" s="87"/>
      <c r="C1154" s="87"/>
      <c r="D1154" s="87"/>
      <c r="E1154" s="87"/>
      <c r="F1154" s="87"/>
      <c r="G1154" s="87"/>
      <c r="H1154" s="87"/>
      <c r="I1154" s="87"/>
      <c r="J1154" s="87"/>
      <c r="K1154" s="232"/>
      <c r="L1154" s="232"/>
      <c r="M1154" s="232"/>
      <c r="N1154" s="232"/>
      <c r="O1154" s="232"/>
      <c r="P1154" s="232"/>
      <c r="Q1154" s="232"/>
      <c r="R1154" s="129"/>
      <c r="S1154" s="241"/>
      <c r="T1154" s="101"/>
      <c r="U1154" s="232"/>
      <c r="V1154" s="111" t="s">
        <v>91</v>
      </c>
      <c r="W1154" s="112"/>
      <c r="X1154" s="113" t="str">
        <f>IF(SUM(R1145:R1150)=0,"",SUM(R1145:R1150))</f>
        <v/>
      </c>
      <c r="Y1154" s="114" t="s">
        <v>19</v>
      </c>
    </row>
    <row r="1155" spans="1:26" ht="15.75" customHeight="1" x14ac:dyDescent="0.25">
      <c r="A1155" s="84">
        <v>3101</v>
      </c>
      <c r="B1155" s="87"/>
      <c r="C1155" s="87"/>
      <c r="D1155" s="87"/>
      <c r="E1155" s="87"/>
      <c r="F1155" s="87"/>
      <c r="G1155" s="87"/>
      <c r="H1155" s="87"/>
      <c r="I1155" s="87"/>
      <c r="J1155" s="87"/>
      <c r="K1155" s="232"/>
      <c r="L1155" s="232"/>
      <c r="M1155" s="232"/>
      <c r="N1155" s="232"/>
      <c r="O1155" s="232"/>
      <c r="P1155" s="232"/>
      <c r="Q1155" s="232"/>
      <c r="R1155" s="129"/>
      <c r="S1155" s="241"/>
      <c r="T1155" s="101"/>
      <c r="U1155" s="232"/>
      <c r="V1155" s="115" t="s">
        <v>92</v>
      </c>
      <c r="W1155" s="116" t="str">
        <f>IF(W1154/B1141=0,"",W1154/B1141)</f>
        <v/>
      </c>
      <c r="X1155" s="117" t="e">
        <f>IF(W1154/X1154=0,"",W1154/X1154)</f>
        <v>#VALUE!</v>
      </c>
      <c r="Y1155" s="118" t="s">
        <v>93</v>
      </c>
    </row>
    <row r="1156" spans="1:26" ht="15.75" customHeight="1" x14ac:dyDescent="0.25">
      <c r="A1156" s="84">
        <v>3102</v>
      </c>
      <c r="B1156" s="87"/>
      <c r="C1156" s="87"/>
      <c r="D1156" s="87"/>
      <c r="E1156" s="87"/>
      <c r="F1156" s="87"/>
      <c r="G1156" s="87"/>
      <c r="H1156" s="87"/>
      <c r="I1156" s="87"/>
      <c r="J1156" s="87"/>
      <c r="K1156" s="232"/>
      <c r="L1156" s="232"/>
      <c r="M1156" s="232"/>
      <c r="N1156" s="232"/>
      <c r="O1156" s="232"/>
      <c r="P1156" s="232"/>
      <c r="Q1156" s="232"/>
      <c r="R1156" s="129"/>
      <c r="S1156" s="243"/>
      <c r="T1156" s="244"/>
      <c r="U1156" s="245"/>
      <c r="V1156" s="120"/>
      <c r="W1156" s="121"/>
      <c r="X1156" s="121"/>
      <c r="Y1156" s="122"/>
    </row>
    <row r="1157" spans="1:26" ht="18" x14ac:dyDescent="0.25">
      <c r="A1157" s="46"/>
      <c r="B1157" s="296" t="s">
        <v>111</v>
      </c>
      <c r="C1157" s="296"/>
      <c r="D1157" s="296"/>
      <c r="E1157" s="296"/>
      <c r="F1157" s="296"/>
      <c r="G1157" s="296"/>
      <c r="H1157" s="296"/>
      <c r="I1157" s="296"/>
      <c r="J1157" s="296"/>
      <c r="K1157" s="296"/>
      <c r="L1157" s="296"/>
      <c r="M1157" s="296"/>
      <c r="N1157" s="296"/>
      <c r="O1157" s="296"/>
      <c r="P1157" s="296"/>
      <c r="Q1157" s="296"/>
      <c r="R1157" s="123">
        <f>SUM(R1141:R1153)</f>
        <v>0</v>
      </c>
      <c r="S1157" s="124" t="str">
        <f>IF(R1148=0,"",R1148/B1141)</f>
        <v/>
      </c>
      <c r="T1157" s="124" t="str">
        <f>IF(R1157=0,"",R1157/B1141)</f>
        <v/>
      </c>
      <c r="U1157" s="124" t="str">
        <f>IF(R1148=0,"",T1157-S1157)</f>
        <v/>
      </c>
      <c r="V1157" s="1"/>
      <c r="W1157" s="2"/>
      <c r="X1157" s="36"/>
      <c r="Y1157" s="1"/>
    </row>
    <row r="1158" spans="1:26" ht="12.75" customHeight="1" x14ac:dyDescent="0.25">
      <c r="A1158" s="46"/>
      <c r="B1158" s="2"/>
      <c r="C1158" s="2"/>
      <c r="D1158" s="130"/>
      <c r="E1158" s="130"/>
      <c r="F1158" s="130"/>
      <c r="G1158" s="130"/>
      <c r="H1158" s="130"/>
      <c r="I1158" s="130"/>
      <c r="J1158" s="130"/>
      <c r="R1158" s="131"/>
      <c r="S1158" s="132"/>
      <c r="T1158" s="132"/>
      <c r="U1158" s="132"/>
      <c r="V1158" s="1"/>
      <c r="W1158" s="2"/>
      <c r="X1158" s="36"/>
      <c r="Y1158" s="1"/>
    </row>
    <row r="1159" spans="1:26" ht="12.75" customHeight="1" x14ac:dyDescent="0.25">
      <c r="A1159" s="46"/>
      <c r="B1159" s="2"/>
      <c r="C1159" s="2"/>
      <c r="D1159" s="130"/>
      <c r="E1159" s="130"/>
      <c r="F1159" s="130"/>
      <c r="G1159" s="130"/>
      <c r="H1159" s="130"/>
      <c r="I1159" s="130"/>
      <c r="J1159" s="130"/>
      <c r="R1159" s="131"/>
      <c r="S1159" s="132"/>
      <c r="T1159" s="132"/>
      <c r="U1159" s="132"/>
      <c r="V1159" s="1"/>
      <c r="W1159" s="2"/>
      <c r="X1159" s="36"/>
      <c r="Y1159" s="1"/>
    </row>
    <row r="1160" spans="1:26" ht="26.25" x14ac:dyDescent="0.4">
      <c r="A1160" s="2"/>
      <c r="B1160" s="297" t="s">
        <v>101</v>
      </c>
      <c r="C1160" s="297"/>
      <c r="D1160" s="297"/>
      <c r="E1160" s="297"/>
      <c r="F1160" s="297"/>
      <c r="G1160" s="297"/>
      <c r="H1160" s="297"/>
      <c r="I1160" s="297"/>
      <c r="J1160" s="297"/>
      <c r="K1160" s="297"/>
      <c r="L1160" s="297"/>
      <c r="M1160" s="297"/>
      <c r="N1160" s="297"/>
      <c r="O1160" s="297"/>
      <c r="P1160" s="297"/>
      <c r="Q1160" s="297"/>
      <c r="R1160" s="208" t="s">
        <v>157</v>
      </c>
      <c r="S1160" s="1"/>
      <c r="T1160" s="1"/>
      <c r="U1160" s="2"/>
      <c r="V1160" s="1"/>
      <c r="W1160" s="2"/>
      <c r="X1160" s="2"/>
      <c r="Y1160" s="2"/>
    </row>
    <row r="1161" spans="1:26" ht="20.25" x14ac:dyDescent="0.2">
      <c r="A1161" s="316" t="s">
        <v>18</v>
      </c>
      <c r="B1161" s="318" t="s">
        <v>102</v>
      </c>
      <c r="C1161" s="319"/>
      <c r="D1161" s="319"/>
      <c r="E1161" s="319"/>
      <c r="F1161" s="319"/>
      <c r="G1161" s="319"/>
      <c r="H1161" s="319"/>
      <c r="I1161" s="319"/>
      <c r="J1161" s="320"/>
      <c r="K1161" s="298"/>
      <c r="L1161" s="298"/>
      <c r="M1161" s="298"/>
      <c r="N1161" s="298"/>
      <c r="O1161" s="298"/>
      <c r="P1161" s="298"/>
      <c r="Q1161" s="298"/>
      <c r="R1161" s="327" t="s">
        <v>19</v>
      </c>
      <c r="S1161" s="323" t="s">
        <v>11</v>
      </c>
      <c r="T1161" s="323" t="s">
        <v>12</v>
      </c>
      <c r="U1161" s="325" t="s">
        <v>13</v>
      </c>
      <c r="V1161" s="323" t="s">
        <v>14</v>
      </c>
      <c r="W1161" s="324" t="s">
        <v>15</v>
      </c>
      <c r="X1161" s="324" t="s">
        <v>16</v>
      </c>
      <c r="Y1161" s="323" t="s">
        <v>103</v>
      </c>
    </row>
    <row r="1162" spans="1:26" ht="15.75" x14ac:dyDescent="0.25">
      <c r="A1162" s="317"/>
      <c r="B1162" s="84" t="s">
        <v>104</v>
      </c>
      <c r="C1162" s="84" t="s">
        <v>105</v>
      </c>
      <c r="D1162" s="84" t="s">
        <v>106</v>
      </c>
      <c r="E1162" s="84" t="s">
        <v>107</v>
      </c>
      <c r="F1162" s="84" t="s">
        <v>108</v>
      </c>
      <c r="G1162" s="84" t="s">
        <v>109</v>
      </c>
      <c r="H1162" s="84" t="s">
        <v>110</v>
      </c>
      <c r="I1162" s="84" t="s">
        <v>73</v>
      </c>
      <c r="J1162" s="84" t="s">
        <v>74</v>
      </c>
      <c r="K1162" s="2"/>
      <c r="L1162" s="2"/>
      <c r="M1162" s="2"/>
      <c r="N1162" s="2"/>
      <c r="O1162" s="2"/>
      <c r="P1162" s="2"/>
      <c r="Q1162" s="2"/>
      <c r="R1162" s="322"/>
      <c r="S1162" s="317"/>
      <c r="T1162" s="317"/>
      <c r="U1162" s="317"/>
      <c r="V1162" s="317"/>
      <c r="W1162" s="317"/>
      <c r="X1162" s="317"/>
      <c r="Y1162" s="317"/>
    </row>
    <row r="1163" spans="1:26" ht="15.75" customHeight="1" x14ac:dyDescent="0.25">
      <c r="A1163" s="84">
        <v>2402</v>
      </c>
      <c r="B1163" s="87">
        <v>106</v>
      </c>
      <c r="C1163" s="87"/>
      <c r="D1163" s="87"/>
      <c r="E1163" s="87"/>
      <c r="F1163" s="87"/>
      <c r="G1163" s="87"/>
      <c r="H1163" s="87"/>
      <c r="I1163" s="87"/>
      <c r="J1163" s="87"/>
      <c r="K1163" s="232"/>
      <c r="L1163" s="232"/>
      <c r="M1163" s="232"/>
      <c r="N1163" s="232"/>
      <c r="O1163" s="232"/>
      <c r="P1163" s="232"/>
      <c r="Q1163" s="232"/>
      <c r="R1163" s="129"/>
      <c r="S1163" s="238"/>
      <c r="T1163" s="239"/>
      <c r="U1163" s="240"/>
      <c r="V1163" s="254"/>
      <c r="W1163" s="92">
        <f>B1163</f>
        <v>106</v>
      </c>
      <c r="X1163" s="255"/>
      <c r="Y1163" s="254"/>
    </row>
    <row r="1164" spans="1:26" ht="15.75" customHeight="1" x14ac:dyDescent="0.25">
      <c r="A1164" s="84">
        <v>2501</v>
      </c>
      <c r="B1164" s="87"/>
      <c r="C1164" s="87">
        <v>102</v>
      </c>
      <c r="D1164" s="87"/>
      <c r="E1164" s="87"/>
      <c r="F1164" s="87"/>
      <c r="G1164" s="87"/>
      <c r="H1164" s="87"/>
      <c r="I1164" s="87"/>
      <c r="J1164" s="87"/>
      <c r="K1164" s="232"/>
      <c r="L1164" s="232"/>
      <c r="M1164" s="232"/>
      <c r="N1164" s="232"/>
      <c r="O1164" s="232"/>
      <c r="P1164" s="232"/>
      <c r="Q1164" s="232"/>
      <c r="R1164" s="129"/>
      <c r="S1164" s="241"/>
      <c r="T1164" s="101"/>
      <c r="U1164" s="242"/>
      <c r="V1164" s="96">
        <f>IF(C1164=0,"",C1164/B1163)</f>
        <v>0.96226415094339623</v>
      </c>
      <c r="W1164" s="97">
        <v>105</v>
      </c>
      <c r="X1164" s="256">
        <f t="shared" ref="X1164:X1170" si="192">IF(W1164=0,"",W1164/W1163)</f>
        <v>0.99056603773584906</v>
      </c>
      <c r="Y1164" s="256">
        <f t="shared" ref="Y1164:Y1170" si="193">IF(W1164=0,"",100%-X1164)</f>
        <v>9.4339622641509413E-3</v>
      </c>
    </row>
    <row r="1165" spans="1:26" ht="15.75" customHeight="1" x14ac:dyDescent="0.25">
      <c r="A1165" s="84">
        <v>2502</v>
      </c>
      <c r="B1165" s="87"/>
      <c r="C1165" s="87"/>
      <c r="D1165" s="87"/>
      <c r="E1165" s="87"/>
      <c r="F1165" s="87"/>
      <c r="G1165" s="87"/>
      <c r="H1165" s="87"/>
      <c r="I1165" s="87"/>
      <c r="J1165" s="87"/>
      <c r="K1165" s="232"/>
      <c r="L1165" s="232"/>
      <c r="M1165" s="232"/>
      <c r="N1165" s="232"/>
      <c r="O1165" s="232"/>
      <c r="P1165" s="232"/>
      <c r="Q1165" s="232"/>
      <c r="R1165" s="129"/>
      <c r="S1165" s="241"/>
      <c r="T1165" s="101"/>
      <c r="U1165" s="242"/>
      <c r="V1165" s="96" t="str">
        <f>IF(D1165=0,"",D1165/C1164)</f>
        <v/>
      </c>
      <c r="W1165" s="97"/>
      <c r="X1165" s="256" t="str">
        <f t="shared" si="192"/>
        <v/>
      </c>
      <c r="Y1165" s="256" t="str">
        <f t="shared" si="193"/>
        <v/>
      </c>
      <c r="Z1165" s="128">
        <f>W1165/W1163</f>
        <v>0</v>
      </c>
    </row>
    <row r="1166" spans="1:26" ht="15.75" customHeight="1" x14ac:dyDescent="0.25">
      <c r="A1166" s="84">
        <v>2601</v>
      </c>
      <c r="B1166" s="87"/>
      <c r="C1166" s="87"/>
      <c r="D1166" s="87"/>
      <c r="E1166" s="87"/>
      <c r="F1166" s="87"/>
      <c r="G1166" s="87"/>
      <c r="H1166" s="87"/>
      <c r="I1166" s="87"/>
      <c r="J1166" s="87"/>
      <c r="K1166" s="232"/>
      <c r="L1166" s="232"/>
      <c r="M1166" s="232"/>
      <c r="N1166" s="232"/>
      <c r="O1166" s="232"/>
      <c r="P1166" s="232"/>
      <c r="Q1166" s="232"/>
      <c r="R1166" s="129"/>
      <c r="S1166" s="241"/>
      <c r="T1166" s="101"/>
      <c r="U1166" s="242"/>
      <c r="V1166" s="96" t="str">
        <f>IF(E1166=0,"",E1166/D1165)</f>
        <v/>
      </c>
      <c r="W1166" s="97"/>
      <c r="X1166" s="256" t="str">
        <f t="shared" si="192"/>
        <v/>
      </c>
      <c r="Y1166" s="256" t="str">
        <f t="shared" si="193"/>
        <v/>
      </c>
    </row>
    <row r="1167" spans="1:26" ht="15.75" customHeight="1" x14ac:dyDescent="0.25">
      <c r="A1167" s="84">
        <v>2602</v>
      </c>
      <c r="B1167" s="87"/>
      <c r="C1167" s="87"/>
      <c r="D1167" s="87"/>
      <c r="E1167" s="87"/>
      <c r="F1167" s="87"/>
      <c r="G1167" s="87"/>
      <c r="H1167" s="87"/>
      <c r="I1167" s="87"/>
      <c r="J1167" s="87"/>
      <c r="K1167" s="232"/>
      <c r="L1167" s="232"/>
      <c r="M1167" s="232"/>
      <c r="N1167" s="232"/>
      <c r="O1167" s="232"/>
      <c r="P1167" s="232"/>
      <c r="Q1167" s="232"/>
      <c r="R1167" s="129"/>
      <c r="S1167" s="241"/>
      <c r="T1167" s="101"/>
      <c r="U1167" s="242"/>
      <c r="V1167" s="96" t="str">
        <f>IF(G1167=0,"",G1167/#REF!)</f>
        <v/>
      </c>
      <c r="W1167" s="97"/>
      <c r="X1167" s="256" t="str">
        <f t="shared" si="192"/>
        <v/>
      </c>
      <c r="Y1167" s="256" t="str">
        <f t="shared" si="193"/>
        <v/>
      </c>
    </row>
    <row r="1168" spans="1:26" ht="15.75" customHeight="1" x14ac:dyDescent="0.25">
      <c r="A1168" s="84">
        <v>2701</v>
      </c>
      <c r="B1168" s="87"/>
      <c r="C1168" s="87"/>
      <c r="D1168" s="87"/>
      <c r="E1168" s="87"/>
      <c r="F1168" s="87"/>
      <c r="G1168" s="87"/>
      <c r="H1168" s="87"/>
      <c r="I1168" s="87"/>
      <c r="J1168" s="87"/>
      <c r="K1168" s="232"/>
      <c r="L1168" s="232"/>
      <c r="M1168" s="232"/>
      <c r="N1168" s="232"/>
      <c r="O1168" s="232"/>
      <c r="P1168" s="232"/>
      <c r="Q1168" s="232"/>
      <c r="R1168" s="129"/>
      <c r="S1168" s="241"/>
      <c r="T1168" s="101"/>
      <c r="U1168" s="242"/>
      <c r="V1168" s="96" t="str">
        <f>IF(H1168=0,"",H1168/G1167)</f>
        <v/>
      </c>
      <c r="W1168" s="97"/>
      <c r="X1168" s="256" t="str">
        <f t="shared" si="192"/>
        <v/>
      </c>
      <c r="Y1168" s="256" t="str">
        <f t="shared" si="193"/>
        <v/>
      </c>
    </row>
    <row r="1169" spans="1:25" ht="15.75" customHeight="1" x14ac:dyDescent="0.25">
      <c r="A1169" s="84">
        <v>2702</v>
      </c>
      <c r="B1169" s="87"/>
      <c r="C1169" s="87"/>
      <c r="D1169" s="87"/>
      <c r="E1169" s="87"/>
      <c r="F1169" s="87"/>
      <c r="G1169" s="87"/>
      <c r="H1169" s="87"/>
      <c r="I1169" s="87"/>
      <c r="J1169" s="87"/>
      <c r="K1169" s="232"/>
      <c r="L1169" s="232"/>
      <c r="M1169" s="232"/>
      <c r="N1169" s="232"/>
      <c r="O1169" s="232"/>
      <c r="P1169" s="232"/>
      <c r="Q1169" s="232"/>
      <c r="R1169" s="129"/>
      <c r="S1169" s="241"/>
      <c r="T1169" s="101"/>
      <c r="U1169" s="242"/>
      <c r="V1169" s="96" t="str">
        <f>IF(I1169=0,"",I1169/H1168)</f>
        <v/>
      </c>
      <c r="W1169" s="97"/>
      <c r="X1169" s="256" t="str">
        <f t="shared" si="192"/>
        <v/>
      </c>
      <c r="Y1169" s="256" t="str">
        <f t="shared" si="193"/>
        <v/>
      </c>
    </row>
    <row r="1170" spans="1:25" ht="15.75" customHeight="1" x14ac:dyDescent="0.25">
      <c r="A1170" s="84">
        <v>2801</v>
      </c>
      <c r="B1170" s="87"/>
      <c r="C1170" s="87"/>
      <c r="D1170" s="87"/>
      <c r="E1170" s="87"/>
      <c r="F1170" s="87"/>
      <c r="G1170" s="87"/>
      <c r="H1170" s="87"/>
      <c r="I1170" s="87"/>
      <c r="J1170" s="87"/>
      <c r="K1170" s="232"/>
      <c r="L1170" s="232"/>
      <c r="M1170" s="232"/>
      <c r="N1170" s="232"/>
      <c r="O1170" s="232"/>
      <c r="P1170" s="232"/>
      <c r="Q1170" s="232"/>
      <c r="R1170" s="129"/>
      <c r="S1170" s="241"/>
      <c r="T1170" s="101"/>
      <c r="U1170" s="242"/>
      <c r="V1170" s="126" t="str">
        <f>IF(J1170=0,"",J1170/I1169)</f>
        <v/>
      </c>
      <c r="W1170" s="97"/>
      <c r="X1170" s="256" t="str">
        <f t="shared" si="192"/>
        <v/>
      </c>
      <c r="Y1170" s="126" t="str">
        <f t="shared" si="193"/>
        <v/>
      </c>
    </row>
    <row r="1171" spans="1:25" ht="15.75" customHeight="1" x14ac:dyDescent="0.25">
      <c r="A1171" s="84">
        <v>2802</v>
      </c>
      <c r="B1171" s="87"/>
      <c r="C1171" s="87"/>
      <c r="D1171" s="87"/>
      <c r="E1171" s="87"/>
      <c r="F1171" s="87"/>
      <c r="G1171" s="87"/>
      <c r="H1171" s="87"/>
      <c r="I1171" s="87"/>
      <c r="J1171" s="87"/>
      <c r="K1171" s="232"/>
      <c r="L1171" s="232"/>
      <c r="M1171" s="232"/>
      <c r="N1171" s="232"/>
      <c r="O1171" s="232"/>
      <c r="P1171" s="232"/>
      <c r="Q1171" s="232"/>
      <c r="R1171" s="129"/>
      <c r="S1171" s="241"/>
      <c r="T1171" s="101"/>
      <c r="U1171" s="232"/>
      <c r="V1171" s="101"/>
      <c r="W1171" s="97"/>
      <c r="X1171" s="101"/>
      <c r="Y1171" s="263"/>
    </row>
    <row r="1172" spans="1:25" ht="15.75" customHeight="1" x14ac:dyDescent="0.25">
      <c r="A1172" s="84">
        <v>2901</v>
      </c>
      <c r="B1172" s="87"/>
      <c r="C1172" s="87"/>
      <c r="D1172" s="87"/>
      <c r="E1172" s="87"/>
      <c r="F1172" s="87"/>
      <c r="G1172" s="87"/>
      <c r="H1172" s="87"/>
      <c r="I1172" s="87"/>
      <c r="J1172" s="87"/>
      <c r="K1172" s="232"/>
      <c r="L1172" s="232"/>
      <c r="M1172" s="232"/>
      <c r="N1172" s="232"/>
      <c r="O1172" s="232"/>
      <c r="P1172" s="232"/>
      <c r="Q1172" s="232"/>
      <c r="R1172" s="129"/>
      <c r="S1172" s="241"/>
      <c r="T1172" s="101"/>
      <c r="U1172" s="232"/>
      <c r="V1172" s="205"/>
      <c r="W1172" s="106"/>
      <c r="X1172" s="261"/>
      <c r="Y1172" s="205"/>
    </row>
    <row r="1173" spans="1:25" ht="15.75" customHeight="1" x14ac:dyDescent="0.25">
      <c r="A1173" s="84">
        <v>2902</v>
      </c>
      <c r="B1173" s="87"/>
      <c r="C1173" s="87"/>
      <c r="D1173" s="87"/>
      <c r="E1173" s="87"/>
      <c r="F1173" s="87"/>
      <c r="G1173" s="87"/>
      <c r="H1173" s="87"/>
      <c r="I1173" s="87"/>
      <c r="J1173" s="87"/>
      <c r="K1173" s="232"/>
      <c r="L1173" s="232"/>
      <c r="M1173" s="232"/>
      <c r="N1173" s="232"/>
      <c r="O1173" s="232"/>
      <c r="P1173" s="232"/>
      <c r="Q1173" s="232"/>
      <c r="R1173" s="129"/>
      <c r="S1173" s="241"/>
      <c r="T1173" s="101"/>
      <c r="U1173" s="232"/>
      <c r="V1173" s="205"/>
      <c r="W1173" s="106"/>
      <c r="X1173" s="261"/>
      <c r="Y1173" s="205"/>
    </row>
    <row r="1174" spans="1:25" ht="15.75" customHeight="1" x14ac:dyDescent="0.25">
      <c r="A1174" s="84">
        <v>3001</v>
      </c>
      <c r="B1174" s="87"/>
      <c r="C1174" s="87"/>
      <c r="D1174" s="87"/>
      <c r="E1174" s="87"/>
      <c r="F1174" s="87"/>
      <c r="G1174" s="87"/>
      <c r="H1174" s="87"/>
      <c r="I1174" s="87"/>
      <c r="J1174" s="87"/>
      <c r="K1174" s="232"/>
      <c r="L1174" s="232"/>
      <c r="M1174" s="232"/>
      <c r="N1174" s="232"/>
      <c r="O1174" s="232"/>
      <c r="P1174" s="232"/>
      <c r="Q1174" s="232"/>
      <c r="R1174" s="129"/>
      <c r="S1174" s="241"/>
      <c r="T1174" s="101"/>
      <c r="U1174" s="232"/>
      <c r="V1174" s="205"/>
      <c r="W1174" s="106"/>
      <c r="X1174" s="261"/>
      <c r="Y1174" s="205"/>
    </row>
    <row r="1175" spans="1:25" ht="15.75" customHeight="1" x14ac:dyDescent="0.25">
      <c r="A1175" s="84">
        <v>3002</v>
      </c>
      <c r="B1175" s="87"/>
      <c r="C1175" s="87"/>
      <c r="D1175" s="87"/>
      <c r="E1175" s="87"/>
      <c r="F1175" s="87"/>
      <c r="G1175" s="87"/>
      <c r="H1175" s="87"/>
      <c r="I1175" s="87"/>
      <c r="J1175" s="87"/>
      <c r="K1175" s="232"/>
      <c r="L1175" s="232"/>
      <c r="M1175" s="232"/>
      <c r="N1175" s="232"/>
      <c r="O1175" s="232"/>
      <c r="P1175" s="232"/>
      <c r="Q1175" s="232"/>
      <c r="R1175" s="129"/>
      <c r="S1175" s="241"/>
      <c r="T1175" s="101"/>
      <c r="U1175" s="232"/>
      <c r="V1175" s="101"/>
      <c r="W1175" s="232"/>
      <c r="X1175" s="262"/>
      <c r="Y1175" s="205"/>
    </row>
    <row r="1176" spans="1:25" ht="15.75" customHeight="1" x14ac:dyDescent="0.25">
      <c r="A1176" s="84">
        <v>3101</v>
      </c>
      <c r="B1176" s="87"/>
      <c r="C1176" s="87"/>
      <c r="D1176" s="87"/>
      <c r="E1176" s="87"/>
      <c r="F1176" s="87"/>
      <c r="G1176" s="87"/>
      <c r="H1176" s="87"/>
      <c r="I1176" s="87"/>
      <c r="J1176" s="87"/>
      <c r="K1176" s="232"/>
      <c r="L1176" s="232"/>
      <c r="M1176" s="232"/>
      <c r="N1176" s="232"/>
      <c r="O1176" s="232"/>
      <c r="P1176" s="232"/>
      <c r="Q1176" s="232"/>
      <c r="R1176" s="129"/>
      <c r="S1176" s="241"/>
      <c r="T1176" s="101"/>
      <c r="U1176" s="232"/>
      <c r="V1176" s="111" t="s">
        <v>91</v>
      </c>
      <c r="W1176" s="112"/>
      <c r="X1176" s="113" t="str">
        <f>IF(SUM(R1167:R1172)=0,"",SUM(R1167:R1172))</f>
        <v/>
      </c>
      <c r="Y1176" s="114" t="s">
        <v>19</v>
      </c>
    </row>
    <row r="1177" spans="1:25" ht="15.75" customHeight="1" x14ac:dyDescent="0.25">
      <c r="A1177" s="84">
        <v>3102</v>
      </c>
      <c r="B1177" s="87"/>
      <c r="C1177" s="87"/>
      <c r="D1177" s="87"/>
      <c r="E1177" s="87"/>
      <c r="F1177" s="87"/>
      <c r="G1177" s="87"/>
      <c r="H1177" s="87"/>
      <c r="I1177" s="87"/>
      <c r="J1177" s="87"/>
      <c r="K1177" s="232"/>
      <c r="L1177" s="232"/>
      <c r="M1177" s="232"/>
      <c r="N1177" s="232"/>
      <c r="O1177" s="232"/>
      <c r="P1177" s="232"/>
      <c r="Q1177" s="232"/>
      <c r="R1177" s="129"/>
      <c r="S1177" s="241"/>
      <c r="T1177" s="101"/>
      <c r="U1177" s="232"/>
      <c r="V1177" s="115" t="s">
        <v>92</v>
      </c>
      <c r="W1177" s="116" t="str">
        <f>IF(W1176/B1163=0,"",W1176/B1163)</f>
        <v/>
      </c>
      <c r="X1177" s="117" t="e">
        <f>IF(W1176/X1176=0,"",W1176/X1176)</f>
        <v>#VALUE!</v>
      </c>
      <c r="Y1177" s="118" t="s">
        <v>93</v>
      </c>
    </row>
    <row r="1178" spans="1:25" ht="15.75" x14ac:dyDescent="0.25">
      <c r="A1178" s="84">
        <v>3201</v>
      </c>
      <c r="B1178" s="87"/>
      <c r="C1178" s="87"/>
      <c r="D1178" s="87"/>
      <c r="E1178" s="87"/>
      <c r="F1178" s="87"/>
      <c r="G1178" s="87"/>
      <c r="H1178" s="87"/>
      <c r="I1178" s="87"/>
      <c r="J1178" s="87"/>
      <c r="K1178" s="232"/>
      <c r="L1178" s="232"/>
      <c r="M1178" s="232"/>
      <c r="N1178" s="232"/>
      <c r="O1178" s="232"/>
      <c r="P1178" s="232"/>
      <c r="Q1178" s="232"/>
      <c r="R1178" s="129"/>
      <c r="S1178" s="243"/>
      <c r="T1178" s="244"/>
      <c r="U1178" s="245"/>
      <c r="V1178" s="120"/>
      <c r="W1178" s="121"/>
      <c r="X1178" s="121"/>
      <c r="Y1178" s="122"/>
    </row>
    <row r="1179" spans="1:25" ht="18" x14ac:dyDescent="0.25">
      <c r="A1179" s="46"/>
      <c r="B1179" s="296" t="s">
        <v>111</v>
      </c>
      <c r="C1179" s="296"/>
      <c r="D1179" s="296"/>
      <c r="E1179" s="296"/>
      <c r="F1179" s="296"/>
      <c r="G1179" s="296"/>
      <c r="H1179" s="296"/>
      <c r="I1179" s="296"/>
      <c r="J1179" s="296"/>
      <c r="K1179" s="296"/>
      <c r="L1179" s="296"/>
      <c r="M1179" s="296"/>
      <c r="N1179" s="296"/>
      <c r="O1179" s="296"/>
      <c r="P1179" s="296"/>
      <c r="Q1179" s="296"/>
      <c r="R1179" s="123">
        <f>SUM(R1163:R1175)</f>
        <v>0</v>
      </c>
      <c r="S1179" s="124" t="str">
        <f>IF(R1170=0,"",R1170/B1163)</f>
        <v/>
      </c>
      <c r="T1179" s="124" t="str">
        <f>IF(R1179=0,"",R1179/B1163)</f>
        <v/>
      </c>
      <c r="U1179" s="124" t="str">
        <f>IF(R1170=0,"",T1179-S1179)</f>
        <v/>
      </c>
      <c r="V1179" s="1"/>
      <c r="W1179" s="2"/>
      <c r="X1179" s="36"/>
      <c r="Y1179" s="1"/>
    </row>
    <row r="1180" spans="1:25" ht="12.75" customHeight="1" x14ac:dyDescent="0.2"/>
    <row r="1181" spans="1:25" ht="12.75" customHeight="1" x14ac:dyDescent="0.2"/>
    <row r="1182" spans="1:25" ht="26.25" x14ac:dyDescent="0.4">
      <c r="A1182" s="2"/>
      <c r="B1182" s="297" t="s">
        <v>101</v>
      </c>
      <c r="C1182" s="297"/>
      <c r="D1182" s="297"/>
      <c r="E1182" s="297"/>
      <c r="F1182" s="297"/>
      <c r="G1182" s="297"/>
      <c r="H1182" s="297"/>
      <c r="I1182" s="297"/>
      <c r="J1182" s="297"/>
      <c r="K1182" s="297"/>
      <c r="L1182" s="297"/>
      <c r="M1182" s="297"/>
      <c r="N1182" s="297"/>
      <c r="O1182" s="297"/>
      <c r="P1182" s="297"/>
      <c r="Q1182" s="297"/>
      <c r="R1182" s="208" t="s">
        <v>158</v>
      </c>
      <c r="S1182" s="1"/>
      <c r="T1182" s="1"/>
      <c r="U1182" s="2"/>
      <c r="V1182" s="1"/>
      <c r="W1182" s="2"/>
      <c r="X1182" s="2"/>
      <c r="Y1182" s="2"/>
    </row>
    <row r="1183" spans="1:25" ht="20.25" x14ac:dyDescent="0.2">
      <c r="A1183" s="316" t="s">
        <v>18</v>
      </c>
      <c r="B1183" s="318" t="s">
        <v>102</v>
      </c>
      <c r="C1183" s="319"/>
      <c r="D1183" s="319"/>
      <c r="E1183" s="319"/>
      <c r="F1183" s="319"/>
      <c r="G1183" s="319"/>
      <c r="H1183" s="319"/>
      <c r="I1183" s="319"/>
      <c r="J1183" s="320"/>
      <c r="K1183" s="298"/>
      <c r="L1183" s="298"/>
      <c r="M1183" s="298"/>
      <c r="N1183" s="298"/>
      <c r="O1183" s="298"/>
      <c r="P1183" s="298"/>
      <c r="Q1183" s="298"/>
      <c r="R1183" s="327" t="s">
        <v>19</v>
      </c>
      <c r="S1183" s="323" t="s">
        <v>11</v>
      </c>
      <c r="T1183" s="323" t="s">
        <v>12</v>
      </c>
      <c r="U1183" s="325" t="s">
        <v>13</v>
      </c>
      <c r="V1183" s="323" t="s">
        <v>14</v>
      </c>
      <c r="W1183" s="324" t="s">
        <v>15</v>
      </c>
      <c r="X1183" s="324" t="s">
        <v>16</v>
      </c>
      <c r="Y1183" s="323" t="s">
        <v>103</v>
      </c>
    </row>
    <row r="1184" spans="1:25" ht="15.75" x14ac:dyDescent="0.25">
      <c r="A1184" s="317"/>
      <c r="B1184" s="84" t="s">
        <v>104</v>
      </c>
      <c r="C1184" s="84" t="s">
        <v>105</v>
      </c>
      <c r="D1184" s="84" t="s">
        <v>106</v>
      </c>
      <c r="E1184" s="84" t="s">
        <v>107</v>
      </c>
      <c r="F1184" s="84" t="s">
        <v>108</v>
      </c>
      <c r="G1184" s="84" t="s">
        <v>109</v>
      </c>
      <c r="H1184" s="84" t="s">
        <v>110</v>
      </c>
      <c r="I1184" s="84" t="s">
        <v>73</v>
      </c>
      <c r="J1184" s="84" t="s">
        <v>74</v>
      </c>
      <c r="K1184" s="2"/>
      <c r="L1184" s="2"/>
      <c r="M1184" s="2"/>
      <c r="N1184" s="2"/>
      <c r="O1184" s="2"/>
      <c r="P1184" s="2"/>
      <c r="Q1184" s="2"/>
      <c r="R1184" s="322"/>
      <c r="S1184" s="317"/>
      <c r="T1184" s="317"/>
      <c r="U1184" s="317"/>
      <c r="V1184" s="317"/>
      <c r="W1184" s="317"/>
      <c r="X1184" s="317"/>
      <c r="Y1184" s="317"/>
    </row>
    <row r="1185" spans="1:26" ht="15.75" customHeight="1" x14ac:dyDescent="0.25">
      <c r="A1185" s="84">
        <v>2501</v>
      </c>
      <c r="B1185" s="87">
        <v>115</v>
      </c>
      <c r="C1185" s="87"/>
      <c r="D1185" s="87"/>
      <c r="E1185" s="87"/>
      <c r="F1185" s="87"/>
      <c r="G1185" s="87"/>
      <c r="H1185" s="87"/>
      <c r="I1185" s="87"/>
      <c r="J1185" s="87"/>
      <c r="K1185" s="232"/>
      <c r="L1185" s="232"/>
      <c r="M1185" s="232"/>
      <c r="N1185" s="232"/>
      <c r="O1185" s="232"/>
      <c r="P1185" s="232"/>
      <c r="Q1185" s="232"/>
      <c r="R1185" s="129"/>
      <c r="S1185" s="238"/>
      <c r="T1185" s="239"/>
      <c r="U1185" s="240"/>
      <c r="V1185" s="254"/>
      <c r="W1185" s="92">
        <f>B1185</f>
        <v>115</v>
      </c>
      <c r="X1185" s="255"/>
      <c r="Y1185" s="254"/>
    </row>
    <row r="1186" spans="1:26" ht="15.75" customHeight="1" x14ac:dyDescent="0.25">
      <c r="A1186" s="84">
        <v>2502</v>
      </c>
      <c r="B1186" s="87"/>
      <c r="C1186" s="87"/>
      <c r="D1186" s="87"/>
      <c r="E1186" s="87"/>
      <c r="F1186" s="87"/>
      <c r="G1186" s="87"/>
      <c r="H1186" s="87"/>
      <c r="I1186" s="87"/>
      <c r="J1186" s="87"/>
      <c r="K1186" s="232"/>
      <c r="L1186" s="232"/>
      <c r="M1186" s="232"/>
      <c r="N1186" s="232"/>
      <c r="O1186" s="232"/>
      <c r="P1186" s="232"/>
      <c r="Q1186" s="232"/>
      <c r="R1186" s="129"/>
      <c r="S1186" s="241"/>
      <c r="T1186" s="101"/>
      <c r="U1186" s="242"/>
      <c r="V1186" s="96" t="str">
        <f>IF(C1186=0,"",C1186/B1185)</f>
        <v/>
      </c>
      <c r="W1186" s="97"/>
      <c r="X1186" s="256" t="str">
        <f t="shared" ref="X1186:X1193" si="194">IF(W1186=0,"",W1186/W1185)</f>
        <v/>
      </c>
      <c r="Y1186" s="256" t="str">
        <f t="shared" ref="Y1186:Y1193" si="195">IF(W1186=0,"",100%-X1186)</f>
        <v/>
      </c>
    </row>
    <row r="1187" spans="1:26" ht="15.75" customHeight="1" x14ac:dyDescent="0.25">
      <c r="A1187" s="84">
        <v>2601</v>
      </c>
      <c r="B1187" s="87"/>
      <c r="C1187" s="87"/>
      <c r="D1187" s="87"/>
      <c r="E1187" s="87"/>
      <c r="F1187" s="87"/>
      <c r="G1187" s="87"/>
      <c r="H1187" s="87"/>
      <c r="I1187" s="87"/>
      <c r="J1187" s="87"/>
      <c r="K1187" s="232"/>
      <c r="L1187" s="232"/>
      <c r="M1187" s="232"/>
      <c r="N1187" s="232"/>
      <c r="O1187" s="232"/>
      <c r="P1187" s="232"/>
      <c r="Q1187" s="232"/>
      <c r="R1187" s="129"/>
      <c r="S1187" s="241"/>
      <c r="T1187" s="101"/>
      <c r="U1187" s="242"/>
      <c r="V1187" s="96" t="str">
        <f>IF(D1187=0,"",D1187/C1186)</f>
        <v/>
      </c>
      <c r="W1187" s="97"/>
      <c r="X1187" s="256" t="str">
        <f t="shared" si="194"/>
        <v/>
      </c>
      <c r="Y1187" s="256" t="str">
        <f t="shared" si="195"/>
        <v/>
      </c>
      <c r="Z1187" s="128">
        <f>W1187/W1185</f>
        <v>0</v>
      </c>
    </row>
    <row r="1188" spans="1:26" ht="15.75" customHeight="1" x14ac:dyDescent="0.25">
      <c r="A1188" s="84">
        <v>2602</v>
      </c>
      <c r="B1188" s="87"/>
      <c r="C1188" s="87"/>
      <c r="D1188" s="87"/>
      <c r="E1188" s="87"/>
      <c r="F1188" s="87"/>
      <c r="G1188" s="87"/>
      <c r="H1188" s="87"/>
      <c r="I1188" s="87"/>
      <c r="J1188" s="87"/>
      <c r="K1188" s="232"/>
      <c r="L1188" s="232"/>
      <c r="M1188" s="232"/>
      <c r="N1188" s="232"/>
      <c r="O1188" s="232"/>
      <c r="P1188" s="232"/>
      <c r="Q1188" s="232"/>
      <c r="R1188" s="129"/>
      <c r="S1188" s="241"/>
      <c r="T1188" s="101"/>
      <c r="U1188" s="242"/>
      <c r="V1188" s="96" t="str">
        <f>IF(E1188=0,"",E1188/D1187)</f>
        <v/>
      </c>
      <c r="W1188" s="97"/>
      <c r="X1188" s="256" t="str">
        <f t="shared" si="194"/>
        <v/>
      </c>
      <c r="Y1188" s="256" t="str">
        <f t="shared" si="195"/>
        <v/>
      </c>
    </row>
    <row r="1189" spans="1:26" ht="15.75" customHeight="1" x14ac:dyDescent="0.25">
      <c r="A1189" s="84">
        <v>2701</v>
      </c>
      <c r="B1189" s="87"/>
      <c r="C1189" s="87"/>
      <c r="D1189" s="87"/>
      <c r="E1189" s="87"/>
      <c r="F1189" s="87"/>
      <c r="G1189" s="87"/>
      <c r="H1189" s="87"/>
      <c r="I1189" s="87"/>
      <c r="J1189" s="87"/>
      <c r="K1189" s="232"/>
      <c r="L1189" s="232"/>
      <c r="M1189" s="232"/>
      <c r="N1189" s="232"/>
      <c r="O1189" s="232"/>
      <c r="P1189" s="232"/>
      <c r="Q1189" s="232"/>
      <c r="R1189" s="129"/>
      <c r="S1189" s="241"/>
      <c r="T1189" s="101"/>
      <c r="U1189" s="242"/>
      <c r="V1189" s="96" t="e">
        <f>F1189/E1188</f>
        <v>#DIV/0!</v>
      </c>
      <c r="W1189" s="97"/>
      <c r="X1189" s="256" t="str">
        <f t="shared" si="194"/>
        <v/>
      </c>
      <c r="Y1189" s="256" t="str">
        <f t="shared" si="195"/>
        <v/>
      </c>
    </row>
    <row r="1190" spans="1:26" ht="15.75" customHeight="1" x14ac:dyDescent="0.25">
      <c r="A1190" s="84">
        <v>2702</v>
      </c>
      <c r="B1190" s="87"/>
      <c r="C1190" s="87"/>
      <c r="D1190" s="87"/>
      <c r="E1190" s="87"/>
      <c r="F1190" s="87"/>
      <c r="G1190" s="87"/>
      <c r="H1190" s="87"/>
      <c r="I1190" s="87"/>
      <c r="J1190" s="87"/>
      <c r="K1190" s="232"/>
      <c r="L1190" s="232"/>
      <c r="M1190" s="232"/>
      <c r="N1190" s="232"/>
      <c r="O1190" s="232"/>
      <c r="P1190" s="232"/>
      <c r="Q1190" s="232"/>
      <c r="R1190" s="129"/>
      <c r="S1190" s="241"/>
      <c r="T1190" s="101"/>
      <c r="U1190" s="242"/>
      <c r="V1190" s="96" t="e">
        <f>G1190/F1189</f>
        <v>#DIV/0!</v>
      </c>
      <c r="W1190" s="97"/>
      <c r="X1190" s="256" t="str">
        <f t="shared" si="194"/>
        <v/>
      </c>
      <c r="Y1190" s="256" t="str">
        <f t="shared" si="195"/>
        <v/>
      </c>
    </row>
    <row r="1191" spans="1:26" ht="15.75" customHeight="1" x14ac:dyDescent="0.25">
      <c r="A1191" s="84">
        <v>2801</v>
      </c>
      <c r="B1191" s="87"/>
      <c r="C1191" s="87"/>
      <c r="D1191" s="87"/>
      <c r="E1191" s="87"/>
      <c r="F1191" s="87"/>
      <c r="G1191" s="87"/>
      <c r="H1191" s="87"/>
      <c r="I1191" s="87"/>
      <c r="J1191" s="87"/>
      <c r="K1191" s="232"/>
      <c r="L1191" s="232"/>
      <c r="M1191" s="232"/>
      <c r="N1191" s="232"/>
      <c r="O1191" s="232"/>
      <c r="P1191" s="232"/>
      <c r="Q1191" s="232"/>
      <c r="R1191" s="129"/>
      <c r="S1191" s="241"/>
      <c r="T1191" s="101"/>
      <c r="U1191" s="242"/>
      <c r="V1191" s="96" t="str">
        <f>IF(H1191=0,"",H1191/G1190)</f>
        <v/>
      </c>
      <c r="W1191" s="97"/>
      <c r="X1191" s="256" t="str">
        <f t="shared" si="194"/>
        <v/>
      </c>
      <c r="Y1191" s="256" t="str">
        <f t="shared" si="195"/>
        <v/>
      </c>
    </row>
    <row r="1192" spans="1:26" ht="15.75" customHeight="1" x14ac:dyDescent="0.25">
      <c r="A1192" s="84">
        <v>2802</v>
      </c>
      <c r="B1192" s="87"/>
      <c r="C1192" s="87"/>
      <c r="D1192" s="87"/>
      <c r="E1192" s="87"/>
      <c r="F1192" s="87"/>
      <c r="G1192" s="87"/>
      <c r="H1192" s="87"/>
      <c r="I1192" s="87"/>
      <c r="J1192" s="87"/>
      <c r="K1192" s="232"/>
      <c r="L1192" s="232"/>
      <c r="M1192" s="232"/>
      <c r="N1192" s="232"/>
      <c r="O1192" s="232"/>
      <c r="P1192" s="232"/>
      <c r="Q1192" s="232"/>
      <c r="R1192" s="129"/>
      <c r="S1192" s="241"/>
      <c r="T1192" s="101"/>
      <c r="U1192" s="242"/>
      <c r="V1192" s="126" t="str">
        <f>IF(I1192=0,"",I1192/H1191)</f>
        <v/>
      </c>
      <c r="W1192" s="97"/>
      <c r="X1192" s="256" t="str">
        <f t="shared" si="194"/>
        <v/>
      </c>
      <c r="Y1192" s="126" t="str">
        <f t="shared" si="195"/>
        <v/>
      </c>
    </row>
    <row r="1193" spans="1:26" ht="15.75" customHeight="1" x14ac:dyDescent="0.25">
      <c r="A1193" s="84">
        <v>2901</v>
      </c>
      <c r="B1193" s="87"/>
      <c r="C1193" s="87"/>
      <c r="D1193" s="87"/>
      <c r="E1193" s="87"/>
      <c r="F1193" s="87"/>
      <c r="G1193" s="87"/>
      <c r="H1193" s="87"/>
      <c r="I1193" s="87"/>
      <c r="J1193" s="87"/>
      <c r="K1193" s="232"/>
      <c r="L1193" s="232"/>
      <c r="M1193" s="232"/>
      <c r="N1193" s="232"/>
      <c r="O1193" s="232"/>
      <c r="P1193" s="232"/>
      <c r="Q1193" s="232"/>
      <c r="R1193" s="129"/>
      <c r="S1193" s="241"/>
      <c r="T1193" s="101"/>
      <c r="U1193" s="232"/>
      <c r="V1193" s="126" t="str">
        <f>IF(J1193=0,"",J1193/I1192)</f>
        <v/>
      </c>
      <c r="W1193" s="97"/>
      <c r="X1193" s="256" t="str">
        <f t="shared" si="194"/>
        <v/>
      </c>
      <c r="Y1193" s="126" t="str">
        <f t="shared" si="195"/>
        <v/>
      </c>
    </row>
    <row r="1194" spans="1:26" ht="15.75" customHeight="1" x14ac:dyDescent="0.25">
      <c r="A1194" s="84">
        <v>2902</v>
      </c>
      <c r="B1194" s="87"/>
      <c r="C1194" s="87"/>
      <c r="D1194" s="87"/>
      <c r="E1194" s="87"/>
      <c r="F1194" s="87"/>
      <c r="G1194" s="87"/>
      <c r="H1194" s="87"/>
      <c r="I1194" s="87"/>
      <c r="J1194" s="87"/>
      <c r="K1194" s="232"/>
      <c r="L1194" s="232"/>
      <c r="M1194" s="232"/>
      <c r="N1194" s="232"/>
      <c r="O1194" s="232"/>
      <c r="P1194" s="232"/>
      <c r="Q1194" s="232"/>
      <c r="R1194" s="129"/>
      <c r="S1194" s="241"/>
      <c r="T1194" s="101"/>
      <c r="U1194" s="232"/>
      <c r="V1194" s="205"/>
      <c r="W1194" s="106"/>
      <c r="X1194" s="261"/>
      <c r="Y1194" s="205"/>
    </row>
    <row r="1195" spans="1:26" ht="15.75" customHeight="1" x14ac:dyDescent="0.25">
      <c r="A1195" s="84">
        <v>3001</v>
      </c>
      <c r="B1195" s="87"/>
      <c r="C1195" s="87"/>
      <c r="D1195" s="87"/>
      <c r="E1195" s="87"/>
      <c r="F1195" s="87"/>
      <c r="G1195" s="87"/>
      <c r="H1195" s="87"/>
      <c r="I1195" s="87"/>
      <c r="J1195" s="87"/>
      <c r="K1195" s="232"/>
      <c r="L1195" s="232"/>
      <c r="M1195" s="232"/>
      <c r="N1195" s="232"/>
      <c r="O1195" s="232"/>
      <c r="P1195" s="232"/>
      <c r="Q1195" s="232"/>
      <c r="R1195" s="129"/>
      <c r="S1195" s="241"/>
      <c r="T1195" s="101"/>
      <c r="U1195" s="232"/>
      <c r="V1195" s="205"/>
      <c r="W1195" s="106"/>
      <c r="X1195" s="261"/>
      <c r="Y1195" s="205"/>
    </row>
    <row r="1196" spans="1:26" ht="15.75" customHeight="1" x14ac:dyDescent="0.25">
      <c r="A1196" s="84">
        <v>3002</v>
      </c>
      <c r="B1196" s="87"/>
      <c r="C1196" s="87"/>
      <c r="D1196" s="87"/>
      <c r="E1196" s="87"/>
      <c r="F1196" s="87"/>
      <c r="G1196" s="87"/>
      <c r="H1196" s="87"/>
      <c r="I1196" s="87"/>
      <c r="J1196" s="87"/>
      <c r="K1196" s="232"/>
      <c r="L1196" s="232"/>
      <c r="M1196" s="232"/>
      <c r="N1196" s="232"/>
      <c r="O1196" s="232"/>
      <c r="P1196" s="232"/>
      <c r="Q1196" s="232"/>
      <c r="R1196" s="129"/>
      <c r="S1196" s="241"/>
      <c r="T1196" s="101"/>
      <c r="U1196" s="232"/>
      <c r="V1196" s="205"/>
      <c r="W1196" s="106"/>
      <c r="X1196" s="261"/>
      <c r="Y1196" s="205"/>
    </row>
    <row r="1197" spans="1:26" ht="15.75" customHeight="1" x14ac:dyDescent="0.25">
      <c r="A1197" s="84">
        <v>3101</v>
      </c>
      <c r="B1197" s="87"/>
      <c r="C1197" s="87"/>
      <c r="D1197" s="87"/>
      <c r="E1197" s="87"/>
      <c r="F1197" s="87"/>
      <c r="G1197" s="87"/>
      <c r="H1197" s="87"/>
      <c r="I1197" s="87"/>
      <c r="J1197" s="87"/>
      <c r="K1197" s="232"/>
      <c r="L1197" s="232"/>
      <c r="M1197" s="232"/>
      <c r="N1197" s="232"/>
      <c r="O1197" s="232"/>
      <c r="P1197" s="232"/>
      <c r="Q1197" s="232"/>
      <c r="R1197" s="129"/>
      <c r="S1197" s="241"/>
      <c r="T1197" s="101"/>
      <c r="U1197" s="232"/>
      <c r="V1197" s="101"/>
      <c r="W1197" s="232"/>
      <c r="X1197" s="262"/>
      <c r="Y1197" s="205"/>
    </row>
    <row r="1198" spans="1:26" ht="15.75" customHeight="1" x14ac:dyDescent="0.25">
      <c r="A1198" s="84">
        <v>3102</v>
      </c>
      <c r="B1198" s="87"/>
      <c r="C1198" s="87"/>
      <c r="D1198" s="87"/>
      <c r="E1198" s="87"/>
      <c r="F1198" s="87"/>
      <c r="G1198" s="87"/>
      <c r="H1198" s="87"/>
      <c r="I1198" s="87"/>
      <c r="J1198" s="87"/>
      <c r="K1198" s="232"/>
      <c r="L1198" s="232"/>
      <c r="M1198" s="232"/>
      <c r="N1198" s="232"/>
      <c r="O1198" s="232"/>
      <c r="P1198" s="232"/>
      <c r="Q1198" s="232"/>
      <c r="R1198" s="129"/>
      <c r="S1198" s="241"/>
      <c r="T1198" s="101"/>
      <c r="U1198" s="232"/>
      <c r="V1198" s="111" t="s">
        <v>91</v>
      </c>
      <c r="W1198" s="112"/>
      <c r="X1198" s="113">
        <f>R1201</f>
        <v>0</v>
      </c>
      <c r="Y1198" s="114" t="s">
        <v>19</v>
      </c>
    </row>
    <row r="1199" spans="1:26" ht="15.75" x14ac:dyDescent="0.25">
      <c r="A1199" s="84">
        <v>3201</v>
      </c>
      <c r="B1199" s="87"/>
      <c r="C1199" s="87"/>
      <c r="D1199" s="87"/>
      <c r="E1199" s="87"/>
      <c r="F1199" s="87"/>
      <c r="G1199" s="87"/>
      <c r="H1199" s="87"/>
      <c r="I1199" s="87"/>
      <c r="J1199" s="87"/>
      <c r="K1199" s="232"/>
      <c r="L1199" s="232"/>
      <c r="M1199" s="232"/>
      <c r="N1199" s="232"/>
      <c r="O1199" s="232"/>
      <c r="P1199" s="232"/>
      <c r="Q1199" s="232"/>
      <c r="R1199" s="129"/>
      <c r="S1199" s="241"/>
      <c r="T1199" s="101"/>
      <c r="U1199" s="232"/>
      <c r="V1199" s="115" t="s">
        <v>92</v>
      </c>
      <c r="W1199" s="116" t="str">
        <f>IF(W1198/B1185=0,"",W1198/B1185)</f>
        <v/>
      </c>
      <c r="X1199" s="117" t="e">
        <f>IF(W1198/X1198=0,"",W1198/X1198)</f>
        <v>#DIV/0!</v>
      </c>
      <c r="Y1199" s="118" t="s">
        <v>93</v>
      </c>
    </row>
    <row r="1200" spans="1:26" ht="15.75" x14ac:dyDescent="0.25">
      <c r="A1200" s="84">
        <v>3202</v>
      </c>
      <c r="B1200" s="227"/>
      <c r="C1200" s="227"/>
      <c r="D1200" s="227"/>
      <c r="E1200" s="227"/>
      <c r="F1200" s="227"/>
      <c r="G1200" s="227"/>
      <c r="H1200" s="227"/>
      <c r="I1200" s="227"/>
      <c r="J1200" s="227"/>
      <c r="K1200" s="274"/>
      <c r="L1200" s="274"/>
      <c r="M1200" s="274"/>
      <c r="N1200" s="274"/>
      <c r="O1200" s="274"/>
      <c r="P1200" s="274"/>
      <c r="Q1200" s="274"/>
      <c r="R1200" s="129"/>
      <c r="S1200" s="243"/>
      <c r="T1200" s="244"/>
      <c r="U1200" s="245"/>
      <c r="V1200" s="120"/>
      <c r="W1200" s="121"/>
      <c r="X1200" s="121"/>
      <c r="Y1200" s="122"/>
    </row>
    <row r="1201" spans="1:25" ht="18" x14ac:dyDescent="0.25">
      <c r="A1201" s="46"/>
      <c r="B1201" s="296" t="s">
        <v>111</v>
      </c>
      <c r="C1201" s="296"/>
      <c r="D1201" s="296"/>
      <c r="E1201" s="296"/>
      <c r="F1201" s="296"/>
      <c r="G1201" s="296"/>
      <c r="H1201" s="296"/>
      <c r="I1201" s="296"/>
      <c r="J1201" s="296"/>
      <c r="K1201" s="296"/>
      <c r="L1201" s="296"/>
      <c r="M1201" s="296"/>
      <c r="N1201" s="296"/>
      <c r="O1201" s="296"/>
      <c r="P1201" s="296"/>
      <c r="Q1201" s="296"/>
      <c r="R1201" s="209">
        <f>SUM(R1185:R1197)</f>
        <v>0</v>
      </c>
      <c r="S1201" s="124" t="str">
        <f>IF(R1193=0,"",R1193/B1185)</f>
        <v/>
      </c>
      <c r="T1201" s="124" t="str">
        <f>IF(R1201=0,"",R1201/B1185)</f>
        <v/>
      </c>
      <c r="U1201" s="124" t="e">
        <f>T1201-S1201</f>
        <v>#VALUE!</v>
      </c>
      <c r="V1201" s="1"/>
      <c r="W1201" s="2"/>
      <c r="X1201" s="36"/>
      <c r="Y1201" s="1"/>
    </row>
    <row r="1202" spans="1:25" ht="12.75" x14ac:dyDescent="0.2"/>
    <row r="1203" spans="1:25" ht="12.75" x14ac:dyDescent="0.2"/>
  </sheetData>
  <mergeCells count="464">
    <mergeCell ref="X1183:X1184"/>
    <mergeCell ref="Y1183:Y1184"/>
    <mergeCell ref="A1183:A1184"/>
    <mergeCell ref="B1183:J1183"/>
    <mergeCell ref="R1183:R1184"/>
    <mergeCell ref="S1183:S1184"/>
    <mergeCell ref="T1183:T1184"/>
    <mergeCell ref="U1183:U1184"/>
    <mergeCell ref="V1183:V1184"/>
    <mergeCell ref="W1183:W1184"/>
    <mergeCell ref="K1183:Q1183"/>
    <mergeCell ref="X1161:X1162"/>
    <mergeCell ref="Y1161:Y1162"/>
    <mergeCell ref="A1161:A1162"/>
    <mergeCell ref="B1161:J1161"/>
    <mergeCell ref="R1161:R1162"/>
    <mergeCell ref="S1161:S1162"/>
    <mergeCell ref="T1161:T1162"/>
    <mergeCell ref="U1161:U1162"/>
    <mergeCell ref="V1161:V1162"/>
    <mergeCell ref="W1161:W1162"/>
    <mergeCell ref="K1161:Q1161"/>
    <mergeCell ref="X1139:X1140"/>
    <mergeCell ref="Y1139:Y1140"/>
    <mergeCell ref="A1139:A1140"/>
    <mergeCell ref="B1139:J1139"/>
    <mergeCell ref="R1139:R1140"/>
    <mergeCell ref="S1139:S1140"/>
    <mergeCell ref="T1139:T1140"/>
    <mergeCell ref="U1139:U1140"/>
    <mergeCell ref="V1139:V1140"/>
    <mergeCell ref="W1139:W1140"/>
    <mergeCell ref="K1139:Q1139"/>
    <mergeCell ref="X1095:X1096"/>
    <mergeCell ref="Y1095:Y1096"/>
    <mergeCell ref="A1095:A1096"/>
    <mergeCell ref="B1095:J1095"/>
    <mergeCell ref="R1095:R1096"/>
    <mergeCell ref="S1095:S1096"/>
    <mergeCell ref="T1095:T1096"/>
    <mergeCell ref="U1095:U1096"/>
    <mergeCell ref="V1095:V1096"/>
    <mergeCell ref="W1095:W1096"/>
    <mergeCell ref="K1095:Q1095"/>
    <mergeCell ref="U1051:U1052"/>
    <mergeCell ref="V1051:V1052"/>
    <mergeCell ref="W1051:W1052"/>
    <mergeCell ref="X1051:X1052"/>
    <mergeCell ref="Y1051:Y1052"/>
    <mergeCell ref="A1051:A1052"/>
    <mergeCell ref="B1051:J1051"/>
    <mergeCell ref="R1051:R1052"/>
    <mergeCell ref="S1051:S1052"/>
    <mergeCell ref="T1051:T1052"/>
    <mergeCell ref="K1051:Q1051"/>
    <mergeCell ref="U1029:U1030"/>
    <mergeCell ref="V1029:V1030"/>
    <mergeCell ref="W1029:W1030"/>
    <mergeCell ref="X1029:X1030"/>
    <mergeCell ref="Y1029:Y1030"/>
    <mergeCell ref="A1029:A1030"/>
    <mergeCell ref="B1029:J1029"/>
    <mergeCell ref="R1029:R1030"/>
    <mergeCell ref="S1029:S1030"/>
    <mergeCell ref="T1029:T1030"/>
    <mergeCell ref="K1029:Q1029"/>
    <mergeCell ref="T1007:T1008"/>
    <mergeCell ref="U985:U986"/>
    <mergeCell ref="V985:V986"/>
    <mergeCell ref="W985:W986"/>
    <mergeCell ref="X985:X986"/>
    <mergeCell ref="Y985:Y986"/>
    <mergeCell ref="A985:A986"/>
    <mergeCell ref="B985:J985"/>
    <mergeCell ref="R985:R986"/>
    <mergeCell ref="S985:S986"/>
    <mergeCell ref="T985:T986"/>
    <mergeCell ref="K985:Q985"/>
    <mergeCell ref="B1006:Q1006"/>
    <mergeCell ref="K1007:Q1007"/>
    <mergeCell ref="B1003:Q1003"/>
    <mergeCell ref="U1007:U1008"/>
    <mergeCell ref="V1007:V1008"/>
    <mergeCell ref="W1007:W1008"/>
    <mergeCell ref="X1007:X1008"/>
    <mergeCell ref="Y1007:Y1008"/>
    <mergeCell ref="A1007:A1008"/>
    <mergeCell ref="B1007:J1007"/>
    <mergeCell ref="R1007:R1008"/>
    <mergeCell ref="S1007:S1008"/>
    <mergeCell ref="U941:U942"/>
    <mergeCell ref="V941:V942"/>
    <mergeCell ref="W941:W942"/>
    <mergeCell ref="X941:X942"/>
    <mergeCell ref="Y941:Y942"/>
    <mergeCell ref="A941:A942"/>
    <mergeCell ref="B941:J941"/>
    <mergeCell ref="R941:R942"/>
    <mergeCell ref="S941:S942"/>
    <mergeCell ref="T941:T942"/>
    <mergeCell ref="T897:T898"/>
    <mergeCell ref="U919:U920"/>
    <mergeCell ref="V919:V920"/>
    <mergeCell ref="W919:W920"/>
    <mergeCell ref="X919:X920"/>
    <mergeCell ref="Y919:Y920"/>
    <mergeCell ref="A919:A920"/>
    <mergeCell ref="B919:J919"/>
    <mergeCell ref="R919:R920"/>
    <mergeCell ref="S919:S920"/>
    <mergeCell ref="T919:T920"/>
    <mergeCell ref="B598:Q598"/>
    <mergeCell ref="K599:Q599"/>
    <mergeCell ref="B595:Q595"/>
    <mergeCell ref="U1073:U1074"/>
    <mergeCell ref="V1073:V1074"/>
    <mergeCell ref="W1073:W1074"/>
    <mergeCell ref="X1073:X1074"/>
    <mergeCell ref="Y1073:Y1074"/>
    <mergeCell ref="A1073:A1074"/>
    <mergeCell ref="B1073:J1073"/>
    <mergeCell ref="R1073:R1074"/>
    <mergeCell ref="S1073:S1074"/>
    <mergeCell ref="T1073:T1074"/>
    <mergeCell ref="B1072:Q1072"/>
    <mergeCell ref="K1073:Q1073"/>
    <mergeCell ref="U897:U898"/>
    <mergeCell ref="V897:V898"/>
    <mergeCell ref="W897:W898"/>
    <mergeCell ref="X897:X898"/>
    <mergeCell ref="Y897:Y898"/>
    <mergeCell ref="A897:A898"/>
    <mergeCell ref="B897:J897"/>
    <mergeCell ref="R897:R898"/>
    <mergeCell ref="S897:S898"/>
    <mergeCell ref="U599:U600"/>
    <mergeCell ref="V599:V600"/>
    <mergeCell ref="W599:W600"/>
    <mergeCell ref="X599:X600"/>
    <mergeCell ref="Y599:Y600"/>
    <mergeCell ref="A599:A600"/>
    <mergeCell ref="B599:J599"/>
    <mergeCell ref="R599:R600"/>
    <mergeCell ref="S599:S600"/>
    <mergeCell ref="T599:T600"/>
    <mergeCell ref="Y576:Y577"/>
    <mergeCell ref="A576:A577"/>
    <mergeCell ref="B576:J576"/>
    <mergeCell ref="R576:R577"/>
    <mergeCell ref="S576:S577"/>
    <mergeCell ref="T576:T577"/>
    <mergeCell ref="B575:Q575"/>
    <mergeCell ref="K576:Q576"/>
    <mergeCell ref="B572:Q572"/>
    <mergeCell ref="S553:S554"/>
    <mergeCell ref="T553:T554"/>
    <mergeCell ref="B552:Q552"/>
    <mergeCell ref="K553:Q553"/>
    <mergeCell ref="B549:Q549"/>
    <mergeCell ref="U576:U577"/>
    <mergeCell ref="V576:V577"/>
    <mergeCell ref="W576:W577"/>
    <mergeCell ref="X576:X577"/>
    <mergeCell ref="U963:U964"/>
    <mergeCell ref="V963:V964"/>
    <mergeCell ref="W963:W964"/>
    <mergeCell ref="X963:X964"/>
    <mergeCell ref="Y963:Y964"/>
    <mergeCell ref="A963:A964"/>
    <mergeCell ref="B963:J963"/>
    <mergeCell ref="R963:R964"/>
    <mergeCell ref="S963:S964"/>
    <mergeCell ref="T963:T964"/>
    <mergeCell ref="U875:U876"/>
    <mergeCell ref="V875:V876"/>
    <mergeCell ref="W875:W876"/>
    <mergeCell ref="X875:X876"/>
    <mergeCell ref="Y875:Y876"/>
    <mergeCell ref="A875:A876"/>
    <mergeCell ref="B875:J875"/>
    <mergeCell ref="R875:R876"/>
    <mergeCell ref="S875:S876"/>
    <mergeCell ref="T875:T876"/>
    <mergeCell ref="K875:Q875"/>
    <mergeCell ref="U852:U853"/>
    <mergeCell ref="V852:V853"/>
    <mergeCell ref="W852:W853"/>
    <mergeCell ref="X852:X853"/>
    <mergeCell ref="Y852:Y853"/>
    <mergeCell ref="A852:A853"/>
    <mergeCell ref="B852:J852"/>
    <mergeCell ref="R852:R853"/>
    <mergeCell ref="S852:S853"/>
    <mergeCell ref="T852:T853"/>
    <mergeCell ref="K852:Q852"/>
    <mergeCell ref="U829:U830"/>
    <mergeCell ref="V829:V830"/>
    <mergeCell ref="W829:W830"/>
    <mergeCell ref="X829:X830"/>
    <mergeCell ref="Y829:Y830"/>
    <mergeCell ref="A829:A830"/>
    <mergeCell ref="B829:J829"/>
    <mergeCell ref="R829:R830"/>
    <mergeCell ref="S829:S830"/>
    <mergeCell ref="T829:T830"/>
    <mergeCell ref="K829:Q829"/>
    <mergeCell ref="U806:U807"/>
    <mergeCell ref="V806:V807"/>
    <mergeCell ref="W806:W807"/>
    <mergeCell ref="X806:X807"/>
    <mergeCell ref="Y806:Y807"/>
    <mergeCell ref="A806:A807"/>
    <mergeCell ref="B806:J806"/>
    <mergeCell ref="R806:R807"/>
    <mergeCell ref="S806:S807"/>
    <mergeCell ref="T806:T807"/>
    <mergeCell ref="K806:Q806"/>
    <mergeCell ref="U783:U784"/>
    <mergeCell ref="V783:V784"/>
    <mergeCell ref="W783:W784"/>
    <mergeCell ref="X783:X784"/>
    <mergeCell ref="Y783:Y784"/>
    <mergeCell ref="A783:A784"/>
    <mergeCell ref="B783:J783"/>
    <mergeCell ref="R783:R784"/>
    <mergeCell ref="S783:S784"/>
    <mergeCell ref="T783:T784"/>
    <mergeCell ref="K783:Q783"/>
    <mergeCell ref="U760:U761"/>
    <mergeCell ref="V760:V761"/>
    <mergeCell ref="W760:W761"/>
    <mergeCell ref="X760:X761"/>
    <mergeCell ref="Y760:Y761"/>
    <mergeCell ref="A760:A761"/>
    <mergeCell ref="B760:J760"/>
    <mergeCell ref="R760:R761"/>
    <mergeCell ref="S760:S761"/>
    <mergeCell ref="T760:T761"/>
    <mergeCell ref="K760:Q760"/>
    <mergeCell ref="A691:A692"/>
    <mergeCell ref="B691:J691"/>
    <mergeCell ref="R691:R692"/>
    <mergeCell ref="S691:S692"/>
    <mergeCell ref="U737:U738"/>
    <mergeCell ref="V737:V738"/>
    <mergeCell ref="W737:W738"/>
    <mergeCell ref="X737:X738"/>
    <mergeCell ref="Y737:Y738"/>
    <mergeCell ref="A737:A738"/>
    <mergeCell ref="B737:J737"/>
    <mergeCell ref="R737:R738"/>
    <mergeCell ref="S737:S738"/>
    <mergeCell ref="T737:T738"/>
    <mergeCell ref="K737:Q737"/>
    <mergeCell ref="U714:U715"/>
    <mergeCell ref="V714:V715"/>
    <mergeCell ref="W714:W715"/>
    <mergeCell ref="X714:X715"/>
    <mergeCell ref="Y714:Y715"/>
    <mergeCell ref="A714:A715"/>
    <mergeCell ref="B714:J714"/>
    <mergeCell ref="R714:R715"/>
    <mergeCell ref="S714:S715"/>
    <mergeCell ref="T714:T715"/>
    <mergeCell ref="K714:Q714"/>
    <mergeCell ref="T691:T692"/>
    <mergeCell ref="B644:Q644"/>
    <mergeCell ref="K645:Q645"/>
    <mergeCell ref="B641:Q641"/>
    <mergeCell ref="U668:U669"/>
    <mergeCell ref="V668:V669"/>
    <mergeCell ref="W668:W669"/>
    <mergeCell ref="X668:X669"/>
    <mergeCell ref="Y668:Y669"/>
    <mergeCell ref="V645:V646"/>
    <mergeCell ref="W645:W646"/>
    <mergeCell ref="X645:X646"/>
    <mergeCell ref="Y645:Y646"/>
    <mergeCell ref="B690:Q690"/>
    <mergeCell ref="K691:Q691"/>
    <mergeCell ref="B687:Q687"/>
    <mergeCell ref="U691:U692"/>
    <mergeCell ref="V691:V692"/>
    <mergeCell ref="W691:W692"/>
    <mergeCell ref="X691:X692"/>
    <mergeCell ref="Y691:Y692"/>
    <mergeCell ref="A668:A669"/>
    <mergeCell ref="B668:J668"/>
    <mergeCell ref="R668:R669"/>
    <mergeCell ref="S668:S669"/>
    <mergeCell ref="T668:T669"/>
    <mergeCell ref="B667:Q667"/>
    <mergeCell ref="K668:Q668"/>
    <mergeCell ref="B664:Q664"/>
    <mergeCell ref="U645:U646"/>
    <mergeCell ref="A645:A646"/>
    <mergeCell ref="B645:J645"/>
    <mergeCell ref="R645:R646"/>
    <mergeCell ref="S645:S646"/>
    <mergeCell ref="T645:T646"/>
    <mergeCell ref="B529:Q529"/>
    <mergeCell ref="K530:Q530"/>
    <mergeCell ref="B526:Q526"/>
    <mergeCell ref="U622:U623"/>
    <mergeCell ref="V622:V623"/>
    <mergeCell ref="W622:W623"/>
    <mergeCell ref="X622:X623"/>
    <mergeCell ref="Y622:Y623"/>
    <mergeCell ref="A622:A623"/>
    <mergeCell ref="B622:J622"/>
    <mergeCell ref="R622:R623"/>
    <mergeCell ref="S622:S623"/>
    <mergeCell ref="T622:T623"/>
    <mergeCell ref="B621:Q621"/>
    <mergeCell ref="K622:Q622"/>
    <mergeCell ref="B618:Q618"/>
    <mergeCell ref="U553:U554"/>
    <mergeCell ref="V553:V554"/>
    <mergeCell ref="W553:W554"/>
    <mergeCell ref="X553:X554"/>
    <mergeCell ref="Y553:Y554"/>
    <mergeCell ref="A553:A554"/>
    <mergeCell ref="B553:J553"/>
    <mergeCell ref="R553:R554"/>
    <mergeCell ref="U530:U531"/>
    <mergeCell ref="V530:V531"/>
    <mergeCell ref="W530:W531"/>
    <mergeCell ref="X530:X531"/>
    <mergeCell ref="Y530:Y531"/>
    <mergeCell ref="A530:A531"/>
    <mergeCell ref="B530:J530"/>
    <mergeCell ref="R530:R531"/>
    <mergeCell ref="S530:S531"/>
    <mergeCell ref="T530:T531"/>
    <mergeCell ref="W507:W508"/>
    <mergeCell ref="X507:X508"/>
    <mergeCell ref="Y507:Y508"/>
    <mergeCell ref="B488:K488"/>
    <mergeCell ref="A507:A508"/>
    <mergeCell ref="B507:J507"/>
    <mergeCell ref="R507:R508"/>
    <mergeCell ref="S507:S508"/>
    <mergeCell ref="T507:T508"/>
    <mergeCell ref="B368:K368"/>
    <mergeCell ref="B387:K387"/>
    <mergeCell ref="B405:K405"/>
    <mergeCell ref="B421:K421"/>
    <mergeCell ref="B436:K436"/>
    <mergeCell ref="B453:K453"/>
    <mergeCell ref="B469:K469"/>
    <mergeCell ref="U507:U508"/>
    <mergeCell ref="V507:V508"/>
    <mergeCell ref="B506:Q506"/>
    <mergeCell ref="K507:Q507"/>
    <mergeCell ref="L132:N132"/>
    <mergeCell ref="A148:D148"/>
    <mergeCell ref="A150:G150"/>
    <mergeCell ref="B154:K154"/>
    <mergeCell ref="L155:N155"/>
    <mergeCell ref="L172:N172"/>
    <mergeCell ref="B331:K331"/>
    <mergeCell ref="B350:K350"/>
    <mergeCell ref="B171:K171"/>
    <mergeCell ref="B188:K188"/>
    <mergeCell ref="L189:N189"/>
    <mergeCell ref="B204:K204"/>
    <mergeCell ref="L205:N205"/>
    <mergeCell ref="B219:K219"/>
    <mergeCell ref="L220:N220"/>
    <mergeCell ref="B237:K237"/>
    <mergeCell ref="L238:N238"/>
    <mergeCell ref="B259:K259"/>
    <mergeCell ref="L260:N260"/>
    <mergeCell ref="B278:K278"/>
    <mergeCell ref="B296:K296"/>
    <mergeCell ref="B313:K313"/>
    <mergeCell ref="L84:N84"/>
    <mergeCell ref="A76:D76"/>
    <mergeCell ref="A101:D101"/>
    <mergeCell ref="A103:G103"/>
    <mergeCell ref="B108:K108"/>
    <mergeCell ref="L109:N109"/>
    <mergeCell ref="A125:D125"/>
    <mergeCell ref="A127:G127"/>
    <mergeCell ref="B131:K131"/>
    <mergeCell ref="A51:D51"/>
    <mergeCell ref="A53:G53"/>
    <mergeCell ref="O57:Q57"/>
    <mergeCell ref="L57:N57"/>
    <mergeCell ref="B58:K58"/>
    <mergeCell ref="L59:N59"/>
    <mergeCell ref="Z69:AA69"/>
    <mergeCell ref="A78:G78"/>
    <mergeCell ref="B83:K83"/>
    <mergeCell ref="AH29:AQ29"/>
    <mergeCell ref="AH49:AQ49"/>
    <mergeCell ref="L2:N2"/>
    <mergeCell ref="O2:Q2"/>
    <mergeCell ref="B3:K3"/>
    <mergeCell ref="AH4:AQ4"/>
    <mergeCell ref="A22:D22"/>
    <mergeCell ref="A24:G24"/>
    <mergeCell ref="B32:K32"/>
    <mergeCell ref="L4:N4"/>
    <mergeCell ref="L31:N31"/>
    <mergeCell ref="O31:Q31"/>
    <mergeCell ref="L33:N33"/>
    <mergeCell ref="X1117:X1118"/>
    <mergeCell ref="Y1117:Y1118"/>
    <mergeCell ref="A1117:A1118"/>
    <mergeCell ref="B1117:J1117"/>
    <mergeCell ref="R1117:R1118"/>
    <mergeCell ref="S1117:S1118"/>
    <mergeCell ref="T1117:T1118"/>
    <mergeCell ref="U1117:U1118"/>
    <mergeCell ref="V1117:V1118"/>
    <mergeCell ref="W1117:W1118"/>
    <mergeCell ref="K1117:Q1117"/>
    <mergeCell ref="B896:Q896"/>
    <mergeCell ref="K897:Q897"/>
    <mergeCell ref="B918:Q918"/>
    <mergeCell ref="K919:Q919"/>
    <mergeCell ref="B940:Q940"/>
    <mergeCell ref="K941:Q941"/>
    <mergeCell ref="B962:Q962"/>
    <mergeCell ref="K963:Q963"/>
    <mergeCell ref="B984:Q984"/>
    <mergeCell ref="B981:Q981"/>
    <mergeCell ref="B959:Q959"/>
    <mergeCell ref="B937:Q937"/>
    <mergeCell ref="B915:Q915"/>
    <mergeCell ref="B1201:Q1201"/>
    <mergeCell ref="B1179:Q1179"/>
    <mergeCell ref="B1157:Q1157"/>
    <mergeCell ref="B1135:Q1135"/>
    <mergeCell ref="B1113:Q1113"/>
    <mergeCell ref="B1091:Q1091"/>
    <mergeCell ref="B1069:Q1069"/>
    <mergeCell ref="B1047:Q1047"/>
    <mergeCell ref="B1025:Q1025"/>
    <mergeCell ref="B1116:Q1116"/>
    <mergeCell ref="B1050:Q1050"/>
    <mergeCell ref="B1094:Q1094"/>
    <mergeCell ref="B1138:Q1138"/>
    <mergeCell ref="B1160:Q1160"/>
    <mergeCell ref="B1182:Q1182"/>
    <mergeCell ref="B1028:Q1028"/>
    <mergeCell ref="B893:Q893"/>
    <mergeCell ref="B871:Q871"/>
    <mergeCell ref="B848:Q848"/>
    <mergeCell ref="B825:Q825"/>
    <mergeCell ref="B802:Q802"/>
    <mergeCell ref="B779:Q779"/>
    <mergeCell ref="B756:Q756"/>
    <mergeCell ref="B733:Q733"/>
    <mergeCell ref="B710:Q710"/>
    <mergeCell ref="B736:Q736"/>
    <mergeCell ref="B759:Q759"/>
    <mergeCell ref="B782:Q782"/>
    <mergeCell ref="B805:Q805"/>
    <mergeCell ref="B828:Q828"/>
    <mergeCell ref="B851:Q851"/>
    <mergeCell ref="B874:Q874"/>
    <mergeCell ref="B713:Q713"/>
  </mergeCells>
  <pageMargins left="0.7" right="0.7" top="0.75" bottom="0.75" header="0" footer="0"/>
  <pageSetup orientation="landscape"/>
  <ignoredErrors>
    <ignoredError sqref="A514 A536 A558 A580 A602 A624 A671 A693 A739" numberStoredAsText="1"/>
  </ignoredErrors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8080"/>
  </sheetPr>
  <dimension ref="A1:BJ20748"/>
  <sheetViews>
    <sheetView topLeftCell="A752" zoomScaleNormal="100" workbookViewId="0">
      <selection activeCell="AF771" sqref="AF771"/>
    </sheetView>
  </sheetViews>
  <sheetFormatPr baseColWidth="10" defaultColWidth="12.5703125" defaultRowHeight="15" customHeight="1" x14ac:dyDescent="0.2"/>
  <cols>
    <col min="1" max="1" width="8.5703125" customWidth="1"/>
    <col min="2" max="11" width="7.140625" customWidth="1"/>
    <col min="12" max="22" width="3" customWidth="1"/>
    <col min="23" max="23" width="15.7109375" style="212" customWidth="1"/>
    <col min="24" max="30" width="12.85546875" customWidth="1"/>
    <col min="31" max="62" width="10" customWidth="1"/>
  </cols>
  <sheetData>
    <row r="1" spans="1:54" ht="12.75" customHeight="1" x14ac:dyDescent="0.2">
      <c r="X1" s="1"/>
      <c r="Y1" s="1"/>
      <c r="AA1" s="1"/>
    </row>
    <row r="2" spans="1:54" ht="12.75" customHeight="1" x14ac:dyDescent="0.2">
      <c r="A2" s="3" t="s">
        <v>0</v>
      </c>
      <c r="K2" s="302" t="s">
        <v>1</v>
      </c>
      <c r="L2" s="300"/>
      <c r="M2" s="300"/>
      <c r="N2" s="4"/>
      <c r="O2" s="4"/>
      <c r="P2" s="4"/>
      <c r="Q2" s="4"/>
      <c r="R2" s="4"/>
      <c r="S2" s="4"/>
      <c r="T2" s="20" t="s">
        <v>2</v>
      </c>
      <c r="U2" s="20"/>
      <c r="V2" s="5"/>
      <c r="W2" s="138"/>
      <c r="X2" s="1"/>
      <c r="Y2" s="1"/>
      <c r="AA2" s="1"/>
    </row>
    <row r="3" spans="1:54" ht="114" customHeight="1" x14ac:dyDescent="0.2">
      <c r="B3" s="306" t="s">
        <v>3</v>
      </c>
      <c r="C3" s="307"/>
      <c r="D3" s="307"/>
      <c r="E3" s="307"/>
      <c r="F3" s="307"/>
      <c r="G3" s="307"/>
      <c r="H3" s="307"/>
      <c r="I3" s="307"/>
      <c r="J3" s="307"/>
      <c r="K3" s="308" t="s">
        <v>131</v>
      </c>
      <c r="L3" s="300"/>
      <c r="M3" s="308" t="s">
        <v>132</v>
      </c>
      <c r="N3" s="300"/>
      <c r="O3" s="308" t="s">
        <v>133</v>
      </c>
      <c r="P3" s="300"/>
      <c r="Q3" s="308" t="s">
        <v>8</v>
      </c>
      <c r="R3" s="300"/>
      <c r="S3" s="300"/>
      <c r="T3" s="9" t="s">
        <v>131</v>
      </c>
      <c r="U3" s="9" t="s">
        <v>132</v>
      </c>
      <c r="V3" s="9" t="s">
        <v>134</v>
      </c>
      <c r="W3" s="213" t="s">
        <v>10</v>
      </c>
      <c r="X3" s="10" t="s">
        <v>11</v>
      </c>
      <c r="Y3" s="10" t="s">
        <v>12</v>
      </c>
      <c r="Z3" s="11" t="s">
        <v>13</v>
      </c>
      <c r="AA3" s="10" t="s">
        <v>14</v>
      </c>
      <c r="AB3" s="12" t="s">
        <v>15</v>
      </c>
      <c r="AC3" s="12" t="s">
        <v>16</v>
      </c>
      <c r="AD3" s="13" t="s">
        <v>17</v>
      </c>
      <c r="AM3" s="14" t="s">
        <v>14</v>
      </c>
      <c r="AN3" s="14"/>
      <c r="AO3" s="14"/>
      <c r="AP3" s="14"/>
      <c r="AQ3" s="14"/>
      <c r="AR3" s="14"/>
      <c r="AS3" s="14"/>
      <c r="AT3" s="14"/>
      <c r="AU3" s="14"/>
      <c r="AV3" s="14"/>
    </row>
    <row r="4" spans="1:54" ht="12.75" customHeight="1" x14ac:dyDescent="0.2">
      <c r="A4" s="15" t="s">
        <v>18</v>
      </c>
      <c r="B4" s="16">
        <v>1</v>
      </c>
      <c r="C4" s="16">
        <v>2</v>
      </c>
      <c r="D4" s="16">
        <v>3</v>
      </c>
      <c r="E4" s="16">
        <v>4</v>
      </c>
      <c r="F4" s="16">
        <v>5</v>
      </c>
      <c r="G4" s="16">
        <v>6</v>
      </c>
      <c r="H4" s="16">
        <v>7</v>
      </c>
      <c r="I4" s="16">
        <v>8</v>
      </c>
      <c r="J4" s="17" t="s">
        <v>19</v>
      </c>
      <c r="K4" s="18">
        <v>9</v>
      </c>
      <c r="L4" s="19">
        <v>10</v>
      </c>
      <c r="M4" s="19">
        <v>9</v>
      </c>
      <c r="N4" s="20">
        <v>10</v>
      </c>
      <c r="O4" s="19">
        <v>9</v>
      </c>
      <c r="P4" s="20">
        <v>10</v>
      </c>
      <c r="Q4" s="19">
        <v>9</v>
      </c>
      <c r="R4" s="20"/>
      <c r="S4" s="20">
        <v>10</v>
      </c>
      <c r="T4" s="45"/>
      <c r="U4" s="45"/>
      <c r="V4" s="45"/>
      <c r="W4" s="225"/>
      <c r="X4" s="21"/>
      <c r="Y4" s="21"/>
      <c r="Z4" s="22"/>
      <c r="AA4" s="23"/>
      <c r="AB4" s="24"/>
      <c r="AC4" s="24"/>
      <c r="AD4" s="1"/>
      <c r="AM4" s="301" t="s">
        <v>20</v>
      </c>
      <c r="AN4" s="300"/>
      <c r="AO4" s="300"/>
      <c r="AP4" s="300"/>
      <c r="AQ4" s="300"/>
      <c r="AR4" s="300"/>
      <c r="AS4" s="300"/>
      <c r="AT4" s="300"/>
      <c r="AU4" s="300"/>
      <c r="AV4" s="300"/>
    </row>
    <row r="5" spans="1:54" ht="12.75" customHeight="1" x14ac:dyDescent="0.2">
      <c r="A5" s="25">
        <v>9701</v>
      </c>
      <c r="B5" s="25">
        <v>32</v>
      </c>
      <c r="C5" s="25"/>
      <c r="D5" s="25"/>
      <c r="E5" s="25"/>
      <c r="F5" s="25"/>
      <c r="G5" s="25"/>
      <c r="H5" s="25"/>
      <c r="I5" s="25"/>
      <c r="J5" s="26"/>
      <c r="K5" s="22"/>
      <c r="L5" s="22"/>
      <c r="M5" s="22"/>
      <c r="N5" s="27"/>
      <c r="O5" s="27"/>
      <c r="P5" s="27"/>
      <c r="Q5" s="27"/>
      <c r="R5" s="27"/>
      <c r="S5" s="27"/>
      <c r="T5" s="28"/>
      <c r="U5" s="28"/>
      <c r="V5" s="28"/>
      <c r="W5" s="214"/>
      <c r="X5" s="21"/>
      <c r="Y5" s="21"/>
      <c r="Z5" s="22"/>
      <c r="AA5" s="23"/>
      <c r="AB5" s="29">
        <f>B5</f>
        <v>32</v>
      </c>
      <c r="AC5" s="24"/>
      <c r="AD5" s="1"/>
      <c r="AL5" s="31" t="s">
        <v>21</v>
      </c>
      <c r="AM5" s="4">
        <v>9701</v>
      </c>
      <c r="AN5" s="32">
        <v>9702</v>
      </c>
      <c r="AO5" s="32">
        <v>9801</v>
      </c>
      <c r="AP5" s="32">
        <v>9802</v>
      </c>
      <c r="AQ5" s="32">
        <v>9901</v>
      </c>
      <c r="AR5" s="32">
        <v>9902</v>
      </c>
      <c r="AS5" s="33" t="s">
        <v>22</v>
      </c>
      <c r="AT5" s="33" t="s">
        <v>23</v>
      </c>
      <c r="AU5" s="33" t="s">
        <v>24</v>
      </c>
      <c r="AV5" s="33" t="s">
        <v>25</v>
      </c>
      <c r="AW5" s="33" t="s">
        <v>26</v>
      </c>
      <c r="AX5" s="33" t="s">
        <v>27</v>
      </c>
      <c r="AY5" s="33" t="s">
        <v>28</v>
      </c>
      <c r="AZ5" s="33" t="s">
        <v>29</v>
      </c>
      <c r="BA5" s="33" t="s">
        <v>30</v>
      </c>
      <c r="BB5" s="33" t="s">
        <v>31</v>
      </c>
    </row>
    <row r="6" spans="1:54" ht="12.75" customHeight="1" x14ac:dyDescent="0.2">
      <c r="A6" s="25">
        <v>9702</v>
      </c>
      <c r="B6" s="25"/>
      <c r="C6" s="25">
        <v>29</v>
      </c>
      <c r="D6" s="25"/>
      <c r="E6" s="25"/>
      <c r="F6" s="25"/>
      <c r="G6" s="25"/>
      <c r="H6" s="25"/>
      <c r="I6" s="25"/>
      <c r="J6" s="26"/>
      <c r="K6" s="22"/>
      <c r="L6" s="22"/>
      <c r="M6" s="22"/>
      <c r="N6" s="22"/>
      <c r="O6" s="22"/>
      <c r="P6" s="22"/>
      <c r="Q6" s="22"/>
      <c r="R6" s="22"/>
      <c r="S6" s="22"/>
      <c r="T6" s="34"/>
      <c r="U6" s="34"/>
      <c r="V6" s="34"/>
      <c r="W6" s="215"/>
      <c r="X6" s="21"/>
      <c r="Y6" s="21"/>
      <c r="Z6" s="22"/>
      <c r="AA6" s="23">
        <f>C6/B5</f>
        <v>0.90625</v>
      </c>
      <c r="AB6" s="35">
        <v>29</v>
      </c>
      <c r="AC6" s="36">
        <f t="shared" ref="AC6:AC16" si="0">AB6/AB5</f>
        <v>0.90625</v>
      </c>
      <c r="AD6" s="1">
        <f t="shared" ref="AD6:AD16" si="1">100%-AC6</f>
        <v>9.375E-2</v>
      </c>
      <c r="AE6" s="3" t="s">
        <v>11</v>
      </c>
      <c r="AL6" s="37" t="s">
        <v>32</v>
      </c>
      <c r="AM6" s="36">
        <f t="shared" ref="AM6:AM12" si="2">AA6</f>
        <v>0.90625</v>
      </c>
      <c r="AN6" s="36">
        <f t="shared" ref="AN6:AN12" si="3">AA33</f>
        <v>0.92500000000000004</v>
      </c>
      <c r="AO6" s="36">
        <f t="shared" ref="AO6:AO12" si="4">AA58</f>
        <v>0.66666666666666663</v>
      </c>
      <c r="AP6" s="36">
        <f t="shared" ref="AP6:AP12" si="5">AA83</f>
        <v>0.76086956521739135</v>
      </c>
      <c r="AQ6" s="36">
        <f t="shared" ref="AQ6:AQ12" si="6">AA105</f>
        <v>0.47619047619047616</v>
      </c>
      <c r="AR6" s="38">
        <f t="shared" ref="AR6:AR12" si="7">AA126</f>
        <v>0.70909090909090911</v>
      </c>
      <c r="AS6" s="38">
        <f t="shared" ref="AS6:AS12" si="8">AA148</f>
        <v>0.6097560975609756</v>
      </c>
      <c r="AT6" s="38">
        <f t="shared" ref="AT6:AT12" si="9">AA166</f>
        <v>0.77358490566037741</v>
      </c>
      <c r="AU6" s="38">
        <f t="shared" ref="AU6:AU12" si="10">AA183</f>
        <v>0.80851063829787229</v>
      </c>
      <c r="AV6" s="38">
        <f t="shared" ref="AV6:AV12" si="11">AA200</f>
        <v>0.66666666666666663</v>
      </c>
      <c r="AW6" s="1">
        <f t="shared" ref="AW6:AW11" si="12">AA217</f>
        <v>0.75</v>
      </c>
      <c r="AX6" s="1">
        <f t="shared" ref="AX6:AX10" si="13">AA233</f>
        <v>0.34482758620689657</v>
      </c>
      <c r="AY6" s="1">
        <f t="shared" ref="AY6:AY9" si="14">AA253</f>
        <v>0.66666666666666663</v>
      </c>
      <c r="AZ6" s="1">
        <f t="shared" ref="AZ6:AZ8" si="15">AA272</f>
        <v>0.78</v>
      </c>
      <c r="BA6" s="1">
        <f t="shared" ref="BA6:BA7" si="16">AA290</f>
        <v>0.65714285714285714</v>
      </c>
      <c r="BB6" s="1">
        <f>AA306</f>
        <v>0.76315789473684215</v>
      </c>
    </row>
    <row r="7" spans="1:54" ht="12.75" customHeight="1" x14ac:dyDescent="0.2">
      <c r="A7" s="25">
        <v>9801</v>
      </c>
      <c r="B7" s="25"/>
      <c r="C7" s="25"/>
      <c r="D7" s="25">
        <v>23</v>
      </c>
      <c r="E7" s="25"/>
      <c r="F7" s="25"/>
      <c r="G7" s="25"/>
      <c r="H7" s="25"/>
      <c r="I7" s="25"/>
      <c r="J7" s="26"/>
      <c r="K7" s="22"/>
      <c r="L7" s="22"/>
      <c r="M7" s="22"/>
      <c r="N7" s="22"/>
      <c r="O7" s="22"/>
      <c r="P7" s="22"/>
      <c r="Q7" s="22"/>
      <c r="R7" s="22"/>
      <c r="S7" s="22"/>
      <c r="T7" s="34"/>
      <c r="U7" s="34"/>
      <c r="V7" s="34"/>
      <c r="W7" s="215"/>
      <c r="X7" s="21"/>
      <c r="Y7" s="21"/>
      <c r="Z7" s="22"/>
      <c r="AA7" s="23">
        <f>D7/C6</f>
        <v>0.7931034482758621</v>
      </c>
      <c r="AB7" s="35">
        <v>28</v>
      </c>
      <c r="AC7" s="36">
        <f t="shared" si="0"/>
        <v>0.96551724137931039</v>
      </c>
      <c r="AD7" s="1">
        <f t="shared" si="1"/>
        <v>3.4482758620689613E-2</v>
      </c>
      <c r="AE7" s="25">
        <v>9701</v>
      </c>
      <c r="AF7" s="1">
        <f>X19</f>
        <v>0.375</v>
      </c>
      <c r="AL7" s="37" t="s">
        <v>33</v>
      </c>
      <c r="AM7" s="36">
        <f t="shared" si="2"/>
        <v>0.7931034482758621</v>
      </c>
      <c r="AN7" s="36">
        <f t="shared" si="3"/>
        <v>0.78378378378378377</v>
      </c>
      <c r="AO7" s="36">
        <f t="shared" si="4"/>
        <v>0.61111111111111116</v>
      </c>
      <c r="AP7" s="36">
        <f t="shared" si="5"/>
        <v>0.65714285714285714</v>
      </c>
      <c r="AQ7" s="36">
        <f t="shared" si="6"/>
        <v>0.55000000000000004</v>
      </c>
      <c r="AR7" s="38">
        <f t="shared" si="7"/>
        <v>0.69230769230769229</v>
      </c>
      <c r="AS7" s="38">
        <f t="shared" si="8"/>
        <v>0.52</v>
      </c>
      <c r="AT7" s="38">
        <f t="shared" si="9"/>
        <v>0.63414634146341464</v>
      </c>
      <c r="AU7" s="38">
        <f t="shared" si="10"/>
        <v>0.73684210526315785</v>
      </c>
      <c r="AV7" s="38">
        <f t="shared" si="11"/>
        <v>0.61764705882352944</v>
      </c>
      <c r="AW7" s="1">
        <f t="shared" si="12"/>
        <v>0.21212121212121213</v>
      </c>
      <c r="AX7" s="1">
        <f t="shared" si="13"/>
        <v>0.65</v>
      </c>
      <c r="AY7" s="1">
        <f t="shared" si="14"/>
        <v>0.52941176470588236</v>
      </c>
      <c r="AZ7" s="1">
        <f t="shared" si="15"/>
        <v>0.74358974358974361</v>
      </c>
      <c r="BA7" s="1">
        <f t="shared" si="16"/>
        <v>0.69565217391304346</v>
      </c>
    </row>
    <row r="8" spans="1:54" ht="12.75" customHeight="1" x14ac:dyDescent="0.2">
      <c r="A8" s="25">
        <v>9802</v>
      </c>
      <c r="B8" s="25"/>
      <c r="C8" s="25"/>
      <c r="D8" s="25"/>
      <c r="E8" s="25">
        <v>19</v>
      </c>
      <c r="F8" s="25"/>
      <c r="G8" s="25"/>
      <c r="H8" s="25"/>
      <c r="I8" s="25"/>
      <c r="J8" s="26"/>
      <c r="K8" s="22"/>
      <c r="L8" s="22"/>
      <c r="M8" s="22"/>
      <c r="N8" s="22"/>
      <c r="O8" s="22"/>
      <c r="P8" s="22"/>
      <c r="Q8" s="22"/>
      <c r="R8" s="22"/>
      <c r="S8" s="22"/>
      <c r="T8" s="34"/>
      <c r="U8" s="34"/>
      <c r="V8" s="34"/>
      <c r="W8" s="215"/>
      <c r="X8" s="21"/>
      <c r="Y8" s="21"/>
      <c r="Z8" s="22"/>
      <c r="AA8" s="23">
        <f>E8/D7</f>
        <v>0.82608695652173914</v>
      </c>
      <c r="AB8" s="35">
        <v>24</v>
      </c>
      <c r="AC8" s="36">
        <f t="shared" si="0"/>
        <v>0.8571428571428571</v>
      </c>
      <c r="AD8" s="1">
        <f t="shared" si="1"/>
        <v>0.1428571428571429</v>
      </c>
      <c r="AE8" s="25">
        <v>9702</v>
      </c>
      <c r="AF8" s="1">
        <f>X46</f>
        <v>0.5</v>
      </c>
      <c r="AL8" s="37" t="s">
        <v>34</v>
      </c>
      <c r="AM8" s="36">
        <f t="shared" si="2"/>
        <v>0.82608695652173914</v>
      </c>
      <c r="AN8" s="36">
        <f t="shared" si="3"/>
        <v>0.86206896551724133</v>
      </c>
      <c r="AO8" s="36">
        <f t="shared" si="4"/>
        <v>0.81818181818181823</v>
      </c>
      <c r="AP8" s="36">
        <f t="shared" si="5"/>
        <v>0.47826086956521741</v>
      </c>
      <c r="AQ8" s="36">
        <f t="shared" si="6"/>
        <v>0.36363636363636365</v>
      </c>
      <c r="AR8" s="38">
        <f t="shared" si="7"/>
        <v>0.77777777777777779</v>
      </c>
      <c r="AS8" s="38">
        <f t="shared" si="8"/>
        <v>0.76923076923076927</v>
      </c>
      <c r="AT8" s="38">
        <f t="shared" si="9"/>
        <v>1</v>
      </c>
      <c r="AU8" s="38">
        <f t="shared" si="10"/>
        <v>0.8928571428571429</v>
      </c>
      <c r="AV8" s="38">
        <f t="shared" si="11"/>
        <v>1</v>
      </c>
      <c r="AW8" s="1">
        <f t="shared" si="12"/>
        <v>0.7142857142857143</v>
      </c>
      <c r="AX8" s="1">
        <f t="shared" si="13"/>
        <v>1</v>
      </c>
      <c r="AY8" s="1">
        <f t="shared" si="14"/>
        <v>0.55555555555555558</v>
      </c>
      <c r="AZ8" s="1">
        <f t="shared" si="15"/>
        <v>0.89655172413793105</v>
      </c>
      <c r="BA8" s="1" t="s">
        <v>37</v>
      </c>
    </row>
    <row r="9" spans="1:54" ht="12.75" customHeight="1" x14ac:dyDescent="0.2">
      <c r="A9" s="25">
        <v>9901</v>
      </c>
      <c r="B9" s="25"/>
      <c r="C9" s="25"/>
      <c r="D9" s="25"/>
      <c r="E9" s="25"/>
      <c r="F9" s="25">
        <v>14</v>
      </c>
      <c r="G9" s="25"/>
      <c r="H9" s="25"/>
      <c r="I9" s="25"/>
      <c r="J9" s="26"/>
      <c r="K9" s="22"/>
      <c r="L9" s="22"/>
      <c r="M9" s="22"/>
      <c r="N9" s="22"/>
      <c r="O9" s="22"/>
      <c r="P9" s="22"/>
      <c r="Q9" s="22"/>
      <c r="R9" s="22"/>
      <c r="S9" s="22"/>
      <c r="T9" s="34"/>
      <c r="U9" s="34"/>
      <c r="V9" s="34"/>
      <c r="W9" s="215"/>
      <c r="X9" s="21"/>
      <c r="Y9" s="21"/>
      <c r="Z9" s="22"/>
      <c r="AA9" s="23">
        <f>F9/E8</f>
        <v>0.73684210526315785</v>
      </c>
      <c r="AB9" s="35">
        <v>25</v>
      </c>
      <c r="AC9" s="36">
        <f t="shared" si="0"/>
        <v>1.0416666666666667</v>
      </c>
      <c r="AD9" s="1">
        <f t="shared" si="1"/>
        <v>-4.1666666666666741E-2</v>
      </c>
      <c r="AE9" s="25">
        <v>9801</v>
      </c>
      <c r="AF9" s="1">
        <f>X72</f>
        <v>0.22222222222222221</v>
      </c>
      <c r="AL9" s="37" t="s">
        <v>35</v>
      </c>
      <c r="AM9" s="36">
        <f t="shared" si="2"/>
        <v>0.73684210526315785</v>
      </c>
      <c r="AN9" s="36">
        <f t="shared" si="3"/>
        <v>0.84</v>
      </c>
      <c r="AO9" s="36">
        <f t="shared" si="4"/>
        <v>0.88888888888888884</v>
      </c>
      <c r="AP9" s="36">
        <f t="shared" si="5"/>
        <v>0.90909090909090906</v>
      </c>
      <c r="AQ9" s="36">
        <f t="shared" si="6"/>
        <v>0.5</v>
      </c>
      <c r="AR9" s="38">
        <f t="shared" si="7"/>
        <v>0.23809523809523808</v>
      </c>
      <c r="AS9" s="38">
        <f t="shared" si="8"/>
        <v>1</v>
      </c>
      <c r="AT9" s="38">
        <f t="shared" si="9"/>
        <v>0.96153846153846156</v>
      </c>
      <c r="AU9" s="38">
        <f t="shared" si="10"/>
        <v>0.84</v>
      </c>
      <c r="AV9" s="38">
        <f t="shared" si="11"/>
        <v>0.80952380952380953</v>
      </c>
      <c r="AW9" s="1">
        <f t="shared" si="12"/>
        <v>1</v>
      </c>
      <c r="AX9" s="1">
        <f t="shared" si="13"/>
        <v>1</v>
      </c>
      <c r="AY9" s="1">
        <f t="shared" si="14"/>
        <v>0.9</v>
      </c>
      <c r="AZ9" s="1" t="s">
        <v>37</v>
      </c>
    </row>
    <row r="10" spans="1:54" ht="12.75" customHeight="1" x14ac:dyDescent="0.2">
      <c r="A10" s="25">
        <v>9902</v>
      </c>
      <c r="B10" s="25"/>
      <c r="C10" s="25"/>
      <c r="D10" s="25"/>
      <c r="E10" s="25"/>
      <c r="F10" s="25"/>
      <c r="G10" s="25">
        <v>11</v>
      </c>
      <c r="H10" s="25"/>
      <c r="I10" s="25"/>
      <c r="J10" s="26"/>
      <c r="K10" s="22"/>
      <c r="L10" s="22"/>
      <c r="M10" s="22"/>
      <c r="N10" s="22"/>
      <c r="O10" s="22"/>
      <c r="P10" s="22"/>
      <c r="Q10" s="22"/>
      <c r="R10" s="22"/>
      <c r="S10" s="22"/>
      <c r="T10" s="34"/>
      <c r="U10" s="34"/>
      <c r="V10" s="34"/>
      <c r="W10" s="215"/>
      <c r="X10" s="21"/>
      <c r="Y10" s="21"/>
      <c r="Z10" s="22"/>
      <c r="AA10" s="23">
        <f>G10/F9</f>
        <v>0.7857142857142857</v>
      </c>
      <c r="AB10" s="35">
        <v>18</v>
      </c>
      <c r="AC10" s="36">
        <f t="shared" si="0"/>
        <v>0.72</v>
      </c>
      <c r="AD10" s="1">
        <f t="shared" si="1"/>
        <v>0.28000000000000003</v>
      </c>
      <c r="AE10" s="25">
        <v>9802</v>
      </c>
      <c r="AF10" s="1">
        <f>X95</f>
        <v>0.39130434782608697</v>
      </c>
      <c r="AL10" s="37" t="s">
        <v>36</v>
      </c>
      <c r="AM10" s="36">
        <f t="shared" si="2"/>
        <v>0.7857142857142857</v>
      </c>
      <c r="AN10" s="36">
        <f t="shared" si="3"/>
        <v>1</v>
      </c>
      <c r="AO10" s="36">
        <f t="shared" si="4"/>
        <v>0.75</v>
      </c>
      <c r="AP10" s="36">
        <f t="shared" si="5"/>
        <v>1</v>
      </c>
      <c r="AQ10" s="36">
        <f t="shared" si="6"/>
        <v>1</v>
      </c>
      <c r="AR10" s="38">
        <f t="shared" si="7"/>
        <v>1</v>
      </c>
      <c r="AS10" s="38">
        <f t="shared" si="8"/>
        <v>1</v>
      </c>
      <c r="AT10" s="38">
        <f t="shared" si="9"/>
        <v>1</v>
      </c>
      <c r="AU10" s="38">
        <f t="shared" si="10"/>
        <v>1</v>
      </c>
      <c r="AV10" s="38">
        <f t="shared" si="11"/>
        <v>1</v>
      </c>
      <c r="AW10" s="1">
        <f t="shared" si="12"/>
        <v>1</v>
      </c>
      <c r="AX10" s="1">
        <f t="shared" si="13"/>
        <v>0.84615384615384615</v>
      </c>
      <c r="AY10" s="1"/>
    </row>
    <row r="11" spans="1:54" ht="12.75" customHeight="1" x14ac:dyDescent="0.2">
      <c r="A11" s="40" t="s">
        <v>22</v>
      </c>
      <c r="B11" s="25"/>
      <c r="C11" s="25"/>
      <c r="D11" s="25"/>
      <c r="E11" s="25"/>
      <c r="F11" s="25"/>
      <c r="G11" s="25"/>
      <c r="H11" s="25">
        <v>11</v>
      </c>
      <c r="I11" s="25"/>
      <c r="J11" s="26"/>
      <c r="K11" s="22"/>
      <c r="L11" s="22"/>
      <c r="M11" s="22"/>
      <c r="N11" s="22"/>
      <c r="O11" s="22"/>
      <c r="P11" s="22"/>
      <c r="Q11" s="22"/>
      <c r="R11" s="22"/>
      <c r="S11" s="22"/>
      <c r="T11" s="34"/>
      <c r="U11" s="34"/>
      <c r="V11" s="34"/>
      <c r="W11" s="215"/>
      <c r="X11" s="21"/>
      <c r="Y11" s="21"/>
      <c r="Z11" s="22"/>
      <c r="AA11" s="23">
        <f>H11/G10</f>
        <v>1</v>
      </c>
      <c r="AB11" s="35">
        <v>15</v>
      </c>
      <c r="AC11" s="36">
        <f t="shared" si="0"/>
        <v>0.83333333333333337</v>
      </c>
      <c r="AD11" s="1">
        <f t="shared" si="1"/>
        <v>0.16666666666666663</v>
      </c>
      <c r="AE11" s="25">
        <v>9901</v>
      </c>
      <c r="AF11" s="1">
        <f>X117</f>
        <v>0</v>
      </c>
      <c r="AL11" s="40" t="s">
        <v>38</v>
      </c>
      <c r="AM11" s="36">
        <f t="shared" si="2"/>
        <v>1</v>
      </c>
      <c r="AN11" s="36">
        <f t="shared" si="3"/>
        <v>1</v>
      </c>
      <c r="AO11" s="36">
        <f t="shared" si="4"/>
        <v>1</v>
      </c>
      <c r="AP11" s="36">
        <f t="shared" si="5"/>
        <v>0.9</v>
      </c>
      <c r="AQ11" s="36">
        <f t="shared" si="6"/>
        <v>1</v>
      </c>
      <c r="AR11" s="38">
        <f t="shared" si="7"/>
        <v>1</v>
      </c>
      <c r="AS11" s="38">
        <f t="shared" si="8"/>
        <v>1</v>
      </c>
      <c r="AT11" s="38">
        <f t="shared" si="9"/>
        <v>1</v>
      </c>
      <c r="AU11" s="38">
        <f t="shared" si="10"/>
        <v>0.95238095238095233</v>
      </c>
      <c r="AV11" s="38">
        <f t="shared" si="11"/>
        <v>1</v>
      </c>
      <c r="AW11" s="1">
        <f t="shared" si="12"/>
        <v>1</v>
      </c>
      <c r="AX11" s="1"/>
      <c r="AY11" s="1"/>
    </row>
    <row r="12" spans="1:54" ht="12.75" customHeight="1" x14ac:dyDescent="0.2">
      <c r="A12" s="40" t="s">
        <v>23</v>
      </c>
      <c r="B12" s="25"/>
      <c r="C12" s="25"/>
      <c r="D12" s="25"/>
      <c r="E12" s="25"/>
      <c r="F12" s="25"/>
      <c r="G12" s="25"/>
      <c r="H12" s="25"/>
      <c r="I12" s="25">
        <v>10</v>
      </c>
      <c r="J12" s="26">
        <v>10</v>
      </c>
      <c r="K12" s="22"/>
      <c r="L12" s="22"/>
      <c r="M12" s="22"/>
      <c r="N12" s="22"/>
      <c r="O12" s="22"/>
      <c r="P12" s="22"/>
      <c r="Q12" s="22"/>
      <c r="R12" s="22"/>
      <c r="S12" s="22">
        <v>10</v>
      </c>
      <c r="T12" s="34"/>
      <c r="U12" s="34"/>
      <c r="V12" s="34"/>
      <c r="W12" s="215">
        <f t="shared" ref="W12:W16" si="17">SUM(S12:V12)</f>
        <v>10</v>
      </c>
      <c r="X12" s="21"/>
      <c r="Y12" s="21"/>
      <c r="Z12" s="22"/>
      <c r="AA12" s="23">
        <f>I12/H11</f>
        <v>0.90909090909090906</v>
      </c>
      <c r="AB12" s="35">
        <v>14</v>
      </c>
      <c r="AC12" s="36">
        <f t="shared" si="0"/>
        <v>0.93333333333333335</v>
      </c>
      <c r="AD12" s="1">
        <f t="shared" si="1"/>
        <v>6.6666666666666652E-2</v>
      </c>
      <c r="AE12" s="25">
        <v>9902</v>
      </c>
      <c r="AF12" s="1">
        <f>X137</f>
        <v>7.2727272727272724E-2</v>
      </c>
      <c r="AL12" s="40" t="s">
        <v>39</v>
      </c>
      <c r="AM12" s="36">
        <f t="shared" si="2"/>
        <v>0.90909090909090906</v>
      </c>
      <c r="AN12" s="36">
        <f t="shared" si="3"/>
        <v>0.95238095238095233</v>
      </c>
      <c r="AO12" s="36">
        <f t="shared" si="4"/>
        <v>1</v>
      </c>
      <c r="AP12" s="36">
        <f t="shared" si="5"/>
        <v>1</v>
      </c>
      <c r="AQ12" s="36">
        <f t="shared" si="6"/>
        <v>1</v>
      </c>
      <c r="AR12" s="38">
        <f t="shared" si="7"/>
        <v>1</v>
      </c>
      <c r="AS12" s="38">
        <f t="shared" si="8"/>
        <v>0.9</v>
      </c>
      <c r="AT12" s="38">
        <f t="shared" si="9"/>
        <v>1</v>
      </c>
      <c r="AU12" s="38">
        <f t="shared" si="10"/>
        <v>1</v>
      </c>
      <c r="AV12" s="38">
        <f t="shared" si="11"/>
        <v>0.94117647058823528</v>
      </c>
      <c r="AW12" s="1"/>
      <c r="AX12" s="1"/>
      <c r="AY12" s="1"/>
    </row>
    <row r="13" spans="1:54" ht="12.75" customHeight="1" x14ac:dyDescent="0.2">
      <c r="A13" s="40" t="s">
        <v>24</v>
      </c>
      <c r="B13" s="25"/>
      <c r="C13" s="25"/>
      <c r="D13" s="25"/>
      <c r="E13" s="25"/>
      <c r="F13" s="25"/>
      <c r="G13" s="25"/>
      <c r="H13" s="25"/>
      <c r="I13" s="25">
        <v>10</v>
      </c>
      <c r="J13" s="26">
        <v>2</v>
      </c>
      <c r="K13" s="22">
        <v>5</v>
      </c>
      <c r="L13" s="22"/>
      <c r="M13" s="22">
        <v>5</v>
      </c>
      <c r="N13" s="22"/>
      <c r="O13" s="22"/>
      <c r="P13" s="22"/>
      <c r="Q13" s="22">
        <f>K13+M13+O13</f>
        <v>10</v>
      </c>
      <c r="R13" s="22"/>
      <c r="S13" s="22">
        <v>2</v>
      </c>
      <c r="T13" s="34"/>
      <c r="U13" s="34"/>
      <c r="V13" s="34"/>
      <c r="W13" s="215">
        <f t="shared" si="17"/>
        <v>2</v>
      </c>
      <c r="X13" s="21"/>
      <c r="Y13" s="21"/>
      <c r="Z13" s="22"/>
      <c r="AA13" s="23">
        <f>Q13/I12</f>
        <v>1</v>
      </c>
      <c r="AB13" s="35">
        <v>14</v>
      </c>
      <c r="AC13" s="36">
        <f t="shared" si="0"/>
        <v>1</v>
      </c>
      <c r="AD13" s="1">
        <f t="shared" si="1"/>
        <v>0</v>
      </c>
      <c r="AE13" s="40" t="s">
        <v>22</v>
      </c>
      <c r="AF13" s="1">
        <f>X158</f>
        <v>0.43902439024390244</v>
      </c>
      <c r="AL13" s="40" t="s">
        <v>40</v>
      </c>
      <c r="AM13" s="36"/>
      <c r="AN13" s="36"/>
      <c r="AO13" s="36"/>
      <c r="AP13" s="36"/>
      <c r="AQ13" s="36"/>
      <c r="AR13" s="38"/>
      <c r="AS13" s="38"/>
      <c r="AT13" s="38"/>
      <c r="AU13" s="38"/>
      <c r="AV13" s="38"/>
      <c r="AW13" s="1"/>
      <c r="AX13" s="1"/>
      <c r="AY13" s="1"/>
    </row>
    <row r="14" spans="1:54" ht="12.75" customHeight="1" x14ac:dyDescent="0.2">
      <c r="A14" s="40" t="s">
        <v>25</v>
      </c>
      <c r="B14" s="25"/>
      <c r="C14" s="25"/>
      <c r="D14" s="25"/>
      <c r="E14" s="25"/>
      <c r="F14" s="25"/>
      <c r="G14" s="25"/>
      <c r="H14" s="25"/>
      <c r="I14" s="25">
        <v>10</v>
      </c>
      <c r="J14" s="26">
        <v>2</v>
      </c>
      <c r="K14" s="22">
        <v>3</v>
      </c>
      <c r="L14" s="22">
        <v>5</v>
      </c>
      <c r="M14" s="22"/>
      <c r="N14" s="22">
        <v>5</v>
      </c>
      <c r="O14" s="22"/>
      <c r="P14" s="22"/>
      <c r="Q14" s="22"/>
      <c r="R14" s="22">
        <f>L14+N14+P14</f>
        <v>10</v>
      </c>
      <c r="S14" s="2">
        <v>2</v>
      </c>
      <c r="T14" s="34">
        <v>5</v>
      </c>
      <c r="U14" s="34">
        <v>5</v>
      </c>
      <c r="V14" s="34"/>
      <c r="W14" s="215">
        <f t="shared" si="17"/>
        <v>12</v>
      </c>
      <c r="X14" s="21"/>
      <c r="Y14" s="21"/>
      <c r="Z14" s="22"/>
      <c r="AA14" s="23">
        <f>R14/Q13</f>
        <v>1</v>
      </c>
      <c r="AB14" s="35">
        <v>14</v>
      </c>
      <c r="AC14" s="36">
        <f t="shared" si="0"/>
        <v>1</v>
      </c>
      <c r="AD14" s="1">
        <f t="shared" si="1"/>
        <v>0</v>
      </c>
      <c r="AE14" s="40" t="s">
        <v>23</v>
      </c>
      <c r="AF14" s="1">
        <f>X176</f>
        <v>0.47169811320754718</v>
      </c>
    </row>
    <row r="15" spans="1:54" ht="12.75" customHeight="1" x14ac:dyDescent="0.2">
      <c r="A15" s="40" t="s">
        <v>26</v>
      </c>
      <c r="B15" s="25"/>
      <c r="C15" s="25"/>
      <c r="D15" s="25"/>
      <c r="E15" s="25"/>
      <c r="F15" s="25"/>
      <c r="G15" s="25"/>
      <c r="H15" s="25"/>
      <c r="I15" s="25">
        <v>3</v>
      </c>
      <c r="J15" s="26"/>
      <c r="K15" s="22">
        <v>1</v>
      </c>
      <c r="L15" s="22">
        <v>3</v>
      </c>
      <c r="M15" s="22"/>
      <c r="N15" s="22"/>
      <c r="O15" s="22"/>
      <c r="P15" s="22"/>
      <c r="Q15" s="22"/>
      <c r="R15" s="22"/>
      <c r="S15" s="22"/>
      <c r="T15" s="34">
        <v>3</v>
      </c>
      <c r="U15" s="34"/>
      <c r="V15" s="34"/>
      <c r="W15" s="215">
        <f t="shared" si="17"/>
        <v>3</v>
      </c>
      <c r="X15" s="21"/>
      <c r="Y15" s="21"/>
      <c r="Z15" s="22"/>
      <c r="AA15" s="23"/>
      <c r="AB15" s="35">
        <v>4</v>
      </c>
      <c r="AC15" s="36">
        <f t="shared" si="0"/>
        <v>0.2857142857142857</v>
      </c>
      <c r="AD15" s="1">
        <f t="shared" si="1"/>
        <v>0.7142857142857143</v>
      </c>
      <c r="AE15" s="40" t="s">
        <v>24</v>
      </c>
      <c r="AF15" s="1">
        <f>X195</f>
        <v>0.76595744680851063</v>
      </c>
    </row>
    <row r="16" spans="1:54" ht="12.75" customHeight="1" x14ac:dyDescent="0.2">
      <c r="A16" s="40" t="s">
        <v>27</v>
      </c>
      <c r="B16" s="25"/>
      <c r="C16" s="25"/>
      <c r="D16" s="25"/>
      <c r="E16" s="25"/>
      <c r="F16" s="25"/>
      <c r="G16" s="25"/>
      <c r="H16" s="25"/>
      <c r="I16" s="25">
        <v>1</v>
      </c>
      <c r="J16" s="26"/>
      <c r="K16" s="22"/>
      <c r="L16" s="22"/>
      <c r="M16" s="22"/>
      <c r="N16" s="22">
        <v>1</v>
      </c>
      <c r="O16" s="22"/>
      <c r="P16" s="22"/>
      <c r="Q16" s="22"/>
      <c r="R16" s="22"/>
      <c r="S16" s="22"/>
      <c r="T16" s="34">
        <v>1</v>
      </c>
      <c r="U16" s="34"/>
      <c r="V16" s="34"/>
      <c r="W16" s="215">
        <f t="shared" si="17"/>
        <v>1</v>
      </c>
      <c r="X16" s="21"/>
      <c r="Y16" s="21"/>
      <c r="Z16" s="22"/>
      <c r="AA16" s="23"/>
      <c r="AB16" s="35">
        <v>1</v>
      </c>
      <c r="AC16" s="36">
        <f t="shared" si="0"/>
        <v>0.25</v>
      </c>
      <c r="AD16" s="1">
        <f t="shared" si="1"/>
        <v>0.75</v>
      </c>
      <c r="AE16" s="40" t="s">
        <v>25</v>
      </c>
      <c r="AF16" s="1">
        <f>X212</f>
        <v>0.62745098039215685</v>
      </c>
    </row>
    <row r="17" spans="1:54" ht="12.75" customHeight="1" x14ac:dyDescent="0.2">
      <c r="A17" s="46" t="s">
        <v>28</v>
      </c>
      <c r="B17" s="2"/>
      <c r="C17" s="2"/>
      <c r="D17" s="2"/>
      <c r="E17" s="2"/>
      <c r="F17" s="2"/>
      <c r="G17" s="2"/>
      <c r="H17" s="2"/>
      <c r="I17" s="2"/>
      <c r="J17" s="45"/>
      <c r="K17" s="2"/>
      <c r="L17" s="2"/>
      <c r="M17" s="2"/>
      <c r="N17" s="2"/>
      <c r="O17" s="2"/>
      <c r="P17" s="2"/>
      <c r="Q17" s="2"/>
      <c r="R17" s="2"/>
      <c r="S17" s="2"/>
      <c r="T17" s="45"/>
      <c r="U17" s="45"/>
      <c r="V17" s="45"/>
      <c r="W17" s="217"/>
      <c r="X17" s="1"/>
      <c r="Y17" s="1"/>
      <c r="Z17" s="2"/>
      <c r="AA17" s="1"/>
      <c r="AB17" s="35"/>
      <c r="AE17" s="40" t="s">
        <v>26</v>
      </c>
      <c r="AF17" s="1">
        <f>X228</f>
        <v>0.22727272727272727</v>
      </c>
    </row>
    <row r="18" spans="1:54" ht="12.75" customHeight="1" x14ac:dyDescent="0.2">
      <c r="A18" s="46" t="s">
        <v>29</v>
      </c>
      <c r="B18" s="2"/>
      <c r="C18" s="2"/>
      <c r="D18" s="2"/>
      <c r="E18" s="2"/>
      <c r="F18" s="2"/>
      <c r="G18" s="2"/>
      <c r="H18" s="2"/>
      <c r="I18" s="2"/>
      <c r="J18" s="45"/>
      <c r="K18" s="2"/>
      <c r="L18" s="2"/>
      <c r="M18" s="2"/>
      <c r="N18" s="2"/>
      <c r="O18" s="2"/>
      <c r="P18" s="2"/>
      <c r="Q18" s="2"/>
      <c r="R18" s="2"/>
      <c r="S18" s="2"/>
      <c r="T18" s="45"/>
      <c r="U18" s="45"/>
      <c r="V18" s="45"/>
      <c r="W18" s="217"/>
      <c r="X18" s="1"/>
      <c r="Y18" s="1"/>
      <c r="Z18" s="2"/>
      <c r="AA18" s="1"/>
    </row>
    <row r="19" spans="1:54" ht="12.75" customHeight="1" x14ac:dyDescent="0.2">
      <c r="A19" s="46"/>
      <c r="J19" s="2">
        <f>SUM(J13:J16)</f>
        <v>4</v>
      </c>
      <c r="K19" s="2">
        <f>SUM(J14:J16)</f>
        <v>2</v>
      </c>
      <c r="L19" s="2"/>
      <c r="M19" s="2">
        <f>SUM(K14:K16)</f>
        <v>4</v>
      </c>
      <c r="N19" s="2"/>
      <c r="O19" s="2"/>
      <c r="P19" s="2"/>
      <c r="Q19" s="2"/>
      <c r="R19" s="2"/>
      <c r="S19" s="2"/>
      <c r="T19" s="24">
        <f>SUM(T14:T16)</f>
        <v>9</v>
      </c>
      <c r="U19" s="2">
        <f>SUM(T14:T16)</f>
        <v>9</v>
      </c>
      <c r="V19" s="2"/>
      <c r="W19" s="218">
        <f>SUM(W12:W16)</f>
        <v>28</v>
      </c>
      <c r="X19" s="1">
        <f>W14/B5</f>
        <v>0.375</v>
      </c>
      <c r="Y19" s="48">
        <f>W19/B5</f>
        <v>0.875</v>
      </c>
      <c r="Z19" s="48">
        <f>Y19-X19</f>
        <v>0.5</v>
      </c>
      <c r="AA19" s="1"/>
    </row>
    <row r="20" spans="1:54" ht="12.75" customHeight="1" x14ac:dyDescent="0.2">
      <c r="A20" s="310" t="s">
        <v>41</v>
      </c>
      <c r="B20" s="300"/>
      <c r="C20" s="300"/>
      <c r="D20" s="300"/>
      <c r="K20" s="2"/>
      <c r="L20" s="2"/>
      <c r="M20" s="2"/>
      <c r="N20" s="2"/>
      <c r="O20" s="2"/>
      <c r="P20" s="2"/>
      <c r="Q20" s="2"/>
      <c r="R20" s="2"/>
      <c r="S20" s="2"/>
      <c r="T20" s="24"/>
      <c r="U20" s="2"/>
      <c r="V20" s="2"/>
      <c r="W20" s="218"/>
      <c r="X20" s="1"/>
      <c r="Y20" s="48"/>
      <c r="Z20" s="48"/>
      <c r="AA20" s="1"/>
    </row>
    <row r="21" spans="1:54" ht="12.75" customHeight="1" x14ac:dyDescent="0.2">
      <c r="A21" s="46" t="s">
        <v>42</v>
      </c>
      <c r="B21" s="2">
        <v>5</v>
      </c>
      <c r="K21" s="2"/>
      <c r="L21" s="2"/>
      <c r="M21" s="2"/>
      <c r="N21" s="2"/>
      <c r="O21" s="2"/>
      <c r="P21" s="2"/>
      <c r="Q21" s="2"/>
      <c r="R21" s="2"/>
      <c r="S21" s="2"/>
      <c r="T21" s="24"/>
      <c r="U21" s="2"/>
      <c r="V21" s="2"/>
      <c r="W21" s="218"/>
      <c r="X21" s="1"/>
      <c r="Y21" s="48"/>
      <c r="Z21" s="48"/>
      <c r="AA21" s="1"/>
    </row>
    <row r="22" spans="1:54" ht="12.75" customHeight="1" x14ac:dyDescent="0.2">
      <c r="A22" s="311" t="s">
        <v>43</v>
      </c>
      <c r="B22" s="300"/>
      <c r="C22" s="300"/>
      <c r="D22" s="300"/>
      <c r="E22" s="300"/>
      <c r="F22" s="300"/>
      <c r="G22" s="300"/>
      <c r="H22" s="52">
        <f>(B21/W19)*100%</f>
        <v>0.17857142857142858</v>
      </c>
      <c r="K22" s="2"/>
      <c r="L22" s="2"/>
      <c r="M22" s="2"/>
      <c r="N22" s="2"/>
      <c r="O22" s="2"/>
      <c r="P22" s="2"/>
      <c r="Q22" s="2"/>
      <c r="R22" s="2"/>
      <c r="S22" s="2"/>
      <c r="T22" s="24"/>
      <c r="U22" s="2"/>
      <c r="V22" s="2"/>
      <c r="W22" s="218"/>
      <c r="X22" s="1"/>
      <c r="Y22" s="48"/>
      <c r="Z22" s="48"/>
      <c r="AA22" s="1"/>
    </row>
    <row r="23" spans="1:54" ht="12.75" customHeight="1" x14ac:dyDescent="0.2">
      <c r="A23" s="46"/>
      <c r="K23" s="2"/>
      <c r="L23" s="2"/>
      <c r="M23" s="2"/>
      <c r="N23" s="2"/>
      <c r="O23" s="2"/>
      <c r="P23" s="2"/>
      <c r="Q23" s="2"/>
      <c r="R23" s="2"/>
      <c r="S23" s="2"/>
      <c r="T23" s="24"/>
      <c r="U23" s="2"/>
      <c r="V23" s="2"/>
      <c r="W23" s="218"/>
      <c r="X23" s="1"/>
      <c r="Y23" s="48"/>
      <c r="Z23" s="48"/>
      <c r="AA23" s="1"/>
    </row>
    <row r="24" spans="1:54" ht="12.75" customHeight="1" x14ac:dyDescent="0.2">
      <c r="X24" s="1"/>
      <c r="Y24" s="1"/>
      <c r="AA24" s="1"/>
    </row>
    <row r="25" spans="1:54" ht="12.75" customHeight="1" x14ac:dyDescent="0.2">
      <c r="A25" s="53" t="s">
        <v>44</v>
      </c>
      <c r="B25" s="53"/>
      <c r="C25" s="53"/>
      <c r="D25" s="54"/>
      <c r="E25" s="54"/>
      <c r="G25" s="3">
        <f>((W14*10)+(W15*11)+(W16*12))/W19</f>
        <v>5.8928571428571432</v>
      </c>
      <c r="H25" s="50"/>
      <c r="X25" s="1"/>
      <c r="Y25" s="1"/>
      <c r="AA25" s="1"/>
      <c r="AB25" s="55"/>
      <c r="AL25" s="3"/>
      <c r="AM25" s="14" t="s">
        <v>45</v>
      </c>
      <c r="AN25" s="14"/>
      <c r="AO25" s="14"/>
      <c r="AP25" s="14"/>
      <c r="AQ25" s="14"/>
      <c r="AR25" s="14"/>
      <c r="AS25" s="14"/>
      <c r="AT25" s="14"/>
      <c r="AU25" s="14"/>
      <c r="AV25" s="14"/>
    </row>
    <row r="26" spans="1:54" ht="12.75" customHeight="1" x14ac:dyDescent="0.2">
      <c r="A26" s="53"/>
      <c r="B26" s="53"/>
      <c r="C26" s="53"/>
      <c r="D26" s="54"/>
      <c r="E26" s="54"/>
      <c r="G26" s="3"/>
      <c r="H26" s="50"/>
      <c r="X26" s="1"/>
      <c r="Y26" s="1"/>
      <c r="AA26" s="1"/>
      <c r="AM26" s="301" t="s">
        <v>20</v>
      </c>
      <c r="AN26" s="300"/>
      <c r="AO26" s="300"/>
      <c r="AP26" s="300"/>
      <c r="AQ26" s="300"/>
      <c r="AR26" s="300"/>
      <c r="AS26" s="300"/>
      <c r="AT26" s="300"/>
      <c r="AU26" s="300"/>
      <c r="AV26" s="300"/>
    </row>
    <row r="27" spans="1:54" ht="12.75" customHeight="1" x14ac:dyDescent="0.2">
      <c r="X27" s="1"/>
      <c r="Y27" s="1"/>
      <c r="AA27" s="1"/>
      <c r="AL27" s="31" t="s">
        <v>21</v>
      </c>
      <c r="AM27" s="4">
        <v>9701</v>
      </c>
      <c r="AN27" s="32">
        <v>9702</v>
      </c>
      <c r="AO27" s="32">
        <v>9801</v>
      </c>
      <c r="AP27" s="32">
        <v>9802</v>
      </c>
      <c r="AQ27" s="32">
        <v>9901</v>
      </c>
      <c r="AR27" s="32">
        <v>9902</v>
      </c>
      <c r="AS27" s="33" t="s">
        <v>22</v>
      </c>
      <c r="AT27" s="33" t="s">
        <v>23</v>
      </c>
      <c r="AU27" s="33" t="s">
        <v>24</v>
      </c>
      <c r="AV27" s="33" t="s">
        <v>25</v>
      </c>
      <c r="AW27" s="33" t="s">
        <v>26</v>
      </c>
      <c r="AX27" s="33" t="s">
        <v>27</v>
      </c>
      <c r="AY27" s="33" t="s">
        <v>28</v>
      </c>
      <c r="AZ27" s="33" t="s">
        <v>29</v>
      </c>
      <c r="BA27" s="33" t="s">
        <v>30</v>
      </c>
      <c r="BB27" s="33" t="s">
        <v>31</v>
      </c>
    </row>
    <row r="28" spans="1:54" ht="12.75" customHeight="1" x14ac:dyDescent="0.2">
      <c r="A28" s="3" t="s">
        <v>46</v>
      </c>
      <c r="X28" s="1"/>
      <c r="Y28" s="1"/>
      <c r="AA28" s="1"/>
      <c r="AL28" s="37" t="s">
        <v>32</v>
      </c>
      <c r="AM28" s="36">
        <f t="shared" ref="AM28:AM34" si="18">AC6</f>
        <v>0.90625</v>
      </c>
      <c r="AN28" s="36">
        <f t="shared" ref="AN28:AN34" si="19">AC33</f>
        <v>0.92500000000000004</v>
      </c>
      <c r="AO28" s="36">
        <f t="shared" ref="AO28:AO34" si="20">AC58</f>
        <v>0.66666666666666663</v>
      </c>
      <c r="AP28" s="36">
        <f t="shared" ref="AP28:AP34" si="21">AC83</f>
        <v>0.78260869565217395</v>
      </c>
      <c r="AQ28" s="36">
        <f t="shared" ref="AQ28:AQ34" si="22">AC105</f>
        <v>0.5</v>
      </c>
      <c r="AR28" s="36">
        <f t="shared" ref="AR28:AR34" si="23">AC126</f>
        <v>0.72727272727272729</v>
      </c>
      <c r="AS28" s="36">
        <f t="shared" ref="AS28:AS34" si="24">AC148</f>
        <v>0.65853658536585369</v>
      </c>
      <c r="AT28" s="36">
        <f t="shared" ref="AT28:AT34" si="25">AC166</f>
        <v>0.79245283018867929</v>
      </c>
      <c r="AU28" s="36">
        <f t="shared" ref="AU28:AU34" si="26">AC183</f>
        <v>0.80851063829787229</v>
      </c>
      <c r="AV28" s="36">
        <f t="shared" ref="AV28:AV34" si="27">AC200</f>
        <v>0.66666666666666663</v>
      </c>
      <c r="AW28" s="36">
        <f t="shared" ref="AW28:AW33" si="28">AC217</f>
        <v>0.79545454545454541</v>
      </c>
      <c r="AX28" s="36">
        <f t="shared" ref="AX28:AX32" si="29">AC233</f>
        <v>0.37931034482758619</v>
      </c>
      <c r="AY28" s="36">
        <f t="shared" ref="AY28:AY31" si="30">AC253</f>
        <v>0.68627450980392157</v>
      </c>
      <c r="AZ28" s="1">
        <f t="shared" ref="AZ28:AZ30" si="31">AC272</f>
        <v>0.78</v>
      </c>
      <c r="BA28" s="1">
        <f t="shared" ref="BA28:BA29" si="32">AC290</f>
        <v>0.65714285714285714</v>
      </c>
      <c r="BB28" s="1">
        <f>AC306</f>
        <v>0.76315789473684215</v>
      </c>
    </row>
    <row r="29" spans="1:54" ht="38.25" customHeight="1" x14ac:dyDescent="0.2">
      <c r="B29" s="306" t="s">
        <v>3</v>
      </c>
      <c r="C29" s="307"/>
      <c r="D29" s="307"/>
      <c r="E29" s="307"/>
      <c r="F29" s="307"/>
      <c r="G29" s="307"/>
      <c r="H29" s="307"/>
      <c r="I29" s="307"/>
      <c r="J29" s="307"/>
      <c r="K29" s="307"/>
      <c r="L29" s="307"/>
      <c r="M29" s="307"/>
      <c r="N29" s="307"/>
      <c r="O29" s="307"/>
      <c r="P29" s="307"/>
      <c r="Q29" s="307"/>
      <c r="R29" s="307"/>
      <c r="S29" s="307"/>
      <c r="T29" s="307"/>
      <c r="U29" s="307"/>
      <c r="V29" s="307"/>
      <c r="W29" s="336"/>
      <c r="X29" s="10" t="s">
        <v>11</v>
      </c>
      <c r="Y29" s="10" t="s">
        <v>12</v>
      </c>
      <c r="Z29" s="11" t="s">
        <v>13</v>
      </c>
      <c r="AA29" s="10" t="s">
        <v>14</v>
      </c>
      <c r="AL29" s="37" t="s">
        <v>33</v>
      </c>
      <c r="AM29" s="36">
        <f t="shared" si="18"/>
        <v>0.96551724137931039</v>
      </c>
      <c r="AN29" s="36">
        <f t="shared" si="19"/>
        <v>0.97297297297297303</v>
      </c>
      <c r="AO29" s="36">
        <f t="shared" si="20"/>
        <v>0.94444444444444442</v>
      </c>
      <c r="AP29" s="36">
        <f t="shared" si="21"/>
        <v>1</v>
      </c>
      <c r="AQ29" s="36">
        <f t="shared" si="22"/>
        <v>0.80952380952380953</v>
      </c>
      <c r="AR29" s="36">
        <f t="shared" si="23"/>
        <v>0.82499999999999996</v>
      </c>
      <c r="AS29" s="36">
        <f t="shared" si="24"/>
        <v>0.92592592592592593</v>
      </c>
      <c r="AT29" s="36">
        <f t="shared" si="25"/>
        <v>0.83333333333333337</v>
      </c>
      <c r="AU29" s="36">
        <f t="shared" si="26"/>
        <v>0.76315789473684215</v>
      </c>
      <c r="AV29" s="36">
        <f t="shared" si="27"/>
        <v>1</v>
      </c>
      <c r="AW29" s="36">
        <f t="shared" si="28"/>
        <v>0.68571428571428572</v>
      </c>
      <c r="AX29" s="36">
        <f t="shared" si="29"/>
        <v>0.81818181818181823</v>
      </c>
      <c r="AY29" s="36">
        <f t="shared" si="30"/>
        <v>0.77142857142857146</v>
      </c>
      <c r="AZ29" s="1">
        <f t="shared" si="31"/>
        <v>0.92307692307692313</v>
      </c>
      <c r="BA29" s="1">
        <f t="shared" si="32"/>
        <v>0.73913043478260865</v>
      </c>
    </row>
    <row r="30" spans="1:54" ht="114" customHeight="1" x14ac:dyDescent="0.2">
      <c r="B30" s="306" t="s">
        <v>3</v>
      </c>
      <c r="C30" s="307"/>
      <c r="D30" s="307"/>
      <c r="E30" s="307"/>
      <c r="F30" s="307"/>
      <c r="G30" s="307"/>
      <c r="H30" s="307"/>
      <c r="I30" s="307"/>
      <c r="J30" s="307"/>
      <c r="K30" s="308" t="s">
        <v>131</v>
      </c>
      <c r="L30" s="300"/>
      <c r="M30" s="308" t="s">
        <v>132</v>
      </c>
      <c r="N30" s="300"/>
      <c r="O30" s="308" t="s">
        <v>133</v>
      </c>
      <c r="P30" s="300"/>
      <c r="Q30" s="56"/>
      <c r="R30" s="56"/>
      <c r="S30" s="56"/>
      <c r="T30" s="9" t="s">
        <v>131</v>
      </c>
      <c r="U30" s="9" t="s">
        <v>132</v>
      </c>
      <c r="V30" s="9" t="s">
        <v>134</v>
      </c>
      <c r="W30" s="213" t="s">
        <v>10</v>
      </c>
      <c r="X30" s="10" t="s">
        <v>11</v>
      </c>
      <c r="Y30" s="10" t="s">
        <v>12</v>
      </c>
      <c r="Z30" s="11" t="s">
        <v>13</v>
      </c>
      <c r="AA30" s="10" t="s">
        <v>14</v>
      </c>
      <c r="AB30" s="12" t="s">
        <v>15</v>
      </c>
      <c r="AC30" s="12" t="s">
        <v>16</v>
      </c>
      <c r="AD30" s="13" t="s">
        <v>17</v>
      </c>
      <c r="AL30" s="37" t="s">
        <v>34</v>
      </c>
      <c r="AM30" s="36">
        <f t="shared" si="18"/>
        <v>0.8571428571428571</v>
      </c>
      <c r="AN30" s="36">
        <f t="shared" si="19"/>
        <v>0.91666666666666663</v>
      </c>
      <c r="AO30" s="36">
        <f t="shared" si="20"/>
        <v>0.88235294117647056</v>
      </c>
      <c r="AP30" s="36">
        <f t="shared" si="21"/>
        <v>0.66666666666666663</v>
      </c>
      <c r="AQ30" s="36">
        <f t="shared" si="22"/>
        <v>0.58823529411764708</v>
      </c>
      <c r="AR30" s="36">
        <f t="shared" si="23"/>
        <v>0.93939393939393945</v>
      </c>
      <c r="AS30" s="36">
        <f t="shared" si="24"/>
        <v>0.68</v>
      </c>
      <c r="AT30" s="36">
        <f t="shared" si="25"/>
        <v>0.97142857142857142</v>
      </c>
      <c r="AU30" s="36">
        <f t="shared" si="26"/>
        <v>0.93103448275862066</v>
      </c>
      <c r="AV30" s="36">
        <f t="shared" si="27"/>
        <v>0.94117647058823528</v>
      </c>
      <c r="AW30" s="36">
        <f t="shared" si="28"/>
        <v>0.66666666666666663</v>
      </c>
      <c r="AX30" s="36">
        <f t="shared" si="29"/>
        <v>0.94444444444444442</v>
      </c>
      <c r="AY30" s="36">
        <f t="shared" si="30"/>
        <v>0.7407407407407407</v>
      </c>
      <c r="AZ30" s="1">
        <f t="shared" si="31"/>
        <v>0.94444444444444442</v>
      </c>
      <c r="BA30" s="1" t="s">
        <v>37</v>
      </c>
    </row>
    <row r="31" spans="1:54" ht="12.75" customHeight="1" x14ac:dyDescent="0.2">
      <c r="A31" s="15" t="s">
        <v>18</v>
      </c>
      <c r="B31" s="16">
        <v>1</v>
      </c>
      <c r="C31" s="16">
        <v>2</v>
      </c>
      <c r="D31" s="16">
        <v>3</v>
      </c>
      <c r="E31" s="16">
        <v>4</v>
      </c>
      <c r="F31" s="16">
        <v>5</v>
      </c>
      <c r="G31" s="16">
        <v>6</v>
      </c>
      <c r="H31" s="16">
        <v>7</v>
      </c>
      <c r="I31" s="16">
        <v>8</v>
      </c>
      <c r="J31" s="17" t="s">
        <v>19</v>
      </c>
      <c r="K31" s="18">
        <v>9</v>
      </c>
      <c r="L31" s="19">
        <v>10</v>
      </c>
      <c r="M31" s="19">
        <v>9</v>
      </c>
      <c r="N31" s="20">
        <v>10</v>
      </c>
      <c r="O31" s="19">
        <v>9</v>
      </c>
      <c r="P31" s="20">
        <v>10</v>
      </c>
      <c r="Q31" s="20"/>
      <c r="R31" s="20"/>
      <c r="S31" s="20"/>
      <c r="T31" s="45"/>
      <c r="U31" s="45"/>
      <c r="V31" s="45"/>
      <c r="W31" s="225"/>
      <c r="X31" s="21"/>
      <c r="Y31" s="21"/>
      <c r="Z31" s="22"/>
      <c r="AA31" s="23"/>
      <c r="AL31" s="37" t="s">
        <v>35</v>
      </c>
      <c r="AM31" s="36">
        <f t="shared" si="18"/>
        <v>1.0416666666666667</v>
      </c>
      <c r="AN31" s="36">
        <f t="shared" si="19"/>
        <v>0.93939393939393945</v>
      </c>
      <c r="AO31" s="36">
        <f t="shared" si="20"/>
        <v>1</v>
      </c>
      <c r="AP31" s="36">
        <f t="shared" si="21"/>
        <v>0.79166666666666663</v>
      </c>
      <c r="AQ31" s="36">
        <f t="shared" si="22"/>
        <v>0.7</v>
      </c>
      <c r="AR31" s="36">
        <f t="shared" si="23"/>
        <v>0.77419354838709675</v>
      </c>
      <c r="AS31" s="36">
        <f t="shared" si="24"/>
        <v>1</v>
      </c>
      <c r="AT31" s="36">
        <f t="shared" si="25"/>
        <v>0.97058823529411764</v>
      </c>
      <c r="AU31" s="36">
        <f t="shared" si="26"/>
        <v>0.96296296296296291</v>
      </c>
      <c r="AV31" s="36">
        <f t="shared" si="27"/>
        <v>0.90625</v>
      </c>
      <c r="AW31" s="36">
        <f t="shared" si="28"/>
        <v>0.875</v>
      </c>
      <c r="AX31" s="36">
        <f t="shared" si="29"/>
        <v>0.94117647058823528</v>
      </c>
      <c r="AY31" s="36">
        <f t="shared" si="30"/>
        <v>0.95</v>
      </c>
    </row>
    <row r="32" spans="1:54" ht="12.75" customHeight="1" x14ac:dyDescent="0.2">
      <c r="A32" s="25">
        <v>9702</v>
      </c>
      <c r="B32" s="25">
        <v>40</v>
      </c>
      <c r="C32" s="25"/>
      <c r="D32" s="25"/>
      <c r="E32" s="25"/>
      <c r="F32" s="25"/>
      <c r="G32" s="25"/>
      <c r="H32" s="25"/>
      <c r="I32" s="25"/>
      <c r="J32" s="17"/>
      <c r="K32" s="314"/>
      <c r="L32" s="315"/>
      <c r="M32" s="315"/>
      <c r="N32" s="4"/>
      <c r="O32" s="4"/>
      <c r="P32" s="4"/>
      <c r="Q32" s="4"/>
      <c r="R32" s="4"/>
      <c r="S32" s="4"/>
      <c r="T32" s="20"/>
      <c r="U32" s="20"/>
      <c r="V32" s="20"/>
      <c r="W32" s="138"/>
      <c r="X32" s="21"/>
      <c r="Y32" s="21"/>
      <c r="Z32" s="22"/>
      <c r="AA32" s="23"/>
      <c r="AB32" s="29">
        <f>B32</f>
        <v>40</v>
      </c>
      <c r="AC32" s="24"/>
      <c r="AD32" s="1"/>
      <c r="AL32" s="37" t="s">
        <v>36</v>
      </c>
      <c r="AM32" s="36">
        <f t="shared" si="18"/>
        <v>0.72</v>
      </c>
      <c r="AN32" s="36">
        <f t="shared" si="19"/>
        <v>0.87096774193548387</v>
      </c>
      <c r="AO32" s="36">
        <f t="shared" si="20"/>
        <v>0.8666666666666667</v>
      </c>
      <c r="AP32" s="36">
        <f t="shared" si="21"/>
        <v>0.94736842105263153</v>
      </c>
      <c r="AQ32" s="36">
        <f t="shared" si="22"/>
        <v>1.1428571428571428</v>
      </c>
      <c r="AR32" s="36">
        <f t="shared" si="23"/>
        <v>0.95833333333333337</v>
      </c>
      <c r="AS32" s="36">
        <f t="shared" si="24"/>
        <v>0.94117647058823528</v>
      </c>
      <c r="AT32" s="36">
        <f t="shared" si="25"/>
        <v>0.93939393939393945</v>
      </c>
      <c r="AU32" s="36">
        <f t="shared" si="26"/>
        <v>0.96153846153846156</v>
      </c>
      <c r="AV32" s="36">
        <f t="shared" si="27"/>
        <v>0.96551724137931039</v>
      </c>
      <c r="AW32" s="36">
        <f t="shared" si="28"/>
        <v>0.7857142857142857</v>
      </c>
      <c r="AX32" s="36">
        <f t="shared" si="29"/>
        <v>0.875</v>
      </c>
      <c r="AY32" s="36"/>
    </row>
    <row r="33" spans="1:54" ht="12.75" customHeight="1" x14ac:dyDescent="0.2">
      <c r="A33" s="25">
        <v>9801</v>
      </c>
      <c r="B33" s="25"/>
      <c r="C33" s="25">
        <v>37</v>
      </c>
      <c r="D33" s="25"/>
      <c r="E33" s="25"/>
      <c r="F33" s="25"/>
      <c r="G33" s="25"/>
      <c r="H33" s="25"/>
      <c r="I33" s="25"/>
      <c r="J33" s="26"/>
      <c r="K33" s="57"/>
      <c r="L33" s="22"/>
      <c r="M33" s="22"/>
      <c r="N33" s="22"/>
      <c r="O33" s="22"/>
      <c r="P33" s="22"/>
      <c r="Q33" s="22"/>
      <c r="R33" s="22"/>
      <c r="S33" s="22"/>
      <c r="T33" s="34"/>
      <c r="U33" s="34"/>
      <c r="V33" s="34"/>
      <c r="W33" s="215"/>
      <c r="X33" s="21"/>
      <c r="Y33" s="21"/>
      <c r="Z33" s="22"/>
      <c r="AA33" s="23">
        <f>C33/B32</f>
        <v>0.92500000000000004</v>
      </c>
      <c r="AB33" s="35">
        <v>37</v>
      </c>
      <c r="AC33" s="36">
        <f t="shared" ref="AC33:AC43" si="33">AB33/AB32</f>
        <v>0.92500000000000004</v>
      </c>
      <c r="AD33" s="1">
        <f t="shared" ref="AD33:AD43" si="34">100%-AC33</f>
        <v>7.4999999999999956E-2</v>
      </c>
      <c r="AL33" s="40" t="s">
        <v>38</v>
      </c>
      <c r="AM33" s="36">
        <f t="shared" si="18"/>
        <v>0.83333333333333337</v>
      </c>
      <c r="AN33" s="36">
        <f t="shared" si="19"/>
        <v>1</v>
      </c>
      <c r="AO33" s="36">
        <f t="shared" si="20"/>
        <v>0.84615384615384615</v>
      </c>
      <c r="AP33" s="36">
        <f t="shared" si="21"/>
        <v>0.94444444444444442</v>
      </c>
      <c r="AQ33" s="36">
        <f t="shared" si="22"/>
        <v>0.875</v>
      </c>
      <c r="AR33" s="36">
        <f t="shared" si="23"/>
        <v>1</v>
      </c>
      <c r="AS33" s="36">
        <f t="shared" si="24"/>
        <v>1</v>
      </c>
      <c r="AT33" s="36">
        <f t="shared" si="25"/>
        <v>0.93548387096774188</v>
      </c>
      <c r="AU33" s="36">
        <f t="shared" si="26"/>
        <v>0.92</v>
      </c>
      <c r="AV33" s="36">
        <f t="shared" si="27"/>
        <v>1</v>
      </c>
      <c r="AW33" s="36">
        <f t="shared" si="28"/>
        <v>0.81818181818181823</v>
      </c>
      <c r="AX33" s="36"/>
      <c r="AY33" s="36"/>
    </row>
    <row r="34" spans="1:54" ht="12.75" customHeight="1" x14ac:dyDescent="0.2">
      <c r="A34" s="25">
        <v>9802</v>
      </c>
      <c r="B34" s="25"/>
      <c r="C34" s="25"/>
      <c r="D34" s="25">
        <v>29</v>
      </c>
      <c r="E34" s="25"/>
      <c r="F34" s="25"/>
      <c r="G34" s="25"/>
      <c r="H34" s="25"/>
      <c r="I34" s="25"/>
      <c r="J34" s="26"/>
      <c r="K34" s="57"/>
      <c r="L34" s="22"/>
      <c r="M34" s="22"/>
      <c r="N34" s="22"/>
      <c r="O34" s="22"/>
      <c r="P34" s="22"/>
      <c r="Q34" s="22"/>
      <c r="R34" s="22"/>
      <c r="S34" s="22"/>
      <c r="T34" s="34"/>
      <c r="U34" s="34"/>
      <c r="V34" s="34"/>
      <c r="W34" s="215"/>
      <c r="X34" s="21"/>
      <c r="Y34" s="21"/>
      <c r="Z34" s="22"/>
      <c r="AA34" s="23">
        <f>D34/C33</f>
        <v>0.78378378378378377</v>
      </c>
      <c r="AB34" s="35">
        <v>36</v>
      </c>
      <c r="AC34" s="36">
        <f t="shared" si="33"/>
        <v>0.97297297297297303</v>
      </c>
      <c r="AD34" s="1">
        <f t="shared" si="34"/>
        <v>2.7027027027026973E-2</v>
      </c>
      <c r="AL34" s="40" t="s">
        <v>39</v>
      </c>
      <c r="AM34" s="36">
        <f t="shared" si="18"/>
        <v>0.93333333333333335</v>
      </c>
      <c r="AN34" s="36">
        <f t="shared" si="19"/>
        <v>0.92592592592592593</v>
      </c>
      <c r="AO34" s="36">
        <f t="shared" si="20"/>
        <v>0.90909090909090906</v>
      </c>
      <c r="AP34" s="36">
        <f t="shared" si="21"/>
        <v>1</v>
      </c>
      <c r="AQ34" s="36">
        <f t="shared" si="22"/>
        <v>1</v>
      </c>
      <c r="AR34" s="36">
        <f t="shared" si="23"/>
        <v>1.0434782608695652</v>
      </c>
      <c r="AS34" s="36">
        <f t="shared" si="24"/>
        <v>1</v>
      </c>
      <c r="AT34" s="36">
        <f t="shared" si="25"/>
        <v>0.96551724137931039</v>
      </c>
      <c r="AU34" s="36">
        <f t="shared" si="26"/>
        <v>0.91304347826086951</v>
      </c>
      <c r="AV34" s="36">
        <f t="shared" si="27"/>
        <v>1</v>
      </c>
      <c r="AW34" s="36"/>
      <c r="AX34" s="36"/>
      <c r="AY34" s="36"/>
    </row>
    <row r="35" spans="1:54" ht="12.75" customHeight="1" x14ac:dyDescent="0.2">
      <c r="A35" s="25">
        <v>9901</v>
      </c>
      <c r="B35" s="25"/>
      <c r="C35" s="25"/>
      <c r="D35" s="25"/>
      <c r="E35" s="25">
        <v>25</v>
      </c>
      <c r="F35" s="25"/>
      <c r="G35" s="25"/>
      <c r="H35" s="25"/>
      <c r="I35" s="25"/>
      <c r="J35" s="26"/>
      <c r="K35" s="57"/>
      <c r="L35" s="22"/>
      <c r="M35" s="22"/>
      <c r="N35" s="22"/>
      <c r="O35" s="22"/>
      <c r="P35" s="22"/>
      <c r="Q35" s="22"/>
      <c r="R35" s="22"/>
      <c r="S35" s="22"/>
      <c r="T35" s="34"/>
      <c r="U35" s="34"/>
      <c r="V35" s="34"/>
      <c r="W35" s="215"/>
      <c r="X35" s="21"/>
      <c r="Y35" s="21"/>
      <c r="Z35" s="22"/>
      <c r="AA35" s="23">
        <f>E35/D34</f>
        <v>0.86206896551724133</v>
      </c>
      <c r="AB35" s="35">
        <v>33</v>
      </c>
      <c r="AC35" s="36">
        <f t="shared" si="33"/>
        <v>0.91666666666666663</v>
      </c>
      <c r="AD35" s="1">
        <f t="shared" si="34"/>
        <v>8.333333333333337E-2</v>
      </c>
      <c r="AL35" s="40" t="s">
        <v>40</v>
      </c>
      <c r="AM35" s="36"/>
      <c r="AN35" s="36"/>
      <c r="AO35" s="36"/>
      <c r="AP35" s="36"/>
      <c r="AQ35" s="36"/>
      <c r="AR35" s="36"/>
      <c r="AS35" s="36"/>
      <c r="AT35" s="36"/>
    </row>
    <row r="36" spans="1:54" ht="12.75" customHeight="1" x14ac:dyDescent="0.2">
      <c r="A36" s="25">
        <v>9902</v>
      </c>
      <c r="B36" s="25"/>
      <c r="C36" s="25"/>
      <c r="D36" s="25"/>
      <c r="E36" s="25"/>
      <c r="F36" s="25">
        <v>21</v>
      </c>
      <c r="G36" s="25"/>
      <c r="H36" s="25"/>
      <c r="I36" s="25"/>
      <c r="J36" s="26"/>
      <c r="K36" s="57"/>
      <c r="L36" s="22"/>
      <c r="M36" s="22"/>
      <c r="N36" s="22"/>
      <c r="O36" s="22"/>
      <c r="P36" s="22"/>
      <c r="Q36" s="22"/>
      <c r="R36" s="22"/>
      <c r="S36" s="22"/>
      <c r="T36" s="34"/>
      <c r="U36" s="34"/>
      <c r="V36" s="34"/>
      <c r="W36" s="215"/>
      <c r="X36" s="21"/>
      <c r="Y36" s="21"/>
      <c r="Z36" s="22"/>
      <c r="AA36" s="23">
        <f>F36/E35</f>
        <v>0.84</v>
      </c>
      <c r="AB36" s="35">
        <v>31</v>
      </c>
      <c r="AC36" s="36">
        <f t="shared" si="33"/>
        <v>0.93939393939393945</v>
      </c>
      <c r="AD36" s="1">
        <f t="shared" si="34"/>
        <v>6.0606060606060552E-2</v>
      </c>
      <c r="AE36" s="3" t="s">
        <v>12</v>
      </c>
      <c r="AR36" s="36"/>
    </row>
    <row r="37" spans="1:54" ht="12.75" customHeight="1" x14ac:dyDescent="0.2">
      <c r="A37" s="40" t="s">
        <v>22</v>
      </c>
      <c r="B37" s="25"/>
      <c r="C37" s="25"/>
      <c r="D37" s="25"/>
      <c r="E37" s="25"/>
      <c r="F37" s="25"/>
      <c r="G37" s="25">
        <v>21</v>
      </c>
      <c r="H37" s="25"/>
      <c r="I37" s="25"/>
      <c r="J37" s="26"/>
      <c r="K37" s="57"/>
      <c r="L37" s="22"/>
      <c r="M37" s="22"/>
      <c r="N37" s="22"/>
      <c r="O37" s="22"/>
      <c r="P37" s="22"/>
      <c r="Q37" s="22"/>
      <c r="R37" s="22"/>
      <c r="S37" s="22"/>
      <c r="T37" s="34"/>
      <c r="U37" s="34"/>
      <c r="V37" s="34"/>
      <c r="W37" s="215"/>
      <c r="X37" s="21"/>
      <c r="Y37" s="21"/>
      <c r="Z37" s="22"/>
      <c r="AA37" s="23">
        <f>G37/F36</f>
        <v>1</v>
      </c>
      <c r="AB37" s="35">
        <v>27</v>
      </c>
      <c r="AC37" s="36">
        <f t="shared" si="33"/>
        <v>0.87096774193548387</v>
      </c>
      <c r="AD37" s="1">
        <f t="shared" si="34"/>
        <v>0.12903225806451613</v>
      </c>
      <c r="AE37" s="25">
        <v>9701</v>
      </c>
      <c r="AF37" s="48">
        <f>Y19</f>
        <v>0.875</v>
      </c>
    </row>
    <row r="38" spans="1:54" ht="12.75" customHeight="1" x14ac:dyDescent="0.2">
      <c r="A38" s="40" t="s">
        <v>23</v>
      </c>
      <c r="B38" s="25"/>
      <c r="C38" s="25"/>
      <c r="D38" s="25"/>
      <c r="E38" s="25"/>
      <c r="F38" s="25"/>
      <c r="G38" s="25"/>
      <c r="H38" s="25">
        <v>21</v>
      </c>
      <c r="I38" s="25"/>
      <c r="J38" s="26"/>
      <c r="K38" s="57"/>
      <c r="L38" s="22"/>
      <c r="M38" s="22"/>
      <c r="N38" s="22"/>
      <c r="O38" s="22"/>
      <c r="P38" s="22"/>
      <c r="Q38" s="22"/>
      <c r="R38" s="22"/>
      <c r="S38" s="22"/>
      <c r="T38" s="34"/>
      <c r="U38" s="34"/>
      <c r="V38" s="34"/>
      <c r="W38" s="215"/>
      <c r="X38" s="21"/>
      <c r="Y38" s="21"/>
      <c r="Z38" s="22"/>
      <c r="AA38" s="23">
        <f>H38/G37</f>
        <v>1</v>
      </c>
      <c r="AB38" s="35">
        <v>27</v>
      </c>
      <c r="AC38" s="36">
        <f t="shared" si="33"/>
        <v>1</v>
      </c>
      <c r="AD38" s="1">
        <f t="shared" si="34"/>
        <v>0</v>
      </c>
      <c r="AE38" s="25">
        <v>9702</v>
      </c>
      <c r="AF38" s="48">
        <f>Y46</f>
        <v>1</v>
      </c>
    </row>
    <row r="39" spans="1:54" ht="12.75" customHeight="1" x14ac:dyDescent="0.2">
      <c r="A39" s="40" t="s">
        <v>24</v>
      </c>
      <c r="B39" s="25"/>
      <c r="C39" s="25"/>
      <c r="D39" s="25"/>
      <c r="E39" s="25"/>
      <c r="F39" s="25"/>
      <c r="G39" s="25"/>
      <c r="H39" s="25"/>
      <c r="I39" s="25">
        <v>20</v>
      </c>
      <c r="J39" s="26">
        <v>19</v>
      </c>
      <c r="K39" s="57"/>
      <c r="L39" s="22"/>
      <c r="M39" s="22"/>
      <c r="N39" s="22"/>
      <c r="O39" s="22"/>
      <c r="P39" s="22"/>
      <c r="Q39" s="22"/>
      <c r="R39" s="22"/>
      <c r="S39" s="22">
        <v>19</v>
      </c>
      <c r="T39" s="34"/>
      <c r="U39" s="34"/>
      <c r="V39" s="34"/>
      <c r="W39" s="215">
        <v>15</v>
      </c>
      <c r="X39" s="21"/>
      <c r="Y39" s="21"/>
      <c r="Z39" s="22"/>
      <c r="AA39" s="23">
        <f>I39/H38</f>
        <v>0.95238095238095233</v>
      </c>
      <c r="AB39" s="35">
        <v>25</v>
      </c>
      <c r="AC39" s="36">
        <f t="shared" si="33"/>
        <v>0.92592592592592593</v>
      </c>
      <c r="AD39" s="1">
        <f t="shared" si="34"/>
        <v>7.407407407407407E-2</v>
      </c>
      <c r="AE39" s="25">
        <v>9801</v>
      </c>
      <c r="AF39" s="48">
        <f>Y72</f>
        <v>0.44444444444444442</v>
      </c>
    </row>
    <row r="40" spans="1:54" ht="12.75" customHeight="1" x14ac:dyDescent="0.2">
      <c r="A40" s="40" t="s">
        <v>25</v>
      </c>
      <c r="B40" s="25"/>
      <c r="C40" s="25"/>
      <c r="D40" s="25"/>
      <c r="E40" s="25"/>
      <c r="F40" s="25"/>
      <c r="G40" s="25"/>
      <c r="H40" s="25"/>
      <c r="I40" s="25">
        <v>20</v>
      </c>
      <c r="J40" s="26">
        <v>3</v>
      </c>
      <c r="K40" s="57">
        <v>6</v>
      </c>
      <c r="L40" s="22"/>
      <c r="M40" s="22">
        <v>9</v>
      </c>
      <c r="N40" s="22"/>
      <c r="O40" s="22">
        <v>5</v>
      </c>
      <c r="P40" s="22"/>
      <c r="Q40" s="22">
        <f>K40+M40+O40</f>
        <v>20</v>
      </c>
      <c r="R40" s="22"/>
      <c r="S40" s="22">
        <v>3</v>
      </c>
      <c r="T40" s="34"/>
      <c r="U40" s="34"/>
      <c r="V40" s="34"/>
      <c r="W40" s="215">
        <f>SUM(S40:V40)</f>
        <v>3</v>
      </c>
      <c r="X40" s="21"/>
      <c r="Y40" s="21"/>
      <c r="Z40" s="22"/>
      <c r="AA40" s="23">
        <f>Q40/I39</f>
        <v>1</v>
      </c>
      <c r="AB40" s="35">
        <v>24</v>
      </c>
      <c r="AC40" s="36">
        <f t="shared" si="33"/>
        <v>0.96</v>
      </c>
      <c r="AD40" s="1">
        <f t="shared" si="34"/>
        <v>4.0000000000000036E-2</v>
      </c>
      <c r="AE40" s="25">
        <v>9802</v>
      </c>
      <c r="AF40" s="48">
        <f>Y95</f>
        <v>0.56521739130434778</v>
      </c>
    </row>
    <row r="41" spans="1:54" ht="12.75" customHeight="1" x14ac:dyDescent="0.2">
      <c r="A41" s="40" t="s">
        <v>26</v>
      </c>
      <c r="B41" s="25"/>
      <c r="C41" s="25"/>
      <c r="D41" s="25"/>
      <c r="E41" s="25"/>
      <c r="F41" s="25"/>
      <c r="G41" s="25"/>
      <c r="H41" s="25"/>
      <c r="I41" s="25">
        <v>2</v>
      </c>
      <c r="J41" s="26"/>
      <c r="K41" s="57">
        <v>2</v>
      </c>
      <c r="L41" s="22">
        <v>6</v>
      </c>
      <c r="M41" s="22"/>
      <c r="N41" s="22">
        <v>9</v>
      </c>
      <c r="O41" s="22"/>
      <c r="P41" s="22">
        <v>5</v>
      </c>
      <c r="Q41" s="22"/>
      <c r="R41" s="22">
        <f>L41+N41+P41</f>
        <v>20</v>
      </c>
      <c r="T41" s="34">
        <v>6</v>
      </c>
      <c r="U41" s="34">
        <v>9</v>
      </c>
      <c r="V41" s="34">
        <v>5</v>
      </c>
      <c r="W41" s="215">
        <f t="shared" ref="W41:W42" si="35">SUM(T41:V41)</f>
        <v>20</v>
      </c>
      <c r="X41" s="21"/>
      <c r="Y41" s="21"/>
      <c r="Z41" s="22"/>
      <c r="AA41" s="23">
        <f>R41/Q40</f>
        <v>1</v>
      </c>
      <c r="AB41" s="35">
        <v>23</v>
      </c>
      <c r="AC41" s="36">
        <f t="shared" si="33"/>
        <v>0.95833333333333337</v>
      </c>
      <c r="AD41" s="1">
        <f t="shared" si="34"/>
        <v>4.166666666666663E-2</v>
      </c>
      <c r="AE41" s="25">
        <v>9901</v>
      </c>
      <c r="AF41" s="48">
        <f>Y117</f>
        <v>0.19047619047619047</v>
      </c>
    </row>
    <row r="42" spans="1:54" ht="12.75" customHeight="1" x14ac:dyDescent="0.2">
      <c r="A42" s="40" t="s">
        <v>27</v>
      </c>
      <c r="B42" s="25"/>
      <c r="C42" s="25"/>
      <c r="D42" s="25"/>
      <c r="E42" s="25"/>
      <c r="F42" s="25"/>
      <c r="G42" s="25"/>
      <c r="H42" s="25"/>
      <c r="I42" s="25">
        <v>2</v>
      </c>
      <c r="J42" s="26"/>
      <c r="K42" s="57"/>
      <c r="L42" s="22">
        <v>2</v>
      </c>
      <c r="M42" s="22"/>
      <c r="N42" s="22"/>
      <c r="O42" s="22"/>
      <c r="P42" s="22"/>
      <c r="Q42" s="22"/>
      <c r="R42" s="22"/>
      <c r="S42" s="22"/>
      <c r="T42" s="34">
        <v>2</v>
      </c>
      <c r="U42" s="34"/>
      <c r="V42" s="34"/>
      <c r="W42" s="215">
        <f t="shared" si="35"/>
        <v>2</v>
      </c>
      <c r="X42" s="21"/>
      <c r="Y42" s="21"/>
      <c r="Z42" s="22"/>
      <c r="AA42" s="23"/>
      <c r="AB42" s="35">
        <v>3</v>
      </c>
      <c r="AC42" s="36">
        <f t="shared" si="33"/>
        <v>0.13043478260869565</v>
      </c>
      <c r="AD42" s="1">
        <f t="shared" si="34"/>
        <v>0.86956521739130432</v>
      </c>
      <c r="AE42" s="25">
        <v>9902</v>
      </c>
      <c r="AF42" s="1">
        <f>Y137</f>
        <v>0.61818181818181817</v>
      </c>
    </row>
    <row r="43" spans="1:54" ht="12.75" customHeight="1" x14ac:dyDescent="0.2">
      <c r="A43" s="46" t="s">
        <v>28</v>
      </c>
      <c r="B43" s="2"/>
      <c r="C43" s="2"/>
      <c r="D43" s="2"/>
      <c r="E43" s="2"/>
      <c r="F43" s="2"/>
      <c r="G43" s="2"/>
      <c r="H43" s="2"/>
      <c r="I43" s="133">
        <v>1</v>
      </c>
      <c r="J43" s="26"/>
      <c r="K43" s="57"/>
      <c r="L43" s="22"/>
      <c r="M43" s="22"/>
      <c r="N43" s="22"/>
      <c r="O43" s="22"/>
      <c r="P43" s="22"/>
      <c r="Q43" s="22"/>
      <c r="R43" s="22"/>
      <c r="S43" s="22"/>
      <c r="T43" s="34"/>
      <c r="U43" s="34">
        <v>1</v>
      </c>
      <c r="V43" s="34"/>
      <c r="W43" s="215"/>
      <c r="X43" s="1"/>
      <c r="Y43" s="1"/>
      <c r="Z43" s="2"/>
      <c r="AA43" s="1"/>
      <c r="AB43" s="35">
        <v>1</v>
      </c>
      <c r="AC43" s="36">
        <f t="shared" si="33"/>
        <v>0.33333333333333331</v>
      </c>
      <c r="AD43" s="1">
        <f t="shared" si="34"/>
        <v>0.66666666666666674</v>
      </c>
      <c r="AE43" s="40" t="s">
        <v>22</v>
      </c>
      <c r="AF43" s="1">
        <f>Y158</f>
        <v>0.56097560975609762</v>
      </c>
      <c r="AL43" s="3"/>
      <c r="AM43" s="14" t="s">
        <v>47</v>
      </c>
      <c r="AN43" s="14"/>
      <c r="AO43" s="14"/>
      <c r="AP43" s="14"/>
      <c r="AQ43" s="14"/>
      <c r="AR43" s="14"/>
      <c r="AS43" s="14"/>
      <c r="AT43" s="14"/>
      <c r="AU43" s="14"/>
      <c r="AV43" s="14"/>
    </row>
    <row r="44" spans="1:54" ht="12.75" customHeight="1" x14ac:dyDescent="0.2">
      <c r="A44" s="46" t="s">
        <v>29</v>
      </c>
      <c r="B44" s="2"/>
      <c r="C44" s="2"/>
      <c r="D44" s="2"/>
      <c r="E44" s="2"/>
      <c r="F44" s="2"/>
      <c r="G44" s="2"/>
      <c r="H44" s="2"/>
      <c r="I44" s="133">
        <v>1</v>
      </c>
      <c r="J44" s="26"/>
      <c r="K44" s="57"/>
      <c r="L44" s="22"/>
      <c r="M44" s="22"/>
      <c r="N44" s="22"/>
      <c r="O44" s="22"/>
      <c r="P44" s="22"/>
      <c r="Q44" s="22"/>
      <c r="R44" s="22"/>
      <c r="S44" s="22"/>
      <c r="T44" s="34"/>
      <c r="U44" s="34"/>
      <c r="V44" s="34"/>
      <c r="W44" s="215"/>
      <c r="X44" s="1"/>
      <c r="Y44" s="1"/>
      <c r="Z44" s="2"/>
      <c r="AA44" s="1"/>
      <c r="AB44" s="35">
        <v>1</v>
      </c>
      <c r="AE44" s="40" t="s">
        <v>23</v>
      </c>
      <c r="AF44" s="1">
        <f>Y176</f>
        <v>0.49056603773584906</v>
      </c>
      <c r="AM44" s="301" t="s">
        <v>20</v>
      </c>
      <c r="AN44" s="300"/>
      <c r="AO44" s="300"/>
      <c r="AP44" s="300"/>
      <c r="AQ44" s="300"/>
      <c r="AR44" s="300"/>
      <c r="AS44" s="300"/>
      <c r="AT44" s="300"/>
      <c r="AU44" s="300"/>
      <c r="AV44" s="300"/>
    </row>
    <row r="45" spans="1:54" ht="12.75" customHeight="1" x14ac:dyDescent="0.2">
      <c r="A45" s="46"/>
      <c r="B45" s="2"/>
      <c r="C45" s="2"/>
      <c r="D45" s="2"/>
      <c r="E45" s="2"/>
      <c r="F45" s="2"/>
      <c r="G45" s="2"/>
      <c r="H45" s="2"/>
      <c r="I45" s="2"/>
      <c r="J45" s="26"/>
      <c r="K45" s="57"/>
      <c r="L45" s="22"/>
      <c r="M45" s="22"/>
      <c r="N45" s="22"/>
      <c r="O45" s="22"/>
      <c r="P45" s="22"/>
      <c r="Q45" s="22"/>
      <c r="R45" s="22"/>
      <c r="S45" s="22"/>
      <c r="T45" s="34"/>
      <c r="U45" s="34"/>
      <c r="V45" s="34"/>
      <c r="W45" s="215"/>
      <c r="X45" s="1"/>
      <c r="Y45" s="1"/>
      <c r="Z45" s="2"/>
      <c r="AA45" s="1"/>
      <c r="AE45" s="40" t="s">
        <v>24</v>
      </c>
      <c r="AF45" s="1">
        <f>Y195</f>
        <v>0.82978723404255317</v>
      </c>
      <c r="AM45" s="139"/>
      <c r="AN45" s="139"/>
      <c r="AO45" s="139"/>
      <c r="AP45" s="139"/>
      <c r="AQ45" s="139"/>
      <c r="AR45" s="139"/>
      <c r="AS45" s="139"/>
      <c r="AT45" s="139"/>
      <c r="AU45" s="139"/>
      <c r="AV45" s="139"/>
    </row>
    <row r="46" spans="1:54" ht="12.75" customHeight="1" x14ac:dyDescent="0.2">
      <c r="J46" s="26"/>
      <c r="K46" s="57"/>
      <c r="L46" s="22"/>
      <c r="M46" s="22"/>
      <c r="N46" s="22"/>
      <c r="O46" s="22"/>
      <c r="P46" s="22"/>
      <c r="Q46" s="22"/>
      <c r="R46" s="22"/>
      <c r="S46" s="22"/>
      <c r="T46" s="34"/>
      <c r="U46" s="34"/>
      <c r="V46" s="34"/>
      <c r="W46" s="216">
        <f>SUM(W39:W42)</f>
        <v>40</v>
      </c>
      <c r="X46" s="1">
        <f>W41/B32</f>
        <v>0.5</v>
      </c>
      <c r="Y46" s="1">
        <f>W46/B32</f>
        <v>1</v>
      </c>
      <c r="Z46" s="1">
        <f>Y46-X46</f>
        <v>0.5</v>
      </c>
      <c r="AA46" s="1"/>
      <c r="AE46" s="40" t="s">
        <v>25</v>
      </c>
      <c r="AF46" s="1">
        <f>Y212</f>
        <v>0.92156862745098034</v>
      </c>
      <c r="AL46" s="31" t="s">
        <v>21</v>
      </c>
      <c r="AM46" s="32">
        <v>9701</v>
      </c>
      <c r="AN46" s="32">
        <v>9702</v>
      </c>
      <c r="AO46" s="32">
        <v>9801</v>
      </c>
      <c r="AP46" s="32">
        <v>9802</v>
      </c>
      <c r="AQ46" s="32">
        <v>9901</v>
      </c>
      <c r="AR46" s="32">
        <v>9902</v>
      </c>
      <c r="AS46" s="33" t="s">
        <v>22</v>
      </c>
      <c r="AT46" s="33" t="s">
        <v>23</v>
      </c>
      <c r="AU46" s="33" t="s">
        <v>24</v>
      </c>
      <c r="AV46" s="33" t="s">
        <v>25</v>
      </c>
      <c r="AW46" s="33" t="s">
        <v>26</v>
      </c>
      <c r="AX46" s="33" t="s">
        <v>27</v>
      </c>
      <c r="AY46" s="33" t="s">
        <v>28</v>
      </c>
      <c r="AZ46" s="33" t="s">
        <v>29</v>
      </c>
      <c r="BA46" s="33" t="s">
        <v>30</v>
      </c>
      <c r="BB46" s="33" t="s">
        <v>31</v>
      </c>
    </row>
    <row r="47" spans="1:54" ht="12.75" customHeight="1" x14ac:dyDescent="0.2">
      <c r="A47" s="310" t="s">
        <v>41</v>
      </c>
      <c r="B47" s="300"/>
      <c r="C47" s="300"/>
      <c r="D47" s="300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18"/>
      <c r="X47" s="1"/>
      <c r="Y47" s="1"/>
      <c r="Z47" s="1"/>
      <c r="AA47" s="1"/>
      <c r="AE47" s="40" t="s">
        <v>26</v>
      </c>
      <c r="AF47" s="1">
        <f>Y228</f>
        <v>0.25</v>
      </c>
      <c r="AL47" s="37" t="s">
        <v>32</v>
      </c>
      <c r="AM47" s="36">
        <f t="shared" ref="AM47:AM53" si="36">AD6</f>
        <v>9.375E-2</v>
      </c>
      <c r="AN47" s="36">
        <f t="shared" ref="AN47:AN53" si="37">AD33</f>
        <v>7.4999999999999956E-2</v>
      </c>
      <c r="AO47" s="36">
        <f t="shared" ref="AO47:AO53" si="38">AD58</f>
        <v>0.33333333333333337</v>
      </c>
      <c r="AP47" s="36">
        <f t="shared" ref="AP47:AP53" si="39">AD83</f>
        <v>0.21739130434782605</v>
      </c>
      <c r="AQ47" s="36">
        <f t="shared" ref="AQ47:AQ53" si="40">AD105</f>
        <v>0.5</v>
      </c>
      <c r="AR47" s="36">
        <f t="shared" ref="AR47:AR53" si="41">AD126</f>
        <v>0.27272727272727271</v>
      </c>
      <c r="AS47" s="36">
        <f t="shared" ref="AS47:AS53" si="42">AD148</f>
        <v>0.34146341463414631</v>
      </c>
      <c r="AT47" s="36">
        <f t="shared" ref="AT47:AT53" si="43">AD166</f>
        <v>0.20754716981132071</v>
      </c>
      <c r="AU47" s="36">
        <f t="shared" ref="AU47:AU53" si="44">AD183</f>
        <v>0.19148936170212771</v>
      </c>
      <c r="AV47" s="36">
        <f t="shared" ref="AV47:AV53" si="45">AD200</f>
        <v>0.33333333333333337</v>
      </c>
      <c r="AW47" s="1">
        <f t="shared" ref="AW47:AW52" si="46">AD217</f>
        <v>0.20454545454545459</v>
      </c>
      <c r="AX47" s="1">
        <f t="shared" ref="AX47:AX51" si="47">AD233</f>
        <v>0.62068965517241381</v>
      </c>
      <c r="AY47" s="1">
        <f t="shared" ref="AY47:AY50" si="48">AD253</f>
        <v>0.31372549019607843</v>
      </c>
      <c r="AZ47" s="1">
        <f t="shared" ref="AZ47:AZ49" si="49">AD272</f>
        <v>0.21999999999999997</v>
      </c>
      <c r="BA47" s="1">
        <f t="shared" ref="BA47:BA48" si="50">AD290</f>
        <v>0.34285714285714286</v>
      </c>
      <c r="BB47" s="36">
        <f>AD306</f>
        <v>0.23684210526315785</v>
      </c>
    </row>
    <row r="48" spans="1:54" ht="12.75" customHeight="1" x14ac:dyDescent="0.2">
      <c r="A48" s="46" t="s">
        <v>42</v>
      </c>
      <c r="B48" s="2">
        <v>7</v>
      </c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18"/>
      <c r="X48" s="1"/>
      <c r="Y48" s="1"/>
      <c r="Z48" s="1"/>
      <c r="AA48" s="1"/>
      <c r="AL48" s="37" t="s">
        <v>33</v>
      </c>
      <c r="AM48" s="36">
        <f t="shared" si="36"/>
        <v>3.4482758620689613E-2</v>
      </c>
      <c r="AN48" s="36">
        <f t="shared" si="37"/>
        <v>2.7027027027026973E-2</v>
      </c>
      <c r="AO48" s="36">
        <f t="shared" si="38"/>
        <v>5.555555555555558E-2</v>
      </c>
      <c r="AP48" s="36">
        <f t="shared" si="39"/>
        <v>0</v>
      </c>
      <c r="AQ48" s="36">
        <f t="shared" si="40"/>
        <v>0.19047619047619047</v>
      </c>
      <c r="AR48" s="36">
        <f t="shared" si="41"/>
        <v>0.17500000000000004</v>
      </c>
      <c r="AS48" s="36">
        <f t="shared" si="42"/>
        <v>7.407407407407407E-2</v>
      </c>
      <c r="AT48" s="36">
        <f t="shared" si="43"/>
        <v>0.16666666666666663</v>
      </c>
      <c r="AU48" s="36">
        <f t="shared" si="44"/>
        <v>0.23684210526315785</v>
      </c>
      <c r="AV48" s="36">
        <f t="shared" si="45"/>
        <v>0</v>
      </c>
      <c r="AW48" s="1">
        <f t="shared" si="46"/>
        <v>0.31428571428571428</v>
      </c>
      <c r="AX48" s="1">
        <f t="shared" si="47"/>
        <v>0.18181818181818177</v>
      </c>
      <c r="AY48" s="1">
        <f t="shared" si="48"/>
        <v>0.22857142857142854</v>
      </c>
      <c r="AZ48" s="1">
        <f t="shared" si="49"/>
        <v>7.6923076923076872E-2</v>
      </c>
      <c r="BA48" s="1">
        <f t="shared" si="50"/>
        <v>0.26086956521739135</v>
      </c>
      <c r="BB48" s="36"/>
    </row>
    <row r="49" spans="1:62" ht="12.75" customHeight="1" x14ac:dyDescent="0.2">
      <c r="A49" s="311" t="s">
        <v>43</v>
      </c>
      <c r="B49" s="300"/>
      <c r="C49" s="300"/>
      <c r="D49" s="300"/>
      <c r="E49" s="300"/>
      <c r="F49" s="300"/>
      <c r="G49" s="300"/>
      <c r="H49" s="52">
        <f>(B48/W46)*100%</f>
        <v>0.17499999999999999</v>
      </c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18"/>
      <c r="X49" s="1"/>
      <c r="Y49" s="1"/>
      <c r="Z49" s="1"/>
      <c r="AA49" s="1"/>
      <c r="AL49" s="37" t="s">
        <v>34</v>
      </c>
      <c r="AM49" s="36">
        <f t="shared" si="36"/>
        <v>0.1428571428571429</v>
      </c>
      <c r="AN49" s="36">
        <f t="shared" si="37"/>
        <v>8.333333333333337E-2</v>
      </c>
      <c r="AO49" s="36">
        <f t="shared" si="38"/>
        <v>0.11764705882352944</v>
      </c>
      <c r="AP49" s="36">
        <f t="shared" si="39"/>
        <v>0.33333333333333337</v>
      </c>
      <c r="AQ49" s="36">
        <f t="shared" si="40"/>
        <v>0.41176470588235292</v>
      </c>
      <c r="AR49" s="36">
        <f t="shared" si="41"/>
        <v>6.0606060606060552E-2</v>
      </c>
      <c r="AS49" s="36">
        <f t="shared" si="42"/>
        <v>0.31999999999999995</v>
      </c>
      <c r="AT49" s="36">
        <f t="shared" si="43"/>
        <v>2.8571428571428581E-2</v>
      </c>
      <c r="AU49" s="36">
        <f t="shared" si="44"/>
        <v>6.8965517241379337E-2</v>
      </c>
      <c r="AV49" s="36">
        <f t="shared" si="45"/>
        <v>5.8823529411764719E-2</v>
      </c>
      <c r="AW49" s="1">
        <f t="shared" si="46"/>
        <v>0.33333333333333337</v>
      </c>
      <c r="AX49" s="1">
        <f t="shared" si="47"/>
        <v>5.555555555555558E-2</v>
      </c>
      <c r="AY49" s="1">
        <f t="shared" si="48"/>
        <v>0.2592592592592593</v>
      </c>
      <c r="AZ49" s="1">
        <f t="shared" si="49"/>
        <v>5.555555555555558E-2</v>
      </c>
      <c r="BA49" s="1"/>
      <c r="BB49" s="36"/>
    </row>
    <row r="50" spans="1:62" ht="12.75" customHeight="1" x14ac:dyDescent="0.2"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18"/>
      <c r="X50" s="1"/>
      <c r="Y50" s="1"/>
      <c r="Z50" s="1"/>
      <c r="AA50" s="1"/>
      <c r="AL50" s="37" t="s">
        <v>35</v>
      </c>
      <c r="AM50" s="36">
        <f t="shared" si="36"/>
        <v>-4.1666666666666741E-2</v>
      </c>
      <c r="AN50" s="36">
        <f t="shared" si="37"/>
        <v>6.0606060606060552E-2</v>
      </c>
      <c r="AO50" s="36">
        <f t="shared" si="38"/>
        <v>0</v>
      </c>
      <c r="AP50" s="36">
        <f t="shared" si="39"/>
        <v>0.20833333333333337</v>
      </c>
      <c r="AQ50" s="36">
        <f t="shared" si="40"/>
        <v>0.30000000000000004</v>
      </c>
      <c r="AR50" s="36">
        <f t="shared" si="41"/>
        <v>0.22580645161290325</v>
      </c>
      <c r="AS50" s="36">
        <f t="shared" si="42"/>
        <v>0</v>
      </c>
      <c r="AT50" s="36">
        <f t="shared" si="43"/>
        <v>2.9411764705882359E-2</v>
      </c>
      <c r="AU50" s="36">
        <f t="shared" si="44"/>
        <v>3.703703703703709E-2</v>
      </c>
      <c r="AV50" s="36">
        <f t="shared" si="45"/>
        <v>9.375E-2</v>
      </c>
      <c r="AW50" s="1">
        <f t="shared" si="46"/>
        <v>0.125</v>
      </c>
      <c r="AX50" s="1">
        <f t="shared" si="47"/>
        <v>5.8823529411764719E-2</v>
      </c>
      <c r="AY50" s="1">
        <f t="shared" si="48"/>
        <v>5.0000000000000044E-2</v>
      </c>
      <c r="AZ50" s="1"/>
      <c r="BA50" s="1"/>
      <c r="BB50" s="36"/>
    </row>
    <row r="51" spans="1:62" ht="12.75" customHeight="1" x14ac:dyDescent="0.2">
      <c r="A51" s="53" t="s">
        <v>44</v>
      </c>
      <c r="G51" s="3">
        <f>((W41*10)+(W42*11))/W46</f>
        <v>5.55</v>
      </c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18"/>
      <c r="X51" s="1"/>
      <c r="Y51" s="1"/>
      <c r="Z51" s="1"/>
      <c r="AA51" s="1"/>
      <c r="AL51" s="37" t="s">
        <v>36</v>
      </c>
      <c r="AM51" s="36">
        <f t="shared" si="36"/>
        <v>0.28000000000000003</v>
      </c>
      <c r="AN51" s="36">
        <f t="shared" si="37"/>
        <v>0.12903225806451613</v>
      </c>
      <c r="AO51" s="36">
        <f t="shared" si="38"/>
        <v>0.1333333333333333</v>
      </c>
      <c r="AP51" s="36">
        <f t="shared" si="39"/>
        <v>5.2631578947368474E-2</v>
      </c>
      <c r="AQ51" s="36">
        <f t="shared" si="40"/>
        <v>-0.14285714285714279</v>
      </c>
      <c r="AR51" s="36">
        <f t="shared" si="41"/>
        <v>4.166666666666663E-2</v>
      </c>
      <c r="AS51" s="36">
        <f t="shared" si="42"/>
        <v>5.8823529411764719E-2</v>
      </c>
      <c r="AT51" s="36">
        <f t="shared" si="43"/>
        <v>6.0606060606060552E-2</v>
      </c>
      <c r="AU51" s="36">
        <f t="shared" si="44"/>
        <v>3.8461538461538436E-2</v>
      </c>
      <c r="AV51" s="36">
        <f t="shared" si="45"/>
        <v>3.4482758620689613E-2</v>
      </c>
      <c r="AW51" s="1">
        <f t="shared" si="46"/>
        <v>0.2142857142857143</v>
      </c>
      <c r="AX51" s="1">
        <f t="shared" si="47"/>
        <v>0.125</v>
      </c>
      <c r="AY51" s="1"/>
      <c r="AZ51" s="1"/>
      <c r="BA51" s="1"/>
      <c r="BB51" s="36"/>
    </row>
    <row r="52" spans="1:62" ht="12.75" customHeight="1" x14ac:dyDescent="0.2"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21"/>
      <c r="X52" s="1"/>
      <c r="Y52" s="1"/>
      <c r="AA52" s="1"/>
      <c r="AL52" s="40" t="s">
        <v>38</v>
      </c>
      <c r="AM52" s="36">
        <f t="shared" si="36"/>
        <v>0.16666666666666663</v>
      </c>
      <c r="AN52" s="36">
        <f t="shared" si="37"/>
        <v>0</v>
      </c>
      <c r="AO52" s="36">
        <f t="shared" si="38"/>
        <v>0.15384615384615385</v>
      </c>
      <c r="AP52" s="36">
        <f t="shared" si="39"/>
        <v>5.555555555555558E-2</v>
      </c>
      <c r="AQ52" s="36">
        <f t="shared" si="40"/>
        <v>0.125</v>
      </c>
      <c r="AR52" s="36">
        <f t="shared" si="41"/>
        <v>0</v>
      </c>
      <c r="AS52" s="36">
        <f t="shared" si="42"/>
        <v>0</v>
      </c>
      <c r="AT52" s="36">
        <f t="shared" si="43"/>
        <v>6.4516129032258118E-2</v>
      </c>
      <c r="AU52" s="36">
        <f t="shared" si="44"/>
        <v>7.999999999999996E-2</v>
      </c>
      <c r="AV52" s="36">
        <f t="shared" si="45"/>
        <v>0</v>
      </c>
      <c r="AW52" s="1">
        <f t="shared" si="46"/>
        <v>0.18181818181818177</v>
      </c>
      <c r="AX52" s="1"/>
      <c r="AY52" s="1"/>
      <c r="AZ52" s="1"/>
      <c r="BA52" s="1"/>
      <c r="BB52" s="36"/>
    </row>
    <row r="53" spans="1:62" ht="12.75" customHeight="1" x14ac:dyDescent="0.3">
      <c r="A53" s="61" t="s">
        <v>48</v>
      </c>
      <c r="X53" s="1"/>
      <c r="Y53" s="1"/>
      <c r="AA53" s="1"/>
      <c r="AL53" s="40" t="s">
        <v>39</v>
      </c>
      <c r="AM53" s="36">
        <f t="shared" si="36"/>
        <v>6.6666666666666652E-2</v>
      </c>
      <c r="AN53" s="36">
        <f t="shared" si="37"/>
        <v>7.407407407407407E-2</v>
      </c>
      <c r="AO53" s="36">
        <f t="shared" si="38"/>
        <v>9.0909090909090939E-2</v>
      </c>
      <c r="AP53" s="36">
        <f t="shared" si="39"/>
        <v>0</v>
      </c>
      <c r="AQ53" s="36">
        <f t="shared" si="40"/>
        <v>0</v>
      </c>
      <c r="AR53" s="36">
        <f t="shared" si="41"/>
        <v>-4.3478260869565188E-2</v>
      </c>
      <c r="AS53" s="36">
        <f t="shared" si="42"/>
        <v>0</v>
      </c>
      <c r="AT53" s="36">
        <f t="shared" si="43"/>
        <v>3.4482758620689613E-2</v>
      </c>
      <c r="AU53" s="36">
        <f t="shared" si="44"/>
        <v>8.6956521739130488E-2</v>
      </c>
      <c r="AV53" s="36">
        <f t="shared" si="45"/>
        <v>0</v>
      </c>
      <c r="AW53" s="1"/>
      <c r="AX53" s="1"/>
      <c r="AY53" s="1"/>
      <c r="AZ53" s="1"/>
      <c r="BA53" s="1"/>
      <c r="BB53" s="36"/>
    </row>
    <row r="54" spans="1:62" ht="12.75" customHeight="1" x14ac:dyDescent="0.2">
      <c r="B54" s="306" t="s">
        <v>3</v>
      </c>
      <c r="C54" s="307"/>
      <c r="D54" s="307"/>
      <c r="E54" s="307"/>
      <c r="F54" s="307"/>
      <c r="G54" s="307"/>
      <c r="H54" s="307"/>
      <c r="I54" s="307"/>
      <c r="J54" s="307"/>
      <c r="K54" s="307"/>
      <c r="L54" s="307"/>
      <c r="M54" s="307"/>
      <c r="N54" s="307"/>
      <c r="O54" s="307"/>
      <c r="P54" s="307"/>
      <c r="Q54" s="307"/>
      <c r="R54" s="307"/>
      <c r="S54" s="307"/>
      <c r="T54" s="307"/>
      <c r="U54" s="307"/>
      <c r="V54" s="307"/>
      <c r="W54" s="307"/>
      <c r="X54" s="10"/>
      <c r="Y54" s="10"/>
      <c r="Z54" s="11"/>
      <c r="AA54" s="10"/>
      <c r="AL54" s="40" t="s">
        <v>40</v>
      </c>
      <c r="AM54" s="36" t="s">
        <v>37</v>
      </c>
      <c r="AN54" s="36" t="s">
        <v>37</v>
      </c>
      <c r="AO54" s="36" t="s">
        <v>37</v>
      </c>
      <c r="AP54" s="36"/>
      <c r="AQ54" s="38"/>
      <c r="AR54" s="38"/>
      <c r="AS54" s="38"/>
      <c r="AT54" s="38"/>
      <c r="AU54" s="38"/>
      <c r="AV54" s="38"/>
    </row>
    <row r="55" spans="1:62" ht="114" customHeight="1" x14ac:dyDescent="0.2">
      <c r="B55" s="306" t="s">
        <v>3</v>
      </c>
      <c r="C55" s="307"/>
      <c r="D55" s="307"/>
      <c r="E55" s="307"/>
      <c r="F55" s="307"/>
      <c r="G55" s="307"/>
      <c r="H55" s="307"/>
      <c r="I55" s="307"/>
      <c r="J55" s="307"/>
      <c r="K55" s="308" t="s">
        <v>131</v>
      </c>
      <c r="L55" s="300"/>
      <c r="M55" s="308" t="s">
        <v>132</v>
      </c>
      <c r="N55" s="300"/>
      <c r="O55" s="308" t="s">
        <v>133</v>
      </c>
      <c r="P55" s="300"/>
      <c r="Q55" s="56"/>
      <c r="R55" s="56"/>
      <c r="S55" s="56"/>
      <c r="T55" s="9" t="s">
        <v>131</v>
      </c>
      <c r="U55" s="9" t="s">
        <v>132</v>
      </c>
      <c r="V55" s="9" t="s">
        <v>134</v>
      </c>
      <c r="W55" s="213" t="s">
        <v>10</v>
      </c>
      <c r="X55" s="10" t="s">
        <v>11</v>
      </c>
      <c r="Y55" s="10" t="s">
        <v>12</v>
      </c>
      <c r="Z55" s="11" t="s">
        <v>13</v>
      </c>
      <c r="AA55" s="10" t="s">
        <v>14</v>
      </c>
      <c r="AB55" s="12" t="s">
        <v>15</v>
      </c>
      <c r="AC55" s="12" t="s">
        <v>16</v>
      </c>
      <c r="AD55" s="13" t="s">
        <v>17</v>
      </c>
    </row>
    <row r="56" spans="1:62" ht="12.75" customHeight="1" x14ac:dyDescent="0.2">
      <c r="A56" s="15" t="s">
        <v>18</v>
      </c>
      <c r="B56" s="16">
        <v>1</v>
      </c>
      <c r="C56" s="16">
        <v>2</v>
      </c>
      <c r="D56" s="16">
        <v>3</v>
      </c>
      <c r="E56" s="16">
        <v>4</v>
      </c>
      <c r="F56" s="16">
        <v>5</v>
      </c>
      <c r="G56" s="16">
        <v>6</v>
      </c>
      <c r="H56" s="16">
        <v>7</v>
      </c>
      <c r="I56" s="16">
        <v>8</v>
      </c>
      <c r="J56" s="17" t="s">
        <v>19</v>
      </c>
      <c r="K56" s="18">
        <v>9</v>
      </c>
      <c r="L56" s="19">
        <v>10</v>
      </c>
      <c r="M56" s="19">
        <v>9</v>
      </c>
      <c r="N56" s="20">
        <v>10</v>
      </c>
      <c r="O56" s="19">
        <v>9</v>
      </c>
      <c r="P56" s="20">
        <v>10</v>
      </c>
      <c r="Q56" s="20"/>
      <c r="R56" s="20"/>
      <c r="S56" s="20"/>
      <c r="T56" s="45"/>
      <c r="U56" s="45"/>
      <c r="V56" s="45"/>
      <c r="W56" s="225"/>
      <c r="X56" s="21"/>
      <c r="Y56" s="21"/>
      <c r="Z56" s="22"/>
      <c r="AA56" s="23"/>
      <c r="AB56" s="24"/>
      <c r="AC56" s="24"/>
      <c r="AD56" s="1"/>
    </row>
    <row r="57" spans="1:62" ht="12.75" customHeight="1" x14ac:dyDescent="0.2">
      <c r="A57" s="25">
        <v>9801</v>
      </c>
      <c r="B57" s="25">
        <v>27</v>
      </c>
      <c r="C57" s="25"/>
      <c r="D57" s="25"/>
      <c r="E57" s="25"/>
      <c r="F57" s="25"/>
      <c r="G57" s="25"/>
      <c r="H57" s="25"/>
      <c r="I57" s="25"/>
      <c r="J57" s="17"/>
      <c r="K57" s="331"/>
      <c r="L57" s="332"/>
      <c r="M57" s="333"/>
      <c r="N57" s="5"/>
      <c r="O57" s="5"/>
      <c r="P57" s="5"/>
      <c r="Q57" s="5"/>
      <c r="R57" s="5"/>
      <c r="S57" s="5"/>
      <c r="T57" s="20"/>
      <c r="U57" s="20"/>
      <c r="V57" s="20"/>
      <c r="W57" s="138"/>
      <c r="X57" s="21"/>
      <c r="Y57" s="21"/>
      <c r="Z57" s="22"/>
      <c r="AA57" s="23"/>
      <c r="AB57" s="29">
        <f>B57</f>
        <v>27</v>
      </c>
      <c r="AC57" s="24"/>
      <c r="AD57" s="1"/>
    </row>
    <row r="58" spans="1:62" ht="12.75" customHeight="1" x14ac:dyDescent="0.2">
      <c r="A58" s="25">
        <v>9802</v>
      </c>
      <c r="B58" s="25"/>
      <c r="C58" s="25">
        <v>18</v>
      </c>
      <c r="D58" s="25"/>
      <c r="E58" s="25"/>
      <c r="F58" s="25"/>
      <c r="G58" s="25"/>
      <c r="H58" s="25"/>
      <c r="I58" s="25"/>
      <c r="J58" s="26"/>
      <c r="K58" s="57"/>
      <c r="L58" s="22"/>
      <c r="M58" s="22"/>
      <c r="N58" s="22"/>
      <c r="O58" s="22"/>
      <c r="P58" s="22"/>
      <c r="Q58" s="22"/>
      <c r="R58" s="22"/>
      <c r="S58" s="22"/>
      <c r="T58" s="34"/>
      <c r="U58" s="34"/>
      <c r="V58" s="34"/>
      <c r="W58" s="215"/>
      <c r="X58" s="21"/>
      <c r="Y58" s="21"/>
      <c r="Z58" s="22"/>
      <c r="AA58" s="23">
        <f>C58/B57</f>
        <v>0.66666666666666663</v>
      </c>
      <c r="AB58" s="35">
        <v>18</v>
      </c>
      <c r="AC58" s="36">
        <f t="shared" ref="AC58:AC68" si="51">AB58/AB57</f>
        <v>0.66666666666666663</v>
      </c>
      <c r="AD58" s="1">
        <f t="shared" ref="AD58:AD68" si="52">100%-AC58</f>
        <v>0.33333333333333337</v>
      </c>
      <c r="AL58" s="2"/>
    </row>
    <row r="59" spans="1:62" ht="12.75" customHeight="1" x14ac:dyDescent="0.2">
      <c r="A59" s="25">
        <v>9901</v>
      </c>
      <c r="B59" s="25"/>
      <c r="C59" s="25"/>
      <c r="D59" s="25">
        <v>11</v>
      </c>
      <c r="E59" s="25"/>
      <c r="F59" s="25"/>
      <c r="G59" s="25"/>
      <c r="H59" s="25"/>
      <c r="I59" s="25"/>
      <c r="J59" s="26"/>
      <c r="K59" s="57"/>
      <c r="L59" s="22"/>
      <c r="M59" s="22"/>
      <c r="N59" s="22"/>
      <c r="O59" s="22"/>
      <c r="P59" s="22"/>
      <c r="Q59" s="22"/>
      <c r="R59" s="22"/>
      <c r="S59" s="22"/>
      <c r="T59" s="34"/>
      <c r="U59" s="34"/>
      <c r="V59" s="34"/>
      <c r="W59" s="215"/>
      <c r="X59" s="21"/>
      <c r="Y59" s="21"/>
      <c r="Z59" s="22"/>
      <c r="AA59" s="23">
        <f>D59/C58</f>
        <v>0.61111111111111116</v>
      </c>
      <c r="AB59" s="35">
        <v>17</v>
      </c>
      <c r="AC59" s="36">
        <f t="shared" si="51"/>
        <v>0.94444444444444442</v>
      </c>
      <c r="AD59" s="1">
        <f t="shared" si="52"/>
        <v>5.555555555555558E-2</v>
      </c>
      <c r="AL59" s="2"/>
    </row>
    <row r="60" spans="1:62" ht="12.75" customHeight="1" x14ac:dyDescent="0.2">
      <c r="A60" s="25">
        <v>9902</v>
      </c>
      <c r="B60" s="25"/>
      <c r="C60" s="25"/>
      <c r="D60" s="25"/>
      <c r="E60" s="25">
        <v>9</v>
      </c>
      <c r="F60" s="25"/>
      <c r="G60" s="25"/>
      <c r="H60" s="25"/>
      <c r="I60" s="25"/>
      <c r="J60" s="26"/>
      <c r="K60" s="57"/>
      <c r="L60" s="22"/>
      <c r="M60" s="22"/>
      <c r="N60" s="22"/>
      <c r="O60" s="22"/>
      <c r="P60" s="22"/>
      <c r="Q60" s="22"/>
      <c r="R60" s="22"/>
      <c r="S60" s="22"/>
      <c r="T60" s="34"/>
      <c r="U60" s="34"/>
      <c r="V60" s="34"/>
      <c r="W60" s="215"/>
      <c r="X60" s="21"/>
      <c r="Y60" s="21"/>
      <c r="Z60" s="22"/>
      <c r="AA60" s="23">
        <f>E60/D59</f>
        <v>0.81818181818181823</v>
      </c>
      <c r="AB60" s="35">
        <v>15</v>
      </c>
      <c r="AC60" s="36">
        <f t="shared" si="51"/>
        <v>0.88235294117647056</v>
      </c>
      <c r="AD60" s="1">
        <f t="shared" si="52"/>
        <v>0.11764705882352944</v>
      </c>
      <c r="AL60" s="46"/>
      <c r="AM60" s="48"/>
      <c r="AN60" s="48"/>
      <c r="AO60" s="48"/>
      <c r="AP60" s="65"/>
      <c r="AQ60" s="65"/>
      <c r="AR60" s="65"/>
      <c r="AS60" s="65"/>
      <c r="AT60" s="65"/>
      <c r="AU60" s="65"/>
      <c r="AV60" s="65"/>
    </row>
    <row r="61" spans="1:62" ht="12.75" customHeight="1" x14ac:dyDescent="0.2">
      <c r="A61" s="40" t="s">
        <v>22</v>
      </c>
      <c r="B61" s="25"/>
      <c r="C61" s="25"/>
      <c r="D61" s="25"/>
      <c r="E61" s="25"/>
      <c r="F61" s="25">
        <v>8</v>
      </c>
      <c r="G61" s="25"/>
      <c r="H61" s="25"/>
      <c r="I61" s="25"/>
      <c r="J61" s="26"/>
      <c r="K61" s="57"/>
      <c r="L61" s="22"/>
      <c r="M61" s="22"/>
      <c r="N61" s="22"/>
      <c r="O61" s="22"/>
      <c r="P61" s="22"/>
      <c r="Q61" s="22"/>
      <c r="R61" s="22"/>
      <c r="S61" s="22"/>
      <c r="T61" s="34"/>
      <c r="U61" s="34"/>
      <c r="V61" s="34"/>
      <c r="W61" s="215"/>
      <c r="X61" s="21"/>
      <c r="Y61" s="21"/>
      <c r="Z61" s="22"/>
      <c r="AA61" s="23">
        <f>F61/E60</f>
        <v>0.88888888888888884</v>
      </c>
      <c r="AB61" s="35">
        <v>15</v>
      </c>
      <c r="AC61" s="36">
        <f t="shared" si="51"/>
        <v>1</v>
      </c>
      <c r="AD61" s="1">
        <f t="shared" si="52"/>
        <v>0</v>
      </c>
      <c r="AL61" s="46"/>
      <c r="AM61" s="48"/>
      <c r="AN61" s="48"/>
      <c r="AO61" s="65"/>
      <c r="AP61" s="65"/>
      <c r="AQ61" s="65"/>
      <c r="AR61" s="65"/>
      <c r="AS61" s="65"/>
      <c r="AT61" s="65"/>
      <c r="AU61" s="65"/>
      <c r="AV61" s="65"/>
    </row>
    <row r="62" spans="1:62" ht="12.75" customHeight="1" x14ac:dyDescent="0.2">
      <c r="A62" s="40" t="s">
        <v>23</v>
      </c>
      <c r="B62" s="25"/>
      <c r="C62" s="25"/>
      <c r="D62" s="25"/>
      <c r="E62" s="25"/>
      <c r="F62" s="25"/>
      <c r="G62" s="25">
        <v>6</v>
      </c>
      <c r="H62" s="25"/>
      <c r="I62" s="25"/>
      <c r="J62" s="26"/>
      <c r="K62" s="57"/>
      <c r="L62" s="22"/>
      <c r="M62" s="22"/>
      <c r="N62" s="22"/>
      <c r="O62" s="22"/>
      <c r="P62" s="22"/>
      <c r="Q62" s="22"/>
      <c r="R62" s="22"/>
      <c r="S62" s="22"/>
      <c r="T62" s="34"/>
      <c r="U62" s="34"/>
      <c r="V62" s="34"/>
      <c r="W62" s="215"/>
      <c r="X62" s="21"/>
      <c r="Y62" s="21"/>
      <c r="Z62" s="22"/>
      <c r="AA62" s="23">
        <f>G62/F61</f>
        <v>0.75</v>
      </c>
      <c r="AB62" s="35">
        <v>13</v>
      </c>
      <c r="AC62" s="36">
        <f t="shared" si="51"/>
        <v>0.8666666666666667</v>
      </c>
      <c r="AD62" s="1">
        <f t="shared" si="52"/>
        <v>0.1333333333333333</v>
      </c>
      <c r="AL62" s="46"/>
      <c r="AM62" s="48"/>
      <c r="AN62" s="65"/>
      <c r="AO62" s="65"/>
      <c r="AP62" s="65"/>
      <c r="AQ62" s="65"/>
      <c r="AR62" s="65"/>
      <c r="AS62" s="65"/>
      <c r="AT62" s="65"/>
      <c r="AU62" s="65"/>
      <c r="AV62" s="65"/>
    </row>
    <row r="63" spans="1:62" ht="12.75" customHeight="1" x14ac:dyDescent="0.2">
      <c r="A63" s="40" t="s">
        <v>24</v>
      </c>
      <c r="B63" s="25"/>
      <c r="C63" s="25"/>
      <c r="D63" s="25"/>
      <c r="E63" s="25"/>
      <c r="F63" s="25"/>
      <c r="G63" s="25"/>
      <c r="H63" s="25">
        <v>6</v>
      </c>
      <c r="I63" s="25"/>
      <c r="J63" s="26"/>
      <c r="K63" s="57"/>
      <c r="L63" s="22"/>
      <c r="M63" s="22"/>
      <c r="N63" s="22"/>
      <c r="O63" s="22"/>
      <c r="P63" s="22"/>
      <c r="Q63" s="22"/>
      <c r="R63" s="22"/>
      <c r="S63" s="22"/>
      <c r="T63" s="34"/>
      <c r="U63" s="34"/>
      <c r="V63" s="34"/>
      <c r="W63" s="215"/>
      <c r="X63" s="21"/>
      <c r="Y63" s="21"/>
      <c r="Z63" s="22"/>
      <c r="AA63" s="23">
        <f>H63/G62</f>
        <v>1</v>
      </c>
      <c r="AB63" s="35">
        <v>11</v>
      </c>
      <c r="AC63" s="36">
        <f t="shared" si="51"/>
        <v>0.84615384615384615</v>
      </c>
      <c r="AD63" s="1">
        <f t="shared" si="52"/>
        <v>0.15384615384615385</v>
      </c>
      <c r="AL63" s="2"/>
      <c r="AM63" s="14" t="s">
        <v>49</v>
      </c>
      <c r="AN63" s="48"/>
      <c r="AO63" s="48"/>
      <c r="AP63" s="48"/>
      <c r="AQ63" s="48"/>
      <c r="AR63" s="48"/>
      <c r="AS63" s="48"/>
      <c r="AT63" s="48"/>
      <c r="AU63" s="48"/>
      <c r="AV63" s="48"/>
    </row>
    <row r="64" spans="1:62" ht="12.75" customHeight="1" x14ac:dyDescent="0.2">
      <c r="A64" s="40" t="s">
        <v>25</v>
      </c>
      <c r="B64" s="25"/>
      <c r="C64" s="25"/>
      <c r="D64" s="25"/>
      <c r="E64" s="25"/>
      <c r="F64" s="25"/>
      <c r="G64" s="25"/>
      <c r="H64" s="25"/>
      <c r="I64" s="25">
        <v>6</v>
      </c>
      <c r="J64" s="26">
        <v>4</v>
      </c>
      <c r="K64" s="57"/>
      <c r="L64" s="22"/>
      <c r="M64" s="22"/>
      <c r="N64" s="22"/>
      <c r="O64" s="22"/>
      <c r="P64" s="22"/>
      <c r="Q64" s="22"/>
      <c r="R64" s="22"/>
      <c r="S64" s="22"/>
      <c r="T64" s="34"/>
      <c r="U64" s="34"/>
      <c r="V64" s="34"/>
      <c r="W64" s="215"/>
      <c r="X64" s="21"/>
      <c r="Y64" s="21"/>
      <c r="Z64" s="22"/>
      <c r="AA64" s="23">
        <f>I64/H63</f>
        <v>1</v>
      </c>
      <c r="AB64" s="35">
        <v>10</v>
      </c>
      <c r="AC64" s="36">
        <f t="shared" si="51"/>
        <v>0.90909090909090906</v>
      </c>
      <c r="AD64" s="1">
        <f t="shared" si="52"/>
        <v>9.0909090909090939E-2</v>
      </c>
      <c r="AL64" s="66" t="s">
        <v>21</v>
      </c>
      <c r="AM64" s="67">
        <v>9701</v>
      </c>
      <c r="AN64" s="68">
        <v>9702</v>
      </c>
      <c r="AO64" s="68">
        <v>9801</v>
      </c>
      <c r="AP64" s="68">
        <v>9802</v>
      </c>
      <c r="AQ64" s="68">
        <v>9901</v>
      </c>
      <c r="AR64" s="68">
        <v>9902</v>
      </c>
      <c r="AS64" s="69" t="s">
        <v>22</v>
      </c>
      <c r="AT64" s="69" t="s">
        <v>23</v>
      </c>
      <c r="AU64" s="69" t="s">
        <v>24</v>
      </c>
      <c r="AV64" s="69" t="s">
        <v>25</v>
      </c>
      <c r="AW64" s="69" t="s">
        <v>26</v>
      </c>
      <c r="AX64" s="69" t="s">
        <v>27</v>
      </c>
      <c r="AY64" s="69" t="s">
        <v>28</v>
      </c>
      <c r="AZ64" s="69" t="s">
        <v>29</v>
      </c>
      <c r="BA64" s="69" t="s">
        <v>30</v>
      </c>
      <c r="BB64" s="69" t="s">
        <v>31</v>
      </c>
      <c r="BC64" s="69" t="s">
        <v>50</v>
      </c>
      <c r="BD64" s="69" t="s">
        <v>51</v>
      </c>
      <c r="BE64" s="69" t="s">
        <v>52</v>
      </c>
      <c r="BF64" s="69" t="s">
        <v>53</v>
      </c>
      <c r="BG64" s="69" t="s">
        <v>54</v>
      </c>
      <c r="BH64" s="69" t="s">
        <v>55</v>
      </c>
      <c r="BI64" s="69" t="s">
        <v>57</v>
      </c>
      <c r="BJ64" s="69" t="s">
        <v>59</v>
      </c>
    </row>
    <row r="65" spans="1:62" ht="12.75" customHeight="1" x14ac:dyDescent="0.3">
      <c r="A65" s="40" t="s">
        <v>26</v>
      </c>
      <c r="B65" s="25"/>
      <c r="C65" s="25"/>
      <c r="D65" s="25"/>
      <c r="E65" s="25"/>
      <c r="F65" s="25"/>
      <c r="G65" s="25"/>
      <c r="H65" s="25"/>
      <c r="I65" s="25"/>
      <c r="J65" s="26">
        <v>3</v>
      </c>
      <c r="K65" s="57">
        <v>3</v>
      </c>
      <c r="L65" s="22"/>
      <c r="M65" s="22"/>
      <c r="N65" s="22"/>
      <c r="O65" s="22">
        <v>3</v>
      </c>
      <c r="P65" s="22"/>
      <c r="Q65" s="22">
        <f>K65+M65+O65</f>
        <v>6</v>
      </c>
      <c r="R65" s="22"/>
      <c r="S65" s="22">
        <v>2</v>
      </c>
      <c r="T65" s="34"/>
      <c r="U65" s="34"/>
      <c r="V65" s="34"/>
      <c r="W65" s="215">
        <f t="shared" ref="W65:W69" si="53">SUM(S65:V65)</f>
        <v>2</v>
      </c>
      <c r="X65" s="21"/>
      <c r="Y65" s="21"/>
      <c r="Z65" s="22"/>
      <c r="AA65" s="23">
        <f>Q65/I64</f>
        <v>1</v>
      </c>
      <c r="AB65" s="35">
        <v>10</v>
      </c>
      <c r="AC65" s="36">
        <f t="shared" si="51"/>
        <v>1</v>
      </c>
      <c r="AD65" s="1">
        <f t="shared" si="52"/>
        <v>0</v>
      </c>
      <c r="AL65" s="70" t="s">
        <v>32</v>
      </c>
      <c r="AM65" s="71">
        <f>AB7/AB5</f>
        <v>0.875</v>
      </c>
      <c r="AN65" s="71">
        <f>AB34/AB32</f>
        <v>0.9</v>
      </c>
      <c r="AO65" s="71">
        <f>AB59/AB57</f>
        <v>0.62962962962962965</v>
      </c>
      <c r="AP65" s="71">
        <f>AB84/AB82</f>
        <v>0.78260869565217395</v>
      </c>
      <c r="AQ65" s="71">
        <f>AB106/AB104</f>
        <v>0.40476190476190477</v>
      </c>
      <c r="AR65" s="71">
        <f>AB127/AB125</f>
        <v>0.6</v>
      </c>
      <c r="AS65" s="71">
        <f>AB149/AB147</f>
        <v>0.6097560975609756</v>
      </c>
      <c r="AT65" s="71">
        <f>AB167/AB165</f>
        <v>0.660377358490566</v>
      </c>
      <c r="AU65" s="71">
        <f>AB184/AB182</f>
        <v>0.61702127659574468</v>
      </c>
      <c r="AV65" s="71">
        <f>AB201/AB199</f>
        <v>0.66666666666666663</v>
      </c>
      <c r="AW65" s="71">
        <f>AB218/AB216</f>
        <v>0.54545454545454541</v>
      </c>
      <c r="AX65" s="71">
        <f>AB234/AB232</f>
        <v>0.31034482758620691</v>
      </c>
      <c r="AY65" s="71">
        <f>AB254/AB252</f>
        <v>0.52941176470588236</v>
      </c>
      <c r="AZ65" s="71">
        <f>AB273/AB271</f>
        <v>0.72</v>
      </c>
      <c r="BA65" s="71">
        <f>AB291/AB289</f>
        <v>0.48571428571428571</v>
      </c>
      <c r="BB65" s="71">
        <f>AB307/AB305</f>
        <v>0.68421052631578949</v>
      </c>
      <c r="BC65" s="71">
        <f>AB322/AB320</f>
        <v>0.59459459459459463</v>
      </c>
      <c r="BD65" s="71">
        <f>AB339/AB337</f>
        <v>0.86363636363636365</v>
      </c>
      <c r="BE65" s="71">
        <f>AB357/AB355</f>
        <v>0.85</v>
      </c>
      <c r="BF65" s="71">
        <f>AB371/AB369</f>
        <v>0.72413793103448276</v>
      </c>
      <c r="BG65" s="71">
        <f>AB385/AB383</f>
        <v>0.6</v>
      </c>
      <c r="BH65" s="71">
        <f>AB400/AB398</f>
        <v>0.79411764705882348</v>
      </c>
      <c r="BI65" s="71">
        <f>AB423/AB421</f>
        <v>0.82352941176470584</v>
      </c>
      <c r="BJ65" s="71">
        <f>AB440/AB438</f>
        <v>0.75757575757575757</v>
      </c>
    </row>
    <row r="66" spans="1:62" ht="12.75" customHeight="1" x14ac:dyDescent="0.2">
      <c r="A66" s="40" t="s">
        <v>27</v>
      </c>
      <c r="B66" s="25"/>
      <c r="C66" s="25"/>
      <c r="D66" s="25"/>
      <c r="E66" s="25"/>
      <c r="F66" s="25"/>
      <c r="G66" s="25"/>
      <c r="H66" s="25"/>
      <c r="I66" s="25"/>
      <c r="J66" s="26">
        <v>6</v>
      </c>
      <c r="K66" s="57">
        <v>1</v>
      </c>
      <c r="L66" s="22">
        <v>3</v>
      </c>
      <c r="M66" s="22"/>
      <c r="N66" s="22"/>
      <c r="O66" s="22"/>
      <c r="P66" s="22">
        <v>3</v>
      </c>
      <c r="Q66" s="22"/>
      <c r="R66" s="22">
        <f>L66+N66+P66</f>
        <v>6</v>
      </c>
      <c r="T66" s="34">
        <v>3</v>
      </c>
      <c r="U66" s="34"/>
      <c r="V66" s="34">
        <v>3</v>
      </c>
      <c r="W66" s="215">
        <f t="shared" si="53"/>
        <v>6</v>
      </c>
      <c r="X66" s="21"/>
      <c r="Y66" s="21"/>
      <c r="Z66" s="22"/>
      <c r="AA66" s="23">
        <f>R66/Q65</f>
        <v>1</v>
      </c>
      <c r="AB66" s="35">
        <v>10</v>
      </c>
      <c r="AC66" s="36">
        <f t="shared" si="51"/>
        <v>1</v>
      </c>
      <c r="AD66" s="1">
        <f t="shared" si="52"/>
        <v>0</v>
      </c>
      <c r="AE66" s="309" t="s">
        <v>13</v>
      </c>
      <c r="AF66" s="300"/>
      <c r="AL66" s="3"/>
      <c r="AM66" s="14"/>
      <c r="AN66" s="48"/>
      <c r="AO66" s="48"/>
      <c r="AP66" s="48"/>
      <c r="AQ66" s="48"/>
      <c r="AR66" s="48"/>
      <c r="AS66" s="48"/>
      <c r="AT66" s="48"/>
      <c r="AU66" s="48"/>
      <c r="AV66" s="48"/>
    </row>
    <row r="67" spans="1:62" ht="12.75" customHeight="1" x14ac:dyDescent="0.2">
      <c r="A67" s="46" t="s">
        <v>28</v>
      </c>
      <c r="B67" s="2"/>
      <c r="C67" s="2"/>
      <c r="D67" s="2"/>
      <c r="E67" s="2"/>
      <c r="F67" s="2"/>
      <c r="G67" s="2"/>
      <c r="H67" s="2"/>
      <c r="I67" s="133"/>
      <c r="J67" s="26">
        <v>1</v>
      </c>
      <c r="K67" s="57"/>
      <c r="L67" s="22">
        <v>1</v>
      </c>
      <c r="M67" s="22"/>
      <c r="N67" s="22"/>
      <c r="O67" s="22"/>
      <c r="P67" s="22"/>
      <c r="Q67" s="22"/>
      <c r="R67" s="22"/>
      <c r="S67" s="2">
        <v>1</v>
      </c>
      <c r="T67" s="34">
        <v>1</v>
      </c>
      <c r="U67" s="34"/>
      <c r="V67" s="34"/>
      <c r="W67" s="215">
        <f t="shared" si="53"/>
        <v>2</v>
      </c>
      <c r="X67" s="1"/>
      <c r="Y67" s="1"/>
      <c r="Z67" s="2"/>
      <c r="AA67" s="1"/>
      <c r="AB67" s="35">
        <v>4</v>
      </c>
      <c r="AC67" s="36">
        <f t="shared" si="51"/>
        <v>0.4</v>
      </c>
      <c r="AD67" s="1">
        <f t="shared" si="52"/>
        <v>0.6</v>
      </c>
    </row>
    <row r="68" spans="1:62" ht="12.75" customHeight="1" x14ac:dyDescent="0.2">
      <c r="A68" s="46" t="s">
        <v>29</v>
      </c>
      <c r="B68" s="2"/>
      <c r="C68" s="2"/>
      <c r="D68" s="2"/>
      <c r="E68" s="2"/>
      <c r="F68" s="2"/>
      <c r="G68" s="2"/>
      <c r="H68" s="2"/>
      <c r="I68" s="2"/>
      <c r="J68" s="26">
        <v>1</v>
      </c>
      <c r="K68" s="57"/>
      <c r="L68" s="22"/>
      <c r="M68" s="22"/>
      <c r="N68" s="22"/>
      <c r="O68" s="22"/>
      <c r="P68" s="22"/>
      <c r="Q68" s="22"/>
      <c r="R68" s="22"/>
      <c r="T68" s="34"/>
      <c r="U68" s="34"/>
      <c r="V68" s="34">
        <v>1</v>
      </c>
      <c r="W68" s="215">
        <f t="shared" si="53"/>
        <v>1</v>
      </c>
      <c r="X68" s="1"/>
      <c r="Y68" s="1"/>
      <c r="Z68" s="2"/>
      <c r="AA68" s="1"/>
      <c r="AB68" s="35">
        <v>2</v>
      </c>
      <c r="AC68" s="36">
        <f t="shared" si="51"/>
        <v>0.5</v>
      </c>
      <c r="AD68" s="1">
        <f t="shared" si="52"/>
        <v>0.5</v>
      </c>
      <c r="AE68" s="25">
        <v>9701</v>
      </c>
      <c r="AF68" s="1">
        <f>Z19</f>
        <v>0.5</v>
      </c>
    </row>
    <row r="69" spans="1:62" ht="12.75" customHeight="1" x14ac:dyDescent="0.2">
      <c r="A69" s="40" t="s">
        <v>30</v>
      </c>
      <c r="B69" s="2"/>
      <c r="C69" s="2"/>
      <c r="D69" s="2"/>
      <c r="E69" s="2"/>
      <c r="F69" s="2"/>
      <c r="G69" s="2"/>
      <c r="H69" s="2"/>
      <c r="I69" s="2"/>
      <c r="J69" s="26">
        <v>1</v>
      </c>
      <c r="K69" s="57"/>
      <c r="L69" s="22"/>
      <c r="M69" s="22"/>
      <c r="N69" s="22">
        <v>3</v>
      </c>
      <c r="O69" s="22"/>
      <c r="P69" s="22">
        <v>1</v>
      </c>
      <c r="Q69" s="22"/>
      <c r="R69" s="22">
        <f>L69+N69+P69</f>
        <v>4</v>
      </c>
      <c r="T69" s="34"/>
      <c r="U69" s="34"/>
      <c r="V69" s="34">
        <v>1</v>
      </c>
      <c r="W69" s="215">
        <f t="shared" si="53"/>
        <v>1</v>
      </c>
      <c r="X69" s="1"/>
      <c r="Y69" s="1"/>
      <c r="Z69" s="2"/>
      <c r="AA69" s="1"/>
      <c r="AB69" s="35">
        <v>1</v>
      </c>
      <c r="AC69" s="36"/>
      <c r="AD69" s="1"/>
      <c r="AE69" s="25">
        <v>9702</v>
      </c>
      <c r="AF69" s="1">
        <f>Z46</f>
        <v>0.5</v>
      </c>
    </row>
    <row r="70" spans="1:62" ht="12.75" customHeight="1" x14ac:dyDescent="0.2">
      <c r="A70" s="40" t="s">
        <v>31</v>
      </c>
      <c r="B70" s="2"/>
      <c r="C70" s="2"/>
      <c r="D70" s="2"/>
      <c r="E70" s="2"/>
      <c r="F70" s="2"/>
      <c r="G70" s="2"/>
      <c r="H70" s="2"/>
      <c r="I70" s="2"/>
      <c r="J70" s="26"/>
      <c r="K70" s="57"/>
      <c r="L70" s="22"/>
      <c r="M70" s="22"/>
      <c r="N70" s="22"/>
      <c r="O70" s="22"/>
      <c r="P70" s="22"/>
      <c r="Q70" s="22"/>
      <c r="S70" s="22"/>
      <c r="T70" s="34"/>
      <c r="U70" s="34"/>
      <c r="V70" s="34"/>
      <c r="W70" s="215"/>
      <c r="X70" s="1"/>
      <c r="Y70" s="1"/>
      <c r="Z70" s="2"/>
      <c r="AA70" s="1"/>
      <c r="AB70" s="35"/>
      <c r="AC70" s="36"/>
      <c r="AD70" s="1"/>
      <c r="AE70" s="25">
        <v>9801</v>
      </c>
      <c r="AF70" s="1">
        <f>Z72</f>
        <v>0.22222222222222221</v>
      </c>
    </row>
    <row r="71" spans="1:62" ht="12.75" customHeight="1" x14ac:dyDescent="0.2">
      <c r="B71" s="2"/>
      <c r="C71" s="2"/>
      <c r="D71" s="2"/>
      <c r="E71" s="2"/>
      <c r="F71" s="2"/>
      <c r="G71" s="2"/>
      <c r="H71" s="2"/>
      <c r="I71" s="2"/>
      <c r="J71" s="26"/>
      <c r="K71" s="57"/>
      <c r="L71" s="22"/>
      <c r="M71" s="22"/>
      <c r="N71" s="22"/>
      <c r="O71" s="22"/>
      <c r="P71" s="22"/>
      <c r="Q71" s="22"/>
      <c r="R71" s="22"/>
      <c r="S71" s="22"/>
      <c r="T71" s="34"/>
      <c r="U71" s="34"/>
      <c r="V71" s="34"/>
      <c r="W71" s="215"/>
      <c r="X71" s="1"/>
      <c r="Y71" s="1"/>
      <c r="Z71" s="2"/>
      <c r="AA71" s="1"/>
      <c r="AB71" s="35"/>
      <c r="AC71" s="36"/>
      <c r="AD71" s="1"/>
      <c r="AE71" s="25">
        <v>9802</v>
      </c>
      <c r="AF71" s="1">
        <f>Z95</f>
        <v>0.17391304347826081</v>
      </c>
    </row>
    <row r="72" spans="1:62" ht="12.75" customHeight="1" x14ac:dyDescent="0.2">
      <c r="J72" s="25"/>
      <c r="K72" s="57"/>
      <c r="L72" s="22"/>
      <c r="M72" s="22"/>
      <c r="N72" s="22"/>
      <c r="O72" s="22"/>
      <c r="P72" s="22"/>
      <c r="Q72" s="22"/>
      <c r="R72" s="22"/>
      <c r="S72" s="22"/>
      <c r="T72" s="22"/>
      <c r="U72" s="22"/>
      <c r="V72" s="22"/>
      <c r="W72" s="275">
        <f>SUM(W64:W71)</f>
        <v>12</v>
      </c>
      <c r="X72" s="1">
        <f>W66/B57</f>
        <v>0.22222222222222221</v>
      </c>
      <c r="Y72" s="1">
        <f>W72/B57</f>
        <v>0.44444444444444442</v>
      </c>
      <c r="Z72" s="1">
        <f>Y72-X72</f>
        <v>0.22222222222222221</v>
      </c>
      <c r="AA72" s="1"/>
      <c r="AE72" s="25">
        <v>9901</v>
      </c>
      <c r="AF72" s="1">
        <f>Z117</f>
        <v>0.19047619047619047</v>
      </c>
    </row>
    <row r="73" spans="1:62" ht="12.75" customHeight="1" x14ac:dyDescent="0.2">
      <c r="A73" s="310" t="s">
        <v>41</v>
      </c>
      <c r="B73" s="300"/>
      <c r="C73" s="300"/>
      <c r="D73" s="300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21"/>
      <c r="X73" s="1"/>
      <c r="Y73" s="1"/>
      <c r="Z73" s="1"/>
      <c r="AA73" s="1"/>
      <c r="AE73" s="25">
        <v>9902</v>
      </c>
      <c r="AF73" s="1">
        <f>Z137</f>
        <v>0.54545454545454541</v>
      </c>
    </row>
    <row r="74" spans="1:62" ht="12.75" customHeight="1" x14ac:dyDescent="0.2">
      <c r="A74" s="46" t="s">
        <v>42</v>
      </c>
      <c r="B74" s="2">
        <v>1</v>
      </c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21"/>
      <c r="X74" s="1"/>
      <c r="Y74" s="1"/>
      <c r="Z74" s="1"/>
      <c r="AA74" s="1"/>
      <c r="AE74" s="40" t="s">
        <v>22</v>
      </c>
      <c r="AF74" s="1">
        <f>Z158</f>
        <v>0.12195121951219517</v>
      </c>
    </row>
    <row r="75" spans="1:62" ht="12.75" customHeight="1" x14ac:dyDescent="0.2">
      <c r="A75" s="311" t="s">
        <v>43</v>
      </c>
      <c r="B75" s="300"/>
      <c r="C75" s="300"/>
      <c r="D75" s="300"/>
      <c r="E75" s="300"/>
      <c r="F75" s="300"/>
      <c r="G75" s="300"/>
      <c r="H75" s="52">
        <f>(B74/W72)*100%</f>
        <v>8.3333333333333329E-2</v>
      </c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21"/>
      <c r="X75" s="1"/>
      <c r="Y75" s="1"/>
      <c r="Z75" s="1"/>
      <c r="AA75" s="1"/>
      <c r="AE75" s="40" t="s">
        <v>23</v>
      </c>
      <c r="AF75" s="1">
        <f>Z176</f>
        <v>1.8867924528301883E-2</v>
      </c>
    </row>
    <row r="76" spans="1:62" ht="12.75" customHeight="1" x14ac:dyDescent="0.2">
      <c r="A76" s="53" t="s">
        <v>44</v>
      </c>
      <c r="G76" s="3">
        <f>((W66*10)+(W67*11)+(W69*13))/W72</f>
        <v>7.916666666666667</v>
      </c>
      <c r="H76" s="5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21"/>
      <c r="X76" s="1"/>
      <c r="Y76" s="1"/>
      <c r="Z76" s="1"/>
      <c r="AA76" s="1"/>
      <c r="AE76" s="40" t="s">
        <v>24</v>
      </c>
      <c r="AF76" s="1">
        <f>Z195</f>
        <v>6.3829787234042534E-2</v>
      </c>
    </row>
    <row r="77" spans="1:62" ht="12.75" customHeight="1" x14ac:dyDescent="0.2">
      <c r="X77" s="1"/>
      <c r="Y77" s="1"/>
      <c r="AA77" s="1"/>
      <c r="AE77" s="40" t="s">
        <v>25</v>
      </c>
      <c r="AF77" s="1">
        <f>Z212</f>
        <v>0.29411764705882348</v>
      </c>
    </row>
    <row r="78" spans="1:62" ht="12.75" customHeight="1" x14ac:dyDescent="0.3">
      <c r="A78" s="61" t="s">
        <v>60</v>
      </c>
      <c r="X78" s="1"/>
      <c r="Y78" s="1"/>
      <c r="AA78" s="1"/>
      <c r="AE78" s="40" t="s">
        <v>26</v>
      </c>
      <c r="AF78" s="1">
        <f>Z228</f>
        <v>2.2727272727272735E-2</v>
      </c>
    </row>
    <row r="79" spans="1:62" ht="38.25" customHeight="1" x14ac:dyDescent="0.2">
      <c r="B79" s="306" t="s">
        <v>3</v>
      </c>
      <c r="C79" s="307"/>
      <c r="D79" s="307"/>
      <c r="E79" s="307"/>
      <c r="F79" s="307"/>
      <c r="G79" s="307"/>
      <c r="H79" s="307"/>
      <c r="I79" s="307"/>
      <c r="J79" s="307"/>
      <c r="K79" s="307"/>
      <c r="L79" s="307"/>
      <c r="M79" s="307"/>
      <c r="N79" s="307"/>
      <c r="O79" s="307"/>
      <c r="P79" s="307"/>
      <c r="Q79" s="307"/>
      <c r="R79" s="307"/>
      <c r="S79" s="307"/>
      <c r="T79" s="307"/>
      <c r="U79" s="307"/>
      <c r="V79" s="307"/>
      <c r="W79" s="307"/>
      <c r="X79" s="10" t="s">
        <v>11</v>
      </c>
      <c r="Y79" s="10" t="s">
        <v>12</v>
      </c>
      <c r="Z79" s="11" t="s">
        <v>13</v>
      </c>
      <c r="AA79" s="10" t="s">
        <v>14</v>
      </c>
    </row>
    <row r="80" spans="1:62" ht="114" customHeight="1" x14ac:dyDescent="0.2">
      <c r="B80" s="306" t="s">
        <v>3</v>
      </c>
      <c r="C80" s="307"/>
      <c r="D80" s="307"/>
      <c r="E80" s="307"/>
      <c r="F80" s="307"/>
      <c r="G80" s="307"/>
      <c r="H80" s="307"/>
      <c r="I80" s="307"/>
      <c r="J80" s="307"/>
      <c r="K80" s="308" t="s">
        <v>131</v>
      </c>
      <c r="L80" s="300"/>
      <c r="M80" s="308" t="s">
        <v>132</v>
      </c>
      <c r="N80" s="300"/>
      <c r="O80" s="308" t="s">
        <v>133</v>
      </c>
      <c r="P80" s="300"/>
      <c r="Q80" s="56"/>
      <c r="R80" s="56"/>
      <c r="S80" s="56"/>
      <c r="T80" s="9" t="s">
        <v>131</v>
      </c>
      <c r="U80" s="9" t="s">
        <v>132</v>
      </c>
      <c r="V80" s="9" t="s">
        <v>134</v>
      </c>
      <c r="W80" s="213" t="s">
        <v>10</v>
      </c>
      <c r="X80" s="10" t="s">
        <v>11</v>
      </c>
      <c r="Y80" s="10" t="s">
        <v>12</v>
      </c>
      <c r="Z80" s="11" t="s">
        <v>13</v>
      </c>
      <c r="AA80" s="10" t="s">
        <v>14</v>
      </c>
      <c r="AB80" s="12" t="s">
        <v>15</v>
      </c>
      <c r="AC80" s="12" t="s">
        <v>16</v>
      </c>
      <c r="AD80" s="13" t="s">
        <v>17</v>
      </c>
    </row>
    <row r="81" spans="1:30" ht="12.75" customHeight="1" x14ac:dyDescent="0.2">
      <c r="A81" s="15" t="s">
        <v>18</v>
      </c>
      <c r="B81" s="16">
        <v>1</v>
      </c>
      <c r="C81" s="16">
        <v>2</v>
      </c>
      <c r="D81" s="16">
        <v>3</v>
      </c>
      <c r="E81" s="16">
        <v>4</v>
      </c>
      <c r="F81" s="16">
        <v>5</v>
      </c>
      <c r="G81" s="16">
        <v>6</v>
      </c>
      <c r="H81" s="16">
        <v>7</v>
      </c>
      <c r="I81" s="16">
        <v>8</v>
      </c>
      <c r="J81" s="17" t="s">
        <v>19</v>
      </c>
      <c r="K81" s="18">
        <v>9</v>
      </c>
      <c r="L81" s="19">
        <v>10</v>
      </c>
      <c r="M81" s="19">
        <v>9</v>
      </c>
      <c r="N81" s="20">
        <v>10</v>
      </c>
      <c r="O81" s="19">
        <v>9</v>
      </c>
      <c r="P81" s="20">
        <v>10</v>
      </c>
      <c r="Q81" s="20"/>
      <c r="R81" s="20"/>
      <c r="S81" s="20"/>
      <c r="T81" s="45"/>
      <c r="U81" s="45"/>
      <c r="V81" s="45"/>
      <c r="W81" s="225"/>
      <c r="X81" s="21"/>
      <c r="Y81" s="21"/>
      <c r="Z81" s="22"/>
      <c r="AA81" s="23"/>
      <c r="AB81" s="24"/>
      <c r="AC81" s="24"/>
      <c r="AD81" s="1"/>
    </row>
    <row r="82" spans="1:30" ht="12.75" customHeight="1" x14ac:dyDescent="0.2">
      <c r="A82" s="25">
        <v>9802</v>
      </c>
      <c r="B82" s="25">
        <v>46</v>
      </c>
      <c r="C82" s="25"/>
      <c r="D82" s="25"/>
      <c r="E82" s="25"/>
      <c r="F82" s="25"/>
      <c r="G82" s="25"/>
      <c r="H82" s="25"/>
      <c r="I82" s="25"/>
      <c r="J82" s="17"/>
      <c r="K82" s="314"/>
      <c r="L82" s="315"/>
      <c r="M82" s="315"/>
      <c r="N82" s="4"/>
      <c r="O82" s="4"/>
      <c r="P82" s="4"/>
      <c r="Q82" s="4"/>
      <c r="R82" s="4"/>
      <c r="S82" s="4"/>
      <c r="T82" s="20"/>
      <c r="U82" s="20"/>
      <c r="V82" s="20"/>
      <c r="W82" s="138"/>
      <c r="X82" s="21"/>
      <c r="Y82" s="21"/>
      <c r="Z82" s="22"/>
      <c r="AA82" s="23"/>
      <c r="AB82" s="29">
        <f>B82</f>
        <v>46</v>
      </c>
      <c r="AC82" s="24"/>
      <c r="AD82" s="1"/>
    </row>
    <row r="83" spans="1:30" ht="12.75" customHeight="1" x14ac:dyDescent="0.2">
      <c r="A83" s="25">
        <v>9901</v>
      </c>
      <c r="B83" s="25"/>
      <c r="C83" s="25">
        <v>35</v>
      </c>
      <c r="D83" s="25"/>
      <c r="E83" s="25"/>
      <c r="F83" s="25"/>
      <c r="G83" s="25"/>
      <c r="H83" s="25"/>
      <c r="I83" s="25"/>
      <c r="J83" s="26"/>
      <c r="K83" s="57"/>
      <c r="L83" s="22"/>
      <c r="M83" s="22"/>
      <c r="N83" s="22"/>
      <c r="O83" s="22"/>
      <c r="P83" s="22"/>
      <c r="Q83" s="22"/>
      <c r="R83" s="22"/>
      <c r="S83" s="22"/>
      <c r="T83" s="34"/>
      <c r="U83" s="34"/>
      <c r="V83" s="34"/>
      <c r="W83" s="215"/>
      <c r="X83" s="21"/>
      <c r="Y83" s="21"/>
      <c r="Z83" s="22"/>
      <c r="AA83" s="23">
        <f>C83/B82</f>
        <v>0.76086956521739135</v>
      </c>
      <c r="AB83" s="35">
        <v>36</v>
      </c>
      <c r="AC83" s="36">
        <f t="shared" ref="AC83:AC92" si="54">AB83/AB82</f>
        <v>0.78260869565217395</v>
      </c>
      <c r="AD83" s="1">
        <f t="shared" ref="AD83:AD92" si="55">100%-AC83</f>
        <v>0.21739130434782605</v>
      </c>
    </row>
    <row r="84" spans="1:30" ht="12.75" customHeight="1" x14ac:dyDescent="0.2">
      <c r="A84" s="25">
        <v>9902</v>
      </c>
      <c r="B84" s="25"/>
      <c r="C84" s="25"/>
      <c r="D84" s="25">
        <v>23</v>
      </c>
      <c r="E84" s="25"/>
      <c r="F84" s="25"/>
      <c r="G84" s="25"/>
      <c r="H84" s="25"/>
      <c r="I84" s="25"/>
      <c r="J84" s="26"/>
      <c r="K84" s="57"/>
      <c r="L84" s="22"/>
      <c r="M84" s="22"/>
      <c r="N84" s="22"/>
      <c r="O84" s="22"/>
      <c r="P84" s="22"/>
      <c r="Q84" s="22"/>
      <c r="R84" s="22"/>
      <c r="S84" s="22"/>
      <c r="T84" s="34"/>
      <c r="U84" s="34"/>
      <c r="V84" s="34"/>
      <c r="W84" s="215"/>
      <c r="X84" s="21"/>
      <c r="Y84" s="21"/>
      <c r="Z84" s="22"/>
      <c r="AA84" s="23">
        <f>D84/C83</f>
        <v>0.65714285714285714</v>
      </c>
      <c r="AB84" s="35">
        <v>36</v>
      </c>
      <c r="AC84" s="36">
        <f t="shared" si="54"/>
        <v>1</v>
      </c>
      <c r="AD84" s="1">
        <f t="shared" si="55"/>
        <v>0</v>
      </c>
    </row>
    <row r="85" spans="1:30" ht="12.75" customHeight="1" x14ac:dyDescent="0.2">
      <c r="A85" s="40" t="s">
        <v>22</v>
      </c>
      <c r="B85" s="25"/>
      <c r="C85" s="25"/>
      <c r="D85" s="25"/>
      <c r="E85" s="25">
        <v>11</v>
      </c>
      <c r="F85" s="25"/>
      <c r="G85" s="25"/>
      <c r="H85" s="25"/>
      <c r="I85" s="25"/>
      <c r="J85" s="26"/>
      <c r="K85" s="57"/>
      <c r="L85" s="22"/>
      <c r="M85" s="22"/>
      <c r="N85" s="22"/>
      <c r="O85" s="22"/>
      <c r="P85" s="22"/>
      <c r="Q85" s="22"/>
      <c r="R85" s="22"/>
      <c r="S85" s="22"/>
      <c r="T85" s="34"/>
      <c r="U85" s="34"/>
      <c r="V85" s="34"/>
      <c r="W85" s="215"/>
      <c r="X85" s="21"/>
      <c r="Y85" s="21"/>
      <c r="Z85" s="22"/>
      <c r="AA85" s="23">
        <f>E85/D84</f>
        <v>0.47826086956521741</v>
      </c>
      <c r="AB85" s="35">
        <v>24</v>
      </c>
      <c r="AC85" s="36">
        <f t="shared" si="54"/>
        <v>0.66666666666666663</v>
      </c>
      <c r="AD85" s="1">
        <f t="shared" si="55"/>
        <v>0.33333333333333337</v>
      </c>
    </row>
    <row r="86" spans="1:30" ht="12.75" customHeight="1" x14ac:dyDescent="0.2">
      <c r="A86" s="40" t="s">
        <v>23</v>
      </c>
      <c r="B86" s="25"/>
      <c r="C86" s="25"/>
      <c r="D86" s="25"/>
      <c r="E86" s="25"/>
      <c r="F86" s="25">
        <v>10</v>
      </c>
      <c r="G86" s="25"/>
      <c r="H86" s="25"/>
      <c r="I86" s="25"/>
      <c r="J86" s="26"/>
      <c r="K86" s="57"/>
      <c r="L86" s="22"/>
      <c r="M86" s="22"/>
      <c r="N86" s="22"/>
      <c r="O86" s="22"/>
      <c r="P86" s="22"/>
      <c r="Q86" s="22"/>
      <c r="R86" s="22"/>
      <c r="S86" s="22"/>
      <c r="T86" s="34"/>
      <c r="U86" s="34"/>
      <c r="V86" s="34"/>
      <c r="W86" s="215"/>
      <c r="X86" s="21"/>
      <c r="Y86" s="21"/>
      <c r="Z86" s="22"/>
      <c r="AA86" s="23">
        <f>F86/E85</f>
        <v>0.90909090909090906</v>
      </c>
      <c r="AB86" s="35">
        <v>19</v>
      </c>
      <c r="AC86" s="36">
        <f t="shared" si="54"/>
        <v>0.79166666666666663</v>
      </c>
      <c r="AD86" s="1">
        <f t="shared" si="55"/>
        <v>0.20833333333333337</v>
      </c>
    </row>
    <row r="87" spans="1:30" ht="12.75" customHeight="1" x14ac:dyDescent="0.2">
      <c r="A87" s="40" t="s">
        <v>24</v>
      </c>
      <c r="B87" s="25"/>
      <c r="C87" s="25"/>
      <c r="D87" s="25"/>
      <c r="E87" s="25"/>
      <c r="F87" s="25"/>
      <c r="G87" s="25">
        <v>10</v>
      </c>
      <c r="H87" s="25"/>
      <c r="I87" s="25"/>
      <c r="J87" s="26"/>
      <c r="K87" s="57"/>
      <c r="L87" s="22"/>
      <c r="M87" s="22"/>
      <c r="N87" s="22"/>
      <c r="O87" s="22"/>
      <c r="P87" s="22"/>
      <c r="Q87" s="22"/>
      <c r="R87" s="22"/>
      <c r="S87" s="22"/>
      <c r="T87" s="34"/>
      <c r="U87" s="34"/>
      <c r="V87" s="34"/>
      <c r="W87" s="215"/>
      <c r="X87" s="21"/>
      <c r="Y87" s="21"/>
      <c r="Z87" s="22"/>
      <c r="AA87" s="23">
        <f>G87/F86</f>
        <v>1</v>
      </c>
      <c r="AB87" s="35">
        <v>18</v>
      </c>
      <c r="AC87" s="36">
        <f t="shared" si="54"/>
        <v>0.94736842105263153</v>
      </c>
      <c r="AD87" s="1">
        <f t="shared" si="55"/>
        <v>5.2631578947368474E-2</v>
      </c>
    </row>
    <row r="88" spans="1:30" ht="12.75" customHeight="1" x14ac:dyDescent="0.2">
      <c r="A88" s="40" t="s">
        <v>25</v>
      </c>
      <c r="B88" s="25"/>
      <c r="C88" s="25"/>
      <c r="D88" s="25"/>
      <c r="E88" s="25"/>
      <c r="F88" s="25"/>
      <c r="G88" s="25"/>
      <c r="H88" s="25">
        <v>9</v>
      </c>
      <c r="I88" s="25"/>
      <c r="J88" s="26"/>
      <c r="K88" s="57"/>
      <c r="L88" s="22"/>
      <c r="M88" s="22"/>
      <c r="N88" s="22"/>
      <c r="O88" s="22"/>
      <c r="P88" s="22"/>
      <c r="Q88" s="22"/>
      <c r="R88" s="22"/>
      <c r="S88" s="22"/>
      <c r="T88" s="34"/>
      <c r="U88" s="34"/>
      <c r="V88" s="34"/>
      <c r="W88" s="215"/>
      <c r="X88" s="21"/>
      <c r="Y88" s="21"/>
      <c r="Z88" s="22"/>
      <c r="AA88" s="23">
        <f>H88/G87</f>
        <v>0.9</v>
      </c>
      <c r="AB88" s="35">
        <v>17</v>
      </c>
      <c r="AC88" s="36">
        <f t="shared" si="54"/>
        <v>0.94444444444444442</v>
      </c>
      <c r="AD88" s="1">
        <f t="shared" si="55"/>
        <v>5.555555555555558E-2</v>
      </c>
    </row>
    <row r="89" spans="1:30" ht="12.75" customHeight="1" x14ac:dyDescent="0.2">
      <c r="A89" s="40" t="s">
        <v>26</v>
      </c>
      <c r="B89" s="25"/>
      <c r="C89" s="25"/>
      <c r="D89" s="25"/>
      <c r="E89" s="25"/>
      <c r="F89" s="25"/>
      <c r="G89" s="25"/>
      <c r="H89" s="25"/>
      <c r="I89" s="25">
        <v>9</v>
      </c>
      <c r="J89" s="26"/>
      <c r="K89" s="57"/>
      <c r="L89" s="22"/>
      <c r="M89" s="22"/>
      <c r="N89" s="22"/>
      <c r="O89" s="22"/>
      <c r="P89" s="22"/>
      <c r="Q89" s="22"/>
      <c r="R89" s="22"/>
      <c r="S89" s="22"/>
      <c r="T89" s="34"/>
      <c r="U89" s="34"/>
      <c r="V89" s="34"/>
      <c r="W89" s="215"/>
      <c r="X89" s="21"/>
      <c r="Y89" s="21"/>
      <c r="Z89" s="22"/>
      <c r="AA89" s="23">
        <f>I89/H88</f>
        <v>1</v>
      </c>
      <c r="AB89" s="35">
        <v>17</v>
      </c>
      <c r="AC89" s="36">
        <f t="shared" si="54"/>
        <v>1</v>
      </c>
      <c r="AD89" s="1">
        <f t="shared" si="55"/>
        <v>0</v>
      </c>
    </row>
    <row r="90" spans="1:30" ht="12.75" customHeight="1" x14ac:dyDescent="0.2">
      <c r="A90" s="40" t="s">
        <v>27</v>
      </c>
      <c r="B90" s="25"/>
      <c r="C90" s="25"/>
      <c r="D90" s="25"/>
      <c r="E90" s="25"/>
      <c r="F90" s="25"/>
      <c r="G90" s="25"/>
      <c r="H90" s="25"/>
      <c r="I90" s="25"/>
      <c r="J90" s="26">
        <v>9</v>
      </c>
      <c r="K90" s="57">
        <v>6</v>
      </c>
      <c r="L90" s="22"/>
      <c r="M90" s="22"/>
      <c r="N90" s="22"/>
      <c r="O90" s="22">
        <v>3</v>
      </c>
      <c r="P90" s="22"/>
      <c r="Q90" s="22">
        <f>K90+M90+O90</f>
        <v>9</v>
      </c>
      <c r="R90" s="22"/>
      <c r="S90" s="22"/>
      <c r="T90" s="34"/>
      <c r="U90" s="34"/>
      <c r="V90" s="34"/>
      <c r="W90" s="215"/>
      <c r="X90" s="21"/>
      <c r="Y90" s="21"/>
      <c r="Z90" s="22"/>
      <c r="AA90" s="23">
        <f>Q90/I89</f>
        <v>1</v>
      </c>
      <c r="AB90" s="35">
        <v>17</v>
      </c>
      <c r="AC90" s="36">
        <f t="shared" si="54"/>
        <v>1</v>
      </c>
      <c r="AD90" s="1">
        <f t="shared" si="55"/>
        <v>0</v>
      </c>
    </row>
    <row r="91" spans="1:30" ht="12.75" customHeight="1" x14ac:dyDescent="0.2">
      <c r="A91" s="46" t="s">
        <v>28</v>
      </c>
      <c r="B91" s="2"/>
      <c r="C91" s="2"/>
      <c r="D91" s="2"/>
      <c r="E91" s="2"/>
      <c r="F91" s="2"/>
      <c r="G91" s="2"/>
      <c r="H91" s="2"/>
      <c r="I91" s="2"/>
      <c r="J91" s="26">
        <v>4</v>
      </c>
      <c r="K91" s="57"/>
      <c r="L91" s="22">
        <v>6</v>
      </c>
      <c r="M91" s="22">
        <v>1</v>
      </c>
      <c r="N91" s="22"/>
      <c r="O91" s="22"/>
      <c r="P91" s="22">
        <v>3</v>
      </c>
      <c r="Q91" s="22"/>
      <c r="R91" s="22"/>
      <c r="S91" s="22">
        <v>9</v>
      </c>
      <c r="T91" s="34">
        <v>6</v>
      </c>
      <c r="U91" s="34"/>
      <c r="V91" s="34">
        <v>3</v>
      </c>
      <c r="W91" s="215">
        <f t="shared" ref="W91:W93" si="56">SUM(S91:V91)</f>
        <v>18</v>
      </c>
      <c r="X91" s="1"/>
      <c r="Y91" s="1"/>
      <c r="Z91" s="2"/>
      <c r="AA91" s="1"/>
      <c r="AB91" s="35">
        <v>11</v>
      </c>
      <c r="AC91" s="36">
        <f t="shared" si="54"/>
        <v>0.6470588235294118</v>
      </c>
      <c r="AD91" s="1">
        <f t="shared" si="55"/>
        <v>0.3529411764705882</v>
      </c>
    </row>
    <row r="92" spans="1:30" ht="12.75" customHeight="1" x14ac:dyDescent="0.2">
      <c r="A92" s="46" t="s">
        <v>29</v>
      </c>
      <c r="B92" s="2"/>
      <c r="C92" s="2"/>
      <c r="D92" s="2"/>
      <c r="E92" s="2"/>
      <c r="F92" s="2"/>
      <c r="G92" s="2"/>
      <c r="H92" s="2"/>
      <c r="I92" s="2"/>
      <c r="J92" s="26">
        <v>4</v>
      </c>
      <c r="K92" s="57"/>
      <c r="L92" s="22"/>
      <c r="M92" s="22"/>
      <c r="N92" s="22"/>
      <c r="O92" s="22"/>
      <c r="P92" s="22"/>
      <c r="Q92" s="22"/>
      <c r="R92" s="22"/>
      <c r="S92" s="22"/>
      <c r="T92" s="34"/>
      <c r="U92" s="34">
        <v>4</v>
      </c>
      <c r="V92" s="34"/>
      <c r="W92" s="215">
        <f t="shared" si="56"/>
        <v>4</v>
      </c>
      <c r="X92" s="1"/>
      <c r="Y92" s="1"/>
      <c r="Z92" s="2"/>
      <c r="AA92" s="1"/>
      <c r="AB92" s="35">
        <v>7</v>
      </c>
      <c r="AC92" s="36">
        <f t="shared" si="54"/>
        <v>0.63636363636363635</v>
      </c>
      <c r="AD92" s="1">
        <f t="shared" si="55"/>
        <v>0.36363636363636365</v>
      </c>
    </row>
    <row r="93" spans="1:30" ht="12.75" customHeight="1" x14ac:dyDescent="0.2">
      <c r="A93" s="40" t="s">
        <v>30</v>
      </c>
      <c r="B93" s="2"/>
      <c r="C93" s="2"/>
      <c r="D93" s="2"/>
      <c r="E93" s="2"/>
      <c r="F93" s="2"/>
      <c r="G93" s="2"/>
      <c r="H93" s="2"/>
      <c r="I93" s="2"/>
      <c r="J93" s="26">
        <v>4</v>
      </c>
      <c r="K93" s="57"/>
      <c r="L93" s="22"/>
      <c r="M93" s="22"/>
      <c r="N93" s="22">
        <v>3</v>
      </c>
      <c r="O93" s="22"/>
      <c r="P93" s="22">
        <v>1</v>
      </c>
      <c r="Q93" s="22"/>
      <c r="R93" s="22"/>
      <c r="S93" s="22"/>
      <c r="T93" s="34"/>
      <c r="U93" s="45">
        <v>3</v>
      </c>
      <c r="V93" s="34">
        <v>1</v>
      </c>
      <c r="W93" s="215">
        <f t="shared" si="56"/>
        <v>4</v>
      </c>
      <c r="X93" s="1"/>
      <c r="Y93" s="1"/>
      <c r="Z93" s="2"/>
      <c r="AA93" s="1"/>
      <c r="AB93" s="35">
        <v>4</v>
      </c>
      <c r="AC93" s="36"/>
      <c r="AD93" s="1"/>
    </row>
    <row r="94" spans="1:30" ht="12.75" customHeight="1" x14ac:dyDescent="0.2">
      <c r="A94" s="40" t="s">
        <v>31</v>
      </c>
      <c r="B94" s="2"/>
      <c r="C94" s="2"/>
      <c r="D94" s="2"/>
      <c r="E94" s="2"/>
      <c r="F94" s="2"/>
      <c r="G94" s="2"/>
      <c r="H94" s="2"/>
      <c r="I94" s="2"/>
      <c r="J94" s="26"/>
      <c r="K94" s="57"/>
      <c r="L94" s="22"/>
      <c r="M94" s="22"/>
      <c r="N94" s="22"/>
      <c r="O94" s="22"/>
      <c r="P94" s="22"/>
      <c r="Q94" s="22"/>
      <c r="R94" s="22"/>
      <c r="S94" s="22"/>
      <c r="T94" s="34"/>
      <c r="U94" s="45"/>
      <c r="V94" s="34"/>
      <c r="W94" s="215"/>
      <c r="X94" s="1"/>
      <c r="Y94" s="1"/>
      <c r="Z94" s="2"/>
      <c r="AA94" s="1"/>
      <c r="AB94" s="35"/>
      <c r="AC94" s="36"/>
      <c r="AD94" s="1"/>
    </row>
    <row r="95" spans="1:30" ht="12.75" customHeight="1" x14ac:dyDescent="0.2">
      <c r="I95" s="2"/>
      <c r="J95" s="25"/>
      <c r="K95" s="57"/>
      <c r="L95" s="22"/>
      <c r="M95" s="22"/>
      <c r="N95" s="22"/>
      <c r="O95" s="22"/>
      <c r="P95" s="22"/>
      <c r="Q95" s="22"/>
      <c r="R95" s="22"/>
      <c r="S95" s="22"/>
      <c r="T95" s="22"/>
      <c r="V95" s="73" t="s">
        <v>10</v>
      </c>
      <c r="W95" s="275">
        <f>SUM(W91:W93)</f>
        <v>26</v>
      </c>
      <c r="X95" s="1">
        <f>W91/B82</f>
        <v>0.39130434782608697</v>
      </c>
      <c r="Y95" s="1">
        <f>W95/B82</f>
        <v>0.56521739130434778</v>
      </c>
      <c r="Z95" s="1">
        <f>Y95-X95</f>
        <v>0.17391304347826081</v>
      </c>
      <c r="AA95" s="1"/>
      <c r="AB95" s="35"/>
      <c r="AC95" s="36"/>
      <c r="AD95" s="1"/>
    </row>
    <row r="96" spans="1:30" ht="12.75" customHeight="1" x14ac:dyDescent="0.2">
      <c r="A96" s="310" t="s">
        <v>41</v>
      </c>
      <c r="B96" s="300"/>
      <c r="C96" s="300"/>
      <c r="D96" s="300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V96" s="3"/>
      <c r="W96" s="221"/>
      <c r="X96" s="1"/>
      <c r="Y96" s="1"/>
      <c r="Z96" s="1"/>
      <c r="AA96" s="1"/>
      <c r="AB96" s="35"/>
      <c r="AC96" s="36"/>
      <c r="AD96" s="1"/>
    </row>
    <row r="97" spans="1:30" ht="12.75" customHeight="1" x14ac:dyDescent="0.2">
      <c r="A97" s="46" t="s">
        <v>42</v>
      </c>
      <c r="B97" s="2">
        <v>5</v>
      </c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V97" s="3"/>
      <c r="W97" s="221"/>
      <c r="X97" s="1"/>
      <c r="Y97" s="1"/>
      <c r="Z97" s="1"/>
      <c r="AA97" s="1"/>
      <c r="AB97" s="35"/>
      <c r="AC97" s="36"/>
      <c r="AD97" s="1"/>
    </row>
    <row r="98" spans="1:30" ht="12.75" customHeight="1" x14ac:dyDescent="0.2">
      <c r="A98" s="311" t="s">
        <v>43</v>
      </c>
      <c r="B98" s="300"/>
      <c r="C98" s="300"/>
      <c r="D98" s="300"/>
      <c r="E98" s="300"/>
      <c r="F98" s="300"/>
      <c r="G98" s="300"/>
      <c r="H98" s="52">
        <f>(B97/W95)*100%</f>
        <v>0.19230769230769232</v>
      </c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21"/>
      <c r="X98" s="1"/>
      <c r="Y98" s="1"/>
      <c r="AA98" s="55"/>
    </row>
    <row r="99" spans="1:30" ht="12.75" customHeight="1" x14ac:dyDescent="0.2">
      <c r="A99" s="53" t="s">
        <v>44</v>
      </c>
      <c r="G99" s="3">
        <f>((W91*10)+(W93*12))/W95</f>
        <v>8.7692307692307701</v>
      </c>
      <c r="H99" s="5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21"/>
      <c r="X99" s="1"/>
      <c r="Y99" s="1"/>
      <c r="AA99" s="55"/>
    </row>
    <row r="100" spans="1:30" ht="12.75" customHeight="1" x14ac:dyDescent="0.2">
      <c r="X100" s="1"/>
      <c r="Y100" s="1"/>
      <c r="AA100" s="1"/>
    </row>
    <row r="101" spans="1:30" ht="12.75" customHeight="1" x14ac:dyDescent="0.3">
      <c r="A101" s="61" t="s">
        <v>61</v>
      </c>
      <c r="X101" s="1"/>
      <c r="Y101" s="1"/>
      <c r="AA101" s="1"/>
    </row>
    <row r="102" spans="1:30" ht="114" customHeight="1" x14ac:dyDescent="0.2">
      <c r="B102" s="306" t="s">
        <v>3</v>
      </c>
      <c r="C102" s="307"/>
      <c r="D102" s="307"/>
      <c r="E102" s="307"/>
      <c r="F102" s="307"/>
      <c r="G102" s="307"/>
      <c r="H102" s="307"/>
      <c r="I102" s="307"/>
      <c r="J102" s="307"/>
      <c r="K102" s="308" t="s">
        <v>131</v>
      </c>
      <c r="L102" s="300"/>
      <c r="M102" s="308" t="s">
        <v>132</v>
      </c>
      <c r="N102" s="300"/>
      <c r="O102" s="308" t="s">
        <v>133</v>
      </c>
      <c r="P102" s="300"/>
      <c r="Q102" s="56"/>
      <c r="R102" s="56"/>
      <c r="S102" s="56"/>
      <c r="T102" s="9" t="s">
        <v>131</v>
      </c>
      <c r="U102" s="9" t="s">
        <v>132</v>
      </c>
      <c r="V102" s="9" t="s">
        <v>134</v>
      </c>
      <c r="W102" s="213" t="s">
        <v>10</v>
      </c>
      <c r="X102" s="10" t="s">
        <v>11</v>
      </c>
      <c r="Y102" s="10" t="s">
        <v>12</v>
      </c>
      <c r="Z102" s="11" t="s">
        <v>13</v>
      </c>
      <c r="AA102" s="10" t="s">
        <v>14</v>
      </c>
      <c r="AB102" s="12" t="s">
        <v>15</v>
      </c>
      <c r="AC102" s="12" t="s">
        <v>16</v>
      </c>
      <c r="AD102" s="13" t="s">
        <v>17</v>
      </c>
    </row>
    <row r="103" spans="1:30" ht="12.75" customHeight="1" x14ac:dyDescent="0.2">
      <c r="A103" s="15" t="s">
        <v>18</v>
      </c>
      <c r="B103" s="16">
        <v>1</v>
      </c>
      <c r="C103" s="16">
        <v>2</v>
      </c>
      <c r="D103" s="16">
        <v>3</v>
      </c>
      <c r="E103" s="16">
        <v>4</v>
      </c>
      <c r="F103" s="16">
        <v>5</v>
      </c>
      <c r="G103" s="16">
        <v>6</v>
      </c>
      <c r="H103" s="16">
        <v>7</v>
      </c>
      <c r="I103" s="16">
        <v>8</v>
      </c>
      <c r="J103" s="17" t="s">
        <v>19</v>
      </c>
      <c r="K103" s="18">
        <v>9</v>
      </c>
      <c r="L103" s="19">
        <v>10</v>
      </c>
      <c r="M103" s="19">
        <v>9</v>
      </c>
      <c r="N103" s="20">
        <v>10</v>
      </c>
      <c r="O103" s="19">
        <v>9</v>
      </c>
      <c r="P103" s="20">
        <v>10</v>
      </c>
      <c r="Q103" s="20"/>
      <c r="R103" s="20"/>
      <c r="S103" s="20"/>
      <c r="T103" s="45"/>
      <c r="U103" s="45"/>
      <c r="V103" s="45"/>
      <c r="W103" s="225"/>
      <c r="X103" s="21"/>
      <c r="Y103" s="21"/>
      <c r="Z103" s="22"/>
      <c r="AA103" s="23"/>
      <c r="AB103" s="24"/>
      <c r="AC103" s="24"/>
      <c r="AD103" s="1"/>
    </row>
    <row r="104" spans="1:30" ht="12.75" customHeight="1" x14ac:dyDescent="0.2">
      <c r="A104" s="25">
        <v>9901</v>
      </c>
      <c r="B104" s="25">
        <v>42</v>
      </c>
      <c r="C104" s="25"/>
      <c r="D104" s="25"/>
      <c r="E104" s="25"/>
      <c r="F104" s="25"/>
      <c r="G104" s="25"/>
      <c r="H104" s="25"/>
      <c r="I104" s="25"/>
      <c r="J104" s="16"/>
      <c r="K104" s="331"/>
      <c r="L104" s="332"/>
      <c r="M104" s="333"/>
      <c r="N104" s="5"/>
      <c r="O104" s="5"/>
      <c r="P104" s="5"/>
      <c r="Q104" s="5"/>
      <c r="R104" s="5"/>
      <c r="S104" s="5"/>
      <c r="T104" s="20"/>
      <c r="U104" s="20"/>
      <c r="V104" s="20"/>
      <c r="W104" s="138"/>
      <c r="X104" s="21"/>
      <c r="Y104" s="21"/>
      <c r="Z104" s="22"/>
      <c r="AA104" s="23"/>
      <c r="AB104" s="29">
        <f>B104</f>
        <v>42</v>
      </c>
      <c r="AC104" s="24"/>
      <c r="AD104" s="1"/>
    </row>
    <row r="105" spans="1:30" ht="12.75" customHeight="1" x14ac:dyDescent="0.2">
      <c r="A105" s="25">
        <v>9902</v>
      </c>
      <c r="B105" s="25"/>
      <c r="C105" s="25">
        <v>20</v>
      </c>
      <c r="D105" s="25"/>
      <c r="E105" s="25"/>
      <c r="F105" s="25"/>
      <c r="G105" s="25"/>
      <c r="H105" s="25"/>
      <c r="I105" s="25"/>
      <c r="J105" s="25"/>
      <c r="K105" s="26"/>
      <c r="L105" s="34"/>
      <c r="M105" s="34"/>
      <c r="N105" s="34"/>
      <c r="O105" s="34"/>
      <c r="P105" s="34"/>
      <c r="Q105" s="34"/>
      <c r="R105" s="34"/>
      <c r="S105" s="34"/>
      <c r="T105" s="34"/>
      <c r="U105" s="34"/>
      <c r="V105" s="34"/>
      <c r="W105" s="215"/>
      <c r="X105" s="21"/>
      <c r="Y105" s="21"/>
      <c r="Z105" s="22"/>
      <c r="AA105" s="23">
        <f>C105/B104</f>
        <v>0.47619047619047616</v>
      </c>
      <c r="AB105" s="35">
        <v>21</v>
      </c>
      <c r="AC105" s="36">
        <f t="shared" ref="AC105:AC113" si="57">AB105/AB104</f>
        <v>0.5</v>
      </c>
      <c r="AD105" s="1">
        <f t="shared" ref="AD105:AD113" si="58">100%-AC105</f>
        <v>0.5</v>
      </c>
    </row>
    <row r="106" spans="1:30" ht="12.75" customHeight="1" x14ac:dyDescent="0.2">
      <c r="A106" s="40" t="s">
        <v>22</v>
      </c>
      <c r="B106" s="25"/>
      <c r="C106" s="25"/>
      <c r="D106" s="25">
        <v>11</v>
      </c>
      <c r="E106" s="25"/>
      <c r="F106" s="25"/>
      <c r="G106" s="25"/>
      <c r="H106" s="25"/>
      <c r="I106" s="25"/>
      <c r="J106" s="25"/>
      <c r="K106" s="26"/>
      <c r="L106" s="34"/>
      <c r="M106" s="34"/>
      <c r="N106" s="34"/>
      <c r="O106" s="34"/>
      <c r="P106" s="34"/>
      <c r="Q106" s="34"/>
      <c r="R106" s="34"/>
      <c r="S106" s="34"/>
      <c r="T106" s="34"/>
      <c r="U106" s="34"/>
      <c r="V106" s="34"/>
      <c r="W106" s="215"/>
      <c r="X106" s="21"/>
      <c r="Y106" s="21"/>
      <c r="Z106" s="22"/>
      <c r="AA106" s="23">
        <f>D106/C105</f>
        <v>0.55000000000000004</v>
      </c>
      <c r="AB106" s="35">
        <v>17</v>
      </c>
      <c r="AC106" s="36">
        <f t="shared" si="57"/>
        <v>0.80952380952380953</v>
      </c>
      <c r="AD106" s="1">
        <f t="shared" si="58"/>
        <v>0.19047619047619047</v>
      </c>
    </row>
    <row r="107" spans="1:30" ht="12.75" customHeight="1" x14ac:dyDescent="0.2">
      <c r="A107" s="40" t="s">
        <v>23</v>
      </c>
      <c r="B107" s="25"/>
      <c r="C107" s="25"/>
      <c r="D107" s="25"/>
      <c r="E107" s="25">
        <v>4</v>
      </c>
      <c r="F107" s="25"/>
      <c r="G107" s="25"/>
      <c r="H107" s="25"/>
      <c r="I107" s="25"/>
      <c r="J107" s="25"/>
      <c r="K107" s="26"/>
      <c r="L107" s="34"/>
      <c r="M107" s="34"/>
      <c r="N107" s="34"/>
      <c r="O107" s="34"/>
      <c r="P107" s="34"/>
      <c r="Q107" s="34"/>
      <c r="R107" s="34"/>
      <c r="S107" s="34"/>
      <c r="T107" s="34"/>
      <c r="U107" s="34"/>
      <c r="V107" s="34"/>
      <c r="W107" s="215"/>
      <c r="X107" s="21"/>
      <c r="Y107" s="21"/>
      <c r="Z107" s="22"/>
      <c r="AA107" s="23">
        <f>E107/D106</f>
        <v>0.36363636363636365</v>
      </c>
      <c r="AB107" s="35">
        <v>10</v>
      </c>
      <c r="AC107" s="36">
        <f t="shared" si="57"/>
        <v>0.58823529411764708</v>
      </c>
      <c r="AD107" s="1">
        <f t="shared" si="58"/>
        <v>0.41176470588235292</v>
      </c>
    </row>
    <row r="108" spans="1:30" ht="12.75" customHeight="1" x14ac:dyDescent="0.2">
      <c r="A108" s="40" t="s">
        <v>24</v>
      </c>
      <c r="B108" s="25"/>
      <c r="C108" s="25"/>
      <c r="D108" s="25"/>
      <c r="E108" s="25"/>
      <c r="F108" s="25">
        <v>2</v>
      </c>
      <c r="G108" s="25"/>
      <c r="H108" s="25"/>
      <c r="I108" s="25"/>
      <c r="J108" s="25"/>
      <c r="K108" s="26"/>
      <c r="L108" s="34"/>
      <c r="M108" s="34"/>
      <c r="N108" s="34"/>
      <c r="O108" s="34"/>
      <c r="P108" s="34"/>
      <c r="Q108" s="34"/>
      <c r="R108" s="34"/>
      <c r="S108" s="34"/>
      <c r="T108" s="34"/>
      <c r="U108" s="34"/>
      <c r="V108" s="34"/>
      <c r="W108" s="215"/>
      <c r="X108" s="21"/>
      <c r="Y108" s="21"/>
      <c r="Z108" s="22"/>
      <c r="AA108" s="23">
        <f>F108/E107</f>
        <v>0.5</v>
      </c>
      <c r="AB108" s="35">
        <v>7</v>
      </c>
      <c r="AC108" s="36">
        <f t="shared" si="57"/>
        <v>0.7</v>
      </c>
      <c r="AD108" s="1">
        <f t="shared" si="58"/>
        <v>0.30000000000000004</v>
      </c>
    </row>
    <row r="109" spans="1:30" ht="12.75" customHeight="1" x14ac:dyDescent="0.2">
      <c r="A109" s="40" t="s">
        <v>25</v>
      </c>
      <c r="B109" s="25"/>
      <c r="C109" s="25"/>
      <c r="D109" s="25"/>
      <c r="E109" s="25"/>
      <c r="F109" s="25"/>
      <c r="G109" s="25">
        <v>2</v>
      </c>
      <c r="H109" s="25"/>
      <c r="I109" s="25"/>
      <c r="J109" s="25"/>
      <c r="K109" s="26"/>
      <c r="L109" s="34"/>
      <c r="M109" s="34"/>
      <c r="N109" s="34"/>
      <c r="O109" s="34"/>
      <c r="P109" s="34"/>
      <c r="Q109" s="34"/>
      <c r="R109" s="34"/>
      <c r="S109" s="34"/>
      <c r="T109" s="34"/>
      <c r="U109" s="34"/>
      <c r="V109" s="34"/>
      <c r="W109" s="215"/>
      <c r="X109" s="21"/>
      <c r="Y109" s="21"/>
      <c r="Z109" s="22"/>
      <c r="AA109" s="23">
        <f>G109/F108</f>
        <v>1</v>
      </c>
      <c r="AB109" s="35">
        <v>8</v>
      </c>
      <c r="AC109" s="36">
        <f t="shared" si="57"/>
        <v>1.1428571428571428</v>
      </c>
      <c r="AD109" s="1">
        <f t="shared" si="58"/>
        <v>-0.14285714285714279</v>
      </c>
    </row>
    <row r="110" spans="1:30" ht="12.75" customHeight="1" x14ac:dyDescent="0.2">
      <c r="A110" s="40" t="s">
        <v>26</v>
      </c>
      <c r="B110" s="25"/>
      <c r="C110" s="25"/>
      <c r="D110" s="25"/>
      <c r="E110" s="25"/>
      <c r="F110" s="25"/>
      <c r="G110" s="25"/>
      <c r="H110" s="25">
        <v>2</v>
      </c>
      <c r="I110" s="25"/>
      <c r="J110" s="25"/>
      <c r="K110" s="26"/>
      <c r="L110" s="34"/>
      <c r="M110" s="34"/>
      <c r="N110" s="34"/>
      <c r="O110" s="34"/>
      <c r="P110" s="34"/>
      <c r="Q110" s="34"/>
      <c r="R110" s="34"/>
      <c r="S110" s="34"/>
      <c r="T110" s="34"/>
      <c r="U110" s="34"/>
      <c r="V110" s="34"/>
      <c r="W110" s="215"/>
      <c r="X110" s="21"/>
      <c r="Y110" s="21"/>
      <c r="Z110" s="22"/>
      <c r="AA110" s="23">
        <f>H110/G109</f>
        <v>1</v>
      </c>
      <c r="AB110" s="35">
        <v>7</v>
      </c>
      <c r="AC110" s="36">
        <f t="shared" si="57"/>
        <v>0.875</v>
      </c>
      <c r="AD110" s="1">
        <f t="shared" si="58"/>
        <v>0.125</v>
      </c>
    </row>
    <row r="111" spans="1:30" ht="12.75" customHeight="1" x14ac:dyDescent="0.2">
      <c r="A111" s="40" t="s">
        <v>27</v>
      </c>
      <c r="B111" s="25"/>
      <c r="C111" s="25"/>
      <c r="D111" s="25"/>
      <c r="E111" s="25"/>
      <c r="F111" s="25"/>
      <c r="G111" s="25"/>
      <c r="H111" s="25"/>
      <c r="I111" s="25">
        <v>2</v>
      </c>
      <c r="J111" s="25"/>
      <c r="K111" s="26"/>
      <c r="L111" s="34"/>
      <c r="M111" s="34"/>
      <c r="N111" s="34"/>
      <c r="O111" s="34"/>
      <c r="P111" s="34"/>
      <c r="Q111" s="34"/>
      <c r="R111" s="34"/>
      <c r="S111" s="34"/>
      <c r="T111" s="34"/>
      <c r="U111" s="34"/>
      <c r="V111" s="34"/>
      <c r="W111" s="215"/>
      <c r="X111" s="21"/>
      <c r="Y111" s="21"/>
      <c r="Z111" s="22"/>
      <c r="AA111" s="23">
        <f>I111/H110</f>
        <v>1</v>
      </c>
      <c r="AB111" s="35">
        <v>7</v>
      </c>
      <c r="AC111" s="36">
        <f t="shared" si="57"/>
        <v>1</v>
      </c>
      <c r="AD111" s="1">
        <f t="shared" si="58"/>
        <v>0</v>
      </c>
    </row>
    <row r="112" spans="1:30" ht="12.75" customHeight="1" x14ac:dyDescent="0.2">
      <c r="A112" s="46" t="s">
        <v>28</v>
      </c>
      <c r="B112" s="2"/>
      <c r="C112" s="2"/>
      <c r="D112" s="2"/>
      <c r="E112" s="2"/>
      <c r="F112" s="2"/>
      <c r="G112" s="2"/>
      <c r="H112" s="2"/>
      <c r="I112" s="2"/>
      <c r="J112" s="25">
        <v>2</v>
      </c>
      <c r="K112" s="26"/>
      <c r="L112" s="34"/>
      <c r="M112" s="34">
        <v>2</v>
      </c>
      <c r="N112" s="34"/>
      <c r="O112" s="34"/>
      <c r="P112" s="34"/>
      <c r="Q112" s="34"/>
      <c r="R112" s="34"/>
      <c r="S112" s="34"/>
      <c r="T112" s="34"/>
      <c r="U112" s="34"/>
      <c r="V112" s="34"/>
      <c r="W112" s="215"/>
      <c r="X112" s="1"/>
      <c r="Y112" s="1"/>
      <c r="Z112" s="2"/>
      <c r="AA112" s="1"/>
      <c r="AB112" s="35">
        <v>7</v>
      </c>
      <c r="AC112" s="36">
        <f t="shared" si="57"/>
        <v>1</v>
      </c>
      <c r="AD112" s="1">
        <f t="shared" si="58"/>
        <v>0</v>
      </c>
    </row>
    <row r="113" spans="1:30" ht="12.75" customHeight="1" x14ac:dyDescent="0.2">
      <c r="A113" s="46" t="s">
        <v>29</v>
      </c>
      <c r="B113" s="2"/>
      <c r="C113" s="2"/>
      <c r="D113" s="2"/>
      <c r="E113" s="2"/>
      <c r="F113" s="2"/>
      <c r="G113" s="2"/>
      <c r="H113" s="2"/>
      <c r="I113" s="2"/>
      <c r="J113" s="25">
        <v>4</v>
      </c>
      <c r="K113" s="26"/>
      <c r="L113" s="34"/>
      <c r="M113" s="34"/>
      <c r="N113" s="34"/>
      <c r="O113" s="34"/>
      <c r="P113" s="34"/>
      <c r="Q113" s="34"/>
      <c r="R113" s="34"/>
      <c r="S113" s="34"/>
      <c r="T113" s="34"/>
      <c r="U113" s="34">
        <v>2</v>
      </c>
      <c r="V113" s="34">
        <v>1</v>
      </c>
      <c r="W113" s="215">
        <f>SUM(U113:V113)</f>
        <v>3</v>
      </c>
      <c r="X113" s="1"/>
      <c r="Y113" s="1"/>
      <c r="Z113" s="2"/>
      <c r="AA113" s="1"/>
      <c r="AB113" s="35">
        <v>7</v>
      </c>
      <c r="AC113" s="36">
        <f t="shared" si="57"/>
        <v>1</v>
      </c>
      <c r="AD113" s="1">
        <f t="shared" si="58"/>
        <v>0</v>
      </c>
    </row>
    <row r="114" spans="1:30" ht="12.75" customHeight="1" x14ac:dyDescent="0.2">
      <c r="A114" s="40" t="s">
        <v>30</v>
      </c>
      <c r="B114" s="2"/>
      <c r="C114" s="2"/>
      <c r="D114" s="2"/>
      <c r="E114" s="2"/>
      <c r="F114" s="2"/>
      <c r="G114" s="2"/>
      <c r="H114" s="2"/>
      <c r="I114" s="2"/>
      <c r="J114" s="25">
        <v>3</v>
      </c>
      <c r="K114" s="26"/>
      <c r="L114" s="34"/>
      <c r="M114" s="34"/>
      <c r="N114" s="34">
        <v>2</v>
      </c>
      <c r="O114" s="34"/>
      <c r="P114" s="34">
        <v>1</v>
      </c>
      <c r="Q114" s="34"/>
      <c r="R114" s="34"/>
      <c r="S114" s="34">
        <v>1</v>
      </c>
      <c r="T114" s="34">
        <v>1</v>
      </c>
      <c r="U114" s="34">
        <v>2</v>
      </c>
      <c r="V114" s="34">
        <v>1</v>
      </c>
      <c r="W114" s="215">
        <f>SUM(S114:V114)</f>
        <v>5</v>
      </c>
      <c r="X114" s="1"/>
      <c r="Y114" s="1"/>
      <c r="Z114" s="2"/>
      <c r="AA114" s="1"/>
      <c r="AB114" s="35">
        <v>4</v>
      </c>
      <c r="AC114" s="36"/>
      <c r="AD114" s="1"/>
    </row>
    <row r="115" spans="1:30" ht="12.75" customHeight="1" x14ac:dyDescent="0.2">
      <c r="A115" s="40" t="s">
        <v>31</v>
      </c>
      <c r="B115" s="2"/>
      <c r="C115" s="2"/>
      <c r="D115" s="2"/>
      <c r="E115" s="2"/>
      <c r="F115" s="2"/>
      <c r="G115" s="2"/>
      <c r="H115" s="2"/>
      <c r="I115" s="2"/>
      <c r="J115" s="25"/>
      <c r="K115" s="26"/>
      <c r="L115" s="34"/>
      <c r="M115" s="34"/>
      <c r="N115" s="34"/>
      <c r="O115" s="34"/>
      <c r="P115" s="34"/>
      <c r="Q115" s="34"/>
      <c r="R115" s="34"/>
      <c r="S115" s="34"/>
      <c r="T115" s="34"/>
      <c r="U115" s="34"/>
      <c r="V115" s="34"/>
      <c r="W115" s="215"/>
      <c r="X115" s="1"/>
      <c r="Y115" s="1"/>
      <c r="Z115" s="2"/>
      <c r="AA115" s="1"/>
      <c r="AB115" s="35"/>
      <c r="AC115" s="36"/>
      <c r="AD115" s="1"/>
    </row>
    <row r="116" spans="1:30" ht="12.75" customHeight="1" x14ac:dyDescent="0.2">
      <c r="J116" s="25"/>
      <c r="K116" s="26"/>
      <c r="L116" s="34"/>
      <c r="M116" s="34"/>
      <c r="N116" s="34"/>
      <c r="O116" s="34"/>
      <c r="P116" s="34"/>
      <c r="Q116" s="34"/>
      <c r="R116" s="34"/>
      <c r="S116" s="34"/>
      <c r="T116" s="34"/>
      <c r="U116" s="34"/>
      <c r="V116" s="34"/>
      <c r="W116" s="215"/>
      <c r="X116" s="1"/>
      <c r="Y116" s="1"/>
      <c r="AA116" s="1"/>
      <c r="AB116" s="35"/>
      <c r="AC116" s="36"/>
      <c r="AD116" s="1"/>
    </row>
    <row r="117" spans="1:30" ht="12.75" customHeight="1" x14ac:dyDescent="0.2">
      <c r="A117" s="310" t="s">
        <v>41</v>
      </c>
      <c r="B117" s="300"/>
      <c r="C117" s="300"/>
      <c r="D117" s="300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21">
        <f>SUM(W111:W116)</f>
        <v>8</v>
      </c>
      <c r="X117" s="1">
        <f>W112/B104</f>
        <v>0</v>
      </c>
      <c r="Y117" s="1">
        <f>W117/B104</f>
        <v>0.19047619047619047</v>
      </c>
      <c r="Z117" s="1">
        <f>Y117-X117</f>
        <v>0.19047619047619047</v>
      </c>
      <c r="AA117" s="1"/>
      <c r="AB117" s="35"/>
      <c r="AC117" s="36"/>
      <c r="AD117" s="1"/>
    </row>
    <row r="118" spans="1:30" ht="12.75" customHeight="1" x14ac:dyDescent="0.2">
      <c r="A118" s="46" t="s">
        <v>42</v>
      </c>
      <c r="B118" s="2">
        <v>0</v>
      </c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21"/>
      <c r="X118" s="1"/>
      <c r="Y118" s="1"/>
      <c r="AA118" s="1"/>
      <c r="AB118" s="35"/>
      <c r="AC118" s="36"/>
      <c r="AD118" s="1"/>
    </row>
    <row r="119" spans="1:30" ht="12.75" customHeight="1" x14ac:dyDescent="0.2">
      <c r="A119" s="311" t="s">
        <v>43</v>
      </c>
      <c r="B119" s="300"/>
      <c r="C119" s="300"/>
      <c r="D119" s="300"/>
      <c r="E119" s="300"/>
      <c r="F119" s="300"/>
      <c r="G119" s="300"/>
      <c r="H119" s="52" t="e">
        <f>(B118/W116)*100%</f>
        <v>#DIV/0!</v>
      </c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21"/>
      <c r="X119" s="1"/>
      <c r="Y119" s="1"/>
      <c r="AA119" s="1"/>
      <c r="AB119" s="35"/>
      <c r="AC119" s="36"/>
      <c r="AD119" s="1"/>
    </row>
    <row r="120" spans="1:30" ht="12.75" customHeight="1" x14ac:dyDescent="0.2">
      <c r="A120" s="53" t="s">
        <v>44</v>
      </c>
      <c r="B120" s="51"/>
      <c r="C120" s="51"/>
      <c r="D120" s="51"/>
      <c r="E120" s="51"/>
      <c r="F120" s="51"/>
      <c r="G120" s="3">
        <f>((W114*10))/W117</f>
        <v>6.25</v>
      </c>
      <c r="H120" s="5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21"/>
      <c r="X120" s="1"/>
      <c r="Y120" s="1"/>
      <c r="AA120" s="1"/>
      <c r="AB120" s="35"/>
      <c r="AC120" s="36"/>
      <c r="AD120" s="1"/>
    </row>
    <row r="121" spans="1:30" ht="12.75" customHeight="1" x14ac:dyDescent="0.2"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21"/>
      <c r="X121" s="1"/>
      <c r="Y121" s="1"/>
      <c r="AA121" s="1"/>
    </row>
    <row r="122" spans="1:30" ht="12.75" customHeight="1" x14ac:dyDescent="0.3">
      <c r="A122" s="61" t="s">
        <v>62</v>
      </c>
      <c r="X122" s="1"/>
      <c r="Y122" s="1"/>
      <c r="AA122" s="1"/>
    </row>
    <row r="123" spans="1:30" ht="114" customHeight="1" x14ac:dyDescent="0.2">
      <c r="B123" s="306" t="s">
        <v>3</v>
      </c>
      <c r="C123" s="307"/>
      <c r="D123" s="307"/>
      <c r="E123" s="307"/>
      <c r="F123" s="307"/>
      <c r="G123" s="307"/>
      <c r="H123" s="307"/>
      <c r="I123" s="307"/>
      <c r="J123" s="307"/>
      <c r="K123" s="308" t="s">
        <v>131</v>
      </c>
      <c r="L123" s="300"/>
      <c r="M123" s="308" t="s">
        <v>132</v>
      </c>
      <c r="N123" s="300"/>
      <c r="O123" s="308" t="s">
        <v>133</v>
      </c>
      <c r="P123" s="300"/>
      <c r="Q123" s="56"/>
      <c r="R123" s="56"/>
      <c r="S123" s="56"/>
      <c r="T123" s="9" t="s">
        <v>131</v>
      </c>
      <c r="U123" s="9" t="s">
        <v>132</v>
      </c>
      <c r="V123" s="9" t="s">
        <v>134</v>
      </c>
      <c r="W123" s="213" t="s">
        <v>10</v>
      </c>
      <c r="X123" s="10" t="s">
        <v>11</v>
      </c>
      <c r="Y123" s="10" t="s">
        <v>12</v>
      </c>
      <c r="Z123" s="11" t="s">
        <v>13</v>
      </c>
      <c r="AA123" s="10" t="s">
        <v>14</v>
      </c>
      <c r="AB123" s="12" t="s">
        <v>15</v>
      </c>
      <c r="AC123" s="12" t="s">
        <v>16</v>
      </c>
      <c r="AD123" s="13" t="s">
        <v>17</v>
      </c>
    </row>
    <row r="124" spans="1:30" ht="12.75" customHeight="1" x14ac:dyDescent="0.2">
      <c r="A124" s="15" t="s">
        <v>18</v>
      </c>
      <c r="B124" s="16">
        <v>1</v>
      </c>
      <c r="C124" s="16">
        <v>2</v>
      </c>
      <c r="D124" s="16">
        <v>3</v>
      </c>
      <c r="E124" s="16">
        <v>4</v>
      </c>
      <c r="F124" s="16">
        <v>5</v>
      </c>
      <c r="G124" s="16">
        <v>6</v>
      </c>
      <c r="H124" s="16">
        <v>7</v>
      </c>
      <c r="I124" s="16">
        <v>8</v>
      </c>
      <c r="J124" s="17" t="s">
        <v>19</v>
      </c>
      <c r="K124" s="74">
        <v>9</v>
      </c>
      <c r="L124" s="75">
        <v>10</v>
      </c>
      <c r="M124" s="75">
        <v>9</v>
      </c>
      <c r="N124" s="3">
        <v>10</v>
      </c>
      <c r="O124" s="75">
        <v>9</v>
      </c>
      <c r="P124" s="3">
        <v>10</v>
      </c>
      <c r="Q124" s="3"/>
      <c r="R124" s="3"/>
      <c r="S124" s="3"/>
      <c r="T124" s="45"/>
      <c r="U124" s="45"/>
      <c r="V124" s="45"/>
      <c r="W124" s="225"/>
      <c r="X124" s="21"/>
      <c r="Y124" s="21"/>
      <c r="Z124" s="22"/>
      <c r="AA124" s="23"/>
      <c r="AB124" s="24"/>
      <c r="AC124" s="24"/>
      <c r="AD124" s="1"/>
    </row>
    <row r="125" spans="1:30" ht="12.75" customHeight="1" x14ac:dyDescent="0.2">
      <c r="A125" s="25">
        <v>9902</v>
      </c>
      <c r="B125" s="25">
        <v>55</v>
      </c>
      <c r="C125" s="25"/>
      <c r="D125" s="25"/>
      <c r="E125" s="25"/>
      <c r="F125" s="25"/>
      <c r="G125" s="25"/>
      <c r="H125" s="25"/>
      <c r="I125" s="25"/>
      <c r="J125" s="16"/>
      <c r="K125" s="314"/>
      <c r="L125" s="315"/>
      <c r="M125" s="315"/>
      <c r="N125" s="4"/>
      <c r="O125" s="4"/>
      <c r="P125" s="4"/>
      <c r="Q125" s="4"/>
      <c r="R125" s="4"/>
      <c r="S125" s="4"/>
      <c r="T125" s="20"/>
      <c r="U125" s="20"/>
      <c r="V125" s="20"/>
      <c r="W125" s="138"/>
      <c r="X125" s="21"/>
      <c r="Y125" s="21"/>
      <c r="Z125" s="22"/>
      <c r="AA125" s="23"/>
      <c r="AB125" s="29">
        <f>B125</f>
        <v>55</v>
      </c>
      <c r="AC125" s="24"/>
      <c r="AD125" s="1"/>
    </row>
    <row r="126" spans="1:30" ht="12.75" customHeight="1" x14ac:dyDescent="0.2">
      <c r="A126" s="40" t="s">
        <v>22</v>
      </c>
      <c r="B126" s="25"/>
      <c r="C126" s="25">
        <v>39</v>
      </c>
      <c r="D126" s="25"/>
      <c r="E126" s="25"/>
      <c r="F126" s="25"/>
      <c r="G126" s="25"/>
      <c r="H126" s="25"/>
      <c r="I126" s="25"/>
      <c r="J126" s="25"/>
      <c r="K126" s="25"/>
      <c r="L126" s="22"/>
      <c r="M126" s="22"/>
      <c r="N126" s="22"/>
      <c r="O126" s="22"/>
      <c r="P126" s="22"/>
      <c r="Q126" s="22"/>
      <c r="R126" s="22"/>
      <c r="S126" s="22"/>
      <c r="T126" s="34"/>
      <c r="U126" s="34"/>
      <c r="V126" s="34"/>
      <c r="W126" s="215"/>
      <c r="X126" s="21"/>
      <c r="Y126" s="21"/>
      <c r="Z126" s="22"/>
      <c r="AA126" s="23">
        <f>C126/B125</f>
        <v>0.70909090909090911</v>
      </c>
      <c r="AB126" s="35">
        <v>40</v>
      </c>
      <c r="AC126" s="36">
        <f t="shared" ref="AC126:AC132" si="59">AB126/AB125</f>
        <v>0.72727272727272729</v>
      </c>
      <c r="AD126" s="1">
        <f t="shared" ref="AD126:AD132" si="60">100%-AC126</f>
        <v>0.27272727272727271</v>
      </c>
    </row>
    <row r="127" spans="1:30" ht="12.75" customHeight="1" x14ac:dyDescent="0.2">
      <c r="A127" s="40" t="s">
        <v>23</v>
      </c>
      <c r="B127" s="25"/>
      <c r="C127" s="25"/>
      <c r="D127" s="25">
        <v>27</v>
      </c>
      <c r="E127" s="25"/>
      <c r="F127" s="25"/>
      <c r="G127" s="25"/>
      <c r="H127" s="25"/>
      <c r="I127" s="25"/>
      <c r="J127" s="25"/>
      <c r="K127" s="25"/>
      <c r="L127" s="22"/>
      <c r="M127" s="22"/>
      <c r="N127" s="22"/>
      <c r="O127" s="22"/>
      <c r="P127" s="22"/>
      <c r="Q127" s="22"/>
      <c r="R127" s="22"/>
      <c r="S127" s="22"/>
      <c r="T127" s="34"/>
      <c r="U127" s="34"/>
      <c r="V127" s="34"/>
      <c r="W127" s="215"/>
      <c r="X127" s="21"/>
      <c r="Y127" s="21"/>
      <c r="Z127" s="22"/>
      <c r="AA127" s="23">
        <f>D127/C126</f>
        <v>0.69230769230769229</v>
      </c>
      <c r="AB127" s="35">
        <v>33</v>
      </c>
      <c r="AC127" s="36">
        <f t="shared" si="59"/>
        <v>0.82499999999999996</v>
      </c>
      <c r="AD127" s="1">
        <f t="shared" si="60"/>
        <v>0.17500000000000004</v>
      </c>
    </row>
    <row r="128" spans="1:30" ht="12.75" customHeight="1" x14ac:dyDescent="0.2">
      <c r="A128" s="40" t="s">
        <v>24</v>
      </c>
      <c r="B128" s="25"/>
      <c r="C128" s="25"/>
      <c r="D128" s="25"/>
      <c r="E128" s="25">
        <v>21</v>
      </c>
      <c r="F128" s="25"/>
      <c r="G128" s="25"/>
      <c r="H128" s="25"/>
      <c r="I128" s="25"/>
      <c r="J128" s="25"/>
      <c r="K128" s="25"/>
      <c r="L128" s="22"/>
      <c r="M128" s="22"/>
      <c r="N128" s="22"/>
      <c r="O128" s="22"/>
      <c r="P128" s="22"/>
      <c r="Q128" s="22"/>
      <c r="R128" s="22"/>
      <c r="S128" s="22"/>
      <c r="T128" s="34"/>
      <c r="U128" s="34"/>
      <c r="V128" s="34"/>
      <c r="W128" s="215"/>
      <c r="X128" s="21"/>
      <c r="Y128" s="21"/>
      <c r="Z128" s="22"/>
      <c r="AA128" s="23">
        <f>E128/D127</f>
        <v>0.77777777777777779</v>
      </c>
      <c r="AB128" s="35">
        <v>31</v>
      </c>
      <c r="AC128" s="36">
        <f t="shared" si="59"/>
        <v>0.93939393939393945</v>
      </c>
      <c r="AD128" s="1">
        <f t="shared" si="60"/>
        <v>6.0606060606060552E-2</v>
      </c>
    </row>
    <row r="129" spans="1:30" ht="12.75" customHeight="1" x14ac:dyDescent="0.2">
      <c r="A129" s="40" t="s">
        <v>25</v>
      </c>
      <c r="B129" s="25"/>
      <c r="C129" s="25"/>
      <c r="D129" s="25"/>
      <c r="E129" s="25"/>
      <c r="F129" s="25">
        <v>5</v>
      </c>
      <c r="G129" s="25"/>
      <c r="H129" s="25"/>
      <c r="I129" s="25"/>
      <c r="J129" s="25"/>
      <c r="K129" s="25"/>
      <c r="L129" s="22"/>
      <c r="M129" s="22"/>
      <c r="N129" s="22"/>
      <c r="O129" s="22"/>
      <c r="P129" s="22"/>
      <c r="Q129" s="22"/>
      <c r="R129" s="22"/>
      <c r="S129" s="22"/>
      <c r="T129" s="34"/>
      <c r="U129" s="34"/>
      <c r="V129" s="34"/>
      <c r="W129" s="215"/>
      <c r="X129" s="21"/>
      <c r="Y129" s="21"/>
      <c r="Z129" s="22"/>
      <c r="AA129" s="23">
        <f>F129/E128</f>
        <v>0.23809523809523808</v>
      </c>
      <c r="AB129" s="35">
        <v>24</v>
      </c>
      <c r="AC129" s="36">
        <f t="shared" si="59"/>
        <v>0.77419354838709675</v>
      </c>
      <c r="AD129" s="1">
        <f t="shared" si="60"/>
        <v>0.22580645161290325</v>
      </c>
    </row>
    <row r="130" spans="1:30" ht="12.75" customHeight="1" x14ac:dyDescent="0.2">
      <c r="A130" s="40" t="s">
        <v>26</v>
      </c>
      <c r="B130" s="25"/>
      <c r="C130" s="25"/>
      <c r="D130" s="25"/>
      <c r="E130" s="25"/>
      <c r="F130" s="25"/>
      <c r="G130" s="25">
        <v>5</v>
      </c>
      <c r="H130" s="25"/>
      <c r="I130" s="25"/>
      <c r="J130" s="25"/>
      <c r="K130" s="25"/>
      <c r="L130" s="22"/>
      <c r="M130" s="22"/>
      <c r="N130" s="22"/>
      <c r="O130" s="22"/>
      <c r="P130" s="22"/>
      <c r="Q130" s="22"/>
      <c r="R130" s="22"/>
      <c r="S130" s="22"/>
      <c r="T130" s="34"/>
      <c r="U130" s="34"/>
      <c r="V130" s="34"/>
      <c r="W130" s="215"/>
      <c r="X130" s="21"/>
      <c r="Y130" s="21"/>
      <c r="Z130" s="22"/>
      <c r="AA130" s="23">
        <f>G130/F129</f>
        <v>1</v>
      </c>
      <c r="AB130" s="35">
        <v>23</v>
      </c>
      <c r="AC130" s="36">
        <f t="shared" si="59"/>
        <v>0.95833333333333337</v>
      </c>
      <c r="AD130" s="1">
        <f t="shared" si="60"/>
        <v>4.166666666666663E-2</v>
      </c>
    </row>
    <row r="131" spans="1:30" ht="12.75" customHeight="1" x14ac:dyDescent="0.2">
      <c r="A131" s="40" t="s">
        <v>27</v>
      </c>
      <c r="B131" s="25"/>
      <c r="C131" s="25"/>
      <c r="D131" s="25"/>
      <c r="E131" s="25"/>
      <c r="F131" s="25"/>
      <c r="G131" s="25"/>
      <c r="H131" s="25">
        <v>5</v>
      </c>
      <c r="I131" s="25"/>
      <c r="J131" s="25"/>
      <c r="K131" s="25"/>
      <c r="L131" s="22"/>
      <c r="M131" s="22"/>
      <c r="N131" s="22"/>
      <c r="O131" s="22"/>
      <c r="P131" s="22"/>
      <c r="Q131" s="22"/>
      <c r="R131" s="22"/>
      <c r="S131" s="22"/>
      <c r="T131" s="34"/>
      <c r="U131" s="34"/>
      <c r="V131" s="34"/>
      <c r="W131" s="215"/>
      <c r="X131" s="21"/>
      <c r="Y131" s="21"/>
      <c r="Z131" s="22"/>
      <c r="AA131" s="23">
        <f>H131/G130</f>
        <v>1</v>
      </c>
      <c r="AB131" s="35">
        <v>23</v>
      </c>
      <c r="AC131" s="36">
        <f t="shared" si="59"/>
        <v>1</v>
      </c>
      <c r="AD131" s="1">
        <f t="shared" si="60"/>
        <v>0</v>
      </c>
    </row>
    <row r="132" spans="1:30" ht="12.75" customHeight="1" x14ac:dyDescent="0.2">
      <c r="A132" s="46" t="s">
        <v>28</v>
      </c>
      <c r="B132" s="2"/>
      <c r="C132" s="2"/>
      <c r="D132" s="2"/>
      <c r="E132" s="2"/>
      <c r="F132" s="2"/>
      <c r="G132" s="2"/>
      <c r="H132" s="2"/>
      <c r="I132" s="2">
        <v>5</v>
      </c>
      <c r="J132" s="25"/>
      <c r="K132" s="25"/>
      <c r="L132" s="22"/>
      <c r="M132" s="22"/>
      <c r="N132" s="22"/>
      <c r="O132" s="22"/>
      <c r="P132" s="22"/>
      <c r="Q132" s="22"/>
      <c r="R132" s="22"/>
      <c r="S132" s="22"/>
      <c r="T132" s="34"/>
      <c r="U132" s="34"/>
      <c r="V132" s="34"/>
      <c r="W132" s="215"/>
      <c r="X132" s="1"/>
      <c r="Y132" s="1"/>
      <c r="Z132" s="2"/>
      <c r="AA132" s="1">
        <f>I132/H131</f>
        <v>1</v>
      </c>
      <c r="AB132" s="35">
        <v>24</v>
      </c>
      <c r="AC132" s="36">
        <f t="shared" si="59"/>
        <v>1.0434782608695652</v>
      </c>
      <c r="AD132" s="1">
        <f t="shared" si="60"/>
        <v>-4.3478260869565188E-2</v>
      </c>
    </row>
    <row r="133" spans="1:30" ht="12.75" customHeight="1" x14ac:dyDescent="0.2">
      <c r="A133" s="46" t="s">
        <v>29</v>
      </c>
      <c r="B133" s="2"/>
      <c r="C133" s="2"/>
      <c r="D133" s="2"/>
      <c r="E133" s="2"/>
      <c r="F133" s="2"/>
      <c r="G133" s="2"/>
      <c r="H133" s="2"/>
      <c r="I133" s="2"/>
      <c r="J133" s="25">
        <v>5</v>
      </c>
      <c r="K133" s="25"/>
      <c r="L133" s="22"/>
      <c r="M133" s="22">
        <v>2</v>
      </c>
      <c r="N133" s="22">
        <v>2</v>
      </c>
      <c r="O133" s="22">
        <v>1</v>
      </c>
      <c r="P133" s="22"/>
      <c r="Q133" s="22"/>
      <c r="R133" s="22"/>
      <c r="S133" s="22"/>
      <c r="T133" s="34"/>
      <c r="U133" s="34"/>
      <c r="V133" s="34">
        <v>4</v>
      </c>
      <c r="W133" s="215">
        <f t="shared" ref="W133:W134" si="61">SUM(S133:V133)</f>
        <v>4</v>
      </c>
      <c r="X133" s="1"/>
      <c r="Y133" s="1"/>
      <c r="Z133" s="2"/>
      <c r="AA133" s="1"/>
      <c r="AB133" s="35">
        <v>22</v>
      </c>
    </row>
    <row r="134" spans="1:30" ht="12.75" customHeight="1" x14ac:dyDescent="0.2">
      <c r="A134" s="40" t="s">
        <v>30</v>
      </c>
      <c r="B134" s="2"/>
      <c r="C134" s="2"/>
      <c r="D134" s="2"/>
      <c r="E134" s="2"/>
      <c r="F134" s="2"/>
      <c r="G134" s="2"/>
      <c r="H134" s="2"/>
      <c r="I134" s="2"/>
      <c r="J134" s="25">
        <v>3</v>
      </c>
      <c r="K134" s="25"/>
      <c r="L134" s="22"/>
      <c r="M134" s="22"/>
      <c r="N134" s="22">
        <v>3</v>
      </c>
      <c r="O134" s="22"/>
      <c r="P134" s="22"/>
      <c r="Q134" s="22"/>
      <c r="R134" s="22"/>
      <c r="S134" s="22">
        <v>12</v>
      </c>
      <c r="T134" s="34">
        <v>3</v>
      </c>
      <c r="U134" s="34">
        <v>4</v>
      </c>
      <c r="V134" s="34">
        <v>10</v>
      </c>
      <c r="W134" s="215">
        <f t="shared" si="61"/>
        <v>29</v>
      </c>
      <c r="X134" s="1"/>
      <c r="Y134" s="1"/>
      <c r="Z134" s="2"/>
      <c r="AA134" s="1"/>
      <c r="AB134" s="35">
        <v>18</v>
      </c>
    </row>
    <row r="135" spans="1:30" ht="12.75" customHeight="1" x14ac:dyDescent="0.2">
      <c r="A135" s="40" t="s">
        <v>31</v>
      </c>
      <c r="B135" s="2"/>
      <c r="C135" s="2"/>
      <c r="D135" s="2"/>
      <c r="E135" s="2"/>
      <c r="F135" s="2"/>
      <c r="G135" s="2"/>
      <c r="H135" s="2"/>
      <c r="I135" s="2"/>
      <c r="J135" s="25">
        <v>1</v>
      </c>
      <c r="K135" s="25"/>
      <c r="L135" s="22"/>
      <c r="M135" s="22"/>
      <c r="N135" s="22"/>
      <c r="O135" s="22"/>
      <c r="P135" s="22"/>
      <c r="Q135" s="22"/>
      <c r="R135" s="22"/>
      <c r="S135" s="22"/>
      <c r="T135" s="34">
        <v>1</v>
      </c>
      <c r="U135" s="34"/>
      <c r="V135" s="34"/>
      <c r="W135" s="215">
        <v>1</v>
      </c>
      <c r="X135" s="1"/>
      <c r="Y135" s="1"/>
      <c r="Z135" s="2"/>
      <c r="AA135" s="1"/>
      <c r="AB135" s="35">
        <v>1</v>
      </c>
    </row>
    <row r="136" spans="1:30" ht="12.75" customHeight="1" x14ac:dyDescent="0.2">
      <c r="J136" s="25"/>
      <c r="K136" s="25"/>
      <c r="L136" s="22"/>
      <c r="M136" s="22"/>
      <c r="N136" s="22"/>
      <c r="O136" s="22"/>
      <c r="P136" s="22"/>
      <c r="Q136" s="22"/>
      <c r="R136" s="22"/>
      <c r="S136" s="22"/>
      <c r="T136" s="34"/>
      <c r="U136" s="34"/>
      <c r="V136" s="34"/>
      <c r="W136" s="215"/>
      <c r="X136" s="1"/>
      <c r="Y136" s="1"/>
      <c r="AA136" s="1"/>
    </row>
    <row r="137" spans="1:30" ht="12.75" customHeight="1" x14ac:dyDescent="0.2"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21">
        <f>SUM(W133:W136)</f>
        <v>34</v>
      </c>
      <c r="X137" s="1">
        <f>SUM(W133)/B125</f>
        <v>7.2727272727272724E-2</v>
      </c>
      <c r="Y137" s="1">
        <f>W137/B125</f>
        <v>0.61818181818181817</v>
      </c>
      <c r="Z137" s="1">
        <f>Y137-X137</f>
        <v>0.54545454545454541</v>
      </c>
      <c r="AA137" s="1"/>
    </row>
    <row r="138" spans="1:30" ht="12.75" customHeight="1" x14ac:dyDescent="0.2">
      <c r="A138" s="310" t="s">
        <v>41</v>
      </c>
      <c r="B138" s="300"/>
      <c r="C138" s="300"/>
      <c r="D138" s="300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21"/>
      <c r="X138" s="1"/>
      <c r="Y138" s="1"/>
      <c r="AA138" s="1"/>
    </row>
    <row r="139" spans="1:30" ht="12.75" customHeight="1" x14ac:dyDescent="0.2">
      <c r="A139" s="46" t="s">
        <v>42</v>
      </c>
      <c r="B139" s="2">
        <v>0</v>
      </c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21"/>
      <c r="X139" s="1"/>
      <c r="Y139" s="1"/>
      <c r="AA139" s="1"/>
    </row>
    <row r="140" spans="1:30" ht="12.75" customHeight="1" x14ac:dyDescent="0.2">
      <c r="A140" s="311" t="s">
        <v>43</v>
      </c>
      <c r="B140" s="300"/>
      <c r="C140" s="300"/>
      <c r="D140" s="300"/>
      <c r="E140" s="300"/>
      <c r="F140" s="300"/>
      <c r="G140" s="300"/>
      <c r="H140" s="52">
        <f>(B139/W133)*100%</f>
        <v>0</v>
      </c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21"/>
      <c r="X140" s="55"/>
      <c r="Y140" s="55"/>
      <c r="Z140" s="48"/>
      <c r="AA140" s="1"/>
    </row>
    <row r="141" spans="1:30" ht="12.75" customHeight="1" x14ac:dyDescent="0.2">
      <c r="A141" s="53" t="s">
        <v>44</v>
      </c>
      <c r="B141" s="51"/>
      <c r="C141" s="51"/>
      <c r="D141" s="51"/>
      <c r="E141" s="51"/>
      <c r="F141" s="51"/>
      <c r="G141" s="3">
        <f>((W133*9)+(W134*10)+(W135*11))/W137</f>
        <v>9.9117647058823533</v>
      </c>
      <c r="H141" s="5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21"/>
      <c r="X141" s="1"/>
      <c r="Y141" s="1"/>
      <c r="AA141" s="1"/>
    </row>
    <row r="142" spans="1:30" ht="12.75" customHeight="1" x14ac:dyDescent="0.2">
      <c r="A142" s="51"/>
      <c r="B142" s="51"/>
      <c r="C142" s="51"/>
      <c r="D142" s="51"/>
      <c r="E142" s="51"/>
      <c r="F142" s="51"/>
      <c r="G142" s="51"/>
      <c r="H142" s="5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21"/>
      <c r="X142" s="1"/>
      <c r="Y142" s="1"/>
      <c r="AA142" s="1"/>
    </row>
    <row r="143" spans="1:30" ht="12.75" customHeight="1" x14ac:dyDescent="0.2"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21"/>
      <c r="X143" s="1"/>
      <c r="Y143" s="1"/>
      <c r="AA143" s="1"/>
    </row>
    <row r="144" spans="1:30" ht="12.75" customHeight="1" x14ac:dyDescent="0.3">
      <c r="A144" s="61" t="s">
        <v>63</v>
      </c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21"/>
      <c r="X144" s="1"/>
      <c r="Y144" s="1"/>
      <c r="AA144" s="1"/>
    </row>
    <row r="145" spans="1:30" ht="114" customHeight="1" x14ac:dyDescent="0.2">
      <c r="B145" s="306" t="s">
        <v>3</v>
      </c>
      <c r="C145" s="307"/>
      <c r="D145" s="307"/>
      <c r="E145" s="307"/>
      <c r="F145" s="307"/>
      <c r="G145" s="307"/>
      <c r="H145" s="307"/>
      <c r="I145" s="307"/>
      <c r="J145" s="307"/>
      <c r="K145" s="308" t="s">
        <v>135</v>
      </c>
      <c r="L145" s="300"/>
      <c r="M145" s="308" t="s">
        <v>136</v>
      </c>
      <c r="N145" s="300"/>
      <c r="O145" s="308" t="s">
        <v>137</v>
      </c>
      <c r="P145" s="300"/>
      <c r="Q145" s="56"/>
      <c r="R145" s="56"/>
      <c r="S145" s="56"/>
      <c r="T145" s="9" t="s">
        <v>135</v>
      </c>
      <c r="U145" s="9" t="s">
        <v>136</v>
      </c>
      <c r="V145" s="9" t="s">
        <v>137</v>
      </c>
      <c r="W145" s="213" t="s">
        <v>10</v>
      </c>
      <c r="X145" s="10" t="s">
        <v>11</v>
      </c>
      <c r="Y145" s="10" t="s">
        <v>12</v>
      </c>
      <c r="Z145" s="11" t="s">
        <v>13</v>
      </c>
      <c r="AA145" s="10" t="s">
        <v>14</v>
      </c>
      <c r="AB145" s="12" t="s">
        <v>15</v>
      </c>
      <c r="AC145" s="12" t="s">
        <v>16</v>
      </c>
      <c r="AD145" s="13" t="s">
        <v>17</v>
      </c>
    </row>
    <row r="146" spans="1:30" ht="12.75" customHeight="1" x14ac:dyDescent="0.2">
      <c r="A146" s="15" t="s">
        <v>18</v>
      </c>
      <c r="B146" s="16">
        <v>1</v>
      </c>
      <c r="C146" s="16">
        <v>2</v>
      </c>
      <c r="D146" s="16">
        <v>3</v>
      </c>
      <c r="E146" s="16">
        <v>4</v>
      </c>
      <c r="F146" s="16">
        <v>5</v>
      </c>
      <c r="G146" s="16">
        <v>6</v>
      </c>
      <c r="H146" s="16">
        <v>7</v>
      </c>
      <c r="I146" s="16">
        <v>8</v>
      </c>
      <c r="J146" s="17" t="s">
        <v>19</v>
      </c>
      <c r="K146" s="74">
        <v>9</v>
      </c>
      <c r="L146" s="75">
        <v>10</v>
      </c>
      <c r="M146" s="75">
        <v>9</v>
      </c>
      <c r="N146" s="3">
        <v>10</v>
      </c>
      <c r="O146" s="75">
        <v>9</v>
      </c>
      <c r="P146" s="3">
        <v>10</v>
      </c>
      <c r="Q146" s="3"/>
      <c r="R146" s="3"/>
      <c r="S146" s="3"/>
      <c r="T146" s="45"/>
      <c r="U146" s="45"/>
      <c r="V146" s="45"/>
      <c r="W146" s="225"/>
      <c r="X146" s="21"/>
      <c r="Y146" s="21"/>
      <c r="Z146" s="22"/>
      <c r="AA146" s="23"/>
      <c r="AB146" s="24"/>
      <c r="AC146" s="24"/>
      <c r="AD146" s="1"/>
    </row>
    <row r="147" spans="1:30" ht="12.75" customHeight="1" x14ac:dyDescent="0.2">
      <c r="A147" s="40" t="s">
        <v>22</v>
      </c>
      <c r="B147" s="25">
        <v>41</v>
      </c>
      <c r="C147" s="25"/>
      <c r="D147" s="25"/>
      <c r="E147" s="25"/>
      <c r="F147" s="25"/>
      <c r="G147" s="25"/>
      <c r="H147" s="25"/>
      <c r="I147" s="25"/>
      <c r="J147" s="16"/>
      <c r="K147" s="314"/>
      <c r="L147" s="315"/>
      <c r="M147" s="315"/>
      <c r="N147" s="4"/>
      <c r="O147" s="4"/>
      <c r="P147" s="4"/>
      <c r="Q147" s="4"/>
      <c r="R147" s="4"/>
      <c r="S147" s="4"/>
      <c r="T147" s="20"/>
      <c r="U147" s="20"/>
      <c r="V147" s="20"/>
      <c r="W147" s="138"/>
      <c r="X147" s="21"/>
      <c r="Y147" s="21"/>
      <c r="Z147" s="22"/>
      <c r="AA147" s="23"/>
      <c r="AB147" s="29">
        <f>B147</f>
        <v>41</v>
      </c>
      <c r="AC147" s="24"/>
      <c r="AD147" s="1"/>
    </row>
    <row r="148" spans="1:30" ht="12.75" customHeight="1" x14ac:dyDescent="0.2">
      <c r="A148" s="40" t="s">
        <v>23</v>
      </c>
      <c r="B148" s="25"/>
      <c r="C148" s="25">
        <v>25</v>
      </c>
      <c r="D148" s="25"/>
      <c r="E148" s="25"/>
      <c r="F148" s="25"/>
      <c r="G148" s="25"/>
      <c r="H148" s="25"/>
      <c r="I148" s="25"/>
      <c r="J148" s="25"/>
      <c r="K148" s="25"/>
      <c r="L148" s="22"/>
      <c r="M148" s="22"/>
      <c r="N148" s="22"/>
      <c r="O148" s="22"/>
      <c r="P148" s="22"/>
      <c r="Q148" s="22"/>
      <c r="R148" s="22"/>
      <c r="S148" s="22"/>
      <c r="T148" s="34"/>
      <c r="U148" s="34"/>
      <c r="V148" s="34"/>
      <c r="W148" s="215"/>
      <c r="X148" s="21"/>
      <c r="Y148" s="21"/>
      <c r="Z148" s="22"/>
      <c r="AA148" s="23">
        <f>C148/B147</f>
        <v>0.6097560975609756</v>
      </c>
      <c r="AB148" s="35">
        <v>27</v>
      </c>
      <c r="AC148" s="36">
        <f t="shared" ref="AC148:AC154" si="62">AB148/AB147</f>
        <v>0.65853658536585369</v>
      </c>
      <c r="AD148" s="1">
        <f t="shared" ref="AD148:AD154" si="63">100%-AC148</f>
        <v>0.34146341463414631</v>
      </c>
    </row>
    <row r="149" spans="1:30" ht="12.75" customHeight="1" x14ac:dyDescent="0.2">
      <c r="A149" s="40" t="s">
        <v>24</v>
      </c>
      <c r="B149" s="25"/>
      <c r="C149" s="25"/>
      <c r="D149" s="25">
        <v>13</v>
      </c>
      <c r="E149" s="25"/>
      <c r="F149" s="25"/>
      <c r="G149" s="25"/>
      <c r="H149" s="25"/>
      <c r="I149" s="25"/>
      <c r="J149" s="25"/>
      <c r="K149" s="25"/>
      <c r="L149" s="22"/>
      <c r="M149" s="22"/>
      <c r="N149" s="22"/>
      <c r="O149" s="22"/>
      <c r="P149" s="22"/>
      <c r="Q149" s="22"/>
      <c r="R149" s="22"/>
      <c r="S149" s="22"/>
      <c r="T149" s="34"/>
      <c r="U149" s="34"/>
      <c r="V149" s="34"/>
      <c r="W149" s="215"/>
      <c r="X149" s="21"/>
      <c r="Y149" s="21"/>
      <c r="Z149" s="22"/>
      <c r="AA149" s="23">
        <f>D149/C148</f>
        <v>0.52</v>
      </c>
      <c r="AB149" s="35">
        <v>25</v>
      </c>
      <c r="AC149" s="36">
        <f t="shared" si="62"/>
        <v>0.92592592592592593</v>
      </c>
      <c r="AD149" s="1">
        <f t="shared" si="63"/>
        <v>7.407407407407407E-2</v>
      </c>
    </row>
    <row r="150" spans="1:30" ht="12.75" customHeight="1" x14ac:dyDescent="0.2">
      <c r="A150" s="40" t="s">
        <v>25</v>
      </c>
      <c r="B150" s="25"/>
      <c r="C150" s="25"/>
      <c r="D150" s="25"/>
      <c r="E150" s="25">
        <v>10</v>
      </c>
      <c r="F150" s="25"/>
      <c r="G150" s="25"/>
      <c r="H150" s="25"/>
      <c r="I150" s="25"/>
      <c r="J150" s="25"/>
      <c r="K150" s="25"/>
      <c r="L150" s="22"/>
      <c r="M150" s="22"/>
      <c r="N150" s="22"/>
      <c r="O150" s="22"/>
      <c r="P150" s="22"/>
      <c r="Q150" s="22"/>
      <c r="R150" s="22"/>
      <c r="S150" s="22"/>
      <c r="T150" s="34"/>
      <c r="U150" s="34"/>
      <c r="V150" s="34"/>
      <c r="W150" s="215"/>
      <c r="X150" s="21"/>
      <c r="Y150" s="21"/>
      <c r="Z150" s="22"/>
      <c r="AA150" s="23">
        <f>E150/D149</f>
        <v>0.76923076923076927</v>
      </c>
      <c r="AB150" s="35">
        <v>17</v>
      </c>
      <c r="AC150" s="36">
        <f t="shared" si="62"/>
        <v>0.68</v>
      </c>
      <c r="AD150" s="1">
        <f t="shared" si="63"/>
        <v>0.31999999999999995</v>
      </c>
    </row>
    <row r="151" spans="1:30" ht="12.75" customHeight="1" x14ac:dyDescent="0.2">
      <c r="A151" s="40" t="s">
        <v>26</v>
      </c>
      <c r="B151" s="25"/>
      <c r="C151" s="25"/>
      <c r="D151" s="25"/>
      <c r="E151" s="25"/>
      <c r="F151" s="25">
        <v>10</v>
      </c>
      <c r="G151" s="25"/>
      <c r="H151" s="25"/>
      <c r="I151" s="25"/>
      <c r="J151" s="25"/>
      <c r="K151" s="25"/>
      <c r="L151" s="22"/>
      <c r="M151" s="22"/>
      <c r="N151" s="22"/>
      <c r="O151" s="22"/>
      <c r="P151" s="22"/>
      <c r="Q151" s="22"/>
      <c r="R151" s="22"/>
      <c r="S151" s="22"/>
      <c r="T151" s="34"/>
      <c r="U151" s="34"/>
      <c r="V151" s="34"/>
      <c r="W151" s="215"/>
      <c r="X151" s="21"/>
      <c r="Y151" s="21"/>
      <c r="Z151" s="22"/>
      <c r="AA151" s="23">
        <f>F151/E150</f>
        <v>1</v>
      </c>
      <c r="AB151" s="35">
        <v>17</v>
      </c>
      <c r="AC151" s="36">
        <f t="shared" si="62"/>
        <v>1</v>
      </c>
      <c r="AD151" s="1">
        <f t="shared" si="63"/>
        <v>0</v>
      </c>
    </row>
    <row r="152" spans="1:30" ht="12.75" customHeight="1" x14ac:dyDescent="0.2">
      <c r="A152" s="40" t="s">
        <v>27</v>
      </c>
      <c r="B152" s="25"/>
      <c r="C152" s="25"/>
      <c r="D152" s="25"/>
      <c r="E152" s="25"/>
      <c r="F152" s="25"/>
      <c r="G152" s="25">
        <v>10</v>
      </c>
      <c r="H152" s="25"/>
      <c r="I152" s="25"/>
      <c r="J152" s="25"/>
      <c r="K152" s="25"/>
      <c r="L152" s="22"/>
      <c r="M152" s="22"/>
      <c r="N152" s="22"/>
      <c r="O152" s="22"/>
      <c r="P152" s="22"/>
      <c r="Q152" s="22"/>
      <c r="R152" s="22"/>
      <c r="S152" s="22"/>
      <c r="T152" s="34"/>
      <c r="U152" s="34"/>
      <c r="V152" s="34"/>
      <c r="W152" s="215"/>
      <c r="X152" s="21"/>
      <c r="Y152" s="21"/>
      <c r="Z152" s="22"/>
      <c r="AA152" s="23">
        <f>G152/F151</f>
        <v>1</v>
      </c>
      <c r="AB152" s="35">
        <v>16</v>
      </c>
      <c r="AC152" s="36">
        <f t="shared" si="62"/>
        <v>0.94117647058823528</v>
      </c>
      <c r="AD152" s="1">
        <f t="shared" si="63"/>
        <v>5.8823529411764719E-2</v>
      </c>
    </row>
    <row r="153" spans="1:30" ht="12.75" customHeight="1" x14ac:dyDescent="0.2">
      <c r="A153" s="46" t="s">
        <v>28</v>
      </c>
      <c r="B153" s="2"/>
      <c r="C153" s="2"/>
      <c r="D153" s="2"/>
      <c r="E153" s="2"/>
      <c r="F153" s="2"/>
      <c r="G153" s="2"/>
      <c r="H153" s="2">
        <v>10</v>
      </c>
      <c r="I153" s="2"/>
      <c r="J153" s="25"/>
      <c r="K153" s="25"/>
      <c r="L153" s="22"/>
      <c r="M153" s="22"/>
      <c r="N153" s="22"/>
      <c r="O153" s="22"/>
      <c r="P153" s="22"/>
      <c r="Q153" s="22"/>
      <c r="R153" s="22"/>
      <c r="S153" s="22"/>
      <c r="T153" s="34"/>
      <c r="U153" s="34"/>
      <c r="V153" s="34"/>
      <c r="W153" s="215"/>
      <c r="X153" s="1"/>
      <c r="Y153" s="1"/>
      <c r="Z153" s="2"/>
      <c r="AA153" s="1">
        <f>H153/G152</f>
        <v>1</v>
      </c>
      <c r="AB153" s="35">
        <v>16</v>
      </c>
      <c r="AC153" s="36">
        <f t="shared" si="62"/>
        <v>1</v>
      </c>
      <c r="AD153" s="1">
        <f t="shared" si="63"/>
        <v>0</v>
      </c>
    </row>
    <row r="154" spans="1:30" ht="12.75" customHeight="1" x14ac:dyDescent="0.2">
      <c r="A154" s="46" t="s">
        <v>29</v>
      </c>
      <c r="B154" s="2"/>
      <c r="C154" s="2"/>
      <c r="D154" s="2"/>
      <c r="E154" s="2"/>
      <c r="F154" s="2"/>
      <c r="G154" s="2"/>
      <c r="H154" s="2"/>
      <c r="I154" s="2">
        <v>9</v>
      </c>
      <c r="J154" s="25"/>
      <c r="K154" s="25"/>
      <c r="L154" s="22"/>
      <c r="M154" s="22"/>
      <c r="N154" s="22"/>
      <c r="O154" s="22"/>
      <c r="P154" s="22"/>
      <c r="Q154" s="22"/>
      <c r="R154" s="22"/>
      <c r="S154" s="22"/>
      <c r="T154" s="34"/>
      <c r="U154" s="34"/>
      <c r="V154" s="34">
        <v>1</v>
      </c>
      <c r="W154" s="215">
        <f>SUM(T154:V154)</f>
        <v>1</v>
      </c>
      <c r="X154" s="1"/>
      <c r="Y154" s="1"/>
      <c r="Z154" s="2"/>
      <c r="AA154" s="1">
        <f>I154/H153</f>
        <v>0.9</v>
      </c>
      <c r="AB154" s="35">
        <v>16</v>
      </c>
      <c r="AC154" s="36">
        <f t="shared" si="62"/>
        <v>1</v>
      </c>
      <c r="AD154" s="1">
        <f t="shared" si="63"/>
        <v>0</v>
      </c>
    </row>
    <row r="155" spans="1:30" ht="12.75" customHeight="1" x14ac:dyDescent="0.2">
      <c r="A155" s="40" t="s">
        <v>30</v>
      </c>
      <c r="B155" s="2"/>
      <c r="C155" s="2"/>
      <c r="D155" s="2"/>
      <c r="E155" s="2"/>
      <c r="F155" s="2"/>
      <c r="G155" s="2"/>
      <c r="H155" s="2"/>
      <c r="I155" s="2"/>
      <c r="J155" s="25">
        <v>9</v>
      </c>
      <c r="K155" s="25">
        <v>1</v>
      </c>
      <c r="L155" s="22"/>
      <c r="M155" s="22">
        <v>1</v>
      </c>
      <c r="N155" s="22"/>
      <c r="O155" s="22">
        <v>7</v>
      </c>
      <c r="P155" s="22"/>
      <c r="Q155" s="22"/>
      <c r="R155" s="22"/>
      <c r="S155" s="22">
        <v>9</v>
      </c>
      <c r="T155" s="34">
        <v>1</v>
      </c>
      <c r="U155" s="34">
        <v>1</v>
      </c>
      <c r="V155" s="34">
        <v>7</v>
      </c>
      <c r="W155" s="215">
        <f>SUM(S155:V155)</f>
        <v>18</v>
      </c>
      <c r="X155" s="1"/>
      <c r="Y155" s="1"/>
      <c r="Z155" s="2"/>
      <c r="AA155" s="1"/>
      <c r="AB155" s="35">
        <v>14</v>
      </c>
    </row>
    <row r="156" spans="1:30" ht="12.75" customHeight="1" x14ac:dyDescent="0.2">
      <c r="A156" s="40" t="s">
        <v>31</v>
      </c>
      <c r="B156" s="2"/>
      <c r="C156" s="2"/>
      <c r="D156" s="2"/>
      <c r="E156" s="2"/>
      <c r="F156" s="2"/>
      <c r="G156" s="2"/>
      <c r="H156" s="2"/>
      <c r="I156" s="2"/>
      <c r="J156" s="25">
        <v>5</v>
      </c>
      <c r="K156" s="25">
        <v>2</v>
      </c>
      <c r="L156" s="22"/>
      <c r="M156" s="22">
        <v>3</v>
      </c>
      <c r="N156" s="22"/>
      <c r="O156" s="22"/>
      <c r="P156" s="22"/>
      <c r="Q156" s="22"/>
      <c r="R156" s="22"/>
      <c r="S156" s="22"/>
      <c r="T156" s="34">
        <v>1</v>
      </c>
      <c r="U156" s="34">
        <v>3</v>
      </c>
      <c r="V156" s="34"/>
      <c r="W156" s="215">
        <f>SUM(T156:V156)</f>
        <v>4</v>
      </c>
      <c r="X156" s="1"/>
      <c r="Y156" s="1"/>
      <c r="Z156" s="2"/>
      <c r="AA156" s="1"/>
      <c r="AB156" s="35">
        <v>5</v>
      </c>
    </row>
    <row r="157" spans="1:30" ht="12.75" customHeight="1" x14ac:dyDescent="0.2">
      <c r="A157" s="46"/>
      <c r="B157" s="2"/>
      <c r="C157" s="2"/>
      <c r="D157" s="2"/>
      <c r="E157" s="2"/>
      <c r="F157" s="2"/>
      <c r="G157" s="2"/>
      <c r="H157" s="2"/>
      <c r="I157" s="2"/>
      <c r="J157" s="25"/>
      <c r="K157" s="25"/>
      <c r="L157" s="22"/>
      <c r="M157" s="22"/>
      <c r="N157" s="22"/>
      <c r="O157" s="22"/>
      <c r="P157" s="22"/>
      <c r="Q157" s="22"/>
      <c r="R157" s="22"/>
      <c r="S157" s="22"/>
      <c r="T157" s="34"/>
      <c r="U157" s="34"/>
      <c r="V157" s="34"/>
      <c r="W157" s="215"/>
      <c r="X157" s="1"/>
      <c r="Y157" s="1"/>
      <c r="Z157" s="2"/>
      <c r="AA157" s="1"/>
      <c r="AB157" s="35"/>
    </row>
    <row r="158" spans="1:30" ht="12.75" customHeight="1" x14ac:dyDescent="0.2">
      <c r="J158" s="25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221">
        <f>SUM(W154:W157)</f>
        <v>23</v>
      </c>
      <c r="X158" s="1">
        <f>(W155)/B147</f>
        <v>0.43902439024390244</v>
      </c>
      <c r="Y158" s="1">
        <f>W158/B147</f>
        <v>0.56097560975609762</v>
      </c>
      <c r="Z158" s="1">
        <f>Y158-X158</f>
        <v>0.12195121951219517</v>
      </c>
      <c r="AA158" s="1"/>
    </row>
    <row r="159" spans="1:30" ht="12.75" customHeight="1" x14ac:dyDescent="0.2">
      <c r="J159" s="2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51"/>
      <c r="X159" s="1"/>
      <c r="Y159" s="1"/>
      <c r="Z159" s="1"/>
      <c r="AA159" s="1"/>
    </row>
    <row r="160" spans="1:30" ht="12.75" customHeight="1" x14ac:dyDescent="0.2">
      <c r="A160" s="53" t="s">
        <v>44</v>
      </c>
      <c r="B160" s="51"/>
      <c r="C160" s="51"/>
      <c r="D160" s="51"/>
      <c r="E160" s="51"/>
      <c r="F160" s="51"/>
      <c r="G160" s="3">
        <f>((W155*10)+(W156*11))/W158</f>
        <v>9.7391304347826093</v>
      </c>
      <c r="J160" s="2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51"/>
      <c r="X160" s="1"/>
      <c r="Y160" s="1"/>
      <c r="Z160" s="1"/>
      <c r="AA160" s="1"/>
    </row>
    <row r="161" spans="1:30" ht="12.75" customHeight="1" x14ac:dyDescent="0.2">
      <c r="J161" s="2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51"/>
      <c r="X161" s="1"/>
      <c r="Y161" s="1"/>
      <c r="Z161" s="1"/>
      <c r="AA161" s="1"/>
    </row>
    <row r="162" spans="1:30" ht="12.75" customHeight="1" x14ac:dyDescent="0.3">
      <c r="A162" s="61" t="s">
        <v>64</v>
      </c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21"/>
      <c r="X162" s="1"/>
      <c r="Y162" s="1"/>
      <c r="AA162" s="1"/>
    </row>
    <row r="163" spans="1:30" ht="114" customHeight="1" x14ac:dyDescent="0.2">
      <c r="B163" s="306" t="s">
        <v>3</v>
      </c>
      <c r="C163" s="307"/>
      <c r="D163" s="307"/>
      <c r="E163" s="307"/>
      <c r="F163" s="307"/>
      <c r="G163" s="307"/>
      <c r="H163" s="307"/>
      <c r="I163" s="307"/>
      <c r="J163" s="307"/>
      <c r="K163" s="308" t="s">
        <v>135</v>
      </c>
      <c r="L163" s="300"/>
      <c r="M163" s="308" t="s">
        <v>136</v>
      </c>
      <c r="N163" s="300"/>
      <c r="O163" s="308" t="s">
        <v>137</v>
      </c>
      <c r="P163" s="300"/>
      <c r="Q163" s="56"/>
      <c r="R163" s="56"/>
      <c r="S163" s="56"/>
      <c r="T163" s="9" t="s">
        <v>135</v>
      </c>
      <c r="U163" s="9" t="s">
        <v>136</v>
      </c>
      <c r="V163" s="9" t="s">
        <v>137</v>
      </c>
      <c r="W163" s="213" t="s">
        <v>10</v>
      </c>
      <c r="X163" s="10" t="s">
        <v>11</v>
      </c>
      <c r="Y163" s="10" t="s">
        <v>12</v>
      </c>
      <c r="Z163" s="11" t="s">
        <v>13</v>
      </c>
      <c r="AA163" s="10" t="s">
        <v>14</v>
      </c>
      <c r="AB163" s="12" t="s">
        <v>15</v>
      </c>
      <c r="AC163" s="12" t="s">
        <v>16</v>
      </c>
      <c r="AD163" s="13" t="s">
        <v>17</v>
      </c>
    </row>
    <row r="164" spans="1:30" ht="12.75" customHeight="1" x14ac:dyDescent="0.2">
      <c r="A164" s="15" t="s">
        <v>18</v>
      </c>
      <c r="B164" s="16">
        <v>1</v>
      </c>
      <c r="C164" s="16">
        <v>2</v>
      </c>
      <c r="D164" s="16">
        <v>3</v>
      </c>
      <c r="E164" s="16">
        <v>4</v>
      </c>
      <c r="F164" s="16">
        <v>5</v>
      </c>
      <c r="G164" s="16">
        <v>6</v>
      </c>
      <c r="H164" s="16">
        <v>7</v>
      </c>
      <c r="I164" s="16">
        <v>8</v>
      </c>
      <c r="J164" s="17" t="s">
        <v>19</v>
      </c>
      <c r="K164" s="74">
        <v>9</v>
      </c>
      <c r="L164" s="75">
        <v>10</v>
      </c>
      <c r="M164" s="75">
        <v>9</v>
      </c>
      <c r="N164" s="3">
        <v>10</v>
      </c>
      <c r="O164" s="75">
        <v>9</v>
      </c>
      <c r="P164" s="3">
        <v>10</v>
      </c>
      <c r="Q164" s="3"/>
      <c r="R164" s="3"/>
      <c r="S164" s="3"/>
      <c r="T164" s="45"/>
      <c r="U164" s="45"/>
      <c r="V164" s="45"/>
      <c r="W164" s="225"/>
      <c r="X164" s="21"/>
      <c r="Y164" s="21"/>
      <c r="Z164" s="22"/>
      <c r="AA164" s="23"/>
      <c r="AB164" s="24"/>
      <c r="AC164" s="24"/>
      <c r="AD164" s="1"/>
    </row>
    <row r="165" spans="1:30" ht="12.75" customHeight="1" x14ac:dyDescent="0.2">
      <c r="A165" s="40" t="s">
        <v>23</v>
      </c>
      <c r="B165" s="25">
        <v>53</v>
      </c>
      <c r="C165" s="25"/>
      <c r="D165" s="25"/>
      <c r="E165" s="25"/>
      <c r="F165" s="25"/>
      <c r="G165" s="25"/>
      <c r="H165" s="25"/>
      <c r="I165" s="25"/>
      <c r="J165" s="16"/>
      <c r="K165" s="314"/>
      <c r="L165" s="315"/>
      <c r="M165" s="315"/>
      <c r="N165" s="4"/>
      <c r="O165" s="4"/>
      <c r="P165" s="4"/>
      <c r="Q165" s="4"/>
      <c r="R165" s="4"/>
      <c r="S165" s="4"/>
      <c r="T165" s="20"/>
      <c r="U165" s="20"/>
      <c r="V165" s="20"/>
      <c r="W165" s="138"/>
      <c r="X165" s="21"/>
      <c r="Y165" s="21"/>
      <c r="Z165" s="22"/>
      <c r="AA165" s="23"/>
      <c r="AB165" s="29">
        <f>B165</f>
        <v>53</v>
      </c>
      <c r="AC165" s="24"/>
      <c r="AD165" s="1"/>
    </row>
    <row r="166" spans="1:30" ht="12.75" customHeight="1" x14ac:dyDescent="0.2">
      <c r="A166" s="40" t="s">
        <v>24</v>
      </c>
      <c r="B166" s="25"/>
      <c r="C166" s="25">
        <v>41</v>
      </c>
      <c r="D166" s="25"/>
      <c r="E166" s="25"/>
      <c r="F166" s="25"/>
      <c r="G166" s="25"/>
      <c r="H166" s="25"/>
      <c r="I166" s="25"/>
      <c r="J166" s="25"/>
      <c r="K166" s="25"/>
      <c r="L166" s="22"/>
      <c r="M166" s="22"/>
      <c r="N166" s="22"/>
      <c r="O166" s="22"/>
      <c r="P166" s="22"/>
      <c r="Q166" s="22"/>
      <c r="R166" s="22"/>
      <c r="S166" s="22"/>
      <c r="T166" s="34"/>
      <c r="U166" s="34"/>
      <c r="V166" s="34"/>
      <c r="W166" s="215"/>
      <c r="X166" s="21"/>
      <c r="Y166" s="21"/>
      <c r="Z166" s="22"/>
      <c r="AA166" s="23">
        <f>C166/B165</f>
        <v>0.77358490566037741</v>
      </c>
      <c r="AB166" s="35">
        <v>42</v>
      </c>
      <c r="AC166" s="36">
        <f t="shared" ref="AC166:AC172" si="64">AB166/AB165</f>
        <v>0.79245283018867929</v>
      </c>
      <c r="AD166" s="1">
        <f t="shared" ref="AD166:AD172" si="65">100%-AC166</f>
        <v>0.20754716981132071</v>
      </c>
    </row>
    <row r="167" spans="1:30" ht="12.75" customHeight="1" x14ac:dyDescent="0.2">
      <c r="A167" s="40" t="s">
        <v>25</v>
      </c>
      <c r="B167" s="25"/>
      <c r="C167" s="25"/>
      <c r="D167" s="25">
        <v>26</v>
      </c>
      <c r="E167" s="25"/>
      <c r="F167" s="25"/>
      <c r="G167" s="25"/>
      <c r="H167" s="25"/>
      <c r="I167" s="25"/>
      <c r="J167" s="25"/>
      <c r="K167" s="25"/>
      <c r="L167" s="22"/>
      <c r="M167" s="22"/>
      <c r="N167" s="22"/>
      <c r="O167" s="22"/>
      <c r="P167" s="22"/>
      <c r="Q167" s="22"/>
      <c r="R167" s="22"/>
      <c r="S167" s="22"/>
      <c r="T167" s="34"/>
      <c r="U167" s="34"/>
      <c r="V167" s="34"/>
      <c r="W167" s="215"/>
      <c r="X167" s="21"/>
      <c r="Y167" s="21"/>
      <c r="Z167" s="22"/>
      <c r="AA167" s="23">
        <f>D167/C166</f>
        <v>0.63414634146341464</v>
      </c>
      <c r="AB167" s="35">
        <v>35</v>
      </c>
      <c r="AC167" s="36">
        <f t="shared" si="64"/>
        <v>0.83333333333333337</v>
      </c>
      <c r="AD167" s="1">
        <f t="shared" si="65"/>
        <v>0.16666666666666663</v>
      </c>
    </row>
    <row r="168" spans="1:30" ht="12.75" customHeight="1" x14ac:dyDescent="0.2">
      <c r="A168" s="40" t="s">
        <v>26</v>
      </c>
      <c r="B168" s="25"/>
      <c r="C168" s="25"/>
      <c r="D168" s="25"/>
      <c r="E168" s="25">
        <v>26</v>
      </c>
      <c r="F168" s="25"/>
      <c r="G168" s="25"/>
      <c r="H168" s="25"/>
      <c r="I168" s="25"/>
      <c r="J168" s="25"/>
      <c r="K168" s="25"/>
      <c r="L168" s="22"/>
      <c r="M168" s="22"/>
      <c r="N168" s="22"/>
      <c r="O168" s="22"/>
      <c r="P168" s="22"/>
      <c r="Q168" s="22"/>
      <c r="R168" s="22"/>
      <c r="S168" s="22"/>
      <c r="T168" s="34"/>
      <c r="U168" s="34"/>
      <c r="V168" s="34"/>
      <c r="W168" s="215"/>
      <c r="X168" s="21"/>
      <c r="Y168" s="21"/>
      <c r="Z168" s="22"/>
      <c r="AA168" s="23">
        <f>E168/D167</f>
        <v>1</v>
      </c>
      <c r="AB168" s="35">
        <v>34</v>
      </c>
      <c r="AC168" s="36">
        <f t="shared" si="64"/>
        <v>0.97142857142857142</v>
      </c>
      <c r="AD168" s="1">
        <f t="shared" si="65"/>
        <v>2.8571428571428581E-2</v>
      </c>
    </row>
    <row r="169" spans="1:30" ht="12.75" customHeight="1" x14ac:dyDescent="0.2">
      <c r="A169" s="40" t="s">
        <v>27</v>
      </c>
      <c r="B169" s="25"/>
      <c r="C169" s="25"/>
      <c r="D169" s="25"/>
      <c r="E169" s="25"/>
      <c r="F169" s="25">
        <v>25</v>
      </c>
      <c r="G169" s="25"/>
      <c r="H169" s="25"/>
      <c r="I169" s="25"/>
      <c r="J169" s="25"/>
      <c r="K169" s="25"/>
      <c r="L169" s="22"/>
      <c r="M169" s="22"/>
      <c r="N169" s="22"/>
      <c r="O169" s="22"/>
      <c r="P169" s="22"/>
      <c r="Q169" s="22"/>
      <c r="R169" s="22"/>
      <c r="S169" s="22"/>
      <c r="T169" s="34"/>
      <c r="U169" s="34"/>
      <c r="V169" s="34"/>
      <c r="W169" s="215"/>
      <c r="X169" s="21"/>
      <c r="Y169" s="21"/>
      <c r="Z169" s="22"/>
      <c r="AA169" s="23">
        <f>F169/E168</f>
        <v>0.96153846153846156</v>
      </c>
      <c r="AB169" s="35">
        <v>33</v>
      </c>
      <c r="AC169" s="36">
        <f t="shared" si="64"/>
        <v>0.97058823529411764</v>
      </c>
      <c r="AD169" s="1">
        <f t="shared" si="65"/>
        <v>2.9411764705882359E-2</v>
      </c>
    </row>
    <row r="170" spans="1:30" ht="12.75" customHeight="1" x14ac:dyDescent="0.2">
      <c r="A170" s="46" t="s">
        <v>28</v>
      </c>
      <c r="B170" s="2"/>
      <c r="C170" s="2"/>
      <c r="D170" s="2"/>
      <c r="E170" s="2"/>
      <c r="F170" s="2"/>
      <c r="G170" s="2">
        <v>25</v>
      </c>
      <c r="H170" s="2"/>
      <c r="I170" s="2"/>
      <c r="J170" s="25"/>
      <c r="K170" s="25"/>
      <c r="L170" s="22"/>
      <c r="M170" s="22"/>
      <c r="N170" s="22"/>
      <c r="O170" s="22"/>
      <c r="P170" s="22"/>
      <c r="Q170" s="22"/>
      <c r="R170" s="22"/>
      <c r="S170" s="22"/>
      <c r="T170" s="34"/>
      <c r="U170" s="34"/>
      <c r="V170" s="34"/>
      <c r="W170" s="215"/>
      <c r="X170" s="1"/>
      <c r="Y170" s="1"/>
      <c r="Z170" s="2"/>
      <c r="AA170" s="1">
        <f>G170/F169</f>
        <v>1</v>
      </c>
      <c r="AB170" s="35">
        <v>31</v>
      </c>
      <c r="AC170" s="36">
        <f t="shared" si="64"/>
        <v>0.93939393939393945</v>
      </c>
      <c r="AD170" s="1">
        <f t="shared" si="65"/>
        <v>6.0606060606060552E-2</v>
      </c>
    </row>
    <row r="171" spans="1:30" ht="12.75" customHeight="1" x14ac:dyDescent="0.2">
      <c r="A171" s="46" t="s">
        <v>29</v>
      </c>
      <c r="B171" s="2"/>
      <c r="C171" s="2"/>
      <c r="D171" s="2"/>
      <c r="E171" s="2"/>
      <c r="F171" s="2"/>
      <c r="G171" s="2"/>
      <c r="H171" s="2">
        <v>25</v>
      </c>
      <c r="I171" s="2"/>
      <c r="J171" s="25"/>
      <c r="K171" s="25"/>
      <c r="L171" s="22"/>
      <c r="M171" s="22"/>
      <c r="N171" s="22"/>
      <c r="O171" s="22"/>
      <c r="P171" s="22"/>
      <c r="Q171" s="22"/>
      <c r="R171" s="22"/>
      <c r="S171" s="22"/>
      <c r="T171" s="34"/>
      <c r="U171" s="34"/>
      <c r="V171" s="34"/>
      <c r="W171" s="215"/>
      <c r="X171" s="1"/>
      <c r="Y171" s="1"/>
      <c r="Z171" s="2"/>
      <c r="AA171" s="1">
        <f>H171/G170</f>
        <v>1</v>
      </c>
      <c r="AB171" s="35">
        <v>29</v>
      </c>
      <c r="AC171" s="36">
        <f t="shared" si="64"/>
        <v>0.93548387096774188</v>
      </c>
      <c r="AD171" s="1">
        <f t="shared" si="65"/>
        <v>6.4516129032258118E-2</v>
      </c>
    </row>
    <row r="172" spans="1:30" ht="12.75" customHeight="1" x14ac:dyDescent="0.2">
      <c r="A172" s="40" t="s">
        <v>30</v>
      </c>
      <c r="B172" s="2"/>
      <c r="C172" s="2"/>
      <c r="D172" s="2"/>
      <c r="E172" s="2"/>
      <c r="F172" s="2"/>
      <c r="G172" s="2"/>
      <c r="H172" s="2"/>
      <c r="I172" s="2">
        <v>25</v>
      </c>
      <c r="J172" s="25"/>
      <c r="K172" s="25"/>
      <c r="L172" s="22"/>
      <c r="M172" s="22"/>
      <c r="N172" s="22"/>
      <c r="O172" s="22"/>
      <c r="P172" s="22"/>
      <c r="Q172" s="22"/>
      <c r="R172" s="22"/>
      <c r="S172" s="22"/>
      <c r="T172" s="34"/>
      <c r="U172" s="34"/>
      <c r="V172" s="34"/>
      <c r="W172" s="215"/>
      <c r="X172" s="1"/>
      <c r="Y172" s="1"/>
      <c r="Z172" s="2"/>
      <c r="AA172" s="1">
        <f>I172/H171</f>
        <v>1</v>
      </c>
      <c r="AB172" s="35">
        <v>28</v>
      </c>
      <c r="AC172" s="36">
        <f t="shared" si="64"/>
        <v>0.96551724137931039</v>
      </c>
      <c r="AD172" s="1">
        <f t="shared" si="65"/>
        <v>3.4482758620689613E-2</v>
      </c>
    </row>
    <row r="173" spans="1:30" ht="12.75" customHeight="1" x14ac:dyDescent="0.2">
      <c r="A173" s="40" t="s">
        <v>31</v>
      </c>
      <c r="B173" s="2"/>
      <c r="C173" s="2"/>
      <c r="D173" s="2"/>
      <c r="E173" s="2"/>
      <c r="F173" s="2"/>
      <c r="G173" s="2"/>
      <c r="H173" s="2"/>
      <c r="I173" s="2"/>
      <c r="J173" s="25">
        <v>25</v>
      </c>
      <c r="K173" s="25">
        <v>3</v>
      </c>
      <c r="L173" s="22"/>
      <c r="M173" s="22">
        <v>6</v>
      </c>
      <c r="N173" s="22"/>
      <c r="O173" s="22">
        <v>19</v>
      </c>
      <c r="P173" s="22"/>
      <c r="Q173" s="22"/>
      <c r="R173" s="22"/>
      <c r="S173" s="22"/>
      <c r="T173" s="34">
        <v>3</v>
      </c>
      <c r="U173" s="34">
        <v>6</v>
      </c>
      <c r="V173" s="34">
        <v>16</v>
      </c>
      <c r="W173" s="215">
        <f>SUM(T173:V173)</f>
        <v>25</v>
      </c>
      <c r="X173" s="1"/>
      <c r="Y173" s="1"/>
      <c r="Z173" s="2"/>
      <c r="AA173" s="1"/>
      <c r="AB173" s="35">
        <v>28</v>
      </c>
      <c r="AC173" s="36"/>
      <c r="AD173" s="1"/>
    </row>
    <row r="174" spans="1:30" ht="12.75" customHeight="1" x14ac:dyDescent="0.2">
      <c r="A174" s="46" t="s">
        <v>50</v>
      </c>
      <c r="B174" s="2"/>
      <c r="C174" s="2"/>
      <c r="D174" s="2"/>
      <c r="E174" s="2"/>
      <c r="F174" s="2"/>
      <c r="G174" s="2"/>
      <c r="H174" s="2"/>
      <c r="I174" s="2"/>
      <c r="J174" s="25">
        <v>2</v>
      </c>
      <c r="K174" s="25"/>
      <c r="L174" s="22"/>
      <c r="M174" s="22"/>
      <c r="N174" s="22"/>
      <c r="O174" s="22">
        <v>2</v>
      </c>
      <c r="P174" s="22"/>
      <c r="Q174" s="22"/>
      <c r="R174" s="22"/>
      <c r="S174" s="22"/>
      <c r="T174" s="34"/>
      <c r="U174" s="34"/>
      <c r="V174" s="34">
        <v>1</v>
      </c>
      <c r="W174" s="214">
        <f>SUM(V174)</f>
        <v>1</v>
      </c>
      <c r="X174" s="1"/>
      <c r="Y174" s="1"/>
      <c r="Z174" s="2"/>
      <c r="AA174" s="1"/>
      <c r="AB174" s="35">
        <v>3</v>
      </c>
    </row>
    <row r="175" spans="1:30" ht="12.75" customHeight="1" x14ac:dyDescent="0.2">
      <c r="A175" s="40" t="s">
        <v>51</v>
      </c>
      <c r="B175" s="2"/>
      <c r="C175" s="2"/>
      <c r="D175" s="2"/>
      <c r="E175" s="2"/>
      <c r="F175" s="2"/>
      <c r="G175" s="2"/>
      <c r="H175" s="2"/>
      <c r="I175" s="2"/>
      <c r="J175" s="2">
        <v>2</v>
      </c>
      <c r="K175" s="2"/>
      <c r="L175" s="2"/>
      <c r="M175" s="2"/>
      <c r="N175" s="2"/>
      <c r="O175" s="2">
        <v>2</v>
      </c>
      <c r="P175" s="2"/>
      <c r="Q175" s="2"/>
      <c r="R175" s="2"/>
      <c r="S175" s="2"/>
      <c r="T175" s="45"/>
      <c r="U175" s="45"/>
      <c r="V175" s="45"/>
      <c r="W175" s="225"/>
      <c r="X175" s="1"/>
      <c r="Y175" s="1"/>
      <c r="Z175" s="2"/>
      <c r="AA175" s="1"/>
      <c r="AB175" s="35">
        <v>2</v>
      </c>
    </row>
    <row r="176" spans="1:30" ht="12.75" customHeight="1" x14ac:dyDescent="0.2"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221">
        <f>SUM(W173:W174)</f>
        <v>26</v>
      </c>
      <c r="X176" s="1">
        <f>W173/B165</f>
        <v>0.47169811320754718</v>
      </c>
      <c r="Y176" s="1">
        <f>W176/B165</f>
        <v>0.49056603773584906</v>
      </c>
      <c r="Z176" s="1">
        <f>Y176-X176</f>
        <v>1.8867924528301883E-2</v>
      </c>
      <c r="AA176" s="1"/>
    </row>
    <row r="177" spans="1:30" ht="12.75" customHeight="1" x14ac:dyDescent="0.2"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221"/>
      <c r="X177" s="1"/>
      <c r="Y177" s="1"/>
      <c r="Z177" s="1"/>
      <c r="AA177" s="1"/>
    </row>
    <row r="178" spans="1:30" ht="12.75" customHeight="1" x14ac:dyDescent="0.2"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221"/>
      <c r="X178" s="1"/>
      <c r="Y178" s="1"/>
      <c r="Z178" s="1"/>
      <c r="AA178" s="1"/>
    </row>
    <row r="179" spans="1:30" ht="12.75" customHeight="1" x14ac:dyDescent="0.3">
      <c r="A179" s="61" t="s">
        <v>65</v>
      </c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21"/>
      <c r="X179" s="1"/>
      <c r="Y179" s="1"/>
      <c r="AA179" s="1"/>
    </row>
    <row r="180" spans="1:30" ht="114" customHeight="1" x14ac:dyDescent="0.2">
      <c r="B180" s="306" t="s">
        <v>3</v>
      </c>
      <c r="C180" s="307"/>
      <c r="D180" s="307"/>
      <c r="E180" s="307"/>
      <c r="F180" s="307"/>
      <c r="G180" s="307"/>
      <c r="H180" s="307"/>
      <c r="I180" s="307"/>
      <c r="J180" s="307"/>
      <c r="K180" s="308" t="s">
        <v>135</v>
      </c>
      <c r="L180" s="300"/>
      <c r="M180" s="308" t="s">
        <v>136</v>
      </c>
      <c r="N180" s="300"/>
      <c r="O180" s="308" t="s">
        <v>137</v>
      </c>
      <c r="P180" s="300"/>
      <c r="Q180" s="56"/>
      <c r="R180" s="56"/>
      <c r="S180" s="56"/>
      <c r="T180" s="9" t="s">
        <v>135</v>
      </c>
      <c r="U180" s="9" t="s">
        <v>136</v>
      </c>
      <c r="V180" s="9" t="s">
        <v>137</v>
      </c>
      <c r="W180" s="213" t="s">
        <v>10</v>
      </c>
      <c r="X180" s="10" t="s">
        <v>11</v>
      </c>
      <c r="Y180" s="10" t="s">
        <v>12</v>
      </c>
      <c r="Z180" s="11" t="s">
        <v>13</v>
      </c>
      <c r="AA180" s="10" t="s">
        <v>14</v>
      </c>
      <c r="AB180" s="12" t="s">
        <v>15</v>
      </c>
      <c r="AC180" s="12" t="s">
        <v>16</v>
      </c>
      <c r="AD180" s="13" t="s">
        <v>17</v>
      </c>
    </row>
    <row r="181" spans="1:30" ht="12.75" customHeight="1" x14ac:dyDescent="0.2">
      <c r="A181" s="15" t="s">
        <v>18</v>
      </c>
      <c r="B181" s="16">
        <v>1</v>
      </c>
      <c r="C181" s="16">
        <v>2</v>
      </c>
      <c r="D181" s="16">
        <v>3</v>
      </c>
      <c r="E181" s="16">
        <v>4</v>
      </c>
      <c r="F181" s="16">
        <v>5</v>
      </c>
      <c r="G181" s="16">
        <v>6</v>
      </c>
      <c r="H181" s="16">
        <v>7</v>
      </c>
      <c r="I181" s="16">
        <v>8</v>
      </c>
      <c r="J181" s="17" t="s">
        <v>19</v>
      </c>
      <c r="K181" s="74">
        <v>9</v>
      </c>
      <c r="L181" s="75">
        <v>10</v>
      </c>
      <c r="M181" s="75">
        <v>9</v>
      </c>
      <c r="N181" s="3">
        <v>10</v>
      </c>
      <c r="O181" s="75">
        <v>9</v>
      </c>
      <c r="P181" s="3">
        <v>10</v>
      </c>
      <c r="Q181" s="3"/>
      <c r="R181" s="3"/>
      <c r="S181" s="3"/>
      <c r="T181" s="45"/>
      <c r="U181" s="45"/>
      <c r="V181" s="45"/>
      <c r="W181" s="225"/>
      <c r="X181" s="21"/>
      <c r="Y181" s="21"/>
      <c r="Z181" s="22"/>
      <c r="AA181" s="23"/>
      <c r="AB181" s="24"/>
      <c r="AC181" s="24"/>
      <c r="AD181" s="1"/>
    </row>
    <row r="182" spans="1:30" ht="12.75" customHeight="1" x14ac:dyDescent="0.2">
      <c r="A182" s="40" t="s">
        <v>24</v>
      </c>
      <c r="B182" s="25">
        <v>47</v>
      </c>
      <c r="C182" s="25"/>
      <c r="D182" s="25"/>
      <c r="E182" s="25"/>
      <c r="F182" s="25"/>
      <c r="G182" s="25"/>
      <c r="H182" s="25"/>
      <c r="I182" s="25"/>
      <c r="J182" s="16"/>
      <c r="K182" s="314"/>
      <c r="L182" s="315"/>
      <c r="M182" s="315"/>
      <c r="N182" s="4"/>
      <c r="O182" s="4"/>
      <c r="P182" s="4"/>
      <c r="Q182" s="4"/>
      <c r="R182" s="4"/>
      <c r="S182" s="4"/>
      <c r="T182" s="20"/>
      <c r="U182" s="20"/>
      <c r="V182" s="20"/>
      <c r="W182" s="138"/>
      <c r="X182" s="21"/>
      <c r="Y182" s="21"/>
      <c r="Z182" s="22"/>
      <c r="AA182" s="23"/>
      <c r="AB182" s="29">
        <f>B182</f>
        <v>47</v>
      </c>
      <c r="AC182" s="24"/>
      <c r="AD182" s="1"/>
    </row>
    <row r="183" spans="1:30" ht="12.75" customHeight="1" x14ac:dyDescent="0.2">
      <c r="A183" s="40" t="s">
        <v>25</v>
      </c>
      <c r="B183" s="25"/>
      <c r="C183" s="25">
        <v>38</v>
      </c>
      <c r="D183" s="25"/>
      <c r="E183" s="25"/>
      <c r="F183" s="25"/>
      <c r="G183" s="25"/>
      <c r="H183" s="25"/>
      <c r="I183" s="25"/>
      <c r="J183" s="25"/>
      <c r="K183" s="25"/>
      <c r="L183" s="22"/>
      <c r="M183" s="22"/>
      <c r="N183" s="22"/>
      <c r="O183" s="22"/>
      <c r="P183" s="22"/>
      <c r="Q183" s="22"/>
      <c r="R183" s="22"/>
      <c r="S183" s="22"/>
      <c r="T183" s="34"/>
      <c r="U183" s="34"/>
      <c r="V183" s="34"/>
      <c r="W183" s="215"/>
      <c r="X183" s="21"/>
      <c r="Y183" s="21"/>
      <c r="Z183" s="22"/>
      <c r="AA183" s="23">
        <f>C183/B182</f>
        <v>0.80851063829787229</v>
      </c>
      <c r="AB183" s="35">
        <v>38</v>
      </c>
      <c r="AC183" s="36">
        <f t="shared" ref="AC183:AC189" si="66">AB183/AB182</f>
        <v>0.80851063829787229</v>
      </c>
      <c r="AD183" s="1">
        <f t="shared" ref="AD183:AD189" si="67">100%-AC183</f>
        <v>0.19148936170212771</v>
      </c>
    </row>
    <row r="184" spans="1:30" ht="12.75" customHeight="1" x14ac:dyDescent="0.2">
      <c r="A184" s="40" t="s">
        <v>26</v>
      </c>
      <c r="B184" s="25"/>
      <c r="C184" s="25"/>
      <c r="D184" s="25">
        <v>28</v>
      </c>
      <c r="E184" s="25"/>
      <c r="F184" s="25"/>
      <c r="G184" s="25"/>
      <c r="H184" s="25"/>
      <c r="I184" s="25"/>
      <c r="J184" s="25"/>
      <c r="K184" s="25"/>
      <c r="L184" s="22"/>
      <c r="M184" s="22"/>
      <c r="N184" s="22"/>
      <c r="O184" s="22"/>
      <c r="P184" s="22"/>
      <c r="Q184" s="22"/>
      <c r="R184" s="22"/>
      <c r="S184" s="22"/>
      <c r="T184" s="34"/>
      <c r="U184" s="34"/>
      <c r="V184" s="34"/>
      <c r="W184" s="215"/>
      <c r="X184" s="21"/>
      <c r="Y184" s="21"/>
      <c r="Z184" s="22"/>
      <c r="AA184" s="23">
        <f>D184/C183</f>
        <v>0.73684210526315785</v>
      </c>
      <c r="AB184" s="35">
        <v>29</v>
      </c>
      <c r="AC184" s="36">
        <f t="shared" si="66"/>
        <v>0.76315789473684215</v>
      </c>
      <c r="AD184" s="1">
        <f t="shared" si="67"/>
        <v>0.23684210526315785</v>
      </c>
    </row>
    <row r="185" spans="1:30" ht="12.75" customHeight="1" x14ac:dyDescent="0.2">
      <c r="A185" s="40" t="s">
        <v>27</v>
      </c>
      <c r="B185" s="25"/>
      <c r="C185" s="25"/>
      <c r="D185" s="25"/>
      <c r="E185" s="25">
        <v>25</v>
      </c>
      <c r="F185" s="25"/>
      <c r="G185" s="25"/>
      <c r="H185" s="25"/>
      <c r="I185" s="25"/>
      <c r="J185" s="25"/>
      <c r="K185" s="25"/>
      <c r="L185" s="22"/>
      <c r="M185" s="22"/>
      <c r="N185" s="22"/>
      <c r="O185" s="22"/>
      <c r="P185" s="22"/>
      <c r="Q185" s="22"/>
      <c r="R185" s="22"/>
      <c r="S185" s="22"/>
      <c r="T185" s="34"/>
      <c r="U185" s="34"/>
      <c r="V185" s="34"/>
      <c r="W185" s="215"/>
      <c r="X185" s="21"/>
      <c r="Y185" s="21"/>
      <c r="Z185" s="22"/>
      <c r="AA185" s="23">
        <f>E185/D184</f>
        <v>0.8928571428571429</v>
      </c>
      <c r="AB185" s="35">
        <v>27</v>
      </c>
      <c r="AC185" s="36">
        <f t="shared" si="66"/>
        <v>0.93103448275862066</v>
      </c>
      <c r="AD185" s="1">
        <f t="shared" si="67"/>
        <v>6.8965517241379337E-2</v>
      </c>
    </row>
    <row r="186" spans="1:30" ht="12.75" customHeight="1" x14ac:dyDescent="0.2">
      <c r="A186" s="46" t="s">
        <v>28</v>
      </c>
      <c r="B186" s="2"/>
      <c r="C186" s="2"/>
      <c r="D186" s="2"/>
      <c r="E186" s="2"/>
      <c r="F186" s="2">
        <v>21</v>
      </c>
      <c r="G186" s="2"/>
      <c r="H186" s="2"/>
      <c r="I186" s="2"/>
      <c r="J186" s="25"/>
      <c r="K186" s="25"/>
      <c r="L186" s="22"/>
      <c r="M186" s="22"/>
      <c r="N186" s="22"/>
      <c r="O186" s="22"/>
      <c r="P186" s="22"/>
      <c r="Q186" s="22"/>
      <c r="R186" s="22"/>
      <c r="S186" s="22"/>
      <c r="T186" s="34"/>
      <c r="U186" s="34"/>
      <c r="V186" s="34"/>
      <c r="W186" s="215"/>
      <c r="X186" s="1"/>
      <c r="Y186" s="1"/>
      <c r="Z186" s="2"/>
      <c r="AA186" s="1">
        <f>F186/E185</f>
        <v>0.84</v>
      </c>
      <c r="AB186" s="35">
        <v>26</v>
      </c>
      <c r="AC186" s="36">
        <f t="shared" si="66"/>
        <v>0.96296296296296291</v>
      </c>
      <c r="AD186" s="1">
        <f t="shared" si="67"/>
        <v>3.703703703703709E-2</v>
      </c>
    </row>
    <row r="187" spans="1:30" ht="12.75" customHeight="1" x14ac:dyDescent="0.2">
      <c r="A187" s="46" t="s">
        <v>29</v>
      </c>
      <c r="B187" s="2"/>
      <c r="C187" s="2"/>
      <c r="D187" s="2"/>
      <c r="E187" s="2"/>
      <c r="F187" s="2"/>
      <c r="G187" s="2">
        <v>21</v>
      </c>
      <c r="H187" s="2"/>
      <c r="I187" s="2"/>
      <c r="J187" s="25"/>
      <c r="K187" s="25"/>
      <c r="L187" s="22"/>
      <c r="M187" s="22"/>
      <c r="N187" s="22"/>
      <c r="O187" s="22"/>
      <c r="P187" s="22"/>
      <c r="Q187" s="22"/>
      <c r="R187" s="22"/>
      <c r="S187" s="22"/>
      <c r="T187" s="34"/>
      <c r="U187" s="34"/>
      <c r="V187" s="34"/>
      <c r="W187" s="215"/>
      <c r="X187" s="1"/>
      <c r="Y187" s="1"/>
      <c r="Z187" s="2"/>
      <c r="AA187" s="1">
        <f>G187/F186</f>
        <v>1</v>
      </c>
      <c r="AB187" s="35">
        <v>25</v>
      </c>
      <c r="AC187" s="36">
        <f t="shared" si="66"/>
        <v>0.96153846153846156</v>
      </c>
      <c r="AD187" s="1">
        <f t="shared" si="67"/>
        <v>3.8461538461538436E-2</v>
      </c>
    </row>
    <row r="188" spans="1:30" ht="12.75" customHeight="1" x14ac:dyDescent="0.2">
      <c r="A188" s="40" t="s">
        <v>30</v>
      </c>
      <c r="B188" s="2"/>
      <c r="C188" s="2"/>
      <c r="D188" s="2"/>
      <c r="E188" s="2"/>
      <c r="F188" s="2"/>
      <c r="G188" s="2"/>
      <c r="H188" s="2">
        <v>20</v>
      </c>
      <c r="I188" s="2"/>
      <c r="J188" s="25"/>
      <c r="K188" s="25"/>
      <c r="L188" s="22"/>
      <c r="M188" s="22"/>
      <c r="N188" s="22"/>
      <c r="O188" s="22"/>
      <c r="P188" s="22"/>
      <c r="Q188" s="22"/>
      <c r="R188" s="22"/>
      <c r="S188" s="22"/>
      <c r="T188" s="34"/>
      <c r="U188" s="34"/>
      <c r="V188" s="34"/>
      <c r="W188" s="215"/>
      <c r="X188" s="1"/>
      <c r="Y188" s="1"/>
      <c r="Z188" s="2"/>
      <c r="AA188" s="1">
        <f>H188/G187</f>
        <v>0.95238095238095233</v>
      </c>
      <c r="AB188" s="35">
        <v>23</v>
      </c>
      <c r="AC188" s="36">
        <f t="shared" si="66"/>
        <v>0.92</v>
      </c>
      <c r="AD188" s="1">
        <f t="shared" si="67"/>
        <v>7.999999999999996E-2</v>
      </c>
    </row>
    <row r="189" spans="1:30" ht="12.75" customHeight="1" x14ac:dyDescent="0.2">
      <c r="A189" s="40" t="s">
        <v>31</v>
      </c>
      <c r="B189" s="2"/>
      <c r="C189" s="2"/>
      <c r="D189" s="2"/>
      <c r="E189" s="2"/>
      <c r="F189" s="2"/>
      <c r="G189" s="2"/>
      <c r="H189" s="2"/>
      <c r="I189" s="2">
        <v>20</v>
      </c>
      <c r="J189" s="25"/>
      <c r="K189" s="25">
        <v>7</v>
      </c>
      <c r="L189" s="22"/>
      <c r="M189" s="22">
        <v>10</v>
      </c>
      <c r="N189" s="22"/>
      <c r="O189" s="22">
        <v>3</v>
      </c>
      <c r="P189" s="22"/>
      <c r="Q189" s="22"/>
      <c r="R189" s="22"/>
      <c r="S189" s="22"/>
      <c r="T189" s="34"/>
      <c r="U189" s="34"/>
      <c r="V189" s="34"/>
      <c r="W189" s="215"/>
      <c r="X189" s="1"/>
      <c r="Y189" s="1"/>
      <c r="Z189" s="2"/>
      <c r="AA189" s="1">
        <f>I189/H188</f>
        <v>1</v>
      </c>
      <c r="AB189" s="35">
        <v>21</v>
      </c>
      <c r="AC189" s="36">
        <f t="shared" si="66"/>
        <v>0.91304347826086951</v>
      </c>
      <c r="AD189" s="1">
        <f t="shared" si="67"/>
        <v>8.6956521739130488E-2</v>
      </c>
    </row>
    <row r="190" spans="1:30" ht="12.75" customHeight="1" x14ac:dyDescent="0.2">
      <c r="A190" s="46" t="s">
        <v>50</v>
      </c>
      <c r="B190" s="2"/>
      <c r="C190" s="2"/>
      <c r="D190" s="2"/>
      <c r="E190" s="2"/>
      <c r="F190" s="2"/>
      <c r="G190" s="2"/>
      <c r="H190" s="2"/>
      <c r="I190" s="2"/>
      <c r="J190" s="25">
        <v>20</v>
      </c>
      <c r="K190" s="153">
        <v>7</v>
      </c>
      <c r="L190" s="22"/>
      <c r="M190" s="22">
        <v>10</v>
      </c>
      <c r="N190" s="22"/>
      <c r="O190" s="22">
        <v>3</v>
      </c>
      <c r="P190" s="22"/>
      <c r="Q190" s="22"/>
      <c r="R190" s="22"/>
      <c r="S190" s="22">
        <v>18</v>
      </c>
      <c r="T190" s="34">
        <v>6</v>
      </c>
      <c r="U190" s="34">
        <v>10</v>
      </c>
      <c r="V190" s="34">
        <v>2</v>
      </c>
      <c r="W190" s="215">
        <f>SUM(S190:V190)</f>
        <v>36</v>
      </c>
      <c r="X190" s="1"/>
      <c r="Y190" s="1"/>
      <c r="Z190" s="2"/>
      <c r="AA190" s="1"/>
      <c r="AB190" s="35">
        <v>20</v>
      </c>
    </row>
    <row r="191" spans="1:30" ht="12.75" customHeight="1" x14ac:dyDescent="0.2">
      <c r="A191" s="40" t="s">
        <v>51</v>
      </c>
      <c r="B191" s="2"/>
      <c r="C191" s="2"/>
      <c r="D191" s="2"/>
      <c r="E191" s="2"/>
      <c r="F191" s="2"/>
      <c r="G191" s="2"/>
      <c r="H191" s="2"/>
      <c r="I191" s="2"/>
      <c r="J191" s="25">
        <v>2</v>
      </c>
      <c r="K191" s="153"/>
      <c r="L191" s="22"/>
      <c r="M191" s="22"/>
      <c r="N191" s="22"/>
      <c r="O191" s="22"/>
      <c r="P191" s="22"/>
      <c r="Q191" s="22"/>
      <c r="R191" s="22"/>
      <c r="S191" s="22"/>
      <c r="T191" s="34"/>
      <c r="U191" s="34"/>
      <c r="V191" s="34"/>
      <c r="W191" s="215">
        <v>2</v>
      </c>
      <c r="X191" s="1"/>
      <c r="Y191" s="1"/>
      <c r="Z191" s="2"/>
      <c r="AA191" s="1"/>
      <c r="AB191" s="35">
        <v>3</v>
      </c>
    </row>
    <row r="192" spans="1:30" ht="12.75" customHeight="1" x14ac:dyDescent="0.2">
      <c r="A192" s="40" t="s">
        <v>52</v>
      </c>
      <c r="B192" s="2"/>
      <c r="C192" s="2"/>
      <c r="D192" s="2"/>
      <c r="E192" s="2"/>
      <c r="F192" s="2"/>
      <c r="G192" s="2"/>
      <c r="H192" s="2"/>
      <c r="I192" s="2"/>
      <c r="J192" s="25">
        <v>1</v>
      </c>
      <c r="K192" s="153"/>
      <c r="L192" s="22"/>
      <c r="M192" s="22"/>
      <c r="N192" s="22"/>
      <c r="O192" s="22"/>
      <c r="P192" s="22"/>
      <c r="Q192" s="22"/>
      <c r="R192" s="22"/>
      <c r="S192" s="22"/>
      <c r="T192" s="34"/>
      <c r="U192" s="34"/>
      <c r="V192" s="34"/>
      <c r="W192" s="215"/>
      <c r="X192" s="1"/>
      <c r="Y192" s="1"/>
      <c r="Z192" s="2"/>
      <c r="AA192" s="1"/>
      <c r="AB192" s="35">
        <v>1</v>
      </c>
    </row>
    <row r="193" spans="1:30" ht="12.75" customHeight="1" x14ac:dyDescent="0.2">
      <c r="A193" s="40" t="s">
        <v>53</v>
      </c>
      <c r="B193" s="2"/>
      <c r="C193" s="2"/>
      <c r="D193" s="2"/>
      <c r="E193" s="2"/>
      <c r="F193" s="2"/>
      <c r="G193" s="2"/>
      <c r="H193" s="2"/>
      <c r="I193" s="2"/>
      <c r="J193" s="25">
        <v>1</v>
      </c>
      <c r="K193" s="153"/>
      <c r="L193" s="22"/>
      <c r="M193" s="22">
        <v>1</v>
      </c>
      <c r="N193" s="22"/>
      <c r="O193" s="22">
        <v>1</v>
      </c>
      <c r="P193" s="22"/>
      <c r="Q193" s="22"/>
      <c r="R193" s="22"/>
      <c r="S193" s="22"/>
      <c r="T193" s="34"/>
      <c r="U193" s="34"/>
      <c r="V193" s="34"/>
      <c r="W193" s="215"/>
      <c r="X193" s="1"/>
      <c r="Y193" s="1"/>
      <c r="Z193" s="2"/>
      <c r="AA193" s="1"/>
      <c r="AB193" s="35">
        <v>1</v>
      </c>
    </row>
    <row r="194" spans="1:30" ht="12.75" customHeight="1" x14ac:dyDescent="0.2">
      <c r="A194" s="40" t="s">
        <v>54</v>
      </c>
      <c r="B194" s="2"/>
      <c r="C194" s="2"/>
      <c r="D194" s="2"/>
      <c r="E194" s="2"/>
      <c r="F194" s="2"/>
      <c r="G194" s="2"/>
      <c r="H194" s="2"/>
      <c r="I194" s="2"/>
      <c r="J194" s="25">
        <v>1</v>
      </c>
      <c r="K194" s="153"/>
      <c r="L194" s="22"/>
      <c r="M194" s="22">
        <v>1</v>
      </c>
      <c r="N194" s="22"/>
      <c r="O194" s="22"/>
      <c r="P194" s="22"/>
      <c r="Q194" s="22"/>
      <c r="R194" s="22"/>
      <c r="S194" s="22"/>
      <c r="T194" s="34"/>
      <c r="U194" s="34">
        <v>1</v>
      </c>
      <c r="V194" s="34"/>
      <c r="W194" s="215">
        <v>1</v>
      </c>
      <c r="X194" s="1"/>
      <c r="Y194" s="1"/>
      <c r="Z194" s="2"/>
      <c r="AA194" s="1"/>
      <c r="AB194" s="35">
        <v>1</v>
      </c>
    </row>
    <row r="195" spans="1:30" ht="12.75" customHeight="1" x14ac:dyDescent="0.2">
      <c r="J195" s="25"/>
      <c r="K195" s="25"/>
      <c r="L195" s="22"/>
      <c r="M195" s="22"/>
      <c r="N195" s="22"/>
      <c r="O195" s="22"/>
      <c r="P195" s="22"/>
      <c r="Q195" s="22"/>
      <c r="R195" s="22"/>
      <c r="S195" s="22"/>
      <c r="T195" s="34"/>
      <c r="U195" s="34"/>
      <c r="V195" s="34"/>
      <c r="W195" s="215">
        <f>SUM(W190:W194)</f>
        <v>39</v>
      </c>
      <c r="X195" s="1">
        <f>W190/B182</f>
        <v>0.76595744680851063</v>
      </c>
      <c r="Y195" s="1">
        <f>W195/B182</f>
        <v>0.82978723404255317</v>
      </c>
      <c r="Z195" s="1">
        <f>Y195-X195</f>
        <v>6.3829787234042534E-2</v>
      </c>
      <c r="AA195" s="1"/>
    </row>
    <row r="196" spans="1:30" ht="12.75" customHeight="1" x14ac:dyDescent="0.3">
      <c r="A196" s="61" t="s">
        <v>66</v>
      </c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21"/>
      <c r="X196" s="1"/>
      <c r="Y196" s="1"/>
      <c r="AA196" s="1"/>
    </row>
    <row r="197" spans="1:30" ht="114" customHeight="1" x14ac:dyDescent="0.2">
      <c r="B197" s="306" t="s">
        <v>3</v>
      </c>
      <c r="C197" s="307"/>
      <c r="D197" s="307"/>
      <c r="E197" s="307"/>
      <c r="F197" s="307"/>
      <c r="G197" s="307"/>
      <c r="H197" s="307"/>
      <c r="I197" s="307"/>
      <c r="J197" s="307"/>
      <c r="K197" s="308" t="s">
        <v>135</v>
      </c>
      <c r="L197" s="300"/>
      <c r="M197" s="308" t="s">
        <v>136</v>
      </c>
      <c r="N197" s="300"/>
      <c r="O197" s="308" t="s">
        <v>137</v>
      </c>
      <c r="P197" s="300"/>
      <c r="Q197" s="56"/>
      <c r="R197" s="56"/>
      <c r="S197" s="56"/>
      <c r="T197" s="9" t="s">
        <v>135</v>
      </c>
      <c r="U197" s="9" t="s">
        <v>136</v>
      </c>
      <c r="V197" s="9" t="s">
        <v>137</v>
      </c>
      <c r="W197" s="213" t="s">
        <v>10</v>
      </c>
      <c r="X197" s="10" t="s">
        <v>11</v>
      </c>
      <c r="Y197" s="10" t="s">
        <v>12</v>
      </c>
      <c r="Z197" s="11" t="s">
        <v>13</v>
      </c>
      <c r="AA197" s="10" t="s">
        <v>14</v>
      </c>
      <c r="AB197" s="12" t="s">
        <v>15</v>
      </c>
      <c r="AC197" s="12" t="s">
        <v>16</v>
      </c>
      <c r="AD197" s="13" t="s">
        <v>17</v>
      </c>
    </row>
    <row r="198" spans="1:30" ht="12.75" customHeight="1" x14ac:dyDescent="0.2">
      <c r="A198" s="15" t="s">
        <v>18</v>
      </c>
      <c r="B198" s="16">
        <v>1</v>
      </c>
      <c r="C198" s="16">
        <v>2</v>
      </c>
      <c r="D198" s="16">
        <v>3</v>
      </c>
      <c r="E198" s="16">
        <v>4</v>
      </c>
      <c r="F198" s="16">
        <v>5</v>
      </c>
      <c r="G198" s="16">
        <v>6</v>
      </c>
      <c r="H198" s="16">
        <v>7</v>
      </c>
      <c r="I198" s="16">
        <v>8</v>
      </c>
      <c r="J198" s="17" t="s">
        <v>19</v>
      </c>
      <c r="K198" s="18">
        <v>9</v>
      </c>
      <c r="L198" s="19">
        <v>10</v>
      </c>
      <c r="M198" s="19">
        <v>9</v>
      </c>
      <c r="N198" s="20">
        <v>10</v>
      </c>
      <c r="O198" s="19">
        <v>9</v>
      </c>
      <c r="P198" s="20">
        <v>10</v>
      </c>
      <c r="Q198" s="20"/>
      <c r="R198" s="20"/>
      <c r="S198" s="20"/>
      <c r="T198" s="45"/>
      <c r="U198" s="45"/>
      <c r="V198" s="45"/>
      <c r="W198" s="225"/>
      <c r="X198" s="21"/>
      <c r="Y198" s="21"/>
      <c r="Z198" s="22"/>
      <c r="AA198" s="23"/>
      <c r="AB198" s="24"/>
      <c r="AC198" s="24"/>
      <c r="AD198" s="1"/>
    </row>
    <row r="199" spans="1:30" ht="12.75" customHeight="1" x14ac:dyDescent="0.2">
      <c r="A199" s="40" t="s">
        <v>25</v>
      </c>
      <c r="B199" s="25">
        <v>51</v>
      </c>
      <c r="C199" s="25"/>
      <c r="D199" s="25"/>
      <c r="E199" s="25"/>
      <c r="F199" s="25"/>
      <c r="G199" s="25"/>
      <c r="H199" s="25"/>
      <c r="I199" s="25"/>
      <c r="J199" s="16"/>
      <c r="K199" s="331"/>
      <c r="L199" s="332"/>
      <c r="M199" s="333"/>
      <c r="N199" s="5"/>
      <c r="O199" s="5"/>
      <c r="P199" s="5"/>
      <c r="Q199" s="5"/>
      <c r="R199" s="5"/>
      <c r="S199" s="5"/>
      <c r="T199" s="20"/>
      <c r="U199" s="20"/>
      <c r="V199" s="20"/>
      <c r="W199" s="138"/>
      <c r="X199" s="21"/>
      <c r="Y199" s="21"/>
      <c r="Z199" s="22"/>
      <c r="AA199" s="23"/>
      <c r="AB199" s="29">
        <f>B199</f>
        <v>51</v>
      </c>
      <c r="AC199" s="24"/>
      <c r="AD199" s="1"/>
    </row>
    <row r="200" spans="1:30" ht="12.75" customHeight="1" x14ac:dyDescent="0.2">
      <c r="A200" s="40" t="s">
        <v>26</v>
      </c>
      <c r="B200" s="25"/>
      <c r="C200" s="25">
        <v>34</v>
      </c>
      <c r="D200" s="25"/>
      <c r="E200" s="25"/>
      <c r="F200" s="25"/>
      <c r="G200" s="25"/>
      <c r="H200" s="25"/>
      <c r="I200" s="25"/>
      <c r="J200" s="25"/>
      <c r="K200" s="22"/>
      <c r="L200" s="22"/>
      <c r="M200" s="22"/>
      <c r="N200" s="22"/>
      <c r="O200" s="22"/>
      <c r="P200" s="22"/>
      <c r="Q200" s="22"/>
      <c r="R200" s="22"/>
      <c r="S200" s="22"/>
      <c r="T200" s="34"/>
      <c r="U200" s="34"/>
      <c r="V200" s="34"/>
      <c r="W200" s="215"/>
      <c r="X200" s="21"/>
      <c r="Y200" s="21"/>
      <c r="Z200" s="22"/>
      <c r="AA200" s="23">
        <f>C200/B199</f>
        <v>0.66666666666666663</v>
      </c>
      <c r="AB200" s="35">
        <v>34</v>
      </c>
      <c r="AC200" s="36">
        <f t="shared" ref="AC200:AC206" si="68">AB200/AB199</f>
        <v>0.66666666666666663</v>
      </c>
      <c r="AD200" s="1">
        <f t="shared" ref="AD200:AD206" si="69">100%-AC200</f>
        <v>0.33333333333333337</v>
      </c>
    </row>
    <row r="201" spans="1:30" ht="12.75" customHeight="1" x14ac:dyDescent="0.2">
      <c r="A201" s="40" t="s">
        <v>27</v>
      </c>
      <c r="B201" s="25"/>
      <c r="C201" s="25"/>
      <c r="D201" s="25">
        <v>21</v>
      </c>
      <c r="E201" s="25"/>
      <c r="F201" s="25"/>
      <c r="G201" s="25"/>
      <c r="H201" s="25"/>
      <c r="I201" s="25"/>
      <c r="J201" s="25"/>
      <c r="K201" s="22"/>
      <c r="L201" s="22"/>
      <c r="M201" s="22"/>
      <c r="N201" s="22"/>
      <c r="O201" s="22"/>
      <c r="P201" s="22"/>
      <c r="Q201" s="22"/>
      <c r="R201" s="22"/>
      <c r="S201" s="22"/>
      <c r="T201" s="34"/>
      <c r="U201" s="34"/>
      <c r="V201" s="34"/>
      <c r="W201" s="215"/>
      <c r="X201" s="21"/>
      <c r="Y201" s="21"/>
      <c r="Z201" s="22"/>
      <c r="AA201" s="23">
        <f>D201/C200</f>
        <v>0.61764705882352944</v>
      </c>
      <c r="AB201" s="35">
        <v>34</v>
      </c>
      <c r="AC201" s="36">
        <f t="shared" si="68"/>
        <v>1</v>
      </c>
      <c r="AD201" s="1">
        <f t="shared" si="69"/>
        <v>0</v>
      </c>
    </row>
    <row r="202" spans="1:30" ht="12.75" customHeight="1" x14ac:dyDescent="0.2">
      <c r="A202" s="46" t="s">
        <v>28</v>
      </c>
      <c r="B202" s="2"/>
      <c r="C202" s="2"/>
      <c r="D202" s="2"/>
      <c r="E202" s="2">
        <v>21</v>
      </c>
      <c r="F202" s="2"/>
      <c r="G202" s="2"/>
      <c r="H202" s="2"/>
      <c r="I202" s="2"/>
      <c r="J202" s="25"/>
      <c r="K202" s="22"/>
      <c r="L202" s="22"/>
      <c r="M202" s="22"/>
      <c r="N202" s="22"/>
      <c r="O202" s="22"/>
      <c r="P202" s="22"/>
      <c r="Q202" s="22"/>
      <c r="R202" s="22"/>
      <c r="S202" s="22"/>
      <c r="T202" s="34"/>
      <c r="U202" s="34"/>
      <c r="V202" s="34"/>
      <c r="W202" s="215"/>
      <c r="X202" s="1"/>
      <c r="Y202" s="1"/>
      <c r="Z202" s="2"/>
      <c r="AA202" s="1">
        <f>E202/D201</f>
        <v>1</v>
      </c>
      <c r="AB202" s="35">
        <v>32</v>
      </c>
      <c r="AC202" s="36">
        <f t="shared" si="68"/>
        <v>0.94117647058823528</v>
      </c>
      <c r="AD202" s="1">
        <f t="shared" si="69"/>
        <v>5.8823529411764719E-2</v>
      </c>
    </row>
    <row r="203" spans="1:30" ht="12.75" customHeight="1" x14ac:dyDescent="0.2">
      <c r="A203" s="46" t="s">
        <v>29</v>
      </c>
      <c r="B203" s="2"/>
      <c r="C203" s="2"/>
      <c r="D203" s="2"/>
      <c r="E203" s="2"/>
      <c r="F203" s="2">
        <v>17</v>
      </c>
      <c r="G203" s="2"/>
      <c r="H203" s="2"/>
      <c r="I203" s="2"/>
      <c r="J203" s="25"/>
      <c r="K203" s="22"/>
      <c r="L203" s="22"/>
      <c r="M203" s="22"/>
      <c r="N203" s="22"/>
      <c r="O203" s="22"/>
      <c r="P203" s="22"/>
      <c r="Q203" s="22"/>
      <c r="R203" s="22"/>
      <c r="S203" s="22"/>
      <c r="T203" s="34"/>
      <c r="U203" s="34"/>
      <c r="V203" s="34"/>
      <c r="W203" s="215"/>
      <c r="X203" s="1"/>
      <c r="Y203" s="1"/>
      <c r="Z203" s="2"/>
      <c r="AA203" s="1">
        <f>F203/E202</f>
        <v>0.80952380952380953</v>
      </c>
      <c r="AB203" s="35">
        <v>29</v>
      </c>
      <c r="AC203" s="36">
        <f t="shared" si="68"/>
        <v>0.90625</v>
      </c>
      <c r="AD203" s="1">
        <f t="shared" si="69"/>
        <v>9.375E-2</v>
      </c>
    </row>
    <row r="204" spans="1:30" ht="12.75" customHeight="1" x14ac:dyDescent="0.2">
      <c r="A204" s="40" t="s">
        <v>30</v>
      </c>
      <c r="B204" s="2"/>
      <c r="C204" s="2"/>
      <c r="D204" s="2"/>
      <c r="E204" s="2"/>
      <c r="F204" s="2"/>
      <c r="G204" s="2">
        <v>17</v>
      </c>
      <c r="H204" s="2"/>
      <c r="I204" s="2"/>
      <c r="J204" s="25"/>
      <c r="K204" s="22"/>
      <c r="L204" s="22"/>
      <c r="M204" s="22"/>
      <c r="N204" s="22"/>
      <c r="O204" s="22"/>
      <c r="P204" s="22"/>
      <c r="Q204" s="22"/>
      <c r="R204" s="22"/>
      <c r="S204" s="22"/>
      <c r="T204" s="34"/>
      <c r="U204" s="34"/>
      <c r="V204" s="34"/>
      <c r="W204" s="215"/>
      <c r="X204" s="1"/>
      <c r="Y204" s="1"/>
      <c r="Z204" s="2"/>
      <c r="AA204" s="1">
        <f>G204/F203</f>
        <v>1</v>
      </c>
      <c r="AB204" s="35">
        <v>28</v>
      </c>
      <c r="AC204" s="36">
        <f t="shared" si="68"/>
        <v>0.96551724137931039</v>
      </c>
      <c r="AD204" s="1">
        <f t="shared" si="69"/>
        <v>3.4482758620689613E-2</v>
      </c>
    </row>
    <row r="205" spans="1:30" ht="12.75" customHeight="1" x14ac:dyDescent="0.2">
      <c r="A205" s="40" t="s">
        <v>31</v>
      </c>
      <c r="B205" s="2"/>
      <c r="C205" s="2"/>
      <c r="D205" s="2"/>
      <c r="E205" s="2"/>
      <c r="F205" s="2"/>
      <c r="G205" s="2"/>
      <c r="H205" s="2">
        <v>17</v>
      </c>
      <c r="I205" s="2"/>
      <c r="J205" s="25"/>
      <c r="K205" s="22"/>
      <c r="L205" s="22"/>
      <c r="M205" s="22"/>
      <c r="N205" s="22"/>
      <c r="O205" s="22"/>
      <c r="P205" s="22"/>
      <c r="Q205" s="22"/>
      <c r="R205" s="22"/>
      <c r="S205" s="22"/>
      <c r="T205" s="34"/>
      <c r="U205" s="34"/>
      <c r="V205" s="34"/>
      <c r="W205" s="215"/>
      <c r="X205" s="1"/>
      <c r="Y205" s="1"/>
      <c r="Z205" s="2"/>
      <c r="AA205" s="1">
        <f>H205/G204</f>
        <v>1</v>
      </c>
      <c r="AB205" s="35">
        <v>28</v>
      </c>
      <c r="AC205" s="36">
        <f t="shared" si="68"/>
        <v>1</v>
      </c>
      <c r="AD205" s="1">
        <f t="shared" si="69"/>
        <v>0</v>
      </c>
    </row>
    <row r="206" spans="1:30" ht="12.75" customHeight="1" x14ac:dyDescent="0.2">
      <c r="A206" s="46" t="s">
        <v>50</v>
      </c>
      <c r="B206" s="2"/>
      <c r="C206" s="2"/>
      <c r="D206" s="2"/>
      <c r="E206" s="2"/>
      <c r="F206" s="2"/>
      <c r="G206" s="2"/>
      <c r="H206" s="2"/>
      <c r="I206" s="2">
        <v>16</v>
      </c>
      <c r="J206" s="25"/>
      <c r="K206" s="22"/>
      <c r="L206" s="22"/>
      <c r="M206" s="22"/>
      <c r="N206" s="22"/>
      <c r="O206" s="22"/>
      <c r="P206" s="22"/>
      <c r="Q206" s="22"/>
      <c r="R206" s="22"/>
      <c r="S206" s="22"/>
      <c r="T206" s="34"/>
      <c r="U206" s="34"/>
      <c r="V206" s="34"/>
      <c r="W206" s="215"/>
      <c r="X206" s="1"/>
      <c r="Y206" s="1"/>
      <c r="Z206" s="2"/>
      <c r="AA206" s="1">
        <f>I206/H205</f>
        <v>0.94117647058823528</v>
      </c>
      <c r="AB206" s="35">
        <v>28</v>
      </c>
      <c r="AC206" s="36">
        <f t="shared" si="68"/>
        <v>1</v>
      </c>
      <c r="AD206" s="1">
        <f t="shared" si="69"/>
        <v>0</v>
      </c>
    </row>
    <row r="207" spans="1:30" ht="12.75" customHeight="1" x14ac:dyDescent="0.2">
      <c r="A207" s="40" t="s">
        <v>51</v>
      </c>
      <c r="B207" s="2"/>
      <c r="C207" s="2"/>
      <c r="D207" s="2"/>
      <c r="E207" s="2"/>
      <c r="F207" s="2"/>
      <c r="G207" s="2"/>
      <c r="H207" s="2"/>
      <c r="I207" s="2"/>
      <c r="J207" s="25">
        <v>16</v>
      </c>
      <c r="K207" s="22">
        <v>1</v>
      </c>
      <c r="L207" s="22"/>
      <c r="M207" s="22">
        <v>4</v>
      </c>
      <c r="N207" s="22"/>
      <c r="O207" s="22">
        <v>18</v>
      </c>
      <c r="P207" s="22"/>
      <c r="Q207" s="22"/>
      <c r="R207" s="22"/>
      <c r="S207" s="22">
        <v>16</v>
      </c>
      <c r="T207" s="34">
        <v>1</v>
      </c>
      <c r="U207" s="34">
        <v>2</v>
      </c>
      <c r="V207" s="34">
        <v>13</v>
      </c>
      <c r="W207" s="215">
        <f t="shared" ref="W207:W209" si="70">SUM(S207:V207)</f>
        <v>32</v>
      </c>
      <c r="X207" s="1"/>
      <c r="Y207" s="1"/>
      <c r="Z207" s="2"/>
      <c r="AA207" s="1"/>
      <c r="AB207" s="35">
        <v>28</v>
      </c>
      <c r="AC207" s="36"/>
      <c r="AD207" s="1"/>
    </row>
    <row r="208" spans="1:30" ht="12.75" customHeight="1" x14ac:dyDescent="0.2">
      <c r="A208" s="40" t="s">
        <v>52</v>
      </c>
      <c r="B208" s="2"/>
      <c r="C208" s="2"/>
      <c r="D208" s="2"/>
      <c r="E208" s="2"/>
      <c r="F208" s="2"/>
      <c r="G208" s="2"/>
      <c r="H208" s="2"/>
      <c r="I208" s="2"/>
      <c r="J208" s="25">
        <v>7</v>
      </c>
      <c r="K208" s="22"/>
      <c r="L208" s="22"/>
      <c r="M208" s="22">
        <v>2</v>
      </c>
      <c r="N208" s="22"/>
      <c r="O208" s="22">
        <v>5</v>
      </c>
      <c r="P208" s="22"/>
      <c r="Q208" s="22"/>
      <c r="R208" s="22"/>
      <c r="S208" s="22">
        <v>6</v>
      </c>
      <c r="T208" s="34"/>
      <c r="U208" s="34">
        <v>2</v>
      </c>
      <c r="V208" s="34">
        <v>4</v>
      </c>
      <c r="W208" s="215">
        <f t="shared" si="70"/>
        <v>12</v>
      </c>
      <c r="X208" s="1"/>
      <c r="Y208" s="1"/>
      <c r="Z208" s="2"/>
      <c r="AA208" s="1"/>
      <c r="AB208" s="35">
        <v>9</v>
      </c>
      <c r="AC208" s="36"/>
      <c r="AD208" s="1"/>
    </row>
    <row r="209" spans="1:30" ht="12.75" customHeight="1" x14ac:dyDescent="0.2">
      <c r="A209" s="40" t="s">
        <v>53</v>
      </c>
      <c r="B209" s="2"/>
      <c r="C209" s="2"/>
      <c r="D209" s="2"/>
      <c r="E209" s="2"/>
      <c r="F209" s="2"/>
      <c r="G209" s="2"/>
      <c r="H209" s="2"/>
      <c r="I209" s="2"/>
      <c r="J209" s="25">
        <v>1</v>
      </c>
      <c r="K209" s="22"/>
      <c r="L209" s="22"/>
      <c r="M209" s="22">
        <v>2</v>
      </c>
      <c r="N209" s="22"/>
      <c r="O209" s="22">
        <v>1</v>
      </c>
      <c r="P209" s="22"/>
      <c r="Q209" s="22"/>
      <c r="R209" s="22"/>
      <c r="S209" s="22"/>
      <c r="T209" s="34"/>
      <c r="U209" s="34">
        <v>2</v>
      </c>
      <c r="V209" s="34">
        <v>1</v>
      </c>
      <c r="W209" s="215">
        <f t="shared" si="70"/>
        <v>3</v>
      </c>
      <c r="X209" s="1"/>
      <c r="Y209" s="1"/>
      <c r="Z209" s="2"/>
      <c r="AA209" s="1"/>
      <c r="AB209" s="35">
        <v>1</v>
      </c>
      <c r="AC209" s="36"/>
      <c r="AD209" s="1"/>
    </row>
    <row r="210" spans="1:30" ht="12.75" customHeight="1" x14ac:dyDescent="0.2">
      <c r="A210" s="40" t="s">
        <v>54</v>
      </c>
      <c r="B210" s="2"/>
      <c r="C210" s="2"/>
      <c r="D210" s="2"/>
      <c r="E210" s="2"/>
      <c r="F210" s="2"/>
      <c r="G210" s="2"/>
      <c r="H210" s="2"/>
      <c r="I210" s="2"/>
      <c r="J210" s="25">
        <v>1</v>
      </c>
      <c r="K210" s="22"/>
      <c r="L210" s="22"/>
      <c r="M210" s="2"/>
      <c r="N210" s="2"/>
      <c r="O210" s="2">
        <v>1</v>
      </c>
      <c r="P210" s="22"/>
      <c r="Q210" s="22"/>
      <c r="R210" s="22"/>
      <c r="S210" s="22"/>
      <c r="T210" s="34"/>
      <c r="U210" s="34"/>
      <c r="V210" s="34"/>
      <c r="W210" s="215"/>
      <c r="X210" s="1"/>
      <c r="Y210" s="1"/>
      <c r="Z210" s="2"/>
      <c r="AA210" s="1"/>
      <c r="AB210" s="35">
        <v>1</v>
      </c>
      <c r="AC210" s="36"/>
      <c r="AD210" s="1"/>
    </row>
    <row r="211" spans="1:30" ht="12.75" customHeight="1" x14ac:dyDescent="0.2">
      <c r="A211" s="46"/>
      <c r="B211" s="2"/>
      <c r="C211" s="2"/>
      <c r="D211" s="2"/>
      <c r="E211" s="2"/>
      <c r="F211" s="2"/>
      <c r="G211" s="2"/>
      <c r="H211" s="2"/>
      <c r="I211" s="2"/>
      <c r="J211" s="25"/>
      <c r="K211" s="22"/>
      <c r="L211" s="22"/>
      <c r="P211" s="22"/>
      <c r="Q211" s="22"/>
      <c r="R211" s="22"/>
      <c r="S211" s="22"/>
      <c r="T211" s="34"/>
      <c r="U211" s="34"/>
      <c r="V211" s="34"/>
      <c r="W211" s="215"/>
      <c r="X211" s="1"/>
      <c r="Y211" s="1"/>
      <c r="Z211" s="2"/>
      <c r="AA211" s="1"/>
      <c r="AB211" s="35"/>
      <c r="AC211" s="36"/>
      <c r="AD211" s="1"/>
    </row>
    <row r="212" spans="1:30" ht="12.75" customHeight="1" x14ac:dyDescent="0.2">
      <c r="J212" s="25"/>
      <c r="K212" s="22"/>
      <c r="L212" s="22"/>
      <c r="P212" s="22"/>
      <c r="Q212" s="22"/>
      <c r="R212" s="22"/>
      <c r="S212" s="22"/>
      <c r="T212" s="22"/>
      <c r="U212" s="22"/>
      <c r="V212" s="22"/>
      <c r="W212" s="275">
        <f>SUM(W207:W209)</f>
        <v>47</v>
      </c>
      <c r="X212" s="1">
        <f>W207/B199</f>
        <v>0.62745098039215685</v>
      </c>
      <c r="Y212" s="1">
        <f>W212/B199</f>
        <v>0.92156862745098034</v>
      </c>
      <c r="Z212" s="1">
        <f>Y212-X212</f>
        <v>0.29411764705882348</v>
      </c>
      <c r="AA212" s="1"/>
    </row>
    <row r="213" spans="1:30" ht="12.75" customHeight="1" x14ac:dyDescent="0.3">
      <c r="A213" s="61" t="s">
        <v>67</v>
      </c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21"/>
      <c r="X213" s="1"/>
      <c r="Y213" s="1"/>
      <c r="AA213" s="1"/>
    </row>
    <row r="214" spans="1:30" ht="114" customHeight="1" x14ac:dyDescent="0.2">
      <c r="B214" s="306" t="s">
        <v>3</v>
      </c>
      <c r="C214" s="307"/>
      <c r="D214" s="307"/>
      <c r="E214" s="307"/>
      <c r="F214" s="307"/>
      <c r="G214" s="307"/>
      <c r="H214" s="307"/>
      <c r="I214" s="307"/>
      <c r="J214" s="307"/>
      <c r="K214" s="308" t="s">
        <v>135</v>
      </c>
      <c r="L214" s="300"/>
      <c r="M214" s="308" t="s">
        <v>136</v>
      </c>
      <c r="N214" s="300"/>
      <c r="O214" s="308" t="s">
        <v>137</v>
      </c>
      <c r="P214" s="300"/>
      <c r="Q214" s="56"/>
      <c r="R214" s="56"/>
      <c r="S214" s="56" t="s">
        <v>138</v>
      </c>
      <c r="T214" s="9" t="s">
        <v>135</v>
      </c>
      <c r="U214" s="9" t="s">
        <v>136</v>
      </c>
      <c r="V214" s="9" t="s">
        <v>137</v>
      </c>
      <c r="W214" s="213" t="s">
        <v>10</v>
      </c>
      <c r="X214" s="10" t="s">
        <v>11</v>
      </c>
      <c r="Y214" s="10" t="s">
        <v>12</v>
      </c>
      <c r="Z214" s="11" t="s">
        <v>13</v>
      </c>
      <c r="AA214" s="10" t="s">
        <v>14</v>
      </c>
      <c r="AB214" s="12" t="s">
        <v>15</v>
      </c>
      <c r="AC214" s="12" t="s">
        <v>16</v>
      </c>
      <c r="AD214" s="13" t="s">
        <v>17</v>
      </c>
    </row>
    <row r="215" spans="1:30" ht="12.75" customHeight="1" x14ac:dyDescent="0.2">
      <c r="A215" s="15" t="s">
        <v>18</v>
      </c>
      <c r="B215" s="16">
        <v>1</v>
      </c>
      <c r="C215" s="16">
        <v>2</v>
      </c>
      <c r="D215" s="16">
        <v>3</v>
      </c>
      <c r="E215" s="16">
        <v>4</v>
      </c>
      <c r="F215" s="16">
        <v>5</v>
      </c>
      <c r="G215" s="16">
        <v>6</v>
      </c>
      <c r="H215" s="16">
        <v>7</v>
      </c>
      <c r="I215" s="16">
        <v>8</v>
      </c>
      <c r="J215" s="17" t="s">
        <v>19</v>
      </c>
      <c r="K215" s="18">
        <v>9</v>
      </c>
      <c r="L215" s="19">
        <v>10</v>
      </c>
      <c r="M215" s="19">
        <v>9</v>
      </c>
      <c r="N215" s="20">
        <v>10</v>
      </c>
      <c r="O215" s="19">
        <v>9</v>
      </c>
      <c r="P215" s="20">
        <v>10</v>
      </c>
      <c r="Q215" s="20"/>
      <c r="R215" s="20"/>
      <c r="S215" s="20"/>
      <c r="T215" s="45"/>
      <c r="U215" s="45"/>
      <c r="V215" s="45"/>
      <c r="W215" s="225"/>
      <c r="X215" s="21"/>
      <c r="Y215" s="21"/>
      <c r="Z215" s="22"/>
      <c r="AA215" s="23"/>
      <c r="AB215" s="24"/>
      <c r="AC215" s="24"/>
      <c r="AD215" s="1"/>
    </row>
    <row r="216" spans="1:30" ht="12.75" customHeight="1" x14ac:dyDescent="0.2">
      <c r="A216" s="40" t="s">
        <v>26</v>
      </c>
      <c r="B216" s="25">
        <v>44</v>
      </c>
      <c r="C216" s="25"/>
      <c r="D216" s="25"/>
      <c r="E216" s="25"/>
      <c r="F216" s="25"/>
      <c r="G216" s="25"/>
      <c r="H216" s="25"/>
      <c r="I216" s="25"/>
      <c r="J216" s="16"/>
      <c r="K216" s="331"/>
      <c r="L216" s="332"/>
      <c r="M216" s="333"/>
      <c r="N216" s="5"/>
      <c r="O216" s="5"/>
      <c r="P216" s="5"/>
      <c r="Q216" s="5"/>
      <c r="R216" s="5"/>
      <c r="S216" s="5"/>
      <c r="T216" s="20"/>
      <c r="U216" s="20"/>
      <c r="V216" s="20"/>
      <c r="W216" s="138"/>
      <c r="X216" s="21"/>
      <c r="Y216" s="21"/>
      <c r="Z216" s="22"/>
      <c r="AA216" s="23"/>
      <c r="AB216" s="29">
        <f>B216</f>
        <v>44</v>
      </c>
      <c r="AC216" s="24"/>
      <c r="AD216" s="1"/>
    </row>
    <row r="217" spans="1:30" ht="12.75" customHeight="1" x14ac:dyDescent="0.2">
      <c r="A217" s="40" t="s">
        <v>27</v>
      </c>
      <c r="B217" s="25"/>
      <c r="C217" s="25">
        <v>33</v>
      </c>
      <c r="D217" s="25"/>
      <c r="E217" s="25"/>
      <c r="F217" s="25"/>
      <c r="G217" s="25"/>
      <c r="H217" s="25"/>
      <c r="I217" s="25"/>
      <c r="J217" s="25"/>
      <c r="K217" s="26"/>
      <c r="L217" s="34"/>
      <c r="M217" s="34"/>
      <c r="N217" s="34"/>
      <c r="O217" s="34"/>
      <c r="P217" s="34"/>
      <c r="Q217" s="34"/>
      <c r="R217" s="34"/>
      <c r="S217" s="34"/>
      <c r="T217" s="34"/>
      <c r="U217" s="34"/>
      <c r="V217" s="34"/>
      <c r="W217" s="215"/>
      <c r="X217" s="21"/>
      <c r="Y217" s="21"/>
      <c r="Z217" s="22"/>
      <c r="AA217" s="23">
        <f>C217/B216</f>
        <v>0.75</v>
      </c>
      <c r="AB217" s="35">
        <v>35</v>
      </c>
      <c r="AC217" s="36">
        <f t="shared" ref="AC217:AC223" si="71">AB217/AB216</f>
        <v>0.79545454545454541</v>
      </c>
      <c r="AD217" s="1">
        <f t="shared" ref="AD217:AD223" si="72">100%-AC217</f>
        <v>0.20454545454545459</v>
      </c>
    </row>
    <row r="218" spans="1:30" ht="12.75" customHeight="1" x14ac:dyDescent="0.2">
      <c r="A218" s="46" t="s">
        <v>28</v>
      </c>
      <c r="B218" s="2"/>
      <c r="C218" s="2"/>
      <c r="D218" s="2">
        <v>7</v>
      </c>
      <c r="E218" s="2"/>
      <c r="F218" s="2"/>
      <c r="G218" s="2"/>
      <c r="H218" s="2"/>
      <c r="I218" s="2"/>
      <c r="J218" s="25"/>
      <c r="K218" s="26"/>
      <c r="L218" s="34"/>
      <c r="M218" s="34"/>
      <c r="N218" s="34"/>
      <c r="O218" s="34"/>
      <c r="P218" s="34"/>
      <c r="Q218" s="34"/>
      <c r="R218" s="34"/>
      <c r="S218" s="34"/>
      <c r="T218" s="34"/>
      <c r="U218" s="34"/>
      <c r="V218" s="34"/>
      <c r="W218" s="215"/>
      <c r="X218" s="1"/>
      <c r="Y218" s="1"/>
      <c r="Z218" s="2"/>
      <c r="AA218" s="1">
        <f>D218/C217</f>
        <v>0.21212121212121213</v>
      </c>
      <c r="AB218" s="35">
        <v>24</v>
      </c>
      <c r="AC218" s="36">
        <f t="shared" si="71"/>
        <v>0.68571428571428572</v>
      </c>
      <c r="AD218" s="1">
        <f t="shared" si="72"/>
        <v>0.31428571428571428</v>
      </c>
    </row>
    <row r="219" spans="1:30" ht="12.75" customHeight="1" x14ac:dyDescent="0.2">
      <c r="A219" s="46" t="s">
        <v>29</v>
      </c>
      <c r="B219" s="2"/>
      <c r="C219" s="2"/>
      <c r="D219" s="2"/>
      <c r="E219" s="2">
        <v>5</v>
      </c>
      <c r="F219" s="2"/>
      <c r="G219" s="2"/>
      <c r="H219" s="2"/>
      <c r="I219" s="2"/>
      <c r="J219" s="25"/>
      <c r="K219" s="26"/>
      <c r="L219" s="34"/>
      <c r="M219" s="34"/>
      <c r="N219" s="34"/>
      <c r="O219" s="34"/>
      <c r="P219" s="34"/>
      <c r="Q219" s="34"/>
      <c r="R219" s="34"/>
      <c r="S219" s="34"/>
      <c r="T219" s="34"/>
      <c r="U219" s="34"/>
      <c r="V219" s="34"/>
      <c r="W219" s="215"/>
      <c r="X219" s="1"/>
      <c r="Y219" s="1"/>
      <c r="Z219" s="2"/>
      <c r="AA219" s="1">
        <f>E219/D218</f>
        <v>0.7142857142857143</v>
      </c>
      <c r="AB219" s="35">
        <v>16</v>
      </c>
      <c r="AC219" s="36">
        <f t="shared" si="71"/>
        <v>0.66666666666666663</v>
      </c>
      <c r="AD219" s="1">
        <f t="shared" si="72"/>
        <v>0.33333333333333337</v>
      </c>
    </row>
    <row r="220" spans="1:30" ht="12.75" customHeight="1" x14ac:dyDescent="0.2">
      <c r="A220" s="40" t="s">
        <v>30</v>
      </c>
      <c r="B220" s="2"/>
      <c r="C220" s="2"/>
      <c r="D220" s="2"/>
      <c r="E220" s="2"/>
      <c r="F220" s="2">
        <v>5</v>
      </c>
      <c r="G220" s="2"/>
      <c r="H220" s="2"/>
      <c r="I220" s="2"/>
      <c r="J220" s="25"/>
      <c r="K220" s="26"/>
      <c r="L220" s="34"/>
      <c r="M220" s="34"/>
      <c r="N220" s="34"/>
      <c r="O220" s="34"/>
      <c r="P220" s="34"/>
      <c r="Q220" s="34"/>
      <c r="R220" s="34"/>
      <c r="S220" s="34"/>
      <c r="T220" s="34"/>
      <c r="U220" s="34"/>
      <c r="V220" s="34"/>
      <c r="W220" s="215"/>
      <c r="X220" s="1"/>
      <c r="Y220" s="1"/>
      <c r="Z220" s="2"/>
      <c r="AA220" s="1">
        <f>F220/E219</f>
        <v>1</v>
      </c>
      <c r="AB220" s="35">
        <v>14</v>
      </c>
      <c r="AC220" s="36">
        <f t="shared" si="71"/>
        <v>0.875</v>
      </c>
      <c r="AD220" s="1">
        <f t="shared" si="72"/>
        <v>0.125</v>
      </c>
    </row>
    <row r="221" spans="1:30" ht="12.75" customHeight="1" x14ac:dyDescent="0.2">
      <c r="A221" s="40" t="s">
        <v>31</v>
      </c>
      <c r="B221" s="2"/>
      <c r="C221" s="2"/>
      <c r="D221" s="2"/>
      <c r="E221" s="2"/>
      <c r="F221" s="2"/>
      <c r="G221" s="2">
        <v>5</v>
      </c>
      <c r="H221" s="2"/>
      <c r="I221" s="2"/>
      <c r="J221" s="25"/>
      <c r="K221" s="26"/>
      <c r="L221" s="34"/>
      <c r="M221" s="34"/>
      <c r="N221" s="34"/>
      <c r="O221" s="34"/>
      <c r="P221" s="34"/>
      <c r="Q221" s="34"/>
      <c r="R221" s="34"/>
      <c r="S221" s="34"/>
      <c r="T221" s="34"/>
      <c r="U221" s="34"/>
      <c r="V221" s="34"/>
      <c r="W221" s="215"/>
      <c r="X221" s="1"/>
      <c r="Y221" s="1"/>
      <c r="Z221" s="2"/>
      <c r="AA221" s="1">
        <f>G221/F220</f>
        <v>1</v>
      </c>
      <c r="AB221" s="35">
        <v>11</v>
      </c>
      <c r="AC221" s="36">
        <f t="shared" si="71"/>
        <v>0.7857142857142857</v>
      </c>
      <c r="AD221" s="1">
        <f t="shared" si="72"/>
        <v>0.2142857142857143</v>
      </c>
    </row>
    <row r="222" spans="1:30" ht="12.75" customHeight="1" x14ac:dyDescent="0.2">
      <c r="A222" s="46" t="s">
        <v>50</v>
      </c>
      <c r="B222" s="2"/>
      <c r="C222" s="2"/>
      <c r="D222" s="2"/>
      <c r="E222" s="2"/>
      <c r="F222" s="2"/>
      <c r="G222" s="2"/>
      <c r="H222" s="2">
        <v>5</v>
      </c>
      <c r="I222" s="2"/>
      <c r="J222" s="25"/>
      <c r="K222" s="26"/>
      <c r="L222" s="34"/>
      <c r="M222" s="34"/>
      <c r="N222" s="34"/>
      <c r="O222" s="34"/>
      <c r="P222" s="34"/>
      <c r="Q222" s="34"/>
      <c r="R222" s="34"/>
      <c r="S222" s="34"/>
      <c r="T222" s="34"/>
      <c r="U222" s="34"/>
      <c r="V222" s="34"/>
      <c r="W222" s="215"/>
      <c r="X222" s="1"/>
      <c r="Y222" s="1"/>
      <c r="Z222" s="2"/>
      <c r="AA222" s="1">
        <f>H222/G221</f>
        <v>1</v>
      </c>
      <c r="AB222" s="35">
        <v>9</v>
      </c>
      <c r="AC222" s="36">
        <f t="shared" si="71"/>
        <v>0.81818181818181823</v>
      </c>
      <c r="AD222" s="1">
        <f t="shared" si="72"/>
        <v>0.18181818181818177</v>
      </c>
    </row>
    <row r="223" spans="1:30" ht="12.75" customHeight="1" x14ac:dyDescent="0.2">
      <c r="A223" s="40" t="s">
        <v>51</v>
      </c>
      <c r="B223" s="2"/>
      <c r="C223" s="2"/>
      <c r="D223" s="2"/>
      <c r="E223" s="2"/>
      <c r="F223" s="2"/>
      <c r="G223" s="2"/>
      <c r="H223" s="2"/>
      <c r="I223" s="2">
        <v>5</v>
      </c>
      <c r="J223" s="25"/>
      <c r="K223" s="26"/>
      <c r="L223" s="34"/>
      <c r="M223" s="34"/>
      <c r="N223" s="34"/>
      <c r="O223" s="34"/>
      <c r="P223" s="34"/>
      <c r="Q223" s="34"/>
      <c r="R223" s="34"/>
      <c r="S223" s="34"/>
      <c r="T223" s="34"/>
      <c r="U223" s="34"/>
      <c r="V223" s="34"/>
      <c r="W223" s="215"/>
      <c r="X223" s="1"/>
      <c r="Y223" s="1"/>
      <c r="Z223" s="2"/>
      <c r="AA223" s="1">
        <f>I223/H222</f>
        <v>1</v>
      </c>
      <c r="AB223" s="35">
        <v>8</v>
      </c>
      <c r="AC223" s="36">
        <f t="shared" si="71"/>
        <v>0.88888888888888884</v>
      </c>
      <c r="AD223" s="1">
        <f t="shared" si="72"/>
        <v>0.11111111111111116</v>
      </c>
    </row>
    <row r="224" spans="1:30" ht="12.75" customHeight="1" x14ac:dyDescent="0.2">
      <c r="A224" s="40" t="s">
        <v>52</v>
      </c>
      <c r="B224" s="2"/>
      <c r="C224" s="2"/>
      <c r="D224" s="2"/>
      <c r="E224" s="2"/>
      <c r="F224" s="2"/>
      <c r="G224" s="2"/>
      <c r="H224" s="2"/>
      <c r="I224" s="2"/>
      <c r="J224" s="25">
        <v>5</v>
      </c>
      <c r="K224" s="26">
        <v>1</v>
      </c>
      <c r="L224" s="34"/>
      <c r="M224" s="34">
        <v>1</v>
      </c>
      <c r="N224" s="34"/>
      <c r="O224" s="34">
        <v>3</v>
      </c>
      <c r="P224" s="34"/>
      <c r="Q224" s="34"/>
      <c r="R224" s="34"/>
      <c r="S224" s="34">
        <v>5</v>
      </c>
      <c r="T224" s="34">
        <v>1</v>
      </c>
      <c r="U224" s="34">
        <v>1</v>
      </c>
      <c r="V224" s="34">
        <v>3</v>
      </c>
      <c r="W224" s="215">
        <f>SUM(S224:V224)</f>
        <v>10</v>
      </c>
      <c r="X224" s="1"/>
      <c r="Y224" s="1"/>
      <c r="Z224" s="2"/>
      <c r="AA224" s="1"/>
      <c r="AB224" s="35">
        <v>8</v>
      </c>
      <c r="AC224" s="36"/>
      <c r="AD224" s="1"/>
    </row>
    <row r="225" spans="1:30" ht="12.75" customHeight="1" x14ac:dyDescent="0.2">
      <c r="A225" s="40" t="s">
        <v>53</v>
      </c>
      <c r="B225" s="2"/>
      <c r="C225" s="2"/>
      <c r="D225" s="2"/>
      <c r="E225" s="2"/>
      <c r="F225" s="2"/>
      <c r="G225" s="2"/>
      <c r="H225" s="2"/>
      <c r="I225" s="2"/>
      <c r="J225" s="25">
        <v>2</v>
      </c>
      <c r="K225" s="26"/>
      <c r="L225" s="34"/>
      <c r="M225" s="34"/>
      <c r="N225" s="34">
        <v>1</v>
      </c>
      <c r="O225" s="34"/>
      <c r="P225" s="34">
        <v>1</v>
      </c>
      <c r="Q225" s="34"/>
      <c r="R225" s="34"/>
      <c r="S225" s="34"/>
      <c r="T225" s="34"/>
      <c r="U225" s="34">
        <v>1</v>
      </c>
      <c r="V225" s="34"/>
      <c r="W225" s="215">
        <f>SUM(T225:V225)</f>
        <v>1</v>
      </c>
      <c r="X225" s="1"/>
      <c r="Y225" s="1"/>
      <c r="Z225" s="2"/>
      <c r="AA225" s="1"/>
      <c r="AB225" s="35">
        <v>3</v>
      </c>
      <c r="AC225" s="36"/>
      <c r="AD225" s="1"/>
    </row>
    <row r="226" spans="1:30" ht="12.75" customHeight="1" x14ac:dyDescent="0.2">
      <c r="A226" s="40" t="s">
        <v>54</v>
      </c>
      <c r="B226" s="2"/>
      <c r="C226" s="2"/>
      <c r="D226" s="2"/>
      <c r="E226" s="2"/>
      <c r="F226" s="2"/>
      <c r="G226" s="2"/>
      <c r="H226" s="2"/>
      <c r="I226" s="2"/>
      <c r="J226" s="25">
        <v>1</v>
      </c>
      <c r="K226" s="26"/>
      <c r="L226" s="34"/>
      <c r="M226" s="34"/>
      <c r="N226" s="34"/>
      <c r="O226" s="34">
        <v>1</v>
      </c>
      <c r="P226" s="34"/>
      <c r="Q226" s="34"/>
      <c r="R226" s="34"/>
      <c r="S226" s="34"/>
      <c r="T226" s="34"/>
      <c r="U226" s="34"/>
      <c r="V226" s="34"/>
      <c r="W226" s="215"/>
      <c r="X226" s="1"/>
      <c r="Y226" s="1"/>
      <c r="Z226" s="2"/>
      <c r="AA226" s="1"/>
      <c r="AB226" s="35">
        <v>1</v>
      </c>
      <c r="AC226" s="36"/>
      <c r="AD226" s="1"/>
    </row>
    <row r="227" spans="1:30" ht="12.75" customHeight="1" x14ac:dyDescent="0.2">
      <c r="A227" s="46"/>
      <c r="B227" s="2"/>
      <c r="C227" s="2"/>
      <c r="D227" s="2"/>
      <c r="E227" s="2"/>
      <c r="F227" s="2"/>
      <c r="G227" s="2"/>
      <c r="H227" s="2"/>
      <c r="I227" s="2"/>
      <c r="J227" s="25"/>
      <c r="K227" s="26"/>
      <c r="L227" s="34"/>
      <c r="M227" s="34"/>
      <c r="N227" s="34"/>
      <c r="O227" s="34"/>
      <c r="P227" s="34"/>
      <c r="Q227" s="34"/>
      <c r="R227" s="34"/>
      <c r="S227" s="34"/>
      <c r="T227" s="34"/>
      <c r="U227" s="34"/>
      <c r="V227" s="34"/>
      <c r="W227" s="215"/>
      <c r="X227" s="1"/>
      <c r="Y227" s="1"/>
      <c r="Z227" s="2"/>
      <c r="AA227" s="1"/>
      <c r="AB227" s="35"/>
      <c r="AC227" s="36"/>
      <c r="AD227" s="1"/>
    </row>
    <row r="228" spans="1:30" ht="12.75" customHeight="1" x14ac:dyDescent="0.2">
      <c r="J228" s="25"/>
      <c r="K228" s="25"/>
      <c r="L228" s="25"/>
      <c r="M228" s="25"/>
      <c r="N228" s="25"/>
      <c r="O228" s="25"/>
      <c r="P228" s="25"/>
      <c r="Q228" s="25"/>
      <c r="R228" s="25"/>
      <c r="S228" s="25"/>
      <c r="T228" s="25"/>
      <c r="U228" s="25"/>
      <c r="V228" s="25"/>
      <c r="W228" s="215">
        <f>SUM(W224:W225)</f>
        <v>11</v>
      </c>
      <c r="X228" s="1">
        <f>W224/B216</f>
        <v>0.22727272727272727</v>
      </c>
      <c r="Y228" s="1">
        <f>W228/B216</f>
        <v>0.25</v>
      </c>
      <c r="Z228" s="1">
        <f>Y228-X228</f>
        <v>2.2727272727272735E-2</v>
      </c>
      <c r="AA228" s="1"/>
    </row>
    <row r="229" spans="1:30" ht="12.75" customHeight="1" x14ac:dyDescent="0.3">
      <c r="A229" s="61" t="s">
        <v>72</v>
      </c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21"/>
      <c r="X229" s="1"/>
      <c r="Y229" s="1"/>
      <c r="AA229" s="1"/>
    </row>
    <row r="230" spans="1:30" ht="114" customHeight="1" x14ac:dyDescent="0.2">
      <c r="B230" s="306" t="s">
        <v>3</v>
      </c>
      <c r="C230" s="307"/>
      <c r="D230" s="307"/>
      <c r="E230" s="307"/>
      <c r="F230" s="307"/>
      <c r="G230" s="307"/>
      <c r="H230" s="307"/>
      <c r="I230" s="307"/>
      <c r="J230" s="307"/>
      <c r="K230" s="308" t="s">
        <v>135</v>
      </c>
      <c r="L230" s="300"/>
      <c r="M230" s="308" t="s">
        <v>136</v>
      </c>
      <c r="N230" s="300"/>
      <c r="O230" s="308" t="s">
        <v>137</v>
      </c>
      <c r="P230" s="300"/>
      <c r="Q230" s="56"/>
      <c r="R230" s="56"/>
      <c r="S230" s="56"/>
      <c r="T230" s="9" t="s">
        <v>135</v>
      </c>
      <c r="U230" s="9" t="s">
        <v>136</v>
      </c>
      <c r="V230" s="9" t="s">
        <v>137</v>
      </c>
      <c r="W230" s="213" t="s">
        <v>10</v>
      </c>
      <c r="X230" s="10" t="s">
        <v>11</v>
      </c>
      <c r="Y230" s="10" t="s">
        <v>12</v>
      </c>
      <c r="Z230" s="11" t="s">
        <v>13</v>
      </c>
      <c r="AA230" s="10" t="s">
        <v>14</v>
      </c>
      <c r="AB230" s="12" t="s">
        <v>15</v>
      </c>
      <c r="AC230" s="12" t="s">
        <v>16</v>
      </c>
      <c r="AD230" s="13" t="s">
        <v>17</v>
      </c>
    </row>
    <row r="231" spans="1:30" ht="12.75" customHeight="1" x14ac:dyDescent="0.2">
      <c r="A231" s="15" t="s">
        <v>18</v>
      </c>
      <c r="B231" s="16">
        <v>1</v>
      </c>
      <c r="C231" s="16">
        <v>2</v>
      </c>
      <c r="D231" s="16">
        <v>3</v>
      </c>
      <c r="E231" s="16">
        <v>4</v>
      </c>
      <c r="F231" s="16">
        <v>5</v>
      </c>
      <c r="G231" s="16">
        <v>6</v>
      </c>
      <c r="H231" s="16">
        <v>7</v>
      </c>
      <c r="I231" s="16">
        <v>8</v>
      </c>
      <c r="J231" s="17" t="s">
        <v>19</v>
      </c>
      <c r="K231" s="18">
        <v>9</v>
      </c>
      <c r="L231" s="19">
        <v>10</v>
      </c>
      <c r="M231" s="19">
        <v>9</v>
      </c>
      <c r="N231" s="20">
        <v>10</v>
      </c>
      <c r="O231" s="19">
        <v>9</v>
      </c>
      <c r="P231" s="20">
        <v>10</v>
      </c>
      <c r="Q231" s="20"/>
      <c r="R231" s="20"/>
      <c r="S231" s="20"/>
      <c r="T231" s="45"/>
      <c r="U231" s="45"/>
      <c r="V231" s="45"/>
      <c r="W231" s="225"/>
      <c r="X231" s="21"/>
      <c r="Y231" s="21"/>
      <c r="Z231" s="22"/>
      <c r="AA231" s="23"/>
      <c r="AB231" s="24"/>
      <c r="AC231" s="24"/>
      <c r="AD231" s="1"/>
    </row>
    <row r="232" spans="1:30" ht="12.75" customHeight="1" x14ac:dyDescent="0.2">
      <c r="A232" s="40" t="s">
        <v>27</v>
      </c>
      <c r="B232" s="25">
        <v>58</v>
      </c>
      <c r="C232" s="25"/>
      <c r="D232" s="25"/>
      <c r="E232" s="25"/>
      <c r="F232" s="25"/>
      <c r="G232" s="25"/>
      <c r="H232" s="25"/>
      <c r="I232" s="25"/>
      <c r="J232" s="16">
        <v>10</v>
      </c>
      <c r="K232" s="331"/>
      <c r="L232" s="332"/>
      <c r="M232" s="333"/>
      <c r="N232" s="5"/>
      <c r="O232" s="5"/>
      <c r="P232" s="5"/>
      <c r="Q232" s="5"/>
      <c r="R232" s="5"/>
      <c r="S232" s="5"/>
      <c r="T232" s="20"/>
      <c r="U232" s="20"/>
      <c r="V232" s="20"/>
      <c r="W232" s="138"/>
      <c r="X232" s="21"/>
      <c r="Y232" s="21"/>
      <c r="Z232" s="22"/>
      <c r="AA232" s="23"/>
      <c r="AB232" s="29">
        <f>B232</f>
        <v>58</v>
      </c>
      <c r="AC232" s="24"/>
      <c r="AD232" s="1"/>
    </row>
    <row r="233" spans="1:30" ht="12.75" customHeight="1" x14ac:dyDescent="0.2">
      <c r="A233" s="46" t="s">
        <v>28</v>
      </c>
      <c r="C233" s="2">
        <v>20</v>
      </c>
      <c r="J233" s="25"/>
      <c r="K233" s="26"/>
      <c r="L233" s="34"/>
      <c r="M233" s="34"/>
      <c r="N233" s="34"/>
      <c r="O233" s="34"/>
      <c r="P233" s="34"/>
      <c r="Q233" s="34"/>
      <c r="R233" s="34"/>
      <c r="S233" s="34"/>
      <c r="T233" s="34"/>
      <c r="U233" s="34"/>
      <c r="V233" s="34"/>
      <c r="W233" s="215"/>
      <c r="X233" s="1"/>
      <c r="Y233" s="1"/>
      <c r="AA233" s="1">
        <f>C233/B232</f>
        <v>0.34482758620689657</v>
      </c>
      <c r="AB233" s="35">
        <v>22</v>
      </c>
      <c r="AC233" s="36">
        <f t="shared" ref="AC233:AC239" si="73">AB233/AB232</f>
        <v>0.37931034482758619</v>
      </c>
      <c r="AD233" s="1">
        <f t="shared" ref="AD233:AD239" si="74">100%-AC233</f>
        <v>0.62068965517241381</v>
      </c>
    </row>
    <row r="234" spans="1:30" ht="12.75" customHeight="1" x14ac:dyDescent="0.2">
      <c r="A234" s="46" t="s">
        <v>29</v>
      </c>
      <c r="D234" s="2">
        <v>13</v>
      </c>
      <c r="K234" s="2"/>
      <c r="L234" s="2"/>
      <c r="M234" s="2"/>
      <c r="N234" s="2"/>
      <c r="O234" s="2"/>
      <c r="P234" s="2"/>
      <c r="Q234" s="2"/>
      <c r="R234" s="2"/>
      <c r="S234" s="2"/>
      <c r="T234" s="34"/>
      <c r="U234" s="34"/>
      <c r="V234" s="34"/>
      <c r="W234" s="215"/>
      <c r="X234" s="1"/>
      <c r="Y234" s="1"/>
      <c r="AA234" s="1">
        <f>D234/C233</f>
        <v>0.65</v>
      </c>
      <c r="AB234" s="35">
        <v>18</v>
      </c>
      <c r="AC234" s="36">
        <f t="shared" si="73"/>
        <v>0.81818181818181823</v>
      </c>
      <c r="AD234" s="1">
        <f t="shared" si="74"/>
        <v>0.18181818181818177</v>
      </c>
    </row>
    <row r="235" spans="1:30" ht="12.75" customHeight="1" x14ac:dyDescent="0.2">
      <c r="A235" s="40" t="s">
        <v>30</v>
      </c>
      <c r="E235" s="2">
        <v>13</v>
      </c>
      <c r="T235" s="34"/>
      <c r="U235" s="34"/>
      <c r="V235" s="34"/>
      <c r="W235" s="215"/>
      <c r="X235" s="1"/>
      <c r="Y235" s="1"/>
      <c r="AA235" s="1">
        <f>E235/D234</f>
        <v>1</v>
      </c>
      <c r="AB235" s="35">
        <v>17</v>
      </c>
      <c r="AC235" s="36">
        <f t="shared" si="73"/>
        <v>0.94444444444444442</v>
      </c>
      <c r="AD235" s="1">
        <f t="shared" si="74"/>
        <v>5.555555555555558E-2</v>
      </c>
    </row>
    <row r="236" spans="1:30" ht="12.75" customHeight="1" x14ac:dyDescent="0.2">
      <c r="A236" s="40" t="s">
        <v>31</v>
      </c>
      <c r="F236" s="2">
        <v>13</v>
      </c>
      <c r="T236" s="34"/>
      <c r="U236" s="34"/>
      <c r="V236" s="34"/>
      <c r="W236" s="215"/>
      <c r="X236" s="1"/>
      <c r="Y236" s="1"/>
      <c r="AA236" s="1">
        <f>F236/E235</f>
        <v>1</v>
      </c>
      <c r="AB236" s="35">
        <v>16</v>
      </c>
      <c r="AC236" s="36">
        <f t="shared" si="73"/>
        <v>0.94117647058823528</v>
      </c>
      <c r="AD236" s="1">
        <f t="shared" si="74"/>
        <v>5.8823529411764719E-2</v>
      </c>
    </row>
    <row r="237" spans="1:30" ht="12.75" customHeight="1" x14ac:dyDescent="0.2">
      <c r="A237" s="46" t="s">
        <v>50</v>
      </c>
      <c r="G237" s="2">
        <v>11</v>
      </c>
      <c r="T237" s="34"/>
      <c r="U237" s="34"/>
      <c r="V237" s="34"/>
      <c r="W237" s="215"/>
      <c r="X237" s="1"/>
      <c r="Y237" s="1"/>
      <c r="AA237" s="1">
        <f>G237/F236</f>
        <v>0.84615384615384615</v>
      </c>
      <c r="AB237" s="35">
        <v>14</v>
      </c>
      <c r="AC237" s="36">
        <f t="shared" si="73"/>
        <v>0.875</v>
      </c>
      <c r="AD237" s="1">
        <f t="shared" si="74"/>
        <v>0.125</v>
      </c>
    </row>
    <row r="238" spans="1:30" ht="12.75" customHeight="1" x14ac:dyDescent="0.2">
      <c r="A238" s="40" t="s">
        <v>51</v>
      </c>
      <c r="H238" s="2">
        <v>11</v>
      </c>
      <c r="T238" s="34"/>
      <c r="U238" s="34"/>
      <c r="V238" s="34"/>
      <c r="W238" s="215"/>
      <c r="X238" s="1"/>
      <c r="Y238" s="1"/>
      <c r="AA238" s="1">
        <f>H238/G237</f>
        <v>1</v>
      </c>
      <c r="AB238" s="35">
        <v>14</v>
      </c>
      <c r="AC238" s="36">
        <f t="shared" si="73"/>
        <v>1</v>
      </c>
      <c r="AD238" s="1">
        <f t="shared" si="74"/>
        <v>0</v>
      </c>
    </row>
    <row r="239" spans="1:30" ht="12.75" customHeight="1" x14ac:dyDescent="0.2">
      <c r="A239" s="40" t="s">
        <v>52</v>
      </c>
      <c r="I239" s="2">
        <v>10</v>
      </c>
      <c r="K239" s="2">
        <v>1</v>
      </c>
      <c r="M239" s="2">
        <v>1</v>
      </c>
      <c r="T239" s="34">
        <v>1</v>
      </c>
      <c r="U239" s="34">
        <v>1</v>
      </c>
      <c r="V239" s="34"/>
      <c r="W239" s="215">
        <f t="shared" ref="W239:W242" si="75">SUM(T239:V239)</f>
        <v>2</v>
      </c>
      <c r="X239" s="1"/>
      <c r="Y239" s="1"/>
      <c r="AA239" s="1">
        <f>I239/H238</f>
        <v>0.90909090909090906</v>
      </c>
      <c r="AB239" s="35">
        <v>14</v>
      </c>
      <c r="AC239" s="36">
        <f t="shared" si="73"/>
        <v>1</v>
      </c>
      <c r="AD239" s="1">
        <f t="shared" si="74"/>
        <v>0</v>
      </c>
    </row>
    <row r="240" spans="1:30" ht="12.75" customHeight="1" x14ac:dyDescent="0.2">
      <c r="A240" s="40" t="s">
        <v>53</v>
      </c>
      <c r="J240" s="2">
        <v>10</v>
      </c>
      <c r="K240" s="2">
        <v>2</v>
      </c>
      <c r="M240" s="2">
        <v>2</v>
      </c>
      <c r="O240" s="2">
        <v>6</v>
      </c>
      <c r="T240" s="34">
        <v>2</v>
      </c>
      <c r="U240" s="34"/>
      <c r="V240" s="34">
        <v>6</v>
      </c>
      <c r="W240" s="215">
        <f t="shared" si="75"/>
        <v>8</v>
      </c>
      <c r="X240" s="1"/>
      <c r="Y240" s="1"/>
      <c r="AA240" s="1"/>
      <c r="AB240" s="35">
        <v>12</v>
      </c>
      <c r="AC240" s="36"/>
      <c r="AD240" s="1"/>
    </row>
    <row r="241" spans="1:30" ht="12.75" customHeight="1" x14ac:dyDescent="0.2">
      <c r="A241" s="40" t="s">
        <v>54</v>
      </c>
      <c r="J241" s="2">
        <v>2</v>
      </c>
      <c r="M241" s="2">
        <v>1</v>
      </c>
      <c r="O241" s="2">
        <v>2</v>
      </c>
      <c r="T241" s="34"/>
      <c r="U241" s="34">
        <v>1</v>
      </c>
      <c r="V241" s="34">
        <v>1</v>
      </c>
      <c r="W241" s="215">
        <f t="shared" si="75"/>
        <v>2</v>
      </c>
      <c r="X241" s="1"/>
      <c r="Y241" s="1"/>
      <c r="AA241" s="1"/>
      <c r="AB241" s="35">
        <v>4</v>
      </c>
      <c r="AC241" s="36"/>
      <c r="AD241" s="1"/>
    </row>
    <row r="242" spans="1:30" ht="12.75" customHeight="1" x14ac:dyDescent="0.2">
      <c r="A242" s="40" t="s">
        <v>55</v>
      </c>
      <c r="J242" s="2">
        <v>2</v>
      </c>
      <c r="O242" s="2">
        <v>2</v>
      </c>
      <c r="T242" s="45"/>
      <c r="U242" s="45"/>
      <c r="V242" s="45">
        <v>2</v>
      </c>
      <c r="W242" s="215">
        <f t="shared" si="75"/>
        <v>2</v>
      </c>
      <c r="X242" s="1"/>
      <c r="Y242" s="1"/>
      <c r="AA242" s="1"/>
      <c r="AB242" s="35">
        <v>2</v>
      </c>
      <c r="AC242" s="36"/>
      <c r="AD242" s="1"/>
    </row>
    <row r="243" spans="1:30" ht="12.75" customHeight="1" x14ac:dyDescent="0.2">
      <c r="A243" s="40" t="s">
        <v>56</v>
      </c>
      <c r="J243" s="2">
        <v>1</v>
      </c>
      <c r="T243" s="45"/>
      <c r="U243" s="45"/>
      <c r="V243" s="45"/>
      <c r="W243" s="225"/>
      <c r="X243" s="1"/>
      <c r="Y243" s="1"/>
      <c r="AA243" s="1"/>
      <c r="AB243" s="35">
        <v>1</v>
      </c>
      <c r="AC243" s="36"/>
      <c r="AD243" s="1"/>
    </row>
    <row r="244" spans="1:30" ht="12.75" customHeight="1" x14ac:dyDescent="0.2">
      <c r="A244" s="40" t="s">
        <v>57</v>
      </c>
      <c r="J244" s="2">
        <v>1</v>
      </c>
      <c r="T244" s="45"/>
      <c r="U244" s="45"/>
      <c r="V244" s="45"/>
      <c r="W244" s="225"/>
      <c r="X244" s="1"/>
      <c r="Y244" s="1"/>
      <c r="AA244" s="1"/>
      <c r="AB244" s="35">
        <v>1</v>
      </c>
      <c r="AC244" s="36"/>
      <c r="AD244" s="1"/>
    </row>
    <row r="245" spans="1:30" ht="12.75" customHeight="1" x14ac:dyDescent="0.2">
      <c r="A245" s="40" t="s">
        <v>58</v>
      </c>
      <c r="J245" s="2">
        <v>1</v>
      </c>
      <c r="T245" s="45"/>
      <c r="U245" s="45"/>
      <c r="V245" s="45"/>
      <c r="W245" s="225"/>
      <c r="X245" s="1"/>
      <c r="Y245" s="1"/>
      <c r="AA245" s="1"/>
      <c r="AB245" s="35">
        <v>1</v>
      </c>
      <c r="AC245" s="36"/>
      <c r="AD245" s="1"/>
    </row>
    <row r="246" spans="1:30" ht="12.75" customHeight="1" x14ac:dyDescent="0.2">
      <c r="A246" s="40" t="s">
        <v>59</v>
      </c>
      <c r="J246" s="2">
        <v>1</v>
      </c>
      <c r="T246" s="45">
        <v>1</v>
      </c>
      <c r="U246" s="45"/>
      <c r="V246" s="45"/>
      <c r="W246" s="215">
        <f>SUM(T246:V246)</f>
        <v>1</v>
      </c>
      <c r="X246" s="1"/>
      <c r="Y246" s="1"/>
      <c r="AA246" s="1"/>
      <c r="AB246" s="35">
        <v>1</v>
      </c>
      <c r="AC246" s="36"/>
      <c r="AD246" s="1"/>
    </row>
    <row r="247" spans="1:30" ht="12.75" customHeight="1" x14ac:dyDescent="0.2">
      <c r="A247" s="46"/>
      <c r="T247" s="45"/>
      <c r="U247" s="45"/>
      <c r="V247" s="45"/>
      <c r="W247" s="225"/>
      <c r="X247" s="1"/>
      <c r="Y247" s="1"/>
      <c r="AA247" s="1"/>
      <c r="AB247" s="35"/>
      <c r="AC247" s="36"/>
      <c r="AD247" s="1"/>
    </row>
    <row r="248" spans="1:30" ht="12.75" customHeight="1" x14ac:dyDescent="0.2">
      <c r="W248" s="221">
        <f>SUM(W239:W246)</f>
        <v>15</v>
      </c>
      <c r="X248" s="1">
        <f>SUM(W239:W240)/B232</f>
        <v>0.17241379310344829</v>
      </c>
      <c r="Y248" s="1">
        <f>W248/B232</f>
        <v>0.25862068965517243</v>
      </c>
      <c r="Z248" s="1">
        <f>Y248-X248</f>
        <v>8.6206896551724144E-2</v>
      </c>
      <c r="AA248" s="1"/>
    </row>
    <row r="249" spans="1:30" ht="12.75" customHeight="1" x14ac:dyDescent="0.3">
      <c r="A249" s="61" t="s">
        <v>75</v>
      </c>
      <c r="T249" s="1"/>
      <c r="U249" s="1"/>
      <c r="W249" s="151"/>
    </row>
    <row r="250" spans="1:30" ht="114" customHeight="1" x14ac:dyDescent="0.2">
      <c r="B250" s="306" t="s">
        <v>3</v>
      </c>
      <c r="C250" s="307"/>
      <c r="D250" s="307"/>
      <c r="E250" s="307"/>
      <c r="F250" s="307"/>
      <c r="G250" s="307"/>
      <c r="H250" s="307"/>
      <c r="I250" s="307"/>
      <c r="J250" s="307"/>
      <c r="K250" s="308" t="s">
        <v>135</v>
      </c>
      <c r="L250" s="300"/>
      <c r="M250" s="308" t="s">
        <v>136</v>
      </c>
      <c r="N250" s="300"/>
      <c r="O250" s="308" t="s">
        <v>137</v>
      </c>
      <c r="P250" s="300"/>
      <c r="Q250" s="56"/>
      <c r="R250" s="56"/>
      <c r="S250" s="56"/>
      <c r="T250" s="9" t="s">
        <v>135</v>
      </c>
      <c r="U250" s="9" t="s">
        <v>136</v>
      </c>
      <c r="V250" s="9" t="s">
        <v>137</v>
      </c>
      <c r="W250" s="213" t="s">
        <v>10</v>
      </c>
      <c r="X250" s="10" t="s">
        <v>11</v>
      </c>
      <c r="Y250" s="10" t="s">
        <v>12</v>
      </c>
      <c r="Z250" s="11" t="s">
        <v>13</v>
      </c>
      <c r="AA250" s="10" t="s">
        <v>14</v>
      </c>
      <c r="AB250" s="12" t="s">
        <v>15</v>
      </c>
      <c r="AC250" s="12" t="s">
        <v>16</v>
      </c>
      <c r="AD250" s="13" t="s">
        <v>17</v>
      </c>
    </row>
    <row r="251" spans="1:30" ht="12.75" customHeight="1" x14ac:dyDescent="0.2">
      <c r="A251" s="15" t="s">
        <v>18</v>
      </c>
      <c r="B251" s="16">
        <v>1</v>
      </c>
      <c r="C251" s="16">
        <v>2</v>
      </c>
      <c r="D251" s="16">
        <v>3</v>
      </c>
      <c r="E251" s="16">
        <v>4</v>
      </c>
      <c r="F251" s="16">
        <v>5</v>
      </c>
      <c r="G251" s="16">
        <v>6</v>
      </c>
      <c r="H251" s="16">
        <v>7</v>
      </c>
      <c r="I251" s="16">
        <v>8</v>
      </c>
      <c r="J251" s="16">
        <v>9</v>
      </c>
      <c r="K251" s="16">
        <v>10</v>
      </c>
      <c r="L251" s="331">
        <v>10</v>
      </c>
      <c r="M251" s="332"/>
      <c r="N251" s="333"/>
      <c r="O251" s="20"/>
      <c r="P251" s="20"/>
      <c r="Q251" s="20"/>
      <c r="R251" s="20"/>
      <c r="S251" s="20"/>
      <c r="T251" s="34"/>
      <c r="U251" s="34"/>
      <c r="V251" s="34"/>
      <c r="W251" s="215"/>
      <c r="X251" s="21"/>
      <c r="Y251" s="24"/>
      <c r="Z251" s="1"/>
      <c r="AB251" s="24"/>
      <c r="AC251" s="24"/>
      <c r="AD251" s="1"/>
    </row>
    <row r="252" spans="1:30" ht="12.75" customHeight="1" x14ac:dyDescent="0.2">
      <c r="A252" s="40" t="s">
        <v>28</v>
      </c>
      <c r="B252" s="25">
        <v>51</v>
      </c>
      <c r="C252" s="25"/>
      <c r="D252" s="25"/>
      <c r="E252" s="25"/>
      <c r="F252" s="25"/>
      <c r="G252" s="25"/>
      <c r="H252" s="25"/>
      <c r="I252" s="25"/>
      <c r="J252" s="25"/>
      <c r="K252" s="25"/>
      <c r="L252" s="26"/>
      <c r="M252" s="34"/>
      <c r="N252" s="34"/>
      <c r="O252" s="34"/>
      <c r="P252" s="34"/>
      <c r="Q252" s="34"/>
      <c r="R252" s="34"/>
      <c r="S252" s="34"/>
      <c r="T252" s="34"/>
      <c r="U252" s="34"/>
      <c r="V252" s="34"/>
      <c r="W252" s="215"/>
      <c r="X252" s="21"/>
      <c r="Y252" s="24"/>
      <c r="Z252" s="1"/>
      <c r="AB252" s="29">
        <f>B252</f>
        <v>51</v>
      </c>
      <c r="AC252" s="24"/>
      <c r="AD252" s="1"/>
    </row>
    <row r="253" spans="1:30" ht="12.75" customHeight="1" x14ac:dyDescent="0.2">
      <c r="A253" s="46" t="s">
        <v>29</v>
      </c>
      <c r="C253" s="2">
        <v>34</v>
      </c>
      <c r="L253" s="2"/>
      <c r="M253" s="2"/>
      <c r="N253" s="2"/>
      <c r="O253" s="2"/>
      <c r="P253" s="2"/>
      <c r="Q253" s="2"/>
      <c r="R253" s="2"/>
      <c r="S253" s="2"/>
      <c r="T253" s="34"/>
      <c r="U253" s="34"/>
      <c r="V253" s="34"/>
      <c r="W253" s="215"/>
      <c r="X253" s="21"/>
      <c r="Y253" s="36"/>
      <c r="Z253" s="1"/>
      <c r="AA253" s="1">
        <f>C253/B252</f>
        <v>0.66666666666666663</v>
      </c>
      <c r="AB253" s="35">
        <v>35</v>
      </c>
      <c r="AC253" s="36">
        <f t="shared" ref="AC253:AC259" si="76">AB253/AB252</f>
        <v>0.68627450980392157</v>
      </c>
      <c r="AD253" s="1">
        <f t="shared" ref="AD253:AD259" si="77">100%-AC253</f>
        <v>0.31372549019607843</v>
      </c>
    </row>
    <row r="254" spans="1:30" ht="12.75" customHeight="1" x14ac:dyDescent="0.2">
      <c r="A254" s="40" t="s">
        <v>30</v>
      </c>
      <c r="D254" s="2">
        <v>18</v>
      </c>
      <c r="L254" s="2"/>
      <c r="M254" s="2"/>
      <c r="N254" s="2"/>
      <c r="O254" s="2"/>
      <c r="P254" s="2"/>
      <c r="Q254" s="2"/>
      <c r="R254" s="2"/>
      <c r="S254" s="2"/>
      <c r="T254" s="34"/>
      <c r="U254" s="34"/>
      <c r="V254" s="34"/>
      <c r="W254" s="215"/>
      <c r="X254" s="21"/>
      <c r="Y254" s="36"/>
      <c r="Z254" s="1"/>
      <c r="AA254" s="1">
        <f>D254/C253</f>
        <v>0.52941176470588236</v>
      </c>
      <c r="AB254" s="35">
        <v>27</v>
      </c>
      <c r="AC254" s="36">
        <f t="shared" si="76"/>
        <v>0.77142857142857146</v>
      </c>
      <c r="AD254" s="1">
        <f t="shared" si="77"/>
        <v>0.22857142857142854</v>
      </c>
    </row>
    <row r="255" spans="1:30" ht="12.75" customHeight="1" x14ac:dyDescent="0.2">
      <c r="A255" s="40" t="s">
        <v>31</v>
      </c>
      <c r="E255" s="2">
        <v>10</v>
      </c>
      <c r="L255" s="2"/>
      <c r="M255" s="2"/>
      <c r="N255" s="2"/>
      <c r="O255" s="2"/>
      <c r="P255" s="2"/>
      <c r="Q255" s="2"/>
      <c r="R255" s="2"/>
      <c r="S255" s="2"/>
      <c r="T255" s="34"/>
      <c r="U255" s="34"/>
      <c r="V255" s="34"/>
      <c r="W255" s="215"/>
      <c r="X255" s="21"/>
      <c r="Y255" s="36"/>
      <c r="Z255" s="1"/>
      <c r="AA255" s="1">
        <f>E255/D254</f>
        <v>0.55555555555555558</v>
      </c>
      <c r="AB255" s="35">
        <v>20</v>
      </c>
      <c r="AC255" s="36">
        <f t="shared" si="76"/>
        <v>0.7407407407407407</v>
      </c>
      <c r="AD255" s="1">
        <f t="shared" si="77"/>
        <v>0.2592592592592593</v>
      </c>
    </row>
    <row r="256" spans="1:30" ht="12.75" customHeight="1" x14ac:dyDescent="0.2">
      <c r="A256" s="46" t="s">
        <v>50</v>
      </c>
      <c r="F256" s="2">
        <v>9</v>
      </c>
      <c r="L256" s="2"/>
      <c r="M256" s="2"/>
      <c r="N256" s="2"/>
      <c r="O256" s="2"/>
      <c r="P256" s="2"/>
      <c r="Q256" s="2"/>
      <c r="R256" s="2"/>
      <c r="S256" s="2"/>
      <c r="T256" s="34"/>
      <c r="U256" s="34"/>
      <c r="V256" s="34"/>
      <c r="W256" s="215"/>
      <c r="X256" s="21"/>
      <c r="Y256" s="36"/>
      <c r="Z256" s="1"/>
      <c r="AA256" s="1">
        <f>F256/E255</f>
        <v>0.9</v>
      </c>
      <c r="AB256" s="35">
        <v>19</v>
      </c>
      <c r="AC256" s="36">
        <f t="shared" si="76"/>
        <v>0.95</v>
      </c>
      <c r="AD256" s="1">
        <f t="shared" si="77"/>
        <v>5.0000000000000044E-2</v>
      </c>
    </row>
    <row r="257" spans="1:30" ht="12.75" customHeight="1" x14ac:dyDescent="0.2">
      <c r="A257" s="40" t="s">
        <v>51</v>
      </c>
      <c r="G257" s="2">
        <v>8</v>
      </c>
      <c r="L257" s="2"/>
      <c r="M257" s="2"/>
      <c r="N257" s="2"/>
      <c r="O257" s="2"/>
      <c r="P257" s="2"/>
      <c r="Q257" s="2"/>
      <c r="R257" s="2"/>
      <c r="S257" s="2"/>
      <c r="T257" s="34"/>
      <c r="U257" s="34"/>
      <c r="V257" s="34"/>
      <c r="W257" s="215"/>
      <c r="X257" s="21"/>
      <c r="Y257" s="36"/>
      <c r="Z257" s="1"/>
      <c r="AA257" s="1">
        <f>G257/F256</f>
        <v>0.88888888888888884</v>
      </c>
      <c r="AB257" s="35">
        <v>17</v>
      </c>
      <c r="AC257" s="36">
        <f t="shared" si="76"/>
        <v>0.89473684210526316</v>
      </c>
      <c r="AD257" s="1">
        <f t="shared" si="77"/>
        <v>0.10526315789473684</v>
      </c>
    </row>
    <row r="258" spans="1:30" ht="12.75" customHeight="1" x14ac:dyDescent="0.2">
      <c r="A258" s="40" t="s">
        <v>52</v>
      </c>
      <c r="H258" s="2">
        <v>7</v>
      </c>
      <c r="T258" s="34"/>
      <c r="U258" s="34"/>
      <c r="V258" s="34"/>
      <c r="W258" s="215"/>
      <c r="X258" s="21"/>
      <c r="Y258" s="1"/>
      <c r="AA258" s="1">
        <f>H258/G257</f>
        <v>0.875</v>
      </c>
      <c r="AB258" s="35">
        <v>17</v>
      </c>
      <c r="AC258" s="36">
        <f t="shared" si="76"/>
        <v>1</v>
      </c>
      <c r="AD258" s="1">
        <f t="shared" si="77"/>
        <v>0</v>
      </c>
    </row>
    <row r="259" spans="1:30" ht="12.75" customHeight="1" x14ac:dyDescent="0.2">
      <c r="A259" s="40" t="s">
        <v>53</v>
      </c>
      <c r="I259" s="2">
        <v>7</v>
      </c>
      <c r="T259" s="34"/>
      <c r="U259" s="34"/>
      <c r="V259" s="34"/>
      <c r="W259" s="215"/>
      <c r="X259" s="1"/>
      <c r="Y259" s="1"/>
      <c r="AA259" s="1">
        <f>I259/H258</f>
        <v>1</v>
      </c>
      <c r="AB259" s="35">
        <v>16</v>
      </c>
      <c r="AC259" s="36">
        <f t="shared" si="76"/>
        <v>0.94117647058823528</v>
      </c>
      <c r="AD259" s="1">
        <f t="shared" si="77"/>
        <v>5.8823529411764719E-2</v>
      </c>
    </row>
    <row r="260" spans="1:30" ht="12.75" customHeight="1" x14ac:dyDescent="0.2">
      <c r="A260" s="40" t="s">
        <v>54</v>
      </c>
      <c r="J260" s="2">
        <v>7</v>
      </c>
      <c r="K260" s="2">
        <v>1</v>
      </c>
      <c r="M260" s="2">
        <v>2</v>
      </c>
      <c r="O260" s="2">
        <v>4</v>
      </c>
      <c r="T260" s="34">
        <v>1</v>
      </c>
      <c r="U260" s="34">
        <v>2</v>
      </c>
      <c r="V260" s="34">
        <v>4</v>
      </c>
      <c r="W260" s="215">
        <f t="shared" ref="W260:W261" si="78">SUM(T260:V260)</f>
        <v>7</v>
      </c>
      <c r="X260" s="1"/>
      <c r="Y260" s="1"/>
      <c r="AA260" s="1"/>
      <c r="AB260" s="35">
        <v>16</v>
      </c>
      <c r="AC260" s="36"/>
      <c r="AD260" s="1"/>
    </row>
    <row r="261" spans="1:30" ht="12.75" customHeight="1" x14ac:dyDescent="0.2">
      <c r="A261" s="40" t="s">
        <v>55</v>
      </c>
      <c r="J261" s="2">
        <v>2</v>
      </c>
      <c r="M261" s="2">
        <v>1</v>
      </c>
      <c r="O261" s="2">
        <v>1</v>
      </c>
      <c r="T261" s="45"/>
      <c r="U261" s="45">
        <v>1</v>
      </c>
      <c r="V261" s="45">
        <v>1</v>
      </c>
      <c r="W261" s="215">
        <f t="shared" si="78"/>
        <v>2</v>
      </c>
      <c r="X261" s="1"/>
      <c r="Y261" s="1"/>
      <c r="AA261" s="1"/>
      <c r="AB261" s="35">
        <v>8</v>
      </c>
      <c r="AC261" s="36"/>
      <c r="AD261" s="1"/>
    </row>
    <row r="262" spans="1:30" ht="12.75" customHeight="1" x14ac:dyDescent="0.2">
      <c r="A262" s="40" t="s">
        <v>56</v>
      </c>
      <c r="J262" s="2">
        <v>3</v>
      </c>
      <c r="O262" s="2">
        <v>4</v>
      </c>
      <c r="T262" s="45"/>
      <c r="U262" s="45"/>
      <c r="V262" s="45"/>
      <c r="W262" s="225"/>
      <c r="X262" s="1"/>
      <c r="Y262" s="1"/>
      <c r="AA262" s="1"/>
      <c r="AB262" s="35">
        <v>4</v>
      </c>
      <c r="AC262" s="36"/>
      <c r="AD262" s="1"/>
    </row>
    <row r="263" spans="1:30" ht="12.75" customHeight="1" x14ac:dyDescent="0.2">
      <c r="A263" s="40" t="s">
        <v>57</v>
      </c>
      <c r="J263" s="2">
        <v>2</v>
      </c>
      <c r="O263" s="2">
        <v>2</v>
      </c>
      <c r="T263" s="45"/>
      <c r="U263" s="45"/>
      <c r="V263" s="45">
        <v>2</v>
      </c>
      <c r="W263" s="215">
        <f t="shared" ref="W263:W264" si="79">SUM(T263:V263)</f>
        <v>2</v>
      </c>
      <c r="X263" s="1"/>
      <c r="Y263" s="1"/>
      <c r="AA263" s="1"/>
      <c r="AB263" s="35">
        <v>4</v>
      </c>
      <c r="AC263" s="36"/>
      <c r="AD263" s="1"/>
    </row>
    <row r="264" spans="1:30" ht="12.75" customHeight="1" x14ac:dyDescent="0.2">
      <c r="A264" s="40" t="s">
        <v>58</v>
      </c>
      <c r="J264" s="2">
        <v>2</v>
      </c>
      <c r="O264" s="2">
        <v>2</v>
      </c>
      <c r="T264" s="45"/>
      <c r="U264" s="45"/>
      <c r="V264" s="45">
        <v>1</v>
      </c>
      <c r="W264" s="215">
        <f t="shared" si="79"/>
        <v>1</v>
      </c>
      <c r="X264" s="1"/>
      <c r="Y264" s="1"/>
      <c r="AA264" s="1"/>
      <c r="AB264" s="35">
        <v>2</v>
      </c>
      <c r="AC264" s="36"/>
      <c r="AD264" s="1"/>
    </row>
    <row r="265" spans="1:30" ht="12.75" customHeight="1" x14ac:dyDescent="0.2">
      <c r="A265" s="40" t="s">
        <v>59</v>
      </c>
      <c r="T265" s="45"/>
      <c r="U265" s="45"/>
      <c r="V265" s="45"/>
      <c r="W265" s="225"/>
      <c r="X265" s="1"/>
      <c r="Y265" s="1"/>
      <c r="AA265" s="1"/>
      <c r="AB265" s="35"/>
      <c r="AC265" s="36"/>
      <c r="AD265" s="1"/>
    </row>
    <row r="266" spans="1:30" ht="12.75" customHeight="1" x14ac:dyDescent="0.2">
      <c r="A266" s="46"/>
      <c r="T266" s="45"/>
      <c r="U266" s="45"/>
      <c r="V266" s="45"/>
      <c r="W266" s="225"/>
      <c r="X266" s="1"/>
      <c r="Y266" s="1"/>
      <c r="AA266" s="1"/>
      <c r="AB266" s="35"/>
      <c r="AC266" s="36"/>
      <c r="AD266" s="1"/>
    </row>
    <row r="267" spans="1:30" ht="12.75" customHeight="1" x14ac:dyDescent="0.2">
      <c r="W267" s="221">
        <f>SUM(W260:W264)</f>
        <v>12</v>
      </c>
      <c r="X267" s="1">
        <f>W260/B252</f>
        <v>0.13725490196078433</v>
      </c>
      <c r="Y267" s="1">
        <f>W267/B252</f>
        <v>0.23529411764705882</v>
      </c>
      <c r="Z267" s="1">
        <f>Y267-X267</f>
        <v>9.8039215686274495E-2</v>
      </c>
      <c r="AA267" s="1"/>
    </row>
    <row r="268" spans="1:30" ht="12.75" customHeight="1" x14ac:dyDescent="0.3">
      <c r="A268" s="61" t="s">
        <v>76</v>
      </c>
      <c r="T268" s="1"/>
      <c r="U268" s="1"/>
      <c r="W268" s="151"/>
    </row>
    <row r="269" spans="1:30" ht="99.75" customHeight="1" x14ac:dyDescent="0.2">
      <c r="B269" s="306" t="s">
        <v>3</v>
      </c>
      <c r="C269" s="307"/>
      <c r="D269" s="307"/>
      <c r="E269" s="307"/>
      <c r="F269" s="307"/>
      <c r="G269" s="307"/>
      <c r="H269" s="307"/>
      <c r="I269" s="307"/>
      <c r="J269" s="307"/>
      <c r="K269" s="308" t="s">
        <v>135</v>
      </c>
      <c r="L269" s="300"/>
      <c r="M269" s="308" t="s">
        <v>136</v>
      </c>
      <c r="N269" s="300"/>
      <c r="O269" s="308" t="s">
        <v>137</v>
      </c>
      <c r="P269" s="300"/>
      <c r="Q269" s="56"/>
      <c r="R269" s="56"/>
      <c r="S269" s="56"/>
      <c r="T269" s="9" t="s">
        <v>135</v>
      </c>
      <c r="U269" s="9" t="s">
        <v>136</v>
      </c>
      <c r="V269" s="9" t="s">
        <v>137</v>
      </c>
      <c r="W269" s="213" t="s">
        <v>10</v>
      </c>
      <c r="X269" s="10" t="s">
        <v>11</v>
      </c>
      <c r="Y269" s="10" t="s">
        <v>12</v>
      </c>
      <c r="Z269" s="11" t="s">
        <v>13</v>
      </c>
      <c r="AA269" s="10" t="s">
        <v>14</v>
      </c>
      <c r="AB269" s="12" t="s">
        <v>15</v>
      </c>
      <c r="AC269" s="12" t="s">
        <v>16</v>
      </c>
      <c r="AD269" s="13" t="s">
        <v>17</v>
      </c>
    </row>
    <row r="270" spans="1:30" ht="12.75" customHeight="1" x14ac:dyDescent="0.2">
      <c r="A270" s="15" t="s">
        <v>18</v>
      </c>
      <c r="B270" s="16">
        <v>1</v>
      </c>
      <c r="C270" s="16">
        <v>2</v>
      </c>
      <c r="D270" s="16">
        <v>3</v>
      </c>
      <c r="E270" s="16">
        <v>4</v>
      </c>
      <c r="F270" s="16">
        <v>5</v>
      </c>
      <c r="G270" s="16">
        <v>6</v>
      </c>
      <c r="H270" s="16">
        <v>7</v>
      </c>
      <c r="I270" s="16">
        <v>8</v>
      </c>
      <c r="J270" s="16">
        <v>9</v>
      </c>
      <c r="K270" s="16">
        <v>10</v>
      </c>
      <c r="L270" s="331">
        <v>10</v>
      </c>
      <c r="M270" s="332"/>
      <c r="N270" s="333"/>
      <c r="O270" s="20"/>
      <c r="P270" s="20"/>
      <c r="Q270" s="20"/>
      <c r="R270" s="20"/>
      <c r="S270" s="20"/>
      <c r="T270" s="34"/>
      <c r="U270" s="34"/>
      <c r="V270" s="34"/>
      <c r="W270" s="215"/>
      <c r="X270" s="21"/>
      <c r="Y270" s="24"/>
      <c r="Z270" s="1"/>
      <c r="AB270" s="24"/>
      <c r="AC270" s="24"/>
      <c r="AD270" s="1"/>
    </row>
    <row r="271" spans="1:30" ht="12.75" customHeight="1" x14ac:dyDescent="0.2">
      <c r="A271" s="46" t="s">
        <v>29</v>
      </c>
      <c r="B271" s="25">
        <v>50</v>
      </c>
      <c r="C271" s="25"/>
      <c r="D271" s="25"/>
      <c r="E271" s="25"/>
      <c r="F271" s="25"/>
      <c r="G271" s="25"/>
      <c r="H271" s="25"/>
      <c r="I271" s="25"/>
      <c r="J271" s="25"/>
      <c r="K271" s="25"/>
      <c r="L271" s="26"/>
      <c r="M271" s="34"/>
      <c r="N271" s="34"/>
      <c r="O271" s="34"/>
      <c r="P271" s="34"/>
      <c r="Q271" s="34"/>
      <c r="R271" s="34"/>
      <c r="S271" s="34"/>
      <c r="T271" s="34"/>
      <c r="U271" s="34"/>
      <c r="V271" s="34"/>
      <c r="W271" s="215"/>
      <c r="X271" s="21"/>
      <c r="Y271" s="24"/>
      <c r="Z271" s="1"/>
      <c r="AB271" s="29">
        <f>B271</f>
        <v>50</v>
      </c>
      <c r="AC271" s="24"/>
      <c r="AD271" s="1"/>
    </row>
    <row r="272" spans="1:30" ht="12.75" customHeight="1" x14ac:dyDescent="0.2">
      <c r="A272" s="40" t="s">
        <v>30</v>
      </c>
      <c r="C272" s="2">
        <v>39</v>
      </c>
      <c r="L272" s="2"/>
      <c r="M272" s="2"/>
      <c r="N272" s="2"/>
      <c r="O272" s="2"/>
      <c r="P272" s="2"/>
      <c r="Q272" s="2"/>
      <c r="R272" s="2"/>
      <c r="S272" s="2"/>
      <c r="T272" s="34"/>
      <c r="U272" s="34"/>
      <c r="V272" s="34"/>
      <c r="W272" s="215"/>
      <c r="X272" s="21"/>
      <c r="Y272" s="36"/>
      <c r="Z272" s="1"/>
      <c r="AA272" s="1">
        <f>C272/B271</f>
        <v>0.78</v>
      </c>
      <c r="AB272" s="35">
        <v>39</v>
      </c>
      <c r="AC272" s="36">
        <f t="shared" ref="AC272:AC278" si="80">AB272/AB271</f>
        <v>0.78</v>
      </c>
      <c r="AD272" s="1">
        <f t="shared" ref="AD272:AD278" si="81">100%-AC272</f>
        <v>0.21999999999999997</v>
      </c>
    </row>
    <row r="273" spans="1:30" ht="12.75" customHeight="1" x14ac:dyDescent="0.2">
      <c r="A273" s="40" t="s">
        <v>31</v>
      </c>
      <c r="D273" s="2">
        <v>29</v>
      </c>
      <c r="L273" s="2"/>
      <c r="M273" s="2"/>
      <c r="N273" s="2"/>
      <c r="O273" s="2"/>
      <c r="P273" s="2"/>
      <c r="Q273" s="2"/>
      <c r="R273" s="2"/>
      <c r="S273" s="2"/>
      <c r="T273" s="34"/>
      <c r="U273" s="34"/>
      <c r="V273" s="34"/>
      <c r="W273" s="215"/>
      <c r="X273" s="21"/>
      <c r="Y273" s="36"/>
      <c r="Z273" s="1"/>
      <c r="AA273" s="1">
        <f>D273/C272</f>
        <v>0.74358974358974361</v>
      </c>
      <c r="AB273" s="35">
        <v>36</v>
      </c>
      <c r="AC273" s="36">
        <f t="shared" si="80"/>
        <v>0.92307692307692313</v>
      </c>
      <c r="AD273" s="1">
        <f t="shared" si="81"/>
        <v>7.6923076923076872E-2</v>
      </c>
    </row>
    <row r="274" spans="1:30" ht="12.75" customHeight="1" x14ac:dyDescent="0.2">
      <c r="A274" s="46" t="s">
        <v>50</v>
      </c>
      <c r="E274" s="2">
        <v>26</v>
      </c>
      <c r="L274" s="2"/>
      <c r="M274" s="2"/>
      <c r="N274" s="2"/>
      <c r="O274" s="2"/>
      <c r="P274" s="2"/>
      <c r="Q274" s="2"/>
      <c r="R274" s="2"/>
      <c r="S274" s="2"/>
      <c r="T274" s="34"/>
      <c r="U274" s="34"/>
      <c r="V274" s="34"/>
      <c r="W274" s="215"/>
      <c r="X274" s="21"/>
      <c r="Y274" s="36"/>
      <c r="Z274" s="1"/>
      <c r="AA274" s="1">
        <f>E274/D273</f>
        <v>0.89655172413793105</v>
      </c>
      <c r="AB274" s="35">
        <v>34</v>
      </c>
      <c r="AC274" s="36">
        <f t="shared" si="80"/>
        <v>0.94444444444444442</v>
      </c>
      <c r="AD274" s="1">
        <f t="shared" si="81"/>
        <v>5.555555555555558E-2</v>
      </c>
    </row>
    <row r="275" spans="1:30" ht="12.75" customHeight="1" x14ac:dyDescent="0.2">
      <c r="A275" s="40" t="s">
        <v>51</v>
      </c>
      <c r="F275" s="2">
        <v>20</v>
      </c>
      <c r="L275" s="2"/>
      <c r="M275" s="2"/>
      <c r="N275" s="2"/>
      <c r="O275" s="2"/>
      <c r="P275" s="2"/>
      <c r="Q275" s="2"/>
      <c r="R275" s="2"/>
      <c r="S275" s="2"/>
      <c r="T275" s="34"/>
      <c r="U275" s="34"/>
      <c r="V275" s="34"/>
      <c r="W275" s="215"/>
      <c r="X275" s="21"/>
      <c r="Y275" s="36"/>
      <c r="Z275" s="1"/>
      <c r="AA275" s="1">
        <f>F275/E274</f>
        <v>0.76923076923076927</v>
      </c>
      <c r="AB275" s="35">
        <v>30</v>
      </c>
      <c r="AC275" s="36">
        <f t="shared" si="80"/>
        <v>0.88235294117647056</v>
      </c>
      <c r="AD275" s="1">
        <f t="shared" si="81"/>
        <v>0.11764705882352944</v>
      </c>
    </row>
    <row r="276" spans="1:30" ht="12.75" customHeight="1" x14ac:dyDescent="0.2">
      <c r="A276" s="40" t="s">
        <v>52</v>
      </c>
      <c r="G276" s="2">
        <v>19</v>
      </c>
      <c r="L276" s="2"/>
      <c r="M276" s="2"/>
      <c r="N276" s="2"/>
      <c r="O276" s="2"/>
      <c r="P276" s="2"/>
      <c r="Q276" s="2"/>
      <c r="R276" s="2"/>
      <c r="S276" s="2"/>
      <c r="T276" s="34"/>
      <c r="U276" s="34"/>
      <c r="V276" s="34"/>
      <c r="W276" s="215"/>
      <c r="X276" s="21"/>
      <c r="Y276" s="36"/>
      <c r="Z276" s="1"/>
      <c r="AA276" s="1">
        <f>G276/F275</f>
        <v>0.95</v>
      </c>
      <c r="AB276" s="35">
        <v>28</v>
      </c>
      <c r="AC276" s="36">
        <f t="shared" si="80"/>
        <v>0.93333333333333335</v>
      </c>
      <c r="AD276" s="1">
        <f t="shared" si="81"/>
        <v>6.6666666666666652E-2</v>
      </c>
    </row>
    <row r="277" spans="1:30" ht="12.75" customHeight="1" x14ac:dyDescent="0.2">
      <c r="A277" s="40" t="s">
        <v>53</v>
      </c>
      <c r="H277" s="2">
        <v>17</v>
      </c>
      <c r="L277" s="2"/>
      <c r="M277" s="2"/>
      <c r="N277" s="2"/>
      <c r="O277" s="2"/>
      <c r="P277" s="2"/>
      <c r="Q277" s="2"/>
      <c r="R277" s="2"/>
      <c r="S277" s="2"/>
      <c r="T277" s="34"/>
      <c r="U277" s="34"/>
      <c r="V277" s="34"/>
      <c r="W277" s="215"/>
      <c r="X277" s="21"/>
      <c r="Y277" s="36"/>
      <c r="Z277" s="1"/>
      <c r="AA277" s="1">
        <f>H277/G276</f>
        <v>0.89473684210526316</v>
      </c>
      <c r="AB277" s="35">
        <v>28</v>
      </c>
      <c r="AC277" s="36">
        <f t="shared" si="80"/>
        <v>1</v>
      </c>
      <c r="AD277" s="1">
        <f t="shared" si="81"/>
        <v>0</v>
      </c>
    </row>
    <row r="278" spans="1:30" ht="12.75" customHeight="1" x14ac:dyDescent="0.2">
      <c r="A278" s="40" t="s">
        <v>54</v>
      </c>
      <c r="I278" s="2">
        <v>17</v>
      </c>
      <c r="L278" s="2"/>
      <c r="M278" s="2"/>
      <c r="N278" s="2"/>
      <c r="O278" s="2"/>
      <c r="P278" s="2"/>
      <c r="Q278" s="2"/>
      <c r="R278" s="2"/>
      <c r="S278" s="2"/>
      <c r="T278" s="34"/>
      <c r="U278" s="34"/>
      <c r="V278" s="34"/>
      <c r="W278" s="215"/>
      <c r="X278" s="21"/>
      <c r="Y278" s="36"/>
      <c r="Z278" s="1"/>
      <c r="AA278" s="1">
        <f>I278/H277</f>
        <v>1</v>
      </c>
      <c r="AB278" s="35">
        <v>27</v>
      </c>
      <c r="AC278" s="36">
        <f t="shared" si="80"/>
        <v>0.9642857142857143</v>
      </c>
      <c r="AD278" s="1">
        <f t="shared" si="81"/>
        <v>3.5714285714285698E-2</v>
      </c>
    </row>
    <row r="279" spans="1:30" ht="12.75" customHeight="1" x14ac:dyDescent="0.2">
      <c r="A279" s="40" t="s">
        <v>55</v>
      </c>
      <c r="J279" s="2">
        <v>17</v>
      </c>
      <c r="L279" s="2"/>
      <c r="M279" s="2">
        <v>9</v>
      </c>
      <c r="N279" s="2"/>
      <c r="O279" s="2">
        <v>7</v>
      </c>
      <c r="P279" s="2"/>
      <c r="Q279" s="2"/>
      <c r="R279" s="2"/>
      <c r="S279" s="2"/>
      <c r="T279" s="45"/>
      <c r="U279" s="45">
        <v>9</v>
      </c>
      <c r="V279" s="45">
        <v>7</v>
      </c>
      <c r="W279" s="225">
        <f t="shared" ref="W279:W281" si="82">SUM(T279:V279)</f>
        <v>16</v>
      </c>
      <c r="X279" s="21"/>
      <c r="Y279" s="36"/>
      <c r="Z279" s="1"/>
      <c r="AA279" s="1"/>
      <c r="AB279" s="35">
        <v>23</v>
      </c>
      <c r="AC279" s="36"/>
      <c r="AD279" s="1"/>
    </row>
    <row r="280" spans="1:30" ht="12.75" customHeight="1" x14ac:dyDescent="0.2">
      <c r="A280" s="40" t="s">
        <v>56</v>
      </c>
      <c r="J280" s="2">
        <v>3</v>
      </c>
      <c r="L280" s="2"/>
      <c r="M280" s="2"/>
      <c r="N280" s="2">
        <v>1</v>
      </c>
      <c r="O280" s="2">
        <v>2</v>
      </c>
      <c r="P280" s="2">
        <v>2</v>
      </c>
      <c r="Q280" s="2"/>
      <c r="R280" s="2"/>
      <c r="S280" s="2"/>
      <c r="T280" s="45"/>
      <c r="U280" s="45">
        <v>1</v>
      </c>
      <c r="V280" s="45">
        <v>1</v>
      </c>
      <c r="W280" s="225">
        <f t="shared" si="82"/>
        <v>2</v>
      </c>
      <c r="X280" s="21"/>
      <c r="Y280" s="36"/>
      <c r="Z280" s="1"/>
      <c r="AA280" s="1"/>
      <c r="AB280" s="35">
        <v>6</v>
      </c>
      <c r="AC280" s="36"/>
      <c r="AD280" s="1"/>
    </row>
    <row r="281" spans="1:30" ht="12.75" customHeight="1" x14ac:dyDescent="0.2">
      <c r="A281" s="40" t="s">
        <v>57</v>
      </c>
      <c r="J281" s="2">
        <v>2</v>
      </c>
      <c r="L281" s="2"/>
      <c r="M281" s="2"/>
      <c r="N281" s="2"/>
      <c r="O281" s="2">
        <v>2</v>
      </c>
      <c r="P281" s="2"/>
      <c r="Q281" s="2"/>
      <c r="R281" s="2"/>
      <c r="S281" s="2"/>
      <c r="T281" s="45"/>
      <c r="U281" s="45"/>
      <c r="V281" s="45">
        <v>2</v>
      </c>
      <c r="W281" s="225">
        <f t="shared" si="82"/>
        <v>2</v>
      </c>
      <c r="X281" s="21"/>
      <c r="Y281" s="36"/>
      <c r="Z281" s="1"/>
      <c r="AA281" s="1"/>
      <c r="AB281" s="35">
        <v>2</v>
      </c>
      <c r="AC281" s="36"/>
      <c r="AD281" s="1"/>
    </row>
    <row r="282" spans="1:30" ht="12.75" customHeight="1" x14ac:dyDescent="0.2">
      <c r="A282" s="40" t="s">
        <v>58</v>
      </c>
      <c r="J282" s="2">
        <v>1</v>
      </c>
      <c r="K282" s="2">
        <v>1</v>
      </c>
      <c r="L282" s="2"/>
      <c r="M282" s="2"/>
      <c r="N282" s="2"/>
      <c r="O282" s="2"/>
      <c r="P282" s="2"/>
      <c r="Q282" s="2"/>
      <c r="R282" s="2"/>
      <c r="S282" s="2"/>
      <c r="T282" s="45"/>
      <c r="U282" s="45"/>
      <c r="V282" s="45"/>
      <c r="W282" s="225"/>
      <c r="X282" s="21"/>
      <c r="Y282" s="36"/>
      <c r="Z282" s="1"/>
      <c r="AA282" s="1"/>
      <c r="AB282" s="35">
        <v>1</v>
      </c>
      <c r="AC282" s="36"/>
      <c r="AD282" s="1"/>
    </row>
    <row r="283" spans="1:30" ht="12.75" customHeight="1" x14ac:dyDescent="0.2">
      <c r="A283" s="40" t="s">
        <v>59</v>
      </c>
      <c r="J283" s="2">
        <v>1</v>
      </c>
      <c r="L283" s="2"/>
      <c r="M283" s="2"/>
      <c r="N283" s="2"/>
      <c r="O283" s="2"/>
      <c r="P283" s="2"/>
      <c r="Q283" s="2"/>
      <c r="R283" s="2"/>
      <c r="S283" s="2"/>
      <c r="T283" s="45">
        <v>1</v>
      </c>
      <c r="U283" s="45"/>
      <c r="V283" s="45"/>
      <c r="W283" s="225">
        <f>SUM(T283:V283)</f>
        <v>1</v>
      </c>
      <c r="X283" s="21"/>
      <c r="Y283" s="36"/>
      <c r="Z283" s="1"/>
      <c r="AA283" s="1"/>
      <c r="AB283" s="35">
        <v>1</v>
      </c>
      <c r="AC283" s="36"/>
      <c r="AD283" s="1"/>
    </row>
    <row r="284" spans="1:30" ht="12.75" customHeight="1" x14ac:dyDescent="0.2">
      <c r="A284" s="46"/>
      <c r="L284" s="2"/>
      <c r="M284" s="2"/>
      <c r="N284" s="2"/>
      <c r="O284" s="2"/>
      <c r="P284" s="2"/>
      <c r="Q284" s="2"/>
      <c r="R284" s="2"/>
      <c r="S284" s="2"/>
      <c r="T284" s="45"/>
      <c r="U284" s="45"/>
      <c r="V284" s="45"/>
      <c r="W284" s="225"/>
      <c r="X284" s="21"/>
      <c r="Y284" s="36"/>
      <c r="Z284" s="1"/>
      <c r="AA284" s="1"/>
      <c r="AB284" s="35"/>
      <c r="AC284" s="36"/>
      <c r="AD284" s="1"/>
    </row>
    <row r="285" spans="1:30" ht="12.75" customHeight="1" x14ac:dyDescent="0.2">
      <c r="W285" s="221">
        <f>SUM(W279:W283)</f>
        <v>21</v>
      </c>
      <c r="X285" s="21">
        <f>W279/B271</f>
        <v>0.32</v>
      </c>
      <c r="Y285" s="1">
        <f>W285/B271</f>
        <v>0.42</v>
      </c>
      <c r="Z285" s="1">
        <f>Y285-X285</f>
        <v>9.9999999999999978E-2</v>
      </c>
      <c r="AA285" s="1"/>
      <c r="AB285" s="35"/>
      <c r="AC285" s="36"/>
      <c r="AD285" s="1"/>
    </row>
    <row r="286" spans="1:30" ht="12.75" customHeight="1" x14ac:dyDescent="0.3">
      <c r="A286" s="61" t="s">
        <v>77</v>
      </c>
      <c r="T286" s="1"/>
      <c r="U286" s="1"/>
      <c r="W286" s="151"/>
    </row>
    <row r="287" spans="1:30" ht="100.5" customHeight="1" x14ac:dyDescent="0.2">
      <c r="B287" s="306" t="s">
        <v>3</v>
      </c>
      <c r="C287" s="307"/>
      <c r="D287" s="307"/>
      <c r="E287" s="307"/>
      <c r="F287" s="307"/>
      <c r="G287" s="307"/>
      <c r="H287" s="307"/>
      <c r="I287" s="307"/>
      <c r="J287" s="307"/>
      <c r="K287" s="313" t="s">
        <v>135</v>
      </c>
      <c r="L287" s="300"/>
      <c r="M287" s="313" t="s">
        <v>136</v>
      </c>
      <c r="N287" s="300"/>
      <c r="O287" s="313" t="s">
        <v>137</v>
      </c>
      <c r="P287" s="300"/>
      <c r="Q287" s="56"/>
      <c r="R287" s="56"/>
      <c r="S287" s="56"/>
      <c r="T287" s="9" t="s">
        <v>135</v>
      </c>
      <c r="U287" s="9" t="s">
        <v>136</v>
      </c>
      <c r="V287" s="9" t="s">
        <v>137</v>
      </c>
      <c r="W287" s="213" t="s">
        <v>10</v>
      </c>
      <c r="X287" s="10" t="s">
        <v>11</v>
      </c>
      <c r="Y287" s="10" t="s">
        <v>12</v>
      </c>
      <c r="Z287" s="11" t="s">
        <v>13</v>
      </c>
      <c r="AA287" s="10" t="s">
        <v>14</v>
      </c>
      <c r="AB287" s="12" t="s">
        <v>15</v>
      </c>
      <c r="AC287" s="12" t="s">
        <v>16</v>
      </c>
      <c r="AD287" s="13" t="s">
        <v>17</v>
      </c>
    </row>
    <row r="288" spans="1:30" ht="12.75" customHeight="1" x14ac:dyDescent="0.2">
      <c r="A288" s="15" t="s">
        <v>18</v>
      </c>
      <c r="B288" s="16">
        <v>1</v>
      </c>
      <c r="C288" s="16">
        <v>2</v>
      </c>
      <c r="D288" s="16">
        <v>3</v>
      </c>
      <c r="E288" s="16">
        <v>4</v>
      </c>
      <c r="F288" s="16">
        <v>5</v>
      </c>
      <c r="G288" s="16">
        <v>6</v>
      </c>
      <c r="H288" s="16">
        <v>7</v>
      </c>
      <c r="I288" s="16">
        <v>8</v>
      </c>
      <c r="J288" s="16">
        <v>9</v>
      </c>
      <c r="K288" s="16">
        <v>10</v>
      </c>
      <c r="L288" s="331">
        <v>10</v>
      </c>
      <c r="M288" s="332"/>
      <c r="N288" s="333"/>
      <c r="O288" s="20"/>
      <c r="P288" s="20"/>
      <c r="Q288" s="20"/>
      <c r="R288" s="20"/>
      <c r="S288" s="20"/>
      <c r="T288" s="45"/>
      <c r="U288" s="45"/>
      <c r="V288" s="45"/>
      <c r="W288" s="225"/>
      <c r="X288" s="21"/>
      <c r="Y288" s="24"/>
      <c r="Z288" s="1"/>
      <c r="AB288" s="24"/>
      <c r="AC288" s="24"/>
      <c r="AD288" s="1"/>
    </row>
    <row r="289" spans="1:30" ht="12.75" customHeight="1" x14ac:dyDescent="0.2">
      <c r="A289" s="40" t="s">
        <v>30</v>
      </c>
      <c r="B289" s="25">
        <v>35</v>
      </c>
      <c r="C289" s="25"/>
      <c r="D289" s="25"/>
      <c r="E289" s="25"/>
      <c r="F289" s="25"/>
      <c r="G289" s="25"/>
      <c r="H289" s="25"/>
      <c r="I289" s="25"/>
      <c r="J289" s="25"/>
      <c r="K289" s="25"/>
      <c r="L289" s="26"/>
      <c r="M289" s="34"/>
      <c r="N289" s="34"/>
      <c r="O289" s="34"/>
      <c r="P289" s="34"/>
      <c r="Q289" s="34"/>
      <c r="R289" s="34"/>
      <c r="S289" s="34"/>
      <c r="T289" s="45"/>
      <c r="U289" s="45"/>
      <c r="V289" s="45"/>
      <c r="W289" s="225"/>
      <c r="X289" s="21"/>
      <c r="Y289" s="24"/>
      <c r="Z289" s="1"/>
      <c r="AB289" s="29">
        <f>B289</f>
        <v>35</v>
      </c>
      <c r="AC289" s="24"/>
      <c r="AD289" s="1"/>
    </row>
    <row r="290" spans="1:30" ht="12.75" customHeight="1" x14ac:dyDescent="0.2">
      <c r="A290" s="40" t="s">
        <v>31</v>
      </c>
      <c r="C290" s="2">
        <v>23</v>
      </c>
      <c r="L290" s="2"/>
      <c r="M290" s="2"/>
      <c r="N290" s="2"/>
      <c r="O290" s="2"/>
      <c r="P290" s="2"/>
      <c r="Q290" s="2"/>
      <c r="R290" s="2"/>
      <c r="S290" s="2"/>
      <c r="T290" s="45"/>
      <c r="U290" s="45"/>
      <c r="V290" s="45"/>
      <c r="W290" s="225"/>
      <c r="X290" s="21"/>
      <c r="Y290" s="36"/>
      <c r="Z290" s="1"/>
      <c r="AA290" s="1">
        <f>C290/B289</f>
        <v>0.65714285714285714</v>
      </c>
      <c r="AB290" s="35">
        <v>23</v>
      </c>
      <c r="AC290" s="36">
        <f t="shared" ref="AC290:AC296" si="83">AB290/AB289</f>
        <v>0.65714285714285714</v>
      </c>
      <c r="AD290" s="1">
        <f t="shared" ref="AD290:AD296" si="84">100%-AC290</f>
        <v>0.34285714285714286</v>
      </c>
    </row>
    <row r="291" spans="1:30" ht="12.75" customHeight="1" x14ac:dyDescent="0.2">
      <c r="A291" s="46" t="s">
        <v>50</v>
      </c>
      <c r="D291" s="2">
        <v>16</v>
      </c>
      <c r="L291" s="2"/>
      <c r="M291" s="2"/>
      <c r="N291" s="2"/>
      <c r="O291" s="2"/>
      <c r="P291" s="2"/>
      <c r="Q291" s="2"/>
      <c r="R291" s="2"/>
      <c r="S291" s="2"/>
      <c r="T291" s="45"/>
      <c r="U291" s="45"/>
      <c r="V291" s="45"/>
      <c r="W291" s="225"/>
      <c r="X291" s="21"/>
      <c r="Y291" s="36"/>
      <c r="Z291" s="1"/>
      <c r="AA291" s="1">
        <f>D291/C290</f>
        <v>0.69565217391304346</v>
      </c>
      <c r="AB291" s="35">
        <v>17</v>
      </c>
      <c r="AC291" s="36">
        <f t="shared" si="83"/>
        <v>0.73913043478260865</v>
      </c>
      <c r="AD291" s="1">
        <f t="shared" si="84"/>
        <v>0.26086956521739135</v>
      </c>
    </row>
    <row r="292" spans="1:30" ht="12.75" customHeight="1" x14ac:dyDescent="0.2">
      <c r="A292" s="40" t="s">
        <v>51</v>
      </c>
      <c r="E292" s="2">
        <v>13</v>
      </c>
      <c r="L292" s="2"/>
      <c r="M292" s="2"/>
      <c r="N292" s="2"/>
      <c r="O292" s="2"/>
      <c r="P292" s="2"/>
      <c r="Q292" s="2"/>
      <c r="R292" s="2"/>
      <c r="S292" s="2"/>
      <c r="T292" s="45"/>
      <c r="U292" s="45"/>
      <c r="V292" s="45"/>
      <c r="W292" s="225"/>
      <c r="X292" s="21"/>
      <c r="Y292" s="36"/>
      <c r="Z292" s="1"/>
      <c r="AA292" s="1">
        <f>E292/D291</f>
        <v>0.8125</v>
      </c>
      <c r="AB292" s="35">
        <v>17</v>
      </c>
      <c r="AC292" s="36">
        <f t="shared" si="83"/>
        <v>1</v>
      </c>
      <c r="AD292" s="1">
        <f t="shared" si="84"/>
        <v>0</v>
      </c>
    </row>
    <row r="293" spans="1:30" ht="12.75" customHeight="1" x14ac:dyDescent="0.2">
      <c r="A293" s="40" t="s">
        <v>52</v>
      </c>
      <c r="F293" s="2">
        <v>12</v>
      </c>
      <c r="T293" s="45"/>
      <c r="U293" s="45"/>
      <c r="V293" s="45"/>
      <c r="W293" s="225"/>
      <c r="X293" s="21"/>
      <c r="Y293" s="1"/>
      <c r="AA293" s="1">
        <f>F293/E292</f>
        <v>0.92307692307692313</v>
      </c>
      <c r="AB293" s="35">
        <v>13</v>
      </c>
      <c r="AC293" s="36">
        <f t="shared" si="83"/>
        <v>0.76470588235294112</v>
      </c>
      <c r="AD293" s="1">
        <f t="shared" si="84"/>
        <v>0.23529411764705888</v>
      </c>
    </row>
    <row r="294" spans="1:30" ht="12.75" customHeight="1" x14ac:dyDescent="0.2">
      <c r="A294" s="40" t="s">
        <v>53</v>
      </c>
      <c r="G294" s="2">
        <v>10</v>
      </c>
      <c r="T294" s="45"/>
      <c r="U294" s="45"/>
      <c r="V294" s="45"/>
      <c r="W294" s="225"/>
      <c r="X294" s="1"/>
      <c r="Y294" s="1"/>
      <c r="AA294" s="1">
        <f>G294/F293</f>
        <v>0.83333333333333337</v>
      </c>
      <c r="AB294" s="35">
        <v>12</v>
      </c>
      <c r="AC294" s="36">
        <f t="shared" si="83"/>
        <v>0.92307692307692313</v>
      </c>
      <c r="AD294" s="1">
        <f t="shared" si="84"/>
        <v>7.6923076923076872E-2</v>
      </c>
    </row>
    <row r="295" spans="1:30" ht="12.75" customHeight="1" x14ac:dyDescent="0.2">
      <c r="A295" s="40" t="s">
        <v>54</v>
      </c>
      <c r="H295" s="2">
        <v>10</v>
      </c>
      <c r="T295" s="45"/>
      <c r="U295" s="45"/>
      <c r="V295" s="45"/>
      <c r="W295" s="225"/>
      <c r="X295" s="1"/>
      <c r="Y295" s="1"/>
      <c r="AA295" s="1">
        <f>H295/B289</f>
        <v>0.2857142857142857</v>
      </c>
      <c r="AB295" s="35">
        <v>13</v>
      </c>
      <c r="AC295" s="36">
        <f t="shared" si="83"/>
        <v>1.0833333333333333</v>
      </c>
      <c r="AD295" s="1">
        <f t="shared" si="84"/>
        <v>-8.3333333333333259E-2</v>
      </c>
    </row>
    <row r="296" spans="1:30" ht="12.75" customHeight="1" x14ac:dyDescent="0.2">
      <c r="A296" s="40" t="s">
        <v>55</v>
      </c>
      <c r="I296" s="2">
        <v>8</v>
      </c>
      <c r="T296" s="45"/>
      <c r="U296" s="45"/>
      <c r="V296" s="45"/>
      <c r="W296" s="225"/>
      <c r="X296" s="1"/>
      <c r="Y296" s="1"/>
      <c r="AA296" s="1">
        <f>I296/H295</f>
        <v>0.8</v>
      </c>
      <c r="AB296" s="35">
        <v>11</v>
      </c>
      <c r="AC296" s="36">
        <f t="shared" si="83"/>
        <v>0.84615384615384615</v>
      </c>
      <c r="AD296" s="1">
        <f t="shared" si="84"/>
        <v>0.15384615384615385</v>
      </c>
    </row>
    <row r="297" spans="1:30" ht="12.75" customHeight="1" x14ac:dyDescent="0.2">
      <c r="A297" s="40" t="s">
        <v>56</v>
      </c>
      <c r="J297" s="2">
        <v>8</v>
      </c>
      <c r="K297" s="2">
        <v>1</v>
      </c>
      <c r="L297" s="2">
        <v>3</v>
      </c>
      <c r="N297" s="2">
        <v>1</v>
      </c>
      <c r="O297" s="2">
        <v>1</v>
      </c>
      <c r="Q297" s="2">
        <v>4</v>
      </c>
      <c r="T297" s="45">
        <v>3</v>
      </c>
      <c r="U297" s="45">
        <v>1</v>
      </c>
      <c r="V297" s="45">
        <v>4</v>
      </c>
      <c r="W297" s="225">
        <f t="shared" ref="W297:W299" si="85">SUM(T297:V297)</f>
        <v>8</v>
      </c>
      <c r="X297" s="1"/>
      <c r="Y297" s="1"/>
      <c r="AA297" s="1"/>
      <c r="AB297" s="35">
        <v>11</v>
      </c>
      <c r="AC297" s="36"/>
      <c r="AD297" s="1"/>
    </row>
    <row r="298" spans="1:30" ht="12.75" customHeight="1" x14ac:dyDescent="0.2">
      <c r="A298" s="40" t="s">
        <v>57</v>
      </c>
      <c r="J298" s="2">
        <v>2</v>
      </c>
      <c r="K298" s="2">
        <v>1</v>
      </c>
      <c r="O298" s="2">
        <v>1</v>
      </c>
      <c r="P298" s="2">
        <v>1</v>
      </c>
      <c r="T298" s="45">
        <v>1</v>
      </c>
      <c r="U298" s="45"/>
      <c r="V298" s="45">
        <v>1</v>
      </c>
      <c r="W298" s="225">
        <f t="shared" si="85"/>
        <v>2</v>
      </c>
      <c r="X298" s="1"/>
      <c r="Y298" s="1"/>
      <c r="AA298" s="1"/>
      <c r="AB298" s="35">
        <v>3</v>
      </c>
      <c r="AC298" s="36"/>
      <c r="AD298" s="1"/>
    </row>
    <row r="299" spans="1:30" ht="12.75" customHeight="1" x14ac:dyDescent="0.2">
      <c r="A299" s="40" t="s">
        <v>58</v>
      </c>
      <c r="J299" s="2">
        <v>1</v>
      </c>
      <c r="P299" s="2">
        <v>1</v>
      </c>
      <c r="T299" s="45"/>
      <c r="U299" s="45"/>
      <c r="V299" s="45">
        <v>1</v>
      </c>
      <c r="W299" s="225">
        <f t="shared" si="85"/>
        <v>1</v>
      </c>
      <c r="X299" s="1"/>
      <c r="Y299" s="1"/>
      <c r="AA299" s="1"/>
      <c r="AB299" s="35">
        <v>1</v>
      </c>
      <c r="AC299" s="36"/>
      <c r="AD299" s="1"/>
    </row>
    <row r="300" spans="1:30" ht="12.75" customHeight="1" x14ac:dyDescent="0.2">
      <c r="A300" s="40" t="s">
        <v>59</v>
      </c>
      <c r="H300" s="2">
        <v>1</v>
      </c>
      <c r="J300" s="2">
        <v>1</v>
      </c>
      <c r="T300" s="45"/>
      <c r="U300" s="45"/>
      <c r="V300" s="45"/>
      <c r="W300" s="225"/>
      <c r="X300" s="1"/>
      <c r="Y300" s="1"/>
      <c r="AA300" s="1"/>
      <c r="AB300" s="35">
        <v>1</v>
      </c>
      <c r="AC300" s="36"/>
      <c r="AD300" s="1"/>
    </row>
    <row r="301" spans="1:30" ht="12.75" customHeight="1" x14ac:dyDescent="0.2">
      <c r="A301" s="40" t="s">
        <v>70</v>
      </c>
      <c r="J301" s="2">
        <v>1</v>
      </c>
      <c r="T301" s="45"/>
      <c r="U301" s="45"/>
      <c r="V301" s="45"/>
      <c r="W301" s="225"/>
      <c r="X301" s="1"/>
      <c r="Y301" s="1"/>
      <c r="AA301" s="1"/>
      <c r="AB301" s="35">
        <v>1</v>
      </c>
      <c r="AC301" s="36"/>
      <c r="AD301" s="1"/>
    </row>
    <row r="302" spans="1:30" ht="12.75" customHeight="1" x14ac:dyDescent="0.2">
      <c r="W302" s="221">
        <f>SUM(W297:W301)</f>
        <v>11</v>
      </c>
      <c r="X302" s="1">
        <f>W297/B289</f>
        <v>0.22857142857142856</v>
      </c>
      <c r="Y302" s="1">
        <f>W302/B289</f>
        <v>0.31428571428571428</v>
      </c>
      <c r="Z302" s="1">
        <f>Y302-X302</f>
        <v>8.5714285714285715E-2</v>
      </c>
      <c r="AA302" s="1"/>
    </row>
    <row r="303" spans="1:30" ht="12.75" customHeight="1" x14ac:dyDescent="0.3">
      <c r="A303" s="61" t="s">
        <v>78</v>
      </c>
      <c r="X303" s="1"/>
      <c r="Y303" s="1"/>
      <c r="AA303" s="1"/>
    </row>
    <row r="304" spans="1:30" ht="12.75" customHeight="1" x14ac:dyDescent="0.2">
      <c r="A304" s="15" t="s">
        <v>18</v>
      </c>
      <c r="B304" s="16">
        <v>1</v>
      </c>
      <c r="C304" s="16">
        <v>2</v>
      </c>
      <c r="D304" s="16">
        <v>3</v>
      </c>
      <c r="E304" s="16">
        <v>4</v>
      </c>
      <c r="F304" s="16">
        <v>5</v>
      </c>
      <c r="G304" s="16">
        <v>6</v>
      </c>
      <c r="H304" s="16">
        <v>7</v>
      </c>
      <c r="I304" s="16">
        <v>8</v>
      </c>
      <c r="J304" s="16">
        <v>9</v>
      </c>
      <c r="K304" s="16">
        <v>10</v>
      </c>
      <c r="L304" s="331">
        <v>10</v>
      </c>
      <c r="M304" s="332"/>
      <c r="N304" s="333"/>
      <c r="O304" s="20"/>
      <c r="P304" s="20"/>
      <c r="Q304" s="20"/>
      <c r="R304" s="20"/>
      <c r="S304" s="20"/>
      <c r="T304" s="45"/>
      <c r="U304" s="45"/>
      <c r="V304" s="45"/>
      <c r="W304" s="225"/>
      <c r="X304" s="21"/>
      <c r="Y304" s="24"/>
      <c r="Z304" s="1"/>
      <c r="AB304" s="24"/>
      <c r="AC304" s="24"/>
      <c r="AD304" s="1"/>
    </row>
    <row r="305" spans="1:39" ht="12.75" customHeight="1" x14ac:dyDescent="0.2">
      <c r="A305" s="40" t="s">
        <v>31</v>
      </c>
      <c r="B305" s="25">
        <v>38</v>
      </c>
      <c r="C305" s="25"/>
      <c r="D305" s="25"/>
      <c r="E305" s="25"/>
      <c r="F305" s="25"/>
      <c r="G305" s="25"/>
      <c r="H305" s="25"/>
      <c r="I305" s="25"/>
      <c r="J305" s="25"/>
      <c r="K305" s="25"/>
      <c r="L305" s="26"/>
      <c r="M305" s="34"/>
      <c r="N305" s="34"/>
      <c r="O305" s="34"/>
      <c r="P305" s="34"/>
      <c r="Q305" s="34"/>
      <c r="R305" s="34"/>
      <c r="S305" s="34"/>
      <c r="T305" s="45"/>
      <c r="U305" s="45"/>
      <c r="V305" s="45"/>
      <c r="W305" s="225"/>
      <c r="X305" s="21"/>
      <c r="Y305" s="24"/>
      <c r="Z305" s="1"/>
      <c r="AB305" s="29">
        <f>B305</f>
        <v>38</v>
      </c>
      <c r="AC305" s="24"/>
      <c r="AD305" s="1"/>
    </row>
    <row r="306" spans="1:39" ht="12.75" customHeight="1" x14ac:dyDescent="0.2">
      <c r="A306" s="46" t="s">
        <v>50</v>
      </c>
      <c r="C306" s="2">
        <v>29</v>
      </c>
      <c r="L306" s="2"/>
      <c r="M306" s="2"/>
      <c r="N306" s="2"/>
      <c r="O306" s="2"/>
      <c r="P306" s="2"/>
      <c r="Q306" s="2"/>
      <c r="R306" s="2"/>
      <c r="S306" s="2"/>
      <c r="T306" s="45"/>
      <c r="U306" s="45"/>
      <c r="V306" s="45"/>
      <c r="W306" s="225"/>
      <c r="X306" s="21"/>
      <c r="Y306" s="36"/>
      <c r="Z306" s="1"/>
      <c r="AA306" s="1">
        <f>C306/B305</f>
        <v>0.76315789473684215</v>
      </c>
      <c r="AB306" s="35">
        <v>29</v>
      </c>
      <c r="AC306" s="36">
        <f t="shared" ref="AC306:AC311" si="86">AB306/AB305</f>
        <v>0.76315789473684215</v>
      </c>
      <c r="AD306" s="1">
        <f t="shared" ref="AD306:AD311" si="87">100%-AC306</f>
        <v>0.23684210526315785</v>
      </c>
      <c r="AK306" s="12"/>
      <c r="AL306" s="12"/>
      <c r="AM306" s="13"/>
    </row>
    <row r="307" spans="1:39" ht="12.75" customHeight="1" x14ac:dyDescent="0.2">
      <c r="A307" s="40" t="s">
        <v>51</v>
      </c>
      <c r="D307" s="2">
        <v>24</v>
      </c>
      <c r="T307" s="45"/>
      <c r="U307" s="45"/>
      <c r="V307" s="45"/>
      <c r="W307" s="225"/>
      <c r="X307" s="1"/>
      <c r="Y307" s="1"/>
      <c r="AA307" s="1">
        <f>D307/C306</f>
        <v>0.82758620689655171</v>
      </c>
      <c r="AB307" s="35">
        <v>26</v>
      </c>
      <c r="AC307" s="36">
        <f t="shared" si="86"/>
        <v>0.89655172413793105</v>
      </c>
      <c r="AD307" s="1">
        <f t="shared" si="87"/>
        <v>0.10344827586206895</v>
      </c>
      <c r="AK307" s="24"/>
      <c r="AL307" s="24"/>
      <c r="AM307" s="1"/>
    </row>
    <row r="308" spans="1:39" ht="12.75" customHeight="1" x14ac:dyDescent="0.2">
      <c r="A308" s="40" t="s">
        <v>52</v>
      </c>
      <c r="E308" s="2">
        <v>24</v>
      </c>
      <c r="T308" s="45"/>
      <c r="U308" s="45"/>
      <c r="V308" s="45"/>
      <c r="W308" s="225"/>
      <c r="X308" s="1"/>
      <c r="Y308" s="1"/>
      <c r="AA308" s="1">
        <f>E308/D307</f>
        <v>1</v>
      </c>
      <c r="AB308" s="35">
        <v>25</v>
      </c>
      <c r="AC308" s="36">
        <f t="shared" si="86"/>
        <v>0.96153846153846156</v>
      </c>
      <c r="AD308" s="1">
        <f t="shared" si="87"/>
        <v>3.8461538461538436E-2</v>
      </c>
      <c r="AK308" s="29"/>
      <c r="AL308" s="24"/>
      <c r="AM308" s="1"/>
    </row>
    <row r="309" spans="1:39" ht="12.75" customHeight="1" x14ac:dyDescent="0.2">
      <c r="A309" s="40" t="s">
        <v>53</v>
      </c>
      <c r="F309" s="2">
        <v>23</v>
      </c>
      <c r="T309" s="45"/>
      <c r="U309" s="45"/>
      <c r="V309" s="45"/>
      <c r="W309" s="225"/>
      <c r="X309" s="1"/>
      <c r="Y309" s="1"/>
      <c r="AA309" s="1">
        <f>F309/E308</f>
        <v>0.95833333333333337</v>
      </c>
      <c r="AB309" s="35">
        <v>25</v>
      </c>
      <c r="AC309" s="36">
        <f t="shared" si="86"/>
        <v>1</v>
      </c>
      <c r="AD309" s="1">
        <f t="shared" si="87"/>
        <v>0</v>
      </c>
      <c r="AK309" s="29"/>
      <c r="AL309" s="24"/>
      <c r="AM309" s="1"/>
    </row>
    <row r="310" spans="1:39" ht="12.75" customHeight="1" x14ac:dyDescent="0.2">
      <c r="A310" s="40" t="s">
        <v>54</v>
      </c>
      <c r="G310" s="2">
        <v>23</v>
      </c>
      <c r="T310" s="45"/>
      <c r="U310" s="45"/>
      <c r="V310" s="45"/>
      <c r="W310" s="225"/>
      <c r="X310" s="1"/>
      <c r="Y310" s="1"/>
      <c r="AA310" s="1">
        <f>G310/F309</f>
        <v>1</v>
      </c>
      <c r="AB310" s="35">
        <v>25</v>
      </c>
      <c r="AC310" s="36">
        <f t="shared" si="86"/>
        <v>1</v>
      </c>
      <c r="AD310" s="1">
        <f t="shared" si="87"/>
        <v>0</v>
      </c>
      <c r="AK310" s="29"/>
      <c r="AL310" s="24"/>
      <c r="AM310" s="1"/>
    </row>
    <row r="311" spans="1:39" ht="12.75" customHeight="1" x14ac:dyDescent="0.2">
      <c r="A311" s="40" t="s">
        <v>55</v>
      </c>
      <c r="H311" s="2">
        <v>20</v>
      </c>
      <c r="T311" s="45"/>
      <c r="U311" s="45"/>
      <c r="V311" s="45"/>
      <c r="W311" s="225"/>
      <c r="X311" s="1"/>
      <c r="Y311" s="1"/>
      <c r="AA311" s="1">
        <f>H311/G310</f>
        <v>0.86956521739130432</v>
      </c>
      <c r="AB311" s="35">
        <v>25</v>
      </c>
      <c r="AC311" s="36">
        <f t="shared" si="86"/>
        <v>1</v>
      </c>
      <c r="AD311" s="1">
        <f t="shared" si="87"/>
        <v>0</v>
      </c>
      <c r="AK311" s="29"/>
      <c r="AL311" s="24"/>
      <c r="AM311" s="1"/>
    </row>
    <row r="312" spans="1:39" ht="12.75" customHeight="1" x14ac:dyDescent="0.2">
      <c r="A312" s="40" t="s">
        <v>56</v>
      </c>
      <c r="I312" s="2">
        <v>18</v>
      </c>
      <c r="K312" s="2">
        <v>3</v>
      </c>
      <c r="L312" s="2">
        <v>9</v>
      </c>
      <c r="M312" s="2">
        <v>1</v>
      </c>
      <c r="N312" s="2">
        <v>3</v>
      </c>
      <c r="O312" s="2">
        <v>1</v>
      </c>
      <c r="P312" s="2">
        <v>6</v>
      </c>
      <c r="T312" s="45"/>
      <c r="U312" s="45"/>
      <c r="V312" s="45"/>
      <c r="W312" s="225"/>
      <c r="X312" s="1"/>
      <c r="Y312" s="1"/>
      <c r="AA312" s="1"/>
      <c r="AB312" s="35">
        <v>25</v>
      </c>
      <c r="AC312" s="36"/>
      <c r="AD312" s="1"/>
      <c r="AK312" s="29"/>
      <c r="AL312" s="24"/>
      <c r="AM312" s="1"/>
    </row>
    <row r="313" spans="1:39" ht="12.75" customHeight="1" x14ac:dyDescent="0.2">
      <c r="A313" s="40" t="s">
        <v>57</v>
      </c>
      <c r="J313" s="2">
        <v>18</v>
      </c>
      <c r="K313" s="2">
        <v>3</v>
      </c>
      <c r="L313" s="2">
        <v>9</v>
      </c>
      <c r="M313" s="2">
        <v>1</v>
      </c>
      <c r="N313" s="2">
        <v>4</v>
      </c>
      <c r="O313" s="2">
        <v>3</v>
      </c>
      <c r="P313" s="2">
        <v>6</v>
      </c>
      <c r="T313" s="45">
        <v>9</v>
      </c>
      <c r="U313" s="45">
        <v>3</v>
      </c>
      <c r="V313" s="45">
        <v>6</v>
      </c>
      <c r="W313" s="225">
        <f t="shared" ref="W313:W315" si="88">SUM(T313:V313)</f>
        <v>18</v>
      </c>
      <c r="X313" s="1"/>
      <c r="Y313" s="1"/>
      <c r="AA313" s="1"/>
      <c r="AB313" s="35">
        <v>25</v>
      </c>
      <c r="AC313" s="36"/>
      <c r="AD313" s="1"/>
      <c r="AK313" s="29"/>
      <c r="AL313" s="24"/>
      <c r="AM313" s="1"/>
    </row>
    <row r="314" spans="1:39" ht="12.75" customHeight="1" x14ac:dyDescent="0.2">
      <c r="A314" s="40" t="s">
        <v>58</v>
      </c>
      <c r="J314" s="2">
        <v>6</v>
      </c>
      <c r="L314" s="2">
        <v>3</v>
      </c>
      <c r="N314" s="2">
        <v>1</v>
      </c>
      <c r="P314" s="2">
        <v>2</v>
      </c>
      <c r="T314" s="45">
        <v>3</v>
      </c>
      <c r="U314" s="45">
        <v>1</v>
      </c>
      <c r="V314" s="45">
        <v>2</v>
      </c>
      <c r="W314" s="225">
        <f t="shared" si="88"/>
        <v>6</v>
      </c>
      <c r="X314" s="1"/>
      <c r="Y314" s="1"/>
      <c r="AA314" s="1"/>
      <c r="AB314" s="35">
        <v>7</v>
      </c>
      <c r="AC314" s="36"/>
      <c r="AD314" s="1"/>
      <c r="AK314" s="29"/>
      <c r="AL314" s="24"/>
      <c r="AM314" s="1"/>
    </row>
    <row r="315" spans="1:39" ht="12.75" customHeight="1" x14ac:dyDescent="0.2">
      <c r="A315" s="40" t="s">
        <v>59</v>
      </c>
      <c r="J315" s="2">
        <v>1</v>
      </c>
      <c r="P315" s="2">
        <v>1</v>
      </c>
      <c r="T315" s="45"/>
      <c r="U315" s="45"/>
      <c r="V315" s="45">
        <v>1</v>
      </c>
      <c r="W315" s="225">
        <f t="shared" si="88"/>
        <v>1</v>
      </c>
      <c r="X315" s="1"/>
      <c r="Y315" s="1"/>
      <c r="AA315" s="1"/>
      <c r="AB315" s="35">
        <v>1</v>
      </c>
      <c r="AC315" s="36"/>
      <c r="AD315" s="1"/>
      <c r="AK315" s="29"/>
      <c r="AL315" s="24"/>
      <c r="AM315" s="1"/>
    </row>
    <row r="316" spans="1:39" ht="12.75" customHeight="1" x14ac:dyDescent="0.2">
      <c r="A316" s="40" t="s">
        <v>70</v>
      </c>
      <c r="T316" s="45"/>
      <c r="U316" s="45"/>
      <c r="V316" s="45"/>
      <c r="W316" s="225"/>
      <c r="X316" s="1"/>
      <c r="Y316" s="1"/>
      <c r="AA316" s="1"/>
      <c r="AB316" s="35"/>
      <c r="AC316" s="36"/>
      <c r="AD316" s="1"/>
      <c r="AK316" s="29"/>
      <c r="AL316" s="24"/>
      <c r="AM316" s="1"/>
    </row>
    <row r="317" spans="1:39" ht="12.75" customHeight="1" x14ac:dyDescent="0.2">
      <c r="W317" s="221">
        <f>SUM(W313:W315)</f>
        <v>25</v>
      </c>
      <c r="X317" s="1">
        <f>W313/B305</f>
        <v>0.47368421052631576</v>
      </c>
      <c r="Y317" s="1">
        <f>W317/B305</f>
        <v>0.65789473684210531</v>
      </c>
      <c r="Z317" s="1">
        <f>Y317-X317</f>
        <v>0.18421052631578955</v>
      </c>
      <c r="AA317" s="1"/>
      <c r="AK317" s="35"/>
      <c r="AL317" s="36"/>
      <c r="AM317" s="1"/>
    </row>
    <row r="318" spans="1:39" ht="12.75" customHeight="1" x14ac:dyDescent="0.3">
      <c r="A318" s="61" t="s">
        <v>80</v>
      </c>
      <c r="X318" s="1"/>
      <c r="Y318" s="1"/>
      <c r="AA318" s="1"/>
    </row>
    <row r="319" spans="1:39" ht="12.75" customHeight="1" x14ac:dyDescent="0.2">
      <c r="A319" s="15" t="s">
        <v>18</v>
      </c>
      <c r="B319" s="16">
        <v>1</v>
      </c>
      <c r="C319" s="16">
        <v>2</v>
      </c>
      <c r="D319" s="16">
        <v>3</v>
      </c>
      <c r="E319" s="16">
        <v>4</v>
      </c>
      <c r="F319" s="16">
        <v>5</v>
      </c>
      <c r="G319" s="16">
        <v>6</v>
      </c>
      <c r="H319" s="16">
        <v>7</v>
      </c>
      <c r="I319" s="16">
        <v>8</v>
      </c>
      <c r="J319" s="16">
        <v>9</v>
      </c>
      <c r="K319" s="16">
        <v>10</v>
      </c>
      <c r="L319" s="331">
        <v>10</v>
      </c>
      <c r="M319" s="332"/>
      <c r="N319" s="333"/>
      <c r="O319" s="20"/>
      <c r="P319" s="20"/>
      <c r="Q319" s="20"/>
      <c r="R319" s="20"/>
      <c r="S319" s="20"/>
      <c r="T319" s="21"/>
      <c r="U319" s="21"/>
      <c r="V319" s="22"/>
      <c r="W319" s="276"/>
      <c r="X319" s="21"/>
      <c r="Y319" s="24"/>
      <c r="Z319" s="1"/>
      <c r="AB319" s="24"/>
      <c r="AC319" s="24"/>
      <c r="AD319" s="1"/>
    </row>
    <row r="320" spans="1:39" ht="12.75" customHeight="1" x14ac:dyDescent="0.2">
      <c r="A320" s="40" t="s">
        <v>50</v>
      </c>
      <c r="B320" s="25">
        <v>37</v>
      </c>
      <c r="C320" s="25"/>
      <c r="D320" s="25"/>
      <c r="E320" s="25"/>
      <c r="F320" s="25"/>
      <c r="G320" s="25"/>
      <c r="H320" s="25"/>
      <c r="I320" s="25"/>
      <c r="J320" s="25"/>
      <c r="K320" s="25"/>
      <c r="L320" s="26"/>
      <c r="M320" s="34"/>
      <c r="N320" s="34"/>
      <c r="O320" s="34"/>
      <c r="P320" s="34"/>
      <c r="Q320" s="34"/>
      <c r="R320" s="34"/>
      <c r="S320" s="34"/>
      <c r="T320" s="45"/>
      <c r="U320" s="45"/>
      <c r="V320" s="45"/>
      <c r="W320" s="225"/>
      <c r="X320" s="21"/>
      <c r="Y320" s="24"/>
      <c r="Z320" s="1"/>
      <c r="AB320" s="29">
        <f>B320</f>
        <v>37</v>
      </c>
      <c r="AC320" s="24"/>
      <c r="AD320" s="1"/>
    </row>
    <row r="321" spans="1:30" ht="12.75" customHeight="1" x14ac:dyDescent="0.2">
      <c r="A321" s="40" t="s">
        <v>51</v>
      </c>
      <c r="C321" s="2">
        <v>27</v>
      </c>
      <c r="L321" s="2"/>
      <c r="M321" s="2"/>
      <c r="N321" s="2"/>
      <c r="O321" s="2"/>
      <c r="P321" s="2"/>
      <c r="Q321" s="2"/>
      <c r="R321" s="2"/>
      <c r="S321" s="2"/>
      <c r="T321" s="45"/>
      <c r="U321" s="45"/>
      <c r="V321" s="45"/>
      <c r="W321" s="225"/>
      <c r="X321" s="21"/>
      <c r="Y321" s="36"/>
      <c r="Z321" s="1"/>
      <c r="AA321" s="1">
        <f>C321/B320</f>
        <v>0.72972972972972971</v>
      </c>
      <c r="AB321" s="35">
        <v>27</v>
      </c>
      <c r="AC321" s="36">
        <f t="shared" ref="AC321:AC327" si="89">AB321/AB320</f>
        <v>0.72972972972972971</v>
      </c>
      <c r="AD321" s="1">
        <f t="shared" ref="AD321:AD327" si="90">100%-AC321</f>
        <v>0.27027027027027029</v>
      </c>
    </row>
    <row r="322" spans="1:30" ht="12.75" customHeight="1" x14ac:dyDescent="0.2">
      <c r="A322" s="40" t="s">
        <v>52</v>
      </c>
      <c r="D322" s="2">
        <v>13</v>
      </c>
      <c r="T322" s="45"/>
      <c r="U322" s="45"/>
      <c r="V322" s="45"/>
      <c r="W322" s="225"/>
      <c r="X322" s="1"/>
      <c r="Y322" s="1"/>
      <c r="AA322" s="1">
        <f>D322/C321</f>
        <v>0.48148148148148145</v>
      </c>
      <c r="AB322" s="35">
        <v>22</v>
      </c>
      <c r="AC322" s="36">
        <f t="shared" si="89"/>
        <v>0.81481481481481477</v>
      </c>
      <c r="AD322" s="1">
        <f t="shared" si="90"/>
        <v>0.18518518518518523</v>
      </c>
    </row>
    <row r="323" spans="1:30" ht="12.75" customHeight="1" x14ac:dyDescent="0.2">
      <c r="A323" s="40" t="s">
        <v>53</v>
      </c>
      <c r="E323" s="2">
        <v>13</v>
      </c>
      <c r="T323" s="45"/>
      <c r="U323" s="45"/>
      <c r="V323" s="45"/>
      <c r="W323" s="225"/>
      <c r="X323" s="1"/>
      <c r="Y323" s="1"/>
      <c r="AA323" s="1">
        <f>E323/D322</f>
        <v>1</v>
      </c>
      <c r="AB323" s="35">
        <v>20</v>
      </c>
      <c r="AC323" s="36">
        <f t="shared" si="89"/>
        <v>0.90909090909090906</v>
      </c>
      <c r="AD323" s="1">
        <f t="shared" si="90"/>
        <v>9.0909090909090939E-2</v>
      </c>
    </row>
    <row r="324" spans="1:30" ht="12.75" customHeight="1" x14ac:dyDescent="0.2">
      <c r="A324" s="40" t="s">
        <v>54</v>
      </c>
      <c r="F324" s="2">
        <v>12</v>
      </c>
      <c r="T324" s="45"/>
      <c r="U324" s="45"/>
      <c r="V324" s="45"/>
      <c r="W324" s="225"/>
      <c r="X324" s="1"/>
      <c r="Y324" s="1"/>
      <c r="AA324" s="1">
        <f>F324/E323</f>
        <v>0.92307692307692313</v>
      </c>
      <c r="AB324" s="35">
        <v>18</v>
      </c>
      <c r="AC324" s="36">
        <f t="shared" si="89"/>
        <v>0.9</v>
      </c>
      <c r="AD324" s="1">
        <f t="shared" si="90"/>
        <v>9.9999999999999978E-2</v>
      </c>
    </row>
    <row r="325" spans="1:30" ht="12.75" customHeight="1" x14ac:dyDescent="0.2">
      <c r="A325" s="40" t="s">
        <v>55</v>
      </c>
      <c r="G325" s="2">
        <v>11</v>
      </c>
      <c r="T325" s="45"/>
      <c r="U325" s="45"/>
      <c r="V325" s="45"/>
      <c r="W325" s="225"/>
      <c r="X325" s="1"/>
      <c r="Y325" s="1"/>
      <c r="AA325" s="1">
        <f>G325/F324</f>
        <v>0.91666666666666663</v>
      </c>
      <c r="AB325" s="35">
        <v>16</v>
      </c>
      <c r="AC325" s="36">
        <f t="shared" si="89"/>
        <v>0.88888888888888884</v>
      </c>
      <c r="AD325" s="1">
        <f t="shared" si="90"/>
        <v>0.11111111111111116</v>
      </c>
    </row>
    <row r="326" spans="1:30" ht="12.75" customHeight="1" x14ac:dyDescent="0.2">
      <c r="A326" s="40" t="s">
        <v>56</v>
      </c>
      <c r="H326" s="2">
        <v>11</v>
      </c>
      <c r="T326" s="45"/>
      <c r="U326" s="45"/>
      <c r="V326" s="45"/>
      <c r="W326" s="225"/>
      <c r="X326" s="1"/>
      <c r="Y326" s="1"/>
      <c r="AA326" s="1">
        <f>H326/G325</f>
        <v>1</v>
      </c>
      <c r="AB326" s="35">
        <v>15</v>
      </c>
      <c r="AC326" s="36">
        <f t="shared" si="89"/>
        <v>0.9375</v>
      </c>
      <c r="AD326" s="1">
        <f t="shared" si="90"/>
        <v>6.25E-2</v>
      </c>
    </row>
    <row r="327" spans="1:30" ht="12.75" customHeight="1" x14ac:dyDescent="0.2">
      <c r="A327" s="40" t="s">
        <v>57</v>
      </c>
      <c r="I327" s="2">
        <v>11</v>
      </c>
      <c r="T327" s="45"/>
      <c r="U327" s="45"/>
      <c r="V327" s="45"/>
      <c r="W327" s="225"/>
      <c r="X327" s="1"/>
      <c r="Y327" s="1"/>
      <c r="AA327" s="1">
        <f>I327/H326</f>
        <v>1</v>
      </c>
      <c r="AB327" s="35">
        <v>14</v>
      </c>
      <c r="AC327" s="36">
        <f t="shared" si="89"/>
        <v>0.93333333333333335</v>
      </c>
      <c r="AD327" s="1">
        <f t="shared" si="90"/>
        <v>6.6666666666666652E-2</v>
      </c>
    </row>
    <row r="328" spans="1:30" ht="12.75" customHeight="1" x14ac:dyDescent="0.2">
      <c r="A328" s="40" t="s">
        <v>58</v>
      </c>
      <c r="J328" s="2">
        <v>11</v>
      </c>
      <c r="L328" s="2">
        <v>3</v>
      </c>
      <c r="N328" s="2">
        <v>1</v>
      </c>
      <c r="P328" s="2">
        <v>7</v>
      </c>
      <c r="T328" s="45">
        <v>3</v>
      </c>
      <c r="U328" s="45">
        <v>1</v>
      </c>
      <c r="V328" s="45">
        <v>7</v>
      </c>
      <c r="W328" s="225">
        <f>SUM(T328:V328)</f>
        <v>11</v>
      </c>
      <c r="X328" s="1"/>
      <c r="Y328" s="1"/>
      <c r="AA328" s="1"/>
      <c r="AB328" s="35">
        <v>14</v>
      </c>
      <c r="AC328" s="36"/>
      <c r="AD328" s="1"/>
    </row>
    <row r="329" spans="1:30" ht="12.75" customHeight="1" x14ac:dyDescent="0.2">
      <c r="A329" s="40" t="s">
        <v>59</v>
      </c>
      <c r="I329" s="2">
        <v>7</v>
      </c>
      <c r="J329" s="2">
        <v>1</v>
      </c>
      <c r="L329" s="2">
        <v>1</v>
      </c>
      <c r="T329" s="45"/>
      <c r="U329" s="45"/>
      <c r="V329" s="45"/>
      <c r="W329" s="225"/>
      <c r="X329" s="1"/>
      <c r="Y329" s="1"/>
      <c r="AA329" s="1"/>
      <c r="AB329" s="35">
        <v>2</v>
      </c>
      <c r="AC329" s="36"/>
      <c r="AD329" s="1"/>
    </row>
    <row r="330" spans="1:30" ht="12.75" customHeight="1" x14ac:dyDescent="0.2">
      <c r="A330" s="40" t="s">
        <v>70</v>
      </c>
      <c r="J330" s="2">
        <v>1</v>
      </c>
      <c r="L330" s="2">
        <v>1</v>
      </c>
      <c r="M330" s="2">
        <v>1</v>
      </c>
      <c r="T330" s="45"/>
      <c r="U330" s="45"/>
      <c r="V330" s="45"/>
      <c r="W330" s="225"/>
      <c r="X330" s="1"/>
      <c r="Y330" s="1"/>
      <c r="AA330" s="1"/>
      <c r="AB330" s="35">
        <v>2</v>
      </c>
      <c r="AC330" s="36"/>
      <c r="AD330" s="1"/>
    </row>
    <row r="331" spans="1:30" ht="12.75" customHeight="1" x14ac:dyDescent="0.2">
      <c r="A331" s="46" t="s">
        <v>71</v>
      </c>
      <c r="J331" s="2">
        <v>1</v>
      </c>
      <c r="K331" s="2">
        <v>1</v>
      </c>
      <c r="M331" s="2">
        <v>1</v>
      </c>
      <c r="T331" s="45">
        <v>1</v>
      </c>
      <c r="U331" s="45"/>
      <c r="V331" s="45"/>
      <c r="W331" s="225">
        <f>SUM(T331:V331)</f>
        <v>1</v>
      </c>
      <c r="X331" s="1"/>
      <c r="Y331" s="1"/>
      <c r="AA331" s="1"/>
      <c r="AB331" s="35">
        <v>2</v>
      </c>
      <c r="AC331" s="36"/>
      <c r="AD331" s="1"/>
    </row>
    <row r="332" spans="1:30" ht="12.75" customHeight="1" x14ac:dyDescent="0.2">
      <c r="A332" s="46" t="s">
        <v>79</v>
      </c>
      <c r="J332" s="2">
        <v>1</v>
      </c>
      <c r="T332" s="45"/>
      <c r="U332" s="45"/>
      <c r="V332" s="45"/>
      <c r="W332" s="225"/>
      <c r="X332" s="1"/>
      <c r="Y332" s="1"/>
      <c r="AA332" s="1"/>
      <c r="AB332" s="35">
        <v>1</v>
      </c>
      <c r="AC332" s="36"/>
      <c r="AD332" s="1"/>
    </row>
    <row r="333" spans="1:30" ht="12.75" customHeight="1" x14ac:dyDescent="0.2">
      <c r="A333" s="40" t="s">
        <v>82</v>
      </c>
      <c r="J333" s="2">
        <v>1</v>
      </c>
      <c r="M333" s="2">
        <v>1</v>
      </c>
      <c r="T333" s="45"/>
      <c r="U333" s="45">
        <v>1</v>
      </c>
      <c r="V333" s="45"/>
      <c r="W333" s="225">
        <f>SUM(T333:V333)</f>
        <v>1</v>
      </c>
      <c r="X333" s="1"/>
      <c r="Y333" s="1"/>
      <c r="AA333" s="1"/>
      <c r="AB333" s="35">
        <v>1</v>
      </c>
      <c r="AC333" s="36"/>
      <c r="AD333" s="1"/>
    </row>
    <row r="334" spans="1:30" ht="12.75" customHeight="1" x14ac:dyDescent="0.2">
      <c r="W334" s="221">
        <f>SUM(W328:W333)</f>
        <v>13</v>
      </c>
      <c r="X334" s="1">
        <f>W328/B320</f>
        <v>0.29729729729729731</v>
      </c>
      <c r="Y334" s="1">
        <f>W334/B320</f>
        <v>0.35135135135135137</v>
      </c>
      <c r="Z334" s="1">
        <f>Y334-X334</f>
        <v>5.4054054054054057E-2</v>
      </c>
      <c r="AA334" s="1"/>
    </row>
    <row r="335" spans="1:30" ht="12.75" customHeight="1" x14ac:dyDescent="0.3">
      <c r="A335" s="61" t="s">
        <v>81</v>
      </c>
      <c r="X335" s="1"/>
      <c r="Y335" s="1"/>
      <c r="AA335" s="1"/>
    </row>
    <row r="336" spans="1:30" ht="12.75" customHeight="1" x14ac:dyDescent="0.2">
      <c r="A336" s="15" t="s">
        <v>18</v>
      </c>
      <c r="B336" s="16">
        <v>1</v>
      </c>
      <c r="C336" s="16">
        <v>2</v>
      </c>
      <c r="D336" s="16">
        <v>3</v>
      </c>
      <c r="E336" s="16">
        <v>4</v>
      </c>
      <c r="F336" s="16">
        <v>5</v>
      </c>
      <c r="G336" s="16">
        <v>6</v>
      </c>
      <c r="H336" s="16">
        <v>7</v>
      </c>
      <c r="I336" s="16">
        <v>8</v>
      </c>
      <c r="J336" s="16">
        <v>9</v>
      </c>
      <c r="K336" s="16">
        <v>10</v>
      </c>
      <c r="L336" s="331">
        <v>10</v>
      </c>
      <c r="M336" s="332"/>
      <c r="N336" s="333"/>
      <c r="O336" s="20"/>
      <c r="P336" s="20"/>
      <c r="Q336" s="20"/>
      <c r="R336" s="20"/>
      <c r="S336" s="20"/>
      <c r="T336" s="21"/>
      <c r="U336" s="21"/>
      <c r="V336" s="22"/>
      <c r="W336" s="276"/>
      <c r="X336" s="21"/>
      <c r="Y336" s="24"/>
      <c r="Z336" s="1"/>
      <c r="AB336" s="24"/>
      <c r="AC336" s="24"/>
      <c r="AD336" s="1"/>
    </row>
    <row r="337" spans="1:30" ht="12.75" customHeight="1" x14ac:dyDescent="0.2">
      <c r="A337" s="40" t="s">
        <v>51</v>
      </c>
      <c r="B337" s="25">
        <v>44</v>
      </c>
      <c r="C337" s="25"/>
      <c r="D337" s="25"/>
      <c r="E337" s="25"/>
      <c r="F337" s="25"/>
      <c r="G337" s="25"/>
      <c r="H337" s="25"/>
      <c r="I337" s="25"/>
      <c r="J337" s="25"/>
      <c r="K337" s="25"/>
      <c r="L337" s="26"/>
      <c r="M337" s="34"/>
      <c r="N337" s="34"/>
      <c r="O337" s="34"/>
      <c r="P337" s="34"/>
      <c r="Q337" s="34"/>
      <c r="R337" s="34"/>
      <c r="S337" s="34"/>
      <c r="T337" s="21"/>
      <c r="U337" s="21"/>
      <c r="V337" s="22"/>
      <c r="W337" s="276"/>
      <c r="X337" s="21"/>
      <c r="Y337" s="24"/>
      <c r="Z337" s="1"/>
      <c r="AB337" s="29">
        <f>B337</f>
        <v>44</v>
      </c>
      <c r="AC337" s="24"/>
      <c r="AD337" s="1"/>
    </row>
    <row r="338" spans="1:30" ht="12.75" customHeight="1" x14ac:dyDescent="0.2">
      <c r="A338" s="40" t="s">
        <v>52</v>
      </c>
      <c r="C338" s="2">
        <v>40</v>
      </c>
      <c r="L338" s="2"/>
      <c r="M338" s="2"/>
      <c r="N338" s="2"/>
      <c r="O338" s="2"/>
      <c r="P338" s="2"/>
      <c r="Q338" s="2"/>
      <c r="R338" s="2"/>
      <c r="S338" s="2"/>
      <c r="T338" s="45"/>
      <c r="U338" s="45"/>
      <c r="V338" s="45"/>
      <c r="W338" s="225"/>
      <c r="X338" s="21"/>
      <c r="Y338" s="36"/>
      <c r="Z338" s="1"/>
      <c r="AA338" s="1">
        <f>C338/B337</f>
        <v>0.90909090909090906</v>
      </c>
      <c r="AB338" s="35">
        <v>40</v>
      </c>
      <c r="AC338" s="36">
        <f t="shared" ref="AC338:AC343" si="91">AB338/AB337</f>
        <v>0.90909090909090906</v>
      </c>
      <c r="AD338" s="1">
        <f t="shared" ref="AD338:AD343" si="92">100%-AC338</f>
        <v>9.0909090909090939E-2</v>
      </c>
    </row>
    <row r="339" spans="1:30" ht="12.75" customHeight="1" x14ac:dyDescent="0.2">
      <c r="A339" s="40" t="s">
        <v>53</v>
      </c>
      <c r="D339" s="2">
        <v>37</v>
      </c>
      <c r="T339" s="45"/>
      <c r="U339" s="45"/>
      <c r="V339" s="45"/>
      <c r="W339" s="225"/>
      <c r="X339" s="1"/>
      <c r="Y339" s="1"/>
      <c r="AA339" s="1">
        <f>D339/C338</f>
        <v>0.92500000000000004</v>
      </c>
      <c r="AB339" s="35">
        <v>38</v>
      </c>
      <c r="AC339" s="36">
        <f t="shared" si="91"/>
        <v>0.95</v>
      </c>
      <c r="AD339" s="1">
        <f t="shared" si="92"/>
        <v>5.0000000000000044E-2</v>
      </c>
    </row>
    <row r="340" spans="1:30" ht="12.75" customHeight="1" x14ac:dyDescent="0.2">
      <c r="A340" s="40" t="s">
        <v>54</v>
      </c>
      <c r="E340" s="2">
        <v>34</v>
      </c>
      <c r="T340" s="45"/>
      <c r="U340" s="45"/>
      <c r="V340" s="45"/>
      <c r="W340" s="225"/>
      <c r="X340" s="1"/>
      <c r="Y340" s="1"/>
      <c r="AA340" s="1">
        <f>E340/D339</f>
        <v>0.91891891891891897</v>
      </c>
      <c r="AB340" s="35">
        <v>36</v>
      </c>
      <c r="AC340" s="36">
        <f t="shared" si="91"/>
        <v>0.94736842105263153</v>
      </c>
      <c r="AD340" s="1">
        <f t="shared" si="92"/>
        <v>5.2631578947368474E-2</v>
      </c>
    </row>
    <row r="341" spans="1:30" ht="12.75" customHeight="1" x14ac:dyDescent="0.2">
      <c r="A341" s="40" t="s">
        <v>55</v>
      </c>
      <c r="F341" s="2">
        <v>33</v>
      </c>
      <c r="T341" s="45"/>
      <c r="U341" s="45"/>
      <c r="V341" s="45"/>
      <c r="W341" s="225"/>
      <c r="X341" s="1"/>
      <c r="Y341" s="1"/>
      <c r="AA341" s="1">
        <f>F341/E340</f>
        <v>0.97058823529411764</v>
      </c>
      <c r="AB341" s="35">
        <v>37</v>
      </c>
      <c r="AC341" s="36">
        <f t="shared" si="91"/>
        <v>1.0277777777777777</v>
      </c>
      <c r="AD341" s="1">
        <f t="shared" si="92"/>
        <v>-2.7777777777777679E-2</v>
      </c>
    </row>
    <row r="342" spans="1:30" ht="12.75" customHeight="1" x14ac:dyDescent="0.2">
      <c r="A342" s="40" t="s">
        <v>56</v>
      </c>
      <c r="G342" s="2">
        <v>26</v>
      </c>
      <c r="T342" s="45"/>
      <c r="U342" s="45"/>
      <c r="V342" s="45"/>
      <c r="W342" s="225"/>
      <c r="X342" s="1"/>
      <c r="Y342" s="1"/>
      <c r="AA342" s="1">
        <f>G342/F341</f>
        <v>0.78787878787878785</v>
      </c>
      <c r="AB342" s="35">
        <v>35</v>
      </c>
      <c r="AC342" s="36">
        <f t="shared" si="91"/>
        <v>0.94594594594594594</v>
      </c>
      <c r="AD342" s="1">
        <f t="shared" si="92"/>
        <v>5.4054054054054057E-2</v>
      </c>
    </row>
    <row r="343" spans="1:30" ht="12.75" customHeight="1" x14ac:dyDescent="0.2">
      <c r="A343" s="40" t="s">
        <v>57</v>
      </c>
      <c r="H343" s="2">
        <v>19</v>
      </c>
      <c r="T343" s="45"/>
      <c r="U343" s="45"/>
      <c r="V343" s="45"/>
      <c r="W343" s="225"/>
      <c r="X343" s="1"/>
      <c r="Y343" s="1"/>
      <c r="AA343" s="1">
        <f>H343/G342</f>
        <v>0.73076923076923073</v>
      </c>
      <c r="AB343" s="35">
        <v>33</v>
      </c>
      <c r="AC343" s="36">
        <f t="shared" si="91"/>
        <v>0.94285714285714284</v>
      </c>
      <c r="AD343" s="1">
        <f t="shared" si="92"/>
        <v>5.7142857142857162E-2</v>
      </c>
    </row>
    <row r="344" spans="1:30" ht="12.75" customHeight="1" x14ac:dyDescent="0.2">
      <c r="A344" s="40" t="s">
        <v>58</v>
      </c>
      <c r="I344" s="2">
        <v>19</v>
      </c>
      <c r="K344" s="2">
        <v>6</v>
      </c>
      <c r="M344" s="2">
        <v>6</v>
      </c>
      <c r="O344" s="2">
        <v>7</v>
      </c>
      <c r="T344" s="45"/>
      <c r="U344" s="45"/>
      <c r="V344" s="45"/>
      <c r="W344" s="225"/>
      <c r="X344" s="1"/>
      <c r="Y344" s="1"/>
      <c r="AA344" s="1"/>
      <c r="AB344" s="35">
        <v>29</v>
      </c>
      <c r="AC344" s="36"/>
      <c r="AD344" s="1"/>
    </row>
    <row r="345" spans="1:30" ht="12.75" customHeight="1" x14ac:dyDescent="0.2">
      <c r="A345" s="40" t="s">
        <v>59</v>
      </c>
      <c r="J345" s="2">
        <v>19</v>
      </c>
      <c r="L345" s="2">
        <v>6</v>
      </c>
      <c r="N345" s="2">
        <v>6</v>
      </c>
      <c r="P345" s="2">
        <v>7</v>
      </c>
      <c r="T345" s="45">
        <v>5</v>
      </c>
      <c r="U345" s="45">
        <v>6</v>
      </c>
      <c r="V345" s="45">
        <v>7</v>
      </c>
      <c r="W345" s="225">
        <f t="shared" ref="W345:W348" si="93">SUM(T345:V345)</f>
        <v>18</v>
      </c>
      <c r="X345" s="1"/>
      <c r="Y345" s="1"/>
      <c r="AA345" s="1"/>
      <c r="AB345" s="35">
        <v>29</v>
      </c>
      <c r="AC345" s="36"/>
      <c r="AD345" s="1"/>
    </row>
    <row r="346" spans="1:30" ht="12.75" customHeight="1" x14ac:dyDescent="0.2">
      <c r="A346" s="40" t="s">
        <v>70</v>
      </c>
      <c r="J346" s="2">
        <v>8</v>
      </c>
      <c r="L346" s="2">
        <v>3</v>
      </c>
      <c r="N346" s="2">
        <v>1</v>
      </c>
      <c r="P346" s="2">
        <v>4</v>
      </c>
      <c r="T346" s="45">
        <v>1</v>
      </c>
      <c r="U346" s="45">
        <v>1</v>
      </c>
      <c r="V346" s="45">
        <v>4</v>
      </c>
      <c r="W346" s="225">
        <f t="shared" si="93"/>
        <v>6</v>
      </c>
      <c r="X346" s="1"/>
      <c r="Y346" s="1"/>
      <c r="AA346" s="1"/>
      <c r="AB346" s="35">
        <v>18</v>
      </c>
      <c r="AC346" s="36"/>
      <c r="AD346" s="1"/>
    </row>
    <row r="347" spans="1:30" ht="12.75" customHeight="1" x14ac:dyDescent="0.2">
      <c r="A347" s="46" t="s">
        <v>71</v>
      </c>
      <c r="J347" s="2">
        <v>5</v>
      </c>
      <c r="K347" s="2">
        <v>1</v>
      </c>
      <c r="L347" s="2">
        <v>3</v>
      </c>
      <c r="O347" s="2">
        <v>1</v>
      </c>
      <c r="P347" s="2">
        <v>2</v>
      </c>
      <c r="T347" s="45">
        <v>3</v>
      </c>
      <c r="U347" s="45"/>
      <c r="V347" s="45">
        <v>1</v>
      </c>
      <c r="W347" s="225">
        <f t="shared" si="93"/>
        <v>4</v>
      </c>
      <c r="X347" s="1"/>
      <c r="Y347" s="1"/>
      <c r="AA347" s="1"/>
      <c r="AB347" s="35">
        <v>7</v>
      </c>
      <c r="AC347" s="36"/>
      <c r="AD347" s="1"/>
    </row>
    <row r="348" spans="1:30" ht="12.75" customHeight="1" x14ac:dyDescent="0.2">
      <c r="A348" s="46" t="s">
        <v>79</v>
      </c>
      <c r="J348" s="2">
        <v>2</v>
      </c>
      <c r="K348" s="2">
        <v>1</v>
      </c>
      <c r="O348" s="2">
        <v>1</v>
      </c>
      <c r="T348" s="45">
        <v>1</v>
      </c>
      <c r="U348" s="45"/>
      <c r="V348" s="45">
        <v>1</v>
      </c>
      <c r="W348" s="225">
        <f t="shared" si="93"/>
        <v>2</v>
      </c>
      <c r="X348" s="1"/>
      <c r="Y348" s="1"/>
      <c r="AA348" s="1"/>
      <c r="AB348" s="35">
        <v>2</v>
      </c>
      <c r="AC348" s="36"/>
      <c r="AD348" s="1"/>
    </row>
    <row r="349" spans="1:30" ht="12.75" customHeight="1" x14ac:dyDescent="0.2">
      <c r="A349" s="40" t="s">
        <v>82</v>
      </c>
      <c r="T349" s="45"/>
      <c r="U349" s="45"/>
      <c r="V349" s="45"/>
      <c r="W349" s="225"/>
      <c r="X349" s="1"/>
      <c r="Y349" s="1"/>
      <c r="AA349" s="1"/>
      <c r="AB349" s="35"/>
      <c r="AC349" s="36"/>
      <c r="AD349" s="1"/>
    </row>
    <row r="350" spans="1:30" ht="12.75" customHeight="1" x14ac:dyDescent="0.2">
      <c r="W350" s="221">
        <f>SUM(W345:W348)</f>
        <v>30</v>
      </c>
      <c r="X350" s="1">
        <f>W345/B337</f>
        <v>0.40909090909090912</v>
      </c>
      <c r="Y350" s="1">
        <f>W350/B337</f>
        <v>0.68181818181818177</v>
      </c>
      <c r="Z350" s="1">
        <f>Y350-X350</f>
        <v>0.27272727272727265</v>
      </c>
      <c r="AA350" s="1"/>
      <c r="AB350" s="35"/>
      <c r="AC350" s="36"/>
      <c r="AD350" s="1"/>
    </row>
    <row r="351" spans="1:30" ht="12.75" customHeight="1" x14ac:dyDescent="0.2">
      <c r="A351" s="46"/>
      <c r="X351" s="1"/>
      <c r="Y351" s="1"/>
      <c r="Z351" s="1"/>
      <c r="AA351" s="1"/>
      <c r="AB351" s="35"/>
      <c r="AC351" s="36"/>
      <c r="AD351" s="1"/>
    </row>
    <row r="352" spans="1:30" ht="12.75" customHeight="1" x14ac:dyDescent="0.2">
      <c r="X352" s="1"/>
      <c r="Y352" s="1"/>
      <c r="AA352" s="1"/>
    </row>
    <row r="353" spans="1:30" ht="12.75" customHeight="1" x14ac:dyDescent="0.3">
      <c r="A353" s="61" t="s">
        <v>84</v>
      </c>
      <c r="X353" s="1"/>
      <c r="Y353" s="1"/>
      <c r="AA353" s="1"/>
    </row>
    <row r="354" spans="1:30" ht="12.75" customHeight="1" x14ac:dyDescent="0.2">
      <c r="A354" s="15" t="s">
        <v>18</v>
      </c>
      <c r="B354" s="16">
        <v>1</v>
      </c>
      <c r="C354" s="16">
        <v>2</v>
      </c>
      <c r="D354" s="16">
        <v>3</v>
      </c>
      <c r="E354" s="16">
        <v>4</v>
      </c>
      <c r="F354" s="16">
        <v>5</v>
      </c>
      <c r="G354" s="16">
        <v>6</v>
      </c>
      <c r="H354" s="16">
        <v>7</v>
      </c>
      <c r="I354" s="16">
        <v>8</v>
      </c>
      <c r="J354" s="16">
        <v>9</v>
      </c>
      <c r="K354" s="16">
        <v>10</v>
      </c>
      <c r="L354" s="331">
        <v>10</v>
      </c>
      <c r="M354" s="332"/>
      <c r="N354" s="333"/>
      <c r="O354" s="20"/>
      <c r="P354" s="20"/>
      <c r="Q354" s="20"/>
      <c r="R354" s="20"/>
      <c r="S354" s="20"/>
      <c r="T354" s="21"/>
      <c r="U354" s="21"/>
      <c r="V354" s="22"/>
      <c r="W354" s="276"/>
      <c r="X354" s="21"/>
      <c r="Y354" s="24"/>
      <c r="Z354" s="1"/>
      <c r="AB354" s="24"/>
      <c r="AC354" s="24"/>
      <c r="AD354" s="1"/>
    </row>
    <row r="355" spans="1:30" ht="12.75" customHeight="1" x14ac:dyDescent="0.2">
      <c r="A355" s="40" t="s">
        <v>52</v>
      </c>
      <c r="B355" s="25">
        <v>20</v>
      </c>
      <c r="C355" s="25"/>
      <c r="D355" s="25"/>
      <c r="E355" s="25"/>
      <c r="F355" s="25"/>
      <c r="G355" s="25"/>
      <c r="H355" s="25"/>
      <c r="I355" s="25"/>
      <c r="J355" s="25"/>
      <c r="K355" s="25"/>
      <c r="L355" s="26"/>
      <c r="M355" s="34"/>
      <c r="N355" s="34"/>
      <c r="O355" s="34"/>
      <c r="P355" s="34"/>
      <c r="Q355" s="34"/>
      <c r="R355" s="34"/>
      <c r="S355" s="34"/>
      <c r="T355" s="21"/>
      <c r="U355" s="21"/>
      <c r="V355" s="22"/>
      <c r="W355" s="276"/>
      <c r="X355" s="21"/>
      <c r="Y355" s="24"/>
      <c r="Z355" s="1"/>
      <c r="AB355" s="29">
        <f>B355</f>
        <v>20</v>
      </c>
      <c r="AC355" s="24"/>
      <c r="AD355" s="1"/>
    </row>
    <row r="356" spans="1:30" ht="12.75" customHeight="1" x14ac:dyDescent="0.2">
      <c r="A356" s="40" t="s">
        <v>53</v>
      </c>
      <c r="C356" s="2">
        <v>18</v>
      </c>
      <c r="L356" s="2"/>
      <c r="M356" s="2"/>
      <c r="N356" s="2"/>
      <c r="O356" s="2"/>
      <c r="P356" s="2"/>
      <c r="Q356" s="2"/>
      <c r="R356" s="2"/>
      <c r="S356" s="2"/>
      <c r="T356" s="45"/>
      <c r="U356" s="45"/>
      <c r="V356" s="45"/>
      <c r="W356" s="225"/>
      <c r="X356" s="21"/>
      <c r="Y356" s="36"/>
      <c r="Z356" s="1"/>
      <c r="AA356" s="1">
        <f>C356/B355</f>
        <v>0.9</v>
      </c>
      <c r="AB356" s="35">
        <v>18</v>
      </c>
      <c r="AC356" s="36">
        <f t="shared" ref="AC356:AC361" si="94">AB356/AB355</f>
        <v>0.9</v>
      </c>
      <c r="AD356" s="1">
        <f t="shared" ref="AD356:AD361" si="95">100%-AC356</f>
        <v>9.9999999999999978E-2</v>
      </c>
    </row>
    <row r="357" spans="1:30" ht="12.75" customHeight="1" x14ac:dyDescent="0.2">
      <c r="A357" s="40" t="s">
        <v>54</v>
      </c>
      <c r="D357" s="2">
        <v>16</v>
      </c>
      <c r="T357" s="45"/>
      <c r="U357" s="45"/>
      <c r="V357" s="45"/>
      <c r="W357" s="225"/>
      <c r="X357" s="1"/>
      <c r="Y357" s="1"/>
      <c r="AA357" s="1">
        <f>D357/C356</f>
        <v>0.88888888888888884</v>
      </c>
      <c r="AB357" s="35">
        <v>17</v>
      </c>
      <c r="AC357" s="36">
        <f t="shared" si="94"/>
        <v>0.94444444444444442</v>
      </c>
      <c r="AD357" s="1">
        <f t="shared" si="95"/>
        <v>5.555555555555558E-2</v>
      </c>
    </row>
    <row r="358" spans="1:30" ht="12.75" customHeight="1" x14ac:dyDescent="0.2">
      <c r="A358" s="40" t="s">
        <v>55</v>
      </c>
      <c r="E358" s="2">
        <v>15</v>
      </c>
      <c r="T358" s="45"/>
      <c r="U358" s="45"/>
      <c r="V358" s="45"/>
      <c r="W358" s="225"/>
      <c r="X358" s="1"/>
      <c r="Y358" s="1"/>
      <c r="AA358" s="1">
        <f>E358/D357</f>
        <v>0.9375</v>
      </c>
      <c r="AB358" s="35">
        <v>16</v>
      </c>
      <c r="AC358" s="36">
        <f t="shared" si="94"/>
        <v>0.94117647058823528</v>
      </c>
      <c r="AD358" s="1">
        <f t="shared" si="95"/>
        <v>5.8823529411764719E-2</v>
      </c>
    </row>
    <row r="359" spans="1:30" ht="12.75" customHeight="1" x14ac:dyDescent="0.2">
      <c r="A359" s="40" t="s">
        <v>56</v>
      </c>
      <c r="F359" s="2">
        <v>15</v>
      </c>
      <c r="T359" s="45"/>
      <c r="U359" s="45"/>
      <c r="V359" s="45"/>
      <c r="W359" s="225"/>
      <c r="X359" s="1"/>
      <c r="Y359" s="1"/>
      <c r="AA359" s="1">
        <f>F359/E358</f>
        <v>1</v>
      </c>
      <c r="AB359" s="35">
        <v>16</v>
      </c>
      <c r="AC359" s="36">
        <f t="shared" si="94"/>
        <v>1</v>
      </c>
      <c r="AD359" s="1">
        <f t="shared" si="95"/>
        <v>0</v>
      </c>
    </row>
    <row r="360" spans="1:30" ht="12.75" customHeight="1" x14ac:dyDescent="0.2">
      <c r="A360" s="40" t="s">
        <v>57</v>
      </c>
      <c r="G360" s="2">
        <v>15</v>
      </c>
      <c r="T360" s="45"/>
      <c r="U360" s="45"/>
      <c r="V360" s="45"/>
      <c r="W360" s="225"/>
      <c r="X360" s="1"/>
      <c r="Y360" s="1"/>
      <c r="AA360" s="1">
        <f>G360/F359</f>
        <v>1</v>
      </c>
      <c r="AB360" s="35">
        <v>16</v>
      </c>
      <c r="AC360" s="36">
        <f t="shared" si="94"/>
        <v>1</v>
      </c>
      <c r="AD360" s="1">
        <f t="shared" si="95"/>
        <v>0</v>
      </c>
    </row>
    <row r="361" spans="1:30" ht="12.75" customHeight="1" x14ac:dyDescent="0.2">
      <c r="A361" s="40" t="s">
        <v>58</v>
      </c>
      <c r="H361" s="2">
        <v>15</v>
      </c>
      <c r="T361" s="45"/>
      <c r="U361" s="45"/>
      <c r="V361" s="45"/>
      <c r="W361" s="225"/>
      <c r="X361" s="1"/>
      <c r="Y361" s="1"/>
      <c r="AA361" s="1">
        <f>H361/G360</f>
        <v>1</v>
      </c>
      <c r="AB361" s="35">
        <v>16</v>
      </c>
      <c r="AC361" s="36">
        <f t="shared" si="94"/>
        <v>1</v>
      </c>
      <c r="AD361" s="1">
        <f t="shared" si="95"/>
        <v>0</v>
      </c>
    </row>
    <row r="362" spans="1:30" ht="12.75" customHeight="1" x14ac:dyDescent="0.2">
      <c r="A362" s="40" t="s">
        <v>59</v>
      </c>
      <c r="I362" s="2">
        <v>15</v>
      </c>
      <c r="K362" s="2">
        <v>1</v>
      </c>
      <c r="M362" s="2">
        <v>5</v>
      </c>
      <c r="O362" s="2">
        <v>15</v>
      </c>
      <c r="T362" s="45"/>
      <c r="U362" s="45"/>
      <c r="V362" s="45"/>
      <c r="W362" s="225"/>
      <c r="X362" s="1"/>
      <c r="Y362" s="1"/>
      <c r="AA362" s="1"/>
      <c r="AB362" s="35">
        <v>16</v>
      </c>
      <c r="AC362" s="36"/>
      <c r="AD362" s="1"/>
    </row>
    <row r="363" spans="1:30" ht="12.75" customHeight="1" x14ac:dyDescent="0.2">
      <c r="A363" s="40" t="s">
        <v>70</v>
      </c>
      <c r="J363" s="2">
        <v>1</v>
      </c>
      <c r="L363" s="2">
        <v>1</v>
      </c>
      <c r="N363" s="2">
        <v>5</v>
      </c>
      <c r="P363" s="2">
        <v>9</v>
      </c>
      <c r="T363" s="45">
        <v>1</v>
      </c>
      <c r="U363" s="45">
        <v>5</v>
      </c>
      <c r="V363" s="45">
        <v>8</v>
      </c>
      <c r="W363" s="225">
        <f t="shared" ref="W363:W364" si="96">SUM(T363:V363)</f>
        <v>14</v>
      </c>
      <c r="X363" s="1"/>
      <c r="Y363" s="1"/>
      <c r="AA363" s="1"/>
      <c r="AB363" s="35">
        <v>1</v>
      </c>
      <c r="AC363" s="36"/>
      <c r="AD363" s="1"/>
    </row>
    <row r="364" spans="1:30" ht="12.75" customHeight="1" x14ac:dyDescent="0.2">
      <c r="A364" s="46" t="s">
        <v>79</v>
      </c>
      <c r="J364" s="2">
        <v>1</v>
      </c>
      <c r="O364" s="2">
        <v>1</v>
      </c>
      <c r="T364" s="45"/>
      <c r="U364" s="45"/>
      <c r="V364" s="45">
        <v>1</v>
      </c>
      <c r="W364" s="225">
        <f t="shared" si="96"/>
        <v>1</v>
      </c>
      <c r="X364" s="1"/>
      <c r="Y364" s="1"/>
      <c r="AA364" s="1"/>
      <c r="AB364" s="35">
        <v>1</v>
      </c>
      <c r="AC364" s="36"/>
      <c r="AD364" s="1"/>
    </row>
    <row r="365" spans="1:30" ht="12.75" customHeight="1" x14ac:dyDescent="0.2">
      <c r="A365" s="40" t="s">
        <v>82</v>
      </c>
      <c r="T365" s="45"/>
      <c r="U365" s="45"/>
      <c r="V365" s="45"/>
      <c r="W365" s="225"/>
      <c r="X365" s="1"/>
      <c r="Y365" s="1"/>
      <c r="AA365" s="1"/>
      <c r="AB365" s="35"/>
      <c r="AC365" s="36"/>
      <c r="AD365" s="1"/>
    </row>
    <row r="366" spans="1:30" ht="12.75" customHeight="1" x14ac:dyDescent="0.2">
      <c r="W366" s="221">
        <f>SUM(W363:W365)</f>
        <v>15</v>
      </c>
      <c r="X366" s="1">
        <f>W363/B355</f>
        <v>0.7</v>
      </c>
      <c r="Y366" s="1">
        <f>W366/B355</f>
        <v>0.75</v>
      </c>
      <c r="Z366" s="1">
        <f>Y366-X366</f>
        <v>5.0000000000000044E-2</v>
      </c>
      <c r="AA366" s="1"/>
    </row>
    <row r="367" spans="1:30" ht="12.75" customHeight="1" x14ac:dyDescent="0.3">
      <c r="A367" s="61" t="s">
        <v>87</v>
      </c>
      <c r="X367" s="1"/>
      <c r="Y367" s="1"/>
      <c r="AA367" s="1"/>
    </row>
    <row r="368" spans="1:30" ht="12.75" customHeight="1" x14ac:dyDescent="0.2">
      <c r="A368" s="15" t="s">
        <v>18</v>
      </c>
      <c r="B368" s="16">
        <v>1</v>
      </c>
      <c r="C368" s="16">
        <v>2</v>
      </c>
      <c r="D368" s="16">
        <v>3</v>
      </c>
      <c r="E368" s="16">
        <v>4</v>
      </c>
      <c r="F368" s="16">
        <v>5</v>
      </c>
      <c r="G368" s="16">
        <v>6</v>
      </c>
      <c r="H368" s="16">
        <v>7</v>
      </c>
      <c r="I368" s="16">
        <v>8</v>
      </c>
      <c r="J368" s="16">
        <v>9</v>
      </c>
      <c r="K368" s="16">
        <v>10</v>
      </c>
      <c r="L368" s="331">
        <v>10</v>
      </c>
      <c r="M368" s="332"/>
      <c r="N368" s="333"/>
      <c r="O368" s="20"/>
      <c r="P368" s="20"/>
      <c r="Q368" s="20"/>
      <c r="R368" s="20"/>
      <c r="S368" s="20"/>
      <c r="T368" s="21"/>
      <c r="U368" s="21"/>
      <c r="V368" s="22"/>
      <c r="W368" s="276"/>
      <c r="X368" s="21"/>
      <c r="Y368" s="1"/>
      <c r="AA368" s="1"/>
    </row>
    <row r="369" spans="1:30" ht="12.75" customHeight="1" x14ac:dyDescent="0.2">
      <c r="A369" s="40" t="s">
        <v>53</v>
      </c>
      <c r="B369" s="25">
        <v>29</v>
      </c>
      <c r="C369" s="25"/>
      <c r="D369" s="25"/>
      <c r="E369" s="25"/>
      <c r="F369" s="25"/>
      <c r="G369" s="25"/>
      <c r="H369" s="25"/>
      <c r="I369" s="25"/>
      <c r="J369" s="25"/>
      <c r="K369" s="25"/>
      <c r="L369" s="26"/>
      <c r="M369" s="34"/>
      <c r="N369" s="34"/>
      <c r="O369" s="34"/>
      <c r="P369" s="34"/>
      <c r="Q369" s="34"/>
      <c r="R369" s="34"/>
      <c r="S369" s="34"/>
      <c r="T369" s="21"/>
      <c r="U369" s="21"/>
      <c r="V369" s="22"/>
      <c r="W369" s="276"/>
      <c r="X369" s="21"/>
      <c r="Y369" s="1"/>
      <c r="AB369" s="29">
        <f>B369</f>
        <v>29</v>
      </c>
      <c r="AC369" s="24"/>
      <c r="AD369" s="1"/>
    </row>
    <row r="370" spans="1:30" ht="12.75" customHeight="1" x14ac:dyDescent="0.2">
      <c r="A370" s="40" t="s">
        <v>54</v>
      </c>
      <c r="C370" s="2">
        <v>24</v>
      </c>
      <c r="T370" s="45"/>
      <c r="U370" s="45"/>
      <c r="V370" s="45"/>
      <c r="W370" s="225"/>
      <c r="X370" s="1"/>
      <c r="Y370" s="1"/>
      <c r="AA370" s="1">
        <f>C370/B369</f>
        <v>0.82758620689655171</v>
      </c>
      <c r="AB370" s="35">
        <v>24</v>
      </c>
      <c r="AC370" s="36">
        <f t="shared" ref="AC370:AC375" si="97">AB370/AB369</f>
        <v>0.82758620689655171</v>
      </c>
      <c r="AD370" s="1">
        <f t="shared" ref="AD370:AD375" si="98">100%-AC370</f>
        <v>0.17241379310344829</v>
      </c>
    </row>
    <row r="371" spans="1:30" ht="12.75" customHeight="1" x14ac:dyDescent="0.2">
      <c r="A371" s="40" t="s">
        <v>55</v>
      </c>
      <c r="D371" s="2">
        <v>20</v>
      </c>
      <c r="T371" s="45"/>
      <c r="U371" s="45"/>
      <c r="V371" s="45"/>
      <c r="W371" s="225"/>
      <c r="X371" s="1"/>
      <c r="Y371" s="1"/>
      <c r="AA371" s="1">
        <f>D371/C370</f>
        <v>0.83333333333333337</v>
      </c>
      <c r="AB371" s="35">
        <v>21</v>
      </c>
      <c r="AC371" s="36">
        <f t="shared" si="97"/>
        <v>0.875</v>
      </c>
      <c r="AD371" s="1">
        <f t="shared" si="98"/>
        <v>0.125</v>
      </c>
    </row>
    <row r="372" spans="1:30" ht="12.75" customHeight="1" x14ac:dyDescent="0.2">
      <c r="A372" s="40" t="s">
        <v>56</v>
      </c>
      <c r="E372" s="2">
        <v>20</v>
      </c>
      <c r="T372" s="45"/>
      <c r="U372" s="45"/>
      <c r="V372" s="45"/>
      <c r="W372" s="225"/>
      <c r="X372" s="1"/>
      <c r="Y372" s="1"/>
      <c r="AA372" s="1">
        <f>E372/D371</f>
        <v>1</v>
      </c>
      <c r="AB372" s="35">
        <v>21</v>
      </c>
      <c r="AC372" s="36">
        <f t="shared" si="97"/>
        <v>1</v>
      </c>
      <c r="AD372" s="1">
        <f t="shared" si="98"/>
        <v>0</v>
      </c>
    </row>
    <row r="373" spans="1:30" ht="12.75" customHeight="1" x14ac:dyDescent="0.2">
      <c r="A373" s="40" t="s">
        <v>57</v>
      </c>
      <c r="F373" s="2">
        <v>16</v>
      </c>
      <c r="T373" s="45"/>
      <c r="U373" s="45"/>
      <c r="V373" s="45"/>
      <c r="W373" s="225"/>
      <c r="X373" s="1"/>
      <c r="Y373" s="1"/>
      <c r="AA373" s="1">
        <f>F373/E372</f>
        <v>0.8</v>
      </c>
      <c r="AB373" s="35">
        <v>19</v>
      </c>
      <c r="AC373" s="36">
        <f t="shared" si="97"/>
        <v>0.90476190476190477</v>
      </c>
      <c r="AD373" s="1">
        <f t="shared" si="98"/>
        <v>9.5238095238095233E-2</v>
      </c>
    </row>
    <row r="374" spans="1:30" ht="12.75" customHeight="1" x14ac:dyDescent="0.2">
      <c r="A374" s="40" t="s">
        <v>58</v>
      </c>
      <c r="G374" s="2">
        <v>16</v>
      </c>
      <c r="T374" s="45"/>
      <c r="U374" s="45"/>
      <c r="V374" s="45"/>
      <c r="W374" s="225"/>
      <c r="X374" s="1"/>
      <c r="Y374" s="1"/>
      <c r="AA374" s="1">
        <f>G374/F373</f>
        <v>1</v>
      </c>
      <c r="AB374" s="35">
        <v>18</v>
      </c>
      <c r="AC374" s="36">
        <f t="shared" si="97"/>
        <v>0.94736842105263153</v>
      </c>
      <c r="AD374" s="1">
        <f t="shared" si="98"/>
        <v>5.2631578947368474E-2</v>
      </c>
    </row>
    <row r="375" spans="1:30" ht="12.75" customHeight="1" x14ac:dyDescent="0.2">
      <c r="A375" s="40" t="s">
        <v>59</v>
      </c>
      <c r="H375" s="2">
        <v>15</v>
      </c>
      <c r="T375" s="45"/>
      <c r="U375" s="45"/>
      <c r="V375" s="45"/>
      <c r="W375" s="225"/>
      <c r="X375" s="1"/>
      <c r="Y375" s="1"/>
      <c r="AA375" s="1">
        <f>H375/G374</f>
        <v>0.9375</v>
      </c>
      <c r="AB375" s="35">
        <v>18</v>
      </c>
      <c r="AC375" s="36">
        <f t="shared" si="97"/>
        <v>1</v>
      </c>
      <c r="AD375" s="1">
        <f t="shared" si="98"/>
        <v>0</v>
      </c>
    </row>
    <row r="376" spans="1:30" ht="12.75" customHeight="1" x14ac:dyDescent="0.2">
      <c r="A376" s="40" t="s">
        <v>70</v>
      </c>
      <c r="I376" s="2">
        <v>13</v>
      </c>
      <c r="K376" s="2">
        <v>7</v>
      </c>
      <c r="O376" s="2">
        <v>6</v>
      </c>
      <c r="T376" s="45"/>
      <c r="U376" s="45"/>
      <c r="V376" s="45"/>
      <c r="W376" s="225"/>
      <c r="X376" s="1"/>
      <c r="Y376" s="1"/>
      <c r="AA376" s="1"/>
      <c r="AB376" s="35">
        <v>16</v>
      </c>
      <c r="AC376" s="36"/>
      <c r="AD376" s="1"/>
    </row>
    <row r="377" spans="1:30" ht="12.75" customHeight="1" x14ac:dyDescent="0.2">
      <c r="A377" s="46" t="s">
        <v>71</v>
      </c>
      <c r="J377" s="2">
        <v>11</v>
      </c>
      <c r="K377" s="2">
        <v>3</v>
      </c>
      <c r="L377" s="2">
        <v>6</v>
      </c>
      <c r="O377" s="2">
        <v>3</v>
      </c>
      <c r="P377" s="2">
        <v>5</v>
      </c>
      <c r="T377" s="45">
        <v>5</v>
      </c>
      <c r="U377" s="45"/>
      <c r="V377" s="45">
        <v>5</v>
      </c>
      <c r="W377" s="225">
        <f t="shared" ref="W377:W379" si="99">SUM(T377:V377)</f>
        <v>10</v>
      </c>
      <c r="X377" s="1"/>
      <c r="Y377" s="1"/>
      <c r="AA377" s="1"/>
      <c r="AB377" s="35">
        <v>16</v>
      </c>
      <c r="AC377" s="36"/>
      <c r="AD377" s="1"/>
    </row>
    <row r="378" spans="1:30" ht="12.75" customHeight="1" x14ac:dyDescent="0.2">
      <c r="A378" s="46" t="s">
        <v>79</v>
      </c>
      <c r="J378" s="2">
        <v>5</v>
      </c>
      <c r="K378" s="2">
        <v>1</v>
      </c>
      <c r="P378" s="2">
        <v>4</v>
      </c>
      <c r="T378" s="45">
        <v>1</v>
      </c>
      <c r="U378" s="45"/>
      <c r="V378" s="45">
        <v>3</v>
      </c>
      <c r="W378" s="225">
        <f t="shared" si="99"/>
        <v>4</v>
      </c>
      <c r="X378" s="1"/>
      <c r="Y378" s="1"/>
      <c r="AA378" s="1"/>
      <c r="AB378" s="35">
        <v>6</v>
      </c>
      <c r="AC378" s="36"/>
      <c r="AD378" s="1"/>
    </row>
    <row r="379" spans="1:30" ht="12.75" customHeight="1" x14ac:dyDescent="0.2">
      <c r="A379" s="40" t="s">
        <v>82</v>
      </c>
      <c r="J379" s="2">
        <v>2</v>
      </c>
      <c r="L379" s="2">
        <v>1</v>
      </c>
      <c r="O379" s="2">
        <v>1</v>
      </c>
      <c r="T379" s="45">
        <v>1</v>
      </c>
      <c r="U379" s="45"/>
      <c r="V379" s="45">
        <v>1</v>
      </c>
      <c r="W379" s="225">
        <f t="shared" si="99"/>
        <v>2</v>
      </c>
      <c r="X379" s="1"/>
      <c r="Y379" s="1"/>
      <c r="AA379" s="1"/>
      <c r="AB379" s="35">
        <v>2</v>
      </c>
      <c r="AC379" s="36"/>
      <c r="AD379" s="1"/>
    </row>
    <row r="380" spans="1:30" ht="12.75" customHeight="1" x14ac:dyDescent="0.2">
      <c r="W380" s="221">
        <f>SUM(W377:W379)</f>
        <v>16</v>
      </c>
      <c r="X380" s="1">
        <f>W377/B369</f>
        <v>0.34482758620689657</v>
      </c>
      <c r="Y380" s="1">
        <f>W380/B369</f>
        <v>0.55172413793103448</v>
      </c>
      <c r="Z380" s="1">
        <f>Y380-X380</f>
        <v>0.2068965517241379</v>
      </c>
      <c r="AA380" s="1"/>
    </row>
    <row r="381" spans="1:30" ht="12.75" customHeight="1" x14ac:dyDescent="0.3">
      <c r="A381" s="61" t="s">
        <v>88</v>
      </c>
      <c r="X381" s="1"/>
      <c r="Y381" s="1"/>
      <c r="AA381" s="1"/>
    </row>
    <row r="382" spans="1:30" ht="12.75" customHeight="1" x14ac:dyDescent="0.2">
      <c r="A382" s="15" t="s">
        <v>18</v>
      </c>
      <c r="B382" s="16">
        <v>1</v>
      </c>
      <c r="C382" s="16">
        <v>2</v>
      </c>
      <c r="D382" s="16">
        <v>3</v>
      </c>
      <c r="E382" s="16">
        <v>4</v>
      </c>
      <c r="F382" s="16">
        <v>5</v>
      </c>
      <c r="G382" s="16">
        <v>6</v>
      </c>
      <c r="H382" s="16">
        <v>7</v>
      </c>
      <c r="I382" s="16">
        <v>8</v>
      </c>
      <c r="J382" s="16">
        <v>9</v>
      </c>
      <c r="K382" s="16">
        <v>10</v>
      </c>
      <c r="L382" s="331">
        <v>10</v>
      </c>
      <c r="M382" s="332"/>
      <c r="N382" s="333"/>
      <c r="O382" s="20"/>
      <c r="P382" s="20"/>
      <c r="Q382" s="20"/>
      <c r="R382" s="20"/>
      <c r="S382" s="20"/>
      <c r="T382" s="21"/>
      <c r="U382" s="21"/>
      <c r="V382" s="22"/>
      <c r="W382" s="276"/>
      <c r="X382" s="21"/>
      <c r="Y382" s="1"/>
      <c r="AA382" s="1"/>
    </row>
    <row r="383" spans="1:30" ht="12.75" customHeight="1" x14ac:dyDescent="0.2">
      <c r="A383" s="40" t="s">
        <v>54</v>
      </c>
      <c r="B383" s="25">
        <v>25</v>
      </c>
      <c r="C383" s="25"/>
      <c r="D383" s="25"/>
      <c r="E383" s="25"/>
      <c r="F383" s="25"/>
      <c r="G383" s="25"/>
      <c r="H383" s="25"/>
      <c r="I383" s="25"/>
      <c r="J383" s="25"/>
      <c r="K383" s="25"/>
      <c r="L383" s="26"/>
      <c r="M383" s="34"/>
      <c r="N383" s="34"/>
      <c r="O383" s="34"/>
      <c r="P383" s="34"/>
      <c r="Q383" s="34"/>
      <c r="R383" s="34"/>
      <c r="S383" s="34"/>
      <c r="T383" s="21"/>
      <c r="U383" s="21"/>
      <c r="V383" s="22"/>
      <c r="W383" s="276"/>
      <c r="X383" s="21"/>
      <c r="Y383" s="1"/>
      <c r="AB383" s="29">
        <f>B383</f>
        <v>25</v>
      </c>
      <c r="AC383" s="24"/>
      <c r="AD383" s="1"/>
    </row>
    <row r="384" spans="1:30" ht="12.75" customHeight="1" x14ac:dyDescent="0.2">
      <c r="A384" s="40" t="s">
        <v>55</v>
      </c>
      <c r="C384" s="2">
        <v>19</v>
      </c>
      <c r="T384" s="45"/>
      <c r="U384" s="45"/>
      <c r="V384" s="45"/>
      <c r="W384" s="225"/>
      <c r="X384" s="1"/>
      <c r="Y384" s="1"/>
      <c r="AA384" s="1">
        <f>C384/B383</f>
        <v>0.76</v>
      </c>
      <c r="AB384" s="35">
        <v>19</v>
      </c>
      <c r="AC384" s="36">
        <f t="shared" ref="AC384:AC389" si="100">AB384/AB383</f>
        <v>0.76</v>
      </c>
      <c r="AD384" s="1">
        <f t="shared" ref="AD384:AD389" si="101">100%-AC384</f>
        <v>0.24</v>
      </c>
    </row>
    <row r="385" spans="1:34" ht="12.75" customHeight="1" x14ac:dyDescent="0.2">
      <c r="A385" s="40" t="s">
        <v>56</v>
      </c>
      <c r="D385" s="2">
        <v>13</v>
      </c>
      <c r="T385" s="45"/>
      <c r="U385" s="45"/>
      <c r="V385" s="45"/>
      <c r="W385" s="225"/>
      <c r="X385" s="1"/>
      <c r="Y385" s="1"/>
      <c r="AA385" s="1">
        <f>D385/C384</f>
        <v>0.68421052631578949</v>
      </c>
      <c r="AB385" s="35">
        <v>15</v>
      </c>
      <c r="AC385" s="36">
        <f t="shared" si="100"/>
        <v>0.78947368421052633</v>
      </c>
      <c r="AD385" s="1">
        <f t="shared" si="101"/>
        <v>0.21052631578947367</v>
      </c>
    </row>
    <row r="386" spans="1:34" ht="12.75" customHeight="1" x14ac:dyDescent="0.2">
      <c r="A386" s="40" t="s">
        <v>57</v>
      </c>
      <c r="E386" s="2">
        <v>9</v>
      </c>
      <c r="T386" s="45"/>
      <c r="U386" s="45"/>
      <c r="V386" s="45"/>
      <c r="W386" s="225"/>
      <c r="X386" s="1"/>
      <c r="Y386" s="1"/>
      <c r="AA386" s="1">
        <f>E386/D385</f>
        <v>0.69230769230769229</v>
      </c>
      <c r="AB386" s="35">
        <v>15</v>
      </c>
      <c r="AC386" s="36">
        <f t="shared" si="100"/>
        <v>1</v>
      </c>
      <c r="AD386" s="1">
        <f t="shared" si="101"/>
        <v>0</v>
      </c>
    </row>
    <row r="387" spans="1:34" ht="12.75" customHeight="1" x14ac:dyDescent="0.2">
      <c r="A387" s="40" t="s">
        <v>58</v>
      </c>
      <c r="F387" s="2">
        <v>8</v>
      </c>
      <c r="T387" s="45"/>
      <c r="U387" s="45"/>
      <c r="V387" s="45"/>
      <c r="W387" s="225"/>
      <c r="X387" s="1"/>
      <c r="Y387" s="1"/>
      <c r="AA387" s="1">
        <f>F387/E386</f>
        <v>0.88888888888888884</v>
      </c>
      <c r="AB387" s="35">
        <v>10</v>
      </c>
      <c r="AC387" s="36">
        <f t="shared" si="100"/>
        <v>0.66666666666666663</v>
      </c>
      <c r="AD387" s="1">
        <f t="shared" si="101"/>
        <v>0.33333333333333337</v>
      </c>
    </row>
    <row r="388" spans="1:34" ht="12.75" customHeight="1" x14ac:dyDescent="0.2">
      <c r="A388" s="40" t="s">
        <v>59</v>
      </c>
      <c r="G388" s="2">
        <v>7</v>
      </c>
      <c r="T388" s="45"/>
      <c r="U388" s="45"/>
      <c r="V388" s="45"/>
      <c r="W388" s="225"/>
      <c r="X388" s="1"/>
      <c r="Y388" s="1"/>
      <c r="AA388" s="1">
        <f>G388/F387</f>
        <v>0.875</v>
      </c>
      <c r="AB388" s="35">
        <v>10</v>
      </c>
      <c r="AC388" s="36">
        <f t="shared" si="100"/>
        <v>1</v>
      </c>
      <c r="AD388" s="1">
        <f t="shared" si="101"/>
        <v>0</v>
      </c>
    </row>
    <row r="389" spans="1:34" ht="12.75" customHeight="1" x14ac:dyDescent="0.2">
      <c r="A389" s="40" t="s">
        <v>70</v>
      </c>
      <c r="H389" s="2">
        <v>7</v>
      </c>
      <c r="T389" s="45"/>
      <c r="U389" s="45"/>
      <c r="V389" s="45"/>
      <c r="W389" s="225"/>
      <c r="X389" s="1"/>
      <c r="Y389" s="1"/>
      <c r="AA389" s="1">
        <f>H389/G388</f>
        <v>1</v>
      </c>
      <c r="AB389" s="35">
        <v>8</v>
      </c>
      <c r="AC389" s="36">
        <f t="shared" si="100"/>
        <v>0.8</v>
      </c>
      <c r="AD389" s="1">
        <f t="shared" si="101"/>
        <v>0.19999999999999996</v>
      </c>
    </row>
    <row r="390" spans="1:34" ht="12.75" customHeight="1" x14ac:dyDescent="0.2">
      <c r="A390" s="40" t="s">
        <v>71</v>
      </c>
      <c r="I390" s="2">
        <v>7</v>
      </c>
      <c r="K390" s="2">
        <v>1</v>
      </c>
      <c r="O390" s="2">
        <v>1</v>
      </c>
      <c r="P390" s="2">
        <v>6</v>
      </c>
      <c r="T390" s="45"/>
      <c r="U390" s="45"/>
      <c r="V390" s="45"/>
      <c r="W390" s="225"/>
      <c r="X390" s="1"/>
      <c r="Y390" s="1"/>
      <c r="AA390" s="1"/>
      <c r="AB390" s="35">
        <v>8</v>
      </c>
      <c r="AC390" s="36"/>
      <c r="AD390" s="1"/>
    </row>
    <row r="391" spans="1:34" ht="12.75" customHeight="1" x14ac:dyDescent="0.2">
      <c r="A391" s="40" t="s">
        <v>79</v>
      </c>
      <c r="J391" s="2">
        <v>7</v>
      </c>
      <c r="K391" s="2">
        <v>1</v>
      </c>
      <c r="P391" s="2">
        <v>6</v>
      </c>
      <c r="T391" s="45">
        <v>1</v>
      </c>
      <c r="U391" s="45"/>
      <c r="V391" s="45">
        <v>6</v>
      </c>
      <c r="W391" s="225">
        <f t="shared" ref="W391:W392" si="102">SUM(T391:V391)</f>
        <v>7</v>
      </c>
      <c r="X391" s="1"/>
      <c r="Y391" s="1"/>
      <c r="AA391" s="1"/>
      <c r="AB391" s="35">
        <v>8</v>
      </c>
      <c r="AC391" s="36"/>
      <c r="AD391" s="1"/>
    </row>
    <row r="392" spans="1:34" ht="12.75" customHeight="1" x14ac:dyDescent="0.2">
      <c r="A392" s="40" t="s">
        <v>82</v>
      </c>
      <c r="J392" s="2">
        <v>2</v>
      </c>
      <c r="O392" s="2">
        <v>1</v>
      </c>
      <c r="T392" s="45"/>
      <c r="U392" s="45"/>
      <c r="V392" s="45">
        <v>1</v>
      </c>
      <c r="W392" s="225">
        <f t="shared" si="102"/>
        <v>1</v>
      </c>
      <c r="X392" s="1"/>
      <c r="Y392" s="1"/>
      <c r="AA392" s="1"/>
      <c r="AB392" s="35">
        <v>2</v>
      </c>
      <c r="AC392" s="36"/>
      <c r="AD392" s="1"/>
      <c r="AE392" s="2" t="s">
        <v>91</v>
      </c>
      <c r="AF392" s="2">
        <v>8</v>
      </c>
      <c r="AG392" s="2">
        <f>SUM(W391:W392)</f>
        <v>8</v>
      </c>
      <c r="AH392" s="2" t="s">
        <v>19</v>
      </c>
    </row>
    <row r="393" spans="1:34" ht="12.75" customHeight="1" x14ac:dyDescent="0.2">
      <c r="W393" s="221">
        <f>SUM(W391:W392)</f>
        <v>8</v>
      </c>
      <c r="X393" s="1">
        <f>W391/B383</f>
        <v>0.28000000000000003</v>
      </c>
      <c r="Y393" s="1">
        <f>W393/B383</f>
        <v>0.32</v>
      </c>
      <c r="Z393" s="1">
        <f>Y393-X393</f>
        <v>3.999999999999998E-2</v>
      </c>
      <c r="AA393" s="1"/>
      <c r="AE393" s="2" t="s">
        <v>92</v>
      </c>
      <c r="AF393" s="36">
        <f>AF392/B383</f>
        <v>0.32</v>
      </c>
      <c r="AG393" s="36">
        <f>AF392/AG392</f>
        <v>1</v>
      </c>
      <c r="AH393" s="2" t="s">
        <v>93</v>
      </c>
    </row>
    <row r="394" spans="1:34" ht="12.75" customHeight="1" x14ac:dyDescent="0.2">
      <c r="X394" s="1"/>
      <c r="Y394" s="1"/>
      <c r="Z394" s="1"/>
      <c r="AA394" s="1"/>
      <c r="AE394" s="2"/>
      <c r="AF394" s="36"/>
      <c r="AG394" s="36"/>
      <c r="AH394" s="2"/>
    </row>
    <row r="395" spans="1:34" ht="12.75" customHeight="1" x14ac:dyDescent="0.2">
      <c r="X395" s="1"/>
      <c r="Y395" s="1"/>
      <c r="Z395" s="1"/>
      <c r="AA395" s="1"/>
      <c r="AE395" s="2"/>
      <c r="AF395" s="36"/>
      <c r="AG395" s="36"/>
      <c r="AH395" s="2"/>
    </row>
    <row r="396" spans="1:34" ht="12.75" customHeight="1" x14ac:dyDescent="0.3">
      <c r="A396" s="61" t="s">
        <v>90</v>
      </c>
      <c r="X396" s="1"/>
      <c r="Y396" s="1"/>
      <c r="AA396" s="1"/>
    </row>
    <row r="397" spans="1:34" ht="12.75" customHeight="1" x14ac:dyDescent="0.2">
      <c r="A397" s="15" t="s">
        <v>18</v>
      </c>
      <c r="B397" s="16">
        <v>1</v>
      </c>
      <c r="C397" s="16">
        <v>2</v>
      </c>
      <c r="D397" s="16">
        <v>3</v>
      </c>
      <c r="E397" s="16">
        <v>4</v>
      </c>
      <c r="F397" s="16">
        <v>5</v>
      </c>
      <c r="G397" s="16">
        <v>6</v>
      </c>
      <c r="H397" s="16">
        <v>7</v>
      </c>
      <c r="I397" s="16">
        <v>8</v>
      </c>
      <c r="J397" s="16">
        <v>9</v>
      </c>
      <c r="K397" s="16">
        <v>10</v>
      </c>
      <c r="L397" s="331">
        <v>10</v>
      </c>
      <c r="M397" s="332"/>
      <c r="N397" s="333"/>
      <c r="O397" s="20"/>
      <c r="P397" s="20"/>
      <c r="Q397" s="20"/>
      <c r="R397" s="20"/>
      <c r="S397" s="20"/>
      <c r="T397" s="21"/>
      <c r="U397" s="21"/>
      <c r="V397" s="22"/>
      <c r="W397" s="276"/>
      <c r="X397" s="21"/>
      <c r="Y397" s="1"/>
      <c r="AA397" s="1"/>
    </row>
    <row r="398" spans="1:34" ht="12.75" customHeight="1" x14ac:dyDescent="0.2">
      <c r="A398" s="40" t="s">
        <v>55</v>
      </c>
      <c r="B398" s="25">
        <v>34</v>
      </c>
      <c r="C398" s="25"/>
      <c r="D398" s="25"/>
      <c r="E398" s="25"/>
      <c r="F398" s="25"/>
      <c r="G398" s="25"/>
      <c r="H398" s="25"/>
      <c r="I398" s="25"/>
      <c r="J398" s="25"/>
      <c r="K398" s="25"/>
      <c r="L398" s="26"/>
      <c r="M398" s="34"/>
      <c r="N398" s="34"/>
      <c r="O398" s="34"/>
      <c r="P398" s="34"/>
      <c r="Q398" s="34"/>
      <c r="R398" s="34"/>
      <c r="S398" s="34"/>
      <c r="T398" s="21"/>
      <c r="U398" s="21"/>
      <c r="V398" s="22"/>
      <c r="W398" s="276"/>
      <c r="X398" s="21"/>
      <c r="Y398" s="1"/>
      <c r="AB398" s="29">
        <f>B398</f>
        <v>34</v>
      </c>
      <c r="AC398" s="24"/>
      <c r="AD398" s="1"/>
    </row>
    <row r="399" spans="1:34" ht="12.75" customHeight="1" x14ac:dyDescent="0.2">
      <c r="A399" s="40" t="s">
        <v>56</v>
      </c>
      <c r="C399" s="2">
        <v>29</v>
      </c>
      <c r="T399" s="45"/>
      <c r="U399" s="45"/>
      <c r="V399" s="45"/>
      <c r="W399" s="225"/>
      <c r="X399" s="1"/>
      <c r="Y399" s="1"/>
      <c r="AA399" s="1">
        <f>C399/B398</f>
        <v>0.8529411764705882</v>
      </c>
      <c r="AB399" s="35">
        <v>29</v>
      </c>
      <c r="AC399" s="36">
        <f t="shared" ref="AC399:AC405" si="103">AB399/AB398</f>
        <v>0.8529411764705882</v>
      </c>
      <c r="AD399" s="1">
        <f t="shared" ref="AD399:AD405" si="104">100%-AC399</f>
        <v>0.1470588235294118</v>
      </c>
    </row>
    <row r="400" spans="1:34" ht="12.75" customHeight="1" x14ac:dyDescent="0.2">
      <c r="A400" s="40" t="s">
        <v>57</v>
      </c>
      <c r="D400" s="2">
        <v>22</v>
      </c>
      <c r="T400" s="45"/>
      <c r="U400" s="45"/>
      <c r="V400" s="45"/>
      <c r="W400" s="225"/>
      <c r="X400" s="1"/>
      <c r="Y400" s="1"/>
      <c r="AA400" s="1">
        <f>D400/C399</f>
        <v>0.75862068965517238</v>
      </c>
      <c r="AB400" s="35">
        <v>27</v>
      </c>
      <c r="AC400" s="36">
        <f t="shared" si="103"/>
        <v>0.93103448275862066</v>
      </c>
      <c r="AD400" s="1">
        <f t="shared" si="104"/>
        <v>6.8965517241379337E-2</v>
      </c>
    </row>
    <row r="401" spans="1:34" ht="12.75" customHeight="1" x14ac:dyDescent="0.2">
      <c r="A401" s="40" t="s">
        <v>58</v>
      </c>
      <c r="E401" s="2">
        <v>20</v>
      </c>
      <c r="T401" s="45"/>
      <c r="U401" s="45"/>
      <c r="V401" s="45"/>
      <c r="W401" s="225"/>
      <c r="X401" s="1"/>
      <c r="Y401" s="1"/>
      <c r="AA401" s="1">
        <f>E401/D400</f>
        <v>0.90909090909090906</v>
      </c>
      <c r="AB401" s="35">
        <v>27</v>
      </c>
      <c r="AC401" s="36">
        <f t="shared" si="103"/>
        <v>1</v>
      </c>
      <c r="AD401" s="1">
        <f t="shared" si="104"/>
        <v>0</v>
      </c>
    </row>
    <row r="402" spans="1:34" ht="12.75" customHeight="1" x14ac:dyDescent="0.2">
      <c r="A402" s="40" t="s">
        <v>59</v>
      </c>
      <c r="F402" s="2">
        <v>19</v>
      </c>
      <c r="T402" s="45"/>
      <c r="U402" s="45"/>
      <c r="V402" s="45"/>
      <c r="W402" s="225"/>
      <c r="X402" s="1"/>
      <c r="Y402" s="1"/>
      <c r="AA402" s="1">
        <f>F402/E401</f>
        <v>0.95</v>
      </c>
      <c r="AB402" s="35">
        <v>24</v>
      </c>
      <c r="AC402" s="36">
        <f t="shared" si="103"/>
        <v>0.88888888888888884</v>
      </c>
      <c r="AD402" s="1">
        <f t="shared" si="104"/>
        <v>0.11111111111111116</v>
      </c>
    </row>
    <row r="403" spans="1:34" ht="12.75" customHeight="1" x14ac:dyDescent="0.2">
      <c r="A403" s="40" t="s">
        <v>70</v>
      </c>
      <c r="G403" s="2">
        <v>18</v>
      </c>
      <c r="T403" s="45"/>
      <c r="U403" s="45"/>
      <c r="V403" s="45"/>
      <c r="W403" s="225"/>
      <c r="X403" s="1"/>
      <c r="Y403" s="1"/>
      <c r="AA403" s="1">
        <f>G403/F402</f>
        <v>0.94736842105263153</v>
      </c>
      <c r="AB403" s="35">
        <v>24</v>
      </c>
      <c r="AC403" s="36">
        <f t="shared" si="103"/>
        <v>1</v>
      </c>
      <c r="AD403" s="1">
        <f t="shared" si="104"/>
        <v>0</v>
      </c>
    </row>
    <row r="404" spans="1:34" ht="12.75" customHeight="1" x14ac:dyDescent="0.2">
      <c r="A404" s="40" t="s">
        <v>71</v>
      </c>
      <c r="H404" s="2">
        <v>17</v>
      </c>
      <c r="T404" s="45"/>
      <c r="U404" s="45"/>
      <c r="V404" s="45"/>
      <c r="W404" s="225"/>
      <c r="X404" s="1"/>
      <c r="Y404" s="1"/>
      <c r="AA404" s="1">
        <f>H404/G403</f>
        <v>0.94444444444444442</v>
      </c>
      <c r="AB404" s="35">
        <v>23</v>
      </c>
      <c r="AC404" s="36">
        <f t="shared" si="103"/>
        <v>0.95833333333333337</v>
      </c>
      <c r="AD404" s="1">
        <f t="shared" si="104"/>
        <v>4.166666666666663E-2</v>
      </c>
    </row>
    <row r="405" spans="1:34" ht="12.75" customHeight="1" x14ac:dyDescent="0.2">
      <c r="A405" s="40" t="s">
        <v>79</v>
      </c>
      <c r="I405" s="2">
        <v>17</v>
      </c>
      <c r="T405" s="45"/>
      <c r="U405" s="45"/>
      <c r="V405" s="45"/>
      <c r="W405" s="225"/>
      <c r="X405" s="1"/>
      <c r="Y405" s="1"/>
      <c r="AA405" s="1">
        <f>I405/H404</f>
        <v>1</v>
      </c>
      <c r="AB405" s="35">
        <v>21</v>
      </c>
      <c r="AC405" s="36">
        <f t="shared" si="103"/>
        <v>0.91304347826086951</v>
      </c>
      <c r="AD405" s="1">
        <f t="shared" si="104"/>
        <v>8.6956521739130488E-2</v>
      </c>
    </row>
    <row r="406" spans="1:34" ht="12.75" customHeight="1" x14ac:dyDescent="0.2">
      <c r="A406" s="40" t="s">
        <v>82</v>
      </c>
      <c r="J406" s="2">
        <v>16</v>
      </c>
      <c r="L406" s="2">
        <v>6</v>
      </c>
      <c r="N406" s="2">
        <v>3</v>
      </c>
      <c r="P406" s="2">
        <v>7</v>
      </c>
      <c r="T406" s="45">
        <v>5</v>
      </c>
      <c r="U406" s="45">
        <v>3</v>
      </c>
      <c r="V406" s="45">
        <v>2</v>
      </c>
      <c r="W406" s="225">
        <f t="shared" ref="W406:W408" si="105">SUM(T406:V406)</f>
        <v>10</v>
      </c>
      <c r="X406" s="1"/>
      <c r="Y406" s="1"/>
      <c r="AA406" s="1"/>
      <c r="AB406" s="35">
        <v>20</v>
      </c>
      <c r="AC406" s="36"/>
      <c r="AD406" s="1"/>
      <c r="AE406" s="2" t="s">
        <v>91</v>
      </c>
      <c r="AF406" s="2">
        <v>13</v>
      </c>
      <c r="AG406" s="2">
        <f>SUM(W406:W408)</f>
        <v>13</v>
      </c>
      <c r="AH406" s="2" t="s">
        <v>19</v>
      </c>
    </row>
    <row r="407" spans="1:34" ht="12.75" customHeight="1" x14ac:dyDescent="0.2">
      <c r="A407" s="46" t="s">
        <v>83</v>
      </c>
      <c r="J407" s="2">
        <v>3</v>
      </c>
      <c r="K407" s="2">
        <v>1</v>
      </c>
      <c r="M407" s="2">
        <v>1</v>
      </c>
      <c r="O407" s="2">
        <v>1</v>
      </c>
      <c r="T407" s="45"/>
      <c r="U407" s="45"/>
      <c r="V407" s="45"/>
      <c r="W407" s="225">
        <f t="shared" si="105"/>
        <v>0</v>
      </c>
      <c r="X407" s="1"/>
      <c r="Y407" s="1"/>
      <c r="AA407" s="1"/>
      <c r="AB407" s="35">
        <v>3</v>
      </c>
      <c r="AC407" s="36"/>
      <c r="AD407" s="1"/>
      <c r="AE407" s="2" t="s">
        <v>92</v>
      </c>
      <c r="AF407" s="36">
        <f>AF406/B398</f>
        <v>0.38235294117647056</v>
      </c>
      <c r="AG407" s="36">
        <f>AF406/AG406</f>
        <v>1</v>
      </c>
      <c r="AH407" s="2" t="s">
        <v>93</v>
      </c>
    </row>
    <row r="408" spans="1:34" ht="12.75" customHeight="1" x14ac:dyDescent="0.2">
      <c r="A408" s="46" t="s">
        <v>85</v>
      </c>
      <c r="J408" s="2">
        <v>3</v>
      </c>
      <c r="K408" s="2">
        <v>1</v>
      </c>
      <c r="M408" s="2">
        <v>1</v>
      </c>
      <c r="O408" s="2">
        <v>1</v>
      </c>
      <c r="T408" s="45">
        <v>1</v>
      </c>
      <c r="U408" s="45">
        <v>1</v>
      </c>
      <c r="V408" s="45">
        <v>1</v>
      </c>
      <c r="W408" s="225">
        <f t="shared" si="105"/>
        <v>3</v>
      </c>
      <c r="X408" s="1"/>
      <c r="Y408" s="1"/>
      <c r="AA408" s="1"/>
      <c r="AB408" s="35">
        <v>3</v>
      </c>
      <c r="AC408" s="36"/>
      <c r="AD408" s="1"/>
    </row>
    <row r="409" spans="1:34" ht="12.75" customHeight="1" x14ac:dyDescent="0.2">
      <c r="A409" s="46" t="s">
        <v>86</v>
      </c>
      <c r="J409" s="2">
        <v>1</v>
      </c>
      <c r="P409" s="2">
        <v>1</v>
      </c>
      <c r="T409" s="45"/>
      <c r="U409" s="45"/>
      <c r="V409" s="45"/>
      <c r="W409" s="225"/>
      <c r="X409" s="1"/>
      <c r="Y409" s="1"/>
      <c r="AA409" s="1"/>
      <c r="AB409" s="35">
        <v>1</v>
      </c>
      <c r="AC409" s="36"/>
      <c r="AD409" s="1"/>
    </row>
    <row r="410" spans="1:34" ht="12.75" customHeight="1" x14ac:dyDescent="0.2">
      <c r="A410" s="46" t="s">
        <v>89</v>
      </c>
      <c r="J410" s="2">
        <v>1</v>
      </c>
      <c r="P410" s="2">
        <v>1</v>
      </c>
      <c r="T410" s="45"/>
      <c r="U410" s="45"/>
      <c r="V410" s="45"/>
      <c r="W410" s="225"/>
      <c r="X410" s="1"/>
      <c r="Y410" s="1"/>
      <c r="AA410" s="1"/>
      <c r="AB410" s="35">
        <v>1</v>
      </c>
      <c r="AC410" s="36"/>
      <c r="AD410" s="1"/>
    </row>
    <row r="411" spans="1:34" ht="12.75" customHeight="1" x14ac:dyDescent="0.2">
      <c r="A411" s="46" t="s">
        <v>95</v>
      </c>
      <c r="J411" s="2">
        <v>1</v>
      </c>
      <c r="T411" s="45"/>
      <c r="U411" s="45"/>
      <c r="V411" s="45"/>
      <c r="W411" s="225"/>
      <c r="X411" s="1"/>
      <c r="Y411" s="1"/>
      <c r="AA411" s="1"/>
      <c r="AB411" s="35">
        <v>1</v>
      </c>
      <c r="AC411" s="36"/>
      <c r="AD411" s="1"/>
    </row>
    <row r="412" spans="1:34" ht="12.75" customHeight="1" x14ac:dyDescent="0.2">
      <c r="W412" s="221">
        <f>SUM(W406:W408)</f>
        <v>13</v>
      </c>
      <c r="X412" s="1">
        <f>W406/B398</f>
        <v>0.29411764705882354</v>
      </c>
      <c r="Y412" s="1">
        <f>W412/B398</f>
        <v>0.38235294117647056</v>
      </c>
      <c r="Z412" s="1">
        <f>Y412-X412</f>
        <v>8.8235294117647023E-2</v>
      </c>
      <c r="AA412" s="1"/>
    </row>
    <row r="413" spans="1:34" ht="12.75" customHeight="1" x14ac:dyDescent="0.2">
      <c r="X413" s="1"/>
      <c r="Y413" s="1"/>
      <c r="AA413" s="1"/>
    </row>
    <row r="414" spans="1:34" ht="12.75" customHeight="1" x14ac:dyDescent="0.3">
      <c r="A414" s="61" t="s">
        <v>94</v>
      </c>
      <c r="F414" s="60" t="s">
        <v>139</v>
      </c>
      <c r="X414" s="1"/>
      <c r="Y414" s="1"/>
      <c r="AA414" s="1"/>
    </row>
    <row r="415" spans="1:34" ht="12.75" customHeight="1" x14ac:dyDescent="0.2">
      <c r="X415" s="1"/>
      <c r="Y415" s="1"/>
      <c r="AA415" s="1"/>
      <c r="AB415" s="35"/>
      <c r="AC415" s="36"/>
      <c r="AD415" s="1"/>
    </row>
    <row r="416" spans="1:34" ht="12.75" customHeight="1" x14ac:dyDescent="0.2">
      <c r="X416" s="1"/>
      <c r="Y416" s="1"/>
      <c r="AA416" s="1"/>
    </row>
    <row r="417" spans="1:30" ht="12.75" customHeight="1" x14ac:dyDescent="0.2">
      <c r="X417" s="1"/>
      <c r="Y417" s="1"/>
      <c r="AA417" s="1"/>
    </row>
    <row r="418" spans="1:30" ht="12.75" customHeight="1" x14ac:dyDescent="0.2">
      <c r="X418" s="1"/>
      <c r="Y418" s="1"/>
      <c r="AA418" s="1"/>
    </row>
    <row r="419" spans="1:30" ht="12.75" customHeight="1" x14ac:dyDescent="0.3">
      <c r="A419" s="61" t="s">
        <v>96</v>
      </c>
      <c r="X419" s="1"/>
      <c r="Y419" s="1"/>
      <c r="AA419" s="1"/>
    </row>
    <row r="420" spans="1:30" ht="12.75" customHeight="1" x14ac:dyDescent="0.2">
      <c r="A420" s="15" t="s">
        <v>18</v>
      </c>
      <c r="B420" s="16">
        <v>1</v>
      </c>
      <c r="C420" s="16">
        <v>2</v>
      </c>
      <c r="D420" s="16">
        <v>3</v>
      </c>
      <c r="E420" s="16">
        <v>4</v>
      </c>
      <c r="F420" s="16">
        <v>5</v>
      </c>
      <c r="G420" s="16">
        <v>6</v>
      </c>
      <c r="H420" s="16">
        <v>7</v>
      </c>
      <c r="I420" s="16">
        <v>8</v>
      </c>
      <c r="J420" s="16">
        <v>9</v>
      </c>
      <c r="K420" s="16">
        <v>10</v>
      </c>
      <c r="L420" s="331">
        <v>10</v>
      </c>
      <c r="M420" s="332"/>
      <c r="N420" s="333"/>
      <c r="O420" s="20"/>
      <c r="P420" s="20"/>
      <c r="Q420" s="20"/>
      <c r="R420" s="20"/>
      <c r="S420" s="20"/>
      <c r="T420" s="21"/>
      <c r="U420" s="21"/>
      <c r="V420" s="22"/>
      <c r="W420" s="276"/>
      <c r="X420" s="21"/>
      <c r="Y420" s="1"/>
      <c r="AA420" s="1"/>
    </row>
    <row r="421" spans="1:30" ht="12.75" customHeight="1" x14ac:dyDescent="0.2">
      <c r="A421" s="40" t="s">
        <v>57</v>
      </c>
      <c r="B421" s="25">
        <v>34</v>
      </c>
      <c r="C421" s="25"/>
      <c r="D421" s="25"/>
      <c r="E421" s="25"/>
      <c r="F421" s="25"/>
      <c r="G421" s="25"/>
      <c r="H421" s="25"/>
      <c r="I421" s="25"/>
      <c r="J421" s="25"/>
      <c r="K421" s="25"/>
      <c r="L421" s="26"/>
      <c r="M421" s="34"/>
      <c r="N421" s="34"/>
      <c r="O421" s="34"/>
      <c r="P421" s="34"/>
      <c r="Q421" s="34"/>
      <c r="R421" s="34"/>
      <c r="S421" s="34"/>
      <c r="T421" s="21"/>
      <c r="U421" s="21"/>
      <c r="V421" s="22"/>
      <c r="W421" s="276"/>
      <c r="X421" s="21"/>
      <c r="Y421" s="1"/>
      <c r="AB421" s="29">
        <f>B421</f>
        <v>34</v>
      </c>
      <c r="AC421" s="24"/>
      <c r="AD421" s="1"/>
    </row>
    <row r="422" spans="1:30" ht="12.75" customHeight="1" x14ac:dyDescent="0.2">
      <c r="A422" s="40" t="s">
        <v>58</v>
      </c>
      <c r="C422" s="2">
        <v>28</v>
      </c>
      <c r="T422" s="45"/>
      <c r="U422" s="45"/>
      <c r="V422" s="45"/>
      <c r="W422" s="225"/>
      <c r="X422" s="1"/>
      <c r="Y422" s="1"/>
      <c r="AA422" s="1">
        <f>C422/B421</f>
        <v>0.82352941176470584</v>
      </c>
      <c r="AB422" s="35">
        <v>28</v>
      </c>
      <c r="AC422" s="36">
        <f t="shared" ref="AC422:AC427" si="106">AB422/AB421</f>
        <v>0.82352941176470584</v>
      </c>
      <c r="AD422" s="1">
        <f t="shared" ref="AD422:AD427" si="107">100%-AC422</f>
        <v>0.17647058823529416</v>
      </c>
    </row>
    <row r="423" spans="1:30" ht="12.75" customHeight="1" x14ac:dyDescent="0.2">
      <c r="A423" s="40" t="s">
        <v>59</v>
      </c>
      <c r="D423" s="2">
        <v>27</v>
      </c>
      <c r="T423" s="45"/>
      <c r="U423" s="45"/>
      <c r="V423" s="45"/>
      <c r="W423" s="225"/>
      <c r="X423" s="1"/>
      <c r="Y423" s="1"/>
      <c r="AA423" s="1">
        <f>D423/C422</f>
        <v>0.9642857142857143</v>
      </c>
      <c r="AB423" s="35">
        <v>28</v>
      </c>
      <c r="AC423" s="36">
        <f t="shared" si="106"/>
        <v>1</v>
      </c>
      <c r="AD423" s="1">
        <f t="shared" si="107"/>
        <v>0</v>
      </c>
    </row>
    <row r="424" spans="1:30" ht="12.75" customHeight="1" x14ac:dyDescent="0.2">
      <c r="A424" s="40" t="s">
        <v>70</v>
      </c>
      <c r="E424" s="2">
        <v>27</v>
      </c>
      <c r="T424" s="45"/>
      <c r="U424" s="45"/>
      <c r="V424" s="45"/>
      <c r="W424" s="225"/>
      <c r="X424" s="1"/>
      <c r="Y424" s="1"/>
      <c r="AA424" s="1">
        <f>E424/D423</f>
        <v>1</v>
      </c>
      <c r="AB424" s="35">
        <v>27</v>
      </c>
      <c r="AC424" s="36">
        <f t="shared" si="106"/>
        <v>0.9642857142857143</v>
      </c>
      <c r="AD424" s="1">
        <f t="shared" si="107"/>
        <v>3.5714285714285698E-2</v>
      </c>
    </row>
    <row r="425" spans="1:30" ht="12.75" customHeight="1" x14ac:dyDescent="0.2">
      <c r="A425" s="46" t="s">
        <v>71</v>
      </c>
      <c r="F425" s="2">
        <v>26</v>
      </c>
      <c r="T425" s="45"/>
      <c r="U425" s="45"/>
      <c r="V425" s="45"/>
      <c r="W425" s="225"/>
      <c r="X425" s="1"/>
      <c r="Y425" s="1"/>
      <c r="AA425" s="1">
        <f>F425/E424</f>
        <v>0.96296296296296291</v>
      </c>
      <c r="AB425" s="35">
        <v>26</v>
      </c>
      <c r="AC425" s="36">
        <f t="shared" si="106"/>
        <v>0.96296296296296291</v>
      </c>
      <c r="AD425" s="1">
        <f t="shared" si="107"/>
        <v>3.703703703703709E-2</v>
      </c>
    </row>
    <row r="426" spans="1:30" ht="12.75" customHeight="1" x14ac:dyDescent="0.2">
      <c r="A426" s="46" t="s">
        <v>79</v>
      </c>
      <c r="G426" s="2">
        <v>24</v>
      </c>
      <c r="T426" s="45"/>
      <c r="U426" s="45"/>
      <c r="V426" s="45"/>
      <c r="W426" s="225"/>
      <c r="X426" s="1"/>
      <c r="Y426" s="1"/>
      <c r="AA426" s="1">
        <f>G426/F425</f>
        <v>0.92307692307692313</v>
      </c>
      <c r="AB426" s="35">
        <v>25</v>
      </c>
      <c r="AC426" s="36">
        <f t="shared" si="106"/>
        <v>0.96153846153846156</v>
      </c>
      <c r="AD426" s="1">
        <f t="shared" si="107"/>
        <v>3.8461538461538436E-2</v>
      </c>
    </row>
    <row r="427" spans="1:30" ht="12.75" customHeight="1" x14ac:dyDescent="0.2">
      <c r="A427" s="40" t="s">
        <v>82</v>
      </c>
      <c r="H427" s="2">
        <v>24</v>
      </c>
      <c r="T427" s="45"/>
      <c r="U427" s="45"/>
      <c r="V427" s="45"/>
      <c r="W427" s="225"/>
      <c r="X427" s="1"/>
      <c r="Y427" s="1"/>
      <c r="AA427" s="1">
        <f>H427/G426</f>
        <v>1</v>
      </c>
      <c r="AB427" s="35">
        <v>25</v>
      </c>
      <c r="AC427" s="36">
        <f t="shared" si="106"/>
        <v>1</v>
      </c>
      <c r="AD427" s="1">
        <f t="shared" si="107"/>
        <v>0</v>
      </c>
    </row>
    <row r="428" spans="1:30" ht="12.75" customHeight="1" x14ac:dyDescent="0.2">
      <c r="A428" s="46" t="s">
        <v>83</v>
      </c>
      <c r="I428" s="2">
        <v>23</v>
      </c>
      <c r="K428" s="2">
        <v>9</v>
      </c>
      <c r="M428" s="2">
        <v>6</v>
      </c>
      <c r="O428" s="2">
        <v>8</v>
      </c>
      <c r="T428" s="45"/>
      <c r="U428" s="45"/>
      <c r="V428" s="45"/>
      <c r="W428" s="225"/>
      <c r="X428" s="1"/>
      <c r="Y428" s="1"/>
      <c r="AA428" s="1"/>
      <c r="AB428" s="35">
        <v>23</v>
      </c>
      <c r="AC428" s="36"/>
      <c r="AD428" s="1"/>
    </row>
    <row r="429" spans="1:30" ht="12.75" customHeight="1" x14ac:dyDescent="0.2">
      <c r="A429" s="46" t="s">
        <v>85</v>
      </c>
      <c r="J429" s="2">
        <v>23</v>
      </c>
      <c r="L429" s="2">
        <v>9</v>
      </c>
      <c r="N429" s="2">
        <v>6</v>
      </c>
      <c r="P429" s="2">
        <v>8</v>
      </c>
      <c r="T429" s="45">
        <v>7</v>
      </c>
      <c r="U429" s="45">
        <v>6</v>
      </c>
      <c r="V429" s="45">
        <v>8</v>
      </c>
      <c r="W429" s="225">
        <f>SUM(T429:V429)</f>
        <v>21</v>
      </c>
      <c r="X429" s="1"/>
      <c r="Y429" s="1"/>
      <c r="AA429" s="1"/>
      <c r="AB429" s="35">
        <v>23</v>
      </c>
      <c r="AC429" s="36"/>
      <c r="AD429" s="1"/>
    </row>
    <row r="430" spans="1:30" ht="12.75" customHeight="1" x14ac:dyDescent="0.2">
      <c r="A430" s="46" t="s">
        <v>86</v>
      </c>
      <c r="H430" s="2">
        <v>1</v>
      </c>
      <c r="J430" s="2">
        <v>1</v>
      </c>
      <c r="P430" s="2">
        <v>1</v>
      </c>
      <c r="T430" s="45"/>
      <c r="U430" s="45"/>
      <c r="V430" s="45"/>
      <c r="W430" s="225"/>
      <c r="X430" s="1"/>
      <c r="Y430" s="1"/>
      <c r="AA430" s="1"/>
      <c r="AB430" s="35">
        <v>1</v>
      </c>
      <c r="AC430" s="36"/>
      <c r="AD430" s="1"/>
    </row>
    <row r="431" spans="1:30" ht="12.75" customHeight="1" x14ac:dyDescent="0.2">
      <c r="A431" s="46" t="s">
        <v>89</v>
      </c>
      <c r="J431" s="2">
        <v>1</v>
      </c>
      <c r="T431" s="45"/>
      <c r="U431" s="45"/>
      <c r="V431" s="45"/>
      <c r="W431" s="225"/>
      <c r="X431" s="1"/>
      <c r="Y431" s="1"/>
      <c r="AA431" s="1"/>
      <c r="AB431" s="35">
        <v>1</v>
      </c>
      <c r="AC431" s="36"/>
      <c r="AD431" s="1"/>
    </row>
    <row r="432" spans="1:30" ht="12.75" customHeight="1" x14ac:dyDescent="0.2">
      <c r="A432" s="46" t="s">
        <v>95</v>
      </c>
      <c r="J432" s="2">
        <v>1</v>
      </c>
      <c r="O432" s="2">
        <v>1</v>
      </c>
      <c r="T432" s="45"/>
      <c r="U432" s="45"/>
      <c r="V432" s="45"/>
      <c r="W432" s="225"/>
      <c r="X432" s="1"/>
      <c r="Y432" s="1"/>
      <c r="AA432" s="1"/>
      <c r="AB432" s="35">
        <v>1</v>
      </c>
      <c r="AC432" s="36"/>
      <c r="AD432" s="1"/>
    </row>
    <row r="433" spans="1:34" ht="12.75" customHeight="1" x14ac:dyDescent="0.2">
      <c r="A433" s="46" t="s">
        <v>97</v>
      </c>
      <c r="J433" s="2">
        <v>1</v>
      </c>
      <c r="O433" s="2">
        <v>1</v>
      </c>
      <c r="T433" s="45"/>
      <c r="U433" s="45"/>
      <c r="V433" s="45">
        <v>1</v>
      </c>
      <c r="W433" s="225">
        <f>V433</f>
        <v>1</v>
      </c>
      <c r="X433" s="1"/>
      <c r="Y433" s="1"/>
      <c r="AA433" s="1"/>
      <c r="AB433" s="35">
        <v>1</v>
      </c>
      <c r="AC433" s="36"/>
      <c r="AD433" s="1"/>
      <c r="AE433" s="2" t="s">
        <v>91</v>
      </c>
      <c r="AF433" s="2">
        <v>22</v>
      </c>
      <c r="AG433" s="2">
        <f>W434</f>
        <v>22</v>
      </c>
      <c r="AH433" s="2" t="s">
        <v>19</v>
      </c>
    </row>
    <row r="434" spans="1:34" ht="12.75" customHeight="1" x14ac:dyDescent="0.2">
      <c r="A434" s="46"/>
      <c r="W434" s="221">
        <f>SUM(W429:W433)</f>
        <v>22</v>
      </c>
      <c r="X434" s="1">
        <f>W429/B421</f>
        <v>0.61764705882352944</v>
      </c>
      <c r="Y434" s="1">
        <f>W434/B421</f>
        <v>0.6470588235294118</v>
      </c>
      <c r="Z434" s="1">
        <f>Y434-X434</f>
        <v>2.9411764705882359E-2</v>
      </c>
      <c r="AA434" s="1"/>
      <c r="AB434" s="35"/>
      <c r="AC434" s="36"/>
      <c r="AD434" s="1"/>
      <c r="AE434" s="2" t="s">
        <v>92</v>
      </c>
      <c r="AF434" s="36">
        <f>AF433/B421</f>
        <v>0.6470588235294118</v>
      </c>
      <c r="AG434" s="36">
        <f>AF433/AG433</f>
        <v>1</v>
      </c>
      <c r="AH434" s="2" t="s">
        <v>93</v>
      </c>
    </row>
    <row r="435" spans="1:34" ht="12.75" customHeight="1" x14ac:dyDescent="0.2">
      <c r="X435" s="1"/>
      <c r="Y435" s="1"/>
      <c r="AA435" s="1"/>
      <c r="AE435" s="2"/>
      <c r="AF435" s="2"/>
      <c r="AG435" s="2"/>
      <c r="AH435" s="2"/>
    </row>
    <row r="436" spans="1:34" ht="12.75" customHeight="1" x14ac:dyDescent="0.3">
      <c r="A436" s="61" t="s">
        <v>100</v>
      </c>
      <c r="X436" s="1"/>
      <c r="Y436" s="1"/>
      <c r="AA436" s="1"/>
      <c r="AE436" s="2"/>
      <c r="AF436" s="2"/>
      <c r="AG436" s="2"/>
      <c r="AH436" s="2"/>
    </row>
    <row r="437" spans="1:34" ht="12.75" customHeight="1" x14ac:dyDescent="0.2">
      <c r="A437" s="15" t="s">
        <v>18</v>
      </c>
      <c r="B437" s="16">
        <v>1</v>
      </c>
      <c r="C437" s="16">
        <v>2</v>
      </c>
      <c r="D437" s="16">
        <v>3</v>
      </c>
      <c r="E437" s="16">
        <v>4</v>
      </c>
      <c r="F437" s="16">
        <v>5</v>
      </c>
      <c r="G437" s="16">
        <v>6</v>
      </c>
      <c r="H437" s="16">
        <v>7</v>
      </c>
      <c r="I437" s="16">
        <v>8</v>
      </c>
      <c r="J437" s="16">
        <v>9</v>
      </c>
      <c r="K437" s="16">
        <v>10</v>
      </c>
      <c r="L437" s="331">
        <v>10</v>
      </c>
      <c r="M437" s="332"/>
      <c r="N437" s="333"/>
      <c r="O437" s="20"/>
      <c r="P437" s="20"/>
      <c r="Q437" s="20"/>
      <c r="R437" s="20"/>
      <c r="S437" s="20"/>
      <c r="T437" s="21"/>
      <c r="U437" s="21"/>
      <c r="V437" s="22"/>
      <c r="W437" s="276"/>
      <c r="X437" s="21"/>
      <c r="Y437" s="1"/>
      <c r="AA437" s="1"/>
      <c r="AE437" s="2"/>
      <c r="AF437" s="2"/>
      <c r="AG437" s="2"/>
      <c r="AH437" s="2"/>
    </row>
    <row r="438" spans="1:34" ht="12.75" customHeight="1" x14ac:dyDescent="0.2">
      <c r="A438" s="40" t="s">
        <v>59</v>
      </c>
      <c r="B438" s="25">
        <v>33</v>
      </c>
      <c r="C438" s="25"/>
      <c r="D438" s="25"/>
      <c r="E438" s="25"/>
      <c r="F438" s="25"/>
      <c r="G438" s="25"/>
      <c r="H438" s="25"/>
      <c r="I438" s="25"/>
      <c r="J438" s="25"/>
      <c r="K438" s="25"/>
      <c r="L438" s="26"/>
      <c r="M438" s="34"/>
      <c r="N438" s="34"/>
      <c r="O438" s="34"/>
      <c r="P438" s="34"/>
      <c r="Q438" s="34"/>
      <c r="R438" s="34"/>
      <c r="S438" s="34"/>
      <c r="T438" s="21"/>
      <c r="U438" s="21"/>
      <c r="V438" s="22"/>
      <c r="W438" s="276"/>
      <c r="X438" s="21"/>
      <c r="Y438" s="1"/>
      <c r="AB438" s="29">
        <f>B438</f>
        <v>33</v>
      </c>
      <c r="AC438" s="24"/>
      <c r="AD438" s="1"/>
      <c r="AE438" s="2"/>
      <c r="AF438" s="2"/>
      <c r="AG438" s="2"/>
      <c r="AH438" s="2"/>
    </row>
    <row r="439" spans="1:34" ht="12.75" customHeight="1" x14ac:dyDescent="0.2">
      <c r="A439" s="40" t="s">
        <v>70</v>
      </c>
      <c r="C439" s="2">
        <v>30</v>
      </c>
      <c r="T439" s="45"/>
      <c r="U439" s="45"/>
      <c r="V439" s="45"/>
      <c r="W439" s="225"/>
      <c r="X439" s="1"/>
      <c r="Y439" s="1"/>
      <c r="AA439" s="1">
        <f>C439/B438</f>
        <v>0.90909090909090906</v>
      </c>
      <c r="AB439" s="35">
        <v>30</v>
      </c>
      <c r="AC439" s="36">
        <f t="shared" ref="AC439:AC444" si="108">AB439/AB438</f>
        <v>0.90909090909090906</v>
      </c>
      <c r="AD439" s="1">
        <f t="shared" ref="AD439:AD444" si="109">100%-AC439</f>
        <v>9.0909090909090939E-2</v>
      </c>
      <c r="AE439" s="2"/>
      <c r="AF439" s="2"/>
      <c r="AG439" s="2"/>
      <c r="AH439" s="2"/>
    </row>
    <row r="440" spans="1:34" ht="12.75" customHeight="1" x14ac:dyDescent="0.2">
      <c r="A440" s="2">
        <v>1002</v>
      </c>
      <c r="D440" s="2">
        <v>23</v>
      </c>
      <c r="T440" s="45"/>
      <c r="U440" s="45"/>
      <c r="V440" s="45"/>
      <c r="W440" s="225"/>
      <c r="X440" s="1"/>
      <c r="Y440" s="1"/>
      <c r="AA440" s="1">
        <f>D440/C439</f>
        <v>0.76666666666666672</v>
      </c>
      <c r="AB440" s="35">
        <v>25</v>
      </c>
      <c r="AC440" s="36">
        <f t="shared" si="108"/>
        <v>0.83333333333333337</v>
      </c>
      <c r="AD440" s="1">
        <f t="shared" si="109"/>
        <v>0.16666666666666663</v>
      </c>
      <c r="AE440" s="2"/>
      <c r="AF440" s="2"/>
      <c r="AG440" s="2"/>
      <c r="AH440" s="2"/>
    </row>
    <row r="441" spans="1:34" ht="12.75" customHeight="1" x14ac:dyDescent="0.2">
      <c r="A441" s="2">
        <v>1101</v>
      </c>
      <c r="E441" s="2">
        <v>19</v>
      </c>
      <c r="T441" s="45"/>
      <c r="U441" s="45"/>
      <c r="V441" s="45"/>
      <c r="W441" s="225"/>
      <c r="X441" s="1"/>
      <c r="Y441" s="1"/>
      <c r="AA441" s="1">
        <f>E441/D440</f>
        <v>0.82608695652173914</v>
      </c>
      <c r="AB441" s="35">
        <v>22</v>
      </c>
      <c r="AC441" s="36">
        <f t="shared" si="108"/>
        <v>0.88</v>
      </c>
      <c r="AD441" s="1">
        <f t="shared" si="109"/>
        <v>0.12</v>
      </c>
      <c r="AE441" s="2"/>
      <c r="AF441" s="2"/>
      <c r="AG441" s="2"/>
      <c r="AH441" s="2"/>
    </row>
    <row r="442" spans="1:34" ht="12.75" customHeight="1" x14ac:dyDescent="0.2">
      <c r="A442" s="40" t="s">
        <v>82</v>
      </c>
      <c r="F442" s="2">
        <v>18</v>
      </c>
      <c r="T442" s="45"/>
      <c r="U442" s="45"/>
      <c r="V442" s="45"/>
      <c r="W442" s="225"/>
      <c r="X442" s="1"/>
      <c r="Y442" s="1"/>
      <c r="AA442" s="1">
        <f>F442/E441</f>
        <v>0.94736842105263153</v>
      </c>
      <c r="AB442" s="35">
        <v>19</v>
      </c>
      <c r="AC442" s="36">
        <f t="shared" si="108"/>
        <v>0.86363636363636365</v>
      </c>
      <c r="AD442" s="1">
        <f t="shared" si="109"/>
        <v>0.13636363636363635</v>
      </c>
      <c r="AE442" s="2"/>
      <c r="AF442" s="2"/>
      <c r="AG442" s="2"/>
      <c r="AH442" s="2"/>
    </row>
    <row r="443" spans="1:34" ht="12.75" customHeight="1" x14ac:dyDescent="0.2">
      <c r="A443" s="46" t="s">
        <v>83</v>
      </c>
      <c r="G443" s="2">
        <v>18</v>
      </c>
      <c r="T443" s="45"/>
      <c r="U443" s="45"/>
      <c r="V443" s="45"/>
      <c r="W443" s="225"/>
      <c r="X443" s="1"/>
      <c r="Y443" s="1"/>
      <c r="AA443" s="1">
        <f>G443/F442</f>
        <v>1</v>
      </c>
      <c r="AB443" s="35">
        <v>19</v>
      </c>
      <c r="AC443" s="36">
        <f t="shared" si="108"/>
        <v>1</v>
      </c>
      <c r="AD443" s="1">
        <f t="shared" si="109"/>
        <v>0</v>
      </c>
      <c r="AE443" s="2"/>
      <c r="AF443" s="2"/>
      <c r="AG443" s="2"/>
      <c r="AH443" s="2"/>
    </row>
    <row r="444" spans="1:34" ht="12.75" customHeight="1" x14ac:dyDescent="0.2">
      <c r="A444" s="46" t="s">
        <v>85</v>
      </c>
      <c r="H444" s="2">
        <v>16</v>
      </c>
      <c r="T444" s="45"/>
      <c r="U444" s="45"/>
      <c r="V444" s="45"/>
      <c r="W444" s="225"/>
      <c r="X444" s="1"/>
      <c r="Y444" s="1"/>
      <c r="AA444" s="1">
        <f>H444/G443</f>
        <v>0.88888888888888884</v>
      </c>
      <c r="AB444" s="35">
        <v>18</v>
      </c>
      <c r="AC444" s="36">
        <f t="shared" si="108"/>
        <v>0.94736842105263153</v>
      </c>
      <c r="AD444" s="1">
        <f t="shared" si="109"/>
        <v>5.2631578947368474E-2</v>
      </c>
      <c r="AE444" s="2"/>
      <c r="AF444" s="2"/>
      <c r="AG444" s="2"/>
      <c r="AH444" s="2"/>
    </row>
    <row r="445" spans="1:34" ht="12.75" customHeight="1" x14ac:dyDescent="0.2">
      <c r="A445" s="46" t="s">
        <v>86</v>
      </c>
      <c r="I445" s="2">
        <v>15</v>
      </c>
      <c r="K445" s="2">
        <v>5</v>
      </c>
      <c r="O445" s="2">
        <v>10</v>
      </c>
      <c r="T445" s="45"/>
      <c r="U445" s="45"/>
      <c r="V445" s="45"/>
      <c r="W445" s="225"/>
      <c r="X445" s="1"/>
      <c r="Y445" s="1"/>
      <c r="AA445" s="1"/>
      <c r="AB445" s="35">
        <v>15</v>
      </c>
      <c r="AC445" s="36"/>
      <c r="AD445" s="1"/>
      <c r="AE445" s="2"/>
      <c r="AF445" s="2"/>
      <c r="AG445" s="2"/>
      <c r="AH445" s="2"/>
    </row>
    <row r="446" spans="1:34" ht="12.75" customHeight="1" x14ac:dyDescent="0.2">
      <c r="A446" s="46" t="s">
        <v>89</v>
      </c>
      <c r="J446" s="2">
        <v>15</v>
      </c>
      <c r="L446" s="2">
        <v>5</v>
      </c>
      <c r="P446" s="2">
        <v>10</v>
      </c>
      <c r="T446" s="45">
        <v>4</v>
      </c>
      <c r="U446" s="45"/>
      <c r="V446" s="45">
        <v>10</v>
      </c>
      <c r="W446" s="225">
        <f t="shared" ref="W446:W450" si="110">SUM(T446:V446)</f>
        <v>14</v>
      </c>
      <c r="X446" s="1"/>
      <c r="Y446" s="1"/>
      <c r="AA446" s="1"/>
      <c r="AB446" s="35">
        <v>15</v>
      </c>
      <c r="AC446" s="36"/>
      <c r="AD446" s="1"/>
      <c r="AE446" s="2"/>
      <c r="AF446" s="2"/>
      <c r="AG446" s="2"/>
      <c r="AH446" s="2"/>
    </row>
    <row r="447" spans="1:34" ht="12.75" customHeight="1" x14ac:dyDescent="0.2">
      <c r="A447" s="46" t="s">
        <v>95</v>
      </c>
      <c r="J447" s="2">
        <v>4</v>
      </c>
      <c r="K447" s="2">
        <v>2</v>
      </c>
      <c r="O447" s="2">
        <v>2</v>
      </c>
      <c r="T447" s="45">
        <v>2</v>
      </c>
      <c r="U447" s="45"/>
      <c r="V447" s="45"/>
      <c r="W447" s="225">
        <f t="shared" si="110"/>
        <v>2</v>
      </c>
      <c r="X447" s="1"/>
      <c r="Y447" s="1"/>
      <c r="AA447" s="1"/>
      <c r="AB447" s="35">
        <v>4</v>
      </c>
      <c r="AC447" s="36"/>
      <c r="AD447" s="1"/>
      <c r="AE447" s="2"/>
      <c r="AF447" s="2"/>
      <c r="AG447" s="2"/>
      <c r="AH447" s="2"/>
    </row>
    <row r="448" spans="1:34" ht="12.75" customHeight="1" x14ac:dyDescent="0.2">
      <c r="A448" s="46" t="s">
        <v>97</v>
      </c>
      <c r="J448" s="2">
        <v>3</v>
      </c>
      <c r="P448" s="2">
        <v>2</v>
      </c>
      <c r="T448" s="45"/>
      <c r="U448" s="45"/>
      <c r="V448" s="45">
        <v>2</v>
      </c>
      <c r="W448" s="225">
        <f t="shared" si="110"/>
        <v>2</v>
      </c>
      <c r="X448" s="1"/>
      <c r="Y448" s="1"/>
      <c r="AA448" s="1"/>
      <c r="AB448" s="35">
        <v>4</v>
      </c>
      <c r="AC448" s="36"/>
      <c r="AD448" s="1"/>
      <c r="AE448" s="2" t="s">
        <v>91</v>
      </c>
      <c r="AF448" s="2">
        <v>18</v>
      </c>
      <c r="AG448" s="2">
        <f>W451</f>
        <v>19</v>
      </c>
      <c r="AH448" s="2" t="s">
        <v>19</v>
      </c>
    </row>
    <row r="449" spans="1:38" ht="12.75" customHeight="1" x14ac:dyDescent="0.2">
      <c r="A449" s="46" t="s">
        <v>98</v>
      </c>
      <c r="J449" s="2">
        <v>2</v>
      </c>
      <c r="K449" s="154">
        <v>1</v>
      </c>
      <c r="O449" s="2">
        <v>1</v>
      </c>
      <c r="T449" s="45"/>
      <c r="U449" s="45"/>
      <c r="V449" s="45"/>
      <c r="W449" s="225">
        <f t="shared" si="110"/>
        <v>0</v>
      </c>
      <c r="X449" s="1"/>
      <c r="Y449" s="1"/>
      <c r="AA449" s="1"/>
      <c r="AB449" s="35">
        <v>2</v>
      </c>
      <c r="AC449" s="36"/>
      <c r="AD449" s="1"/>
      <c r="AE449" s="2" t="s">
        <v>92</v>
      </c>
      <c r="AF449" s="36">
        <f>AF448/B438</f>
        <v>0.54545454545454541</v>
      </c>
      <c r="AG449" s="36">
        <f>AF448/AG448</f>
        <v>0.94736842105263153</v>
      </c>
      <c r="AH449" s="2" t="s">
        <v>93</v>
      </c>
    </row>
    <row r="450" spans="1:38" ht="12.75" customHeight="1" x14ac:dyDescent="0.2">
      <c r="A450" s="46" t="s">
        <v>112</v>
      </c>
      <c r="J450" s="2">
        <v>1</v>
      </c>
      <c r="K450" s="154">
        <v>1</v>
      </c>
      <c r="P450" s="2">
        <v>1</v>
      </c>
      <c r="T450" s="45"/>
      <c r="U450" s="45"/>
      <c r="V450" s="45">
        <v>1</v>
      </c>
      <c r="W450" s="225">
        <f t="shared" si="110"/>
        <v>1</v>
      </c>
      <c r="X450" s="1"/>
      <c r="Y450" s="1"/>
      <c r="AA450" s="1"/>
      <c r="AB450" s="35">
        <v>1</v>
      </c>
      <c r="AC450" s="36"/>
      <c r="AD450" s="1"/>
      <c r="AE450" s="2"/>
      <c r="AF450" s="36"/>
      <c r="AG450" s="36"/>
      <c r="AH450" s="2"/>
    </row>
    <row r="451" spans="1:38" ht="12.75" customHeight="1" x14ac:dyDescent="0.2">
      <c r="W451" s="221">
        <f>SUM(W446:W450)</f>
        <v>19</v>
      </c>
      <c r="X451" s="1">
        <f>W446/B438</f>
        <v>0.42424242424242425</v>
      </c>
      <c r="Y451" s="1">
        <f>W451/B438</f>
        <v>0.5757575757575758</v>
      </c>
      <c r="Z451" s="1">
        <f>Y451-X451</f>
        <v>0.15151515151515155</v>
      </c>
      <c r="AA451" s="1"/>
      <c r="AK451" s="155" t="s">
        <v>57</v>
      </c>
      <c r="AL451" s="2">
        <v>22</v>
      </c>
    </row>
    <row r="452" spans="1:38" ht="12.75" customHeight="1" x14ac:dyDescent="0.2">
      <c r="X452" s="1"/>
      <c r="Y452" s="1"/>
      <c r="AA452" s="1"/>
      <c r="AK452" s="155" t="s">
        <v>59</v>
      </c>
      <c r="AL452" s="2">
        <v>15</v>
      </c>
    </row>
    <row r="453" spans="1:38" ht="12.75" customHeight="1" x14ac:dyDescent="0.3">
      <c r="A453" s="61" t="s">
        <v>140</v>
      </c>
      <c r="E453" s="60" t="s">
        <v>139</v>
      </c>
      <c r="X453" s="1"/>
      <c r="Y453" s="1"/>
      <c r="AA453" s="1"/>
    </row>
    <row r="454" spans="1:38" ht="12.75" customHeight="1" x14ac:dyDescent="0.2">
      <c r="X454" s="1"/>
      <c r="Y454" s="1"/>
      <c r="AA454" s="1"/>
    </row>
    <row r="455" spans="1:38" ht="12.75" customHeight="1" x14ac:dyDescent="0.2">
      <c r="X455" s="1"/>
      <c r="Y455" s="1"/>
      <c r="Z455" s="1"/>
      <c r="AA455" s="1"/>
    </row>
    <row r="456" spans="1:38" ht="26.25" x14ac:dyDescent="0.4">
      <c r="B456" s="297" t="s">
        <v>101</v>
      </c>
      <c r="C456" s="297"/>
      <c r="D456" s="297"/>
      <c r="E456" s="297"/>
      <c r="F456" s="297"/>
      <c r="G456" s="297"/>
      <c r="H456" s="297"/>
      <c r="I456" s="297"/>
      <c r="J456" s="297"/>
      <c r="K456" s="297"/>
      <c r="L456" s="297"/>
      <c r="M456" s="297"/>
      <c r="N456" s="297"/>
      <c r="O456" s="297"/>
      <c r="P456" s="297"/>
      <c r="Q456" s="297"/>
      <c r="R456" s="297"/>
      <c r="S456" s="297"/>
      <c r="T456" s="297"/>
      <c r="U456" s="297"/>
      <c r="V456" s="297"/>
      <c r="W456" s="208" t="s">
        <v>71</v>
      </c>
      <c r="X456" s="1"/>
      <c r="Y456" s="1"/>
      <c r="Z456" s="2"/>
      <c r="AA456" s="1"/>
      <c r="AB456" s="2"/>
      <c r="AC456" s="2"/>
      <c r="AD456" s="2"/>
    </row>
    <row r="457" spans="1:38" ht="20.25" x14ac:dyDescent="0.2">
      <c r="A457" s="334" t="s">
        <v>18</v>
      </c>
      <c r="B457" s="318" t="s">
        <v>102</v>
      </c>
      <c r="C457" s="319"/>
      <c r="D457" s="319"/>
      <c r="E457" s="319"/>
      <c r="F457" s="319"/>
      <c r="G457" s="319"/>
      <c r="H457" s="319"/>
      <c r="I457" s="319"/>
      <c r="J457" s="319"/>
      <c r="K457" s="320"/>
      <c r="L457" s="298"/>
      <c r="M457" s="298"/>
      <c r="N457" s="298"/>
      <c r="O457" s="298"/>
      <c r="P457" s="298"/>
      <c r="Q457" s="298"/>
      <c r="R457" s="298"/>
      <c r="S457" s="298"/>
      <c r="T457" s="298"/>
      <c r="U457" s="298"/>
      <c r="V457" s="298"/>
      <c r="W457" s="321" t="s">
        <v>19</v>
      </c>
      <c r="X457" s="323" t="s">
        <v>11</v>
      </c>
      <c r="Y457" s="323" t="s">
        <v>12</v>
      </c>
      <c r="Z457" s="325" t="s">
        <v>13</v>
      </c>
      <c r="AA457" s="323" t="s">
        <v>14</v>
      </c>
      <c r="AB457" s="324" t="s">
        <v>15</v>
      </c>
      <c r="AC457" s="324" t="s">
        <v>16</v>
      </c>
      <c r="AD457" s="323" t="s">
        <v>103</v>
      </c>
    </row>
    <row r="458" spans="1:38" ht="15.75" x14ac:dyDescent="0.25">
      <c r="A458" s="317"/>
      <c r="B458" s="84" t="s">
        <v>104</v>
      </c>
      <c r="C458" s="84" t="s">
        <v>105</v>
      </c>
      <c r="D458" s="84" t="s">
        <v>106</v>
      </c>
      <c r="E458" s="84" t="s">
        <v>107</v>
      </c>
      <c r="F458" s="84" t="s">
        <v>108</v>
      </c>
      <c r="G458" s="84" t="s">
        <v>109</v>
      </c>
      <c r="H458" s="84" t="s">
        <v>110</v>
      </c>
      <c r="I458" s="84" t="s">
        <v>73</v>
      </c>
      <c r="J458" s="84" t="s">
        <v>74</v>
      </c>
      <c r="K458" s="84" t="s">
        <v>141</v>
      </c>
      <c r="W458" s="322"/>
      <c r="X458" s="317"/>
      <c r="Y458" s="317"/>
      <c r="Z458" s="317"/>
      <c r="AA458" s="317"/>
      <c r="AB458" s="317"/>
      <c r="AC458" s="317"/>
      <c r="AD458" s="317"/>
    </row>
    <row r="459" spans="1:38" ht="15.75" customHeight="1" x14ac:dyDescent="0.25">
      <c r="A459" s="84">
        <v>1002</v>
      </c>
      <c r="B459" s="87">
        <v>42</v>
      </c>
      <c r="C459" s="87"/>
      <c r="D459" s="87"/>
      <c r="E459" s="87"/>
      <c r="F459" s="87"/>
      <c r="G459" s="87"/>
      <c r="H459" s="87"/>
      <c r="I459" s="87"/>
      <c r="J459" s="87"/>
      <c r="K459" s="87"/>
      <c r="L459" s="233"/>
      <c r="M459" s="233"/>
      <c r="N459" s="233"/>
      <c r="O459" s="233"/>
      <c r="P459" s="233"/>
      <c r="Q459" s="233"/>
      <c r="R459" s="233"/>
      <c r="S459" s="233"/>
      <c r="T459" s="233"/>
      <c r="U459" s="233"/>
      <c r="V459" s="233"/>
      <c r="W459" s="129"/>
      <c r="X459" s="238"/>
      <c r="Y459" s="239"/>
      <c r="Z459" s="240"/>
      <c r="AA459" s="254"/>
      <c r="AB459" s="92">
        <f>B459</f>
        <v>42</v>
      </c>
      <c r="AC459" s="255"/>
      <c r="AD459" s="254"/>
    </row>
    <row r="460" spans="1:38" ht="15.75" customHeight="1" x14ac:dyDescent="0.25">
      <c r="A460" s="84">
        <v>1101</v>
      </c>
      <c r="B460" s="87"/>
      <c r="C460" s="87">
        <v>35</v>
      </c>
      <c r="D460" s="87"/>
      <c r="E460" s="87"/>
      <c r="F460" s="87"/>
      <c r="G460" s="87"/>
      <c r="H460" s="87"/>
      <c r="I460" s="87"/>
      <c r="J460" s="87"/>
      <c r="K460" s="87"/>
      <c r="L460" s="233"/>
      <c r="M460" s="233"/>
      <c r="N460" s="233"/>
      <c r="O460" s="233"/>
      <c r="P460" s="233"/>
      <c r="Q460" s="233"/>
      <c r="R460" s="233"/>
      <c r="S460" s="233"/>
      <c r="T460" s="233"/>
      <c r="U460" s="233"/>
      <c r="V460" s="233"/>
      <c r="W460" s="129"/>
      <c r="X460" s="241"/>
      <c r="Y460" s="101"/>
      <c r="Z460" s="242"/>
      <c r="AA460" s="96">
        <f>IF(C460=0,"",C460/B459)</f>
        <v>0.83333333333333337</v>
      </c>
      <c r="AB460" s="97">
        <v>35</v>
      </c>
      <c r="AC460" s="256">
        <f t="shared" ref="AC460:AC467" si="111">IF(AB460=0,"",AB460/AB459)</f>
        <v>0.83333333333333337</v>
      </c>
      <c r="AD460" s="256">
        <f t="shared" ref="AD460:AD467" si="112">IF(AB460=0,"",100%-AC460)</f>
        <v>0.16666666666666663</v>
      </c>
    </row>
    <row r="461" spans="1:38" ht="15.75" customHeight="1" x14ac:dyDescent="0.25">
      <c r="A461" s="84">
        <v>1102</v>
      </c>
      <c r="B461" s="87"/>
      <c r="C461" s="87"/>
      <c r="D461" s="87">
        <v>30</v>
      </c>
      <c r="E461" s="87"/>
      <c r="F461" s="87"/>
      <c r="G461" s="87"/>
      <c r="H461" s="87"/>
      <c r="I461" s="87"/>
      <c r="J461" s="87"/>
      <c r="K461" s="87"/>
      <c r="L461" s="233"/>
      <c r="M461" s="233"/>
      <c r="N461" s="233"/>
      <c r="O461" s="233"/>
      <c r="P461" s="233"/>
      <c r="Q461" s="233"/>
      <c r="R461" s="233"/>
      <c r="S461" s="233"/>
      <c r="T461" s="233"/>
      <c r="U461" s="233"/>
      <c r="V461" s="233"/>
      <c r="W461" s="129"/>
      <c r="X461" s="241"/>
      <c r="Y461" s="101"/>
      <c r="Z461" s="242"/>
      <c r="AA461" s="96">
        <f>IF(D461=0,"",D461/C460)</f>
        <v>0.8571428571428571</v>
      </c>
      <c r="AB461" s="97">
        <v>30</v>
      </c>
      <c r="AC461" s="256">
        <f t="shared" si="111"/>
        <v>0.8571428571428571</v>
      </c>
      <c r="AD461" s="256">
        <f t="shared" si="112"/>
        <v>0.1428571428571429</v>
      </c>
      <c r="AE461" s="128">
        <f>AB461/AB459</f>
        <v>0.7142857142857143</v>
      </c>
    </row>
    <row r="462" spans="1:38" ht="15.75" customHeight="1" x14ac:dyDescent="0.25">
      <c r="A462" s="84">
        <v>1201</v>
      </c>
      <c r="B462" s="87"/>
      <c r="C462" s="87"/>
      <c r="D462" s="87"/>
      <c r="E462" s="87">
        <v>27</v>
      </c>
      <c r="F462" s="87"/>
      <c r="G462" s="87"/>
      <c r="H462" s="87"/>
      <c r="I462" s="87"/>
      <c r="J462" s="87"/>
      <c r="K462" s="87"/>
      <c r="L462" s="233"/>
      <c r="M462" s="233"/>
      <c r="N462" s="233"/>
      <c r="O462" s="233"/>
      <c r="P462" s="233"/>
      <c r="Q462" s="233"/>
      <c r="R462" s="233"/>
      <c r="S462" s="233"/>
      <c r="T462" s="233"/>
      <c r="U462" s="233"/>
      <c r="V462" s="233"/>
      <c r="W462" s="129"/>
      <c r="X462" s="241"/>
      <c r="Y462" s="101"/>
      <c r="Z462" s="242"/>
      <c r="AA462" s="96">
        <f>IF(E462=0,"",E462/D461)</f>
        <v>0.9</v>
      </c>
      <c r="AB462" s="97">
        <v>28</v>
      </c>
      <c r="AC462" s="256">
        <f t="shared" si="111"/>
        <v>0.93333333333333335</v>
      </c>
      <c r="AD462" s="256">
        <f t="shared" si="112"/>
        <v>6.6666666666666652E-2</v>
      </c>
    </row>
    <row r="463" spans="1:38" ht="15.75" customHeight="1" x14ac:dyDescent="0.25">
      <c r="A463" s="84" t="s">
        <v>85</v>
      </c>
      <c r="B463" s="87"/>
      <c r="C463" s="87"/>
      <c r="D463" s="87"/>
      <c r="E463" s="87"/>
      <c r="F463" s="87">
        <v>24</v>
      </c>
      <c r="G463" s="87"/>
      <c r="H463" s="87"/>
      <c r="I463" s="87"/>
      <c r="J463" s="87"/>
      <c r="K463" s="87"/>
      <c r="L463" s="233"/>
      <c r="M463" s="233"/>
      <c r="N463" s="233"/>
      <c r="O463" s="233"/>
      <c r="P463" s="233"/>
      <c r="Q463" s="233"/>
      <c r="R463" s="233"/>
      <c r="S463" s="233"/>
      <c r="T463" s="233"/>
      <c r="U463" s="233"/>
      <c r="V463" s="233"/>
      <c r="W463" s="129"/>
      <c r="X463" s="241"/>
      <c r="Y463" s="101"/>
      <c r="Z463" s="242"/>
      <c r="AA463" s="96">
        <f>IF(F463=0,"",F463/E462)</f>
        <v>0.88888888888888884</v>
      </c>
      <c r="AB463" s="97">
        <v>27</v>
      </c>
      <c r="AC463" s="256">
        <f t="shared" si="111"/>
        <v>0.9642857142857143</v>
      </c>
      <c r="AD463" s="256">
        <f t="shared" si="112"/>
        <v>3.5714285714285698E-2</v>
      </c>
    </row>
    <row r="464" spans="1:38" ht="15.75" customHeight="1" x14ac:dyDescent="0.25">
      <c r="A464" s="84">
        <v>1301</v>
      </c>
      <c r="B464" s="87"/>
      <c r="C464" s="87"/>
      <c r="D464" s="87"/>
      <c r="E464" s="87"/>
      <c r="F464" s="87"/>
      <c r="G464" s="87">
        <v>23</v>
      </c>
      <c r="H464" s="87"/>
      <c r="I464" s="87"/>
      <c r="J464" s="87"/>
      <c r="K464" s="87"/>
      <c r="L464" s="233"/>
      <c r="M464" s="233"/>
      <c r="N464" s="233"/>
      <c r="O464" s="233"/>
      <c r="P464" s="233"/>
      <c r="Q464" s="233"/>
      <c r="R464" s="233"/>
      <c r="S464" s="233"/>
      <c r="T464" s="233"/>
      <c r="U464" s="233"/>
      <c r="V464" s="233"/>
      <c r="W464" s="129"/>
      <c r="X464" s="241"/>
      <c r="Y464" s="101"/>
      <c r="Z464" s="242"/>
      <c r="AA464" s="96">
        <f>IF(G464=0,"",G464/F463)</f>
        <v>0.95833333333333337</v>
      </c>
      <c r="AB464" s="97">
        <v>26</v>
      </c>
      <c r="AC464" s="256">
        <f t="shared" si="111"/>
        <v>0.96296296296296291</v>
      </c>
      <c r="AD464" s="256">
        <f t="shared" si="112"/>
        <v>3.703703703703709E-2</v>
      </c>
    </row>
    <row r="465" spans="1:30" ht="15.75" customHeight="1" x14ac:dyDescent="0.25">
      <c r="A465" s="84">
        <v>1302</v>
      </c>
      <c r="B465" s="87"/>
      <c r="C465" s="87"/>
      <c r="D465" s="87"/>
      <c r="E465" s="87"/>
      <c r="F465" s="87"/>
      <c r="G465" s="87"/>
      <c r="H465" s="87">
        <v>23</v>
      </c>
      <c r="I465" s="87"/>
      <c r="J465" s="87"/>
      <c r="K465" s="87">
        <v>7</v>
      </c>
      <c r="L465" s="233"/>
      <c r="M465" s="232">
        <v>6</v>
      </c>
      <c r="N465" s="233"/>
      <c r="O465" s="232">
        <v>8</v>
      </c>
      <c r="P465" s="233"/>
      <c r="Q465" s="233"/>
      <c r="R465" s="233"/>
      <c r="S465" s="233"/>
      <c r="T465" s="233"/>
      <c r="U465" s="233"/>
      <c r="V465" s="233"/>
      <c r="W465" s="129"/>
      <c r="X465" s="241"/>
      <c r="Y465" s="101"/>
      <c r="Z465" s="242"/>
      <c r="AA465" s="96">
        <f>IF(H465=0,"",H465/G464)</f>
        <v>1</v>
      </c>
      <c r="AB465" s="97">
        <v>24</v>
      </c>
      <c r="AC465" s="256">
        <f t="shared" si="111"/>
        <v>0.92307692307692313</v>
      </c>
      <c r="AD465" s="256">
        <f t="shared" si="112"/>
        <v>7.6923076923076872E-2</v>
      </c>
    </row>
    <row r="466" spans="1:30" ht="15.75" customHeight="1" x14ac:dyDescent="0.25">
      <c r="A466" s="84">
        <v>1401</v>
      </c>
      <c r="B466" s="87"/>
      <c r="C466" s="87"/>
      <c r="D466" s="87"/>
      <c r="E466" s="87"/>
      <c r="F466" s="87"/>
      <c r="G466" s="87"/>
      <c r="H466" s="87"/>
      <c r="I466" s="87">
        <v>23</v>
      </c>
      <c r="J466" s="87"/>
      <c r="K466" s="87"/>
      <c r="L466" s="232">
        <v>7</v>
      </c>
      <c r="M466" s="233"/>
      <c r="N466" s="232">
        <v>6</v>
      </c>
      <c r="O466" s="233"/>
      <c r="P466" s="232">
        <v>7</v>
      </c>
      <c r="Q466" s="233"/>
      <c r="R466" s="233"/>
      <c r="S466" s="233"/>
      <c r="T466" s="233"/>
      <c r="U466" s="233"/>
      <c r="V466" s="233"/>
      <c r="W466" s="129"/>
      <c r="X466" s="241"/>
      <c r="Y466" s="101"/>
      <c r="Z466" s="242"/>
      <c r="AA466" s="96">
        <f>IF(I466=0,"",I466/H465)</f>
        <v>1</v>
      </c>
      <c r="AB466" s="97">
        <v>24</v>
      </c>
      <c r="AC466" s="256">
        <f t="shared" si="111"/>
        <v>1</v>
      </c>
      <c r="AD466" s="256">
        <f t="shared" si="112"/>
        <v>0</v>
      </c>
    </row>
    <row r="467" spans="1:30" ht="15.75" customHeight="1" x14ac:dyDescent="0.25">
      <c r="A467" s="84">
        <v>1402</v>
      </c>
      <c r="B467" s="87"/>
      <c r="C467" s="87"/>
      <c r="D467" s="87"/>
      <c r="E467" s="87"/>
      <c r="F467" s="87"/>
      <c r="G467" s="87"/>
      <c r="H467" s="87"/>
      <c r="I467" s="87"/>
      <c r="J467" s="87">
        <v>22</v>
      </c>
      <c r="K467" s="87">
        <v>9</v>
      </c>
      <c r="L467" s="233"/>
      <c r="M467" s="232">
        <v>6</v>
      </c>
      <c r="N467" s="233"/>
      <c r="O467" s="233"/>
      <c r="P467" s="232">
        <v>7</v>
      </c>
      <c r="Q467" s="233"/>
      <c r="R467" s="233"/>
      <c r="S467" s="233"/>
      <c r="T467" s="232">
        <v>6</v>
      </c>
      <c r="U467" s="232">
        <v>5</v>
      </c>
      <c r="V467" s="232">
        <v>7</v>
      </c>
      <c r="W467" s="129">
        <f t="shared" ref="W467:W468" si="113">SUM(T467:V467)</f>
        <v>18</v>
      </c>
      <c r="X467" s="241"/>
      <c r="Y467" s="101"/>
      <c r="Z467" s="242"/>
      <c r="AA467" s="96">
        <f>IF(J467=0,"",J467/I466)</f>
        <v>0.95652173913043481</v>
      </c>
      <c r="AB467" s="97">
        <v>24</v>
      </c>
      <c r="AC467" s="256">
        <f t="shared" si="111"/>
        <v>1</v>
      </c>
      <c r="AD467" s="256">
        <f t="shared" si="112"/>
        <v>0</v>
      </c>
    </row>
    <row r="468" spans="1:30" ht="15.75" customHeight="1" x14ac:dyDescent="0.25">
      <c r="A468" s="84">
        <v>1501</v>
      </c>
      <c r="B468" s="87"/>
      <c r="C468" s="87"/>
      <c r="D468" s="87"/>
      <c r="E468" s="87"/>
      <c r="F468" s="87"/>
      <c r="G468" s="87"/>
      <c r="H468" s="87"/>
      <c r="I468" s="87">
        <v>1</v>
      </c>
      <c r="J468" s="87">
        <v>3</v>
      </c>
      <c r="K468" s="87"/>
      <c r="L468" s="232">
        <v>1</v>
      </c>
      <c r="M468" s="233"/>
      <c r="N468" s="233"/>
      <c r="O468" s="233"/>
      <c r="P468" s="232">
        <v>2</v>
      </c>
      <c r="Q468" s="233"/>
      <c r="R468" s="233"/>
      <c r="S468" s="233"/>
      <c r="T468" s="232">
        <v>1</v>
      </c>
      <c r="U468" s="233"/>
      <c r="V468" s="232">
        <v>1</v>
      </c>
      <c r="W468" s="129">
        <f t="shared" si="113"/>
        <v>2</v>
      </c>
      <c r="X468" s="241"/>
      <c r="Y468" s="101"/>
      <c r="Z468" s="101"/>
      <c r="AA468" s="205"/>
      <c r="AB468" s="97">
        <v>3</v>
      </c>
      <c r="AC468" s="261"/>
      <c r="AD468" s="205"/>
    </row>
    <row r="469" spans="1:30" ht="15.75" customHeight="1" x14ac:dyDescent="0.25">
      <c r="A469" s="84">
        <v>1502</v>
      </c>
      <c r="B469" s="87"/>
      <c r="C469" s="87"/>
      <c r="D469" s="87"/>
      <c r="E469" s="87"/>
      <c r="F469" s="87"/>
      <c r="G469" s="87"/>
      <c r="H469" s="87"/>
      <c r="I469" s="87"/>
      <c r="J469" s="87">
        <v>3</v>
      </c>
      <c r="K469" s="87"/>
      <c r="L469" s="233"/>
      <c r="M469" s="233"/>
      <c r="N469" s="233"/>
      <c r="O469" s="233"/>
      <c r="P469" s="233"/>
      <c r="Q469" s="233"/>
      <c r="R469" s="233"/>
      <c r="S469" s="233"/>
      <c r="T469" s="233"/>
      <c r="U469" s="233"/>
      <c r="V469" s="233"/>
      <c r="W469" s="129"/>
      <c r="X469" s="241"/>
      <c r="Y469" s="101"/>
      <c r="Z469" s="232"/>
      <c r="AA469" s="205"/>
      <c r="AB469" s="106">
        <v>3</v>
      </c>
      <c r="AC469" s="261"/>
      <c r="AD469" s="205"/>
    </row>
    <row r="470" spans="1:30" ht="15.75" customHeight="1" x14ac:dyDescent="0.25">
      <c r="A470" s="84">
        <v>1601</v>
      </c>
      <c r="B470" s="87"/>
      <c r="C470" s="87"/>
      <c r="D470" s="87"/>
      <c r="E470" s="87"/>
      <c r="F470" s="87"/>
      <c r="G470" s="87"/>
      <c r="H470" s="87"/>
      <c r="I470" s="87"/>
      <c r="J470" s="87"/>
      <c r="K470" s="87"/>
      <c r="L470" s="233"/>
      <c r="M470" s="233"/>
      <c r="N470" s="233"/>
      <c r="O470" s="233"/>
      <c r="P470" s="233"/>
      <c r="Q470" s="233"/>
      <c r="R470" s="233"/>
      <c r="S470" s="233"/>
      <c r="T470" s="233"/>
      <c r="U470" s="233"/>
      <c r="V470" s="233"/>
      <c r="W470" s="129"/>
      <c r="X470" s="241"/>
      <c r="Y470" s="101"/>
      <c r="Z470" s="232"/>
      <c r="AA470" s="205"/>
      <c r="AB470" s="106"/>
      <c r="AC470" s="261"/>
      <c r="AD470" s="205"/>
    </row>
    <row r="471" spans="1:30" ht="15.75" customHeight="1" x14ac:dyDescent="0.25">
      <c r="A471" s="84">
        <v>1602</v>
      </c>
      <c r="B471" s="87"/>
      <c r="C471" s="87"/>
      <c r="D471" s="87"/>
      <c r="E471" s="87"/>
      <c r="F471" s="87"/>
      <c r="G471" s="87"/>
      <c r="H471" s="87"/>
      <c r="I471" s="87"/>
      <c r="J471" s="87"/>
      <c r="K471" s="87"/>
      <c r="L471" s="233"/>
      <c r="M471" s="233"/>
      <c r="N471" s="233"/>
      <c r="O471" s="233"/>
      <c r="P471" s="233"/>
      <c r="Q471" s="233"/>
      <c r="R471" s="233"/>
      <c r="S471" s="233"/>
      <c r="T471" s="233"/>
      <c r="U471" s="233"/>
      <c r="V471" s="233"/>
      <c r="W471" s="129"/>
      <c r="X471" s="241"/>
      <c r="Y471" s="101"/>
      <c r="Z471" s="232"/>
      <c r="AA471" s="205"/>
      <c r="AB471" s="106"/>
      <c r="AC471" s="261"/>
      <c r="AD471" s="205"/>
    </row>
    <row r="472" spans="1:30" ht="15.75" customHeight="1" x14ac:dyDescent="0.25">
      <c r="A472" s="84">
        <v>1701</v>
      </c>
      <c r="B472" s="87"/>
      <c r="C472" s="87"/>
      <c r="D472" s="87"/>
      <c r="E472" s="87"/>
      <c r="F472" s="87"/>
      <c r="G472" s="87"/>
      <c r="H472" s="87"/>
      <c r="I472" s="87"/>
      <c r="J472" s="87"/>
      <c r="K472" s="87"/>
      <c r="L472" s="233"/>
      <c r="M472" s="233"/>
      <c r="N472" s="233"/>
      <c r="O472" s="233"/>
      <c r="P472" s="233"/>
      <c r="Q472" s="233"/>
      <c r="R472" s="233"/>
      <c r="S472" s="233"/>
      <c r="T472" s="233"/>
      <c r="U472" s="233"/>
      <c r="V472" s="233"/>
      <c r="W472" s="129"/>
      <c r="X472" s="241"/>
      <c r="Y472" s="101"/>
      <c r="Z472" s="232"/>
      <c r="AA472" s="101"/>
      <c r="AB472" s="232"/>
      <c r="AC472" s="262"/>
      <c r="AD472" s="205"/>
    </row>
    <row r="473" spans="1:30" ht="15.75" customHeight="1" x14ac:dyDescent="0.25">
      <c r="A473" s="84">
        <v>1702</v>
      </c>
      <c r="B473" s="87"/>
      <c r="C473" s="87"/>
      <c r="D473" s="87"/>
      <c r="E473" s="87"/>
      <c r="F473" s="87"/>
      <c r="G473" s="87"/>
      <c r="H473" s="87"/>
      <c r="I473" s="87"/>
      <c r="J473" s="87"/>
      <c r="K473" s="87"/>
      <c r="L473" s="233"/>
      <c r="M473" s="233"/>
      <c r="N473" s="233"/>
      <c r="O473" s="233"/>
      <c r="P473" s="233"/>
      <c r="Q473" s="233"/>
      <c r="R473" s="233"/>
      <c r="S473" s="233"/>
      <c r="T473" s="233"/>
      <c r="U473" s="233"/>
      <c r="V473" s="233"/>
      <c r="W473" s="129"/>
      <c r="X473" s="241"/>
      <c r="Y473" s="101"/>
      <c r="Z473" s="232"/>
      <c r="AA473" s="111" t="s">
        <v>91</v>
      </c>
      <c r="AB473" s="112">
        <v>20</v>
      </c>
      <c r="AC473" s="113">
        <f>IF(SUM(W463:W469)=0,"",SUM(W463:W469))</f>
        <v>20</v>
      </c>
      <c r="AD473" s="114" t="s">
        <v>19</v>
      </c>
    </row>
    <row r="474" spans="1:30" ht="15.75" customHeight="1" x14ac:dyDescent="0.25">
      <c r="A474" s="84">
        <v>1801</v>
      </c>
      <c r="B474" s="87"/>
      <c r="C474" s="87"/>
      <c r="D474" s="87"/>
      <c r="E474" s="87"/>
      <c r="F474" s="87"/>
      <c r="G474" s="87"/>
      <c r="H474" s="87"/>
      <c r="I474" s="87"/>
      <c r="J474" s="87"/>
      <c r="K474" s="87"/>
      <c r="L474" s="233"/>
      <c r="M474" s="233"/>
      <c r="N474" s="233"/>
      <c r="O474" s="233"/>
      <c r="P474" s="233"/>
      <c r="Q474" s="233"/>
      <c r="R474" s="233"/>
      <c r="S474" s="233"/>
      <c r="T474" s="233"/>
      <c r="U474" s="233"/>
      <c r="V474" s="233"/>
      <c r="W474" s="129"/>
      <c r="X474" s="241"/>
      <c r="Y474" s="101"/>
      <c r="Z474" s="232"/>
      <c r="AA474" s="115" t="s">
        <v>92</v>
      </c>
      <c r="AB474" s="116">
        <f>IF(AB473/B459=0,"",AB473/B459)</f>
        <v>0.47619047619047616</v>
      </c>
      <c r="AC474" s="117">
        <f>IF(AB473/AC473=0,"",AB473/AC473)</f>
        <v>1</v>
      </c>
      <c r="AD474" s="118" t="s">
        <v>93</v>
      </c>
    </row>
    <row r="475" spans="1:30" ht="15.75" x14ac:dyDescent="0.25">
      <c r="A475" s="84">
        <v>1802</v>
      </c>
      <c r="B475" s="227"/>
      <c r="C475" s="227"/>
      <c r="D475" s="227"/>
      <c r="E475" s="227"/>
      <c r="F475" s="227"/>
      <c r="G475" s="227"/>
      <c r="H475" s="227"/>
      <c r="I475" s="227"/>
      <c r="J475" s="227"/>
      <c r="K475" s="227"/>
      <c r="L475" s="234"/>
      <c r="M475" s="234"/>
      <c r="N475" s="234"/>
      <c r="O475" s="234"/>
      <c r="P475" s="234"/>
      <c r="Q475" s="234"/>
      <c r="R475" s="234"/>
      <c r="S475" s="234"/>
      <c r="T475" s="234"/>
      <c r="U475" s="234"/>
      <c r="V475" s="234"/>
      <c r="W475" s="129"/>
      <c r="X475" s="243"/>
      <c r="Y475" s="244"/>
      <c r="Z475" s="245"/>
      <c r="AA475" s="120"/>
      <c r="AB475" s="121"/>
      <c r="AC475" s="121"/>
      <c r="AD475" s="122"/>
    </row>
    <row r="476" spans="1:30" ht="18" customHeight="1" x14ac:dyDescent="0.25">
      <c r="A476" s="46"/>
      <c r="B476" s="296" t="s">
        <v>111</v>
      </c>
      <c r="C476" s="296"/>
      <c r="D476" s="296"/>
      <c r="E476" s="296"/>
      <c r="F476" s="296"/>
      <c r="G476" s="296"/>
      <c r="H476" s="296"/>
      <c r="I476" s="296"/>
      <c r="J476" s="296"/>
      <c r="K476" s="296"/>
      <c r="L476" s="296"/>
      <c r="M476" s="296"/>
      <c r="N476" s="296"/>
      <c r="O476" s="296"/>
      <c r="P476" s="296"/>
      <c r="Q476" s="296"/>
      <c r="R476" s="296"/>
      <c r="S476" s="296"/>
      <c r="T476" s="296"/>
      <c r="U476" s="296"/>
      <c r="V476" s="296"/>
      <c r="W476" s="209">
        <f>SUM(W464:W472)</f>
        <v>20</v>
      </c>
      <c r="X476" s="124">
        <f>IF(SUM(W466:W467)=0,"",SUM(W466:W467)/B459)</f>
        <v>0.42857142857142855</v>
      </c>
      <c r="Y476" s="124">
        <f>IF(W476=0,"",W476/B459)</f>
        <v>0.47619047619047616</v>
      </c>
      <c r="Z476" s="124">
        <f>IF(W467=0,"0%",Y476-X476)</f>
        <v>4.7619047619047616E-2</v>
      </c>
      <c r="AA476" s="1"/>
      <c r="AB476" s="2"/>
      <c r="AC476" s="36"/>
      <c r="AD476" s="1"/>
    </row>
    <row r="477" spans="1:30" ht="12.75" customHeight="1" x14ac:dyDescent="0.2">
      <c r="X477" s="1"/>
      <c r="Y477" s="1"/>
      <c r="Z477" s="1"/>
      <c r="AA477" s="1"/>
    </row>
    <row r="478" spans="1:30" ht="12.75" customHeight="1" x14ac:dyDescent="0.2">
      <c r="X478" s="1"/>
      <c r="Y478" s="1"/>
      <c r="Z478" s="1"/>
      <c r="AA478" s="1"/>
    </row>
    <row r="479" spans="1:30" ht="26.25" x14ac:dyDescent="0.4">
      <c r="B479" s="297" t="s">
        <v>101</v>
      </c>
      <c r="C479" s="297"/>
      <c r="D479" s="297"/>
      <c r="E479" s="297"/>
      <c r="F479" s="297"/>
      <c r="G479" s="297"/>
      <c r="H479" s="297"/>
      <c r="I479" s="297"/>
      <c r="J479" s="297"/>
      <c r="K479" s="297"/>
      <c r="L479" s="297"/>
      <c r="M479" s="297"/>
      <c r="N479" s="297"/>
      <c r="O479" s="297"/>
      <c r="P479" s="297"/>
      <c r="Q479" s="297"/>
      <c r="R479" s="297"/>
      <c r="S479" s="297"/>
      <c r="T479" s="297"/>
      <c r="U479" s="297"/>
      <c r="V479" s="297"/>
      <c r="W479" s="208" t="s">
        <v>82</v>
      </c>
      <c r="X479" s="1"/>
      <c r="Y479" s="1"/>
      <c r="Z479" s="2"/>
      <c r="AA479" s="1"/>
      <c r="AB479" s="2"/>
      <c r="AC479" s="2"/>
      <c r="AD479" s="2"/>
    </row>
    <row r="480" spans="1:30" ht="20.25" x14ac:dyDescent="0.2">
      <c r="A480" s="334" t="s">
        <v>18</v>
      </c>
      <c r="B480" s="337" t="s">
        <v>102</v>
      </c>
      <c r="C480" s="338"/>
      <c r="D480" s="338"/>
      <c r="E480" s="338"/>
      <c r="F480" s="338"/>
      <c r="G480" s="338"/>
      <c r="H480" s="338"/>
      <c r="I480" s="338"/>
      <c r="J480" s="338"/>
      <c r="K480" s="339"/>
      <c r="L480" s="298"/>
      <c r="M480" s="298"/>
      <c r="N480" s="298"/>
      <c r="O480" s="298"/>
      <c r="P480" s="298"/>
      <c r="Q480" s="298"/>
      <c r="R480" s="298"/>
      <c r="S480" s="298"/>
      <c r="T480" s="298"/>
      <c r="U480" s="298"/>
      <c r="V480" s="298"/>
      <c r="W480" s="327" t="s">
        <v>19</v>
      </c>
      <c r="X480" s="323" t="s">
        <v>11</v>
      </c>
      <c r="Y480" s="323" t="s">
        <v>12</v>
      </c>
      <c r="Z480" s="325" t="s">
        <v>13</v>
      </c>
      <c r="AA480" s="323" t="s">
        <v>14</v>
      </c>
      <c r="AB480" s="324" t="s">
        <v>15</v>
      </c>
      <c r="AC480" s="324" t="s">
        <v>16</v>
      </c>
      <c r="AD480" s="323" t="s">
        <v>103</v>
      </c>
    </row>
    <row r="481" spans="1:31" ht="15.75" x14ac:dyDescent="0.25">
      <c r="A481" s="317"/>
      <c r="B481" s="84" t="s">
        <v>104</v>
      </c>
      <c r="C481" s="84" t="s">
        <v>105</v>
      </c>
      <c r="D481" s="84" t="s">
        <v>106</v>
      </c>
      <c r="E481" s="84" t="s">
        <v>107</v>
      </c>
      <c r="F481" s="84" t="s">
        <v>108</v>
      </c>
      <c r="G481" s="84" t="s">
        <v>109</v>
      </c>
      <c r="H481" s="84" t="s">
        <v>110</v>
      </c>
      <c r="I481" s="84" t="s">
        <v>73</v>
      </c>
      <c r="J481" s="84" t="s">
        <v>74</v>
      </c>
      <c r="K481" s="84" t="s">
        <v>141</v>
      </c>
      <c r="W481" s="322"/>
      <c r="X481" s="317"/>
      <c r="Y481" s="317"/>
      <c r="Z481" s="317"/>
      <c r="AA481" s="317"/>
      <c r="AB481" s="317"/>
      <c r="AC481" s="317"/>
      <c r="AD481" s="317"/>
    </row>
    <row r="482" spans="1:31" ht="15.75" customHeight="1" x14ac:dyDescent="0.25">
      <c r="A482" s="84">
        <v>1102</v>
      </c>
      <c r="B482" s="87">
        <v>51</v>
      </c>
      <c r="C482" s="87"/>
      <c r="D482" s="87"/>
      <c r="E482" s="87"/>
      <c r="F482" s="87"/>
      <c r="G482" s="87"/>
      <c r="H482" s="87"/>
      <c r="I482" s="87"/>
      <c r="J482" s="87"/>
      <c r="K482" s="277"/>
      <c r="L482" s="233"/>
      <c r="M482" s="233"/>
      <c r="N482" s="233"/>
      <c r="O482" s="233"/>
      <c r="P482" s="233"/>
      <c r="Q482" s="233"/>
      <c r="R482" s="233"/>
      <c r="S482" s="233"/>
      <c r="T482" s="233"/>
      <c r="U482" s="233"/>
      <c r="V482" s="233"/>
      <c r="W482" s="129"/>
      <c r="X482" s="238"/>
      <c r="Y482" s="239"/>
      <c r="Z482" s="240"/>
      <c r="AA482" s="254"/>
      <c r="AB482" s="92">
        <f>B482</f>
        <v>51</v>
      </c>
      <c r="AC482" s="255"/>
      <c r="AD482" s="254"/>
    </row>
    <row r="483" spans="1:31" ht="15.75" customHeight="1" x14ac:dyDescent="0.25">
      <c r="A483" s="84">
        <v>1201</v>
      </c>
      <c r="B483" s="87"/>
      <c r="C483" s="87">
        <v>47</v>
      </c>
      <c r="D483" s="87"/>
      <c r="E483" s="87"/>
      <c r="F483" s="87"/>
      <c r="G483" s="87"/>
      <c r="H483" s="87"/>
      <c r="I483" s="87"/>
      <c r="J483" s="87"/>
      <c r="K483" s="277"/>
      <c r="L483" s="233"/>
      <c r="M483" s="233"/>
      <c r="N483" s="233"/>
      <c r="O483" s="233"/>
      <c r="P483" s="233"/>
      <c r="Q483" s="233"/>
      <c r="R483" s="233"/>
      <c r="S483" s="233"/>
      <c r="T483" s="233"/>
      <c r="U483" s="233"/>
      <c r="V483" s="233"/>
      <c r="W483" s="129"/>
      <c r="X483" s="241"/>
      <c r="Y483" s="101"/>
      <c r="Z483" s="242"/>
      <c r="AA483" s="96">
        <f>IF(C483=0,"",C483/B482)</f>
        <v>0.92156862745098034</v>
      </c>
      <c r="AB483" s="97">
        <v>47</v>
      </c>
      <c r="AC483" s="256">
        <f t="shared" ref="AC483:AC490" si="114">IF(AB483=0,"",AB483/AB482)</f>
        <v>0.92156862745098034</v>
      </c>
      <c r="AD483" s="256">
        <f t="shared" ref="AD483:AD490" si="115">IF(AB483=0,"",100%-AC483)</f>
        <v>7.8431372549019662E-2</v>
      </c>
    </row>
    <row r="484" spans="1:31" ht="15.75" customHeight="1" x14ac:dyDescent="0.25">
      <c r="A484" s="84" t="s">
        <v>85</v>
      </c>
      <c r="B484" s="87"/>
      <c r="C484" s="87"/>
      <c r="D484" s="87">
        <v>32</v>
      </c>
      <c r="E484" s="87"/>
      <c r="F484" s="87"/>
      <c r="G484" s="87"/>
      <c r="H484" s="87"/>
      <c r="I484" s="87"/>
      <c r="J484" s="87"/>
      <c r="K484" s="277"/>
      <c r="L484" s="233"/>
      <c r="M484" s="233"/>
      <c r="N484" s="233"/>
      <c r="O484" s="233"/>
      <c r="P484" s="233"/>
      <c r="Q484" s="233"/>
      <c r="R484" s="233"/>
      <c r="S484" s="233"/>
      <c r="T484" s="233"/>
      <c r="U484" s="233"/>
      <c r="V484" s="233"/>
      <c r="W484" s="129"/>
      <c r="X484" s="241"/>
      <c r="Y484" s="101"/>
      <c r="Z484" s="242"/>
      <c r="AA484" s="96">
        <f>IF(D484=0,"",D484/C483)</f>
        <v>0.68085106382978722</v>
      </c>
      <c r="AB484" s="97">
        <v>32</v>
      </c>
      <c r="AC484" s="256">
        <f t="shared" si="114"/>
        <v>0.68085106382978722</v>
      </c>
      <c r="AD484" s="256">
        <f t="shared" si="115"/>
        <v>0.31914893617021278</v>
      </c>
      <c r="AE484" s="128">
        <f>AB484/AB482</f>
        <v>0.62745098039215685</v>
      </c>
    </row>
    <row r="485" spans="1:31" ht="15.75" customHeight="1" x14ac:dyDescent="0.25">
      <c r="A485" s="84">
        <v>1301</v>
      </c>
      <c r="B485" s="87"/>
      <c r="C485" s="87"/>
      <c r="D485" s="87"/>
      <c r="E485" s="87">
        <v>27</v>
      </c>
      <c r="F485" s="87"/>
      <c r="G485" s="87"/>
      <c r="H485" s="87"/>
      <c r="I485" s="87"/>
      <c r="J485" s="87"/>
      <c r="K485" s="277"/>
      <c r="L485" s="233"/>
      <c r="M485" s="233"/>
      <c r="N485" s="233"/>
      <c r="O485" s="233"/>
      <c r="P485" s="233"/>
      <c r="Q485" s="233"/>
      <c r="R485" s="233"/>
      <c r="S485" s="233"/>
      <c r="T485" s="233"/>
      <c r="U485" s="233"/>
      <c r="V485" s="233"/>
      <c r="W485" s="129"/>
      <c r="X485" s="241"/>
      <c r="Y485" s="101"/>
      <c r="Z485" s="242"/>
      <c r="AA485" s="96">
        <f>IF(E485=0,"",E485/D484)</f>
        <v>0.84375</v>
      </c>
      <c r="AB485" s="97">
        <v>27</v>
      </c>
      <c r="AC485" s="256">
        <f t="shared" si="114"/>
        <v>0.84375</v>
      </c>
      <c r="AD485" s="256">
        <f t="shared" si="115"/>
        <v>0.15625</v>
      </c>
    </row>
    <row r="486" spans="1:31" ht="15.75" customHeight="1" x14ac:dyDescent="0.25">
      <c r="A486" s="84">
        <v>1302</v>
      </c>
      <c r="B486" s="87"/>
      <c r="C486" s="87"/>
      <c r="D486" s="87"/>
      <c r="E486" s="87"/>
      <c r="F486" s="87">
        <v>27</v>
      </c>
      <c r="G486" s="87"/>
      <c r="H486" s="87"/>
      <c r="I486" s="87"/>
      <c r="J486" s="87"/>
      <c r="K486" s="277"/>
      <c r="L486" s="233"/>
      <c r="M486" s="233"/>
      <c r="N486" s="233"/>
      <c r="O486" s="233"/>
      <c r="P486" s="233"/>
      <c r="Q486" s="233"/>
      <c r="R486" s="233"/>
      <c r="S486" s="233"/>
      <c r="T486" s="233"/>
      <c r="U486" s="233"/>
      <c r="V486" s="233"/>
      <c r="W486" s="129"/>
      <c r="X486" s="241"/>
      <c r="Y486" s="101"/>
      <c r="Z486" s="242"/>
      <c r="AA486" s="96">
        <f>IF(F486=0,"",F486/E485)</f>
        <v>1</v>
      </c>
      <c r="AB486" s="97">
        <v>26</v>
      </c>
      <c r="AC486" s="256">
        <f t="shared" si="114"/>
        <v>0.96296296296296291</v>
      </c>
      <c r="AD486" s="256">
        <f t="shared" si="115"/>
        <v>3.703703703703709E-2</v>
      </c>
    </row>
    <row r="487" spans="1:31" ht="15.75" customHeight="1" x14ac:dyDescent="0.25">
      <c r="A487" s="84">
        <v>1401</v>
      </c>
      <c r="B487" s="87"/>
      <c r="C487" s="87"/>
      <c r="D487" s="87"/>
      <c r="E487" s="87"/>
      <c r="F487" s="87"/>
      <c r="G487" s="87">
        <v>26</v>
      </c>
      <c r="H487" s="87"/>
      <c r="I487" s="87"/>
      <c r="J487" s="87"/>
      <c r="K487" s="277"/>
      <c r="L487" s="233"/>
      <c r="M487" s="233"/>
      <c r="N487" s="233"/>
      <c r="O487" s="233"/>
      <c r="P487" s="233"/>
      <c r="Q487" s="233"/>
      <c r="R487" s="233"/>
      <c r="S487" s="233"/>
      <c r="T487" s="233"/>
      <c r="U487" s="233"/>
      <c r="V487" s="233"/>
      <c r="W487" s="129"/>
      <c r="X487" s="241"/>
      <c r="Y487" s="101"/>
      <c r="Z487" s="242"/>
      <c r="AA487" s="96">
        <f>IF(G487=0,"",G487/F486)</f>
        <v>0.96296296296296291</v>
      </c>
      <c r="AB487" s="97">
        <v>26</v>
      </c>
      <c r="AC487" s="256">
        <f t="shared" si="114"/>
        <v>1</v>
      </c>
      <c r="AD487" s="256">
        <f t="shared" si="115"/>
        <v>0</v>
      </c>
    </row>
    <row r="488" spans="1:31" ht="15.75" customHeight="1" x14ac:dyDescent="0.25">
      <c r="A488" s="84">
        <v>1402</v>
      </c>
      <c r="B488" s="87"/>
      <c r="C488" s="87"/>
      <c r="D488" s="87"/>
      <c r="E488" s="87"/>
      <c r="F488" s="87"/>
      <c r="G488" s="87"/>
      <c r="H488" s="87">
        <v>26</v>
      </c>
      <c r="I488" s="87"/>
      <c r="J488" s="87"/>
      <c r="K488" s="277"/>
      <c r="L488" s="233"/>
      <c r="M488" s="233"/>
      <c r="N488" s="233"/>
      <c r="O488" s="233"/>
      <c r="P488" s="233"/>
      <c r="Q488" s="233"/>
      <c r="R488" s="233"/>
      <c r="S488" s="233"/>
      <c r="T488" s="233"/>
      <c r="U488" s="233"/>
      <c r="V488" s="233"/>
      <c r="W488" s="129"/>
      <c r="X488" s="241"/>
      <c r="Y488" s="101"/>
      <c r="Z488" s="242"/>
      <c r="AA488" s="96">
        <f>IF(H488=0,"",H488/G487)</f>
        <v>1</v>
      </c>
      <c r="AB488" s="97">
        <v>26</v>
      </c>
      <c r="AC488" s="256">
        <f t="shared" si="114"/>
        <v>1</v>
      </c>
      <c r="AD488" s="256">
        <f t="shared" si="115"/>
        <v>0</v>
      </c>
    </row>
    <row r="489" spans="1:31" ht="15.75" customHeight="1" x14ac:dyDescent="0.25">
      <c r="A489" s="84">
        <v>1501</v>
      </c>
      <c r="B489" s="87"/>
      <c r="C489" s="87"/>
      <c r="D489" s="87"/>
      <c r="E489" s="87"/>
      <c r="F489" s="87"/>
      <c r="G489" s="87"/>
      <c r="H489" s="87"/>
      <c r="I489" s="87">
        <v>26</v>
      </c>
      <c r="J489" s="87"/>
      <c r="K489" s="277"/>
      <c r="L489" s="233"/>
      <c r="M489" s="233"/>
      <c r="N489" s="232">
        <v>4</v>
      </c>
      <c r="O489" s="233"/>
      <c r="P489" s="232">
        <v>11</v>
      </c>
      <c r="Q489" s="233"/>
      <c r="R489" s="233"/>
      <c r="S489" s="233"/>
      <c r="T489" s="233"/>
      <c r="U489" s="233"/>
      <c r="V489" s="233"/>
      <c r="W489" s="129"/>
      <c r="X489" s="241"/>
      <c r="Y489" s="101"/>
      <c r="Z489" s="242"/>
      <c r="AA489" s="96">
        <f>IF(I489=0,"",I489/H488)</f>
        <v>1</v>
      </c>
      <c r="AB489" s="97">
        <v>26</v>
      </c>
      <c r="AC489" s="256">
        <f t="shared" si="114"/>
        <v>1</v>
      </c>
      <c r="AD489" s="256">
        <f t="shared" si="115"/>
        <v>0</v>
      </c>
    </row>
    <row r="490" spans="1:31" ht="15.75" customHeight="1" x14ac:dyDescent="0.25">
      <c r="A490" s="84">
        <v>1502</v>
      </c>
      <c r="B490" s="87"/>
      <c r="C490" s="87"/>
      <c r="D490" s="87"/>
      <c r="E490" s="87"/>
      <c r="F490" s="87"/>
      <c r="G490" s="87"/>
      <c r="H490" s="87"/>
      <c r="I490" s="87"/>
      <c r="J490" s="87">
        <v>26</v>
      </c>
      <c r="K490" s="277"/>
      <c r="L490" s="233"/>
      <c r="M490" s="233"/>
      <c r="N490" s="233"/>
      <c r="O490" s="233"/>
      <c r="P490" s="233"/>
      <c r="Q490" s="233"/>
      <c r="R490" s="233"/>
      <c r="S490" s="233"/>
      <c r="T490" s="232">
        <v>2</v>
      </c>
      <c r="U490" s="232">
        <v>9</v>
      </c>
      <c r="V490" s="232">
        <v>7</v>
      </c>
      <c r="W490" s="129">
        <f>SUM(T490:V490)</f>
        <v>18</v>
      </c>
      <c r="X490" s="241"/>
      <c r="Y490" s="101"/>
      <c r="Z490" s="242"/>
      <c r="AA490" s="96">
        <f>IF(J490=0,"",J490/I489)</f>
        <v>1</v>
      </c>
      <c r="AB490" s="97">
        <v>26</v>
      </c>
      <c r="AC490" s="256">
        <f t="shared" si="114"/>
        <v>1</v>
      </c>
      <c r="AD490" s="256">
        <f t="shared" si="115"/>
        <v>0</v>
      </c>
    </row>
    <row r="491" spans="1:31" ht="15.75" customHeight="1" x14ac:dyDescent="0.25">
      <c r="A491" s="84">
        <v>1601</v>
      </c>
      <c r="B491" s="87"/>
      <c r="C491" s="87"/>
      <c r="D491" s="87"/>
      <c r="E491" s="87"/>
      <c r="F491" s="87"/>
      <c r="G491" s="87"/>
      <c r="H491" s="87"/>
      <c r="I491" s="87"/>
      <c r="J491" s="87"/>
      <c r="K491" s="277"/>
      <c r="L491" s="233"/>
      <c r="M491" s="233"/>
      <c r="N491" s="233"/>
      <c r="O491" s="233"/>
      <c r="P491" s="233"/>
      <c r="Q491" s="233"/>
      <c r="R491" s="233"/>
      <c r="S491" s="233"/>
      <c r="T491" s="233"/>
      <c r="U491" s="233"/>
      <c r="V491" s="233"/>
      <c r="W491" s="129"/>
      <c r="X491" s="241"/>
      <c r="Y491" s="101"/>
      <c r="Z491" s="101"/>
      <c r="AA491" s="205"/>
      <c r="AB491" s="97"/>
      <c r="AC491" s="261"/>
      <c r="AD491" s="205"/>
    </row>
    <row r="492" spans="1:31" ht="15.75" customHeight="1" x14ac:dyDescent="0.25">
      <c r="A492" s="84">
        <v>1602</v>
      </c>
      <c r="B492" s="87"/>
      <c r="C492" s="87"/>
      <c r="D492" s="87"/>
      <c r="E492" s="87"/>
      <c r="F492" s="87"/>
      <c r="G492" s="87"/>
      <c r="H492" s="87"/>
      <c r="I492" s="87"/>
      <c r="J492" s="87"/>
      <c r="K492" s="277"/>
      <c r="L492" s="233"/>
      <c r="M492" s="233"/>
      <c r="N492" s="233"/>
      <c r="O492" s="233"/>
      <c r="P492" s="233"/>
      <c r="Q492" s="233"/>
      <c r="R492" s="233"/>
      <c r="S492" s="233"/>
      <c r="T492" s="233"/>
      <c r="U492" s="233"/>
      <c r="V492" s="233"/>
      <c r="W492" s="129"/>
      <c r="X492" s="241"/>
      <c r="Y492" s="101"/>
      <c r="Z492" s="232"/>
      <c r="AA492" s="205"/>
      <c r="AB492" s="106"/>
      <c r="AC492" s="261"/>
      <c r="AD492" s="205"/>
    </row>
    <row r="493" spans="1:31" ht="15.75" customHeight="1" x14ac:dyDescent="0.25">
      <c r="A493" s="84">
        <v>1701</v>
      </c>
      <c r="B493" s="87"/>
      <c r="C493" s="87"/>
      <c r="D493" s="87"/>
      <c r="E493" s="87"/>
      <c r="F493" s="87"/>
      <c r="G493" s="87"/>
      <c r="H493" s="87"/>
      <c r="I493" s="87"/>
      <c r="J493" s="87"/>
      <c r="K493" s="277"/>
      <c r="L493" s="233"/>
      <c r="M493" s="233"/>
      <c r="N493" s="233"/>
      <c r="O493" s="233"/>
      <c r="P493" s="233"/>
      <c r="Q493" s="233"/>
      <c r="R493" s="233"/>
      <c r="S493" s="233"/>
      <c r="T493" s="233"/>
      <c r="U493" s="233"/>
      <c r="V493" s="233"/>
      <c r="W493" s="129"/>
      <c r="X493" s="241"/>
      <c r="Y493" s="101"/>
      <c r="Z493" s="232"/>
      <c r="AA493" s="205"/>
      <c r="AB493" s="106"/>
      <c r="AC493" s="261"/>
      <c r="AD493" s="205"/>
    </row>
    <row r="494" spans="1:31" ht="15.75" customHeight="1" x14ac:dyDescent="0.25">
      <c r="A494" s="84">
        <v>1702</v>
      </c>
      <c r="B494" s="87"/>
      <c r="C494" s="87"/>
      <c r="D494" s="87"/>
      <c r="E494" s="87"/>
      <c r="F494" s="87"/>
      <c r="G494" s="87"/>
      <c r="H494" s="87"/>
      <c r="I494" s="87"/>
      <c r="J494" s="87"/>
      <c r="K494" s="277"/>
      <c r="L494" s="233"/>
      <c r="M494" s="233"/>
      <c r="N494" s="233"/>
      <c r="O494" s="233"/>
      <c r="P494" s="233"/>
      <c r="Q494" s="233"/>
      <c r="R494" s="233"/>
      <c r="S494" s="233"/>
      <c r="T494" s="233"/>
      <c r="U494" s="233"/>
      <c r="V494" s="233"/>
      <c r="W494" s="129"/>
      <c r="X494" s="241"/>
      <c r="Y494" s="101"/>
      <c r="Z494" s="232"/>
      <c r="AA494" s="205"/>
      <c r="AB494" s="106"/>
      <c r="AC494" s="261"/>
      <c r="AD494" s="205"/>
    </row>
    <row r="495" spans="1:31" ht="15.75" customHeight="1" x14ac:dyDescent="0.25">
      <c r="A495" s="84">
        <v>1801</v>
      </c>
      <c r="B495" s="87"/>
      <c r="C495" s="87"/>
      <c r="D495" s="87"/>
      <c r="E495" s="87"/>
      <c r="F495" s="87"/>
      <c r="G495" s="87"/>
      <c r="H495" s="87"/>
      <c r="I495" s="87"/>
      <c r="J495" s="87"/>
      <c r="K495" s="277"/>
      <c r="L495" s="233"/>
      <c r="M495" s="233"/>
      <c r="N495" s="233"/>
      <c r="O495" s="233"/>
      <c r="P495" s="233"/>
      <c r="Q495" s="233"/>
      <c r="R495" s="233"/>
      <c r="S495" s="233"/>
      <c r="T495" s="233"/>
      <c r="U495" s="233"/>
      <c r="V495" s="233"/>
      <c r="W495" s="129"/>
      <c r="X495" s="241"/>
      <c r="Y495" s="101"/>
      <c r="Z495" s="232"/>
      <c r="AA495" s="101"/>
      <c r="AB495" s="232"/>
      <c r="AC495" s="262"/>
      <c r="AD495" s="205"/>
    </row>
    <row r="496" spans="1:31" ht="15.75" customHeight="1" x14ac:dyDescent="0.25">
      <c r="A496" s="84">
        <v>1802</v>
      </c>
      <c r="B496" s="87"/>
      <c r="C496" s="87"/>
      <c r="D496" s="87"/>
      <c r="E496" s="87"/>
      <c r="F496" s="87"/>
      <c r="G496" s="87"/>
      <c r="H496" s="87"/>
      <c r="I496" s="87"/>
      <c r="J496" s="87"/>
      <c r="K496" s="277"/>
      <c r="L496" s="233"/>
      <c r="M496" s="233"/>
      <c r="N496" s="233"/>
      <c r="O496" s="233"/>
      <c r="P496" s="233"/>
      <c r="Q496" s="233"/>
      <c r="R496" s="233"/>
      <c r="S496" s="233"/>
      <c r="T496" s="233"/>
      <c r="U496" s="233"/>
      <c r="V496" s="233"/>
      <c r="W496" s="129"/>
      <c r="X496" s="241"/>
      <c r="Y496" s="101"/>
      <c r="Z496" s="232"/>
      <c r="AA496" s="111" t="s">
        <v>91</v>
      </c>
      <c r="AB496" s="112">
        <v>18</v>
      </c>
      <c r="AC496" s="113">
        <f>IF(SUM(W486:W492)=0,"",SUM(W486:W492))</f>
        <v>18</v>
      </c>
      <c r="AD496" s="114" t="s">
        <v>19</v>
      </c>
    </row>
    <row r="497" spans="1:31" ht="15.75" customHeight="1" x14ac:dyDescent="0.25">
      <c r="A497" s="84">
        <v>1901</v>
      </c>
      <c r="B497" s="87"/>
      <c r="C497" s="87"/>
      <c r="D497" s="87"/>
      <c r="E497" s="87"/>
      <c r="F497" s="87"/>
      <c r="G497" s="87"/>
      <c r="H497" s="87"/>
      <c r="I497" s="87"/>
      <c r="J497" s="87"/>
      <c r="K497" s="277"/>
      <c r="L497" s="233"/>
      <c r="M497" s="233"/>
      <c r="N497" s="233"/>
      <c r="O497" s="233"/>
      <c r="P497" s="233"/>
      <c r="Q497" s="233"/>
      <c r="R497" s="233"/>
      <c r="S497" s="233"/>
      <c r="T497" s="233"/>
      <c r="U497" s="233"/>
      <c r="V497" s="233"/>
      <c r="W497" s="129"/>
      <c r="X497" s="241"/>
      <c r="Y497" s="101"/>
      <c r="Z497" s="232"/>
      <c r="AA497" s="115" t="s">
        <v>92</v>
      </c>
      <c r="AB497" s="116">
        <f>IF(AB496/B482=0,"",AB496/B482)</f>
        <v>0.35294117647058826</v>
      </c>
      <c r="AC497" s="117">
        <f>IF(AB496/AC496=0,"",AB496/AC496)</f>
        <v>1</v>
      </c>
      <c r="AD497" s="118" t="s">
        <v>93</v>
      </c>
    </row>
    <row r="498" spans="1:31" ht="15.75" x14ac:dyDescent="0.25">
      <c r="A498" s="84">
        <v>1902</v>
      </c>
      <c r="B498" s="87"/>
      <c r="C498" s="87"/>
      <c r="D498" s="87"/>
      <c r="E498" s="87"/>
      <c r="F498" s="87"/>
      <c r="G498" s="87"/>
      <c r="H498" s="87"/>
      <c r="I498" s="87"/>
      <c r="J498" s="87"/>
      <c r="K498" s="277"/>
      <c r="L498" s="233"/>
      <c r="M498" s="233"/>
      <c r="N498" s="233"/>
      <c r="O498" s="233"/>
      <c r="P498" s="233"/>
      <c r="Q498" s="233"/>
      <c r="R498" s="233"/>
      <c r="S498" s="233"/>
      <c r="T498" s="233"/>
      <c r="U498" s="233"/>
      <c r="V498" s="233"/>
      <c r="W498" s="129"/>
      <c r="X498" s="243"/>
      <c r="Y498" s="244"/>
      <c r="Z498" s="245"/>
      <c r="AA498" s="120"/>
      <c r="AB498" s="121"/>
      <c r="AC498" s="121"/>
      <c r="AD498" s="122"/>
    </row>
    <row r="499" spans="1:31" ht="18" x14ac:dyDescent="0.25">
      <c r="A499" s="46"/>
      <c r="B499" s="296" t="s">
        <v>111</v>
      </c>
      <c r="C499" s="296"/>
      <c r="D499" s="296"/>
      <c r="E499" s="296"/>
      <c r="F499" s="296"/>
      <c r="G499" s="296"/>
      <c r="H499" s="296"/>
      <c r="I499" s="296"/>
      <c r="J499" s="296"/>
      <c r="K499" s="296"/>
      <c r="L499" s="296"/>
      <c r="M499" s="296"/>
      <c r="N499" s="296"/>
      <c r="O499" s="296"/>
      <c r="P499" s="296"/>
      <c r="Q499" s="296"/>
      <c r="R499" s="296"/>
      <c r="S499" s="296"/>
      <c r="T499" s="296"/>
      <c r="U499" s="296"/>
      <c r="V499" s="296"/>
      <c r="W499" s="123">
        <f>SUM(W487:W495)</f>
        <v>18</v>
      </c>
      <c r="X499" s="124">
        <f>IF(SUM(W489:W490)=0,"",SUM(W489:W490)/B482)</f>
        <v>0.35294117647058826</v>
      </c>
      <c r="Y499" s="124">
        <f>IF(W499=0,"",W499/B482)</f>
        <v>0.35294117647058826</v>
      </c>
      <c r="Z499" s="124">
        <f>IF(W490=0,"0%",Y499-X499)</f>
        <v>0</v>
      </c>
      <c r="AA499" s="1"/>
      <c r="AB499" s="2"/>
      <c r="AC499" s="36"/>
      <c r="AD499" s="1"/>
    </row>
    <row r="500" spans="1:31" ht="12.75" customHeight="1" x14ac:dyDescent="0.2">
      <c r="W500" s="151"/>
      <c r="X500" s="1"/>
      <c r="Y500" s="1"/>
      <c r="AA500" s="1"/>
      <c r="AB500" s="1"/>
      <c r="AC500" s="36"/>
      <c r="AD500" s="1"/>
    </row>
    <row r="501" spans="1:31" ht="12.75" customHeight="1" x14ac:dyDescent="0.2">
      <c r="X501" s="1"/>
      <c r="Y501" s="1"/>
      <c r="AA501" s="1"/>
    </row>
    <row r="502" spans="1:31" ht="26.25" x14ac:dyDescent="0.4">
      <c r="B502" s="297" t="s">
        <v>101</v>
      </c>
      <c r="C502" s="297"/>
      <c r="D502" s="297"/>
      <c r="E502" s="297"/>
      <c r="F502" s="297"/>
      <c r="G502" s="297"/>
      <c r="H502" s="297"/>
      <c r="I502" s="297"/>
      <c r="J502" s="297"/>
      <c r="K502" s="297"/>
      <c r="L502" s="297"/>
      <c r="M502" s="297"/>
      <c r="N502" s="297"/>
      <c r="O502" s="297"/>
      <c r="P502" s="297"/>
      <c r="Q502" s="297"/>
      <c r="R502" s="297"/>
      <c r="S502" s="297"/>
      <c r="T502" s="297"/>
      <c r="U502" s="297"/>
      <c r="V502" s="297"/>
      <c r="W502" s="208" t="s">
        <v>85</v>
      </c>
      <c r="X502" s="1"/>
      <c r="Y502" s="1"/>
      <c r="Z502" s="2"/>
      <c r="AA502" s="1"/>
      <c r="AB502" s="2"/>
      <c r="AC502" s="2"/>
      <c r="AD502" s="2"/>
    </row>
    <row r="503" spans="1:31" ht="20.25" x14ac:dyDescent="0.2">
      <c r="A503" s="334" t="s">
        <v>18</v>
      </c>
      <c r="B503" s="318" t="s">
        <v>102</v>
      </c>
      <c r="C503" s="319"/>
      <c r="D503" s="319"/>
      <c r="E503" s="319"/>
      <c r="F503" s="319"/>
      <c r="G503" s="319"/>
      <c r="H503" s="319"/>
      <c r="I503" s="319"/>
      <c r="J503" s="319"/>
      <c r="K503" s="335"/>
      <c r="L503" s="298"/>
      <c r="M503" s="298"/>
      <c r="N503" s="298"/>
      <c r="O503" s="298"/>
      <c r="P503" s="298"/>
      <c r="Q503" s="298"/>
      <c r="R503" s="298"/>
      <c r="S503" s="298"/>
      <c r="T503" s="298"/>
      <c r="U503" s="298"/>
      <c r="V503" s="298"/>
      <c r="W503" s="327" t="s">
        <v>19</v>
      </c>
      <c r="X503" s="323" t="s">
        <v>11</v>
      </c>
      <c r="Y503" s="323" t="s">
        <v>12</v>
      </c>
      <c r="Z503" s="325" t="s">
        <v>13</v>
      </c>
      <c r="AA503" s="323" t="s">
        <v>14</v>
      </c>
      <c r="AB503" s="324" t="s">
        <v>15</v>
      </c>
      <c r="AC503" s="324" t="s">
        <v>16</v>
      </c>
      <c r="AD503" s="323" t="s">
        <v>103</v>
      </c>
    </row>
    <row r="504" spans="1:31" ht="15.75" customHeight="1" x14ac:dyDescent="0.25">
      <c r="A504" s="317"/>
      <c r="B504" s="84" t="s">
        <v>104</v>
      </c>
      <c r="C504" s="84" t="s">
        <v>105</v>
      </c>
      <c r="D504" s="84" t="s">
        <v>106</v>
      </c>
      <c r="E504" s="84" t="s">
        <v>107</v>
      </c>
      <c r="F504" s="84" t="s">
        <v>108</v>
      </c>
      <c r="G504" s="84" t="s">
        <v>109</v>
      </c>
      <c r="H504" s="84" t="s">
        <v>110</v>
      </c>
      <c r="I504" s="84" t="s">
        <v>73</v>
      </c>
      <c r="J504" s="84" t="s">
        <v>74</v>
      </c>
      <c r="K504" s="84" t="s">
        <v>141</v>
      </c>
      <c r="W504" s="322"/>
      <c r="X504" s="317"/>
      <c r="Y504" s="317"/>
      <c r="Z504" s="317"/>
      <c r="AA504" s="317"/>
      <c r="AB504" s="317"/>
      <c r="AC504" s="317"/>
      <c r="AD504" s="317"/>
    </row>
    <row r="505" spans="1:31" ht="15.75" customHeight="1" x14ac:dyDescent="0.25">
      <c r="A505" s="84" t="s">
        <v>85</v>
      </c>
      <c r="B505" s="87">
        <v>21</v>
      </c>
      <c r="C505" s="87"/>
      <c r="D505" s="87"/>
      <c r="E505" s="87"/>
      <c r="F505" s="87"/>
      <c r="G505" s="87"/>
      <c r="H505" s="87"/>
      <c r="I505" s="87"/>
      <c r="J505" s="87"/>
      <c r="K505" s="277"/>
      <c r="L505" s="233"/>
      <c r="M505" s="233"/>
      <c r="N505" s="233"/>
      <c r="O505" s="233"/>
      <c r="P505" s="233"/>
      <c r="Q505" s="233"/>
      <c r="R505" s="233"/>
      <c r="S505" s="233"/>
      <c r="T505" s="233"/>
      <c r="U505" s="233"/>
      <c r="V505" s="233"/>
      <c r="W505" s="129"/>
      <c r="X505" s="238"/>
      <c r="Y505" s="239"/>
      <c r="Z505" s="240"/>
      <c r="AA505" s="254"/>
      <c r="AB505" s="92">
        <f>B505</f>
        <v>21</v>
      </c>
      <c r="AC505" s="255"/>
      <c r="AD505" s="254"/>
    </row>
    <row r="506" spans="1:31" ht="15.75" customHeight="1" x14ac:dyDescent="0.25">
      <c r="A506" s="84">
        <v>1301</v>
      </c>
      <c r="B506" s="87"/>
      <c r="C506" s="87">
        <v>16</v>
      </c>
      <c r="D506" s="87"/>
      <c r="E506" s="87"/>
      <c r="F506" s="87"/>
      <c r="G506" s="87"/>
      <c r="H506" s="87"/>
      <c r="I506" s="87"/>
      <c r="J506" s="87"/>
      <c r="K506" s="277"/>
      <c r="L506" s="233"/>
      <c r="M506" s="233"/>
      <c r="N506" s="233"/>
      <c r="O506" s="233"/>
      <c r="P506" s="233"/>
      <c r="Q506" s="233"/>
      <c r="R506" s="233"/>
      <c r="S506" s="233"/>
      <c r="T506" s="233"/>
      <c r="U506" s="233"/>
      <c r="V506" s="233"/>
      <c r="W506" s="129"/>
      <c r="X506" s="241"/>
      <c r="Y506" s="101"/>
      <c r="Z506" s="242"/>
      <c r="AA506" s="96">
        <f>IF(C506=0,"",C506/B505)</f>
        <v>0.76190476190476186</v>
      </c>
      <c r="AB506" s="97">
        <v>16</v>
      </c>
      <c r="AC506" s="256">
        <f t="shared" ref="AC506:AC513" si="116">IF(AB506=0,"",AB506/AB505)</f>
        <v>0.76190476190476186</v>
      </c>
      <c r="AD506" s="256">
        <f t="shared" ref="AD506:AD513" si="117">IF(AB506=0,"",100%-AC506)</f>
        <v>0.23809523809523814</v>
      </c>
    </row>
    <row r="507" spans="1:31" ht="15.75" customHeight="1" x14ac:dyDescent="0.25">
      <c r="A507" s="84">
        <v>1302</v>
      </c>
      <c r="B507" s="87"/>
      <c r="C507" s="87"/>
      <c r="D507" s="87">
        <v>10</v>
      </c>
      <c r="E507" s="87"/>
      <c r="F507" s="87"/>
      <c r="G507" s="87"/>
      <c r="H507" s="87"/>
      <c r="I507" s="87"/>
      <c r="J507" s="87"/>
      <c r="K507" s="277"/>
      <c r="L507" s="233"/>
      <c r="M507" s="233"/>
      <c r="N507" s="233"/>
      <c r="O507" s="233"/>
      <c r="P507" s="233"/>
      <c r="Q507" s="233"/>
      <c r="R507" s="233"/>
      <c r="S507" s="233"/>
      <c r="T507" s="233"/>
      <c r="U507" s="233"/>
      <c r="V507" s="233"/>
      <c r="W507" s="129"/>
      <c r="X507" s="241"/>
      <c r="Y507" s="101"/>
      <c r="Z507" s="242"/>
      <c r="AA507" s="96">
        <f>IF(D507=0,"",D507/C506)</f>
        <v>0.625</v>
      </c>
      <c r="AB507" s="97">
        <v>15</v>
      </c>
      <c r="AC507" s="256">
        <f t="shared" si="116"/>
        <v>0.9375</v>
      </c>
      <c r="AD507" s="256">
        <f t="shared" si="117"/>
        <v>6.25E-2</v>
      </c>
      <c r="AE507" s="128">
        <f>AB507/AB505</f>
        <v>0.7142857142857143</v>
      </c>
    </row>
    <row r="508" spans="1:31" ht="15.75" customHeight="1" x14ac:dyDescent="0.25">
      <c r="A508" s="84">
        <v>1401</v>
      </c>
      <c r="B508" s="87"/>
      <c r="C508" s="87"/>
      <c r="D508" s="87"/>
      <c r="E508" s="87">
        <v>10</v>
      </c>
      <c r="F508" s="87"/>
      <c r="G508" s="87"/>
      <c r="H508" s="87"/>
      <c r="I508" s="87"/>
      <c r="J508" s="87"/>
      <c r="K508" s="277"/>
      <c r="L508" s="233"/>
      <c r="M508" s="233"/>
      <c r="N508" s="233"/>
      <c r="O508" s="233"/>
      <c r="P508" s="233"/>
      <c r="Q508" s="233"/>
      <c r="R508" s="233"/>
      <c r="S508" s="233"/>
      <c r="T508" s="233"/>
      <c r="U508" s="233"/>
      <c r="V508" s="233"/>
      <c r="W508" s="129"/>
      <c r="X508" s="241"/>
      <c r="Y508" s="101"/>
      <c r="Z508" s="242"/>
      <c r="AA508" s="96">
        <f>IF(E508=0,"",E508/D507)</f>
        <v>1</v>
      </c>
      <c r="AB508" s="97">
        <v>14</v>
      </c>
      <c r="AC508" s="256">
        <f t="shared" si="116"/>
        <v>0.93333333333333335</v>
      </c>
      <c r="AD508" s="256">
        <f t="shared" si="117"/>
        <v>6.6666666666666652E-2</v>
      </c>
    </row>
    <row r="509" spans="1:31" ht="15.75" customHeight="1" x14ac:dyDescent="0.25">
      <c r="A509" s="84">
        <v>1402</v>
      </c>
      <c r="B509" s="87"/>
      <c r="C509" s="87"/>
      <c r="D509" s="87"/>
      <c r="E509" s="87"/>
      <c r="F509" s="87">
        <v>10</v>
      </c>
      <c r="G509" s="87"/>
      <c r="H509" s="87"/>
      <c r="I509" s="87"/>
      <c r="J509" s="87"/>
      <c r="K509" s="277"/>
      <c r="L509" s="233"/>
      <c r="M509" s="233"/>
      <c r="N509" s="233"/>
      <c r="O509" s="233"/>
      <c r="P509" s="233"/>
      <c r="Q509" s="233"/>
      <c r="R509" s="233"/>
      <c r="S509" s="233"/>
      <c r="T509" s="233"/>
      <c r="U509" s="233"/>
      <c r="V509" s="233"/>
      <c r="W509" s="129"/>
      <c r="X509" s="241"/>
      <c r="Y509" s="101"/>
      <c r="Z509" s="242"/>
      <c r="AA509" s="96">
        <f>IF(F509=0,"",F509/E508)</f>
        <v>1</v>
      </c>
      <c r="AB509" s="97">
        <v>14</v>
      </c>
      <c r="AC509" s="256">
        <f t="shared" si="116"/>
        <v>1</v>
      </c>
      <c r="AD509" s="256">
        <f t="shared" si="117"/>
        <v>0</v>
      </c>
    </row>
    <row r="510" spans="1:31" ht="15.75" customHeight="1" x14ac:dyDescent="0.25">
      <c r="A510" s="84">
        <v>1501</v>
      </c>
      <c r="B510" s="87"/>
      <c r="C510" s="87"/>
      <c r="D510" s="87"/>
      <c r="E510" s="87"/>
      <c r="F510" s="87"/>
      <c r="G510" s="87">
        <v>7</v>
      </c>
      <c r="H510" s="87"/>
      <c r="I510" s="87"/>
      <c r="J510" s="87"/>
      <c r="K510" s="277"/>
      <c r="L510" s="233"/>
      <c r="M510" s="233"/>
      <c r="N510" s="233"/>
      <c r="O510" s="233"/>
      <c r="P510" s="233"/>
      <c r="Q510" s="233"/>
      <c r="R510" s="233"/>
      <c r="S510" s="233"/>
      <c r="T510" s="233"/>
      <c r="U510" s="233"/>
      <c r="V510" s="233"/>
      <c r="W510" s="129"/>
      <c r="X510" s="241"/>
      <c r="Y510" s="101"/>
      <c r="Z510" s="242"/>
      <c r="AA510" s="96">
        <f>IF(G510=0,"",G510/F509)</f>
        <v>0.7</v>
      </c>
      <c r="AB510" s="97">
        <v>13</v>
      </c>
      <c r="AC510" s="256">
        <f t="shared" si="116"/>
        <v>0.9285714285714286</v>
      </c>
      <c r="AD510" s="256">
        <f t="shared" si="117"/>
        <v>7.1428571428571397E-2</v>
      </c>
    </row>
    <row r="511" spans="1:31" ht="15.75" customHeight="1" x14ac:dyDescent="0.25">
      <c r="A511" s="84">
        <v>1502</v>
      </c>
      <c r="B511" s="87"/>
      <c r="C511" s="87"/>
      <c r="D511" s="87"/>
      <c r="E511" s="87"/>
      <c r="F511" s="87"/>
      <c r="G511" s="87"/>
      <c r="H511" s="87">
        <v>7</v>
      </c>
      <c r="I511" s="87"/>
      <c r="J511" s="87"/>
      <c r="K511" s="277"/>
      <c r="L511" s="233"/>
      <c r="M511" s="233"/>
      <c r="N511" s="233"/>
      <c r="O511" s="233"/>
      <c r="P511" s="233"/>
      <c r="Q511" s="233"/>
      <c r="R511" s="233"/>
      <c r="S511" s="233"/>
      <c r="T511" s="233"/>
      <c r="U511" s="233"/>
      <c r="V511" s="233"/>
      <c r="W511" s="129"/>
      <c r="X511" s="241"/>
      <c r="Y511" s="101"/>
      <c r="Z511" s="242"/>
      <c r="AA511" s="96">
        <f>IF(H511=0,"",H511/G510)</f>
        <v>1</v>
      </c>
      <c r="AB511" s="97">
        <v>13</v>
      </c>
      <c r="AC511" s="256">
        <f t="shared" si="116"/>
        <v>1</v>
      </c>
      <c r="AD511" s="256">
        <f t="shared" si="117"/>
        <v>0</v>
      </c>
    </row>
    <row r="512" spans="1:31" ht="15.75" customHeight="1" x14ac:dyDescent="0.25">
      <c r="A512" s="84">
        <v>1601</v>
      </c>
      <c r="B512" s="87"/>
      <c r="C512" s="87"/>
      <c r="D512" s="87"/>
      <c r="E512" s="87"/>
      <c r="F512" s="87"/>
      <c r="G512" s="87"/>
      <c r="H512" s="87"/>
      <c r="I512" s="87">
        <v>5</v>
      </c>
      <c r="J512" s="87"/>
      <c r="K512" s="277"/>
      <c r="L512" s="233"/>
      <c r="M512" s="233"/>
      <c r="N512" s="233"/>
      <c r="O512" s="233"/>
      <c r="P512" s="233"/>
      <c r="Q512" s="233"/>
      <c r="R512" s="233"/>
      <c r="S512" s="233"/>
      <c r="T512" s="233"/>
      <c r="U512" s="233"/>
      <c r="V512" s="233"/>
      <c r="W512" s="129">
        <v>5</v>
      </c>
      <c r="X512" s="241"/>
      <c r="Y512" s="101"/>
      <c r="Z512" s="242"/>
      <c r="AA512" s="96">
        <f>IF(I512=0,"",I512/H511)</f>
        <v>0.7142857142857143</v>
      </c>
      <c r="AB512" s="97">
        <v>13</v>
      </c>
      <c r="AC512" s="256">
        <f t="shared" si="116"/>
        <v>1</v>
      </c>
      <c r="AD512" s="256">
        <f t="shared" si="117"/>
        <v>0</v>
      </c>
    </row>
    <row r="513" spans="1:30" ht="15.75" customHeight="1" x14ac:dyDescent="0.25">
      <c r="A513" s="84">
        <v>1602</v>
      </c>
      <c r="B513" s="87"/>
      <c r="C513" s="87"/>
      <c r="D513" s="87"/>
      <c r="E513" s="87"/>
      <c r="F513" s="87"/>
      <c r="G513" s="87"/>
      <c r="H513" s="87"/>
      <c r="I513" s="87"/>
      <c r="J513" s="87">
        <v>5</v>
      </c>
      <c r="K513" s="277"/>
      <c r="L513" s="233"/>
      <c r="M513" s="233"/>
      <c r="N513" s="233"/>
      <c r="O513" s="233"/>
      <c r="P513" s="233"/>
      <c r="Q513" s="233"/>
      <c r="R513" s="233"/>
      <c r="S513" s="233"/>
      <c r="T513" s="233"/>
      <c r="U513" s="233"/>
      <c r="V513" s="233"/>
      <c r="W513" s="129">
        <v>5</v>
      </c>
      <c r="X513" s="241"/>
      <c r="Y513" s="101"/>
      <c r="Z513" s="242"/>
      <c r="AA513" s="96">
        <f>IF(J513=0,"",J513/I512)</f>
        <v>1</v>
      </c>
      <c r="AB513" s="97">
        <v>4</v>
      </c>
      <c r="AC513" s="256">
        <f t="shared" si="116"/>
        <v>0.30769230769230771</v>
      </c>
      <c r="AD513" s="256">
        <f t="shared" si="117"/>
        <v>0.69230769230769229</v>
      </c>
    </row>
    <row r="514" spans="1:30" ht="15.75" customHeight="1" x14ac:dyDescent="0.25">
      <c r="A514" s="84">
        <v>1701</v>
      </c>
      <c r="B514" s="87"/>
      <c r="C514" s="87"/>
      <c r="D514" s="87"/>
      <c r="E514" s="87"/>
      <c r="F514" s="87"/>
      <c r="G514" s="87"/>
      <c r="H514" s="87"/>
      <c r="I514" s="87"/>
      <c r="J514" s="87">
        <v>3</v>
      </c>
      <c r="K514" s="277"/>
      <c r="L514" s="233"/>
      <c r="M514" s="233"/>
      <c r="N514" s="233"/>
      <c r="O514" s="233"/>
      <c r="P514" s="233"/>
      <c r="Q514" s="233"/>
      <c r="R514" s="233"/>
      <c r="S514" s="233"/>
      <c r="T514" s="233"/>
      <c r="U514" s="233"/>
      <c r="V514" s="233"/>
      <c r="W514" s="129">
        <v>1</v>
      </c>
      <c r="X514" s="241"/>
      <c r="Y514" s="101"/>
      <c r="Z514" s="101"/>
      <c r="AA514" s="205"/>
      <c r="AB514" s="97">
        <v>7</v>
      </c>
      <c r="AC514" s="261"/>
      <c r="AD514" s="205"/>
    </row>
    <row r="515" spans="1:30" ht="15.75" customHeight="1" x14ac:dyDescent="0.25">
      <c r="A515" s="84">
        <v>1702</v>
      </c>
      <c r="B515" s="87"/>
      <c r="C515" s="87"/>
      <c r="D515" s="87"/>
      <c r="E515" s="87"/>
      <c r="F515" s="87"/>
      <c r="G515" s="87"/>
      <c r="H515" s="87"/>
      <c r="I515" s="87"/>
      <c r="J515" s="87">
        <v>4</v>
      </c>
      <c r="K515" s="277"/>
      <c r="L515" s="233"/>
      <c r="M515" s="233"/>
      <c r="N515" s="233"/>
      <c r="O515" s="233"/>
      <c r="P515" s="233"/>
      <c r="Q515" s="233"/>
      <c r="R515" s="233"/>
      <c r="S515" s="233"/>
      <c r="T515" s="233"/>
      <c r="U515" s="233"/>
      <c r="V515" s="233"/>
      <c r="W515" s="129">
        <v>3</v>
      </c>
      <c r="X515" s="241"/>
      <c r="Y515" s="101"/>
      <c r="Z515" s="232"/>
      <c r="AA515" s="205"/>
      <c r="AB515" s="106">
        <v>6</v>
      </c>
      <c r="AC515" s="261"/>
      <c r="AD515" s="205"/>
    </row>
    <row r="516" spans="1:30" ht="15.75" customHeight="1" x14ac:dyDescent="0.25">
      <c r="A516" s="84">
        <v>1801</v>
      </c>
      <c r="B516" s="87"/>
      <c r="C516" s="87"/>
      <c r="D516" s="87"/>
      <c r="E516" s="87"/>
      <c r="F516" s="87"/>
      <c r="G516" s="87"/>
      <c r="H516" s="87"/>
      <c r="I516" s="87"/>
      <c r="J516" s="87">
        <v>1</v>
      </c>
      <c r="K516" s="277"/>
      <c r="L516" s="233"/>
      <c r="M516" s="233"/>
      <c r="N516" s="233"/>
      <c r="O516" s="233"/>
      <c r="P516" s="233"/>
      <c r="Q516" s="233"/>
      <c r="R516" s="233"/>
      <c r="S516" s="233"/>
      <c r="T516" s="233"/>
      <c r="U516" s="233"/>
      <c r="V516" s="233"/>
      <c r="W516" s="129">
        <v>1</v>
      </c>
      <c r="X516" s="241"/>
      <c r="Y516" s="101"/>
      <c r="Z516" s="232"/>
      <c r="AA516" s="205"/>
      <c r="AB516" s="106">
        <v>1</v>
      </c>
      <c r="AC516" s="261"/>
      <c r="AD516" s="205"/>
    </row>
    <row r="517" spans="1:30" ht="15.75" customHeight="1" x14ac:dyDescent="0.25">
      <c r="A517" s="84">
        <v>1802</v>
      </c>
      <c r="B517" s="87"/>
      <c r="C517" s="87"/>
      <c r="D517" s="87"/>
      <c r="E517" s="87"/>
      <c r="F517" s="87"/>
      <c r="G517" s="87"/>
      <c r="H517" s="87"/>
      <c r="I517" s="87"/>
      <c r="J517" s="87">
        <v>1</v>
      </c>
      <c r="K517" s="277"/>
      <c r="L517" s="233"/>
      <c r="M517" s="233"/>
      <c r="N517" s="233"/>
      <c r="O517" s="233"/>
      <c r="P517" s="233"/>
      <c r="Q517" s="233"/>
      <c r="R517" s="233"/>
      <c r="S517" s="233"/>
      <c r="T517" s="233"/>
      <c r="U517" s="233"/>
      <c r="V517" s="233"/>
      <c r="W517" s="129">
        <v>1</v>
      </c>
      <c r="X517" s="241"/>
      <c r="Y517" s="101"/>
      <c r="Z517" s="232"/>
      <c r="AA517" s="205"/>
      <c r="AB517" s="106">
        <v>1</v>
      </c>
      <c r="AC517" s="261"/>
      <c r="AD517" s="205"/>
    </row>
    <row r="518" spans="1:30" ht="15.75" customHeight="1" x14ac:dyDescent="0.25">
      <c r="A518" s="84">
        <v>1901</v>
      </c>
      <c r="B518" s="87"/>
      <c r="C518" s="87"/>
      <c r="D518" s="87"/>
      <c r="E518" s="87"/>
      <c r="F518" s="87"/>
      <c r="G518" s="87"/>
      <c r="H518" s="87"/>
      <c r="I518" s="87"/>
      <c r="J518" s="87"/>
      <c r="K518" s="277"/>
      <c r="L518" s="233"/>
      <c r="M518" s="233"/>
      <c r="N518" s="233"/>
      <c r="O518" s="233"/>
      <c r="P518" s="233"/>
      <c r="Q518" s="233"/>
      <c r="R518" s="233"/>
      <c r="S518" s="233"/>
      <c r="T518" s="233"/>
      <c r="U518" s="233"/>
      <c r="V518" s="233"/>
      <c r="W518" s="129"/>
      <c r="X518" s="241"/>
      <c r="Y518" s="101"/>
      <c r="Z518" s="232"/>
      <c r="AA518" s="101"/>
      <c r="AB518" s="232"/>
      <c r="AC518" s="262"/>
      <c r="AD518" s="205"/>
    </row>
    <row r="519" spans="1:30" ht="15.75" customHeight="1" x14ac:dyDescent="0.25">
      <c r="A519" s="84">
        <v>1902</v>
      </c>
      <c r="B519" s="87"/>
      <c r="C519" s="87"/>
      <c r="D519" s="87"/>
      <c r="E519" s="87"/>
      <c r="F519" s="87"/>
      <c r="G519" s="87"/>
      <c r="H519" s="87"/>
      <c r="I519" s="87"/>
      <c r="J519" s="87"/>
      <c r="K519" s="277"/>
      <c r="L519" s="233"/>
      <c r="M519" s="233"/>
      <c r="N519" s="233"/>
      <c r="O519" s="233"/>
      <c r="P519" s="233"/>
      <c r="Q519" s="233"/>
      <c r="R519" s="233"/>
      <c r="S519" s="233"/>
      <c r="T519" s="233"/>
      <c r="U519" s="233"/>
      <c r="V519" s="233"/>
      <c r="W519" s="129"/>
      <c r="X519" s="241"/>
      <c r="Y519" s="101"/>
      <c r="Z519" s="232"/>
      <c r="AA519" s="111" t="s">
        <v>91</v>
      </c>
      <c r="AB519" s="112">
        <v>12</v>
      </c>
      <c r="AC519" s="113">
        <f>W522</f>
        <v>16</v>
      </c>
      <c r="AD519" s="114" t="s">
        <v>19</v>
      </c>
    </row>
    <row r="520" spans="1:30" ht="15.75" customHeight="1" x14ac:dyDescent="0.25">
      <c r="A520" s="84">
        <v>2001</v>
      </c>
      <c r="B520" s="87"/>
      <c r="C520" s="87"/>
      <c r="D520" s="87"/>
      <c r="E520" s="87"/>
      <c r="F520" s="87"/>
      <c r="G520" s="87"/>
      <c r="H520" s="87"/>
      <c r="I520" s="87"/>
      <c r="J520" s="87"/>
      <c r="K520" s="277"/>
      <c r="L520" s="233"/>
      <c r="M520" s="233"/>
      <c r="N520" s="233"/>
      <c r="O520" s="233"/>
      <c r="P520" s="233"/>
      <c r="Q520" s="233"/>
      <c r="R520" s="233"/>
      <c r="S520" s="233"/>
      <c r="T520" s="233"/>
      <c r="U520" s="233"/>
      <c r="V520" s="233"/>
      <c r="W520" s="129"/>
      <c r="X520" s="241"/>
      <c r="Y520" s="101"/>
      <c r="Z520" s="232"/>
      <c r="AA520" s="115" t="s">
        <v>92</v>
      </c>
      <c r="AB520" s="116">
        <f>IF(AB519/B505=0,"",AB519/B505)</f>
        <v>0.5714285714285714</v>
      </c>
      <c r="AC520" s="117">
        <f>IF(AB519/AC519=0,"",AB519/AC519)</f>
        <v>0.75</v>
      </c>
      <c r="AD520" s="118" t="s">
        <v>93</v>
      </c>
    </row>
    <row r="521" spans="1:30" ht="15.75" customHeight="1" x14ac:dyDescent="0.25">
      <c r="A521" s="84">
        <v>2002</v>
      </c>
      <c r="B521" s="87"/>
      <c r="C521" s="87"/>
      <c r="D521" s="87"/>
      <c r="E521" s="87"/>
      <c r="F521" s="87"/>
      <c r="G521" s="87"/>
      <c r="H521" s="87"/>
      <c r="I521" s="87"/>
      <c r="J521" s="87"/>
      <c r="K521" s="277"/>
      <c r="L521" s="233"/>
      <c r="M521" s="233"/>
      <c r="N521" s="233"/>
      <c r="O521" s="233"/>
      <c r="P521" s="233"/>
      <c r="Q521" s="233"/>
      <c r="R521" s="233"/>
      <c r="S521" s="233"/>
      <c r="T521" s="233"/>
      <c r="U521" s="233"/>
      <c r="V521" s="233"/>
      <c r="W521" s="129"/>
      <c r="X521" s="243"/>
      <c r="Y521" s="244"/>
      <c r="Z521" s="245"/>
      <c r="AA521" s="120"/>
      <c r="AB521" s="121"/>
      <c r="AC521" s="121"/>
      <c r="AD521" s="122"/>
    </row>
    <row r="522" spans="1:30" ht="18" customHeight="1" x14ac:dyDescent="0.25">
      <c r="A522" s="46"/>
      <c r="B522" s="296" t="s">
        <v>111</v>
      </c>
      <c r="C522" s="296"/>
      <c r="D522" s="296"/>
      <c r="E522" s="296"/>
      <c r="F522" s="296"/>
      <c r="G522" s="296"/>
      <c r="H522" s="296"/>
      <c r="I522" s="296"/>
      <c r="J522" s="296"/>
      <c r="K522" s="296"/>
      <c r="L522" s="296"/>
      <c r="M522" s="296"/>
      <c r="N522" s="296"/>
      <c r="O522" s="296"/>
      <c r="P522" s="296"/>
      <c r="Q522" s="296"/>
      <c r="R522" s="296"/>
      <c r="S522" s="296"/>
      <c r="T522" s="296"/>
      <c r="U522" s="296"/>
      <c r="V522" s="296"/>
      <c r="W522" s="123">
        <f>SUM(W510:W518)</f>
        <v>16</v>
      </c>
      <c r="X522" s="124">
        <f>IF(SUM(W512:W513)=0,"",SUM(W512:W513)/B505)</f>
        <v>0.47619047619047616</v>
      </c>
      <c r="Y522" s="124">
        <f>IF(W522=0,"",W522/B505)</f>
        <v>0.76190476190476186</v>
      </c>
      <c r="Z522" s="124">
        <f>IF(W513=0,"",Y522-X522)</f>
        <v>0.2857142857142857</v>
      </c>
      <c r="AA522" s="1"/>
      <c r="AB522" s="2"/>
      <c r="AC522" s="36"/>
      <c r="AD522" s="1"/>
    </row>
    <row r="523" spans="1:30" ht="12.75" customHeight="1" x14ac:dyDescent="0.2">
      <c r="X523" s="1"/>
      <c r="Y523" s="1"/>
      <c r="AA523" s="1"/>
    </row>
    <row r="524" spans="1:30" ht="12.75" customHeight="1" x14ac:dyDescent="0.2">
      <c r="X524" s="1"/>
      <c r="Y524" s="1"/>
      <c r="AA524" s="1"/>
    </row>
    <row r="525" spans="1:30" ht="26.25" x14ac:dyDescent="0.4">
      <c r="B525" s="297" t="s">
        <v>101</v>
      </c>
      <c r="C525" s="297"/>
      <c r="D525" s="297"/>
      <c r="E525" s="297"/>
      <c r="F525" s="297"/>
      <c r="G525" s="297"/>
      <c r="H525" s="297"/>
      <c r="I525" s="297"/>
      <c r="J525" s="297"/>
      <c r="K525" s="297"/>
      <c r="L525" s="297"/>
      <c r="M525" s="297"/>
      <c r="N525" s="297"/>
      <c r="O525" s="297"/>
      <c r="P525" s="297"/>
      <c r="Q525" s="297"/>
      <c r="R525" s="297"/>
      <c r="S525" s="297"/>
      <c r="T525" s="297"/>
      <c r="U525" s="297"/>
      <c r="V525" s="297"/>
      <c r="W525" s="208" t="s">
        <v>89</v>
      </c>
      <c r="X525" s="1"/>
      <c r="Y525" s="1"/>
      <c r="AA525" s="1"/>
    </row>
    <row r="526" spans="1:30" ht="20.25" x14ac:dyDescent="0.2">
      <c r="A526" s="334" t="s">
        <v>18</v>
      </c>
      <c r="B526" s="318" t="s">
        <v>102</v>
      </c>
      <c r="C526" s="319"/>
      <c r="D526" s="319"/>
      <c r="E526" s="319"/>
      <c r="F526" s="319"/>
      <c r="G526" s="319"/>
      <c r="H526" s="319"/>
      <c r="I526" s="319"/>
      <c r="J526" s="319"/>
      <c r="K526" s="320"/>
      <c r="L526" s="326"/>
      <c r="M526" s="326"/>
      <c r="N526" s="326"/>
      <c r="O526" s="326"/>
      <c r="P526" s="326"/>
      <c r="Q526" s="326"/>
      <c r="R526" s="326"/>
      <c r="S526" s="326"/>
      <c r="T526" s="326"/>
      <c r="U526" s="326"/>
      <c r="V526" s="326"/>
      <c r="W526" s="321" t="s">
        <v>19</v>
      </c>
      <c r="X526" s="323" t="s">
        <v>11</v>
      </c>
      <c r="Y526" s="323" t="s">
        <v>12</v>
      </c>
      <c r="Z526" s="325" t="s">
        <v>13</v>
      </c>
      <c r="AA526" s="323" t="s">
        <v>14</v>
      </c>
      <c r="AB526" s="324" t="s">
        <v>15</v>
      </c>
      <c r="AC526" s="324" t="s">
        <v>16</v>
      </c>
      <c r="AD526" s="323" t="s">
        <v>103</v>
      </c>
    </row>
    <row r="527" spans="1:30" ht="15.75" x14ac:dyDescent="0.25">
      <c r="A527" s="317"/>
      <c r="B527" s="84" t="s">
        <v>104</v>
      </c>
      <c r="C527" s="84" t="s">
        <v>105</v>
      </c>
      <c r="D527" s="84" t="s">
        <v>106</v>
      </c>
      <c r="E527" s="84" t="s">
        <v>107</v>
      </c>
      <c r="F527" s="84" t="s">
        <v>108</v>
      </c>
      <c r="G527" s="84" t="s">
        <v>109</v>
      </c>
      <c r="H527" s="84" t="s">
        <v>110</v>
      </c>
      <c r="I527" s="84" t="s">
        <v>73</v>
      </c>
      <c r="J527" s="84" t="s">
        <v>74</v>
      </c>
      <c r="K527" s="84" t="s">
        <v>142</v>
      </c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322"/>
      <c r="X527" s="317"/>
      <c r="Y527" s="317"/>
      <c r="Z527" s="317"/>
      <c r="AA527" s="317"/>
      <c r="AB527" s="317"/>
      <c r="AC527" s="317"/>
      <c r="AD527" s="317"/>
    </row>
    <row r="528" spans="1:30" ht="15.75" customHeight="1" x14ac:dyDescent="0.25">
      <c r="A528" s="84">
        <v>1302</v>
      </c>
      <c r="B528" s="87">
        <v>69</v>
      </c>
      <c r="C528" s="87"/>
      <c r="D528" s="87"/>
      <c r="E528" s="87"/>
      <c r="F528" s="87"/>
      <c r="G528" s="87"/>
      <c r="H528" s="87"/>
      <c r="I528" s="87"/>
      <c r="J528" s="87"/>
      <c r="K528" s="277"/>
      <c r="L528" s="232"/>
      <c r="M528" s="232"/>
      <c r="N528" s="232"/>
      <c r="O528" s="232"/>
      <c r="P528" s="232"/>
      <c r="Q528" s="232"/>
      <c r="R528" s="232"/>
      <c r="S528" s="232"/>
      <c r="T528" s="232"/>
      <c r="U528" s="232"/>
      <c r="V528" s="232"/>
      <c r="W528" s="129"/>
      <c r="X528" s="238"/>
      <c r="Y528" s="239"/>
      <c r="Z528" s="240"/>
      <c r="AA528" s="254"/>
      <c r="AB528" s="92">
        <f>B528</f>
        <v>69</v>
      </c>
      <c r="AC528" s="255"/>
      <c r="AD528" s="254"/>
    </row>
    <row r="529" spans="1:31" ht="15.75" customHeight="1" x14ac:dyDescent="0.25">
      <c r="A529" s="84" t="s">
        <v>95</v>
      </c>
      <c r="B529" s="87"/>
      <c r="C529" s="87">
        <v>47</v>
      </c>
      <c r="D529" s="87"/>
      <c r="E529" s="87"/>
      <c r="F529" s="87"/>
      <c r="G529" s="87"/>
      <c r="H529" s="87"/>
      <c r="I529" s="87"/>
      <c r="J529" s="87"/>
      <c r="K529" s="277"/>
      <c r="L529" s="232"/>
      <c r="M529" s="232"/>
      <c r="N529" s="232"/>
      <c r="O529" s="232"/>
      <c r="P529" s="232"/>
      <c r="Q529" s="232"/>
      <c r="R529" s="232"/>
      <c r="S529" s="232"/>
      <c r="T529" s="232"/>
      <c r="U529" s="232"/>
      <c r="V529" s="232"/>
      <c r="W529" s="129"/>
      <c r="X529" s="241"/>
      <c r="Y529" s="101"/>
      <c r="Z529" s="242"/>
      <c r="AA529" s="96">
        <f>IF(C529=0,"",C529/B528)</f>
        <v>0.6811594202898551</v>
      </c>
      <c r="AB529" s="97">
        <v>50</v>
      </c>
      <c r="AC529" s="256">
        <f t="shared" ref="AC529:AC536" si="118">IF(AB529=0,"",AB529/AB528)</f>
        <v>0.72463768115942029</v>
      </c>
      <c r="AD529" s="256">
        <f t="shared" ref="AD529:AD536" si="119">IF(AB529=0,"",100%-AC529)</f>
        <v>0.27536231884057971</v>
      </c>
    </row>
    <row r="530" spans="1:31" ht="15.75" customHeight="1" x14ac:dyDescent="0.25">
      <c r="A530" s="84">
        <v>1402</v>
      </c>
      <c r="B530" s="87"/>
      <c r="C530" s="87"/>
      <c r="D530" s="87">
        <v>39</v>
      </c>
      <c r="E530" s="87"/>
      <c r="F530" s="87"/>
      <c r="G530" s="87"/>
      <c r="H530" s="87"/>
      <c r="I530" s="87"/>
      <c r="J530" s="87"/>
      <c r="K530" s="277"/>
      <c r="L530" s="232"/>
      <c r="M530" s="232"/>
      <c r="N530" s="232"/>
      <c r="O530" s="232"/>
      <c r="P530" s="232"/>
      <c r="Q530" s="232"/>
      <c r="R530" s="232"/>
      <c r="S530" s="232"/>
      <c r="T530" s="232"/>
      <c r="U530" s="232"/>
      <c r="V530" s="232"/>
      <c r="W530" s="129"/>
      <c r="X530" s="241"/>
      <c r="Y530" s="101"/>
      <c r="Z530" s="242"/>
      <c r="AA530" s="96">
        <f>IF(D530=0,"",D530/C529)</f>
        <v>0.82978723404255317</v>
      </c>
      <c r="AB530" s="97">
        <v>41</v>
      </c>
      <c r="AC530" s="256">
        <f t="shared" si="118"/>
        <v>0.82</v>
      </c>
      <c r="AD530" s="256">
        <f t="shared" si="119"/>
        <v>0.18000000000000005</v>
      </c>
      <c r="AE530" s="128">
        <f>AB530/AB528</f>
        <v>0.59420289855072461</v>
      </c>
    </row>
    <row r="531" spans="1:31" ht="15.75" customHeight="1" x14ac:dyDescent="0.25">
      <c r="A531" s="84">
        <v>1501</v>
      </c>
      <c r="B531" s="87"/>
      <c r="C531" s="87"/>
      <c r="D531" s="87"/>
      <c r="E531" s="87">
        <v>37</v>
      </c>
      <c r="F531" s="87"/>
      <c r="G531" s="87"/>
      <c r="H531" s="87"/>
      <c r="I531" s="87"/>
      <c r="J531" s="87"/>
      <c r="K531" s="277"/>
      <c r="L531" s="232"/>
      <c r="M531" s="232"/>
      <c r="N531" s="232"/>
      <c r="O531" s="232"/>
      <c r="P531" s="232"/>
      <c r="Q531" s="232"/>
      <c r="R531" s="232"/>
      <c r="S531" s="232"/>
      <c r="T531" s="232"/>
      <c r="U531" s="232"/>
      <c r="V531" s="232"/>
      <c r="W531" s="129"/>
      <c r="X531" s="241"/>
      <c r="Y531" s="101"/>
      <c r="Z531" s="242"/>
      <c r="AA531" s="96">
        <f>IF(E531=0,"",E531/D530)</f>
        <v>0.94871794871794868</v>
      </c>
      <c r="AB531" s="97">
        <v>38</v>
      </c>
      <c r="AC531" s="256">
        <f t="shared" si="118"/>
        <v>0.92682926829268297</v>
      </c>
      <c r="AD531" s="256">
        <f t="shared" si="119"/>
        <v>7.3170731707317027E-2</v>
      </c>
    </row>
    <row r="532" spans="1:31" ht="15.75" customHeight="1" x14ac:dyDescent="0.25">
      <c r="A532" s="84">
        <v>1502</v>
      </c>
      <c r="B532" s="87"/>
      <c r="C532" s="87"/>
      <c r="D532" s="87"/>
      <c r="E532" s="87"/>
      <c r="F532" s="87">
        <v>31</v>
      </c>
      <c r="G532" s="87"/>
      <c r="H532" s="87"/>
      <c r="I532" s="87"/>
      <c r="J532" s="87"/>
      <c r="K532" s="277"/>
      <c r="L532" s="232"/>
      <c r="M532" s="232"/>
      <c r="N532" s="232"/>
      <c r="O532" s="232"/>
      <c r="P532" s="232"/>
      <c r="Q532" s="232"/>
      <c r="R532" s="232"/>
      <c r="S532" s="232"/>
      <c r="T532" s="232"/>
      <c r="U532" s="232"/>
      <c r="V532" s="232"/>
      <c r="W532" s="129"/>
      <c r="X532" s="241"/>
      <c r="Y532" s="101"/>
      <c r="Z532" s="242"/>
      <c r="AA532" s="96">
        <f>IF(F532=0,"",F532/E531)</f>
        <v>0.83783783783783783</v>
      </c>
      <c r="AB532" s="97">
        <v>36</v>
      </c>
      <c r="AC532" s="256">
        <f t="shared" si="118"/>
        <v>0.94736842105263153</v>
      </c>
      <c r="AD532" s="256">
        <f t="shared" si="119"/>
        <v>5.2631578947368474E-2</v>
      </c>
    </row>
    <row r="533" spans="1:31" ht="15.75" customHeight="1" x14ac:dyDescent="0.25">
      <c r="A533" s="84">
        <v>1601</v>
      </c>
      <c r="B533" s="87"/>
      <c r="C533" s="87"/>
      <c r="D533" s="87"/>
      <c r="E533" s="87"/>
      <c r="F533" s="87"/>
      <c r="G533" s="87">
        <v>31</v>
      </c>
      <c r="H533" s="87"/>
      <c r="I533" s="87"/>
      <c r="J533" s="87"/>
      <c r="K533" s="277"/>
      <c r="L533" s="232"/>
      <c r="M533" s="232"/>
      <c r="N533" s="232"/>
      <c r="O533" s="232"/>
      <c r="P533" s="232"/>
      <c r="Q533" s="232"/>
      <c r="R533" s="232"/>
      <c r="S533" s="232"/>
      <c r="T533" s="232"/>
      <c r="U533" s="232"/>
      <c r="V533" s="232"/>
      <c r="W533" s="129">
        <v>1</v>
      </c>
      <c r="X533" s="241"/>
      <c r="Y533" s="101"/>
      <c r="Z533" s="242"/>
      <c r="AA533" s="96">
        <f>IF(G533=0,"",G533/F532)</f>
        <v>1</v>
      </c>
      <c r="AB533" s="97">
        <v>36</v>
      </c>
      <c r="AC533" s="256">
        <f t="shared" si="118"/>
        <v>1</v>
      </c>
      <c r="AD533" s="256">
        <f t="shared" si="119"/>
        <v>0</v>
      </c>
    </row>
    <row r="534" spans="1:31" ht="15.75" customHeight="1" x14ac:dyDescent="0.25">
      <c r="A534" s="84">
        <v>1602</v>
      </c>
      <c r="B534" s="87"/>
      <c r="C534" s="87"/>
      <c r="D534" s="87"/>
      <c r="E534" s="87"/>
      <c r="F534" s="87"/>
      <c r="G534" s="87"/>
      <c r="H534" s="87">
        <v>30</v>
      </c>
      <c r="I534" s="87"/>
      <c r="J534" s="87"/>
      <c r="K534" s="277"/>
      <c r="L534" s="232"/>
      <c r="M534" s="232"/>
      <c r="N534" s="232"/>
      <c r="O534" s="232"/>
      <c r="P534" s="232"/>
      <c r="Q534" s="232"/>
      <c r="R534" s="232"/>
      <c r="S534" s="232"/>
      <c r="T534" s="232"/>
      <c r="U534" s="232"/>
      <c r="V534" s="232"/>
      <c r="W534" s="129">
        <v>1</v>
      </c>
      <c r="X534" s="241"/>
      <c r="Y534" s="101"/>
      <c r="Z534" s="242"/>
      <c r="AA534" s="96">
        <f>IF(H534=0,"",H534/G533)</f>
        <v>0.967741935483871</v>
      </c>
      <c r="AB534" s="97">
        <v>36</v>
      </c>
      <c r="AC534" s="256">
        <f t="shared" si="118"/>
        <v>1</v>
      </c>
      <c r="AD534" s="256">
        <f t="shared" si="119"/>
        <v>0</v>
      </c>
    </row>
    <row r="535" spans="1:31" ht="15.75" customHeight="1" x14ac:dyDescent="0.25">
      <c r="A535" s="84">
        <v>1701</v>
      </c>
      <c r="B535" s="87"/>
      <c r="C535" s="87"/>
      <c r="D535" s="87"/>
      <c r="E535" s="87"/>
      <c r="F535" s="87"/>
      <c r="G535" s="87"/>
      <c r="H535" s="87"/>
      <c r="I535" s="87">
        <v>28</v>
      </c>
      <c r="J535" s="87"/>
      <c r="K535" s="277"/>
      <c r="L535" s="232"/>
      <c r="M535" s="232"/>
      <c r="N535" s="232"/>
      <c r="O535" s="232"/>
      <c r="P535" s="232"/>
      <c r="Q535" s="232"/>
      <c r="R535" s="232"/>
      <c r="S535" s="232"/>
      <c r="T535" s="232"/>
      <c r="U535" s="232"/>
      <c r="V535" s="232"/>
      <c r="W535" s="129">
        <v>2</v>
      </c>
      <c r="X535" s="241"/>
      <c r="Y535" s="101"/>
      <c r="Z535" s="242"/>
      <c r="AA535" s="96">
        <f>IF(I535=0,"",I535/H534)</f>
        <v>0.93333333333333335</v>
      </c>
      <c r="AB535" s="97">
        <v>34</v>
      </c>
      <c r="AC535" s="256">
        <f t="shared" si="118"/>
        <v>0.94444444444444442</v>
      </c>
      <c r="AD535" s="256">
        <f t="shared" si="119"/>
        <v>5.555555555555558E-2</v>
      </c>
    </row>
    <row r="536" spans="1:31" ht="15.75" customHeight="1" x14ac:dyDescent="0.25">
      <c r="A536" s="84">
        <v>1702</v>
      </c>
      <c r="B536" s="87"/>
      <c r="C536" s="87"/>
      <c r="D536" s="87"/>
      <c r="E536" s="87"/>
      <c r="F536" s="87"/>
      <c r="G536" s="87"/>
      <c r="H536" s="87"/>
      <c r="I536" s="87"/>
      <c r="J536" s="87">
        <v>27</v>
      </c>
      <c r="K536" s="277"/>
      <c r="L536" s="232"/>
      <c r="M536" s="232"/>
      <c r="N536" s="232"/>
      <c r="O536" s="232"/>
      <c r="P536" s="232"/>
      <c r="Q536" s="232"/>
      <c r="R536" s="232"/>
      <c r="S536" s="232"/>
      <c r="T536" s="232"/>
      <c r="U536" s="232"/>
      <c r="V536" s="232"/>
      <c r="W536" s="129">
        <v>21</v>
      </c>
      <c r="X536" s="241"/>
      <c r="Y536" s="101"/>
      <c r="Z536" s="242"/>
      <c r="AA536" s="96">
        <f>IF(J536=0,"",J536/I535)</f>
        <v>0.9642857142857143</v>
      </c>
      <c r="AB536" s="97">
        <v>32</v>
      </c>
      <c r="AC536" s="256">
        <f t="shared" si="118"/>
        <v>0.94117647058823528</v>
      </c>
      <c r="AD536" s="256">
        <f t="shared" si="119"/>
        <v>5.8823529411764719E-2</v>
      </c>
    </row>
    <row r="537" spans="1:31" ht="15.75" customHeight="1" x14ac:dyDescent="0.25">
      <c r="A537" s="84">
        <v>1801</v>
      </c>
      <c r="B537" s="87"/>
      <c r="C537" s="87"/>
      <c r="D537" s="87"/>
      <c r="E537" s="87"/>
      <c r="F537" s="87"/>
      <c r="G537" s="87"/>
      <c r="H537" s="87"/>
      <c r="I537" s="87"/>
      <c r="J537" s="87">
        <v>2</v>
      </c>
      <c r="K537" s="277"/>
      <c r="L537" s="232"/>
      <c r="M537" s="232"/>
      <c r="N537" s="232"/>
      <c r="O537" s="232"/>
      <c r="P537" s="232"/>
      <c r="Q537" s="232"/>
      <c r="R537" s="232"/>
      <c r="S537" s="232"/>
      <c r="T537" s="232"/>
      <c r="U537" s="232"/>
      <c r="V537" s="232"/>
      <c r="W537" s="129">
        <v>3</v>
      </c>
      <c r="X537" s="241"/>
      <c r="Y537" s="101"/>
      <c r="Z537" s="101"/>
      <c r="AA537" s="205"/>
      <c r="AB537" s="97">
        <v>11</v>
      </c>
      <c r="AC537" s="261"/>
      <c r="AD537" s="205"/>
    </row>
    <row r="538" spans="1:31" ht="15.75" customHeight="1" x14ac:dyDescent="0.25">
      <c r="A538" s="84">
        <v>1802</v>
      </c>
      <c r="B538" s="87"/>
      <c r="C538" s="87"/>
      <c r="D538" s="87"/>
      <c r="E538" s="87"/>
      <c r="F538" s="87"/>
      <c r="G538" s="87"/>
      <c r="H538" s="87"/>
      <c r="I538" s="87"/>
      <c r="J538" s="87">
        <v>7</v>
      </c>
      <c r="K538" s="277"/>
      <c r="L538" s="232"/>
      <c r="M538" s="232"/>
      <c r="N538" s="232"/>
      <c r="O538" s="232"/>
      <c r="P538" s="232"/>
      <c r="Q538" s="232"/>
      <c r="R538" s="232"/>
      <c r="S538" s="232"/>
      <c r="T538" s="232"/>
      <c r="U538" s="232"/>
      <c r="V538" s="232"/>
      <c r="W538" s="129">
        <v>3</v>
      </c>
      <c r="X538" s="241"/>
      <c r="Y538" s="101"/>
      <c r="Z538" s="232"/>
      <c r="AA538" s="205"/>
      <c r="AB538" s="106">
        <v>8</v>
      </c>
      <c r="AC538" s="261"/>
      <c r="AD538" s="205"/>
    </row>
    <row r="539" spans="1:31" ht="15.75" customHeight="1" x14ac:dyDescent="0.25">
      <c r="A539" s="84">
        <v>1901</v>
      </c>
      <c r="B539" s="87"/>
      <c r="C539" s="87"/>
      <c r="D539" s="87"/>
      <c r="E539" s="87"/>
      <c r="F539" s="87"/>
      <c r="G539" s="87"/>
      <c r="H539" s="87"/>
      <c r="I539" s="87"/>
      <c r="J539" s="87">
        <v>2</v>
      </c>
      <c r="K539" s="277"/>
      <c r="L539" s="232"/>
      <c r="M539" s="232"/>
      <c r="N539" s="232"/>
      <c r="O539" s="232"/>
      <c r="P539" s="232"/>
      <c r="Q539" s="232"/>
      <c r="R539" s="232"/>
      <c r="S539" s="232"/>
      <c r="T539" s="232"/>
      <c r="U539" s="232"/>
      <c r="V539" s="232"/>
      <c r="W539" s="129">
        <v>1</v>
      </c>
      <c r="X539" s="241"/>
      <c r="Y539" s="101"/>
      <c r="Z539" s="232"/>
      <c r="AA539" s="205"/>
      <c r="AB539" s="106">
        <v>2</v>
      </c>
      <c r="AC539" s="261"/>
      <c r="AD539" s="205"/>
    </row>
    <row r="540" spans="1:31" ht="15.75" customHeight="1" x14ac:dyDescent="0.25">
      <c r="A540" s="84">
        <v>1902</v>
      </c>
      <c r="B540" s="87"/>
      <c r="C540" s="87"/>
      <c r="D540" s="87"/>
      <c r="E540" s="87"/>
      <c r="F540" s="87"/>
      <c r="G540" s="87"/>
      <c r="H540" s="87"/>
      <c r="I540" s="87"/>
      <c r="J540" s="87">
        <v>2</v>
      </c>
      <c r="K540" s="277"/>
      <c r="L540" s="232"/>
      <c r="M540" s="232"/>
      <c r="N540" s="232"/>
      <c r="O540" s="232"/>
      <c r="P540" s="232"/>
      <c r="Q540" s="232"/>
      <c r="R540" s="232"/>
      <c r="S540" s="232"/>
      <c r="T540" s="232"/>
      <c r="U540" s="232"/>
      <c r="V540" s="232"/>
      <c r="W540" s="129">
        <v>1</v>
      </c>
      <c r="X540" s="241"/>
      <c r="Y540" s="101"/>
      <c r="Z540" s="232"/>
      <c r="AA540" s="205"/>
      <c r="AB540" s="228">
        <v>2</v>
      </c>
      <c r="AC540" s="261"/>
      <c r="AD540" s="205"/>
    </row>
    <row r="541" spans="1:31" ht="15.75" customHeight="1" x14ac:dyDescent="0.25">
      <c r="A541" s="84">
        <v>2001</v>
      </c>
      <c r="B541" s="87"/>
      <c r="C541" s="87"/>
      <c r="D541" s="87"/>
      <c r="E541" s="87"/>
      <c r="F541" s="87"/>
      <c r="G541" s="87"/>
      <c r="H541" s="87"/>
      <c r="I541" s="87"/>
      <c r="J541" s="87">
        <v>2</v>
      </c>
      <c r="K541" s="277"/>
      <c r="L541" s="232"/>
      <c r="M541" s="232"/>
      <c r="N541" s="232"/>
      <c r="O541" s="232"/>
      <c r="P541" s="232"/>
      <c r="Q541" s="232"/>
      <c r="R541" s="232"/>
      <c r="S541" s="232"/>
      <c r="T541" s="232"/>
      <c r="U541" s="232"/>
      <c r="V541" s="232"/>
      <c r="W541" s="129">
        <v>2</v>
      </c>
      <c r="X541" s="241"/>
      <c r="Y541" s="101"/>
      <c r="Z541" s="232"/>
      <c r="AA541" s="101"/>
      <c r="AB541" s="230">
        <v>2</v>
      </c>
      <c r="AC541" s="262"/>
      <c r="AD541" s="205"/>
    </row>
    <row r="542" spans="1:31" ht="15.75" customHeight="1" x14ac:dyDescent="0.25">
      <c r="A542" s="84">
        <v>2002</v>
      </c>
      <c r="B542" s="87"/>
      <c r="C542" s="87"/>
      <c r="D542" s="87"/>
      <c r="E542" s="87"/>
      <c r="F542" s="87"/>
      <c r="G542" s="87"/>
      <c r="H542" s="87"/>
      <c r="I542" s="87"/>
      <c r="J542" s="87"/>
      <c r="K542" s="277"/>
      <c r="L542" s="232"/>
      <c r="M542" s="232"/>
      <c r="N542" s="232"/>
      <c r="O542" s="232"/>
      <c r="P542" s="232"/>
      <c r="Q542" s="232"/>
      <c r="R542" s="232"/>
      <c r="S542" s="232"/>
      <c r="T542" s="232"/>
      <c r="U542" s="232"/>
      <c r="V542" s="232"/>
      <c r="W542" s="129"/>
      <c r="X542" s="241"/>
      <c r="Y542" s="101"/>
      <c r="Z542" s="232"/>
      <c r="AA542" s="111" t="s">
        <v>91</v>
      </c>
      <c r="AB542" s="278">
        <v>23</v>
      </c>
      <c r="AC542" s="112">
        <f>W545</f>
        <v>35</v>
      </c>
      <c r="AD542" s="114" t="s">
        <v>19</v>
      </c>
    </row>
    <row r="543" spans="1:31" ht="15.75" customHeight="1" x14ac:dyDescent="0.25">
      <c r="A543" s="84">
        <v>2101</v>
      </c>
      <c r="B543" s="87"/>
      <c r="C543" s="87"/>
      <c r="D543" s="87"/>
      <c r="E543" s="87"/>
      <c r="F543" s="87"/>
      <c r="G543" s="87"/>
      <c r="H543" s="87"/>
      <c r="I543" s="87"/>
      <c r="J543" s="87"/>
      <c r="K543" s="277"/>
      <c r="L543" s="232"/>
      <c r="M543" s="232"/>
      <c r="N543" s="232"/>
      <c r="O543" s="232"/>
      <c r="P543" s="232"/>
      <c r="Q543" s="232"/>
      <c r="R543" s="232"/>
      <c r="S543" s="232"/>
      <c r="T543" s="232"/>
      <c r="U543" s="232"/>
      <c r="V543" s="232"/>
      <c r="W543" s="129"/>
      <c r="X543" s="241"/>
      <c r="Y543" s="101"/>
      <c r="Z543" s="232"/>
      <c r="AA543" s="115" t="s">
        <v>92</v>
      </c>
      <c r="AB543" s="165">
        <f>IF(AB542/B528=0,"",AB542/B528)</f>
        <v>0.33333333333333331</v>
      </c>
      <c r="AC543" s="166">
        <f>IF(AB542/AC542=0,"",AB542/AC542)</f>
        <v>0.65714285714285714</v>
      </c>
      <c r="AD543" s="118" t="s">
        <v>93</v>
      </c>
    </row>
    <row r="544" spans="1:31" ht="15.75" customHeight="1" x14ac:dyDescent="0.25">
      <c r="A544" s="84">
        <v>2102</v>
      </c>
      <c r="B544" s="87"/>
      <c r="C544" s="87"/>
      <c r="D544" s="87"/>
      <c r="E544" s="87"/>
      <c r="F544" s="87"/>
      <c r="G544" s="87"/>
      <c r="H544" s="87"/>
      <c r="I544" s="87"/>
      <c r="J544" s="87"/>
      <c r="K544" s="277"/>
      <c r="L544" s="232"/>
      <c r="M544" s="232"/>
      <c r="N544" s="232"/>
      <c r="O544" s="232"/>
      <c r="P544" s="232"/>
      <c r="Q544" s="232"/>
      <c r="R544" s="232"/>
      <c r="S544" s="232"/>
      <c r="T544" s="232"/>
      <c r="U544" s="232"/>
      <c r="V544" s="232"/>
      <c r="W544" s="129"/>
      <c r="X544" s="243"/>
      <c r="Y544" s="244"/>
      <c r="Z544" s="245"/>
      <c r="AA544" s="120"/>
      <c r="AB544" s="121"/>
      <c r="AC544" s="121"/>
      <c r="AD544" s="122"/>
    </row>
    <row r="545" spans="1:31" ht="18" x14ac:dyDescent="0.25">
      <c r="A545" s="46"/>
      <c r="B545" s="296" t="s">
        <v>111</v>
      </c>
      <c r="C545" s="296"/>
      <c r="D545" s="296"/>
      <c r="E545" s="296"/>
      <c r="F545" s="296"/>
      <c r="G545" s="296"/>
      <c r="H545" s="296"/>
      <c r="I545" s="296"/>
      <c r="J545" s="296"/>
      <c r="K545" s="296"/>
      <c r="L545" s="296"/>
      <c r="M545" s="296"/>
      <c r="N545" s="296"/>
      <c r="O545" s="296"/>
      <c r="P545" s="296"/>
      <c r="Q545" s="296"/>
      <c r="R545" s="296"/>
      <c r="S545" s="296"/>
      <c r="T545" s="296"/>
      <c r="U545" s="296"/>
      <c r="V545" s="296"/>
      <c r="W545" s="123">
        <f>SUM(W528:W541)</f>
        <v>35</v>
      </c>
      <c r="X545" s="124">
        <f>IF(SUM(W533:W536)=0,"",SUM(W533:W536)/B528)</f>
        <v>0.36231884057971014</v>
      </c>
      <c r="Y545" s="124">
        <f>IF(W545=0,"",W545/B528)</f>
        <v>0.50724637681159424</v>
      </c>
      <c r="Z545" s="124">
        <f>IF(W536=0,"",Y545-X545)</f>
        <v>0.14492753623188409</v>
      </c>
      <c r="AA545" s="1"/>
      <c r="AB545" s="2"/>
      <c r="AC545" s="36"/>
      <c r="AD545" s="1"/>
    </row>
    <row r="546" spans="1:31" ht="12.75" customHeight="1" x14ac:dyDescent="0.2">
      <c r="X546" s="1"/>
      <c r="Y546" s="1"/>
      <c r="AA546" s="1"/>
    </row>
    <row r="547" spans="1:31" ht="12.75" customHeight="1" x14ac:dyDescent="0.2">
      <c r="X547" s="1"/>
      <c r="Y547" s="1"/>
      <c r="AA547" s="1"/>
    </row>
    <row r="548" spans="1:31" ht="26.25" customHeight="1" x14ac:dyDescent="0.4">
      <c r="B548" s="297" t="s">
        <v>101</v>
      </c>
      <c r="C548" s="297"/>
      <c r="D548" s="297"/>
      <c r="E548" s="297"/>
      <c r="F548" s="297"/>
      <c r="G548" s="297"/>
      <c r="H548" s="297"/>
      <c r="I548" s="297"/>
      <c r="J548" s="297"/>
      <c r="K548" s="297"/>
      <c r="L548" s="297"/>
      <c r="M548" s="297"/>
      <c r="N548" s="297"/>
      <c r="O548" s="297"/>
      <c r="P548" s="297"/>
      <c r="Q548" s="297"/>
      <c r="R548" s="297"/>
      <c r="S548" s="297"/>
      <c r="T548" s="297"/>
      <c r="U548" s="297"/>
      <c r="V548" s="297"/>
      <c r="W548" s="208" t="s">
        <v>97</v>
      </c>
      <c r="X548" s="1"/>
      <c r="Y548" s="1"/>
      <c r="AA548" s="1"/>
    </row>
    <row r="549" spans="1:31" ht="20.25" customHeight="1" x14ac:dyDescent="0.2">
      <c r="A549" s="334" t="s">
        <v>18</v>
      </c>
      <c r="B549" s="318" t="s">
        <v>102</v>
      </c>
      <c r="C549" s="319"/>
      <c r="D549" s="319"/>
      <c r="E549" s="319"/>
      <c r="F549" s="319"/>
      <c r="G549" s="319"/>
      <c r="H549" s="319"/>
      <c r="I549" s="319"/>
      <c r="J549" s="319"/>
      <c r="K549" s="335"/>
      <c r="L549" s="326"/>
      <c r="M549" s="326"/>
      <c r="N549" s="326"/>
      <c r="O549" s="326"/>
      <c r="P549" s="326"/>
      <c r="Q549" s="326"/>
      <c r="R549" s="326"/>
      <c r="S549" s="326"/>
      <c r="T549" s="326"/>
      <c r="U549" s="326"/>
      <c r="V549" s="326"/>
      <c r="W549" s="327" t="s">
        <v>19</v>
      </c>
      <c r="X549" s="323" t="s">
        <v>11</v>
      </c>
      <c r="Y549" s="323" t="s">
        <v>12</v>
      </c>
      <c r="Z549" s="325" t="s">
        <v>13</v>
      </c>
      <c r="AA549" s="323" t="s">
        <v>14</v>
      </c>
      <c r="AB549" s="324" t="s">
        <v>15</v>
      </c>
      <c r="AC549" s="324" t="s">
        <v>16</v>
      </c>
      <c r="AD549" s="323" t="s">
        <v>103</v>
      </c>
    </row>
    <row r="550" spans="1:31" ht="15.75" customHeight="1" x14ac:dyDescent="0.25">
      <c r="A550" s="317"/>
      <c r="B550" s="84" t="s">
        <v>104</v>
      </c>
      <c r="C550" s="84" t="s">
        <v>105</v>
      </c>
      <c r="D550" s="84" t="s">
        <v>106</v>
      </c>
      <c r="E550" s="84" t="s">
        <v>107</v>
      </c>
      <c r="F550" s="84" t="s">
        <v>108</v>
      </c>
      <c r="G550" s="84" t="s">
        <v>109</v>
      </c>
      <c r="H550" s="84" t="s">
        <v>110</v>
      </c>
      <c r="I550" s="84" t="s">
        <v>73</v>
      </c>
      <c r="J550" s="84" t="s">
        <v>74</v>
      </c>
      <c r="K550" s="84" t="s">
        <v>142</v>
      </c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322"/>
      <c r="X550" s="317"/>
      <c r="Y550" s="317"/>
      <c r="Z550" s="317"/>
      <c r="AA550" s="317"/>
      <c r="AB550" s="317"/>
      <c r="AC550" s="317"/>
      <c r="AD550" s="317"/>
    </row>
    <row r="551" spans="1:31" ht="15.75" customHeight="1" x14ac:dyDescent="0.25">
      <c r="A551" s="84">
        <v>1402</v>
      </c>
      <c r="B551" s="87">
        <v>65</v>
      </c>
      <c r="C551" s="87"/>
      <c r="D551" s="87"/>
      <c r="E551" s="87"/>
      <c r="F551" s="87"/>
      <c r="G551" s="87"/>
      <c r="H551" s="87"/>
      <c r="I551" s="87"/>
      <c r="J551" s="87"/>
      <c r="K551" s="277"/>
      <c r="L551" s="232"/>
      <c r="M551" s="232"/>
      <c r="N551" s="232"/>
      <c r="O551" s="232"/>
      <c r="P551" s="232"/>
      <c r="Q551" s="232"/>
      <c r="R551" s="232"/>
      <c r="S551" s="232"/>
      <c r="T551" s="232"/>
      <c r="U551" s="232"/>
      <c r="V551" s="232"/>
      <c r="W551" s="129"/>
      <c r="X551" s="238"/>
      <c r="Y551" s="239"/>
      <c r="Z551" s="240"/>
      <c r="AA551" s="254"/>
      <c r="AB551" s="92">
        <f>B551</f>
        <v>65</v>
      </c>
      <c r="AC551" s="255"/>
      <c r="AD551" s="254"/>
    </row>
    <row r="552" spans="1:31" ht="15.75" customHeight="1" x14ac:dyDescent="0.25">
      <c r="A552" s="84">
        <v>1501</v>
      </c>
      <c r="B552" s="87"/>
      <c r="C552" s="87">
        <v>50</v>
      </c>
      <c r="D552" s="87"/>
      <c r="E552" s="87"/>
      <c r="F552" s="87"/>
      <c r="G552" s="87"/>
      <c r="H552" s="87"/>
      <c r="I552" s="87"/>
      <c r="J552" s="87"/>
      <c r="K552" s="277"/>
      <c r="L552" s="232"/>
      <c r="M552" s="232"/>
      <c r="N552" s="232"/>
      <c r="O552" s="232"/>
      <c r="P552" s="232"/>
      <c r="Q552" s="232"/>
      <c r="R552" s="232"/>
      <c r="S552" s="232"/>
      <c r="T552" s="232"/>
      <c r="U552" s="232"/>
      <c r="V552" s="232"/>
      <c r="W552" s="129"/>
      <c r="X552" s="241"/>
      <c r="Y552" s="101"/>
      <c r="Z552" s="242"/>
      <c r="AA552" s="96">
        <f>IF(C552=0,"",C552/B551)</f>
        <v>0.76923076923076927</v>
      </c>
      <c r="AB552" s="97">
        <v>63</v>
      </c>
      <c r="AC552" s="256">
        <f t="shared" ref="AC552:AC559" si="120">IF(AB552=0,"",AB552/AB551)</f>
        <v>0.96923076923076923</v>
      </c>
      <c r="AD552" s="256">
        <f t="shared" ref="AD552:AD559" si="121">IF(AB552=0,"",100%-AC552)</f>
        <v>3.0769230769230771E-2</v>
      </c>
    </row>
    <row r="553" spans="1:31" ht="15.75" customHeight="1" x14ac:dyDescent="0.25">
      <c r="A553" s="84">
        <v>1502</v>
      </c>
      <c r="B553" s="87"/>
      <c r="C553" s="87"/>
      <c r="D553" s="87">
        <v>48</v>
      </c>
      <c r="E553" s="87"/>
      <c r="F553" s="87"/>
      <c r="G553" s="87"/>
      <c r="H553" s="87"/>
      <c r="I553" s="87"/>
      <c r="J553" s="87"/>
      <c r="K553" s="277"/>
      <c r="L553" s="232"/>
      <c r="M553" s="232"/>
      <c r="N553" s="232"/>
      <c r="O553" s="232"/>
      <c r="P553" s="232"/>
      <c r="Q553" s="232"/>
      <c r="R553" s="232"/>
      <c r="S553" s="232"/>
      <c r="T553" s="232"/>
      <c r="U553" s="232"/>
      <c r="V553" s="232">
        <f>AB553/AB551</f>
        <v>0.75384615384615383</v>
      </c>
      <c r="W553" s="129"/>
      <c r="X553" s="241"/>
      <c r="Y553" s="101"/>
      <c r="Z553" s="242"/>
      <c r="AA553" s="96">
        <f>IF(D553=0,"",D553/C552)</f>
        <v>0.96</v>
      </c>
      <c r="AB553" s="97">
        <v>49</v>
      </c>
      <c r="AC553" s="256">
        <f t="shared" si="120"/>
        <v>0.77777777777777779</v>
      </c>
      <c r="AD553" s="256">
        <f t="shared" si="121"/>
        <v>0.22222222222222221</v>
      </c>
      <c r="AE553" s="128">
        <f>AB553/AB551</f>
        <v>0.75384615384615383</v>
      </c>
    </row>
    <row r="554" spans="1:31" ht="15.75" customHeight="1" x14ac:dyDescent="0.25">
      <c r="A554" s="84">
        <v>1601</v>
      </c>
      <c r="B554" s="87"/>
      <c r="C554" s="87"/>
      <c r="D554" s="87"/>
      <c r="E554" s="87">
        <v>38</v>
      </c>
      <c r="F554" s="87"/>
      <c r="G554" s="87"/>
      <c r="H554" s="87"/>
      <c r="I554" s="87"/>
      <c r="J554" s="87"/>
      <c r="K554" s="277"/>
      <c r="L554" s="232"/>
      <c r="M554" s="232"/>
      <c r="N554" s="232"/>
      <c r="O554" s="232"/>
      <c r="P554" s="232"/>
      <c r="Q554" s="232"/>
      <c r="R554" s="232"/>
      <c r="S554" s="232"/>
      <c r="T554" s="232"/>
      <c r="U554" s="232"/>
      <c r="V554" s="232"/>
      <c r="W554" s="129"/>
      <c r="X554" s="241"/>
      <c r="Y554" s="101"/>
      <c r="Z554" s="242"/>
      <c r="AA554" s="96">
        <f>IF(E554=0,"",E554/D553)</f>
        <v>0.79166666666666663</v>
      </c>
      <c r="AB554" s="97">
        <v>41</v>
      </c>
      <c r="AC554" s="256">
        <f t="shared" si="120"/>
        <v>0.83673469387755106</v>
      </c>
      <c r="AD554" s="256">
        <f t="shared" si="121"/>
        <v>0.16326530612244894</v>
      </c>
    </row>
    <row r="555" spans="1:31" ht="15.75" customHeight="1" x14ac:dyDescent="0.25">
      <c r="A555" s="84">
        <v>1602</v>
      </c>
      <c r="B555" s="87"/>
      <c r="C555" s="87"/>
      <c r="D555" s="87"/>
      <c r="E555" s="87"/>
      <c r="F555" s="87">
        <v>34</v>
      </c>
      <c r="G555" s="87"/>
      <c r="H555" s="87"/>
      <c r="I555" s="87"/>
      <c r="J555" s="87"/>
      <c r="K555" s="277"/>
      <c r="L555" s="232"/>
      <c r="M555" s="232"/>
      <c r="N555" s="232"/>
      <c r="O555" s="232"/>
      <c r="P555" s="232"/>
      <c r="Q555" s="232"/>
      <c r="R555" s="232"/>
      <c r="S555" s="232"/>
      <c r="T555" s="232"/>
      <c r="U555" s="232"/>
      <c r="V555" s="232"/>
      <c r="W555" s="129"/>
      <c r="X555" s="241"/>
      <c r="Y555" s="101"/>
      <c r="Z555" s="242"/>
      <c r="AA555" s="96">
        <f>IF(F555=0,"",F555/E554)</f>
        <v>0.89473684210526316</v>
      </c>
      <c r="AB555" s="97">
        <v>38</v>
      </c>
      <c r="AC555" s="256">
        <f t="shared" si="120"/>
        <v>0.92682926829268297</v>
      </c>
      <c r="AD555" s="256">
        <f t="shared" si="121"/>
        <v>7.3170731707317027E-2</v>
      </c>
    </row>
    <row r="556" spans="1:31" ht="15.75" customHeight="1" x14ac:dyDescent="0.25">
      <c r="A556" s="84">
        <v>1701</v>
      </c>
      <c r="B556" s="87"/>
      <c r="C556" s="87"/>
      <c r="D556" s="87"/>
      <c r="E556" s="87"/>
      <c r="F556" s="87"/>
      <c r="G556" s="87">
        <v>30</v>
      </c>
      <c r="H556" s="87"/>
      <c r="I556" s="87"/>
      <c r="J556" s="87"/>
      <c r="K556" s="277"/>
      <c r="L556" s="232"/>
      <c r="M556" s="232"/>
      <c r="N556" s="232"/>
      <c r="O556" s="232"/>
      <c r="P556" s="232"/>
      <c r="Q556" s="232"/>
      <c r="R556" s="232"/>
      <c r="S556" s="232"/>
      <c r="T556" s="232"/>
      <c r="U556" s="232"/>
      <c r="V556" s="232"/>
      <c r="W556" s="129"/>
      <c r="X556" s="241"/>
      <c r="Y556" s="101"/>
      <c r="Z556" s="242"/>
      <c r="AA556" s="96">
        <f>IF(G556=0,"",G556/F555)</f>
        <v>0.88235294117647056</v>
      </c>
      <c r="AB556" s="97">
        <v>34</v>
      </c>
      <c r="AC556" s="256">
        <f t="shared" si="120"/>
        <v>0.89473684210526316</v>
      </c>
      <c r="AD556" s="256">
        <f t="shared" si="121"/>
        <v>0.10526315789473684</v>
      </c>
    </row>
    <row r="557" spans="1:31" ht="15.75" customHeight="1" x14ac:dyDescent="0.25">
      <c r="A557" s="84">
        <v>1702</v>
      </c>
      <c r="B557" s="87"/>
      <c r="C557" s="87"/>
      <c r="D557" s="87"/>
      <c r="E557" s="87"/>
      <c r="F557" s="87"/>
      <c r="G557" s="87"/>
      <c r="H557" s="87">
        <v>29</v>
      </c>
      <c r="I557" s="87"/>
      <c r="J557" s="87"/>
      <c r="K557" s="277"/>
      <c r="L557" s="232"/>
      <c r="M557" s="232"/>
      <c r="N557" s="232"/>
      <c r="O557" s="232"/>
      <c r="P557" s="232"/>
      <c r="Q557" s="232"/>
      <c r="R557" s="232"/>
      <c r="S557" s="232"/>
      <c r="T557" s="232"/>
      <c r="U557" s="232"/>
      <c r="V557" s="232"/>
      <c r="W557" s="129"/>
      <c r="X557" s="241"/>
      <c r="Y557" s="101"/>
      <c r="Z557" s="242"/>
      <c r="AA557" s="96">
        <f>IF(H557=0,"",H557/G556)</f>
        <v>0.96666666666666667</v>
      </c>
      <c r="AB557" s="97">
        <v>33</v>
      </c>
      <c r="AC557" s="256">
        <f t="shared" si="120"/>
        <v>0.97058823529411764</v>
      </c>
      <c r="AD557" s="256">
        <f t="shared" si="121"/>
        <v>2.9411764705882359E-2</v>
      </c>
    </row>
    <row r="558" spans="1:31" ht="15.75" customHeight="1" x14ac:dyDescent="0.25">
      <c r="A558" s="84">
        <v>1801</v>
      </c>
      <c r="B558" s="87"/>
      <c r="C558" s="87"/>
      <c r="D558" s="87"/>
      <c r="E558" s="87"/>
      <c r="F558" s="87"/>
      <c r="G558" s="87"/>
      <c r="H558" s="87"/>
      <c r="I558" s="87">
        <v>29</v>
      </c>
      <c r="J558" s="87"/>
      <c r="K558" s="277"/>
      <c r="L558" s="232"/>
      <c r="M558" s="232"/>
      <c r="N558" s="232"/>
      <c r="O558" s="232"/>
      <c r="P558" s="232"/>
      <c r="Q558" s="232"/>
      <c r="R558" s="232"/>
      <c r="S558" s="232"/>
      <c r="T558" s="232"/>
      <c r="U558" s="232"/>
      <c r="V558" s="232"/>
      <c r="W558" s="129"/>
      <c r="X558" s="241"/>
      <c r="Y558" s="101"/>
      <c r="Z558" s="242"/>
      <c r="AA558" s="96">
        <f>IF(I558=0,"",I558/H557)</f>
        <v>1</v>
      </c>
      <c r="AB558" s="97">
        <v>31</v>
      </c>
      <c r="AC558" s="256">
        <f t="shared" si="120"/>
        <v>0.93939393939393945</v>
      </c>
      <c r="AD558" s="256">
        <f t="shared" si="121"/>
        <v>6.0606060606060552E-2</v>
      </c>
    </row>
    <row r="559" spans="1:31" ht="15.75" customHeight="1" x14ac:dyDescent="0.25">
      <c r="A559" s="84">
        <v>1802</v>
      </c>
      <c r="B559" s="87"/>
      <c r="C559" s="87"/>
      <c r="D559" s="87"/>
      <c r="E559" s="87"/>
      <c r="F559" s="87"/>
      <c r="G559" s="87"/>
      <c r="H559" s="87"/>
      <c r="I559" s="87"/>
      <c r="J559" s="87">
        <v>28</v>
      </c>
      <c r="K559" s="277"/>
      <c r="L559" s="232"/>
      <c r="M559" s="232"/>
      <c r="N559" s="232"/>
      <c r="O559" s="232"/>
      <c r="P559" s="232"/>
      <c r="Q559" s="232"/>
      <c r="R559" s="232"/>
      <c r="S559" s="232"/>
      <c r="T559" s="232"/>
      <c r="U559" s="232"/>
      <c r="V559" s="232"/>
      <c r="W559" s="129">
        <v>22</v>
      </c>
      <c r="X559" s="241"/>
      <c r="Y559" s="101"/>
      <c r="Z559" s="242"/>
      <c r="AA559" s="96">
        <f>IF(J559=0,"",J559/I558)</f>
        <v>0.96551724137931039</v>
      </c>
      <c r="AB559" s="97">
        <v>29</v>
      </c>
      <c r="AC559" s="256">
        <f t="shared" si="120"/>
        <v>0.93548387096774188</v>
      </c>
      <c r="AD559" s="256">
        <f t="shared" si="121"/>
        <v>6.4516129032258118E-2</v>
      </c>
    </row>
    <row r="560" spans="1:31" ht="15.75" customHeight="1" x14ac:dyDescent="0.25">
      <c r="A560" s="84">
        <v>1901</v>
      </c>
      <c r="B560" s="87"/>
      <c r="C560" s="87"/>
      <c r="D560" s="87"/>
      <c r="E560" s="87"/>
      <c r="F560" s="87"/>
      <c r="G560" s="87"/>
      <c r="H560" s="87"/>
      <c r="I560" s="87"/>
      <c r="J560" s="87">
        <v>2</v>
      </c>
      <c r="K560" s="277"/>
      <c r="L560" s="232"/>
      <c r="M560" s="232"/>
      <c r="N560" s="232"/>
      <c r="O560" s="232"/>
      <c r="P560" s="232"/>
      <c r="Q560" s="232"/>
      <c r="R560" s="232"/>
      <c r="S560" s="232"/>
      <c r="T560" s="232"/>
      <c r="U560" s="232"/>
      <c r="V560" s="232"/>
      <c r="W560" s="129">
        <v>2</v>
      </c>
      <c r="X560" s="241"/>
      <c r="Y560" s="101"/>
      <c r="Z560" s="101"/>
      <c r="AA560" s="205"/>
      <c r="AB560" s="97">
        <v>4</v>
      </c>
      <c r="AC560" s="261"/>
      <c r="AD560" s="205"/>
    </row>
    <row r="561" spans="1:31" ht="15.75" customHeight="1" x14ac:dyDescent="0.25">
      <c r="A561" s="84">
        <v>1902</v>
      </c>
      <c r="B561" s="87"/>
      <c r="C561" s="87"/>
      <c r="D561" s="87"/>
      <c r="E561" s="87"/>
      <c r="F561" s="87"/>
      <c r="G561" s="87"/>
      <c r="H561" s="87"/>
      <c r="I561" s="87"/>
      <c r="J561" s="87">
        <v>2</v>
      </c>
      <c r="K561" s="277"/>
      <c r="L561" s="232"/>
      <c r="M561" s="232"/>
      <c r="N561" s="232"/>
      <c r="O561" s="232"/>
      <c r="P561" s="232"/>
      <c r="Q561" s="232"/>
      <c r="R561" s="232"/>
      <c r="S561" s="232"/>
      <c r="T561" s="232"/>
      <c r="U561" s="232"/>
      <c r="V561" s="232"/>
      <c r="W561" s="129">
        <v>1</v>
      </c>
      <c r="X561" s="241"/>
      <c r="Y561" s="101"/>
      <c r="Z561" s="232"/>
      <c r="AA561" s="205"/>
      <c r="AB561" s="106">
        <v>2</v>
      </c>
      <c r="AC561" s="261"/>
      <c r="AD561" s="205"/>
    </row>
    <row r="562" spans="1:31" ht="15.75" customHeight="1" x14ac:dyDescent="0.25">
      <c r="A562" s="84">
        <v>2001</v>
      </c>
      <c r="B562" s="87"/>
      <c r="C562" s="87"/>
      <c r="D562" s="87"/>
      <c r="E562" s="87"/>
      <c r="F562" s="87"/>
      <c r="G562" s="87"/>
      <c r="H562" s="87"/>
      <c r="I562" s="87"/>
      <c r="J562" s="87">
        <v>1</v>
      </c>
      <c r="K562" s="277"/>
      <c r="L562" s="232"/>
      <c r="M562" s="232"/>
      <c r="N562" s="232"/>
      <c r="O562" s="232"/>
      <c r="P562" s="232"/>
      <c r="Q562" s="232"/>
      <c r="R562" s="232"/>
      <c r="S562" s="232"/>
      <c r="T562" s="232"/>
      <c r="U562" s="232"/>
      <c r="V562" s="232"/>
      <c r="W562" s="129">
        <v>1</v>
      </c>
      <c r="X562" s="241"/>
      <c r="Y562" s="101"/>
      <c r="Z562" s="232"/>
      <c r="AA562" s="205"/>
      <c r="AB562" s="106">
        <v>1</v>
      </c>
      <c r="AC562" s="261"/>
      <c r="AD562" s="205"/>
    </row>
    <row r="563" spans="1:31" ht="15.75" customHeight="1" x14ac:dyDescent="0.25">
      <c r="A563" s="84">
        <v>2002</v>
      </c>
      <c r="B563" s="87"/>
      <c r="C563" s="87"/>
      <c r="D563" s="87"/>
      <c r="E563" s="87"/>
      <c r="F563" s="87"/>
      <c r="G563" s="87"/>
      <c r="H563" s="87"/>
      <c r="I563" s="87"/>
      <c r="J563" s="87">
        <v>1</v>
      </c>
      <c r="K563" s="277"/>
      <c r="L563" s="232"/>
      <c r="M563" s="232"/>
      <c r="N563" s="232"/>
      <c r="O563" s="232"/>
      <c r="P563" s="232"/>
      <c r="Q563" s="232"/>
      <c r="R563" s="232"/>
      <c r="S563" s="232"/>
      <c r="T563" s="232"/>
      <c r="U563" s="232"/>
      <c r="V563" s="232"/>
      <c r="W563" s="129">
        <v>1</v>
      </c>
      <c r="X563" s="241"/>
      <c r="Y563" s="101"/>
      <c r="Z563" s="232"/>
      <c r="AA563" s="205"/>
      <c r="AB563" s="228">
        <v>1</v>
      </c>
      <c r="AC563" s="261"/>
      <c r="AD563" s="205"/>
    </row>
    <row r="564" spans="1:31" ht="15.75" customHeight="1" x14ac:dyDescent="0.25">
      <c r="A564" s="84">
        <v>2101</v>
      </c>
      <c r="B564" s="87"/>
      <c r="C564" s="87"/>
      <c r="D564" s="87"/>
      <c r="E564" s="87"/>
      <c r="F564" s="87"/>
      <c r="G564" s="87"/>
      <c r="H564" s="87"/>
      <c r="I564" s="87"/>
      <c r="J564" s="87">
        <v>1</v>
      </c>
      <c r="K564" s="277"/>
      <c r="L564" s="232"/>
      <c r="M564" s="232"/>
      <c r="N564" s="232"/>
      <c r="O564" s="232"/>
      <c r="P564" s="232"/>
      <c r="Q564" s="232"/>
      <c r="R564" s="232"/>
      <c r="S564" s="232"/>
      <c r="T564" s="232"/>
      <c r="U564" s="232"/>
      <c r="V564" s="232"/>
      <c r="W564" s="129"/>
      <c r="X564" s="241"/>
      <c r="Y564" s="101"/>
      <c r="Z564" s="232"/>
      <c r="AA564" s="101"/>
      <c r="AB564" s="230">
        <v>1</v>
      </c>
      <c r="AC564" s="262"/>
      <c r="AD564" s="205"/>
    </row>
    <row r="565" spans="1:31" ht="15.75" customHeight="1" x14ac:dyDescent="0.25">
      <c r="A565" s="84">
        <v>2102</v>
      </c>
      <c r="B565" s="87"/>
      <c r="C565" s="87"/>
      <c r="D565" s="87"/>
      <c r="E565" s="87"/>
      <c r="F565" s="87"/>
      <c r="G565" s="87"/>
      <c r="H565" s="87"/>
      <c r="I565" s="87"/>
      <c r="J565" s="87"/>
      <c r="K565" s="277"/>
      <c r="L565" s="232"/>
      <c r="M565" s="232"/>
      <c r="N565" s="232"/>
      <c r="O565" s="232"/>
      <c r="P565" s="232"/>
      <c r="Q565" s="232"/>
      <c r="R565" s="232"/>
      <c r="S565" s="232"/>
      <c r="T565" s="232"/>
      <c r="U565" s="232"/>
      <c r="V565" s="232"/>
      <c r="W565" s="129"/>
      <c r="X565" s="241"/>
      <c r="Y565" s="101"/>
      <c r="Z565" s="232"/>
      <c r="AA565" s="111" t="s">
        <v>91</v>
      </c>
      <c r="AB565" s="278">
        <v>21</v>
      </c>
      <c r="AC565" s="112">
        <f>W568</f>
        <v>27</v>
      </c>
      <c r="AD565" s="114" t="s">
        <v>19</v>
      </c>
    </row>
    <row r="566" spans="1:31" ht="15.75" customHeight="1" x14ac:dyDescent="0.25">
      <c r="A566" s="84">
        <v>2201</v>
      </c>
      <c r="B566" s="87"/>
      <c r="C566" s="87"/>
      <c r="D566" s="87"/>
      <c r="E566" s="87"/>
      <c r="F566" s="87"/>
      <c r="G566" s="87"/>
      <c r="H566" s="87"/>
      <c r="I566" s="87"/>
      <c r="J566" s="87"/>
      <c r="K566" s="277"/>
      <c r="L566" s="232"/>
      <c r="M566" s="232"/>
      <c r="N566" s="232"/>
      <c r="O566" s="232"/>
      <c r="P566" s="232"/>
      <c r="Q566" s="232"/>
      <c r="R566" s="232"/>
      <c r="S566" s="232"/>
      <c r="T566" s="232"/>
      <c r="U566" s="232"/>
      <c r="V566" s="232"/>
      <c r="W566" s="129"/>
      <c r="X566" s="241"/>
      <c r="Y566" s="101"/>
      <c r="Z566" s="232"/>
      <c r="AA566" s="115" t="s">
        <v>92</v>
      </c>
      <c r="AB566" s="165">
        <f>IF(AB565/B551=0,"",AB565/B551)</f>
        <v>0.32307692307692309</v>
      </c>
      <c r="AC566" s="166">
        <f>IF(AB565/AC565=0,"",AB565/AC565)</f>
        <v>0.77777777777777779</v>
      </c>
      <c r="AD566" s="118" t="s">
        <v>93</v>
      </c>
    </row>
    <row r="567" spans="1:31" ht="15.75" customHeight="1" x14ac:dyDescent="0.25">
      <c r="A567" s="84">
        <v>2202</v>
      </c>
      <c r="B567" s="87"/>
      <c r="C567" s="87"/>
      <c r="D567" s="87"/>
      <c r="E567" s="87"/>
      <c r="F567" s="87"/>
      <c r="G567" s="87"/>
      <c r="H567" s="87"/>
      <c r="I567" s="87"/>
      <c r="J567" s="87"/>
      <c r="K567" s="277"/>
      <c r="L567" s="232"/>
      <c r="M567" s="232"/>
      <c r="N567" s="232"/>
      <c r="O567" s="232"/>
      <c r="P567" s="232"/>
      <c r="Q567" s="232"/>
      <c r="R567" s="232"/>
      <c r="S567" s="232"/>
      <c r="T567" s="232"/>
      <c r="U567" s="232"/>
      <c r="V567" s="232"/>
      <c r="W567" s="129"/>
      <c r="X567" s="243"/>
      <c r="Y567" s="244"/>
      <c r="Z567" s="245"/>
      <c r="AA567" s="120"/>
      <c r="AB567" s="121"/>
      <c r="AC567" s="121"/>
      <c r="AD567" s="122"/>
    </row>
    <row r="568" spans="1:31" ht="18" customHeight="1" x14ac:dyDescent="0.25">
      <c r="A568" s="46"/>
      <c r="B568" s="296" t="s">
        <v>111</v>
      </c>
      <c r="C568" s="296"/>
      <c r="D568" s="296"/>
      <c r="E568" s="296"/>
      <c r="F568" s="296"/>
      <c r="G568" s="296"/>
      <c r="H568" s="296"/>
      <c r="I568" s="296"/>
      <c r="J568" s="296"/>
      <c r="K568" s="296"/>
      <c r="L568" s="296"/>
      <c r="M568" s="296"/>
      <c r="N568" s="296"/>
      <c r="O568" s="296"/>
      <c r="P568" s="296"/>
      <c r="Q568" s="296"/>
      <c r="R568" s="296"/>
      <c r="S568" s="296"/>
      <c r="T568" s="296"/>
      <c r="U568" s="296"/>
      <c r="V568" s="296"/>
      <c r="W568" s="123">
        <f>SUM(W551:W564)</f>
        <v>27</v>
      </c>
      <c r="X568" s="124">
        <f>IF(W559=0,"",W559/B551)</f>
        <v>0.33846153846153848</v>
      </c>
      <c r="Y568" s="124">
        <f>IF(W568=0,"",W568/B551)</f>
        <v>0.41538461538461541</v>
      </c>
      <c r="Z568" s="124">
        <f>IF(W559=0,"",Y568-X568)</f>
        <v>7.6923076923076927E-2</v>
      </c>
      <c r="AA568" s="1"/>
      <c r="AB568" s="2"/>
      <c r="AC568" s="36"/>
      <c r="AD568" s="1"/>
    </row>
    <row r="569" spans="1:31" ht="12.75" customHeight="1" x14ac:dyDescent="0.2">
      <c r="X569" s="1"/>
      <c r="Y569" s="1"/>
      <c r="AA569" s="1"/>
    </row>
    <row r="570" spans="1:31" ht="12.75" customHeight="1" x14ac:dyDescent="0.2">
      <c r="X570" s="1"/>
      <c r="Y570" s="1"/>
      <c r="AA570" s="1"/>
    </row>
    <row r="571" spans="1:31" ht="26.25" customHeight="1" x14ac:dyDescent="0.4">
      <c r="B571" s="297" t="s">
        <v>101</v>
      </c>
      <c r="C571" s="297"/>
      <c r="D571" s="297"/>
      <c r="E571" s="297"/>
      <c r="F571" s="297"/>
      <c r="G571" s="297"/>
      <c r="H571" s="297"/>
      <c r="I571" s="297"/>
      <c r="J571" s="297"/>
      <c r="K571" s="297"/>
      <c r="L571" s="297"/>
      <c r="M571" s="297"/>
      <c r="N571" s="297"/>
      <c r="O571" s="297"/>
      <c r="P571" s="297"/>
      <c r="Q571" s="297"/>
      <c r="R571" s="297"/>
      <c r="S571" s="297"/>
      <c r="T571" s="297"/>
      <c r="U571" s="297"/>
      <c r="V571" s="297"/>
      <c r="W571" s="208" t="s">
        <v>112</v>
      </c>
      <c r="X571" s="1"/>
      <c r="Y571" s="1"/>
      <c r="AA571" s="1"/>
    </row>
    <row r="572" spans="1:31" ht="20.25" x14ac:dyDescent="0.2">
      <c r="A572" s="334" t="s">
        <v>18</v>
      </c>
      <c r="B572" s="318" t="s">
        <v>102</v>
      </c>
      <c r="C572" s="319"/>
      <c r="D572" s="319"/>
      <c r="E572" s="319"/>
      <c r="F572" s="319"/>
      <c r="G572" s="319"/>
      <c r="H572" s="319"/>
      <c r="I572" s="319"/>
      <c r="J572" s="319"/>
      <c r="K572" s="335"/>
      <c r="L572" s="326"/>
      <c r="M572" s="326"/>
      <c r="N572" s="326"/>
      <c r="O572" s="326"/>
      <c r="P572" s="326"/>
      <c r="Q572" s="326"/>
      <c r="R572" s="326"/>
      <c r="S572" s="326"/>
      <c r="T572" s="326"/>
      <c r="U572" s="326"/>
      <c r="V572" s="326"/>
      <c r="W572" s="327" t="s">
        <v>19</v>
      </c>
      <c r="X572" s="323" t="s">
        <v>11</v>
      </c>
      <c r="Y572" s="323" t="s">
        <v>12</v>
      </c>
      <c r="Z572" s="325" t="s">
        <v>13</v>
      </c>
      <c r="AA572" s="323" t="s">
        <v>14</v>
      </c>
      <c r="AB572" s="324" t="s">
        <v>15</v>
      </c>
      <c r="AC572" s="324" t="s">
        <v>16</v>
      </c>
      <c r="AD572" s="323" t="s">
        <v>103</v>
      </c>
    </row>
    <row r="573" spans="1:31" ht="15.75" x14ac:dyDescent="0.25">
      <c r="A573" s="317"/>
      <c r="B573" s="84" t="s">
        <v>104</v>
      </c>
      <c r="C573" s="84" t="s">
        <v>105</v>
      </c>
      <c r="D573" s="84" t="s">
        <v>106</v>
      </c>
      <c r="E573" s="84" t="s">
        <v>107</v>
      </c>
      <c r="F573" s="84" t="s">
        <v>108</v>
      </c>
      <c r="G573" s="84" t="s">
        <v>109</v>
      </c>
      <c r="H573" s="84" t="s">
        <v>110</v>
      </c>
      <c r="I573" s="84" t="s">
        <v>73</v>
      </c>
      <c r="J573" s="84" t="s">
        <v>74</v>
      </c>
      <c r="K573" s="84" t="s">
        <v>142</v>
      </c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322"/>
      <c r="X573" s="317"/>
      <c r="Y573" s="317"/>
      <c r="Z573" s="317"/>
      <c r="AA573" s="317"/>
      <c r="AB573" s="317"/>
      <c r="AC573" s="317"/>
      <c r="AD573" s="317"/>
    </row>
    <row r="574" spans="1:31" ht="15.75" customHeight="1" x14ac:dyDescent="0.25">
      <c r="A574" s="84">
        <v>1502</v>
      </c>
      <c r="B574" s="87">
        <v>67</v>
      </c>
      <c r="C574" s="87"/>
      <c r="D574" s="87"/>
      <c r="E574" s="87"/>
      <c r="F574" s="87"/>
      <c r="G574" s="87"/>
      <c r="H574" s="87"/>
      <c r="I574" s="87"/>
      <c r="J574" s="87"/>
      <c r="K574" s="277"/>
      <c r="L574" s="232"/>
      <c r="M574" s="232"/>
      <c r="N574" s="232"/>
      <c r="O574" s="232"/>
      <c r="P574" s="232"/>
      <c r="Q574" s="232"/>
      <c r="R574" s="232"/>
      <c r="S574" s="232"/>
      <c r="T574" s="232"/>
      <c r="U574" s="232"/>
      <c r="V574" s="232"/>
      <c r="W574" s="129"/>
      <c r="X574" s="238"/>
      <c r="Y574" s="239"/>
      <c r="Z574" s="240"/>
      <c r="AA574" s="254"/>
      <c r="AB574" s="92">
        <f>B574</f>
        <v>67</v>
      </c>
      <c r="AC574" s="255"/>
      <c r="AD574" s="254"/>
    </row>
    <row r="575" spans="1:31" ht="15.75" customHeight="1" x14ac:dyDescent="0.25">
      <c r="A575" s="84">
        <v>1601</v>
      </c>
      <c r="B575" s="87"/>
      <c r="C575" s="87">
        <v>52</v>
      </c>
      <c r="D575" s="87"/>
      <c r="E575" s="87"/>
      <c r="F575" s="87"/>
      <c r="G575" s="87"/>
      <c r="H575" s="87"/>
      <c r="I575" s="87"/>
      <c r="J575" s="87"/>
      <c r="K575" s="277"/>
      <c r="L575" s="232"/>
      <c r="M575" s="232"/>
      <c r="N575" s="232"/>
      <c r="O575" s="232"/>
      <c r="P575" s="232"/>
      <c r="Q575" s="232"/>
      <c r="R575" s="232"/>
      <c r="S575" s="232"/>
      <c r="T575" s="232"/>
      <c r="U575" s="232"/>
      <c r="V575" s="232"/>
      <c r="W575" s="129"/>
      <c r="X575" s="241"/>
      <c r="Y575" s="101"/>
      <c r="Z575" s="242"/>
      <c r="AA575" s="96">
        <f>IF(C575=0,"",C575/B574)</f>
        <v>0.77611940298507465</v>
      </c>
      <c r="AB575" s="97">
        <v>52</v>
      </c>
      <c r="AC575" s="256">
        <f t="shared" ref="AC575:AC582" si="122">IF(AB575=0,"",AB575/AB574)</f>
        <v>0.77611940298507465</v>
      </c>
      <c r="AD575" s="256">
        <f t="shared" ref="AD575:AD582" si="123">IF(AB575=0,"",100%-AC575)</f>
        <v>0.22388059701492535</v>
      </c>
    </row>
    <row r="576" spans="1:31" ht="15.75" customHeight="1" x14ac:dyDescent="0.25">
      <c r="A576" s="84">
        <v>1602</v>
      </c>
      <c r="B576" s="87"/>
      <c r="C576" s="87"/>
      <c r="D576" s="87">
        <v>40</v>
      </c>
      <c r="E576" s="87"/>
      <c r="F576" s="87"/>
      <c r="G576" s="87"/>
      <c r="H576" s="87"/>
      <c r="I576" s="87"/>
      <c r="J576" s="87"/>
      <c r="K576" s="277"/>
      <c r="L576" s="232"/>
      <c r="M576" s="232"/>
      <c r="N576" s="232"/>
      <c r="O576" s="232"/>
      <c r="P576" s="232"/>
      <c r="Q576" s="232"/>
      <c r="R576" s="232"/>
      <c r="S576" s="232"/>
      <c r="T576" s="232"/>
      <c r="U576" s="232"/>
      <c r="V576" s="232">
        <f>AB576/AB574</f>
        <v>0.61194029850746268</v>
      </c>
      <c r="W576" s="129"/>
      <c r="X576" s="241"/>
      <c r="Y576" s="101"/>
      <c r="Z576" s="242"/>
      <c r="AA576" s="96">
        <f>IF(D576=0,"",D576/C575)</f>
        <v>0.76923076923076927</v>
      </c>
      <c r="AB576" s="97">
        <v>41</v>
      </c>
      <c r="AC576" s="256">
        <f t="shared" si="122"/>
        <v>0.78846153846153844</v>
      </c>
      <c r="AD576" s="256">
        <f t="shared" si="123"/>
        <v>0.21153846153846156</v>
      </c>
      <c r="AE576" s="128">
        <f>AB576/AB574</f>
        <v>0.61194029850746268</v>
      </c>
    </row>
    <row r="577" spans="1:30" ht="15.75" customHeight="1" x14ac:dyDescent="0.25">
      <c r="A577" s="84">
        <v>1701</v>
      </c>
      <c r="B577" s="87"/>
      <c r="C577" s="87"/>
      <c r="D577" s="87"/>
      <c r="E577" s="87">
        <v>37</v>
      </c>
      <c r="F577" s="87"/>
      <c r="G577" s="87"/>
      <c r="H577" s="87"/>
      <c r="I577" s="87"/>
      <c r="J577" s="87"/>
      <c r="K577" s="277"/>
      <c r="L577" s="232"/>
      <c r="M577" s="232"/>
      <c r="N577" s="232"/>
      <c r="O577" s="232"/>
      <c r="P577" s="232"/>
      <c r="Q577" s="232"/>
      <c r="R577" s="232"/>
      <c r="S577" s="232"/>
      <c r="T577" s="232"/>
      <c r="U577" s="232"/>
      <c r="V577" s="232"/>
      <c r="W577" s="129"/>
      <c r="X577" s="241"/>
      <c r="Y577" s="101"/>
      <c r="Z577" s="242"/>
      <c r="AA577" s="96">
        <f>IF(E577=0,"",E577/D576)</f>
        <v>0.92500000000000004</v>
      </c>
      <c r="AB577" s="97">
        <v>38</v>
      </c>
      <c r="AC577" s="256">
        <f t="shared" si="122"/>
        <v>0.92682926829268297</v>
      </c>
      <c r="AD577" s="256">
        <f t="shared" si="123"/>
        <v>7.3170731707317027E-2</v>
      </c>
    </row>
    <row r="578" spans="1:30" ht="15.75" customHeight="1" x14ac:dyDescent="0.25">
      <c r="A578" s="84">
        <v>1702</v>
      </c>
      <c r="B578" s="87"/>
      <c r="C578" s="87"/>
      <c r="D578" s="87"/>
      <c r="E578" s="87"/>
      <c r="F578" s="87">
        <v>31</v>
      </c>
      <c r="G578" s="87"/>
      <c r="H578" s="87"/>
      <c r="I578" s="87"/>
      <c r="J578" s="87"/>
      <c r="K578" s="277"/>
      <c r="L578" s="232"/>
      <c r="M578" s="232"/>
      <c r="N578" s="232"/>
      <c r="O578" s="232"/>
      <c r="P578" s="232"/>
      <c r="Q578" s="232"/>
      <c r="R578" s="232"/>
      <c r="S578" s="232"/>
      <c r="T578" s="232"/>
      <c r="U578" s="232"/>
      <c r="V578" s="232"/>
      <c r="W578" s="129"/>
      <c r="X578" s="241"/>
      <c r="Y578" s="101"/>
      <c r="Z578" s="242"/>
      <c r="AA578" s="96">
        <f>IF(F578=0,"",F578/E577)</f>
        <v>0.83783783783783783</v>
      </c>
      <c r="AB578" s="97">
        <v>36</v>
      </c>
      <c r="AC578" s="256">
        <f t="shared" si="122"/>
        <v>0.94736842105263153</v>
      </c>
      <c r="AD578" s="256">
        <f t="shared" si="123"/>
        <v>5.2631578947368474E-2</v>
      </c>
    </row>
    <row r="579" spans="1:30" ht="15.75" customHeight="1" x14ac:dyDescent="0.25">
      <c r="A579" s="84">
        <v>1801</v>
      </c>
      <c r="B579" s="87"/>
      <c r="C579" s="87"/>
      <c r="D579" s="87"/>
      <c r="E579" s="87"/>
      <c r="F579" s="87"/>
      <c r="G579" s="87">
        <v>29</v>
      </c>
      <c r="H579" s="87"/>
      <c r="I579" s="87"/>
      <c r="J579" s="87"/>
      <c r="K579" s="277"/>
      <c r="L579" s="232"/>
      <c r="M579" s="232"/>
      <c r="N579" s="232"/>
      <c r="O579" s="232"/>
      <c r="P579" s="232"/>
      <c r="Q579" s="232"/>
      <c r="R579" s="232"/>
      <c r="S579" s="232"/>
      <c r="T579" s="232"/>
      <c r="U579" s="232"/>
      <c r="V579" s="232"/>
      <c r="W579" s="129"/>
      <c r="X579" s="241"/>
      <c r="Y579" s="101"/>
      <c r="Z579" s="242"/>
      <c r="AA579" s="96">
        <f>IF(G579=0,"",G579/F578)</f>
        <v>0.93548387096774188</v>
      </c>
      <c r="AB579" s="97">
        <v>35</v>
      </c>
      <c r="AC579" s="256">
        <f t="shared" si="122"/>
        <v>0.97222222222222221</v>
      </c>
      <c r="AD579" s="256">
        <f t="shared" si="123"/>
        <v>2.777777777777779E-2</v>
      </c>
    </row>
    <row r="580" spans="1:30" ht="15.75" customHeight="1" x14ac:dyDescent="0.25">
      <c r="A580" s="84">
        <v>1802</v>
      </c>
      <c r="B580" s="87"/>
      <c r="C580" s="87"/>
      <c r="D580" s="87"/>
      <c r="E580" s="87"/>
      <c r="F580" s="87"/>
      <c r="G580" s="87"/>
      <c r="H580" s="87">
        <v>27</v>
      </c>
      <c r="I580" s="87"/>
      <c r="J580" s="87"/>
      <c r="K580" s="277"/>
      <c r="L580" s="232"/>
      <c r="M580" s="232"/>
      <c r="N580" s="232"/>
      <c r="O580" s="232"/>
      <c r="P580" s="232"/>
      <c r="Q580" s="232"/>
      <c r="R580" s="232"/>
      <c r="S580" s="232"/>
      <c r="T580" s="232"/>
      <c r="U580" s="232"/>
      <c r="V580" s="232"/>
      <c r="W580" s="129"/>
      <c r="X580" s="241"/>
      <c r="Y580" s="101"/>
      <c r="Z580" s="242"/>
      <c r="AA580" s="96">
        <f>IF(H580=0,"",H580/G579)</f>
        <v>0.93103448275862066</v>
      </c>
      <c r="AB580" s="97">
        <v>33</v>
      </c>
      <c r="AC580" s="256">
        <f t="shared" si="122"/>
        <v>0.94285714285714284</v>
      </c>
      <c r="AD580" s="256">
        <f t="shared" si="123"/>
        <v>5.7142857142857162E-2</v>
      </c>
    </row>
    <row r="581" spans="1:30" ht="15.75" customHeight="1" x14ac:dyDescent="0.25">
      <c r="A581" s="84">
        <v>1901</v>
      </c>
      <c r="B581" s="87"/>
      <c r="C581" s="87"/>
      <c r="D581" s="87"/>
      <c r="E581" s="87"/>
      <c r="F581" s="87"/>
      <c r="G581" s="87"/>
      <c r="H581" s="87"/>
      <c r="I581" s="87">
        <v>26</v>
      </c>
      <c r="J581" s="87"/>
      <c r="K581" s="277"/>
      <c r="L581" s="232"/>
      <c r="M581" s="232"/>
      <c r="N581" s="232"/>
      <c r="O581" s="232"/>
      <c r="P581" s="232"/>
      <c r="Q581" s="232"/>
      <c r="R581" s="232"/>
      <c r="S581" s="232"/>
      <c r="T581" s="232"/>
      <c r="U581" s="232"/>
      <c r="V581" s="232"/>
      <c r="W581" s="129"/>
      <c r="X581" s="241"/>
      <c r="Y581" s="101"/>
      <c r="Z581" s="242"/>
      <c r="AA581" s="96">
        <f>IF(I581=0,"",I581/H580)</f>
        <v>0.96296296296296291</v>
      </c>
      <c r="AB581" s="97">
        <v>31</v>
      </c>
      <c r="AC581" s="256">
        <f t="shared" si="122"/>
        <v>0.93939393939393945</v>
      </c>
      <c r="AD581" s="256">
        <f t="shared" si="123"/>
        <v>6.0606060606060552E-2</v>
      </c>
    </row>
    <row r="582" spans="1:30" ht="15.75" customHeight="1" x14ac:dyDescent="0.25">
      <c r="A582" s="84">
        <v>1902</v>
      </c>
      <c r="B582" s="87"/>
      <c r="C582" s="87"/>
      <c r="D582" s="87"/>
      <c r="E582" s="87"/>
      <c r="F582" s="87"/>
      <c r="G582" s="87"/>
      <c r="H582" s="87"/>
      <c r="I582" s="87"/>
      <c r="J582" s="87">
        <v>26</v>
      </c>
      <c r="K582" s="277"/>
      <c r="L582" s="232"/>
      <c r="M582" s="232"/>
      <c r="N582" s="232"/>
      <c r="O582" s="232"/>
      <c r="P582" s="232"/>
      <c r="Q582" s="232"/>
      <c r="R582" s="232"/>
      <c r="S582" s="232"/>
      <c r="T582" s="232"/>
      <c r="U582" s="232"/>
      <c r="V582" s="232"/>
      <c r="W582" s="129">
        <v>16</v>
      </c>
      <c r="X582" s="241"/>
      <c r="Y582" s="101"/>
      <c r="Z582" s="242"/>
      <c r="AA582" s="96">
        <f>IF(J582=0,"",J582/I581)</f>
        <v>1</v>
      </c>
      <c r="AB582" s="97">
        <v>28</v>
      </c>
      <c r="AC582" s="256">
        <f t="shared" si="122"/>
        <v>0.90322580645161288</v>
      </c>
      <c r="AD582" s="256">
        <f t="shared" si="123"/>
        <v>9.6774193548387122E-2</v>
      </c>
    </row>
    <row r="583" spans="1:30" ht="15.75" customHeight="1" x14ac:dyDescent="0.25">
      <c r="A583" s="84">
        <v>2001</v>
      </c>
      <c r="B583" s="87"/>
      <c r="C583" s="87"/>
      <c r="D583" s="87"/>
      <c r="E583" s="87"/>
      <c r="F583" s="87"/>
      <c r="G583" s="87"/>
      <c r="H583" s="87"/>
      <c r="I583" s="87"/>
      <c r="J583" s="87">
        <v>9</v>
      </c>
      <c r="K583" s="277"/>
      <c r="L583" s="232"/>
      <c r="M583" s="232"/>
      <c r="N583" s="232"/>
      <c r="O583" s="232"/>
      <c r="P583" s="232"/>
      <c r="Q583" s="232"/>
      <c r="R583" s="232"/>
      <c r="S583" s="232"/>
      <c r="T583" s="232"/>
      <c r="U583" s="232"/>
      <c r="V583" s="232"/>
      <c r="W583" s="129">
        <v>8</v>
      </c>
      <c r="X583" s="241"/>
      <c r="Y583" s="101"/>
      <c r="Z583" s="101"/>
      <c r="AA583" s="205"/>
      <c r="AB583" s="97">
        <v>12</v>
      </c>
      <c r="AC583" s="261"/>
      <c r="AD583" s="205"/>
    </row>
    <row r="584" spans="1:30" ht="15.75" customHeight="1" x14ac:dyDescent="0.25">
      <c r="A584" s="84">
        <v>2002</v>
      </c>
      <c r="B584" s="87"/>
      <c r="C584" s="87"/>
      <c r="D584" s="87"/>
      <c r="E584" s="87"/>
      <c r="F584" s="87"/>
      <c r="G584" s="87"/>
      <c r="H584" s="87"/>
      <c r="I584" s="87"/>
      <c r="J584" s="87">
        <v>4</v>
      </c>
      <c r="K584" s="277"/>
      <c r="L584" s="232"/>
      <c r="M584" s="232"/>
      <c r="N584" s="232"/>
      <c r="O584" s="232"/>
      <c r="P584" s="232"/>
      <c r="Q584" s="232"/>
      <c r="R584" s="232"/>
      <c r="S584" s="232"/>
      <c r="T584" s="232"/>
      <c r="U584" s="232"/>
      <c r="V584" s="232"/>
      <c r="W584" s="129">
        <v>4</v>
      </c>
      <c r="X584" s="241"/>
      <c r="Y584" s="101"/>
      <c r="Z584" s="232"/>
      <c r="AA584" s="205"/>
      <c r="AB584" s="106">
        <v>4</v>
      </c>
      <c r="AC584" s="261"/>
      <c r="AD584" s="205"/>
    </row>
    <row r="585" spans="1:30" ht="15.75" customHeight="1" x14ac:dyDescent="0.25">
      <c r="A585" s="84">
        <v>2101</v>
      </c>
      <c r="B585" s="87"/>
      <c r="C585" s="87"/>
      <c r="D585" s="87"/>
      <c r="E585" s="87"/>
      <c r="F585" s="87"/>
      <c r="G585" s="87"/>
      <c r="H585" s="87"/>
      <c r="I585" s="87"/>
      <c r="J585" s="87"/>
      <c r="K585" s="277"/>
      <c r="L585" s="232"/>
      <c r="M585" s="232"/>
      <c r="N585" s="232"/>
      <c r="O585" s="232"/>
      <c r="P585" s="232"/>
      <c r="Q585" s="232"/>
      <c r="R585" s="232"/>
      <c r="S585" s="232"/>
      <c r="T585" s="232"/>
      <c r="U585" s="232"/>
      <c r="V585" s="232"/>
      <c r="W585" s="129"/>
      <c r="X585" s="241"/>
      <c r="Y585" s="101"/>
      <c r="Z585" s="232"/>
      <c r="AA585" s="205"/>
      <c r="AB585" s="106"/>
      <c r="AC585" s="261"/>
      <c r="AD585" s="205"/>
    </row>
    <row r="586" spans="1:30" ht="15.75" customHeight="1" x14ac:dyDescent="0.25">
      <c r="A586" s="84">
        <v>2102</v>
      </c>
      <c r="B586" s="87"/>
      <c r="C586" s="87"/>
      <c r="D586" s="87"/>
      <c r="E586" s="87"/>
      <c r="F586" s="87"/>
      <c r="G586" s="87"/>
      <c r="H586" s="87"/>
      <c r="I586" s="87"/>
      <c r="J586" s="87"/>
      <c r="K586" s="277"/>
      <c r="L586" s="232"/>
      <c r="M586" s="232"/>
      <c r="N586" s="232"/>
      <c r="O586" s="232"/>
      <c r="P586" s="232"/>
      <c r="Q586" s="232"/>
      <c r="R586" s="232"/>
      <c r="S586" s="232"/>
      <c r="T586" s="232"/>
      <c r="U586" s="232"/>
      <c r="V586" s="232"/>
      <c r="W586" s="129"/>
      <c r="X586" s="241"/>
      <c r="Y586" s="101"/>
      <c r="Z586" s="232"/>
      <c r="AA586" s="205"/>
      <c r="AB586" s="106"/>
      <c r="AC586" s="261"/>
      <c r="AD586" s="205"/>
    </row>
    <row r="587" spans="1:30" ht="15.75" customHeight="1" x14ac:dyDescent="0.25">
      <c r="A587" s="84">
        <v>2201</v>
      </c>
      <c r="B587" s="87"/>
      <c r="C587" s="87"/>
      <c r="D587" s="87"/>
      <c r="E587" s="87"/>
      <c r="F587" s="87"/>
      <c r="G587" s="87"/>
      <c r="H587" s="87"/>
      <c r="I587" s="87"/>
      <c r="J587" s="87"/>
      <c r="K587" s="277"/>
      <c r="L587" s="232"/>
      <c r="M587" s="232"/>
      <c r="N587" s="232"/>
      <c r="O587" s="232"/>
      <c r="P587" s="232"/>
      <c r="Q587" s="232"/>
      <c r="R587" s="232"/>
      <c r="S587" s="232"/>
      <c r="T587" s="232"/>
      <c r="U587" s="232"/>
      <c r="V587" s="232"/>
      <c r="W587" s="129"/>
      <c r="X587" s="241"/>
      <c r="Y587" s="101"/>
      <c r="Z587" s="232"/>
      <c r="AA587" s="101"/>
      <c r="AB587" s="232"/>
      <c r="AC587" s="262"/>
      <c r="AD587" s="205"/>
    </row>
    <row r="588" spans="1:30" ht="15.75" customHeight="1" x14ac:dyDescent="0.25">
      <c r="A588" s="84">
        <v>2202</v>
      </c>
      <c r="B588" s="87"/>
      <c r="C588" s="87"/>
      <c r="D588" s="87"/>
      <c r="E588" s="87"/>
      <c r="F588" s="87"/>
      <c r="G588" s="87"/>
      <c r="H588" s="87"/>
      <c r="I588" s="87"/>
      <c r="J588" s="87"/>
      <c r="K588" s="277"/>
      <c r="L588" s="232"/>
      <c r="M588" s="232"/>
      <c r="N588" s="232"/>
      <c r="O588" s="232"/>
      <c r="P588" s="232"/>
      <c r="Q588" s="232"/>
      <c r="R588" s="232"/>
      <c r="S588" s="232"/>
      <c r="T588" s="232"/>
      <c r="U588" s="232"/>
      <c r="V588" s="232"/>
      <c r="W588" s="129"/>
      <c r="X588" s="241"/>
      <c r="Y588" s="101"/>
      <c r="Z588" s="232"/>
      <c r="AA588" s="111" t="s">
        <v>91</v>
      </c>
      <c r="AB588" s="164">
        <v>17</v>
      </c>
      <c r="AC588" s="112">
        <f>W591</f>
        <v>28</v>
      </c>
      <c r="AD588" s="114" t="s">
        <v>19</v>
      </c>
    </row>
    <row r="589" spans="1:30" ht="15.75" customHeight="1" x14ac:dyDescent="0.25">
      <c r="A589" s="84">
        <v>2301</v>
      </c>
      <c r="B589" s="87"/>
      <c r="C589" s="87"/>
      <c r="D589" s="87"/>
      <c r="E589" s="87"/>
      <c r="F589" s="87"/>
      <c r="G589" s="87"/>
      <c r="H589" s="87"/>
      <c r="I589" s="87"/>
      <c r="J589" s="87"/>
      <c r="K589" s="277"/>
      <c r="L589" s="232"/>
      <c r="M589" s="232"/>
      <c r="N589" s="232"/>
      <c r="O589" s="232"/>
      <c r="P589" s="232"/>
      <c r="Q589" s="232"/>
      <c r="R589" s="232"/>
      <c r="S589" s="232"/>
      <c r="T589" s="232"/>
      <c r="U589" s="232"/>
      <c r="V589" s="232"/>
      <c r="W589" s="129"/>
      <c r="X589" s="241"/>
      <c r="Y589" s="101"/>
      <c r="Z589" s="232"/>
      <c r="AA589" s="115" t="s">
        <v>92</v>
      </c>
      <c r="AB589" s="165">
        <f>IF(AB588/B574=0,"",AB588/B574)</f>
        <v>0.2537313432835821</v>
      </c>
      <c r="AC589" s="166">
        <f>IF(AB588/AC588=0,"",AB588/AC588)</f>
        <v>0.6071428571428571</v>
      </c>
      <c r="AD589" s="118" t="s">
        <v>93</v>
      </c>
    </row>
    <row r="590" spans="1:30" ht="15.75" x14ac:dyDescent="0.25">
      <c r="A590" s="84">
        <v>2302</v>
      </c>
      <c r="B590" s="87"/>
      <c r="C590" s="87"/>
      <c r="D590" s="87"/>
      <c r="E590" s="87"/>
      <c r="F590" s="87"/>
      <c r="G590" s="87"/>
      <c r="H590" s="87"/>
      <c r="I590" s="87"/>
      <c r="J590" s="87"/>
      <c r="K590" s="277"/>
      <c r="L590" s="232"/>
      <c r="M590" s="232"/>
      <c r="N590" s="232"/>
      <c r="O590" s="232"/>
      <c r="P590" s="232"/>
      <c r="Q590" s="232"/>
      <c r="R590" s="232"/>
      <c r="S590" s="232"/>
      <c r="T590" s="232"/>
      <c r="U590" s="232"/>
      <c r="V590" s="232"/>
      <c r="W590" s="129"/>
      <c r="X590" s="243"/>
      <c r="Y590" s="244"/>
      <c r="Z590" s="245"/>
      <c r="AA590" s="120"/>
      <c r="AB590" s="121"/>
      <c r="AC590" s="121"/>
      <c r="AD590" s="122"/>
    </row>
    <row r="591" spans="1:30" ht="18" customHeight="1" x14ac:dyDescent="0.25">
      <c r="A591" s="46"/>
      <c r="B591" s="296" t="s">
        <v>111</v>
      </c>
      <c r="C591" s="296"/>
      <c r="D591" s="296"/>
      <c r="E591" s="296"/>
      <c r="F591" s="296"/>
      <c r="G591" s="296"/>
      <c r="H591" s="296"/>
      <c r="I591" s="296"/>
      <c r="J591" s="296"/>
      <c r="K591" s="296"/>
      <c r="L591" s="296"/>
      <c r="M591" s="296"/>
      <c r="N591" s="296"/>
      <c r="O591" s="296"/>
      <c r="P591" s="296"/>
      <c r="Q591" s="296"/>
      <c r="R591" s="296"/>
      <c r="S591" s="296"/>
      <c r="T591" s="296"/>
      <c r="U591" s="296"/>
      <c r="V591" s="296"/>
      <c r="W591" s="123">
        <f>SUM(W574:W587)</f>
        <v>28</v>
      </c>
      <c r="X591" s="124">
        <f>IF(W582=0,"",W582/B574)</f>
        <v>0.23880597014925373</v>
      </c>
      <c r="Y591" s="124">
        <f>IF(W591=0,"",W591/B574)</f>
        <v>0.41791044776119401</v>
      </c>
      <c r="Z591" s="124">
        <f>IF(W582=0,"",Y591-X591)</f>
        <v>0.17910447761194029</v>
      </c>
      <c r="AA591" s="1"/>
      <c r="AB591" s="2"/>
      <c r="AC591" s="36"/>
      <c r="AD591" s="1"/>
    </row>
    <row r="592" spans="1:30" ht="12.75" customHeight="1" x14ac:dyDescent="0.2">
      <c r="X592" s="1"/>
      <c r="Y592" s="1"/>
      <c r="AA592" s="1"/>
    </row>
    <row r="593" spans="1:31" ht="12.75" customHeight="1" x14ac:dyDescent="0.2">
      <c r="X593" s="1"/>
      <c r="Y593" s="1"/>
      <c r="AA593" s="1"/>
    </row>
    <row r="594" spans="1:31" ht="26.25" customHeight="1" x14ac:dyDescent="0.4">
      <c r="B594" s="297" t="s">
        <v>101</v>
      </c>
      <c r="C594" s="297"/>
      <c r="D594" s="297"/>
      <c r="E594" s="297"/>
      <c r="F594" s="297"/>
      <c r="G594" s="297"/>
      <c r="H594" s="297"/>
      <c r="I594" s="297"/>
      <c r="J594" s="297"/>
      <c r="K594" s="297"/>
      <c r="L594" s="297"/>
      <c r="M594" s="297"/>
      <c r="N594" s="297"/>
      <c r="O594" s="297"/>
      <c r="P594" s="297"/>
      <c r="Q594" s="297"/>
      <c r="R594" s="297"/>
      <c r="S594" s="297"/>
      <c r="T594" s="297"/>
      <c r="U594" s="297"/>
      <c r="V594" s="297"/>
      <c r="W594" s="208" t="s">
        <v>114</v>
      </c>
      <c r="X594" s="1"/>
      <c r="Y594" s="1"/>
      <c r="AA594" s="1"/>
    </row>
    <row r="595" spans="1:31" ht="20.25" customHeight="1" x14ac:dyDescent="0.2">
      <c r="A595" s="334" t="s">
        <v>18</v>
      </c>
      <c r="B595" s="318" t="s">
        <v>102</v>
      </c>
      <c r="C595" s="319"/>
      <c r="D595" s="319"/>
      <c r="E595" s="319"/>
      <c r="F595" s="319"/>
      <c r="G595" s="319"/>
      <c r="H595" s="319"/>
      <c r="I595" s="319"/>
      <c r="J595" s="319"/>
      <c r="K595" s="335"/>
      <c r="L595" s="326"/>
      <c r="M595" s="326"/>
      <c r="N595" s="326"/>
      <c r="O595" s="326"/>
      <c r="P595" s="326"/>
      <c r="Q595" s="326"/>
      <c r="R595" s="326"/>
      <c r="S595" s="326"/>
      <c r="T595" s="326"/>
      <c r="U595" s="326"/>
      <c r="V595" s="326"/>
      <c r="W595" s="327" t="s">
        <v>19</v>
      </c>
      <c r="X595" s="323" t="s">
        <v>11</v>
      </c>
      <c r="Y595" s="323" t="s">
        <v>12</v>
      </c>
      <c r="Z595" s="325" t="s">
        <v>13</v>
      </c>
      <c r="AA595" s="323" t="s">
        <v>14</v>
      </c>
      <c r="AB595" s="324" t="s">
        <v>15</v>
      </c>
      <c r="AC595" s="324" t="s">
        <v>16</v>
      </c>
      <c r="AD595" s="323" t="s">
        <v>103</v>
      </c>
    </row>
    <row r="596" spans="1:31" ht="15.75" customHeight="1" x14ac:dyDescent="0.25">
      <c r="A596" s="317"/>
      <c r="B596" s="84" t="s">
        <v>104</v>
      </c>
      <c r="C596" s="84" t="s">
        <v>105</v>
      </c>
      <c r="D596" s="84" t="s">
        <v>106</v>
      </c>
      <c r="E596" s="84" t="s">
        <v>107</v>
      </c>
      <c r="F596" s="84" t="s">
        <v>108</v>
      </c>
      <c r="G596" s="84" t="s">
        <v>109</v>
      </c>
      <c r="H596" s="84" t="s">
        <v>110</v>
      </c>
      <c r="I596" s="84" t="s">
        <v>73</v>
      </c>
      <c r="J596" s="84" t="s">
        <v>74</v>
      </c>
      <c r="K596" s="84" t="s">
        <v>142</v>
      </c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322"/>
      <c r="X596" s="317"/>
      <c r="Y596" s="317"/>
      <c r="Z596" s="317"/>
      <c r="AA596" s="317"/>
      <c r="AB596" s="317"/>
      <c r="AC596" s="317"/>
      <c r="AD596" s="317"/>
    </row>
    <row r="597" spans="1:31" ht="15.75" customHeight="1" x14ac:dyDescent="0.25">
      <c r="A597" s="84">
        <v>1602</v>
      </c>
      <c r="B597" s="87">
        <v>72</v>
      </c>
      <c r="C597" s="87"/>
      <c r="D597" s="87"/>
      <c r="E597" s="87"/>
      <c r="F597" s="87"/>
      <c r="G597" s="87"/>
      <c r="H597" s="87"/>
      <c r="I597" s="87"/>
      <c r="J597" s="87"/>
      <c r="K597" s="277"/>
      <c r="L597" s="232"/>
      <c r="M597" s="232"/>
      <c r="N597" s="232"/>
      <c r="O597" s="232"/>
      <c r="P597" s="232"/>
      <c r="Q597" s="232"/>
      <c r="R597" s="232"/>
      <c r="S597" s="232"/>
      <c r="T597" s="232"/>
      <c r="U597" s="232"/>
      <c r="V597" s="232"/>
      <c r="W597" s="129"/>
      <c r="X597" s="238"/>
      <c r="Y597" s="239"/>
      <c r="Z597" s="240"/>
      <c r="AA597" s="254"/>
      <c r="AB597" s="92">
        <f>B597</f>
        <v>72</v>
      </c>
      <c r="AC597" s="255"/>
      <c r="AD597" s="254"/>
    </row>
    <row r="598" spans="1:31" ht="15.75" customHeight="1" x14ac:dyDescent="0.25">
      <c r="A598" s="84">
        <v>1701</v>
      </c>
      <c r="B598" s="87"/>
      <c r="C598" s="87">
        <v>46</v>
      </c>
      <c r="D598" s="87"/>
      <c r="E598" s="87"/>
      <c r="F598" s="87"/>
      <c r="G598" s="87"/>
      <c r="H598" s="87"/>
      <c r="I598" s="87"/>
      <c r="J598" s="87"/>
      <c r="K598" s="277"/>
      <c r="L598" s="232"/>
      <c r="M598" s="232"/>
      <c r="N598" s="232"/>
      <c r="O598" s="232"/>
      <c r="P598" s="232"/>
      <c r="Q598" s="232"/>
      <c r="R598" s="232"/>
      <c r="S598" s="232"/>
      <c r="T598" s="232"/>
      <c r="U598" s="232"/>
      <c r="V598" s="232"/>
      <c r="W598" s="129"/>
      <c r="X598" s="241"/>
      <c r="Y598" s="101"/>
      <c r="Z598" s="242"/>
      <c r="AA598" s="96">
        <f>IF(C598=0,"",C598/B597)</f>
        <v>0.63888888888888884</v>
      </c>
      <c r="AB598" s="97">
        <v>46</v>
      </c>
      <c r="AC598" s="256">
        <f t="shared" ref="AC598:AC605" si="124">IF(AB598=0,"",AB598/AB597)</f>
        <v>0.63888888888888884</v>
      </c>
      <c r="AD598" s="256">
        <f t="shared" ref="AD598:AD605" si="125">IF(AB598=0,"",100%-AC598)</f>
        <v>0.36111111111111116</v>
      </c>
    </row>
    <row r="599" spans="1:31" ht="15.75" customHeight="1" x14ac:dyDescent="0.25">
      <c r="A599" s="84">
        <v>1702</v>
      </c>
      <c r="B599" s="87"/>
      <c r="C599" s="87"/>
      <c r="D599" s="87">
        <v>37</v>
      </c>
      <c r="E599" s="87"/>
      <c r="F599" s="87"/>
      <c r="G599" s="87"/>
      <c r="H599" s="87"/>
      <c r="I599" s="87"/>
      <c r="J599" s="87"/>
      <c r="K599" s="277"/>
      <c r="L599" s="232"/>
      <c r="M599" s="232"/>
      <c r="N599" s="232"/>
      <c r="O599" s="232"/>
      <c r="P599" s="232"/>
      <c r="Q599" s="232"/>
      <c r="R599" s="232"/>
      <c r="S599" s="232"/>
      <c r="T599" s="232"/>
      <c r="U599" s="232"/>
      <c r="V599" s="232">
        <f>AB599/AB597</f>
        <v>0.52777777777777779</v>
      </c>
      <c r="W599" s="129"/>
      <c r="X599" s="241"/>
      <c r="Y599" s="101"/>
      <c r="Z599" s="242"/>
      <c r="AA599" s="96">
        <f>IF(D599=0,"",D599/C598)</f>
        <v>0.80434782608695654</v>
      </c>
      <c r="AB599" s="97">
        <v>38</v>
      </c>
      <c r="AC599" s="256">
        <f t="shared" si="124"/>
        <v>0.82608695652173914</v>
      </c>
      <c r="AD599" s="256">
        <f t="shared" si="125"/>
        <v>0.17391304347826086</v>
      </c>
      <c r="AE599" s="128">
        <f>AB599/AB597</f>
        <v>0.52777777777777779</v>
      </c>
    </row>
    <row r="600" spans="1:31" ht="15.75" customHeight="1" x14ac:dyDescent="0.25">
      <c r="A600" s="84">
        <v>1801</v>
      </c>
      <c r="B600" s="87"/>
      <c r="C600" s="87"/>
      <c r="D600" s="87"/>
      <c r="E600" s="87">
        <v>31</v>
      </c>
      <c r="F600" s="87"/>
      <c r="G600" s="87"/>
      <c r="H600" s="87"/>
      <c r="I600" s="87"/>
      <c r="J600" s="87"/>
      <c r="K600" s="277"/>
      <c r="L600" s="232"/>
      <c r="M600" s="232"/>
      <c r="N600" s="232"/>
      <c r="O600" s="232"/>
      <c r="P600" s="232"/>
      <c r="Q600" s="232"/>
      <c r="R600" s="232"/>
      <c r="S600" s="232"/>
      <c r="T600" s="232"/>
      <c r="U600" s="232"/>
      <c r="V600" s="232"/>
      <c r="W600" s="129"/>
      <c r="X600" s="241"/>
      <c r="Y600" s="101"/>
      <c r="Z600" s="242"/>
      <c r="AA600" s="96">
        <f>IF(E600=0,"",E600/D599)</f>
        <v>0.83783783783783783</v>
      </c>
      <c r="AB600" s="97">
        <v>33</v>
      </c>
      <c r="AC600" s="256">
        <f t="shared" si="124"/>
        <v>0.86842105263157898</v>
      </c>
      <c r="AD600" s="256">
        <f t="shared" si="125"/>
        <v>0.13157894736842102</v>
      </c>
    </row>
    <row r="601" spans="1:31" ht="15.75" customHeight="1" x14ac:dyDescent="0.25">
      <c r="A601" s="84">
        <v>1802</v>
      </c>
      <c r="B601" s="87"/>
      <c r="C601" s="87"/>
      <c r="D601" s="87"/>
      <c r="E601" s="87"/>
      <c r="F601" s="87">
        <v>30</v>
      </c>
      <c r="G601" s="87"/>
      <c r="H601" s="87"/>
      <c r="I601" s="87"/>
      <c r="J601" s="87"/>
      <c r="K601" s="277"/>
      <c r="L601" s="232"/>
      <c r="M601" s="232"/>
      <c r="N601" s="232"/>
      <c r="O601" s="232"/>
      <c r="P601" s="232"/>
      <c r="Q601" s="232"/>
      <c r="R601" s="232"/>
      <c r="S601" s="232"/>
      <c r="T601" s="232"/>
      <c r="U601" s="232"/>
      <c r="V601" s="232"/>
      <c r="W601" s="129"/>
      <c r="X601" s="241"/>
      <c r="Y601" s="101"/>
      <c r="Z601" s="242"/>
      <c r="AA601" s="96">
        <f>IF(F601=0,"",F601/E600)</f>
        <v>0.967741935483871</v>
      </c>
      <c r="AB601" s="97">
        <v>32</v>
      </c>
      <c r="AC601" s="256">
        <f t="shared" si="124"/>
        <v>0.96969696969696972</v>
      </c>
      <c r="AD601" s="256">
        <f t="shared" si="125"/>
        <v>3.0303030303030276E-2</v>
      </c>
    </row>
    <row r="602" spans="1:31" ht="15.75" customHeight="1" x14ac:dyDescent="0.25">
      <c r="A602" s="84">
        <v>1901</v>
      </c>
      <c r="B602" s="87"/>
      <c r="C602" s="87"/>
      <c r="D602" s="87"/>
      <c r="E602" s="87"/>
      <c r="F602" s="87"/>
      <c r="G602" s="87">
        <v>30</v>
      </c>
      <c r="H602" s="87"/>
      <c r="I602" s="87"/>
      <c r="J602" s="87"/>
      <c r="K602" s="277"/>
      <c r="L602" s="232"/>
      <c r="M602" s="232"/>
      <c r="N602" s="232"/>
      <c r="O602" s="232"/>
      <c r="P602" s="232"/>
      <c r="Q602" s="232"/>
      <c r="R602" s="232"/>
      <c r="S602" s="232"/>
      <c r="T602" s="232"/>
      <c r="U602" s="232"/>
      <c r="V602" s="232"/>
      <c r="W602" s="129"/>
      <c r="X602" s="241"/>
      <c r="Y602" s="101"/>
      <c r="Z602" s="242"/>
      <c r="AA602" s="96">
        <f>IF(G602=0,"",G602/F601)</f>
        <v>1</v>
      </c>
      <c r="AB602" s="97">
        <v>32</v>
      </c>
      <c r="AC602" s="256">
        <f t="shared" si="124"/>
        <v>1</v>
      </c>
      <c r="AD602" s="256">
        <f t="shared" si="125"/>
        <v>0</v>
      </c>
    </row>
    <row r="603" spans="1:31" ht="15.75" customHeight="1" x14ac:dyDescent="0.25">
      <c r="A603" s="84">
        <v>1902</v>
      </c>
      <c r="B603" s="87"/>
      <c r="C603" s="87"/>
      <c r="D603" s="87"/>
      <c r="E603" s="87"/>
      <c r="F603" s="87"/>
      <c r="G603" s="87"/>
      <c r="H603" s="87">
        <v>30</v>
      </c>
      <c r="I603" s="87"/>
      <c r="J603" s="87"/>
      <c r="K603" s="277"/>
      <c r="L603" s="232"/>
      <c r="M603" s="232"/>
      <c r="N603" s="232"/>
      <c r="O603" s="232"/>
      <c r="P603" s="232"/>
      <c r="Q603" s="232"/>
      <c r="R603" s="232"/>
      <c r="S603" s="232"/>
      <c r="T603" s="232"/>
      <c r="U603" s="232"/>
      <c r="V603" s="232"/>
      <c r="W603" s="129"/>
      <c r="X603" s="241"/>
      <c r="Y603" s="101"/>
      <c r="Z603" s="242"/>
      <c r="AA603" s="96">
        <f>IF(H603=0,"",H603/G602)</f>
        <v>1</v>
      </c>
      <c r="AB603" s="97">
        <v>32</v>
      </c>
      <c r="AC603" s="256">
        <f t="shared" si="124"/>
        <v>1</v>
      </c>
      <c r="AD603" s="256">
        <f t="shared" si="125"/>
        <v>0</v>
      </c>
    </row>
    <row r="604" spans="1:31" ht="15.75" customHeight="1" x14ac:dyDescent="0.25">
      <c r="A604" s="84">
        <v>2001</v>
      </c>
      <c r="B604" s="87"/>
      <c r="C604" s="87"/>
      <c r="D604" s="87"/>
      <c r="E604" s="87"/>
      <c r="F604" s="87"/>
      <c r="G604" s="87"/>
      <c r="H604" s="87"/>
      <c r="I604" s="87">
        <v>30</v>
      </c>
      <c r="J604" s="87"/>
      <c r="K604" s="277"/>
      <c r="L604" s="232"/>
      <c r="M604" s="232"/>
      <c r="N604" s="232"/>
      <c r="O604" s="232"/>
      <c r="P604" s="232"/>
      <c r="Q604" s="232"/>
      <c r="R604" s="232"/>
      <c r="S604" s="232"/>
      <c r="T604" s="232"/>
      <c r="U604" s="232"/>
      <c r="V604" s="232"/>
      <c r="W604" s="129"/>
      <c r="X604" s="241"/>
      <c r="Y604" s="101"/>
      <c r="Z604" s="242"/>
      <c r="AA604" s="96">
        <f>IF(I604=0,"",I604/H603)</f>
        <v>1</v>
      </c>
      <c r="AB604" s="97">
        <v>31</v>
      </c>
      <c r="AC604" s="256">
        <f t="shared" si="124"/>
        <v>0.96875</v>
      </c>
      <c r="AD604" s="256">
        <f t="shared" si="125"/>
        <v>3.125E-2</v>
      </c>
    </row>
    <row r="605" spans="1:31" ht="15.75" customHeight="1" x14ac:dyDescent="0.25">
      <c r="A605" s="84">
        <v>2002</v>
      </c>
      <c r="B605" s="87"/>
      <c r="C605" s="87"/>
      <c r="D605" s="87"/>
      <c r="E605" s="87"/>
      <c r="F605" s="87"/>
      <c r="G605" s="87"/>
      <c r="H605" s="87"/>
      <c r="I605" s="87"/>
      <c r="J605" s="87">
        <v>30</v>
      </c>
      <c r="K605" s="277"/>
      <c r="L605" s="232"/>
      <c r="M605" s="232"/>
      <c r="N605" s="232"/>
      <c r="O605" s="232"/>
      <c r="P605" s="232"/>
      <c r="Q605" s="232"/>
      <c r="R605" s="232"/>
      <c r="S605" s="232"/>
      <c r="T605" s="232"/>
      <c r="U605" s="232"/>
      <c r="V605" s="232"/>
      <c r="W605" s="129">
        <v>23</v>
      </c>
      <c r="X605" s="241"/>
      <c r="Y605" s="101"/>
      <c r="Z605" s="242"/>
      <c r="AA605" s="96">
        <f>IF(J605=0,"",J605/I604)</f>
        <v>1</v>
      </c>
      <c r="AB605" s="97">
        <v>31</v>
      </c>
      <c r="AC605" s="256">
        <f t="shared" si="124"/>
        <v>1</v>
      </c>
      <c r="AD605" s="256">
        <f t="shared" si="125"/>
        <v>0</v>
      </c>
    </row>
    <row r="606" spans="1:31" ht="15.75" customHeight="1" x14ac:dyDescent="0.25">
      <c r="A606" s="84">
        <v>2101</v>
      </c>
      <c r="B606" s="87"/>
      <c r="C606" s="87"/>
      <c r="D606" s="87"/>
      <c r="E606" s="87"/>
      <c r="F606" s="87"/>
      <c r="G606" s="87"/>
      <c r="H606" s="87"/>
      <c r="I606" s="87"/>
      <c r="J606" s="87">
        <v>6</v>
      </c>
      <c r="K606" s="277"/>
      <c r="L606" s="232"/>
      <c r="M606" s="232"/>
      <c r="N606" s="232"/>
      <c r="O606" s="232"/>
      <c r="P606" s="232"/>
      <c r="Q606" s="232"/>
      <c r="R606" s="232"/>
      <c r="S606" s="232"/>
      <c r="T606" s="232"/>
      <c r="U606" s="232"/>
      <c r="V606" s="232"/>
      <c r="W606" s="129">
        <v>5</v>
      </c>
      <c r="X606" s="241"/>
      <c r="Y606" s="101"/>
      <c r="Z606" s="101"/>
      <c r="AA606" s="205"/>
      <c r="AB606" s="97">
        <v>8</v>
      </c>
      <c r="AC606" s="261"/>
      <c r="AD606" s="205"/>
    </row>
    <row r="607" spans="1:31" ht="15.75" customHeight="1" x14ac:dyDescent="0.25">
      <c r="A607" s="84">
        <v>2102</v>
      </c>
      <c r="B607" s="87"/>
      <c r="C607" s="87"/>
      <c r="D607" s="87"/>
      <c r="E607" s="87"/>
      <c r="F607" s="87"/>
      <c r="G607" s="87"/>
      <c r="H607" s="87"/>
      <c r="I607" s="87"/>
      <c r="J607" s="87">
        <v>3</v>
      </c>
      <c r="K607" s="277"/>
      <c r="L607" s="232"/>
      <c r="M607" s="232"/>
      <c r="N607" s="232"/>
      <c r="O607" s="232"/>
      <c r="P607" s="232"/>
      <c r="Q607" s="232"/>
      <c r="R607" s="232"/>
      <c r="S607" s="232"/>
      <c r="T607" s="232"/>
      <c r="U607" s="232"/>
      <c r="V607" s="232"/>
      <c r="W607" s="129">
        <v>3</v>
      </c>
      <c r="X607" s="241"/>
      <c r="Y607" s="101"/>
      <c r="Z607" s="232"/>
      <c r="AA607" s="205"/>
      <c r="AB607" s="106">
        <v>3</v>
      </c>
      <c r="AC607" s="261"/>
      <c r="AD607" s="205"/>
    </row>
    <row r="608" spans="1:31" ht="15.75" customHeight="1" x14ac:dyDescent="0.25">
      <c r="A608" s="84">
        <v>2201</v>
      </c>
      <c r="B608" s="87"/>
      <c r="C608" s="87"/>
      <c r="D608" s="87"/>
      <c r="E608" s="87"/>
      <c r="F608" s="87"/>
      <c r="G608" s="87"/>
      <c r="H608" s="87"/>
      <c r="I608" s="87"/>
      <c r="J608" s="87"/>
      <c r="K608" s="277"/>
      <c r="L608" s="232"/>
      <c r="M608" s="232"/>
      <c r="N608" s="232"/>
      <c r="O608" s="232"/>
      <c r="P608" s="232"/>
      <c r="Q608" s="232"/>
      <c r="R608" s="232"/>
      <c r="S608" s="232"/>
      <c r="T608" s="232"/>
      <c r="U608" s="232"/>
      <c r="V608" s="232"/>
      <c r="W608" s="129"/>
      <c r="X608" s="241"/>
      <c r="Y608" s="101"/>
      <c r="Z608" s="232"/>
      <c r="AA608" s="205"/>
      <c r="AB608" s="106"/>
      <c r="AC608" s="261"/>
      <c r="AD608" s="205"/>
    </row>
    <row r="609" spans="1:31" ht="15.75" customHeight="1" x14ac:dyDescent="0.25">
      <c r="A609" s="84">
        <v>2202</v>
      </c>
      <c r="B609" s="87"/>
      <c r="C609" s="87"/>
      <c r="D609" s="87"/>
      <c r="E609" s="87"/>
      <c r="F609" s="87"/>
      <c r="G609" s="87"/>
      <c r="H609" s="87"/>
      <c r="I609" s="87"/>
      <c r="J609" s="87"/>
      <c r="K609" s="277"/>
      <c r="L609" s="232"/>
      <c r="M609" s="232"/>
      <c r="N609" s="232"/>
      <c r="O609" s="232"/>
      <c r="P609" s="232"/>
      <c r="Q609" s="232"/>
      <c r="R609" s="232"/>
      <c r="S609" s="232"/>
      <c r="T609" s="232"/>
      <c r="U609" s="232"/>
      <c r="V609" s="232"/>
      <c r="W609" s="129"/>
      <c r="X609" s="241"/>
      <c r="Y609" s="101"/>
      <c r="Z609" s="232"/>
      <c r="AA609" s="205"/>
      <c r="AB609" s="106"/>
      <c r="AC609" s="261"/>
      <c r="AD609" s="205"/>
    </row>
    <row r="610" spans="1:31" ht="15.75" customHeight="1" x14ac:dyDescent="0.25">
      <c r="A610" s="84">
        <v>2301</v>
      </c>
      <c r="B610" s="87"/>
      <c r="C610" s="87"/>
      <c r="D610" s="87"/>
      <c r="E610" s="87"/>
      <c r="F610" s="87"/>
      <c r="G610" s="87"/>
      <c r="H610" s="87"/>
      <c r="I610" s="87"/>
      <c r="J610" s="87"/>
      <c r="K610" s="277"/>
      <c r="L610" s="232"/>
      <c r="M610" s="232"/>
      <c r="N610" s="232"/>
      <c r="O610" s="232"/>
      <c r="P610" s="232"/>
      <c r="Q610" s="232"/>
      <c r="R610" s="232"/>
      <c r="S610" s="232"/>
      <c r="T610" s="232"/>
      <c r="U610" s="232"/>
      <c r="V610" s="232"/>
      <c r="W610" s="129"/>
      <c r="X610" s="241"/>
      <c r="Y610" s="101"/>
      <c r="Z610" s="232"/>
      <c r="AA610" s="101"/>
      <c r="AB610" s="232"/>
      <c r="AC610" s="262"/>
      <c r="AD610" s="205"/>
    </row>
    <row r="611" spans="1:31" ht="15.75" customHeight="1" x14ac:dyDescent="0.25">
      <c r="A611" s="84">
        <v>2302</v>
      </c>
      <c r="B611" s="87"/>
      <c r="C611" s="87"/>
      <c r="D611" s="87"/>
      <c r="E611" s="87"/>
      <c r="F611" s="87"/>
      <c r="G611" s="87"/>
      <c r="H611" s="87"/>
      <c r="I611" s="87"/>
      <c r="J611" s="87"/>
      <c r="K611" s="277"/>
      <c r="L611" s="232"/>
      <c r="M611" s="232"/>
      <c r="N611" s="232"/>
      <c r="O611" s="232"/>
      <c r="P611" s="232"/>
      <c r="Q611" s="232"/>
      <c r="R611" s="232"/>
      <c r="S611" s="232"/>
      <c r="T611" s="232"/>
      <c r="U611" s="232"/>
      <c r="V611" s="232"/>
      <c r="W611" s="129"/>
      <c r="X611" s="241"/>
      <c r="Y611" s="101"/>
      <c r="Z611" s="232"/>
      <c r="AA611" s="111" t="s">
        <v>91</v>
      </c>
      <c r="AB611" s="164">
        <v>30</v>
      </c>
      <c r="AC611" s="112">
        <f>W614</f>
        <v>31</v>
      </c>
      <c r="AD611" s="114" t="s">
        <v>19</v>
      </c>
    </row>
    <row r="612" spans="1:31" ht="15.75" customHeight="1" x14ac:dyDescent="0.25">
      <c r="A612" s="84">
        <v>2401</v>
      </c>
      <c r="B612" s="87"/>
      <c r="C612" s="87"/>
      <c r="D612" s="87"/>
      <c r="E612" s="87"/>
      <c r="F612" s="87"/>
      <c r="G612" s="87"/>
      <c r="H612" s="87"/>
      <c r="I612" s="87"/>
      <c r="J612" s="87"/>
      <c r="K612" s="277"/>
      <c r="L612" s="232"/>
      <c r="M612" s="232"/>
      <c r="N612" s="232"/>
      <c r="O612" s="232"/>
      <c r="P612" s="232"/>
      <c r="Q612" s="232"/>
      <c r="R612" s="232"/>
      <c r="S612" s="232"/>
      <c r="T612" s="232"/>
      <c r="U612" s="232"/>
      <c r="V612" s="232"/>
      <c r="W612" s="129"/>
      <c r="X612" s="241"/>
      <c r="Y612" s="101"/>
      <c r="Z612" s="232"/>
      <c r="AA612" s="115" t="s">
        <v>92</v>
      </c>
      <c r="AB612" s="165">
        <f>IF(AB611/B597=0,"",AB611/B597)</f>
        <v>0.41666666666666669</v>
      </c>
      <c r="AC612" s="166">
        <f>IF(AB611/AC611=0,"",AB611/AC611)</f>
        <v>0.967741935483871</v>
      </c>
      <c r="AD612" s="118" t="s">
        <v>93</v>
      </c>
    </row>
    <row r="613" spans="1:31" ht="15.75" x14ac:dyDescent="0.25">
      <c r="A613" s="84">
        <v>2402</v>
      </c>
      <c r="B613" s="87"/>
      <c r="C613" s="87"/>
      <c r="D613" s="87"/>
      <c r="E613" s="87"/>
      <c r="F613" s="87"/>
      <c r="G613" s="87"/>
      <c r="H613" s="87"/>
      <c r="I613" s="87"/>
      <c r="J613" s="87"/>
      <c r="K613" s="277"/>
      <c r="L613" s="232"/>
      <c r="M613" s="232"/>
      <c r="N613" s="232"/>
      <c r="O613" s="232"/>
      <c r="P613" s="232"/>
      <c r="Q613" s="232"/>
      <c r="R613" s="232"/>
      <c r="S613" s="232"/>
      <c r="T613" s="232"/>
      <c r="U613" s="232"/>
      <c r="V613" s="232"/>
      <c r="W613" s="129"/>
      <c r="X613" s="243"/>
      <c r="Y613" s="244"/>
      <c r="Z613" s="245"/>
      <c r="AA613" s="120"/>
      <c r="AB613" s="121"/>
      <c r="AC613" s="121"/>
      <c r="AD613" s="122"/>
    </row>
    <row r="614" spans="1:31" ht="18" x14ac:dyDescent="0.25">
      <c r="A614" s="46"/>
      <c r="B614" s="296" t="s">
        <v>111</v>
      </c>
      <c r="C614" s="296"/>
      <c r="D614" s="296"/>
      <c r="E614" s="296"/>
      <c r="F614" s="296"/>
      <c r="G614" s="296"/>
      <c r="H614" s="296"/>
      <c r="I614" s="296"/>
      <c r="J614" s="296"/>
      <c r="K614" s="296"/>
      <c r="L614" s="296"/>
      <c r="M614" s="296"/>
      <c r="N614" s="296"/>
      <c r="O614" s="296"/>
      <c r="P614" s="296"/>
      <c r="Q614" s="296"/>
      <c r="R614" s="296"/>
      <c r="S614" s="296"/>
      <c r="T614" s="296"/>
      <c r="U614" s="296"/>
      <c r="V614" s="296"/>
      <c r="W614" s="123">
        <f>SUM(W597:W610)</f>
        <v>31</v>
      </c>
      <c r="X614" s="124">
        <f>IF(W605=0,"",W605/B597)</f>
        <v>0.31944444444444442</v>
      </c>
      <c r="Y614" s="124">
        <f>IF(W614=0,"",W614/B597)</f>
        <v>0.43055555555555558</v>
      </c>
      <c r="Z614" s="124">
        <f>IF(W605=0,"",Y614-X614)</f>
        <v>0.11111111111111116</v>
      </c>
      <c r="AA614" s="1"/>
      <c r="AB614" s="2"/>
      <c r="AC614" s="36"/>
      <c r="AD614" s="1"/>
    </row>
    <row r="615" spans="1:31" ht="12.75" customHeight="1" x14ac:dyDescent="0.2">
      <c r="X615" s="1"/>
      <c r="Y615" s="1"/>
      <c r="AA615" s="1"/>
    </row>
    <row r="616" spans="1:31" ht="12.75" customHeight="1" x14ac:dyDescent="0.2">
      <c r="X616" s="1"/>
      <c r="Y616" s="1"/>
      <c r="AA616" s="1"/>
    </row>
    <row r="617" spans="1:31" ht="26.25" x14ac:dyDescent="0.4">
      <c r="B617" s="297" t="s">
        <v>101</v>
      </c>
      <c r="C617" s="297"/>
      <c r="D617" s="297"/>
      <c r="E617" s="297"/>
      <c r="F617" s="297"/>
      <c r="G617" s="297"/>
      <c r="H617" s="297"/>
      <c r="I617" s="297"/>
      <c r="J617" s="297"/>
      <c r="K617" s="297"/>
      <c r="L617" s="297"/>
      <c r="M617" s="297"/>
      <c r="N617" s="297"/>
      <c r="O617" s="297"/>
      <c r="P617" s="297"/>
      <c r="Q617" s="297"/>
      <c r="R617" s="297"/>
      <c r="S617" s="297"/>
      <c r="T617" s="297"/>
      <c r="U617" s="297"/>
      <c r="V617" s="297"/>
      <c r="W617" s="208" t="s">
        <v>116</v>
      </c>
      <c r="X617" s="1"/>
      <c r="Y617" s="1"/>
      <c r="Z617" s="2"/>
      <c r="AA617" s="1"/>
      <c r="AB617" s="2"/>
      <c r="AC617" s="2"/>
      <c r="AD617" s="2"/>
    </row>
    <row r="618" spans="1:31" ht="20.25" x14ac:dyDescent="0.2">
      <c r="A618" s="334" t="s">
        <v>18</v>
      </c>
      <c r="B618" s="318" t="s">
        <v>102</v>
      </c>
      <c r="C618" s="319"/>
      <c r="D618" s="319"/>
      <c r="E618" s="319"/>
      <c r="F618" s="319"/>
      <c r="G618" s="319"/>
      <c r="H618" s="319"/>
      <c r="I618" s="319"/>
      <c r="J618" s="319"/>
      <c r="K618" s="335"/>
      <c r="L618" s="326"/>
      <c r="M618" s="326"/>
      <c r="N618" s="326"/>
      <c r="O618" s="326"/>
      <c r="P618" s="326"/>
      <c r="Q618" s="326"/>
      <c r="R618" s="326"/>
      <c r="S618" s="326"/>
      <c r="T618" s="326"/>
      <c r="U618" s="326"/>
      <c r="V618" s="326"/>
      <c r="W618" s="327" t="s">
        <v>19</v>
      </c>
      <c r="X618" s="323" t="s">
        <v>11</v>
      </c>
      <c r="Y618" s="323" t="s">
        <v>12</v>
      </c>
      <c r="Z618" s="325" t="s">
        <v>13</v>
      </c>
      <c r="AA618" s="323" t="s">
        <v>14</v>
      </c>
      <c r="AB618" s="324" t="s">
        <v>15</v>
      </c>
      <c r="AC618" s="324" t="s">
        <v>16</v>
      </c>
      <c r="AD618" s="323" t="s">
        <v>103</v>
      </c>
    </row>
    <row r="619" spans="1:31" ht="15.75" x14ac:dyDescent="0.25">
      <c r="A619" s="317"/>
      <c r="B619" s="84" t="s">
        <v>104</v>
      </c>
      <c r="C619" s="84" t="s">
        <v>105</v>
      </c>
      <c r="D619" s="84" t="s">
        <v>106</v>
      </c>
      <c r="E619" s="84" t="s">
        <v>107</v>
      </c>
      <c r="F619" s="84" t="s">
        <v>108</v>
      </c>
      <c r="G619" s="84" t="s">
        <v>109</v>
      </c>
      <c r="H619" s="84" t="s">
        <v>110</v>
      </c>
      <c r="I619" s="84" t="s">
        <v>73</v>
      </c>
      <c r="J619" s="84" t="s">
        <v>74</v>
      </c>
      <c r="K619" s="84" t="s">
        <v>141</v>
      </c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322"/>
      <c r="X619" s="317"/>
      <c r="Y619" s="317"/>
      <c r="Z619" s="317"/>
      <c r="AA619" s="317"/>
      <c r="AB619" s="317"/>
      <c r="AC619" s="317"/>
      <c r="AD619" s="317"/>
    </row>
    <row r="620" spans="1:31" ht="15.75" x14ac:dyDescent="0.25">
      <c r="A620" s="84">
        <v>1702</v>
      </c>
      <c r="B620" s="87">
        <v>69</v>
      </c>
      <c r="C620" s="87"/>
      <c r="D620" s="87"/>
      <c r="E620" s="87"/>
      <c r="F620" s="87"/>
      <c r="G620" s="87"/>
      <c r="H620" s="87"/>
      <c r="I620" s="87"/>
      <c r="J620" s="87"/>
      <c r="K620" s="277"/>
      <c r="L620" s="232"/>
      <c r="M620" s="232"/>
      <c r="N620" s="232"/>
      <c r="O620" s="232"/>
      <c r="P620" s="232"/>
      <c r="Q620" s="232"/>
      <c r="R620" s="232"/>
      <c r="S620" s="232"/>
      <c r="T620" s="232"/>
      <c r="U620" s="232"/>
      <c r="V620" s="232"/>
      <c r="W620" s="129"/>
      <c r="X620" s="238"/>
      <c r="Y620" s="239"/>
      <c r="Z620" s="240"/>
      <c r="AA620" s="254"/>
      <c r="AB620" s="92">
        <f>B620</f>
        <v>69</v>
      </c>
      <c r="AC620" s="255"/>
      <c r="AD620" s="254"/>
    </row>
    <row r="621" spans="1:31" ht="15.75" customHeight="1" x14ac:dyDescent="0.25">
      <c r="A621" s="84">
        <v>1801</v>
      </c>
      <c r="B621" s="87"/>
      <c r="C621" s="87">
        <v>57</v>
      </c>
      <c r="D621" s="87"/>
      <c r="E621" s="87"/>
      <c r="F621" s="87"/>
      <c r="G621" s="87"/>
      <c r="H621" s="87"/>
      <c r="I621" s="87"/>
      <c r="J621" s="87"/>
      <c r="K621" s="277"/>
      <c r="L621" s="232"/>
      <c r="M621" s="232"/>
      <c r="N621" s="232"/>
      <c r="O621" s="232"/>
      <c r="P621" s="232"/>
      <c r="Q621" s="232"/>
      <c r="R621" s="232"/>
      <c r="S621" s="232"/>
      <c r="T621" s="232"/>
      <c r="U621" s="232"/>
      <c r="V621" s="232"/>
      <c r="W621" s="129"/>
      <c r="X621" s="241"/>
      <c r="Y621" s="101"/>
      <c r="Z621" s="242"/>
      <c r="AA621" s="96">
        <f>IF(C621=0,"",C621/B620)</f>
        <v>0.82608695652173914</v>
      </c>
      <c r="AB621" s="97">
        <v>57</v>
      </c>
      <c r="AC621" s="256">
        <f t="shared" ref="AC621:AC628" si="126">IF(AB621=0,"",AB621/AB620)</f>
        <v>0.82608695652173914</v>
      </c>
      <c r="AD621" s="256">
        <f t="shared" ref="AD621:AD628" si="127">IF(AB621=0,"",100%-AC621)</f>
        <v>0.17391304347826086</v>
      </c>
    </row>
    <row r="622" spans="1:31" ht="15.75" customHeight="1" x14ac:dyDescent="0.25">
      <c r="A622" s="84">
        <v>1802</v>
      </c>
      <c r="B622" s="87"/>
      <c r="C622" s="87"/>
      <c r="D622" s="87">
        <v>46</v>
      </c>
      <c r="E622" s="87"/>
      <c r="F622" s="87"/>
      <c r="G622" s="87"/>
      <c r="H622" s="87"/>
      <c r="I622" s="87"/>
      <c r="J622" s="87"/>
      <c r="K622" s="277"/>
      <c r="L622" s="232"/>
      <c r="M622" s="232"/>
      <c r="N622" s="232"/>
      <c r="O622" s="232"/>
      <c r="P622" s="232"/>
      <c r="Q622" s="232"/>
      <c r="R622" s="232"/>
      <c r="S622" s="232"/>
      <c r="T622" s="232"/>
      <c r="U622" s="232"/>
      <c r="V622" s="232"/>
      <c r="W622" s="129"/>
      <c r="X622" s="241"/>
      <c r="Y622" s="101"/>
      <c r="Z622" s="242"/>
      <c r="AA622" s="96">
        <f>IF(D622=0,"",D622/C621)</f>
        <v>0.80701754385964908</v>
      </c>
      <c r="AB622" s="97">
        <v>46</v>
      </c>
      <c r="AC622" s="256">
        <f t="shared" si="126"/>
        <v>0.80701754385964908</v>
      </c>
      <c r="AD622" s="256">
        <f t="shared" si="127"/>
        <v>0.19298245614035092</v>
      </c>
      <c r="AE622" s="128">
        <f>AB622/AB620</f>
        <v>0.66666666666666663</v>
      </c>
    </row>
    <row r="623" spans="1:31" ht="15.75" customHeight="1" x14ac:dyDescent="0.25">
      <c r="A623" s="84">
        <v>1901</v>
      </c>
      <c r="B623" s="87"/>
      <c r="C623" s="87"/>
      <c r="D623" s="87"/>
      <c r="E623" s="87">
        <v>39</v>
      </c>
      <c r="F623" s="87"/>
      <c r="G623" s="87"/>
      <c r="H623" s="87"/>
      <c r="I623" s="87"/>
      <c r="J623" s="87"/>
      <c r="K623" s="277"/>
      <c r="L623" s="232"/>
      <c r="M623" s="232"/>
      <c r="N623" s="232"/>
      <c r="O623" s="232"/>
      <c r="P623" s="232"/>
      <c r="Q623" s="232"/>
      <c r="R623" s="232"/>
      <c r="S623" s="232"/>
      <c r="T623" s="232"/>
      <c r="U623" s="232"/>
      <c r="V623" s="232"/>
      <c r="W623" s="129"/>
      <c r="X623" s="241"/>
      <c r="Y623" s="101"/>
      <c r="Z623" s="242"/>
      <c r="AA623" s="96">
        <f>IF(E623=0,"",E623/D622)</f>
        <v>0.84782608695652173</v>
      </c>
      <c r="AB623" s="97">
        <v>42</v>
      </c>
      <c r="AC623" s="256">
        <f t="shared" si="126"/>
        <v>0.91304347826086951</v>
      </c>
      <c r="AD623" s="256">
        <f t="shared" si="127"/>
        <v>8.6956521739130488E-2</v>
      </c>
    </row>
    <row r="624" spans="1:31" ht="15.75" customHeight="1" x14ac:dyDescent="0.25">
      <c r="A624" s="84">
        <v>1902</v>
      </c>
      <c r="B624" s="87"/>
      <c r="C624" s="87"/>
      <c r="D624" s="87"/>
      <c r="E624" s="87"/>
      <c r="F624" s="87">
        <v>33</v>
      </c>
      <c r="G624" s="87"/>
      <c r="H624" s="87"/>
      <c r="I624" s="87"/>
      <c r="J624" s="87"/>
      <c r="K624" s="277"/>
      <c r="L624" s="232"/>
      <c r="M624" s="232"/>
      <c r="N624" s="232"/>
      <c r="O624" s="232"/>
      <c r="P624" s="232"/>
      <c r="Q624" s="232"/>
      <c r="R624" s="232"/>
      <c r="S624" s="232"/>
      <c r="T624" s="232"/>
      <c r="U624" s="232"/>
      <c r="V624" s="232"/>
      <c r="W624" s="129"/>
      <c r="X624" s="241"/>
      <c r="Y624" s="101"/>
      <c r="Z624" s="242"/>
      <c r="AA624" s="96">
        <f>IF(F624=0,"",F624/E623)</f>
        <v>0.84615384615384615</v>
      </c>
      <c r="AB624" s="97">
        <v>36</v>
      </c>
      <c r="AC624" s="256">
        <f t="shared" si="126"/>
        <v>0.8571428571428571</v>
      </c>
      <c r="AD624" s="256">
        <f t="shared" si="127"/>
        <v>0.1428571428571429</v>
      </c>
    </row>
    <row r="625" spans="1:30" ht="15.75" customHeight="1" x14ac:dyDescent="0.25">
      <c r="A625" s="84">
        <v>2001</v>
      </c>
      <c r="B625" s="87"/>
      <c r="C625" s="87"/>
      <c r="D625" s="87"/>
      <c r="E625" s="87"/>
      <c r="F625" s="87"/>
      <c r="G625" s="87">
        <v>33</v>
      </c>
      <c r="H625" s="87"/>
      <c r="I625" s="87"/>
      <c r="J625" s="87"/>
      <c r="K625" s="277"/>
      <c r="L625" s="232"/>
      <c r="M625" s="232"/>
      <c r="N625" s="232"/>
      <c r="O625" s="232"/>
      <c r="P625" s="232"/>
      <c r="Q625" s="232"/>
      <c r="R625" s="232"/>
      <c r="S625" s="232"/>
      <c r="T625" s="232"/>
      <c r="U625" s="232"/>
      <c r="V625" s="232"/>
      <c r="W625" s="129"/>
      <c r="X625" s="241"/>
      <c r="Y625" s="101"/>
      <c r="Z625" s="242"/>
      <c r="AA625" s="96">
        <f>IF(G625=0,"",G625/F624)</f>
        <v>1</v>
      </c>
      <c r="AB625" s="97">
        <v>34</v>
      </c>
      <c r="AC625" s="256">
        <f t="shared" si="126"/>
        <v>0.94444444444444442</v>
      </c>
      <c r="AD625" s="256">
        <f t="shared" si="127"/>
        <v>5.555555555555558E-2</v>
      </c>
    </row>
    <row r="626" spans="1:30" ht="15.75" customHeight="1" x14ac:dyDescent="0.25">
      <c r="A626" s="84">
        <v>2002</v>
      </c>
      <c r="B626" s="87"/>
      <c r="C626" s="87"/>
      <c r="D626" s="87"/>
      <c r="E626" s="87"/>
      <c r="F626" s="87"/>
      <c r="G626" s="87"/>
      <c r="H626" s="87">
        <v>33</v>
      </c>
      <c r="I626" s="87"/>
      <c r="J626" s="87"/>
      <c r="K626" s="277"/>
      <c r="L626" s="232"/>
      <c r="M626" s="232"/>
      <c r="N626" s="232"/>
      <c r="O626" s="232"/>
      <c r="P626" s="232"/>
      <c r="Q626" s="232"/>
      <c r="R626" s="232"/>
      <c r="S626" s="232"/>
      <c r="T626" s="232"/>
      <c r="U626" s="232"/>
      <c r="V626" s="232"/>
      <c r="W626" s="129"/>
      <c r="X626" s="241"/>
      <c r="Y626" s="101"/>
      <c r="Z626" s="242"/>
      <c r="AA626" s="96">
        <f>IF(H626=0,"",H626/G625)</f>
        <v>1</v>
      </c>
      <c r="AB626" s="97">
        <v>34</v>
      </c>
      <c r="AC626" s="256">
        <f t="shared" si="126"/>
        <v>1</v>
      </c>
      <c r="AD626" s="256">
        <f t="shared" si="127"/>
        <v>0</v>
      </c>
    </row>
    <row r="627" spans="1:30" ht="15.75" customHeight="1" x14ac:dyDescent="0.25">
      <c r="A627" s="84">
        <v>2101</v>
      </c>
      <c r="B627" s="87"/>
      <c r="C627" s="87"/>
      <c r="D627" s="87"/>
      <c r="E627" s="87"/>
      <c r="F627" s="87"/>
      <c r="G627" s="87"/>
      <c r="H627" s="87"/>
      <c r="I627" s="87">
        <v>33</v>
      </c>
      <c r="J627" s="87"/>
      <c r="K627" s="277"/>
      <c r="L627" s="232"/>
      <c r="M627" s="232"/>
      <c r="N627" s="232"/>
      <c r="O627" s="232"/>
      <c r="P627" s="232"/>
      <c r="Q627" s="232"/>
      <c r="R627" s="232"/>
      <c r="S627" s="232"/>
      <c r="T627" s="232"/>
      <c r="U627" s="232"/>
      <c r="V627" s="232"/>
      <c r="W627" s="129"/>
      <c r="X627" s="241"/>
      <c r="Y627" s="101"/>
      <c r="Z627" s="242"/>
      <c r="AA627" s="96">
        <f>IF(I627=0,"",I627/H626)</f>
        <v>1</v>
      </c>
      <c r="AB627" s="97">
        <v>34</v>
      </c>
      <c r="AC627" s="256">
        <f t="shared" si="126"/>
        <v>1</v>
      </c>
      <c r="AD627" s="256">
        <f t="shared" si="127"/>
        <v>0</v>
      </c>
    </row>
    <row r="628" spans="1:30" ht="15.75" customHeight="1" x14ac:dyDescent="0.25">
      <c r="A628" s="84">
        <v>2102</v>
      </c>
      <c r="B628" s="87"/>
      <c r="C628" s="87"/>
      <c r="D628" s="87"/>
      <c r="E628" s="87"/>
      <c r="F628" s="87"/>
      <c r="G628" s="87"/>
      <c r="H628" s="87"/>
      <c r="I628" s="87"/>
      <c r="J628" s="87">
        <v>32</v>
      </c>
      <c r="K628" s="277"/>
      <c r="L628" s="232"/>
      <c r="M628" s="232"/>
      <c r="N628" s="232"/>
      <c r="O628" s="232"/>
      <c r="P628" s="232"/>
      <c r="Q628" s="232"/>
      <c r="R628" s="232"/>
      <c r="S628" s="232"/>
      <c r="T628" s="232"/>
      <c r="U628" s="232"/>
      <c r="V628" s="232"/>
      <c r="W628" s="129">
        <v>28</v>
      </c>
      <c r="X628" s="241"/>
      <c r="Y628" s="101"/>
      <c r="Z628" s="242"/>
      <c r="AA628" s="96">
        <f>IF(J628=0,"",J628/I627)</f>
        <v>0.96969696969696972</v>
      </c>
      <c r="AB628" s="97">
        <v>34</v>
      </c>
      <c r="AC628" s="256">
        <f t="shared" si="126"/>
        <v>1</v>
      </c>
      <c r="AD628" s="256">
        <f t="shared" si="127"/>
        <v>0</v>
      </c>
    </row>
    <row r="629" spans="1:30" ht="15.75" customHeight="1" x14ac:dyDescent="0.25">
      <c r="A629" s="84">
        <v>2201</v>
      </c>
      <c r="B629" s="87"/>
      <c r="C629" s="87"/>
      <c r="D629" s="87"/>
      <c r="E629" s="87"/>
      <c r="F629" s="87"/>
      <c r="G629" s="87"/>
      <c r="H629" s="87"/>
      <c r="I629" s="87"/>
      <c r="J629" s="87">
        <v>2</v>
      </c>
      <c r="K629" s="277"/>
      <c r="L629" s="232"/>
      <c r="M629" s="232"/>
      <c r="N629" s="232"/>
      <c r="O629" s="232"/>
      <c r="P629" s="232"/>
      <c r="Q629" s="232"/>
      <c r="R629" s="232"/>
      <c r="S629" s="232"/>
      <c r="T629" s="232"/>
      <c r="U629" s="232"/>
      <c r="V629" s="232"/>
      <c r="W629" s="129">
        <v>2</v>
      </c>
      <c r="X629" s="241"/>
      <c r="Y629" s="101"/>
      <c r="Z629" s="101"/>
      <c r="AA629" s="205"/>
      <c r="AB629" s="97">
        <v>5</v>
      </c>
      <c r="AC629" s="261"/>
      <c r="AD629" s="205"/>
    </row>
    <row r="630" spans="1:30" ht="15.75" customHeight="1" x14ac:dyDescent="0.25">
      <c r="A630" s="84">
        <v>2202</v>
      </c>
      <c r="B630" s="87"/>
      <c r="C630" s="87"/>
      <c r="D630" s="87"/>
      <c r="E630" s="87"/>
      <c r="F630" s="87"/>
      <c r="G630" s="87"/>
      <c r="H630" s="87"/>
      <c r="I630" s="87"/>
      <c r="J630" s="87">
        <v>3</v>
      </c>
      <c r="K630" s="277"/>
      <c r="L630" s="232"/>
      <c r="M630" s="232"/>
      <c r="N630" s="232"/>
      <c r="O630" s="232"/>
      <c r="P630" s="232"/>
      <c r="Q630" s="232"/>
      <c r="R630" s="232"/>
      <c r="S630" s="232"/>
      <c r="T630" s="232"/>
      <c r="U630" s="232"/>
      <c r="V630" s="232"/>
      <c r="W630" s="129">
        <v>2</v>
      </c>
      <c r="X630" s="241"/>
      <c r="Y630" s="101"/>
      <c r="Z630" s="232"/>
      <c r="AA630" s="205"/>
      <c r="AB630" s="106">
        <v>4</v>
      </c>
      <c r="AC630" s="261"/>
      <c r="AD630" s="205"/>
    </row>
    <row r="631" spans="1:30" ht="15.75" customHeight="1" x14ac:dyDescent="0.25">
      <c r="A631" s="84">
        <v>2301</v>
      </c>
      <c r="B631" s="87"/>
      <c r="C631" s="87"/>
      <c r="D631" s="87"/>
      <c r="E631" s="87"/>
      <c r="F631" s="87"/>
      <c r="G631" s="87"/>
      <c r="H631" s="87"/>
      <c r="I631" s="87"/>
      <c r="J631" s="87">
        <v>1</v>
      </c>
      <c r="K631" s="277"/>
      <c r="L631" s="232"/>
      <c r="M631" s="232"/>
      <c r="N631" s="232"/>
      <c r="O631" s="232"/>
      <c r="P631" s="232"/>
      <c r="Q631" s="232"/>
      <c r="R631" s="232"/>
      <c r="S631" s="232"/>
      <c r="T631" s="232"/>
      <c r="U631" s="232"/>
      <c r="V631" s="232"/>
      <c r="W631" s="129">
        <v>1</v>
      </c>
      <c r="X631" s="241"/>
      <c r="Y631" s="101"/>
      <c r="Z631" s="232"/>
      <c r="AA631" s="205"/>
      <c r="AB631" s="106">
        <v>1</v>
      </c>
      <c r="AC631" s="261"/>
      <c r="AD631" s="205"/>
    </row>
    <row r="632" spans="1:30" ht="15.75" customHeight="1" x14ac:dyDescent="0.25">
      <c r="A632" s="84">
        <v>2302</v>
      </c>
      <c r="B632" s="87"/>
      <c r="C632" s="87"/>
      <c r="D632" s="87"/>
      <c r="E632" s="87"/>
      <c r="F632" s="87"/>
      <c r="G632" s="87"/>
      <c r="H632" s="87"/>
      <c r="I632" s="87"/>
      <c r="J632" s="87"/>
      <c r="K632" s="277"/>
      <c r="L632" s="232"/>
      <c r="M632" s="232"/>
      <c r="N632" s="232"/>
      <c r="O632" s="232"/>
      <c r="P632" s="232"/>
      <c r="Q632" s="232"/>
      <c r="R632" s="232"/>
      <c r="S632" s="232"/>
      <c r="T632" s="232"/>
      <c r="U632" s="232"/>
      <c r="V632" s="232"/>
      <c r="W632" s="129"/>
      <c r="X632" s="241"/>
      <c r="Y632" s="101"/>
      <c r="Z632" s="232"/>
      <c r="AA632" s="205"/>
      <c r="AB632" s="106"/>
      <c r="AC632" s="261"/>
      <c r="AD632" s="205"/>
    </row>
    <row r="633" spans="1:30" ht="15.75" customHeight="1" x14ac:dyDescent="0.25">
      <c r="A633" s="84">
        <v>2401</v>
      </c>
      <c r="B633" s="87"/>
      <c r="C633" s="87"/>
      <c r="D633" s="87"/>
      <c r="E633" s="87"/>
      <c r="F633" s="87"/>
      <c r="G633" s="87"/>
      <c r="H633" s="87"/>
      <c r="I633" s="87"/>
      <c r="J633" s="87"/>
      <c r="K633" s="277"/>
      <c r="L633" s="232"/>
      <c r="M633" s="232"/>
      <c r="N633" s="232"/>
      <c r="O633" s="232"/>
      <c r="P633" s="232"/>
      <c r="Q633" s="232"/>
      <c r="R633" s="232"/>
      <c r="S633" s="232"/>
      <c r="T633" s="232"/>
      <c r="U633" s="232"/>
      <c r="V633" s="232"/>
      <c r="W633" s="129"/>
      <c r="X633" s="241"/>
      <c r="Y633" s="101"/>
      <c r="Z633" s="232"/>
      <c r="AA633" s="101"/>
      <c r="AB633" s="232"/>
      <c r="AC633" s="262"/>
      <c r="AD633" s="205"/>
    </row>
    <row r="634" spans="1:30" ht="15.75" customHeight="1" x14ac:dyDescent="0.25">
      <c r="A634" s="84">
        <v>2402</v>
      </c>
      <c r="B634" s="87"/>
      <c r="C634" s="87"/>
      <c r="D634" s="87"/>
      <c r="E634" s="87"/>
      <c r="F634" s="87"/>
      <c r="G634" s="87"/>
      <c r="H634" s="87"/>
      <c r="I634" s="87"/>
      <c r="J634" s="87"/>
      <c r="K634" s="277"/>
      <c r="L634" s="232"/>
      <c r="M634" s="232"/>
      <c r="N634" s="232"/>
      <c r="O634" s="232"/>
      <c r="P634" s="232"/>
      <c r="Q634" s="232"/>
      <c r="R634" s="232"/>
      <c r="S634" s="232"/>
      <c r="T634" s="232"/>
      <c r="U634" s="232"/>
      <c r="V634" s="232"/>
      <c r="W634" s="129"/>
      <c r="X634" s="241"/>
      <c r="Y634" s="101"/>
      <c r="Z634" s="232"/>
      <c r="AA634" s="111" t="s">
        <v>91</v>
      </c>
      <c r="AB634" s="164">
        <v>31</v>
      </c>
      <c r="AC634" s="112">
        <f>W637</f>
        <v>33</v>
      </c>
      <c r="AD634" s="114" t="s">
        <v>19</v>
      </c>
    </row>
    <row r="635" spans="1:30" ht="15.75" customHeight="1" x14ac:dyDescent="0.25">
      <c r="A635" s="84">
        <v>2501</v>
      </c>
      <c r="B635" s="87"/>
      <c r="C635" s="87"/>
      <c r="D635" s="87"/>
      <c r="E635" s="87"/>
      <c r="F635" s="87"/>
      <c r="G635" s="87"/>
      <c r="H635" s="87"/>
      <c r="I635" s="87"/>
      <c r="J635" s="87"/>
      <c r="K635" s="277"/>
      <c r="L635" s="232"/>
      <c r="M635" s="232"/>
      <c r="N635" s="232"/>
      <c r="O635" s="232"/>
      <c r="P635" s="232"/>
      <c r="Q635" s="232"/>
      <c r="R635" s="232"/>
      <c r="S635" s="232"/>
      <c r="T635" s="232"/>
      <c r="U635" s="232"/>
      <c r="V635" s="232"/>
      <c r="W635" s="129"/>
      <c r="X635" s="241"/>
      <c r="Y635" s="101"/>
      <c r="Z635" s="232"/>
      <c r="AA635" s="115" t="s">
        <v>92</v>
      </c>
      <c r="AB635" s="165">
        <f>IF(AB634/B620=0,"",AB634/B620)</f>
        <v>0.44927536231884058</v>
      </c>
      <c r="AC635" s="166">
        <f>IF(AB634/AC634=0,"",AB634/AC634)</f>
        <v>0.93939393939393945</v>
      </c>
      <c r="AD635" s="118" t="s">
        <v>93</v>
      </c>
    </row>
    <row r="636" spans="1:30" ht="15.75" customHeight="1" x14ac:dyDescent="0.25">
      <c r="A636" s="84">
        <v>2502</v>
      </c>
      <c r="B636" s="87"/>
      <c r="C636" s="87"/>
      <c r="D636" s="87"/>
      <c r="E636" s="87"/>
      <c r="F636" s="87"/>
      <c r="G636" s="87"/>
      <c r="H636" s="87"/>
      <c r="I636" s="87"/>
      <c r="J636" s="87"/>
      <c r="K636" s="277"/>
      <c r="L636" s="232"/>
      <c r="M636" s="232"/>
      <c r="N636" s="232"/>
      <c r="O636" s="232"/>
      <c r="P636" s="232"/>
      <c r="Q636" s="232"/>
      <c r="R636" s="232"/>
      <c r="S636" s="232"/>
      <c r="T636" s="232"/>
      <c r="U636" s="232"/>
      <c r="V636" s="232"/>
      <c r="W636" s="129"/>
      <c r="X636" s="243"/>
      <c r="Y636" s="244"/>
      <c r="Z636" s="245"/>
      <c r="AA636" s="120"/>
      <c r="AB636" s="121"/>
      <c r="AC636" s="121"/>
      <c r="AD636" s="122"/>
    </row>
    <row r="637" spans="1:30" ht="18" x14ac:dyDescent="0.25">
      <c r="A637" s="46"/>
      <c r="B637" s="296" t="s">
        <v>111</v>
      </c>
      <c r="C637" s="296"/>
      <c r="D637" s="296"/>
      <c r="E637" s="296"/>
      <c r="F637" s="296"/>
      <c r="G637" s="296"/>
      <c r="H637" s="296"/>
      <c r="I637" s="296"/>
      <c r="J637" s="296"/>
      <c r="K637" s="296"/>
      <c r="L637" s="296"/>
      <c r="M637" s="296"/>
      <c r="N637" s="296"/>
      <c r="O637" s="296"/>
      <c r="P637" s="296"/>
      <c r="Q637" s="296"/>
      <c r="R637" s="296"/>
      <c r="S637" s="296"/>
      <c r="T637" s="296"/>
      <c r="U637" s="296"/>
      <c r="V637" s="296"/>
      <c r="W637" s="123">
        <f>SUM(W628:W633)</f>
        <v>33</v>
      </c>
      <c r="X637" s="124">
        <f>IF(W628=0,"",W628/B620)</f>
        <v>0.40579710144927539</v>
      </c>
      <c r="Y637" s="124">
        <f>IF(W637=0,"",W637/B620)</f>
        <v>0.47826086956521741</v>
      </c>
      <c r="Z637" s="124">
        <f>IF(W629=0,"",Y637-X637)</f>
        <v>7.2463768115942018E-2</v>
      </c>
      <c r="AA637" s="1"/>
      <c r="AB637" s="2"/>
      <c r="AC637" s="36"/>
      <c r="AD637" s="1"/>
    </row>
    <row r="638" spans="1:30" ht="12.75" customHeight="1" x14ac:dyDescent="0.2">
      <c r="X638" s="1"/>
      <c r="Y638" s="1"/>
      <c r="AA638" s="1"/>
    </row>
    <row r="639" spans="1:30" ht="12.75" customHeight="1" x14ac:dyDescent="0.2">
      <c r="X639" s="1"/>
      <c r="Y639" s="1"/>
      <c r="AA639" s="1"/>
    </row>
    <row r="640" spans="1:30" ht="26.25" x14ac:dyDescent="0.4">
      <c r="B640" s="297" t="s">
        <v>101</v>
      </c>
      <c r="C640" s="297"/>
      <c r="D640" s="297"/>
      <c r="E640" s="297"/>
      <c r="F640" s="297"/>
      <c r="G640" s="297"/>
      <c r="H640" s="297"/>
      <c r="I640" s="297"/>
      <c r="J640" s="297"/>
      <c r="K640" s="297"/>
      <c r="L640" s="297"/>
      <c r="M640" s="297"/>
      <c r="N640" s="297"/>
      <c r="O640" s="297"/>
      <c r="P640" s="297"/>
      <c r="Q640" s="297"/>
      <c r="R640" s="297"/>
      <c r="S640" s="297"/>
      <c r="T640" s="297"/>
      <c r="U640" s="297"/>
      <c r="V640" s="297"/>
      <c r="W640" s="208" t="s">
        <v>118</v>
      </c>
      <c r="X640" s="1"/>
      <c r="Y640" s="1"/>
      <c r="Z640" s="2"/>
      <c r="AA640" s="1"/>
      <c r="AB640" s="2"/>
      <c r="AC640" s="2"/>
      <c r="AD640" s="2"/>
    </row>
    <row r="641" spans="1:31" ht="20.25" x14ac:dyDescent="0.2">
      <c r="A641" s="334" t="s">
        <v>18</v>
      </c>
      <c r="B641" s="318" t="s">
        <v>102</v>
      </c>
      <c r="C641" s="319"/>
      <c r="D641" s="319"/>
      <c r="E641" s="319"/>
      <c r="F641" s="319"/>
      <c r="G641" s="319"/>
      <c r="H641" s="319"/>
      <c r="I641" s="319"/>
      <c r="J641" s="319"/>
      <c r="K641" s="335"/>
      <c r="L641" s="326"/>
      <c r="M641" s="326"/>
      <c r="N641" s="326"/>
      <c r="O641" s="326"/>
      <c r="P641" s="326"/>
      <c r="Q641" s="326"/>
      <c r="R641" s="326"/>
      <c r="S641" s="326"/>
      <c r="T641" s="326"/>
      <c r="U641" s="326"/>
      <c r="V641" s="326"/>
      <c r="W641" s="327" t="s">
        <v>19</v>
      </c>
      <c r="X641" s="323" t="s">
        <v>11</v>
      </c>
      <c r="Y641" s="323" t="s">
        <v>12</v>
      </c>
      <c r="Z641" s="325" t="s">
        <v>13</v>
      </c>
      <c r="AA641" s="323" t="s">
        <v>14</v>
      </c>
      <c r="AB641" s="324" t="s">
        <v>15</v>
      </c>
      <c r="AC641" s="324" t="s">
        <v>16</v>
      </c>
      <c r="AD641" s="323" t="s">
        <v>103</v>
      </c>
    </row>
    <row r="642" spans="1:31" ht="15.75" x14ac:dyDescent="0.25">
      <c r="A642" s="317"/>
      <c r="B642" s="84" t="s">
        <v>104</v>
      </c>
      <c r="C642" s="84" t="s">
        <v>105</v>
      </c>
      <c r="D642" s="84" t="s">
        <v>106</v>
      </c>
      <c r="E642" s="84" t="s">
        <v>107</v>
      </c>
      <c r="F642" s="84" t="s">
        <v>108</v>
      </c>
      <c r="G642" s="84" t="s">
        <v>109</v>
      </c>
      <c r="H642" s="84" t="s">
        <v>110</v>
      </c>
      <c r="I642" s="84" t="s">
        <v>73</v>
      </c>
      <c r="J642" s="84" t="s">
        <v>74</v>
      </c>
      <c r="K642" s="84" t="s">
        <v>141</v>
      </c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322"/>
      <c r="X642" s="317"/>
      <c r="Y642" s="317"/>
      <c r="Z642" s="317"/>
      <c r="AA642" s="317"/>
      <c r="AB642" s="317"/>
      <c r="AC642" s="317"/>
      <c r="AD642" s="317"/>
    </row>
    <row r="643" spans="1:31" ht="15.75" customHeight="1" x14ac:dyDescent="0.25">
      <c r="A643" s="84">
        <v>1802</v>
      </c>
      <c r="B643" s="87">
        <v>80</v>
      </c>
      <c r="C643" s="87"/>
      <c r="D643" s="87"/>
      <c r="E643" s="87"/>
      <c r="F643" s="87"/>
      <c r="G643" s="87"/>
      <c r="H643" s="87"/>
      <c r="I643" s="87"/>
      <c r="J643" s="87"/>
      <c r="K643" s="277"/>
      <c r="L643" s="232"/>
      <c r="M643" s="232"/>
      <c r="N643" s="232"/>
      <c r="O643" s="232"/>
      <c r="P643" s="232"/>
      <c r="Q643" s="232"/>
      <c r="R643" s="232"/>
      <c r="S643" s="232"/>
      <c r="T643" s="232"/>
      <c r="U643" s="232"/>
      <c r="V643" s="232"/>
      <c r="W643" s="129"/>
      <c r="X643" s="238"/>
      <c r="Y643" s="239"/>
      <c r="Z643" s="240"/>
      <c r="AA643" s="254"/>
      <c r="AB643" s="92">
        <f>B643</f>
        <v>80</v>
      </c>
      <c r="AC643" s="255"/>
      <c r="AD643" s="254"/>
    </row>
    <row r="644" spans="1:31" ht="15.75" customHeight="1" x14ac:dyDescent="0.25">
      <c r="A644" s="84">
        <v>1901</v>
      </c>
      <c r="B644" s="87"/>
      <c r="C644" s="87">
        <v>61</v>
      </c>
      <c r="D644" s="87"/>
      <c r="E644" s="87"/>
      <c r="F644" s="87"/>
      <c r="G644" s="87"/>
      <c r="H644" s="87"/>
      <c r="I644" s="87"/>
      <c r="J644" s="87"/>
      <c r="K644" s="277"/>
      <c r="L644" s="232"/>
      <c r="M644" s="232"/>
      <c r="N644" s="232"/>
      <c r="O644" s="232"/>
      <c r="P644" s="232"/>
      <c r="Q644" s="232"/>
      <c r="R644" s="232"/>
      <c r="S644" s="232"/>
      <c r="T644" s="232"/>
      <c r="U644" s="232"/>
      <c r="V644" s="232"/>
      <c r="W644" s="129"/>
      <c r="X644" s="241"/>
      <c r="Y644" s="101"/>
      <c r="Z644" s="242"/>
      <c r="AA644" s="96">
        <f>IF(C644=0,"",C644/B643)</f>
        <v>0.76249999999999996</v>
      </c>
      <c r="AB644" s="97">
        <v>61</v>
      </c>
      <c r="AC644" s="256">
        <f t="shared" ref="AC644:AC651" si="128">IF(AB644=0,"",AB644/AB643)</f>
        <v>0.76249999999999996</v>
      </c>
      <c r="AD644" s="256">
        <f t="shared" ref="AD644:AD651" si="129">IF(AB644=0,"",100%-AC644)</f>
        <v>0.23750000000000004</v>
      </c>
    </row>
    <row r="645" spans="1:31" ht="15.75" customHeight="1" x14ac:dyDescent="0.25">
      <c r="A645" s="84">
        <v>1902</v>
      </c>
      <c r="B645" s="87"/>
      <c r="C645" s="87"/>
      <c r="D645" s="87">
        <v>55</v>
      </c>
      <c r="E645" s="87"/>
      <c r="F645" s="87"/>
      <c r="G645" s="87"/>
      <c r="H645" s="87"/>
      <c r="I645" s="87"/>
      <c r="J645" s="87"/>
      <c r="K645" s="277"/>
      <c r="L645" s="232"/>
      <c r="M645" s="232"/>
      <c r="N645" s="232"/>
      <c r="O645" s="232"/>
      <c r="P645" s="232"/>
      <c r="Q645" s="232"/>
      <c r="R645" s="232"/>
      <c r="S645" s="232"/>
      <c r="T645" s="232"/>
      <c r="U645" s="232"/>
      <c r="V645" s="232"/>
      <c r="W645" s="129"/>
      <c r="X645" s="241"/>
      <c r="Y645" s="101"/>
      <c r="Z645" s="242"/>
      <c r="AA645" s="96">
        <f>IF(D645=0,"",D645/C644)</f>
        <v>0.90163934426229508</v>
      </c>
      <c r="AB645" s="97">
        <v>56</v>
      </c>
      <c r="AC645" s="256">
        <f t="shared" si="128"/>
        <v>0.91803278688524592</v>
      </c>
      <c r="AD645" s="256">
        <f t="shared" si="129"/>
        <v>8.1967213114754078E-2</v>
      </c>
      <c r="AE645" s="128">
        <f>AB645/AB643</f>
        <v>0.7</v>
      </c>
    </row>
    <row r="646" spans="1:31" ht="15.75" customHeight="1" x14ac:dyDescent="0.25">
      <c r="A646" s="84">
        <v>2001</v>
      </c>
      <c r="B646" s="87"/>
      <c r="C646" s="87"/>
      <c r="D646" s="87"/>
      <c r="E646" s="87">
        <v>47</v>
      </c>
      <c r="F646" s="87"/>
      <c r="G646" s="87"/>
      <c r="H646" s="87"/>
      <c r="I646" s="87"/>
      <c r="J646" s="87"/>
      <c r="K646" s="277"/>
      <c r="L646" s="232"/>
      <c r="M646" s="232"/>
      <c r="N646" s="232"/>
      <c r="O646" s="232"/>
      <c r="P646" s="232"/>
      <c r="Q646" s="232"/>
      <c r="R646" s="232"/>
      <c r="S646" s="232"/>
      <c r="T646" s="232"/>
      <c r="U646" s="232"/>
      <c r="V646" s="232"/>
      <c r="W646" s="129"/>
      <c r="X646" s="241"/>
      <c r="Y646" s="101"/>
      <c r="Z646" s="242"/>
      <c r="AA646" s="96">
        <f>IF(E646=0,"",E646/D645)</f>
        <v>0.8545454545454545</v>
      </c>
      <c r="AB646" s="97">
        <v>53</v>
      </c>
      <c r="AC646" s="256">
        <f t="shared" si="128"/>
        <v>0.9464285714285714</v>
      </c>
      <c r="AD646" s="256">
        <f t="shared" si="129"/>
        <v>5.3571428571428603E-2</v>
      </c>
    </row>
    <row r="647" spans="1:31" ht="15.75" customHeight="1" x14ac:dyDescent="0.25">
      <c r="A647" s="84">
        <v>2002</v>
      </c>
      <c r="B647" s="87"/>
      <c r="C647" s="87"/>
      <c r="D647" s="87"/>
      <c r="E647" s="87"/>
      <c r="F647" s="87">
        <v>42</v>
      </c>
      <c r="G647" s="87"/>
      <c r="H647" s="87"/>
      <c r="I647" s="87"/>
      <c r="J647" s="87"/>
      <c r="K647" s="277"/>
      <c r="L647" s="232"/>
      <c r="M647" s="232"/>
      <c r="N647" s="232"/>
      <c r="O647" s="232"/>
      <c r="P647" s="232"/>
      <c r="Q647" s="232"/>
      <c r="R647" s="232"/>
      <c r="S647" s="232"/>
      <c r="T647" s="232"/>
      <c r="U647" s="232"/>
      <c r="V647" s="232"/>
      <c r="W647" s="129"/>
      <c r="X647" s="241"/>
      <c r="Y647" s="101"/>
      <c r="Z647" s="242"/>
      <c r="AA647" s="96">
        <f>IF(F647=0,"",F647/E646)</f>
        <v>0.8936170212765957</v>
      </c>
      <c r="AB647" s="97">
        <v>53</v>
      </c>
      <c r="AC647" s="256">
        <f t="shared" si="128"/>
        <v>1</v>
      </c>
      <c r="AD647" s="256">
        <f t="shared" si="129"/>
        <v>0</v>
      </c>
    </row>
    <row r="648" spans="1:31" ht="15.75" customHeight="1" x14ac:dyDescent="0.25">
      <c r="A648" s="84">
        <v>2101</v>
      </c>
      <c r="B648" s="87"/>
      <c r="C648" s="87"/>
      <c r="D648" s="87"/>
      <c r="E648" s="87"/>
      <c r="F648" s="87"/>
      <c r="G648" s="87">
        <v>41</v>
      </c>
      <c r="H648" s="87"/>
      <c r="I648" s="87"/>
      <c r="J648" s="87"/>
      <c r="K648" s="277"/>
      <c r="L648" s="232"/>
      <c r="M648" s="232"/>
      <c r="N648" s="232"/>
      <c r="O648" s="232"/>
      <c r="P648" s="232"/>
      <c r="Q648" s="232"/>
      <c r="R648" s="232"/>
      <c r="S648" s="232"/>
      <c r="T648" s="232"/>
      <c r="U648" s="232"/>
      <c r="V648" s="232"/>
      <c r="W648" s="129"/>
      <c r="X648" s="241"/>
      <c r="Y648" s="101"/>
      <c r="Z648" s="242"/>
      <c r="AA648" s="96">
        <f>IF(G648=0,"",G648/F647)</f>
        <v>0.97619047619047616</v>
      </c>
      <c r="AB648" s="97">
        <v>52</v>
      </c>
      <c r="AC648" s="256">
        <f t="shared" si="128"/>
        <v>0.98113207547169812</v>
      </c>
      <c r="AD648" s="256">
        <f t="shared" si="129"/>
        <v>1.8867924528301883E-2</v>
      </c>
    </row>
    <row r="649" spans="1:31" ht="15.75" customHeight="1" x14ac:dyDescent="0.25">
      <c r="A649" s="84">
        <v>2102</v>
      </c>
      <c r="B649" s="87"/>
      <c r="C649" s="87"/>
      <c r="D649" s="87"/>
      <c r="E649" s="87"/>
      <c r="F649" s="87"/>
      <c r="G649" s="87"/>
      <c r="H649" s="87">
        <v>41</v>
      </c>
      <c r="I649" s="87"/>
      <c r="J649" s="87"/>
      <c r="K649" s="277"/>
      <c r="L649" s="232"/>
      <c r="M649" s="232"/>
      <c r="N649" s="232"/>
      <c r="O649" s="232"/>
      <c r="P649" s="232"/>
      <c r="Q649" s="232"/>
      <c r="R649" s="232"/>
      <c r="S649" s="232"/>
      <c r="T649" s="232"/>
      <c r="U649" s="232"/>
      <c r="V649" s="232"/>
      <c r="W649" s="129"/>
      <c r="X649" s="241"/>
      <c r="Y649" s="101"/>
      <c r="Z649" s="242"/>
      <c r="AA649" s="96">
        <f>IF(H649=0,"",H649/G648)</f>
        <v>1</v>
      </c>
      <c r="AB649" s="97">
        <v>51</v>
      </c>
      <c r="AC649" s="256">
        <f t="shared" si="128"/>
        <v>0.98076923076923073</v>
      </c>
      <c r="AD649" s="256">
        <f t="shared" si="129"/>
        <v>1.9230769230769273E-2</v>
      </c>
    </row>
    <row r="650" spans="1:31" ht="15.75" customHeight="1" x14ac:dyDescent="0.25">
      <c r="A650" s="84">
        <v>2201</v>
      </c>
      <c r="B650" s="87"/>
      <c r="C650" s="87"/>
      <c r="D650" s="87"/>
      <c r="E650" s="87"/>
      <c r="F650" s="87"/>
      <c r="G650" s="87"/>
      <c r="H650" s="87"/>
      <c r="I650" s="87">
        <v>41</v>
      </c>
      <c r="J650" s="87"/>
      <c r="K650" s="277"/>
      <c r="L650" s="232"/>
      <c r="M650" s="232"/>
      <c r="N650" s="232"/>
      <c r="O650" s="232"/>
      <c r="P650" s="232"/>
      <c r="Q650" s="232"/>
      <c r="R650" s="232"/>
      <c r="S650" s="232"/>
      <c r="T650" s="232"/>
      <c r="U650" s="232"/>
      <c r="V650" s="232"/>
      <c r="W650" s="129"/>
      <c r="X650" s="241"/>
      <c r="Y650" s="101"/>
      <c r="Z650" s="242"/>
      <c r="AA650" s="96">
        <f>IF(I650=0,"",I650/H649)</f>
        <v>1</v>
      </c>
      <c r="AB650" s="97">
        <v>49</v>
      </c>
      <c r="AC650" s="256">
        <f t="shared" si="128"/>
        <v>0.96078431372549022</v>
      </c>
      <c r="AD650" s="256">
        <f t="shared" si="129"/>
        <v>3.9215686274509776E-2</v>
      </c>
    </row>
    <row r="651" spans="1:31" ht="15.75" customHeight="1" x14ac:dyDescent="0.25">
      <c r="A651" s="84">
        <v>2202</v>
      </c>
      <c r="B651" s="87"/>
      <c r="C651" s="87"/>
      <c r="D651" s="87"/>
      <c r="E651" s="87"/>
      <c r="F651" s="87"/>
      <c r="G651" s="87"/>
      <c r="H651" s="87"/>
      <c r="I651" s="87"/>
      <c r="J651" s="87">
        <v>39</v>
      </c>
      <c r="K651" s="277"/>
      <c r="L651" s="232"/>
      <c r="M651" s="232"/>
      <c r="N651" s="232"/>
      <c r="O651" s="232"/>
      <c r="P651" s="232"/>
      <c r="Q651" s="232"/>
      <c r="R651" s="232"/>
      <c r="S651" s="232"/>
      <c r="T651" s="232"/>
      <c r="U651" s="232"/>
      <c r="V651" s="232"/>
      <c r="W651" s="129">
        <v>29</v>
      </c>
      <c r="X651" s="241"/>
      <c r="Y651" s="101"/>
      <c r="Z651" s="242"/>
      <c r="AA651" s="96">
        <f>IF(J651=0,"",J651/I650)</f>
        <v>0.95121951219512191</v>
      </c>
      <c r="AB651" s="97">
        <v>45</v>
      </c>
      <c r="AC651" s="256">
        <f t="shared" si="128"/>
        <v>0.91836734693877553</v>
      </c>
      <c r="AD651" s="256">
        <f t="shared" si="129"/>
        <v>8.1632653061224469E-2</v>
      </c>
    </row>
    <row r="652" spans="1:31" ht="15.75" customHeight="1" x14ac:dyDescent="0.25">
      <c r="A652" s="84">
        <v>2301</v>
      </c>
      <c r="B652" s="87"/>
      <c r="C652" s="87"/>
      <c r="D652" s="87"/>
      <c r="E652" s="87"/>
      <c r="F652" s="87"/>
      <c r="G652" s="87"/>
      <c r="H652" s="87"/>
      <c r="I652" s="87"/>
      <c r="J652" s="87">
        <v>7</v>
      </c>
      <c r="K652" s="277"/>
      <c r="L652" s="232"/>
      <c r="M652" s="232"/>
      <c r="N652" s="232"/>
      <c r="O652" s="232"/>
      <c r="P652" s="232"/>
      <c r="Q652" s="232"/>
      <c r="R652" s="232"/>
      <c r="S652" s="232"/>
      <c r="T652" s="232"/>
      <c r="U652" s="232"/>
      <c r="V652" s="232"/>
      <c r="W652" s="129">
        <v>7</v>
      </c>
      <c r="X652" s="241"/>
      <c r="Y652" s="101"/>
      <c r="Z652" s="101"/>
      <c r="AA652" s="205"/>
      <c r="AB652" s="97">
        <v>16</v>
      </c>
      <c r="AC652" s="261"/>
      <c r="AD652" s="205"/>
    </row>
    <row r="653" spans="1:31" ht="15.75" customHeight="1" x14ac:dyDescent="0.25">
      <c r="A653" s="84">
        <v>2302</v>
      </c>
      <c r="B653" s="87"/>
      <c r="C653" s="87"/>
      <c r="D653" s="87"/>
      <c r="E653" s="87"/>
      <c r="F653" s="87"/>
      <c r="G653" s="87"/>
      <c r="H653" s="87"/>
      <c r="I653" s="87"/>
      <c r="J653" s="87">
        <v>6</v>
      </c>
      <c r="K653" s="277"/>
      <c r="L653" s="232"/>
      <c r="M653" s="232"/>
      <c r="N653" s="232"/>
      <c r="O653" s="232"/>
      <c r="P653" s="232"/>
      <c r="Q653" s="232"/>
      <c r="R653" s="232"/>
      <c r="S653" s="232"/>
      <c r="T653" s="232"/>
      <c r="U653" s="232"/>
      <c r="V653" s="232"/>
      <c r="W653" s="129">
        <v>4</v>
      </c>
      <c r="X653" s="241"/>
      <c r="Y653" s="101"/>
      <c r="Z653" s="232"/>
      <c r="AA653" s="205"/>
      <c r="AB653" s="106">
        <v>7</v>
      </c>
      <c r="AC653" s="261"/>
      <c r="AD653" s="205"/>
    </row>
    <row r="654" spans="1:31" ht="15.75" customHeight="1" x14ac:dyDescent="0.25">
      <c r="A654" s="84">
        <v>2401</v>
      </c>
      <c r="B654" s="87"/>
      <c r="C654" s="87"/>
      <c r="D654" s="87"/>
      <c r="E654" s="87"/>
      <c r="F654" s="87"/>
      <c r="G654" s="87"/>
      <c r="H654" s="87"/>
      <c r="I654" s="87"/>
      <c r="J654" s="87">
        <v>3</v>
      </c>
      <c r="K654" s="277"/>
      <c r="L654" s="232"/>
      <c r="M654" s="232"/>
      <c r="N654" s="232"/>
      <c r="O654" s="232"/>
      <c r="P654" s="232"/>
      <c r="Q654" s="232"/>
      <c r="R654" s="232"/>
      <c r="S654" s="232"/>
      <c r="T654" s="232"/>
      <c r="U654" s="232"/>
      <c r="V654" s="232"/>
      <c r="W654" s="129">
        <v>2</v>
      </c>
      <c r="X654" s="241"/>
      <c r="Y654" s="101"/>
      <c r="Z654" s="232"/>
      <c r="AA654" s="205"/>
      <c r="AB654" s="106">
        <v>5</v>
      </c>
      <c r="AC654" s="261"/>
      <c r="AD654" s="205"/>
    </row>
    <row r="655" spans="1:31" ht="15.75" customHeight="1" x14ac:dyDescent="0.25">
      <c r="A655" s="84">
        <v>2402</v>
      </c>
      <c r="B655" s="87"/>
      <c r="C655" s="87"/>
      <c r="D655" s="87"/>
      <c r="E655" s="87"/>
      <c r="F655" s="87"/>
      <c r="G655" s="87"/>
      <c r="H655" s="87"/>
      <c r="I655" s="87"/>
      <c r="J655" s="87">
        <v>3</v>
      </c>
      <c r="K655" s="277"/>
      <c r="L655" s="232"/>
      <c r="M655" s="232"/>
      <c r="N655" s="232"/>
      <c r="O655" s="232"/>
      <c r="P655" s="232"/>
      <c r="Q655" s="232"/>
      <c r="R655" s="232"/>
      <c r="S655" s="232"/>
      <c r="T655" s="232"/>
      <c r="U655" s="232"/>
      <c r="V655" s="232"/>
      <c r="W655" s="129">
        <v>3</v>
      </c>
      <c r="X655" s="241"/>
      <c r="Y655" s="101"/>
      <c r="Z655" s="232"/>
      <c r="AA655" s="205"/>
      <c r="AB655" s="106">
        <v>3</v>
      </c>
      <c r="AC655" s="261"/>
      <c r="AD655" s="205"/>
    </row>
    <row r="656" spans="1:31" ht="15.75" customHeight="1" x14ac:dyDescent="0.25">
      <c r="A656" s="84">
        <v>2501</v>
      </c>
      <c r="B656" s="87"/>
      <c r="C656" s="87"/>
      <c r="D656" s="87"/>
      <c r="E656" s="87"/>
      <c r="F656" s="87"/>
      <c r="G656" s="87"/>
      <c r="H656" s="87"/>
      <c r="I656" s="87"/>
      <c r="J656" s="87"/>
      <c r="K656" s="277"/>
      <c r="L656" s="232"/>
      <c r="M656" s="232"/>
      <c r="N656" s="232"/>
      <c r="O656" s="232"/>
      <c r="P656" s="232"/>
      <c r="Q656" s="232"/>
      <c r="R656" s="232"/>
      <c r="S656" s="232"/>
      <c r="T656" s="232"/>
      <c r="U656" s="232"/>
      <c r="V656" s="232"/>
      <c r="W656" s="129"/>
      <c r="X656" s="241"/>
      <c r="Y656" s="101"/>
      <c r="Z656" s="232"/>
      <c r="AA656" s="101"/>
      <c r="AB656" s="232"/>
      <c r="AC656" s="262"/>
      <c r="AD656" s="205"/>
    </row>
    <row r="657" spans="1:31" ht="15.75" customHeight="1" x14ac:dyDescent="0.25">
      <c r="A657" s="84">
        <v>2502</v>
      </c>
      <c r="B657" s="87"/>
      <c r="C657" s="87"/>
      <c r="D657" s="87"/>
      <c r="E657" s="87"/>
      <c r="F657" s="87"/>
      <c r="G657" s="87"/>
      <c r="H657" s="87"/>
      <c r="I657" s="87"/>
      <c r="J657" s="87"/>
      <c r="K657" s="277"/>
      <c r="L657" s="232"/>
      <c r="M657" s="232"/>
      <c r="N657" s="232"/>
      <c r="O657" s="232"/>
      <c r="P657" s="232"/>
      <c r="Q657" s="232"/>
      <c r="R657" s="232"/>
      <c r="S657" s="232"/>
      <c r="T657" s="232"/>
      <c r="U657" s="232"/>
      <c r="V657" s="232"/>
      <c r="W657" s="129"/>
      <c r="X657" s="241"/>
      <c r="Y657" s="101"/>
      <c r="Z657" s="232"/>
      <c r="AA657" s="111" t="s">
        <v>91</v>
      </c>
      <c r="AB657" s="164">
        <v>37</v>
      </c>
      <c r="AC657" s="112">
        <f>W660</f>
        <v>45</v>
      </c>
      <c r="AD657" s="114" t="s">
        <v>19</v>
      </c>
    </row>
    <row r="658" spans="1:31" ht="15.75" customHeight="1" x14ac:dyDescent="0.25">
      <c r="A658" s="84">
        <v>2601</v>
      </c>
      <c r="B658" s="87"/>
      <c r="C658" s="87"/>
      <c r="D658" s="87"/>
      <c r="E658" s="87"/>
      <c r="F658" s="87"/>
      <c r="G658" s="87"/>
      <c r="H658" s="87"/>
      <c r="I658" s="87"/>
      <c r="J658" s="87"/>
      <c r="K658" s="277"/>
      <c r="L658" s="232"/>
      <c r="M658" s="232"/>
      <c r="N658" s="232"/>
      <c r="O658" s="232"/>
      <c r="P658" s="232"/>
      <c r="Q658" s="232"/>
      <c r="R658" s="232"/>
      <c r="S658" s="232"/>
      <c r="T658" s="232"/>
      <c r="U658" s="232"/>
      <c r="V658" s="232"/>
      <c r="W658" s="129"/>
      <c r="X658" s="241"/>
      <c r="Y658" s="101"/>
      <c r="Z658" s="232"/>
      <c r="AA658" s="115" t="s">
        <v>92</v>
      </c>
      <c r="AB658" s="165">
        <f>IF(AB657/B643=0,"",AB657/B643)</f>
        <v>0.46250000000000002</v>
      </c>
      <c r="AC658" s="166">
        <f>IF(AB657/AC657=0,"",AB657/AC657)</f>
        <v>0.82222222222222219</v>
      </c>
      <c r="AD658" s="118" t="s">
        <v>93</v>
      </c>
    </row>
    <row r="659" spans="1:31" ht="15.75" customHeight="1" x14ac:dyDescent="0.25">
      <c r="A659" s="84">
        <v>2602</v>
      </c>
      <c r="B659" s="87"/>
      <c r="C659" s="87"/>
      <c r="D659" s="87"/>
      <c r="E659" s="87"/>
      <c r="F659" s="87"/>
      <c r="G659" s="87"/>
      <c r="H659" s="87"/>
      <c r="I659" s="87"/>
      <c r="J659" s="87"/>
      <c r="K659" s="277"/>
      <c r="L659" s="232"/>
      <c r="M659" s="232"/>
      <c r="N659" s="232"/>
      <c r="O659" s="232"/>
      <c r="P659" s="232"/>
      <c r="Q659" s="232"/>
      <c r="R659" s="232"/>
      <c r="S659" s="232"/>
      <c r="T659" s="232"/>
      <c r="U659" s="232"/>
      <c r="V659" s="232"/>
      <c r="W659" s="129"/>
      <c r="X659" s="243"/>
      <c r="Y659" s="244"/>
      <c r="Z659" s="245"/>
      <c r="AA659" s="120"/>
      <c r="AB659" s="121"/>
      <c r="AC659" s="121"/>
      <c r="AD659" s="122"/>
    </row>
    <row r="660" spans="1:31" ht="18" x14ac:dyDescent="0.25">
      <c r="A660" s="46"/>
      <c r="B660" s="296" t="s">
        <v>111</v>
      </c>
      <c r="C660" s="296"/>
      <c r="D660" s="296"/>
      <c r="E660" s="296"/>
      <c r="F660" s="296"/>
      <c r="G660" s="296"/>
      <c r="H660" s="296"/>
      <c r="I660" s="296"/>
      <c r="J660" s="296"/>
      <c r="K660" s="296"/>
      <c r="L660" s="296"/>
      <c r="M660" s="296"/>
      <c r="N660" s="296"/>
      <c r="O660" s="296"/>
      <c r="P660" s="296"/>
      <c r="Q660" s="296"/>
      <c r="R660" s="296"/>
      <c r="S660" s="296"/>
      <c r="T660" s="296"/>
      <c r="U660" s="296"/>
      <c r="V660" s="296"/>
      <c r="W660" s="123">
        <f>SUM(W651:W656)</f>
        <v>45</v>
      </c>
      <c r="X660" s="124">
        <f>W651/B643</f>
        <v>0.36249999999999999</v>
      </c>
      <c r="Y660" s="124">
        <f>IF(W660=0,"",W660/B643)</f>
        <v>0.5625</v>
      </c>
      <c r="Z660" s="124">
        <f>Y660-X660</f>
        <v>0.2</v>
      </c>
      <c r="AA660" s="1"/>
      <c r="AB660" s="2"/>
      <c r="AC660" s="36"/>
      <c r="AD660" s="1"/>
    </row>
    <row r="661" spans="1:31" ht="12.75" customHeight="1" x14ac:dyDescent="0.2">
      <c r="X661" s="1"/>
      <c r="Y661" s="1"/>
      <c r="AA661" s="1"/>
    </row>
    <row r="662" spans="1:31" ht="12.75" customHeight="1" x14ac:dyDescent="0.2">
      <c r="X662" s="1"/>
      <c r="Y662" s="1"/>
      <c r="AA662" s="1"/>
    </row>
    <row r="663" spans="1:31" ht="26.25" x14ac:dyDescent="0.4">
      <c r="B663" s="297" t="s">
        <v>101</v>
      </c>
      <c r="C663" s="297"/>
      <c r="D663" s="297"/>
      <c r="E663" s="297"/>
      <c r="F663" s="297"/>
      <c r="G663" s="297"/>
      <c r="H663" s="297"/>
      <c r="I663" s="297"/>
      <c r="J663" s="297"/>
      <c r="K663" s="297"/>
      <c r="L663" s="297"/>
      <c r="M663" s="297"/>
      <c r="N663" s="297"/>
      <c r="O663" s="297"/>
      <c r="P663" s="297"/>
      <c r="Q663" s="297"/>
      <c r="R663" s="297"/>
      <c r="S663" s="297"/>
      <c r="T663" s="297"/>
      <c r="U663" s="297"/>
      <c r="V663" s="297"/>
      <c r="W663" s="208" t="s">
        <v>120</v>
      </c>
      <c r="X663" s="1"/>
      <c r="Y663" s="1"/>
      <c r="Z663" s="2"/>
      <c r="AA663" s="1"/>
      <c r="AB663" s="2"/>
      <c r="AC663" s="2"/>
      <c r="AD663" s="2"/>
    </row>
    <row r="664" spans="1:31" ht="20.25" x14ac:dyDescent="0.2">
      <c r="A664" s="334" t="s">
        <v>18</v>
      </c>
      <c r="B664" s="318" t="s">
        <v>102</v>
      </c>
      <c r="C664" s="319"/>
      <c r="D664" s="319"/>
      <c r="E664" s="319"/>
      <c r="F664" s="319"/>
      <c r="G664" s="319"/>
      <c r="H664" s="319"/>
      <c r="I664" s="319"/>
      <c r="J664" s="319"/>
      <c r="K664" s="335"/>
      <c r="L664" s="326"/>
      <c r="M664" s="326"/>
      <c r="N664" s="326"/>
      <c r="O664" s="326"/>
      <c r="P664" s="326"/>
      <c r="Q664" s="326"/>
      <c r="R664" s="326"/>
      <c r="S664" s="326"/>
      <c r="T664" s="326"/>
      <c r="U664" s="326"/>
      <c r="V664" s="326"/>
      <c r="W664" s="327" t="s">
        <v>19</v>
      </c>
      <c r="X664" s="323" t="s">
        <v>11</v>
      </c>
      <c r="Y664" s="323" t="s">
        <v>12</v>
      </c>
      <c r="Z664" s="325" t="s">
        <v>13</v>
      </c>
      <c r="AA664" s="323" t="s">
        <v>14</v>
      </c>
      <c r="AB664" s="324" t="s">
        <v>15</v>
      </c>
      <c r="AC664" s="324" t="s">
        <v>16</v>
      </c>
      <c r="AD664" s="323" t="s">
        <v>103</v>
      </c>
    </row>
    <row r="665" spans="1:31" ht="15.75" x14ac:dyDescent="0.25">
      <c r="A665" s="317"/>
      <c r="B665" s="84" t="s">
        <v>104</v>
      </c>
      <c r="C665" s="84" t="s">
        <v>105</v>
      </c>
      <c r="D665" s="84" t="s">
        <v>106</v>
      </c>
      <c r="E665" s="84" t="s">
        <v>107</v>
      </c>
      <c r="F665" s="84" t="s">
        <v>108</v>
      </c>
      <c r="G665" s="84" t="s">
        <v>109</v>
      </c>
      <c r="H665" s="84" t="s">
        <v>110</v>
      </c>
      <c r="I665" s="84" t="s">
        <v>73</v>
      </c>
      <c r="J665" s="84" t="s">
        <v>74</v>
      </c>
      <c r="K665" s="84" t="s">
        <v>141</v>
      </c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322"/>
      <c r="X665" s="317"/>
      <c r="Y665" s="317"/>
      <c r="Z665" s="317"/>
      <c r="AA665" s="317"/>
      <c r="AB665" s="317"/>
      <c r="AC665" s="317"/>
      <c r="AD665" s="317"/>
    </row>
    <row r="666" spans="1:31" ht="15.75" customHeight="1" x14ac:dyDescent="0.25">
      <c r="A666" s="84">
        <v>1902</v>
      </c>
      <c r="B666" s="87">
        <v>71</v>
      </c>
      <c r="C666" s="87"/>
      <c r="D666" s="87"/>
      <c r="E666" s="87"/>
      <c r="F666" s="87"/>
      <c r="G666" s="87"/>
      <c r="H666" s="87"/>
      <c r="I666" s="87"/>
      <c r="J666" s="87"/>
      <c r="K666" s="277"/>
      <c r="L666" s="232"/>
      <c r="M666" s="232"/>
      <c r="N666" s="232"/>
      <c r="O666" s="232"/>
      <c r="P666" s="232"/>
      <c r="Q666" s="232"/>
      <c r="R666" s="232"/>
      <c r="S666" s="232"/>
      <c r="T666" s="232"/>
      <c r="U666" s="232"/>
      <c r="V666" s="232"/>
      <c r="W666" s="129"/>
      <c r="X666" s="238"/>
      <c r="Y666" s="239"/>
      <c r="Z666" s="240"/>
      <c r="AA666" s="254"/>
      <c r="AB666" s="92">
        <f>B666</f>
        <v>71</v>
      </c>
      <c r="AC666" s="255"/>
      <c r="AD666" s="254"/>
    </row>
    <row r="667" spans="1:31" ht="15.75" customHeight="1" x14ac:dyDescent="0.25">
      <c r="A667" s="84">
        <v>2001</v>
      </c>
      <c r="B667" s="87"/>
      <c r="C667" s="87">
        <v>58</v>
      </c>
      <c r="D667" s="87"/>
      <c r="E667" s="87"/>
      <c r="F667" s="87"/>
      <c r="G667" s="87"/>
      <c r="H667" s="87"/>
      <c r="I667" s="87"/>
      <c r="J667" s="87"/>
      <c r="K667" s="277"/>
      <c r="L667" s="232"/>
      <c r="M667" s="232"/>
      <c r="N667" s="232"/>
      <c r="O667" s="232"/>
      <c r="P667" s="232"/>
      <c r="Q667" s="232"/>
      <c r="R667" s="232"/>
      <c r="S667" s="232"/>
      <c r="T667" s="232"/>
      <c r="U667" s="232"/>
      <c r="V667" s="232"/>
      <c r="W667" s="129"/>
      <c r="X667" s="241"/>
      <c r="Y667" s="101"/>
      <c r="Z667" s="242"/>
      <c r="AA667" s="96">
        <f>IF(C667=0,"",C667/B666)</f>
        <v>0.81690140845070425</v>
      </c>
      <c r="AB667" s="97">
        <v>59</v>
      </c>
      <c r="AC667" s="256">
        <f t="shared" ref="AC667:AC674" si="130">IF(AB667=0,"",AB667/AB666)</f>
        <v>0.83098591549295775</v>
      </c>
      <c r="AD667" s="256">
        <f t="shared" ref="AD667:AD674" si="131">IF(AB667=0,"",100%-AC667)</f>
        <v>0.16901408450704225</v>
      </c>
    </row>
    <row r="668" spans="1:31" ht="15.75" customHeight="1" x14ac:dyDescent="0.25">
      <c r="A668" s="84">
        <v>2002</v>
      </c>
      <c r="B668" s="87"/>
      <c r="C668" s="87"/>
      <c r="D668" s="87">
        <v>53</v>
      </c>
      <c r="E668" s="87"/>
      <c r="F668" s="87"/>
      <c r="G668" s="87"/>
      <c r="H668" s="87"/>
      <c r="I668" s="87"/>
      <c r="J668" s="87"/>
      <c r="K668" s="277"/>
      <c r="L668" s="232"/>
      <c r="M668" s="232"/>
      <c r="N668" s="232"/>
      <c r="O668" s="232"/>
      <c r="P668" s="232"/>
      <c r="Q668" s="232"/>
      <c r="R668" s="232"/>
      <c r="S668" s="232"/>
      <c r="T668" s="232"/>
      <c r="U668" s="232"/>
      <c r="V668" s="232"/>
      <c r="W668" s="129"/>
      <c r="X668" s="241"/>
      <c r="Y668" s="101"/>
      <c r="Z668" s="242"/>
      <c r="AA668" s="96">
        <f>IF(D668=0,"",D668/C667)</f>
        <v>0.91379310344827591</v>
      </c>
      <c r="AB668" s="97">
        <v>54</v>
      </c>
      <c r="AC668" s="256">
        <f t="shared" si="130"/>
        <v>0.9152542372881356</v>
      </c>
      <c r="AD668" s="256">
        <f t="shared" si="131"/>
        <v>8.4745762711864403E-2</v>
      </c>
      <c r="AE668" s="128">
        <f>AB668/AB666</f>
        <v>0.76056338028169013</v>
      </c>
    </row>
    <row r="669" spans="1:31" ht="15.75" customHeight="1" x14ac:dyDescent="0.25">
      <c r="A669" s="84">
        <v>2101</v>
      </c>
      <c r="B669" s="87"/>
      <c r="C669" s="87"/>
      <c r="D669" s="87"/>
      <c r="E669" s="87">
        <v>49</v>
      </c>
      <c r="F669" s="87"/>
      <c r="G669" s="87"/>
      <c r="H669" s="87"/>
      <c r="I669" s="87"/>
      <c r="J669" s="87"/>
      <c r="K669" s="277"/>
      <c r="L669" s="232"/>
      <c r="M669" s="232"/>
      <c r="N669" s="232"/>
      <c r="O669" s="232"/>
      <c r="P669" s="232"/>
      <c r="Q669" s="232"/>
      <c r="R669" s="232"/>
      <c r="S669" s="232"/>
      <c r="T669" s="232"/>
      <c r="U669" s="232"/>
      <c r="V669" s="232"/>
      <c r="W669" s="129"/>
      <c r="X669" s="241"/>
      <c r="Y669" s="101"/>
      <c r="Z669" s="242"/>
      <c r="AA669" s="96">
        <f>IF(E669=0,"",E669/D668)</f>
        <v>0.92452830188679247</v>
      </c>
      <c r="AB669" s="97">
        <v>50</v>
      </c>
      <c r="AC669" s="256">
        <f t="shared" si="130"/>
        <v>0.92592592592592593</v>
      </c>
      <c r="AD669" s="256">
        <f t="shared" si="131"/>
        <v>7.407407407407407E-2</v>
      </c>
    </row>
    <row r="670" spans="1:31" ht="15.75" customHeight="1" x14ac:dyDescent="0.25">
      <c r="A670" s="84">
        <v>2102</v>
      </c>
      <c r="B670" s="87"/>
      <c r="C670" s="87"/>
      <c r="D670" s="87"/>
      <c r="E670" s="87"/>
      <c r="F670" s="87">
        <v>44</v>
      </c>
      <c r="G670" s="87"/>
      <c r="H670" s="87"/>
      <c r="I670" s="87"/>
      <c r="J670" s="87"/>
      <c r="K670" s="277"/>
      <c r="L670" s="232"/>
      <c r="M670" s="232"/>
      <c r="N670" s="232"/>
      <c r="O670" s="232"/>
      <c r="P670" s="232"/>
      <c r="Q670" s="232"/>
      <c r="R670" s="232"/>
      <c r="S670" s="232"/>
      <c r="T670" s="232"/>
      <c r="U670" s="232"/>
      <c r="V670" s="232"/>
      <c r="W670" s="129"/>
      <c r="X670" s="241"/>
      <c r="Y670" s="101"/>
      <c r="Z670" s="242"/>
      <c r="AA670" s="96">
        <f>IF(F670=0,"",F670/E669)</f>
        <v>0.89795918367346939</v>
      </c>
      <c r="AB670" s="97">
        <v>47</v>
      </c>
      <c r="AC670" s="256">
        <f t="shared" si="130"/>
        <v>0.94</v>
      </c>
      <c r="AD670" s="256">
        <f t="shared" si="131"/>
        <v>6.0000000000000053E-2</v>
      </c>
    </row>
    <row r="671" spans="1:31" ht="15.75" customHeight="1" x14ac:dyDescent="0.25">
      <c r="A671" s="84">
        <v>2201</v>
      </c>
      <c r="B671" s="87"/>
      <c r="C671" s="87"/>
      <c r="D671" s="87"/>
      <c r="E671" s="87"/>
      <c r="F671" s="87"/>
      <c r="G671" s="87">
        <v>43</v>
      </c>
      <c r="H671" s="87"/>
      <c r="I671" s="87"/>
      <c r="J671" s="87"/>
      <c r="K671" s="277"/>
      <c r="L671" s="232"/>
      <c r="M671" s="232"/>
      <c r="N671" s="232"/>
      <c r="O671" s="232"/>
      <c r="P671" s="232"/>
      <c r="Q671" s="232"/>
      <c r="R671" s="232"/>
      <c r="S671" s="232"/>
      <c r="T671" s="232"/>
      <c r="U671" s="232"/>
      <c r="V671" s="232"/>
      <c r="W671" s="129"/>
      <c r="X671" s="241"/>
      <c r="Y671" s="101"/>
      <c r="Z671" s="242"/>
      <c r="AA671" s="96">
        <f>IF(G671=0,"",G671/F670)</f>
        <v>0.97727272727272729</v>
      </c>
      <c r="AB671" s="97">
        <v>45</v>
      </c>
      <c r="AC671" s="256">
        <f t="shared" si="130"/>
        <v>0.95744680851063835</v>
      </c>
      <c r="AD671" s="256">
        <f t="shared" si="131"/>
        <v>4.2553191489361653E-2</v>
      </c>
    </row>
    <row r="672" spans="1:31" ht="15.75" customHeight="1" x14ac:dyDescent="0.25">
      <c r="A672" s="84">
        <v>2202</v>
      </c>
      <c r="B672" s="87"/>
      <c r="C672" s="87"/>
      <c r="D672" s="87"/>
      <c r="E672" s="87"/>
      <c r="F672" s="87"/>
      <c r="G672" s="87"/>
      <c r="H672" s="87">
        <v>38</v>
      </c>
      <c r="I672" s="87"/>
      <c r="J672" s="87"/>
      <c r="K672" s="277"/>
      <c r="L672" s="232"/>
      <c r="M672" s="232"/>
      <c r="N672" s="232"/>
      <c r="O672" s="232"/>
      <c r="P672" s="232"/>
      <c r="Q672" s="232"/>
      <c r="R672" s="232"/>
      <c r="S672" s="232"/>
      <c r="T672" s="232"/>
      <c r="U672" s="232"/>
      <c r="V672" s="232"/>
      <c r="W672" s="129"/>
      <c r="X672" s="241"/>
      <c r="Y672" s="101"/>
      <c r="Z672" s="242"/>
      <c r="AA672" s="96">
        <f>IF(H672=0,"",H672/G671)</f>
        <v>0.88372093023255816</v>
      </c>
      <c r="AB672" s="97">
        <v>42</v>
      </c>
      <c r="AC672" s="256">
        <f t="shared" si="130"/>
        <v>0.93333333333333335</v>
      </c>
      <c r="AD672" s="256">
        <f t="shared" si="131"/>
        <v>6.6666666666666652E-2</v>
      </c>
    </row>
    <row r="673" spans="1:30" ht="15.75" customHeight="1" x14ac:dyDescent="0.25">
      <c r="A673" s="84">
        <v>2301</v>
      </c>
      <c r="B673" s="87"/>
      <c r="C673" s="87"/>
      <c r="D673" s="87"/>
      <c r="E673" s="87"/>
      <c r="F673" s="87"/>
      <c r="G673" s="87"/>
      <c r="H673" s="87"/>
      <c r="I673" s="87">
        <v>38</v>
      </c>
      <c r="J673" s="87"/>
      <c r="K673" s="277"/>
      <c r="L673" s="232"/>
      <c r="M673" s="232"/>
      <c r="N673" s="232"/>
      <c r="O673" s="232"/>
      <c r="P673" s="232"/>
      <c r="Q673" s="232"/>
      <c r="R673" s="232"/>
      <c r="S673" s="232"/>
      <c r="T673" s="232"/>
      <c r="U673" s="232"/>
      <c r="V673" s="232"/>
      <c r="W673" s="129">
        <v>1</v>
      </c>
      <c r="X673" s="241"/>
      <c r="Y673" s="101"/>
      <c r="Z673" s="242"/>
      <c r="AA673" s="96">
        <f>IF(I673=0,"",I673/H672)</f>
        <v>1</v>
      </c>
      <c r="AB673" s="97">
        <v>40</v>
      </c>
      <c r="AC673" s="256">
        <f t="shared" si="130"/>
        <v>0.95238095238095233</v>
      </c>
      <c r="AD673" s="256">
        <f t="shared" si="131"/>
        <v>4.7619047619047672E-2</v>
      </c>
    </row>
    <row r="674" spans="1:30" ht="15.75" customHeight="1" x14ac:dyDescent="0.25">
      <c r="A674" s="84">
        <v>2302</v>
      </c>
      <c r="B674" s="87"/>
      <c r="C674" s="87"/>
      <c r="D674" s="87"/>
      <c r="E674" s="87"/>
      <c r="F674" s="87"/>
      <c r="G674" s="87"/>
      <c r="H674" s="87"/>
      <c r="I674" s="87"/>
      <c r="J674" s="87">
        <v>35</v>
      </c>
      <c r="K674" s="277"/>
      <c r="L674" s="232"/>
      <c r="M674" s="232"/>
      <c r="N674" s="232"/>
      <c r="O674" s="232"/>
      <c r="P674" s="232"/>
      <c r="Q674" s="232"/>
      <c r="R674" s="232"/>
      <c r="S674" s="232"/>
      <c r="T674" s="232"/>
      <c r="U674" s="232"/>
      <c r="V674" s="232"/>
      <c r="W674" s="129">
        <v>21</v>
      </c>
      <c r="X674" s="241"/>
      <c r="Y674" s="101"/>
      <c r="Z674" s="242"/>
      <c r="AA674" s="96">
        <f>IF(J674=0,"",J674/I673)</f>
        <v>0.92105263157894735</v>
      </c>
      <c r="AB674" s="97">
        <v>40</v>
      </c>
      <c r="AC674" s="256">
        <f t="shared" si="130"/>
        <v>1</v>
      </c>
      <c r="AD674" s="256">
        <f t="shared" si="131"/>
        <v>0</v>
      </c>
    </row>
    <row r="675" spans="1:30" ht="15.75" customHeight="1" x14ac:dyDescent="0.25">
      <c r="A675" s="84">
        <v>2401</v>
      </c>
      <c r="B675" s="87"/>
      <c r="C675" s="87"/>
      <c r="D675" s="87"/>
      <c r="E675" s="87"/>
      <c r="F675" s="87"/>
      <c r="G675" s="87"/>
      <c r="H675" s="87"/>
      <c r="I675" s="87"/>
      <c r="J675" s="87">
        <v>12</v>
      </c>
      <c r="K675" s="277"/>
      <c r="L675" s="232"/>
      <c r="M675" s="232"/>
      <c r="N675" s="232"/>
      <c r="O675" s="232"/>
      <c r="P675" s="232"/>
      <c r="Q675" s="232"/>
      <c r="R675" s="232"/>
      <c r="S675" s="232"/>
      <c r="T675" s="232"/>
      <c r="U675" s="232"/>
      <c r="V675" s="232"/>
      <c r="W675" s="129">
        <v>12</v>
      </c>
      <c r="X675" s="241"/>
      <c r="Y675" s="101"/>
      <c r="Z675" s="101"/>
      <c r="AA675" s="205"/>
      <c r="AB675" s="97">
        <v>17</v>
      </c>
      <c r="AC675" s="261"/>
      <c r="AD675" s="205"/>
    </row>
    <row r="676" spans="1:30" ht="15.75" customHeight="1" x14ac:dyDescent="0.25">
      <c r="A676" s="84">
        <v>2402</v>
      </c>
      <c r="B676" s="87"/>
      <c r="C676" s="87"/>
      <c r="D676" s="87"/>
      <c r="E676" s="87"/>
      <c r="F676" s="87"/>
      <c r="G676" s="87"/>
      <c r="H676" s="87"/>
      <c r="I676" s="87"/>
      <c r="J676" s="87">
        <v>5</v>
      </c>
      <c r="K676" s="277"/>
      <c r="L676" s="232"/>
      <c r="M676" s="232"/>
      <c r="N676" s="232"/>
      <c r="O676" s="232"/>
      <c r="P676" s="232"/>
      <c r="Q676" s="232"/>
      <c r="R676" s="232"/>
      <c r="S676" s="232"/>
      <c r="T676" s="232"/>
      <c r="U676" s="232"/>
      <c r="V676" s="232"/>
      <c r="W676" s="129">
        <v>5</v>
      </c>
      <c r="X676" s="241"/>
      <c r="Y676" s="101"/>
      <c r="Z676" s="232"/>
      <c r="AA676" s="205"/>
      <c r="AB676" s="106">
        <v>5</v>
      </c>
      <c r="AC676" s="261"/>
      <c r="AD676" s="205"/>
    </row>
    <row r="677" spans="1:30" ht="15.75" customHeight="1" x14ac:dyDescent="0.25">
      <c r="A677" s="84">
        <v>2501</v>
      </c>
      <c r="B677" s="87"/>
      <c r="C677" s="87"/>
      <c r="D677" s="87"/>
      <c r="E677" s="87"/>
      <c r="F677" s="87"/>
      <c r="G677" s="87"/>
      <c r="H677" s="87"/>
      <c r="I677" s="87"/>
      <c r="J677" s="87">
        <v>1</v>
      </c>
      <c r="K677" s="277"/>
      <c r="L677" s="232"/>
      <c r="M677" s="232"/>
      <c r="N677" s="232"/>
      <c r="O677" s="232"/>
      <c r="P677" s="232"/>
      <c r="Q677" s="232"/>
      <c r="R677" s="232"/>
      <c r="S677" s="232"/>
      <c r="T677" s="232"/>
      <c r="U677" s="232"/>
      <c r="V677" s="232"/>
      <c r="W677" s="129"/>
      <c r="X677" s="241"/>
      <c r="Y677" s="101"/>
      <c r="Z677" s="232"/>
      <c r="AA677" s="205"/>
      <c r="AB677" s="106">
        <v>1</v>
      </c>
      <c r="AC677" s="261"/>
      <c r="AD677" s="205"/>
    </row>
    <row r="678" spans="1:30" ht="15.75" customHeight="1" x14ac:dyDescent="0.25">
      <c r="A678" s="84">
        <v>2502</v>
      </c>
      <c r="B678" s="87"/>
      <c r="C678" s="87"/>
      <c r="D678" s="87"/>
      <c r="E678" s="87"/>
      <c r="F678" s="87"/>
      <c r="G678" s="87"/>
      <c r="H678" s="87"/>
      <c r="I678" s="87"/>
      <c r="J678" s="87"/>
      <c r="K678" s="277"/>
      <c r="L678" s="232"/>
      <c r="M678" s="232"/>
      <c r="N678" s="232"/>
      <c r="O678" s="232"/>
      <c r="P678" s="232"/>
      <c r="Q678" s="232"/>
      <c r="R678" s="232"/>
      <c r="S678" s="232"/>
      <c r="T678" s="232"/>
      <c r="U678" s="232"/>
      <c r="V678" s="232"/>
      <c r="W678" s="129"/>
      <c r="X678" s="241"/>
      <c r="Y678" s="101"/>
      <c r="Z678" s="232"/>
      <c r="AA678" s="205"/>
      <c r="AB678" s="106"/>
      <c r="AC678" s="261"/>
      <c r="AD678" s="205"/>
    </row>
    <row r="679" spans="1:30" ht="15.75" customHeight="1" x14ac:dyDescent="0.25">
      <c r="A679" s="84">
        <v>2601</v>
      </c>
      <c r="B679" s="87"/>
      <c r="C679" s="87"/>
      <c r="D679" s="87"/>
      <c r="E679" s="87"/>
      <c r="F679" s="87"/>
      <c r="G679" s="87"/>
      <c r="H679" s="87"/>
      <c r="I679" s="87"/>
      <c r="J679" s="87"/>
      <c r="K679" s="277"/>
      <c r="L679" s="232"/>
      <c r="M679" s="232"/>
      <c r="N679" s="232"/>
      <c r="O679" s="232"/>
      <c r="P679" s="232"/>
      <c r="Q679" s="232"/>
      <c r="R679" s="232"/>
      <c r="S679" s="232"/>
      <c r="T679" s="232"/>
      <c r="U679" s="232"/>
      <c r="V679" s="232"/>
      <c r="W679" s="129"/>
      <c r="X679" s="241"/>
      <c r="Y679" s="101"/>
      <c r="Z679" s="232"/>
      <c r="AA679" s="101"/>
      <c r="AB679" s="232"/>
      <c r="AC679" s="262"/>
      <c r="AD679" s="205"/>
    </row>
    <row r="680" spans="1:30" ht="15.75" customHeight="1" x14ac:dyDescent="0.25">
      <c r="A680" s="84">
        <v>2602</v>
      </c>
      <c r="B680" s="87"/>
      <c r="C680" s="87"/>
      <c r="D680" s="87"/>
      <c r="E680" s="87"/>
      <c r="F680" s="87"/>
      <c r="G680" s="87"/>
      <c r="H680" s="87"/>
      <c r="I680" s="87"/>
      <c r="J680" s="87"/>
      <c r="K680" s="277"/>
      <c r="L680" s="232"/>
      <c r="M680" s="232"/>
      <c r="N680" s="232"/>
      <c r="O680" s="232"/>
      <c r="P680" s="232"/>
      <c r="Q680" s="232"/>
      <c r="R680" s="232"/>
      <c r="S680" s="232"/>
      <c r="T680" s="232"/>
      <c r="U680" s="232"/>
      <c r="V680" s="232"/>
      <c r="W680" s="129"/>
      <c r="X680" s="241"/>
      <c r="Y680" s="101"/>
      <c r="Z680" s="232"/>
      <c r="AA680" s="111" t="s">
        <v>91</v>
      </c>
      <c r="AB680" s="164">
        <v>20</v>
      </c>
      <c r="AC680" s="112">
        <f>W683</f>
        <v>39</v>
      </c>
      <c r="AD680" s="114" t="s">
        <v>19</v>
      </c>
    </row>
    <row r="681" spans="1:30" ht="15.75" customHeight="1" x14ac:dyDescent="0.25">
      <c r="A681" s="84">
        <v>2701</v>
      </c>
      <c r="B681" s="87"/>
      <c r="C681" s="87"/>
      <c r="D681" s="87"/>
      <c r="E681" s="87"/>
      <c r="F681" s="87"/>
      <c r="G681" s="87"/>
      <c r="H681" s="87"/>
      <c r="I681" s="87"/>
      <c r="J681" s="87"/>
      <c r="K681" s="277"/>
      <c r="L681" s="232"/>
      <c r="M681" s="232"/>
      <c r="N681" s="232"/>
      <c r="O681" s="232"/>
      <c r="P681" s="232"/>
      <c r="Q681" s="232"/>
      <c r="R681" s="232"/>
      <c r="S681" s="232"/>
      <c r="T681" s="232"/>
      <c r="U681" s="232"/>
      <c r="V681" s="232"/>
      <c r="W681" s="129"/>
      <c r="X681" s="241"/>
      <c r="Y681" s="101"/>
      <c r="Z681" s="232"/>
      <c r="AA681" s="115" t="s">
        <v>92</v>
      </c>
      <c r="AB681" s="165">
        <f>IF(AB680/B666=0,"",AB680/B666)</f>
        <v>0.28169014084507044</v>
      </c>
      <c r="AC681" s="166">
        <f>IF(AB680/AC680=0,"",AB680/AC680)</f>
        <v>0.51282051282051277</v>
      </c>
      <c r="AD681" s="118" t="s">
        <v>93</v>
      </c>
    </row>
    <row r="682" spans="1:30" ht="15.75" customHeight="1" x14ac:dyDescent="0.25">
      <c r="A682" s="84">
        <v>2702</v>
      </c>
      <c r="B682" s="87"/>
      <c r="C682" s="87"/>
      <c r="D682" s="87"/>
      <c r="E682" s="87"/>
      <c r="F682" s="87"/>
      <c r="G682" s="87"/>
      <c r="H682" s="87"/>
      <c r="I682" s="87"/>
      <c r="J682" s="87"/>
      <c r="K682" s="277"/>
      <c r="L682" s="232"/>
      <c r="M682" s="232"/>
      <c r="N682" s="232"/>
      <c r="O682" s="232"/>
      <c r="P682" s="232"/>
      <c r="Q682" s="232"/>
      <c r="R682" s="232"/>
      <c r="S682" s="232"/>
      <c r="T682" s="232"/>
      <c r="U682" s="232"/>
      <c r="V682" s="232"/>
      <c r="W682" s="129"/>
      <c r="X682" s="243"/>
      <c r="Y682" s="244"/>
      <c r="Z682" s="245"/>
      <c r="AA682" s="120"/>
      <c r="AB682" s="121"/>
      <c r="AC682" s="121"/>
      <c r="AD682" s="122"/>
    </row>
    <row r="683" spans="1:30" ht="18" customHeight="1" x14ac:dyDescent="0.25">
      <c r="A683" s="46"/>
      <c r="B683" s="296" t="s">
        <v>111</v>
      </c>
      <c r="C683" s="296"/>
      <c r="D683" s="296"/>
      <c r="E683" s="296"/>
      <c r="F683" s="296"/>
      <c r="G683" s="296"/>
      <c r="H683" s="296"/>
      <c r="I683" s="296"/>
      <c r="J683" s="296"/>
      <c r="K683" s="296"/>
      <c r="L683" s="296"/>
      <c r="M683" s="296"/>
      <c r="N683" s="296"/>
      <c r="O683" s="296"/>
      <c r="P683" s="296"/>
      <c r="Q683" s="296"/>
      <c r="R683" s="296"/>
      <c r="S683" s="296"/>
      <c r="T683" s="296"/>
      <c r="U683" s="296"/>
      <c r="V683" s="296"/>
      <c r="W683" s="123">
        <f>SUM(W673:W679)</f>
        <v>39</v>
      </c>
      <c r="X683" s="124">
        <f>((SUM(W673:W674))/B666)</f>
        <v>0.30985915492957744</v>
      </c>
      <c r="Y683" s="124">
        <f>IF(W683=0,"",W683/B666)</f>
        <v>0.54929577464788737</v>
      </c>
      <c r="Z683" s="124">
        <f>Y683-X683</f>
        <v>0.23943661971830993</v>
      </c>
      <c r="AA683" s="1"/>
      <c r="AB683" s="2"/>
      <c r="AC683" s="36"/>
      <c r="AD683" s="1"/>
    </row>
    <row r="684" spans="1:30" ht="12.75" customHeight="1" x14ac:dyDescent="0.2">
      <c r="X684" s="1"/>
      <c r="Y684" s="1"/>
      <c r="AA684" s="1"/>
    </row>
    <row r="685" spans="1:30" ht="12.75" customHeight="1" x14ac:dyDescent="0.2">
      <c r="X685" s="1"/>
      <c r="Y685" s="1"/>
      <c r="AA685" s="1"/>
    </row>
    <row r="686" spans="1:30" ht="26.25" x14ac:dyDescent="0.4">
      <c r="B686" s="297" t="s">
        <v>101</v>
      </c>
      <c r="C686" s="297"/>
      <c r="D686" s="297"/>
      <c r="E686" s="297"/>
      <c r="F686" s="297"/>
      <c r="G686" s="297"/>
      <c r="H686" s="297"/>
      <c r="I686" s="297"/>
      <c r="J686" s="297"/>
      <c r="K686" s="297"/>
      <c r="L686" s="297"/>
      <c r="M686" s="297"/>
      <c r="N686" s="297"/>
      <c r="O686" s="297"/>
      <c r="P686" s="297"/>
      <c r="Q686" s="297"/>
      <c r="R686" s="297"/>
      <c r="S686" s="297"/>
      <c r="T686" s="297"/>
      <c r="U686" s="297"/>
      <c r="V686" s="297"/>
      <c r="W686" s="208" t="s">
        <v>122</v>
      </c>
      <c r="X686" s="1"/>
      <c r="Y686" s="1"/>
      <c r="Z686" s="2"/>
      <c r="AA686" s="1"/>
      <c r="AB686" s="2"/>
      <c r="AC686" s="2"/>
      <c r="AD686" s="2"/>
    </row>
    <row r="687" spans="1:30" ht="20.25" x14ac:dyDescent="0.2">
      <c r="A687" s="334" t="s">
        <v>18</v>
      </c>
      <c r="B687" s="318" t="s">
        <v>102</v>
      </c>
      <c r="C687" s="319"/>
      <c r="D687" s="319"/>
      <c r="E687" s="319"/>
      <c r="F687" s="319"/>
      <c r="G687" s="319"/>
      <c r="H687" s="319"/>
      <c r="I687" s="319"/>
      <c r="J687" s="319"/>
      <c r="K687" s="335"/>
      <c r="L687" s="326"/>
      <c r="M687" s="326"/>
      <c r="N687" s="326"/>
      <c r="O687" s="326"/>
      <c r="P687" s="326"/>
      <c r="Q687" s="326"/>
      <c r="R687" s="326"/>
      <c r="S687" s="326"/>
      <c r="T687" s="326"/>
      <c r="U687" s="326"/>
      <c r="V687" s="326"/>
      <c r="W687" s="327" t="s">
        <v>19</v>
      </c>
      <c r="X687" s="323" t="s">
        <v>11</v>
      </c>
      <c r="Y687" s="323" t="s">
        <v>12</v>
      </c>
      <c r="Z687" s="325" t="s">
        <v>13</v>
      </c>
      <c r="AA687" s="323" t="s">
        <v>14</v>
      </c>
      <c r="AB687" s="324" t="s">
        <v>15</v>
      </c>
      <c r="AC687" s="324" t="s">
        <v>16</v>
      </c>
      <c r="AD687" s="323" t="s">
        <v>103</v>
      </c>
    </row>
    <row r="688" spans="1:30" ht="15.75" customHeight="1" x14ac:dyDescent="0.25">
      <c r="A688" s="317"/>
      <c r="B688" s="84" t="s">
        <v>104</v>
      </c>
      <c r="C688" s="84" t="s">
        <v>105</v>
      </c>
      <c r="D688" s="84" t="s">
        <v>106</v>
      </c>
      <c r="E688" s="84" t="s">
        <v>107</v>
      </c>
      <c r="F688" s="84" t="s">
        <v>108</v>
      </c>
      <c r="G688" s="84" t="s">
        <v>109</v>
      </c>
      <c r="H688" s="84" t="s">
        <v>110</v>
      </c>
      <c r="I688" s="84" t="s">
        <v>73</v>
      </c>
      <c r="J688" s="84" t="s">
        <v>74</v>
      </c>
      <c r="K688" s="84" t="s">
        <v>141</v>
      </c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322"/>
      <c r="X688" s="317"/>
      <c r="Y688" s="317"/>
      <c r="Z688" s="317"/>
      <c r="AA688" s="317"/>
      <c r="AB688" s="317"/>
      <c r="AC688" s="317"/>
      <c r="AD688" s="317"/>
    </row>
    <row r="689" spans="1:31" ht="15.75" customHeight="1" x14ac:dyDescent="0.25">
      <c r="A689" s="84">
        <v>2002</v>
      </c>
      <c r="B689" s="87">
        <v>73</v>
      </c>
      <c r="C689" s="87"/>
      <c r="D689" s="87"/>
      <c r="E689" s="87"/>
      <c r="F689" s="87"/>
      <c r="G689" s="87"/>
      <c r="H689" s="87"/>
      <c r="I689" s="87"/>
      <c r="J689" s="87"/>
      <c r="K689" s="277"/>
      <c r="L689" s="232"/>
      <c r="M689" s="232"/>
      <c r="N689" s="232"/>
      <c r="O689" s="232"/>
      <c r="P689" s="232"/>
      <c r="Q689" s="232"/>
      <c r="R689" s="232"/>
      <c r="S689" s="232"/>
      <c r="T689" s="232"/>
      <c r="U689" s="232"/>
      <c r="V689" s="232"/>
      <c r="W689" s="129"/>
      <c r="X689" s="238"/>
      <c r="Y689" s="239"/>
      <c r="Z689" s="240"/>
      <c r="AA689" s="254"/>
      <c r="AB689" s="92">
        <f>B689</f>
        <v>73</v>
      </c>
      <c r="AC689" s="255"/>
      <c r="AD689" s="254"/>
    </row>
    <row r="690" spans="1:31" ht="15.75" customHeight="1" x14ac:dyDescent="0.25">
      <c r="A690" s="84">
        <v>2101</v>
      </c>
      <c r="B690" s="87"/>
      <c r="C690" s="87">
        <v>58</v>
      </c>
      <c r="D690" s="87"/>
      <c r="E690" s="87"/>
      <c r="F690" s="87"/>
      <c r="G690" s="87"/>
      <c r="H690" s="87"/>
      <c r="I690" s="87"/>
      <c r="J690" s="87"/>
      <c r="K690" s="277"/>
      <c r="L690" s="232"/>
      <c r="M690" s="232"/>
      <c r="N690" s="232"/>
      <c r="O690" s="232"/>
      <c r="P690" s="232"/>
      <c r="Q690" s="232"/>
      <c r="R690" s="232"/>
      <c r="S690" s="232"/>
      <c r="T690" s="232"/>
      <c r="U690" s="232"/>
      <c r="V690" s="232"/>
      <c r="W690" s="129"/>
      <c r="X690" s="241"/>
      <c r="Y690" s="101"/>
      <c r="Z690" s="242"/>
      <c r="AA690" s="96">
        <f>IF(C690=0,"",C690/B689)</f>
        <v>0.79452054794520544</v>
      </c>
      <c r="AB690" s="97">
        <v>59</v>
      </c>
      <c r="AC690" s="256">
        <f t="shared" ref="AC690:AC697" si="132">IF(AB690=0,"",AB690/AB689)</f>
        <v>0.80821917808219179</v>
      </c>
      <c r="AD690" s="256">
        <f t="shared" ref="AD690:AD697" si="133">IF(AB690=0,"",100%-AC690)</f>
        <v>0.19178082191780821</v>
      </c>
    </row>
    <row r="691" spans="1:31" ht="15.75" customHeight="1" x14ac:dyDescent="0.25">
      <c r="A691" s="84">
        <v>2102</v>
      </c>
      <c r="B691" s="87"/>
      <c r="C691" s="87"/>
      <c r="D691" s="87">
        <v>50</v>
      </c>
      <c r="E691" s="87"/>
      <c r="F691" s="87"/>
      <c r="G691" s="87"/>
      <c r="H691" s="87"/>
      <c r="I691" s="87"/>
      <c r="J691" s="87"/>
      <c r="K691" s="277"/>
      <c r="L691" s="232"/>
      <c r="M691" s="232"/>
      <c r="N691" s="232"/>
      <c r="O691" s="232"/>
      <c r="P691" s="232"/>
      <c r="Q691" s="232"/>
      <c r="R691" s="232"/>
      <c r="S691" s="232"/>
      <c r="T691" s="232"/>
      <c r="U691" s="232"/>
      <c r="V691" s="232"/>
      <c r="W691" s="129"/>
      <c r="X691" s="241"/>
      <c r="Y691" s="101"/>
      <c r="Z691" s="242"/>
      <c r="AA691" s="96">
        <f>IF(D691=0,"",D691/C690)</f>
        <v>0.86206896551724133</v>
      </c>
      <c r="AB691" s="97">
        <v>51</v>
      </c>
      <c r="AC691" s="256">
        <f t="shared" si="132"/>
        <v>0.86440677966101698</v>
      </c>
      <c r="AD691" s="256">
        <f t="shared" si="133"/>
        <v>0.13559322033898302</v>
      </c>
      <c r="AE691" s="128">
        <f>AB691/AB689</f>
        <v>0.69863013698630139</v>
      </c>
    </row>
    <row r="692" spans="1:31" ht="15.75" customHeight="1" x14ac:dyDescent="0.25">
      <c r="A692" s="84">
        <v>2201</v>
      </c>
      <c r="B692" s="87"/>
      <c r="C692" s="87"/>
      <c r="D692" s="87"/>
      <c r="E692" s="87">
        <v>44</v>
      </c>
      <c r="F692" s="87"/>
      <c r="G692" s="87"/>
      <c r="H692" s="87"/>
      <c r="I692" s="87"/>
      <c r="J692" s="87"/>
      <c r="K692" s="277"/>
      <c r="L692" s="232"/>
      <c r="M692" s="232"/>
      <c r="N692" s="232"/>
      <c r="O692" s="232"/>
      <c r="P692" s="232"/>
      <c r="Q692" s="232"/>
      <c r="R692" s="232"/>
      <c r="S692" s="232"/>
      <c r="T692" s="232"/>
      <c r="U692" s="232"/>
      <c r="V692" s="232"/>
      <c r="W692" s="129"/>
      <c r="X692" s="241"/>
      <c r="Y692" s="101"/>
      <c r="Z692" s="242"/>
      <c r="AA692" s="96">
        <f>IF(E692=0,"",E692/D691)</f>
        <v>0.88</v>
      </c>
      <c r="AB692" s="97">
        <v>49</v>
      </c>
      <c r="AC692" s="256">
        <f t="shared" si="132"/>
        <v>0.96078431372549022</v>
      </c>
      <c r="AD692" s="256">
        <f t="shared" si="133"/>
        <v>3.9215686274509776E-2</v>
      </c>
    </row>
    <row r="693" spans="1:31" ht="15.75" customHeight="1" x14ac:dyDescent="0.25">
      <c r="A693" s="84">
        <v>2202</v>
      </c>
      <c r="B693" s="87"/>
      <c r="C693" s="87"/>
      <c r="D693" s="87"/>
      <c r="E693" s="87"/>
      <c r="F693" s="87">
        <v>41</v>
      </c>
      <c r="G693" s="87"/>
      <c r="H693" s="87"/>
      <c r="I693" s="87"/>
      <c r="J693" s="87"/>
      <c r="K693" s="277"/>
      <c r="L693" s="232"/>
      <c r="M693" s="232"/>
      <c r="N693" s="232"/>
      <c r="O693" s="232"/>
      <c r="P693" s="232"/>
      <c r="Q693" s="232"/>
      <c r="R693" s="232"/>
      <c r="S693" s="232"/>
      <c r="T693" s="232"/>
      <c r="U693" s="232"/>
      <c r="V693" s="232"/>
      <c r="W693" s="129"/>
      <c r="X693" s="241"/>
      <c r="Y693" s="101"/>
      <c r="Z693" s="242"/>
      <c r="AA693" s="96">
        <f>IF(F693=0,"",F693/E692)</f>
        <v>0.93181818181818177</v>
      </c>
      <c r="AB693" s="97">
        <v>47</v>
      </c>
      <c r="AC693" s="256">
        <f t="shared" si="132"/>
        <v>0.95918367346938771</v>
      </c>
      <c r="AD693" s="256">
        <f t="shared" si="133"/>
        <v>4.081632653061229E-2</v>
      </c>
    </row>
    <row r="694" spans="1:31" ht="15.75" customHeight="1" x14ac:dyDescent="0.25">
      <c r="A694" s="84">
        <v>2301</v>
      </c>
      <c r="B694" s="87"/>
      <c r="C694" s="87"/>
      <c r="D694" s="87"/>
      <c r="E694" s="87"/>
      <c r="F694" s="87"/>
      <c r="G694" s="87">
        <v>39</v>
      </c>
      <c r="H694" s="87"/>
      <c r="I694" s="87"/>
      <c r="J694" s="87"/>
      <c r="K694" s="277"/>
      <c r="L694" s="232"/>
      <c r="M694" s="232"/>
      <c r="N694" s="232"/>
      <c r="O694" s="232"/>
      <c r="P694" s="232"/>
      <c r="Q694" s="232"/>
      <c r="R694" s="232"/>
      <c r="S694" s="232"/>
      <c r="T694" s="232"/>
      <c r="U694" s="232"/>
      <c r="V694" s="232"/>
      <c r="W694" s="129"/>
      <c r="X694" s="241"/>
      <c r="Y694" s="101"/>
      <c r="Z694" s="242"/>
      <c r="AA694" s="96">
        <f>IF(G694=0,"",G694/F693)</f>
        <v>0.95121951219512191</v>
      </c>
      <c r="AB694" s="97">
        <v>45</v>
      </c>
      <c r="AC694" s="256">
        <f t="shared" si="132"/>
        <v>0.95744680851063835</v>
      </c>
      <c r="AD694" s="256">
        <f t="shared" si="133"/>
        <v>4.2553191489361653E-2</v>
      </c>
    </row>
    <row r="695" spans="1:31" ht="15.75" customHeight="1" x14ac:dyDescent="0.25">
      <c r="A695" s="84">
        <v>2302</v>
      </c>
      <c r="B695" s="87"/>
      <c r="C695" s="87"/>
      <c r="D695" s="87"/>
      <c r="E695" s="87"/>
      <c r="F695" s="87"/>
      <c r="G695" s="87"/>
      <c r="H695" s="87">
        <v>32</v>
      </c>
      <c r="I695" s="87"/>
      <c r="J695" s="87"/>
      <c r="K695" s="277"/>
      <c r="L695" s="232"/>
      <c r="M695" s="232"/>
      <c r="N695" s="232"/>
      <c r="O695" s="232"/>
      <c r="P695" s="232"/>
      <c r="Q695" s="232"/>
      <c r="R695" s="232"/>
      <c r="S695" s="232"/>
      <c r="T695" s="232"/>
      <c r="U695" s="232"/>
      <c r="V695" s="232"/>
      <c r="W695" s="129"/>
      <c r="X695" s="241"/>
      <c r="Y695" s="101"/>
      <c r="Z695" s="242"/>
      <c r="AA695" s="96">
        <f>IF(H695=0,"",H695/G694)</f>
        <v>0.82051282051282048</v>
      </c>
      <c r="AB695" s="97">
        <v>38</v>
      </c>
      <c r="AC695" s="256">
        <f t="shared" si="132"/>
        <v>0.84444444444444444</v>
      </c>
      <c r="AD695" s="256">
        <f t="shared" si="133"/>
        <v>0.15555555555555556</v>
      </c>
    </row>
    <row r="696" spans="1:31" ht="15.75" customHeight="1" x14ac:dyDescent="0.25">
      <c r="A696" s="84">
        <v>2401</v>
      </c>
      <c r="B696" s="87"/>
      <c r="C696" s="87"/>
      <c r="D696" s="87"/>
      <c r="E696" s="87"/>
      <c r="F696" s="87"/>
      <c r="G696" s="87"/>
      <c r="H696" s="87"/>
      <c r="I696" s="87">
        <v>32</v>
      </c>
      <c r="J696" s="87"/>
      <c r="K696" s="277"/>
      <c r="L696" s="232"/>
      <c r="M696" s="232"/>
      <c r="N696" s="232"/>
      <c r="O696" s="232"/>
      <c r="P696" s="232"/>
      <c r="Q696" s="232"/>
      <c r="R696" s="232"/>
      <c r="S696" s="232"/>
      <c r="T696" s="232"/>
      <c r="U696" s="232"/>
      <c r="V696" s="232"/>
      <c r="W696" s="129"/>
      <c r="X696" s="241"/>
      <c r="Y696" s="101"/>
      <c r="Z696" s="242"/>
      <c r="AA696" s="96">
        <f>IF(I696=0,"",I696/H695)</f>
        <v>1</v>
      </c>
      <c r="AB696" s="97">
        <v>37</v>
      </c>
      <c r="AC696" s="256">
        <f t="shared" si="132"/>
        <v>0.97368421052631582</v>
      </c>
      <c r="AD696" s="256">
        <f t="shared" si="133"/>
        <v>2.6315789473684181E-2</v>
      </c>
    </row>
    <row r="697" spans="1:31" ht="15.75" customHeight="1" x14ac:dyDescent="0.25">
      <c r="A697" s="84">
        <v>2402</v>
      </c>
      <c r="B697" s="87"/>
      <c r="C697" s="87"/>
      <c r="D697" s="87"/>
      <c r="E697" s="87"/>
      <c r="F697" s="87"/>
      <c r="G697" s="87"/>
      <c r="H697" s="87"/>
      <c r="I697" s="87"/>
      <c r="J697" s="87">
        <v>29</v>
      </c>
      <c r="K697" s="277"/>
      <c r="L697" s="232"/>
      <c r="M697" s="232"/>
      <c r="N697" s="232"/>
      <c r="O697" s="232"/>
      <c r="P697" s="232"/>
      <c r="Q697" s="232"/>
      <c r="R697" s="232"/>
      <c r="S697" s="232"/>
      <c r="T697" s="232"/>
      <c r="U697" s="232"/>
      <c r="V697" s="232"/>
      <c r="W697" s="129">
        <v>23</v>
      </c>
      <c r="X697" s="241"/>
      <c r="Y697" s="101"/>
      <c r="Z697" s="242"/>
      <c r="AA697" s="96">
        <f>IF(J697=0,"",J697/I696)</f>
        <v>0.90625</v>
      </c>
      <c r="AB697" s="97">
        <v>34</v>
      </c>
      <c r="AC697" s="256">
        <f t="shared" si="132"/>
        <v>0.91891891891891897</v>
      </c>
      <c r="AD697" s="256">
        <f t="shared" si="133"/>
        <v>8.108108108108103E-2</v>
      </c>
    </row>
    <row r="698" spans="1:31" ht="15.75" customHeight="1" x14ac:dyDescent="0.25">
      <c r="A698" s="84">
        <v>2501</v>
      </c>
      <c r="B698" s="87"/>
      <c r="C698" s="87"/>
      <c r="D698" s="87"/>
      <c r="E698" s="87"/>
      <c r="F698" s="87"/>
      <c r="G698" s="87"/>
      <c r="H698" s="87"/>
      <c r="I698" s="87"/>
      <c r="J698" s="87">
        <v>5</v>
      </c>
      <c r="K698" s="277"/>
      <c r="L698" s="232"/>
      <c r="M698" s="232"/>
      <c r="N698" s="232"/>
      <c r="O698" s="232"/>
      <c r="P698" s="232"/>
      <c r="Q698" s="232"/>
      <c r="R698" s="232"/>
      <c r="S698" s="232"/>
      <c r="T698" s="232"/>
      <c r="U698" s="232"/>
      <c r="V698" s="232"/>
      <c r="W698" s="129">
        <v>6</v>
      </c>
      <c r="X698" s="241"/>
      <c r="Y698" s="101"/>
      <c r="Z698" s="101"/>
      <c r="AA698" s="101"/>
      <c r="AB698" s="97">
        <v>12</v>
      </c>
      <c r="AC698" s="261"/>
      <c r="AD698" s="205"/>
    </row>
    <row r="699" spans="1:31" ht="15.75" customHeight="1" x14ac:dyDescent="0.25">
      <c r="A699" s="84">
        <v>2502</v>
      </c>
      <c r="B699" s="87"/>
      <c r="C699" s="87"/>
      <c r="D699" s="87"/>
      <c r="E699" s="87"/>
      <c r="F699" s="87"/>
      <c r="G699" s="87"/>
      <c r="H699" s="87"/>
      <c r="I699" s="87"/>
      <c r="J699" s="87"/>
      <c r="K699" s="277"/>
      <c r="L699" s="232"/>
      <c r="M699" s="232"/>
      <c r="N699" s="232"/>
      <c r="O699" s="232"/>
      <c r="P699" s="232"/>
      <c r="Q699" s="232"/>
      <c r="R699" s="232"/>
      <c r="S699" s="232"/>
      <c r="T699" s="232"/>
      <c r="U699" s="232"/>
      <c r="V699" s="232"/>
      <c r="W699" s="129"/>
      <c r="X699" s="241"/>
      <c r="Y699" s="101"/>
      <c r="Z699" s="232"/>
      <c r="AA699" s="205"/>
      <c r="AB699" s="106"/>
      <c r="AC699" s="261"/>
      <c r="AD699" s="205"/>
    </row>
    <row r="700" spans="1:31" ht="15.75" customHeight="1" x14ac:dyDescent="0.25">
      <c r="A700" s="84">
        <v>2601</v>
      </c>
      <c r="B700" s="87"/>
      <c r="C700" s="87"/>
      <c r="D700" s="87"/>
      <c r="E700" s="87"/>
      <c r="F700" s="87"/>
      <c r="G700" s="87"/>
      <c r="H700" s="87"/>
      <c r="I700" s="87"/>
      <c r="J700" s="87"/>
      <c r="K700" s="277"/>
      <c r="L700" s="232"/>
      <c r="M700" s="232"/>
      <c r="N700" s="232"/>
      <c r="O700" s="232"/>
      <c r="P700" s="232"/>
      <c r="Q700" s="232"/>
      <c r="R700" s="232"/>
      <c r="S700" s="232"/>
      <c r="T700" s="232"/>
      <c r="U700" s="232"/>
      <c r="V700" s="232"/>
      <c r="W700" s="129"/>
      <c r="X700" s="241"/>
      <c r="Y700" s="101"/>
      <c r="Z700" s="232"/>
      <c r="AA700" s="205"/>
      <c r="AB700" s="106"/>
      <c r="AC700" s="261"/>
      <c r="AD700" s="205"/>
    </row>
    <row r="701" spans="1:31" ht="15.75" customHeight="1" x14ac:dyDescent="0.25">
      <c r="A701" s="84">
        <v>2602</v>
      </c>
      <c r="B701" s="87"/>
      <c r="C701" s="87"/>
      <c r="D701" s="87"/>
      <c r="E701" s="87"/>
      <c r="F701" s="87"/>
      <c r="G701" s="87"/>
      <c r="H701" s="87"/>
      <c r="I701" s="87"/>
      <c r="J701" s="87"/>
      <c r="K701" s="277"/>
      <c r="L701" s="232"/>
      <c r="M701" s="232"/>
      <c r="N701" s="232"/>
      <c r="O701" s="232"/>
      <c r="P701" s="232"/>
      <c r="Q701" s="232"/>
      <c r="R701" s="232"/>
      <c r="S701" s="232"/>
      <c r="T701" s="232"/>
      <c r="U701" s="232"/>
      <c r="V701" s="232"/>
      <c r="W701" s="129"/>
      <c r="X701" s="241"/>
      <c r="Y701" s="101"/>
      <c r="Z701" s="232"/>
      <c r="AA701" s="205"/>
      <c r="AB701" s="106"/>
      <c r="AC701" s="261"/>
      <c r="AD701" s="205"/>
    </row>
    <row r="702" spans="1:31" ht="15.75" customHeight="1" x14ac:dyDescent="0.25">
      <c r="A702" s="84">
        <v>2701</v>
      </c>
      <c r="B702" s="87"/>
      <c r="C702" s="87"/>
      <c r="D702" s="87"/>
      <c r="E702" s="87"/>
      <c r="F702" s="87"/>
      <c r="G702" s="87"/>
      <c r="H702" s="87"/>
      <c r="I702" s="87"/>
      <c r="J702" s="87"/>
      <c r="K702" s="277"/>
      <c r="L702" s="232"/>
      <c r="M702" s="232"/>
      <c r="N702" s="232"/>
      <c r="O702" s="232"/>
      <c r="P702" s="232"/>
      <c r="Q702" s="232"/>
      <c r="R702" s="232"/>
      <c r="S702" s="232"/>
      <c r="T702" s="232"/>
      <c r="U702" s="232"/>
      <c r="V702" s="232"/>
      <c r="W702" s="129"/>
      <c r="X702" s="241"/>
      <c r="Y702" s="101"/>
      <c r="Z702" s="232"/>
      <c r="AA702" s="101"/>
      <c r="AB702" s="232"/>
      <c r="AC702" s="262"/>
      <c r="AD702" s="205"/>
    </row>
    <row r="703" spans="1:31" ht="15.75" customHeight="1" x14ac:dyDescent="0.25">
      <c r="A703" s="84">
        <v>2702</v>
      </c>
      <c r="B703" s="87"/>
      <c r="C703" s="87"/>
      <c r="D703" s="87"/>
      <c r="E703" s="87"/>
      <c r="F703" s="87"/>
      <c r="G703" s="87"/>
      <c r="H703" s="87"/>
      <c r="I703" s="87"/>
      <c r="J703" s="87"/>
      <c r="K703" s="277"/>
      <c r="L703" s="232"/>
      <c r="M703" s="232"/>
      <c r="N703" s="232"/>
      <c r="O703" s="232"/>
      <c r="P703" s="232"/>
      <c r="Q703" s="232"/>
      <c r="R703" s="232"/>
      <c r="S703" s="232"/>
      <c r="T703" s="232"/>
      <c r="U703" s="232"/>
      <c r="V703" s="232"/>
      <c r="W703" s="129"/>
      <c r="X703" s="241"/>
      <c r="Y703" s="101"/>
      <c r="Z703" s="232"/>
      <c r="AA703" s="111" t="s">
        <v>91</v>
      </c>
      <c r="AB703" s="164">
        <v>1</v>
      </c>
      <c r="AC703" s="112">
        <f>IF(SUM(W695:W698)=0,"",SUM(W695:W698))</f>
        <v>29</v>
      </c>
      <c r="AD703" s="114" t="s">
        <v>19</v>
      </c>
    </row>
    <row r="704" spans="1:31" ht="15.75" customHeight="1" x14ac:dyDescent="0.25">
      <c r="A704" s="84">
        <v>2801</v>
      </c>
      <c r="B704" s="87"/>
      <c r="C704" s="87"/>
      <c r="D704" s="87"/>
      <c r="E704" s="87"/>
      <c r="F704" s="87"/>
      <c r="G704" s="87"/>
      <c r="H704" s="87"/>
      <c r="I704" s="87"/>
      <c r="J704" s="87"/>
      <c r="K704" s="277"/>
      <c r="L704" s="232"/>
      <c r="M704" s="232"/>
      <c r="N704" s="232"/>
      <c r="O704" s="232"/>
      <c r="P704" s="232"/>
      <c r="Q704" s="232"/>
      <c r="R704" s="232"/>
      <c r="S704" s="232"/>
      <c r="T704" s="232"/>
      <c r="U704" s="232"/>
      <c r="V704" s="232"/>
      <c r="W704" s="129"/>
      <c r="X704" s="241"/>
      <c r="Y704" s="101"/>
      <c r="Z704" s="232"/>
      <c r="AA704" s="115" t="s">
        <v>92</v>
      </c>
      <c r="AB704" s="165">
        <f>IF(AB703/B689=0,"",AB703/B689)</f>
        <v>1.3698630136986301E-2</v>
      </c>
      <c r="AC704" s="166">
        <f>IF(AB703/AC703=0,"",AB703/AC703)</f>
        <v>3.4482758620689655E-2</v>
      </c>
      <c r="AD704" s="118" t="s">
        <v>93</v>
      </c>
    </row>
    <row r="705" spans="1:31" ht="15.75" x14ac:dyDescent="0.25">
      <c r="A705" s="84">
        <v>2802</v>
      </c>
      <c r="B705" s="87"/>
      <c r="C705" s="87"/>
      <c r="D705" s="87"/>
      <c r="E705" s="87"/>
      <c r="F705" s="87"/>
      <c r="G705" s="87"/>
      <c r="H705" s="87"/>
      <c r="I705" s="87"/>
      <c r="J705" s="87"/>
      <c r="K705" s="277"/>
      <c r="L705" s="232"/>
      <c r="M705" s="232"/>
      <c r="N705" s="232"/>
      <c r="O705" s="232"/>
      <c r="P705" s="232"/>
      <c r="Q705" s="232"/>
      <c r="R705" s="232"/>
      <c r="S705" s="232"/>
      <c r="T705" s="232"/>
      <c r="U705" s="232"/>
      <c r="V705" s="232"/>
      <c r="W705" s="129"/>
      <c r="X705" s="243"/>
      <c r="Y705" s="244"/>
      <c r="Z705" s="245"/>
      <c r="AA705" s="120"/>
      <c r="AB705" s="121"/>
      <c r="AC705" s="121"/>
      <c r="AD705" s="122"/>
    </row>
    <row r="706" spans="1:31" ht="18" customHeight="1" x14ac:dyDescent="0.25">
      <c r="A706" s="46"/>
      <c r="B706" s="296" t="s">
        <v>111</v>
      </c>
      <c r="C706" s="296"/>
      <c r="D706" s="296"/>
      <c r="E706" s="296"/>
      <c r="F706" s="296"/>
      <c r="G706" s="296"/>
      <c r="H706" s="296"/>
      <c r="I706" s="296"/>
      <c r="J706" s="296"/>
      <c r="K706" s="296"/>
      <c r="L706" s="296"/>
      <c r="M706" s="296"/>
      <c r="N706" s="296"/>
      <c r="O706" s="296"/>
      <c r="P706" s="296"/>
      <c r="Q706" s="296"/>
      <c r="R706" s="296"/>
      <c r="S706" s="296"/>
      <c r="T706" s="296"/>
      <c r="U706" s="296"/>
      <c r="V706" s="296"/>
      <c r="W706" s="123">
        <f>SUM(W697:W702)</f>
        <v>29</v>
      </c>
      <c r="X706" s="124">
        <f>W697/B689</f>
        <v>0.31506849315068491</v>
      </c>
      <c r="Y706" s="124">
        <f>IF(W706=0,"",W706/B689)</f>
        <v>0.39726027397260272</v>
      </c>
      <c r="Z706" s="124">
        <f>Y706-X706</f>
        <v>8.2191780821917804E-2</v>
      </c>
      <c r="AA706" s="1"/>
      <c r="AB706" s="2"/>
      <c r="AC706" s="36"/>
      <c r="AD706" s="1"/>
    </row>
    <row r="707" spans="1:31" ht="12.75" customHeight="1" x14ac:dyDescent="0.2">
      <c r="X707" s="1"/>
      <c r="Y707" s="1"/>
      <c r="AA707" s="1"/>
    </row>
    <row r="708" spans="1:31" ht="12.75" customHeight="1" x14ac:dyDescent="0.2">
      <c r="X708" s="1"/>
      <c r="Y708" s="1"/>
      <c r="AA708" s="1"/>
    </row>
    <row r="709" spans="1:31" ht="26.25" customHeight="1" x14ac:dyDescent="0.4">
      <c r="B709" s="297" t="s">
        <v>101</v>
      </c>
      <c r="C709" s="297"/>
      <c r="D709" s="297"/>
      <c r="E709" s="297"/>
      <c r="F709" s="297"/>
      <c r="G709" s="297"/>
      <c r="H709" s="297"/>
      <c r="I709" s="297"/>
      <c r="J709" s="297"/>
      <c r="K709" s="297"/>
      <c r="L709" s="297"/>
      <c r="M709" s="297"/>
      <c r="N709" s="297"/>
      <c r="O709" s="297"/>
      <c r="P709" s="297"/>
      <c r="Q709" s="297"/>
      <c r="R709" s="297"/>
      <c r="S709" s="297"/>
      <c r="T709" s="297"/>
      <c r="U709" s="297"/>
      <c r="V709" s="297"/>
      <c r="W709" s="208" t="s">
        <v>129</v>
      </c>
      <c r="X709" s="1"/>
      <c r="Y709" s="1"/>
      <c r="Z709" s="2"/>
      <c r="AA709" s="1"/>
      <c r="AB709" s="2"/>
      <c r="AC709" s="2"/>
      <c r="AD709" s="2"/>
    </row>
    <row r="710" spans="1:31" ht="20.25" x14ac:dyDescent="0.2">
      <c r="A710" s="334" t="s">
        <v>18</v>
      </c>
      <c r="B710" s="318" t="s">
        <v>102</v>
      </c>
      <c r="C710" s="319"/>
      <c r="D710" s="319"/>
      <c r="E710" s="319"/>
      <c r="F710" s="319"/>
      <c r="G710" s="319"/>
      <c r="H710" s="319"/>
      <c r="I710" s="319"/>
      <c r="J710" s="319"/>
      <c r="K710" s="335"/>
      <c r="L710" s="326"/>
      <c r="M710" s="326"/>
      <c r="N710" s="326"/>
      <c r="O710" s="326"/>
      <c r="P710" s="326"/>
      <c r="Q710" s="326"/>
      <c r="R710" s="326"/>
      <c r="S710" s="326"/>
      <c r="T710" s="326"/>
      <c r="U710" s="326"/>
      <c r="V710" s="326"/>
      <c r="W710" s="327" t="s">
        <v>19</v>
      </c>
      <c r="X710" s="323" t="s">
        <v>11</v>
      </c>
      <c r="Y710" s="323" t="s">
        <v>12</v>
      </c>
      <c r="Z710" s="325" t="s">
        <v>13</v>
      </c>
      <c r="AA710" s="323" t="s">
        <v>14</v>
      </c>
      <c r="AB710" s="324" t="s">
        <v>15</v>
      </c>
      <c r="AC710" s="324" t="s">
        <v>16</v>
      </c>
      <c r="AD710" s="323" t="s">
        <v>103</v>
      </c>
    </row>
    <row r="711" spans="1:31" ht="15.75" x14ac:dyDescent="0.25">
      <c r="A711" s="317"/>
      <c r="B711" s="84" t="s">
        <v>104</v>
      </c>
      <c r="C711" s="84" t="s">
        <v>105</v>
      </c>
      <c r="D711" s="84" t="s">
        <v>106</v>
      </c>
      <c r="E711" s="84" t="s">
        <v>107</v>
      </c>
      <c r="F711" s="84" t="s">
        <v>108</v>
      </c>
      <c r="G711" s="84" t="s">
        <v>109</v>
      </c>
      <c r="H711" s="84" t="s">
        <v>110</v>
      </c>
      <c r="I711" s="84" t="s">
        <v>73</v>
      </c>
      <c r="J711" s="84" t="s">
        <v>74</v>
      </c>
      <c r="K711" s="84" t="s">
        <v>141</v>
      </c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322"/>
      <c r="X711" s="317"/>
      <c r="Y711" s="317"/>
      <c r="Z711" s="317"/>
      <c r="AA711" s="317"/>
      <c r="AB711" s="317"/>
      <c r="AC711" s="317"/>
      <c r="AD711" s="317"/>
    </row>
    <row r="712" spans="1:31" ht="15.75" customHeight="1" x14ac:dyDescent="0.25">
      <c r="A712" s="84">
        <v>2102</v>
      </c>
      <c r="B712" s="87">
        <v>70</v>
      </c>
      <c r="C712" s="87"/>
      <c r="D712" s="87"/>
      <c r="E712" s="87"/>
      <c r="F712" s="87"/>
      <c r="G712" s="87"/>
      <c r="H712" s="87"/>
      <c r="I712" s="87"/>
      <c r="J712" s="87"/>
      <c r="K712" s="277"/>
      <c r="L712" s="232"/>
      <c r="M712" s="232"/>
      <c r="N712" s="232"/>
      <c r="O712" s="232"/>
      <c r="P712" s="232"/>
      <c r="Q712" s="232"/>
      <c r="R712" s="232"/>
      <c r="S712" s="232"/>
      <c r="T712" s="232"/>
      <c r="U712" s="232"/>
      <c r="V712" s="232"/>
      <c r="W712" s="129"/>
      <c r="X712" s="238"/>
      <c r="Y712" s="239"/>
      <c r="Z712" s="240"/>
      <c r="AA712" s="254"/>
      <c r="AB712" s="92">
        <f>B712</f>
        <v>70</v>
      </c>
      <c r="AC712" s="255"/>
      <c r="AD712" s="254"/>
    </row>
    <row r="713" spans="1:31" ht="15.75" customHeight="1" x14ac:dyDescent="0.25">
      <c r="A713" s="84">
        <v>2201</v>
      </c>
      <c r="B713" s="87"/>
      <c r="C713" s="87">
        <v>59</v>
      </c>
      <c r="D713" s="87"/>
      <c r="E713" s="87"/>
      <c r="F713" s="87"/>
      <c r="G713" s="87"/>
      <c r="H713" s="87"/>
      <c r="I713" s="87"/>
      <c r="J713" s="87"/>
      <c r="K713" s="277"/>
      <c r="L713" s="232"/>
      <c r="M713" s="232"/>
      <c r="N713" s="232"/>
      <c r="O713" s="232"/>
      <c r="P713" s="232"/>
      <c r="Q713" s="232"/>
      <c r="R713" s="232"/>
      <c r="S713" s="232"/>
      <c r="T713" s="232"/>
      <c r="U713" s="232"/>
      <c r="V713" s="232"/>
      <c r="W713" s="129"/>
      <c r="X713" s="241"/>
      <c r="Y713" s="101"/>
      <c r="Z713" s="242"/>
      <c r="AA713" s="96">
        <f>IF(C713=0,"",C713/B712)</f>
        <v>0.84285714285714286</v>
      </c>
      <c r="AB713" s="97">
        <v>60</v>
      </c>
      <c r="AC713" s="256">
        <f t="shared" ref="AC713:AC720" si="134">IF(AB713=0,"",AB713/AB712)</f>
        <v>0.8571428571428571</v>
      </c>
      <c r="AD713" s="256">
        <f t="shared" ref="AD713:AD720" si="135">IF(AB713=0,"",100%-AC713)</f>
        <v>0.1428571428571429</v>
      </c>
    </row>
    <row r="714" spans="1:31" ht="15.75" customHeight="1" x14ac:dyDescent="0.25">
      <c r="A714" s="84">
        <v>2202</v>
      </c>
      <c r="B714" s="87"/>
      <c r="C714" s="87"/>
      <c r="D714" s="87">
        <v>51</v>
      </c>
      <c r="E714" s="87"/>
      <c r="F714" s="87"/>
      <c r="G714" s="87"/>
      <c r="H714" s="87"/>
      <c r="I714" s="87"/>
      <c r="J714" s="87"/>
      <c r="K714" s="277"/>
      <c r="L714" s="232"/>
      <c r="M714" s="232"/>
      <c r="N714" s="232"/>
      <c r="O714" s="232"/>
      <c r="P714" s="232"/>
      <c r="Q714" s="232"/>
      <c r="R714" s="232"/>
      <c r="S714" s="232"/>
      <c r="T714" s="232"/>
      <c r="U714" s="232"/>
      <c r="V714" s="232"/>
      <c r="W714" s="129"/>
      <c r="X714" s="241"/>
      <c r="Y714" s="101"/>
      <c r="Z714" s="242"/>
      <c r="AA714" s="96">
        <f>IF(D714=0,"",D714/C713)</f>
        <v>0.86440677966101698</v>
      </c>
      <c r="AB714" s="97">
        <v>51</v>
      </c>
      <c r="AC714" s="256">
        <f t="shared" si="134"/>
        <v>0.85</v>
      </c>
      <c r="AD714" s="256">
        <f t="shared" si="135"/>
        <v>0.15000000000000002</v>
      </c>
      <c r="AE714" s="128">
        <f>AB714/AB712</f>
        <v>0.72857142857142854</v>
      </c>
    </row>
    <row r="715" spans="1:31" ht="15.75" customHeight="1" x14ac:dyDescent="0.25">
      <c r="A715" s="84">
        <v>2301</v>
      </c>
      <c r="B715" s="87"/>
      <c r="C715" s="87"/>
      <c r="D715" s="87"/>
      <c r="E715" s="87">
        <v>43</v>
      </c>
      <c r="F715" s="87"/>
      <c r="G715" s="87"/>
      <c r="H715" s="87"/>
      <c r="I715" s="87"/>
      <c r="J715" s="87"/>
      <c r="K715" s="277"/>
      <c r="L715" s="232"/>
      <c r="M715" s="232"/>
      <c r="N715" s="232"/>
      <c r="O715" s="232"/>
      <c r="P715" s="232"/>
      <c r="Q715" s="232"/>
      <c r="R715" s="232"/>
      <c r="S715" s="232"/>
      <c r="T715" s="232"/>
      <c r="U715" s="232"/>
      <c r="V715" s="232"/>
      <c r="W715" s="129"/>
      <c r="X715" s="241"/>
      <c r="Y715" s="101"/>
      <c r="Z715" s="242"/>
      <c r="AA715" s="96">
        <f>IF(E715=0,"",E715/D714)</f>
        <v>0.84313725490196079</v>
      </c>
      <c r="AB715" s="97">
        <v>49</v>
      </c>
      <c r="AC715" s="256">
        <f t="shared" si="134"/>
        <v>0.96078431372549022</v>
      </c>
      <c r="AD715" s="256">
        <f t="shared" si="135"/>
        <v>3.9215686274509776E-2</v>
      </c>
    </row>
    <row r="716" spans="1:31" ht="15.75" customHeight="1" x14ac:dyDescent="0.25">
      <c r="A716" s="84">
        <v>2302</v>
      </c>
      <c r="B716" s="87"/>
      <c r="C716" s="87"/>
      <c r="D716" s="87"/>
      <c r="E716" s="87"/>
      <c r="F716" s="87">
        <v>38</v>
      </c>
      <c r="G716" s="87"/>
      <c r="H716" s="87"/>
      <c r="I716" s="87"/>
      <c r="J716" s="87"/>
      <c r="K716" s="277"/>
      <c r="L716" s="232"/>
      <c r="M716" s="232"/>
      <c r="N716" s="232"/>
      <c r="O716" s="232"/>
      <c r="P716" s="232"/>
      <c r="Q716" s="232"/>
      <c r="R716" s="232"/>
      <c r="S716" s="232"/>
      <c r="T716" s="232"/>
      <c r="U716" s="232"/>
      <c r="V716" s="232"/>
      <c r="W716" s="129"/>
      <c r="X716" s="241"/>
      <c r="Y716" s="101"/>
      <c r="Z716" s="242"/>
      <c r="AA716" s="96">
        <f>IF(F716=0,"",F716/E715)</f>
        <v>0.88372093023255816</v>
      </c>
      <c r="AB716" s="97">
        <v>44</v>
      </c>
      <c r="AC716" s="256">
        <f t="shared" si="134"/>
        <v>0.89795918367346939</v>
      </c>
      <c r="AD716" s="256">
        <f t="shared" si="135"/>
        <v>0.10204081632653061</v>
      </c>
    </row>
    <row r="717" spans="1:31" ht="15.75" customHeight="1" x14ac:dyDescent="0.25">
      <c r="A717" s="84">
        <v>2401</v>
      </c>
      <c r="B717" s="87"/>
      <c r="C717" s="87"/>
      <c r="D717" s="87"/>
      <c r="E717" s="87"/>
      <c r="F717" s="87"/>
      <c r="G717" s="87">
        <v>31</v>
      </c>
      <c r="H717" s="87"/>
      <c r="I717" s="87"/>
      <c r="J717" s="87"/>
      <c r="K717" s="277"/>
      <c r="L717" s="232"/>
      <c r="M717" s="232"/>
      <c r="N717" s="232"/>
      <c r="O717" s="232"/>
      <c r="P717" s="232"/>
      <c r="Q717" s="232"/>
      <c r="R717" s="232"/>
      <c r="S717" s="232"/>
      <c r="T717" s="232"/>
      <c r="U717" s="232"/>
      <c r="V717" s="232"/>
      <c r="W717" s="129"/>
      <c r="X717" s="241"/>
      <c r="Y717" s="101"/>
      <c r="Z717" s="242"/>
      <c r="AA717" s="96">
        <f>IF(G717=0,"",G717/F716)</f>
        <v>0.81578947368421051</v>
      </c>
      <c r="AB717" s="97">
        <v>44</v>
      </c>
      <c r="AC717" s="256">
        <f t="shared" si="134"/>
        <v>1</v>
      </c>
      <c r="AD717" s="256">
        <f t="shared" si="135"/>
        <v>0</v>
      </c>
    </row>
    <row r="718" spans="1:31" ht="15.75" customHeight="1" x14ac:dyDescent="0.25">
      <c r="A718" s="84">
        <v>2402</v>
      </c>
      <c r="B718" s="87"/>
      <c r="C718" s="87"/>
      <c r="D718" s="87"/>
      <c r="E718" s="87"/>
      <c r="F718" s="87"/>
      <c r="G718" s="87"/>
      <c r="H718" s="87">
        <v>28</v>
      </c>
      <c r="I718" s="87"/>
      <c r="J718" s="87"/>
      <c r="K718" s="277"/>
      <c r="L718" s="232"/>
      <c r="M718" s="232"/>
      <c r="N718" s="232"/>
      <c r="O718" s="232"/>
      <c r="P718" s="232"/>
      <c r="Q718" s="232"/>
      <c r="R718" s="232"/>
      <c r="S718" s="232"/>
      <c r="T718" s="232"/>
      <c r="U718" s="232"/>
      <c r="V718" s="232"/>
      <c r="W718" s="129"/>
      <c r="X718" s="241"/>
      <c r="Y718" s="101"/>
      <c r="Z718" s="242"/>
      <c r="AA718" s="96">
        <f>IF(H718=0,"",H718/G717)</f>
        <v>0.90322580645161288</v>
      </c>
      <c r="AB718" s="97">
        <v>39</v>
      </c>
      <c r="AC718" s="256">
        <f t="shared" si="134"/>
        <v>0.88636363636363635</v>
      </c>
      <c r="AD718" s="256">
        <f t="shared" si="135"/>
        <v>0.11363636363636365</v>
      </c>
    </row>
    <row r="719" spans="1:31" ht="15.75" customHeight="1" x14ac:dyDescent="0.25">
      <c r="A719" s="84">
        <v>2501</v>
      </c>
      <c r="B719" s="87"/>
      <c r="C719" s="87"/>
      <c r="D719" s="87"/>
      <c r="E719" s="87"/>
      <c r="F719" s="87"/>
      <c r="G719" s="87"/>
      <c r="H719" s="87"/>
      <c r="I719" s="87">
        <v>27</v>
      </c>
      <c r="J719" s="87"/>
      <c r="K719" s="277"/>
      <c r="L719" s="232"/>
      <c r="M719" s="232"/>
      <c r="N719" s="232"/>
      <c r="O719" s="232"/>
      <c r="P719" s="232"/>
      <c r="Q719" s="232"/>
      <c r="R719" s="232"/>
      <c r="S719" s="232"/>
      <c r="T719" s="232"/>
      <c r="U719" s="232"/>
      <c r="V719" s="232"/>
      <c r="W719" s="129"/>
      <c r="X719" s="241"/>
      <c r="Y719" s="101"/>
      <c r="Z719" s="242"/>
      <c r="AA719" s="96">
        <f>IF(I719=0,"",I719/H718)</f>
        <v>0.9642857142857143</v>
      </c>
      <c r="AB719" s="97">
        <v>41</v>
      </c>
      <c r="AC719" s="273">
        <f t="shared" si="134"/>
        <v>1.0512820512820513</v>
      </c>
      <c r="AD719" s="273">
        <f t="shared" si="135"/>
        <v>-5.1282051282051322E-2</v>
      </c>
    </row>
    <row r="720" spans="1:31" ht="15.75" customHeight="1" x14ac:dyDescent="0.25">
      <c r="A720" s="84">
        <v>2502</v>
      </c>
      <c r="B720" s="87"/>
      <c r="C720" s="87"/>
      <c r="D720" s="87"/>
      <c r="E720" s="87"/>
      <c r="F720" s="87"/>
      <c r="G720" s="87"/>
      <c r="H720" s="87"/>
      <c r="I720" s="87"/>
      <c r="J720" s="87"/>
      <c r="K720" s="277"/>
      <c r="L720" s="232"/>
      <c r="M720" s="232"/>
      <c r="N720" s="232"/>
      <c r="O720" s="232"/>
      <c r="P720" s="232"/>
      <c r="Q720" s="232"/>
      <c r="R720" s="232"/>
      <c r="S720" s="232"/>
      <c r="T720" s="232"/>
      <c r="U720" s="232"/>
      <c r="V720" s="232"/>
      <c r="W720" s="129"/>
      <c r="X720" s="241"/>
      <c r="Y720" s="101"/>
      <c r="Z720" s="242"/>
      <c r="AA720" s="96" t="str">
        <f>IF(J720=0,"",J720/I719)</f>
        <v/>
      </c>
      <c r="AB720" s="97"/>
      <c r="AC720" s="256" t="str">
        <f t="shared" si="134"/>
        <v/>
      </c>
      <c r="AD720" s="256" t="str">
        <f t="shared" si="135"/>
        <v/>
      </c>
    </row>
    <row r="721" spans="1:30" ht="15.75" customHeight="1" x14ac:dyDescent="0.25">
      <c r="A721" s="84">
        <v>2601</v>
      </c>
      <c r="B721" s="87"/>
      <c r="C721" s="87"/>
      <c r="D721" s="87"/>
      <c r="E721" s="87"/>
      <c r="F721" s="87"/>
      <c r="G721" s="87"/>
      <c r="H721" s="87"/>
      <c r="I721" s="87"/>
      <c r="J721" s="87"/>
      <c r="K721" s="277"/>
      <c r="L721" s="232"/>
      <c r="M721" s="232"/>
      <c r="N721" s="232"/>
      <c r="O721" s="232"/>
      <c r="P721" s="232"/>
      <c r="Q721" s="232"/>
      <c r="R721" s="232"/>
      <c r="S721" s="232"/>
      <c r="T721" s="232"/>
      <c r="U721" s="232"/>
      <c r="V721" s="232"/>
      <c r="W721" s="129"/>
      <c r="X721" s="241"/>
      <c r="Y721" s="101"/>
      <c r="Z721" s="101"/>
      <c r="AA721" s="205"/>
      <c r="AB721" s="97"/>
      <c r="AC721" s="261"/>
      <c r="AD721" s="205"/>
    </row>
    <row r="722" spans="1:30" ht="15.75" customHeight="1" x14ac:dyDescent="0.25">
      <c r="A722" s="84">
        <v>2602</v>
      </c>
      <c r="B722" s="87"/>
      <c r="C722" s="87"/>
      <c r="D722" s="87"/>
      <c r="E722" s="87"/>
      <c r="F722" s="87"/>
      <c r="G722" s="87"/>
      <c r="H722" s="87"/>
      <c r="I722" s="87"/>
      <c r="J722" s="87"/>
      <c r="K722" s="277"/>
      <c r="L722" s="232"/>
      <c r="M722" s="232"/>
      <c r="N722" s="232"/>
      <c r="O722" s="232"/>
      <c r="P722" s="232"/>
      <c r="Q722" s="232"/>
      <c r="R722" s="232"/>
      <c r="S722" s="232"/>
      <c r="T722" s="232"/>
      <c r="U722" s="232"/>
      <c r="V722" s="232"/>
      <c r="W722" s="129"/>
      <c r="X722" s="241"/>
      <c r="Y722" s="101"/>
      <c r="Z722" s="232"/>
      <c r="AA722" s="205"/>
      <c r="AB722" s="106"/>
      <c r="AC722" s="261"/>
      <c r="AD722" s="205"/>
    </row>
    <row r="723" spans="1:30" ht="15.75" customHeight="1" x14ac:dyDescent="0.25">
      <c r="A723" s="84">
        <v>2701</v>
      </c>
      <c r="B723" s="87"/>
      <c r="C723" s="87"/>
      <c r="D723" s="87"/>
      <c r="E723" s="87"/>
      <c r="F723" s="87"/>
      <c r="G723" s="87"/>
      <c r="H723" s="87"/>
      <c r="I723" s="87"/>
      <c r="J723" s="87"/>
      <c r="K723" s="277"/>
      <c r="L723" s="232"/>
      <c r="M723" s="232"/>
      <c r="N723" s="232"/>
      <c r="O723" s="232"/>
      <c r="P723" s="232"/>
      <c r="Q723" s="232"/>
      <c r="R723" s="232"/>
      <c r="S723" s="232"/>
      <c r="T723" s="232"/>
      <c r="U723" s="232"/>
      <c r="V723" s="232"/>
      <c r="W723" s="129"/>
      <c r="X723" s="241"/>
      <c r="Y723" s="101"/>
      <c r="Z723" s="232"/>
      <c r="AA723" s="205"/>
      <c r="AB723" s="106"/>
      <c r="AC723" s="261"/>
      <c r="AD723" s="205"/>
    </row>
    <row r="724" spans="1:30" ht="15.75" customHeight="1" x14ac:dyDescent="0.25">
      <c r="A724" s="84">
        <v>2702</v>
      </c>
      <c r="B724" s="87"/>
      <c r="C724" s="87"/>
      <c r="D724" s="87"/>
      <c r="E724" s="87"/>
      <c r="F724" s="87"/>
      <c r="G724" s="87"/>
      <c r="H724" s="87"/>
      <c r="I724" s="87"/>
      <c r="J724" s="87"/>
      <c r="K724" s="277"/>
      <c r="L724" s="232"/>
      <c r="M724" s="232"/>
      <c r="N724" s="232"/>
      <c r="O724" s="232"/>
      <c r="P724" s="232"/>
      <c r="Q724" s="232"/>
      <c r="R724" s="232"/>
      <c r="S724" s="232"/>
      <c r="T724" s="232"/>
      <c r="U724" s="232"/>
      <c r="V724" s="232"/>
      <c r="W724" s="129"/>
      <c r="X724" s="241"/>
      <c r="Y724" s="101"/>
      <c r="Z724" s="232"/>
      <c r="AA724" s="205"/>
      <c r="AB724" s="106"/>
      <c r="AC724" s="261"/>
      <c r="AD724" s="205"/>
    </row>
    <row r="725" spans="1:30" ht="15.75" x14ac:dyDescent="0.25">
      <c r="A725" s="84">
        <v>2801</v>
      </c>
      <c r="B725" s="87"/>
      <c r="C725" s="87"/>
      <c r="D725" s="87"/>
      <c r="E725" s="87"/>
      <c r="F725" s="87"/>
      <c r="G725" s="87"/>
      <c r="H725" s="87"/>
      <c r="I725" s="87"/>
      <c r="J725" s="87"/>
      <c r="K725" s="277"/>
      <c r="L725" s="232"/>
      <c r="M725" s="232"/>
      <c r="N725" s="232"/>
      <c r="O725" s="232"/>
      <c r="P725" s="232"/>
      <c r="Q725" s="232"/>
      <c r="R725" s="232"/>
      <c r="S725" s="232"/>
      <c r="T725" s="232"/>
      <c r="U725" s="232"/>
      <c r="V725" s="232"/>
      <c r="W725" s="129"/>
      <c r="X725" s="241"/>
      <c r="Y725" s="101"/>
      <c r="Z725" s="232"/>
      <c r="AA725" s="101"/>
      <c r="AB725" s="232"/>
      <c r="AC725" s="262"/>
      <c r="AD725" s="205"/>
    </row>
    <row r="726" spans="1:30" ht="15.75" customHeight="1" x14ac:dyDescent="0.25">
      <c r="A726" s="84">
        <v>2802</v>
      </c>
      <c r="B726" s="87"/>
      <c r="C726" s="87"/>
      <c r="D726" s="87"/>
      <c r="E726" s="87"/>
      <c r="F726" s="87"/>
      <c r="G726" s="87"/>
      <c r="H726" s="87"/>
      <c r="I726" s="87"/>
      <c r="J726" s="87"/>
      <c r="K726" s="277"/>
      <c r="L726" s="232"/>
      <c r="M726" s="232"/>
      <c r="N726" s="232"/>
      <c r="O726" s="232"/>
      <c r="P726" s="232"/>
      <c r="Q726" s="232"/>
      <c r="R726" s="232"/>
      <c r="S726" s="232"/>
      <c r="T726" s="232"/>
      <c r="U726" s="232"/>
      <c r="V726" s="232"/>
      <c r="W726" s="129"/>
      <c r="X726" s="241"/>
      <c r="Y726" s="101"/>
      <c r="Z726" s="232"/>
      <c r="AA726" s="111" t="s">
        <v>91</v>
      </c>
      <c r="AB726" s="164"/>
      <c r="AC726" s="112" t="str">
        <f>IF(SUM(W718:W721)=0,"",SUM(W718:W721))</f>
        <v/>
      </c>
      <c r="AD726" s="114" t="s">
        <v>19</v>
      </c>
    </row>
    <row r="727" spans="1:30" ht="15.75" customHeight="1" x14ac:dyDescent="0.25">
      <c r="A727" s="84">
        <v>2901</v>
      </c>
      <c r="B727" s="87"/>
      <c r="C727" s="87"/>
      <c r="D727" s="87"/>
      <c r="E727" s="87"/>
      <c r="F727" s="87"/>
      <c r="G727" s="87"/>
      <c r="H727" s="87"/>
      <c r="I727" s="87"/>
      <c r="J727" s="87"/>
      <c r="K727" s="277"/>
      <c r="L727" s="232"/>
      <c r="M727" s="232"/>
      <c r="N727" s="232"/>
      <c r="O727" s="232"/>
      <c r="P727" s="232"/>
      <c r="Q727" s="232"/>
      <c r="R727" s="232"/>
      <c r="S727" s="232"/>
      <c r="T727" s="232"/>
      <c r="U727" s="232"/>
      <c r="V727" s="232"/>
      <c r="W727" s="129"/>
      <c r="X727" s="241"/>
      <c r="Y727" s="101"/>
      <c r="Z727" s="232"/>
      <c r="AA727" s="115" t="s">
        <v>92</v>
      </c>
      <c r="AB727" s="165" t="str">
        <f>IF(AB726/B712=0,"",AB726/B712)</f>
        <v/>
      </c>
      <c r="AC727" s="166" t="e">
        <f>IF(AB726/AC726=0,"",AB726/AC726)</f>
        <v>#VALUE!</v>
      </c>
      <c r="AD727" s="118" t="s">
        <v>93</v>
      </c>
    </row>
    <row r="728" spans="1:30" ht="15.75" x14ac:dyDescent="0.25">
      <c r="A728" s="84">
        <v>2902</v>
      </c>
      <c r="B728" s="87"/>
      <c r="C728" s="87"/>
      <c r="D728" s="87"/>
      <c r="E728" s="87"/>
      <c r="F728" s="87"/>
      <c r="G728" s="87"/>
      <c r="H728" s="87"/>
      <c r="I728" s="87"/>
      <c r="J728" s="87"/>
      <c r="K728" s="277"/>
      <c r="L728" s="232"/>
      <c r="M728" s="232"/>
      <c r="N728" s="232"/>
      <c r="O728" s="232"/>
      <c r="P728" s="232"/>
      <c r="Q728" s="232"/>
      <c r="R728" s="232"/>
      <c r="S728" s="232"/>
      <c r="T728" s="232"/>
      <c r="U728" s="232"/>
      <c r="V728" s="232"/>
      <c r="W728" s="129"/>
      <c r="X728" s="243"/>
      <c r="Y728" s="244"/>
      <c r="Z728" s="245"/>
      <c r="AA728" s="120"/>
      <c r="AB728" s="121"/>
      <c r="AC728" s="121"/>
      <c r="AD728" s="122"/>
    </row>
    <row r="729" spans="1:30" ht="18" customHeight="1" x14ac:dyDescent="0.25">
      <c r="A729" s="46"/>
      <c r="B729" s="296" t="s">
        <v>111</v>
      </c>
      <c r="C729" s="296"/>
      <c r="D729" s="296"/>
      <c r="E729" s="296"/>
      <c r="F729" s="296"/>
      <c r="G729" s="296"/>
      <c r="H729" s="296"/>
      <c r="I729" s="296"/>
      <c r="J729" s="296"/>
      <c r="K729" s="296"/>
      <c r="L729" s="296"/>
      <c r="M729" s="296"/>
      <c r="N729" s="296"/>
      <c r="O729" s="296"/>
      <c r="P729" s="296"/>
      <c r="Q729" s="296"/>
      <c r="R729" s="296"/>
      <c r="S729" s="296"/>
      <c r="T729" s="296"/>
      <c r="U729" s="296"/>
      <c r="V729" s="296"/>
      <c r="W729" s="123">
        <f>SUM(W720:W725)</f>
        <v>0</v>
      </c>
      <c r="X729" s="124">
        <f>W720/B712</f>
        <v>0</v>
      </c>
      <c r="Y729" s="124" t="str">
        <f>IF(W729=0,"",W729/B712)</f>
        <v/>
      </c>
      <c r="Z729" s="124" t="e">
        <f>Y729-X729</f>
        <v>#VALUE!</v>
      </c>
      <c r="AA729" s="1"/>
      <c r="AB729" s="2"/>
      <c r="AC729" s="36"/>
      <c r="AD729" s="1"/>
    </row>
    <row r="730" spans="1:30" ht="12.75" customHeight="1" x14ac:dyDescent="0.25">
      <c r="A730" s="46"/>
      <c r="B730" s="2"/>
      <c r="C730" s="2"/>
      <c r="D730" s="2"/>
      <c r="E730" s="2"/>
      <c r="F730" s="130"/>
      <c r="G730" s="130"/>
      <c r="H730" s="130"/>
      <c r="I730" s="130"/>
      <c r="J730" s="130"/>
      <c r="K730" s="130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131"/>
      <c r="X730" s="132"/>
      <c r="Y730" s="132"/>
      <c r="Z730" s="132"/>
      <c r="AA730" s="1"/>
      <c r="AB730" s="2"/>
      <c r="AC730" s="36"/>
      <c r="AD730" s="1"/>
    </row>
    <row r="731" spans="1:30" ht="12.75" customHeight="1" x14ac:dyDescent="0.25">
      <c r="A731" s="46"/>
      <c r="B731" s="2"/>
      <c r="C731" s="2"/>
      <c r="D731" s="2"/>
      <c r="E731" s="2"/>
      <c r="F731" s="130"/>
      <c r="G731" s="130"/>
      <c r="H731" s="130"/>
      <c r="I731" s="130"/>
      <c r="J731" s="130"/>
      <c r="K731" s="130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131"/>
      <c r="X731" s="132"/>
      <c r="Y731" s="132"/>
      <c r="Z731" s="132"/>
      <c r="AA731" s="1"/>
      <c r="AB731" s="2"/>
      <c r="AC731" s="36"/>
      <c r="AD731" s="1"/>
    </row>
    <row r="732" spans="1:30" ht="26.25" x14ac:dyDescent="0.4">
      <c r="B732" s="297" t="s">
        <v>101</v>
      </c>
      <c r="C732" s="297"/>
      <c r="D732" s="297"/>
      <c r="E732" s="297"/>
      <c r="F732" s="297"/>
      <c r="G732" s="297"/>
      <c r="H732" s="297"/>
      <c r="I732" s="297"/>
      <c r="J732" s="297"/>
      <c r="K732" s="297"/>
      <c r="L732" s="297"/>
      <c r="M732" s="297"/>
      <c r="N732" s="297"/>
      <c r="O732" s="297"/>
      <c r="P732" s="297"/>
      <c r="Q732" s="297"/>
      <c r="R732" s="297"/>
      <c r="S732" s="297"/>
      <c r="T732" s="297"/>
      <c r="U732" s="297"/>
      <c r="V732" s="297"/>
      <c r="W732" s="208" t="s">
        <v>130</v>
      </c>
      <c r="X732" s="1"/>
      <c r="Y732" s="1"/>
      <c r="Z732" s="2"/>
      <c r="AA732" s="1"/>
      <c r="AB732" s="2"/>
      <c r="AC732" s="2"/>
      <c r="AD732" s="2"/>
    </row>
    <row r="733" spans="1:30" ht="20.25" x14ac:dyDescent="0.2">
      <c r="A733" s="334" t="s">
        <v>18</v>
      </c>
      <c r="B733" s="318" t="s">
        <v>102</v>
      </c>
      <c r="C733" s="319"/>
      <c r="D733" s="319"/>
      <c r="E733" s="319"/>
      <c r="F733" s="319"/>
      <c r="G733" s="319"/>
      <c r="H733" s="319"/>
      <c r="I733" s="319"/>
      <c r="J733" s="319"/>
      <c r="K733" s="335"/>
      <c r="L733" s="326"/>
      <c r="M733" s="326"/>
      <c r="N733" s="326"/>
      <c r="O733" s="326"/>
      <c r="P733" s="326"/>
      <c r="Q733" s="326"/>
      <c r="R733" s="326"/>
      <c r="S733" s="326"/>
      <c r="T733" s="326"/>
      <c r="U733" s="326"/>
      <c r="V733" s="326"/>
      <c r="W733" s="327" t="s">
        <v>19</v>
      </c>
      <c r="X733" s="323" t="s">
        <v>11</v>
      </c>
      <c r="Y733" s="323" t="s">
        <v>12</v>
      </c>
      <c r="Z733" s="325" t="s">
        <v>13</v>
      </c>
      <c r="AA733" s="323" t="s">
        <v>14</v>
      </c>
      <c r="AB733" s="324" t="s">
        <v>15</v>
      </c>
      <c r="AC733" s="324" t="s">
        <v>16</v>
      </c>
      <c r="AD733" s="323" t="s">
        <v>103</v>
      </c>
    </row>
    <row r="734" spans="1:30" ht="15.75" x14ac:dyDescent="0.25">
      <c r="A734" s="317"/>
      <c r="B734" s="84" t="s">
        <v>104</v>
      </c>
      <c r="C734" s="84" t="s">
        <v>105</v>
      </c>
      <c r="D734" s="84" t="s">
        <v>106</v>
      </c>
      <c r="E734" s="84" t="s">
        <v>107</v>
      </c>
      <c r="F734" s="84" t="s">
        <v>108</v>
      </c>
      <c r="G734" s="84" t="s">
        <v>109</v>
      </c>
      <c r="H734" s="84" t="s">
        <v>110</v>
      </c>
      <c r="I734" s="84" t="s">
        <v>73</v>
      </c>
      <c r="J734" s="84" t="s">
        <v>74</v>
      </c>
      <c r="K734" s="84" t="s">
        <v>141</v>
      </c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322"/>
      <c r="X734" s="317"/>
      <c r="Y734" s="317"/>
      <c r="Z734" s="317"/>
      <c r="AA734" s="317"/>
      <c r="AB734" s="317"/>
      <c r="AC734" s="317"/>
      <c r="AD734" s="317"/>
    </row>
    <row r="735" spans="1:30" ht="15.75" customHeight="1" x14ac:dyDescent="0.25">
      <c r="A735" s="84">
        <v>2202</v>
      </c>
      <c r="B735" s="87">
        <v>59</v>
      </c>
      <c r="C735" s="87"/>
      <c r="D735" s="87"/>
      <c r="E735" s="87"/>
      <c r="F735" s="87"/>
      <c r="G735" s="87"/>
      <c r="H735" s="87"/>
      <c r="I735" s="87"/>
      <c r="J735" s="87"/>
      <c r="K735" s="277"/>
      <c r="L735" s="232"/>
      <c r="M735" s="232"/>
      <c r="N735" s="232"/>
      <c r="O735" s="232"/>
      <c r="P735" s="232"/>
      <c r="Q735" s="232"/>
      <c r="R735" s="232"/>
      <c r="S735" s="232"/>
      <c r="T735" s="232"/>
      <c r="U735" s="232"/>
      <c r="V735" s="232"/>
      <c r="W735" s="129"/>
      <c r="X735" s="238"/>
      <c r="Y735" s="239"/>
      <c r="Z735" s="240"/>
      <c r="AA735" s="254"/>
      <c r="AB735" s="92">
        <f>B735</f>
        <v>59</v>
      </c>
      <c r="AC735" s="255"/>
      <c r="AD735" s="254"/>
    </row>
    <row r="736" spans="1:30" ht="15.75" customHeight="1" x14ac:dyDescent="0.25">
      <c r="A736" s="84">
        <v>2301</v>
      </c>
      <c r="B736" s="87"/>
      <c r="C736" s="87">
        <v>44</v>
      </c>
      <c r="D736" s="87"/>
      <c r="E736" s="87"/>
      <c r="F736" s="87"/>
      <c r="G736" s="87"/>
      <c r="H736" s="87"/>
      <c r="I736" s="87"/>
      <c r="J736" s="87"/>
      <c r="K736" s="277"/>
      <c r="L736" s="232"/>
      <c r="M736" s="232"/>
      <c r="N736" s="232"/>
      <c r="O736" s="232"/>
      <c r="P736" s="232"/>
      <c r="Q736" s="232"/>
      <c r="R736" s="232"/>
      <c r="S736" s="232"/>
      <c r="T736" s="232"/>
      <c r="U736" s="232"/>
      <c r="V736" s="232"/>
      <c r="W736" s="129"/>
      <c r="X736" s="241"/>
      <c r="Y736" s="101"/>
      <c r="Z736" s="242"/>
      <c r="AA736" s="96">
        <f>IF(C736=0,"",C736/B735)</f>
        <v>0.74576271186440679</v>
      </c>
      <c r="AB736" s="97">
        <v>49</v>
      </c>
      <c r="AC736" s="256">
        <f t="shared" ref="AC736:AC743" si="136">IF(AB736=0,"",AB736/AB735)</f>
        <v>0.83050847457627119</v>
      </c>
      <c r="AD736" s="256">
        <f t="shared" ref="AD736:AD743" si="137">IF(AB736=0,"",100%-AC736)</f>
        <v>0.16949152542372881</v>
      </c>
    </row>
    <row r="737" spans="1:31" ht="15.75" customHeight="1" x14ac:dyDescent="0.25">
      <c r="A737" s="84">
        <v>2302</v>
      </c>
      <c r="B737" s="87"/>
      <c r="C737" s="87"/>
      <c r="D737" s="87">
        <v>43</v>
      </c>
      <c r="E737" s="87"/>
      <c r="F737" s="87"/>
      <c r="G737" s="87"/>
      <c r="H737" s="87"/>
      <c r="I737" s="87"/>
      <c r="J737" s="87"/>
      <c r="K737" s="277"/>
      <c r="L737" s="232"/>
      <c r="M737" s="232"/>
      <c r="N737" s="232"/>
      <c r="O737" s="232"/>
      <c r="P737" s="232"/>
      <c r="Q737" s="232"/>
      <c r="R737" s="232"/>
      <c r="S737" s="232"/>
      <c r="T737" s="232"/>
      <c r="U737" s="232"/>
      <c r="V737" s="232"/>
      <c r="W737" s="129"/>
      <c r="X737" s="241"/>
      <c r="Y737" s="101"/>
      <c r="Z737" s="242"/>
      <c r="AA737" s="96">
        <f>IF(D737=0,"",D737/C736)</f>
        <v>0.97727272727272729</v>
      </c>
      <c r="AB737" s="97">
        <v>45</v>
      </c>
      <c r="AC737" s="256">
        <f t="shared" si="136"/>
        <v>0.91836734693877553</v>
      </c>
      <c r="AD737" s="256">
        <f t="shared" si="137"/>
        <v>8.1632653061224469E-2</v>
      </c>
      <c r="AE737" s="128">
        <f>AB737/AB735</f>
        <v>0.76271186440677963</v>
      </c>
    </row>
    <row r="738" spans="1:31" ht="15.75" customHeight="1" x14ac:dyDescent="0.25">
      <c r="A738" s="84">
        <v>2401</v>
      </c>
      <c r="B738" s="87"/>
      <c r="C738" s="87"/>
      <c r="D738" s="87"/>
      <c r="E738" s="87">
        <v>31</v>
      </c>
      <c r="F738" s="87"/>
      <c r="G738" s="87"/>
      <c r="H738" s="87"/>
      <c r="I738" s="87"/>
      <c r="J738" s="87"/>
      <c r="K738" s="277"/>
      <c r="L738" s="232"/>
      <c r="M738" s="232"/>
      <c r="N738" s="232"/>
      <c r="O738" s="232"/>
      <c r="P738" s="232"/>
      <c r="Q738" s="232"/>
      <c r="R738" s="232"/>
      <c r="S738" s="232"/>
      <c r="T738" s="232"/>
      <c r="U738" s="232"/>
      <c r="V738" s="232"/>
      <c r="W738" s="129"/>
      <c r="X738" s="241"/>
      <c r="Y738" s="101"/>
      <c r="Z738" s="242"/>
      <c r="AA738" s="96">
        <f>IF(E738=0,"",E738/D737)</f>
        <v>0.72093023255813948</v>
      </c>
      <c r="AB738" s="97">
        <v>34</v>
      </c>
      <c r="AC738" s="256">
        <f t="shared" si="136"/>
        <v>0.75555555555555554</v>
      </c>
      <c r="AD738" s="256">
        <f t="shared" si="137"/>
        <v>0.24444444444444446</v>
      </c>
    </row>
    <row r="739" spans="1:31" ht="15.75" customHeight="1" x14ac:dyDescent="0.25">
      <c r="A739" s="84">
        <v>2402</v>
      </c>
      <c r="B739" s="87"/>
      <c r="C739" s="87"/>
      <c r="D739" s="87"/>
      <c r="E739" s="87"/>
      <c r="F739" s="87">
        <v>28</v>
      </c>
      <c r="G739" s="87"/>
      <c r="H739" s="87"/>
      <c r="I739" s="87"/>
      <c r="J739" s="87"/>
      <c r="K739" s="277"/>
      <c r="L739" s="232"/>
      <c r="M739" s="232"/>
      <c r="N739" s="232"/>
      <c r="O739" s="232"/>
      <c r="P739" s="232"/>
      <c r="Q739" s="232"/>
      <c r="R739" s="232"/>
      <c r="S739" s="232"/>
      <c r="T739" s="232"/>
      <c r="U739" s="232"/>
      <c r="V739" s="232"/>
      <c r="W739" s="129"/>
      <c r="X739" s="241"/>
      <c r="Y739" s="101"/>
      <c r="Z739" s="242"/>
      <c r="AA739" s="96">
        <f>IF(F739=0,"",F739/E738)</f>
        <v>0.90322580645161288</v>
      </c>
      <c r="AB739" s="97">
        <v>32</v>
      </c>
      <c r="AC739" s="256">
        <f t="shared" si="136"/>
        <v>0.94117647058823528</v>
      </c>
      <c r="AD739" s="256">
        <f t="shared" si="137"/>
        <v>5.8823529411764719E-2</v>
      </c>
    </row>
    <row r="740" spans="1:31" ht="15.75" customHeight="1" x14ac:dyDescent="0.25">
      <c r="A740" s="84">
        <v>2501</v>
      </c>
      <c r="B740" s="87"/>
      <c r="C740" s="87"/>
      <c r="D740" s="87"/>
      <c r="E740" s="87"/>
      <c r="F740" s="87"/>
      <c r="G740" s="87">
        <v>28</v>
      </c>
      <c r="H740" s="87"/>
      <c r="I740" s="87"/>
      <c r="J740" s="87"/>
      <c r="K740" s="277"/>
      <c r="L740" s="232"/>
      <c r="M740" s="232"/>
      <c r="N740" s="232"/>
      <c r="O740" s="232"/>
      <c r="P740" s="232"/>
      <c r="Q740" s="232"/>
      <c r="R740" s="232"/>
      <c r="S740" s="232"/>
      <c r="T740" s="232"/>
      <c r="U740" s="232"/>
      <c r="V740" s="232"/>
      <c r="W740" s="129"/>
      <c r="X740" s="241"/>
      <c r="Y740" s="101"/>
      <c r="Z740" s="242"/>
      <c r="AA740" s="96">
        <f>IF(G740=0,"",G740/F739)</f>
        <v>1</v>
      </c>
      <c r="AB740" s="97">
        <v>30</v>
      </c>
      <c r="AC740" s="256">
        <f t="shared" si="136"/>
        <v>0.9375</v>
      </c>
      <c r="AD740" s="256">
        <f t="shared" si="137"/>
        <v>6.25E-2</v>
      </c>
    </row>
    <row r="741" spans="1:31" ht="15.75" customHeight="1" x14ac:dyDescent="0.25">
      <c r="A741" s="84">
        <v>2502</v>
      </c>
      <c r="B741" s="87"/>
      <c r="C741" s="87"/>
      <c r="D741" s="87"/>
      <c r="E741" s="87"/>
      <c r="F741" s="87"/>
      <c r="G741" s="87"/>
      <c r="H741" s="87"/>
      <c r="I741" s="87"/>
      <c r="J741" s="87"/>
      <c r="K741" s="277"/>
      <c r="L741" s="232"/>
      <c r="M741" s="232"/>
      <c r="N741" s="232"/>
      <c r="O741" s="232"/>
      <c r="P741" s="232"/>
      <c r="Q741" s="232"/>
      <c r="R741" s="232"/>
      <c r="S741" s="232"/>
      <c r="T741" s="232"/>
      <c r="U741" s="232"/>
      <c r="V741" s="232"/>
      <c r="W741" s="129"/>
      <c r="X741" s="241"/>
      <c r="Y741" s="101"/>
      <c r="Z741" s="242"/>
      <c r="AA741" s="96" t="str">
        <f>IF(H741=0,"",H741/G740)</f>
        <v/>
      </c>
      <c r="AB741" s="97"/>
      <c r="AC741" s="256" t="str">
        <f t="shared" si="136"/>
        <v/>
      </c>
      <c r="AD741" s="256" t="str">
        <f t="shared" si="137"/>
        <v/>
      </c>
    </row>
    <row r="742" spans="1:31" ht="15.75" customHeight="1" x14ac:dyDescent="0.25">
      <c r="A742" s="84">
        <v>2601</v>
      </c>
      <c r="B742" s="87"/>
      <c r="C742" s="87"/>
      <c r="D742" s="87"/>
      <c r="E742" s="87"/>
      <c r="F742" s="87"/>
      <c r="G742" s="87"/>
      <c r="H742" s="87"/>
      <c r="I742" s="87"/>
      <c r="J742" s="87"/>
      <c r="K742" s="277"/>
      <c r="L742" s="232"/>
      <c r="M742" s="232"/>
      <c r="N742" s="232"/>
      <c r="O742" s="232"/>
      <c r="P742" s="232"/>
      <c r="Q742" s="232"/>
      <c r="R742" s="232"/>
      <c r="S742" s="232"/>
      <c r="T742" s="232"/>
      <c r="U742" s="232"/>
      <c r="V742" s="232"/>
      <c r="W742" s="129"/>
      <c r="X742" s="241"/>
      <c r="Y742" s="101"/>
      <c r="Z742" s="242"/>
      <c r="AA742" s="96" t="str">
        <f>IF(I742=0,"",I742/H741)</f>
        <v/>
      </c>
      <c r="AB742" s="97"/>
      <c r="AC742" s="256" t="str">
        <f t="shared" si="136"/>
        <v/>
      </c>
      <c r="AD742" s="256" t="str">
        <f t="shared" si="137"/>
        <v/>
      </c>
    </row>
    <row r="743" spans="1:31" ht="15.75" customHeight="1" x14ac:dyDescent="0.25">
      <c r="A743" s="84">
        <v>2602</v>
      </c>
      <c r="B743" s="87"/>
      <c r="C743" s="87"/>
      <c r="D743" s="87"/>
      <c r="E743" s="87"/>
      <c r="F743" s="87"/>
      <c r="G743" s="87"/>
      <c r="H743" s="87"/>
      <c r="I743" s="87"/>
      <c r="J743" s="87"/>
      <c r="K743" s="277"/>
      <c r="L743" s="232"/>
      <c r="M743" s="232"/>
      <c r="N743" s="232"/>
      <c r="O743" s="232"/>
      <c r="P743" s="232"/>
      <c r="Q743" s="232"/>
      <c r="R743" s="232"/>
      <c r="S743" s="232"/>
      <c r="T743" s="232"/>
      <c r="U743" s="232"/>
      <c r="V743" s="232"/>
      <c r="W743" s="129"/>
      <c r="X743" s="241"/>
      <c r="Y743" s="101"/>
      <c r="Z743" s="242"/>
      <c r="AA743" s="96" t="str">
        <f>IF(J743=0,"",J743/I742)</f>
        <v/>
      </c>
      <c r="AB743" s="97"/>
      <c r="AC743" s="256" t="str">
        <f t="shared" si="136"/>
        <v/>
      </c>
      <c r="AD743" s="256" t="str">
        <f t="shared" si="137"/>
        <v/>
      </c>
    </row>
    <row r="744" spans="1:31" ht="15.75" customHeight="1" x14ac:dyDescent="0.25">
      <c r="A744" s="84">
        <v>2701</v>
      </c>
      <c r="B744" s="87"/>
      <c r="C744" s="87"/>
      <c r="D744" s="87"/>
      <c r="E744" s="87"/>
      <c r="F744" s="87"/>
      <c r="G744" s="87"/>
      <c r="H744" s="87"/>
      <c r="I744" s="87"/>
      <c r="J744" s="87"/>
      <c r="K744" s="277"/>
      <c r="L744" s="232"/>
      <c r="M744" s="232"/>
      <c r="N744" s="232"/>
      <c r="O744" s="232"/>
      <c r="P744" s="232"/>
      <c r="Q744" s="232"/>
      <c r="R744" s="232"/>
      <c r="S744" s="232"/>
      <c r="T744" s="232"/>
      <c r="U744" s="232"/>
      <c r="V744" s="232"/>
      <c r="W744" s="129"/>
      <c r="X744" s="241"/>
      <c r="Y744" s="101"/>
      <c r="Z744" s="101"/>
      <c r="AA744" s="205"/>
      <c r="AB744" s="97"/>
      <c r="AC744" s="261"/>
      <c r="AD744" s="205"/>
    </row>
    <row r="745" spans="1:31" ht="15.75" customHeight="1" x14ac:dyDescent="0.25">
      <c r="A745" s="84">
        <v>2702</v>
      </c>
      <c r="B745" s="87"/>
      <c r="C745" s="87"/>
      <c r="D745" s="87"/>
      <c r="E745" s="87"/>
      <c r="F745" s="87"/>
      <c r="G745" s="87"/>
      <c r="H745" s="87"/>
      <c r="I745" s="87"/>
      <c r="J745" s="87"/>
      <c r="K745" s="277"/>
      <c r="L745" s="232"/>
      <c r="M745" s="232"/>
      <c r="N745" s="232"/>
      <c r="O745" s="232"/>
      <c r="P745" s="232"/>
      <c r="Q745" s="232"/>
      <c r="R745" s="232"/>
      <c r="S745" s="232"/>
      <c r="T745" s="232"/>
      <c r="U745" s="232"/>
      <c r="V745" s="232"/>
      <c r="W745" s="129"/>
      <c r="X745" s="241"/>
      <c r="Y745" s="101"/>
      <c r="Z745" s="232"/>
      <c r="AA745" s="205"/>
      <c r="AB745" s="106"/>
      <c r="AC745" s="261"/>
      <c r="AD745" s="205"/>
    </row>
    <row r="746" spans="1:31" ht="15.75" customHeight="1" x14ac:dyDescent="0.25">
      <c r="A746" s="84">
        <v>2801</v>
      </c>
      <c r="B746" s="87"/>
      <c r="C746" s="87"/>
      <c r="D746" s="87"/>
      <c r="E746" s="87"/>
      <c r="F746" s="87"/>
      <c r="G746" s="87"/>
      <c r="H746" s="87"/>
      <c r="I746" s="87"/>
      <c r="J746" s="87"/>
      <c r="K746" s="277"/>
      <c r="L746" s="232"/>
      <c r="M746" s="232"/>
      <c r="N746" s="232"/>
      <c r="O746" s="232"/>
      <c r="P746" s="232"/>
      <c r="Q746" s="232"/>
      <c r="R746" s="232"/>
      <c r="S746" s="232"/>
      <c r="T746" s="232"/>
      <c r="U746" s="232"/>
      <c r="V746" s="232"/>
      <c r="W746" s="129"/>
      <c r="X746" s="241"/>
      <c r="Y746" s="101"/>
      <c r="Z746" s="232"/>
      <c r="AA746" s="205"/>
      <c r="AB746" s="106"/>
      <c r="AC746" s="261"/>
      <c r="AD746" s="205"/>
    </row>
    <row r="747" spans="1:31" ht="15.75" customHeight="1" x14ac:dyDescent="0.25">
      <c r="A747" s="84">
        <v>2802</v>
      </c>
      <c r="B747" s="87"/>
      <c r="C747" s="87"/>
      <c r="D747" s="87"/>
      <c r="E747" s="87"/>
      <c r="F747" s="87"/>
      <c r="G747" s="87"/>
      <c r="H747" s="87"/>
      <c r="I747" s="87"/>
      <c r="J747" s="87"/>
      <c r="K747" s="277"/>
      <c r="L747" s="232"/>
      <c r="M747" s="232"/>
      <c r="N747" s="232"/>
      <c r="O747" s="232"/>
      <c r="P747" s="232"/>
      <c r="Q747" s="232"/>
      <c r="R747" s="232"/>
      <c r="S747" s="232"/>
      <c r="T747" s="232"/>
      <c r="U747" s="232"/>
      <c r="V747" s="232"/>
      <c r="W747" s="129"/>
      <c r="X747" s="241"/>
      <c r="Y747" s="101"/>
      <c r="Z747" s="232"/>
      <c r="AA747" s="205"/>
      <c r="AB747" s="106"/>
      <c r="AC747" s="261"/>
      <c r="AD747" s="205"/>
    </row>
    <row r="748" spans="1:31" ht="15.75" customHeight="1" x14ac:dyDescent="0.25">
      <c r="A748" s="84">
        <v>2901</v>
      </c>
      <c r="B748" s="87"/>
      <c r="C748" s="87"/>
      <c r="D748" s="87"/>
      <c r="E748" s="87"/>
      <c r="F748" s="87"/>
      <c r="G748" s="87"/>
      <c r="H748" s="87"/>
      <c r="I748" s="87"/>
      <c r="J748" s="87"/>
      <c r="K748" s="277"/>
      <c r="L748" s="232"/>
      <c r="M748" s="232"/>
      <c r="N748" s="232"/>
      <c r="O748" s="232"/>
      <c r="P748" s="232"/>
      <c r="Q748" s="232"/>
      <c r="R748" s="232"/>
      <c r="S748" s="232"/>
      <c r="T748" s="232"/>
      <c r="U748" s="232"/>
      <c r="V748" s="232"/>
      <c r="W748" s="129"/>
      <c r="X748" s="241"/>
      <c r="Y748" s="101"/>
      <c r="Z748" s="232"/>
      <c r="AA748" s="101"/>
      <c r="AB748" s="232"/>
      <c r="AC748" s="262"/>
      <c r="AD748" s="205"/>
    </row>
    <row r="749" spans="1:31" ht="15.75" customHeight="1" x14ac:dyDescent="0.25">
      <c r="A749" s="84">
        <v>2902</v>
      </c>
      <c r="B749" s="87"/>
      <c r="C749" s="87"/>
      <c r="D749" s="87"/>
      <c r="E749" s="87"/>
      <c r="F749" s="87"/>
      <c r="G749" s="87"/>
      <c r="H749" s="87"/>
      <c r="I749" s="87"/>
      <c r="J749" s="87"/>
      <c r="K749" s="277"/>
      <c r="L749" s="232"/>
      <c r="M749" s="232"/>
      <c r="N749" s="232"/>
      <c r="O749" s="232"/>
      <c r="P749" s="232"/>
      <c r="Q749" s="232"/>
      <c r="R749" s="232"/>
      <c r="S749" s="232"/>
      <c r="T749" s="232"/>
      <c r="U749" s="232"/>
      <c r="V749" s="232"/>
      <c r="W749" s="129"/>
      <c r="X749" s="241"/>
      <c r="Y749" s="101"/>
      <c r="Z749" s="232"/>
      <c r="AA749" s="111" t="s">
        <v>91</v>
      </c>
      <c r="AB749" s="164"/>
      <c r="AC749" s="112" t="str">
        <f>IF(SUM(W741:W744)=0,"",SUM(W741:W744))</f>
        <v/>
      </c>
      <c r="AD749" s="114" t="s">
        <v>19</v>
      </c>
    </row>
    <row r="750" spans="1:31" ht="15.75" customHeight="1" x14ac:dyDescent="0.25">
      <c r="A750" s="84">
        <v>3001</v>
      </c>
      <c r="B750" s="87"/>
      <c r="C750" s="87"/>
      <c r="D750" s="87"/>
      <c r="E750" s="87"/>
      <c r="F750" s="87"/>
      <c r="G750" s="87"/>
      <c r="H750" s="87"/>
      <c r="I750" s="87"/>
      <c r="J750" s="87"/>
      <c r="K750" s="277"/>
      <c r="L750" s="232"/>
      <c r="M750" s="232"/>
      <c r="N750" s="232"/>
      <c r="O750" s="232"/>
      <c r="P750" s="232"/>
      <c r="Q750" s="232"/>
      <c r="R750" s="232"/>
      <c r="S750" s="232"/>
      <c r="T750" s="232"/>
      <c r="U750" s="232"/>
      <c r="V750" s="232"/>
      <c r="W750" s="129"/>
      <c r="X750" s="241"/>
      <c r="Y750" s="101"/>
      <c r="Z750" s="232"/>
      <c r="AA750" s="115" t="s">
        <v>92</v>
      </c>
      <c r="AB750" s="165" t="str">
        <f>IF(AB749/B735=0,"",AB749/B735)</f>
        <v/>
      </c>
      <c r="AC750" s="166" t="e">
        <f>IF(AB749/AC749=0,"",AB749/AC749)</f>
        <v>#VALUE!</v>
      </c>
      <c r="AD750" s="118" t="s">
        <v>93</v>
      </c>
    </row>
    <row r="751" spans="1:31" ht="15.75" customHeight="1" x14ac:dyDescent="0.25">
      <c r="A751" s="84">
        <v>3002</v>
      </c>
      <c r="B751" s="87"/>
      <c r="C751" s="87"/>
      <c r="D751" s="87"/>
      <c r="E751" s="87"/>
      <c r="F751" s="87"/>
      <c r="G751" s="87"/>
      <c r="H751" s="87"/>
      <c r="I751" s="87"/>
      <c r="J751" s="87"/>
      <c r="K751" s="277"/>
      <c r="L751" s="232"/>
      <c r="M751" s="232"/>
      <c r="N751" s="232"/>
      <c r="O751" s="232"/>
      <c r="P751" s="232"/>
      <c r="Q751" s="232"/>
      <c r="R751" s="232"/>
      <c r="S751" s="232"/>
      <c r="T751" s="232"/>
      <c r="U751" s="232"/>
      <c r="V751" s="232"/>
      <c r="W751" s="129"/>
      <c r="X751" s="243"/>
      <c r="Y751" s="244"/>
      <c r="Z751" s="245"/>
      <c r="AA751" s="120"/>
      <c r="AB751" s="121"/>
      <c r="AC751" s="121"/>
      <c r="AD751" s="122"/>
    </row>
    <row r="752" spans="1:31" ht="18" x14ac:dyDescent="0.25">
      <c r="A752" s="46"/>
      <c r="B752" s="296" t="s">
        <v>111</v>
      </c>
      <c r="C752" s="296"/>
      <c r="D752" s="296"/>
      <c r="E752" s="296"/>
      <c r="F752" s="296"/>
      <c r="G752" s="296"/>
      <c r="H752" s="296"/>
      <c r="I752" s="296"/>
      <c r="J752" s="296"/>
      <c r="K752" s="296"/>
      <c r="L752" s="296"/>
      <c r="M752" s="296"/>
      <c r="N752" s="296"/>
      <c r="O752" s="296"/>
      <c r="P752" s="296"/>
      <c r="Q752" s="296"/>
      <c r="R752" s="296"/>
      <c r="S752" s="296"/>
      <c r="T752" s="296"/>
      <c r="U752" s="296"/>
      <c r="V752" s="296"/>
      <c r="W752" s="123">
        <f>SUM(W743:W748)</f>
        <v>0</v>
      </c>
      <c r="X752" s="124">
        <f>W743/B735</f>
        <v>0</v>
      </c>
      <c r="Y752" s="124" t="str">
        <f>IF(W752=0,"",W752/B735)</f>
        <v/>
      </c>
      <c r="Z752" s="124" t="e">
        <f>Y752-X752</f>
        <v>#VALUE!</v>
      </c>
      <c r="AA752" s="1"/>
      <c r="AB752" s="2"/>
      <c r="AC752" s="36"/>
      <c r="AD752" s="1"/>
    </row>
    <row r="753" spans="1:31" ht="12.75" customHeight="1" x14ac:dyDescent="0.25">
      <c r="A753" s="46"/>
      <c r="B753" s="2"/>
      <c r="C753" s="2"/>
      <c r="D753" s="2"/>
      <c r="E753" s="2"/>
      <c r="F753" s="130"/>
      <c r="G753" s="130"/>
      <c r="H753" s="130"/>
      <c r="I753" s="130"/>
      <c r="J753" s="130"/>
      <c r="K753" s="130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131"/>
      <c r="X753" s="132"/>
      <c r="Y753" s="132"/>
      <c r="Z753" s="132"/>
      <c r="AA753" s="1"/>
      <c r="AB753" s="2"/>
      <c r="AC753" s="36"/>
      <c r="AD753" s="1"/>
    </row>
    <row r="754" spans="1:31" ht="12.75" customHeight="1" x14ac:dyDescent="0.25">
      <c r="A754" s="46"/>
      <c r="B754" s="2"/>
      <c r="C754" s="2"/>
      <c r="D754" s="2"/>
      <c r="E754" s="2"/>
      <c r="F754" s="130"/>
      <c r="G754" s="130"/>
      <c r="H754" s="130"/>
      <c r="I754" s="130"/>
      <c r="J754" s="130"/>
      <c r="K754" s="130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131"/>
      <c r="X754" s="132"/>
      <c r="Y754" s="132"/>
      <c r="Z754" s="132"/>
      <c r="AA754" s="1"/>
      <c r="AB754" s="2"/>
      <c r="AC754" s="36"/>
      <c r="AD754" s="1"/>
    </row>
    <row r="755" spans="1:31" ht="26.25" x14ac:dyDescent="0.4">
      <c r="B755" s="297" t="s">
        <v>101</v>
      </c>
      <c r="C755" s="297"/>
      <c r="D755" s="297"/>
      <c r="E755" s="297"/>
      <c r="F755" s="297"/>
      <c r="G755" s="297"/>
      <c r="H755" s="297"/>
      <c r="I755" s="297"/>
      <c r="J755" s="297"/>
      <c r="K755" s="297"/>
      <c r="L755" s="297"/>
      <c r="M755" s="297"/>
      <c r="N755" s="297"/>
      <c r="O755" s="297"/>
      <c r="P755" s="297"/>
      <c r="Q755" s="297"/>
      <c r="R755" s="297"/>
      <c r="S755" s="297"/>
      <c r="T755" s="297"/>
      <c r="U755" s="297"/>
      <c r="V755" s="297"/>
      <c r="W755" s="208" t="s">
        <v>155</v>
      </c>
      <c r="X755" s="1"/>
      <c r="Y755" s="1"/>
      <c r="Z755" s="2"/>
      <c r="AA755" s="1"/>
      <c r="AB755" s="2"/>
      <c r="AC755" s="2"/>
      <c r="AD755" s="2"/>
    </row>
    <row r="756" spans="1:31" ht="20.25" x14ac:dyDescent="0.2">
      <c r="A756" s="334" t="s">
        <v>18</v>
      </c>
      <c r="B756" s="318" t="s">
        <v>102</v>
      </c>
      <c r="C756" s="319"/>
      <c r="D756" s="319"/>
      <c r="E756" s="319"/>
      <c r="F756" s="319"/>
      <c r="G756" s="319"/>
      <c r="H756" s="319"/>
      <c r="I756" s="319"/>
      <c r="J756" s="319"/>
      <c r="K756" s="335"/>
      <c r="L756" s="326"/>
      <c r="M756" s="326"/>
      <c r="N756" s="326"/>
      <c r="O756" s="326"/>
      <c r="P756" s="326"/>
      <c r="Q756" s="326"/>
      <c r="R756" s="326"/>
      <c r="S756" s="326"/>
      <c r="T756" s="326"/>
      <c r="U756" s="326"/>
      <c r="V756" s="326"/>
      <c r="W756" s="327" t="s">
        <v>19</v>
      </c>
      <c r="X756" s="323" t="s">
        <v>11</v>
      </c>
      <c r="Y756" s="323" t="s">
        <v>12</v>
      </c>
      <c r="Z756" s="325" t="s">
        <v>13</v>
      </c>
      <c r="AA756" s="323" t="s">
        <v>14</v>
      </c>
      <c r="AB756" s="324" t="s">
        <v>15</v>
      </c>
      <c r="AC756" s="324" t="s">
        <v>16</v>
      </c>
      <c r="AD756" s="323" t="s">
        <v>103</v>
      </c>
    </row>
    <row r="757" spans="1:31" ht="15.75" x14ac:dyDescent="0.25">
      <c r="A757" s="317"/>
      <c r="B757" s="84" t="s">
        <v>104</v>
      </c>
      <c r="C757" s="84" t="s">
        <v>105</v>
      </c>
      <c r="D757" s="84" t="s">
        <v>106</v>
      </c>
      <c r="E757" s="84" t="s">
        <v>107</v>
      </c>
      <c r="F757" s="84" t="s">
        <v>108</v>
      </c>
      <c r="G757" s="84" t="s">
        <v>109</v>
      </c>
      <c r="H757" s="84" t="s">
        <v>110</v>
      </c>
      <c r="I757" s="84" t="s">
        <v>73</v>
      </c>
      <c r="J757" s="84" t="s">
        <v>74</v>
      </c>
      <c r="K757" s="84" t="s">
        <v>141</v>
      </c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322"/>
      <c r="X757" s="317"/>
      <c r="Y757" s="317"/>
      <c r="Z757" s="317"/>
      <c r="AA757" s="317"/>
      <c r="AB757" s="317"/>
      <c r="AC757" s="317"/>
      <c r="AD757" s="317"/>
    </row>
    <row r="758" spans="1:31" ht="15.75" customHeight="1" x14ac:dyDescent="0.25">
      <c r="A758" s="84">
        <v>2302</v>
      </c>
      <c r="B758" s="87">
        <v>70</v>
      </c>
      <c r="C758" s="87"/>
      <c r="D758" s="87"/>
      <c r="E758" s="87"/>
      <c r="F758" s="87"/>
      <c r="G758" s="87"/>
      <c r="H758" s="87"/>
      <c r="I758" s="87"/>
      <c r="J758" s="87"/>
      <c r="K758" s="277"/>
      <c r="L758" s="232"/>
      <c r="M758" s="232"/>
      <c r="N758" s="232"/>
      <c r="O758" s="232"/>
      <c r="P758" s="232"/>
      <c r="Q758" s="232"/>
      <c r="R758" s="232"/>
      <c r="S758" s="232"/>
      <c r="T758" s="232"/>
      <c r="U758" s="232"/>
      <c r="V758" s="232"/>
      <c r="W758" s="129"/>
      <c r="X758" s="238"/>
      <c r="Y758" s="239"/>
      <c r="Z758" s="240"/>
      <c r="AA758" s="254"/>
      <c r="AB758" s="92">
        <f>B758</f>
        <v>70</v>
      </c>
      <c r="AC758" s="255"/>
      <c r="AD758" s="254"/>
    </row>
    <row r="759" spans="1:31" ht="15.75" customHeight="1" x14ac:dyDescent="0.25">
      <c r="A759" s="84">
        <v>2401</v>
      </c>
      <c r="B759" s="87"/>
      <c r="C759" s="87">
        <v>58</v>
      </c>
      <c r="D759" s="87"/>
      <c r="E759" s="87"/>
      <c r="F759" s="87"/>
      <c r="G759" s="87"/>
      <c r="H759" s="87"/>
      <c r="I759" s="87"/>
      <c r="J759" s="87"/>
      <c r="K759" s="277"/>
      <c r="L759" s="232"/>
      <c r="M759" s="232"/>
      <c r="N759" s="232"/>
      <c r="O759" s="232"/>
      <c r="P759" s="232"/>
      <c r="Q759" s="232"/>
      <c r="R759" s="232"/>
      <c r="S759" s="232"/>
      <c r="T759" s="232"/>
      <c r="U759" s="232"/>
      <c r="V759" s="232"/>
      <c r="W759" s="129"/>
      <c r="X759" s="241"/>
      <c r="Y759" s="101"/>
      <c r="Z759" s="242"/>
      <c r="AA759" s="96">
        <f>IF(C759=0,"",C759/B758)</f>
        <v>0.82857142857142863</v>
      </c>
      <c r="AB759" s="97">
        <v>58</v>
      </c>
      <c r="AC759" s="256">
        <f t="shared" ref="AC759:AC766" si="138">IF(AB759=0,"",AB759/AB758)</f>
        <v>0.82857142857142863</v>
      </c>
      <c r="AD759" s="256">
        <f t="shared" ref="AD759:AD766" si="139">IF(AB759=0,"",100%-AC759)</f>
        <v>0.17142857142857137</v>
      </c>
    </row>
    <row r="760" spans="1:31" ht="15.75" customHeight="1" x14ac:dyDescent="0.25">
      <c r="A760" s="84">
        <v>2402</v>
      </c>
      <c r="B760" s="87"/>
      <c r="C760" s="87"/>
      <c r="D760" s="87">
        <v>48</v>
      </c>
      <c r="E760" s="87"/>
      <c r="F760" s="87"/>
      <c r="G760" s="87"/>
      <c r="H760" s="87"/>
      <c r="I760" s="87"/>
      <c r="J760" s="87"/>
      <c r="K760" s="277"/>
      <c r="L760" s="232"/>
      <c r="M760" s="232"/>
      <c r="N760" s="232"/>
      <c r="O760" s="232"/>
      <c r="P760" s="232"/>
      <c r="Q760" s="232"/>
      <c r="R760" s="232"/>
      <c r="S760" s="232"/>
      <c r="T760" s="232"/>
      <c r="U760" s="232"/>
      <c r="V760" s="232"/>
      <c r="W760" s="129"/>
      <c r="X760" s="241"/>
      <c r="Y760" s="101"/>
      <c r="Z760" s="242"/>
      <c r="AA760" s="96">
        <f>IF(D760=0,"",D760/C759)</f>
        <v>0.82758620689655171</v>
      </c>
      <c r="AB760" s="97">
        <v>49</v>
      </c>
      <c r="AC760" s="256">
        <f t="shared" si="138"/>
        <v>0.84482758620689657</v>
      </c>
      <c r="AD760" s="256">
        <f t="shared" si="139"/>
        <v>0.15517241379310343</v>
      </c>
      <c r="AE760" s="128">
        <f>AB760/AB758</f>
        <v>0.7</v>
      </c>
    </row>
    <row r="761" spans="1:31" ht="15.75" customHeight="1" x14ac:dyDescent="0.25">
      <c r="A761" s="84">
        <v>2501</v>
      </c>
      <c r="B761" s="87"/>
      <c r="C761" s="87"/>
      <c r="D761" s="87"/>
      <c r="E761" s="87">
        <v>37</v>
      </c>
      <c r="F761" s="87"/>
      <c r="G761" s="87"/>
      <c r="H761" s="87"/>
      <c r="I761" s="87"/>
      <c r="J761" s="87"/>
      <c r="K761" s="277"/>
      <c r="L761" s="232"/>
      <c r="M761" s="232"/>
      <c r="N761" s="232"/>
      <c r="O761" s="232"/>
      <c r="P761" s="232"/>
      <c r="Q761" s="232"/>
      <c r="R761" s="232"/>
      <c r="S761" s="232"/>
      <c r="T761" s="232"/>
      <c r="U761" s="232"/>
      <c r="V761" s="232"/>
      <c r="W761" s="129"/>
      <c r="X761" s="241"/>
      <c r="Y761" s="101"/>
      <c r="Z761" s="242"/>
      <c r="AA761" s="96">
        <f>IF(E761=0,"",E761/D760)</f>
        <v>0.77083333333333337</v>
      </c>
      <c r="AB761" s="97">
        <v>43</v>
      </c>
      <c r="AC761" s="256">
        <f t="shared" si="138"/>
        <v>0.87755102040816324</v>
      </c>
      <c r="AD761" s="256">
        <f t="shared" si="139"/>
        <v>0.12244897959183676</v>
      </c>
    </row>
    <row r="762" spans="1:31" ht="15.75" customHeight="1" x14ac:dyDescent="0.25">
      <c r="A762" s="84">
        <v>2502</v>
      </c>
      <c r="B762" s="87"/>
      <c r="C762" s="87"/>
      <c r="D762" s="87"/>
      <c r="E762" s="87"/>
      <c r="F762" s="87"/>
      <c r="G762" s="87"/>
      <c r="H762" s="87"/>
      <c r="I762" s="87"/>
      <c r="J762" s="87"/>
      <c r="K762" s="277"/>
      <c r="L762" s="232"/>
      <c r="M762" s="232"/>
      <c r="N762" s="232"/>
      <c r="O762" s="232"/>
      <c r="P762" s="232"/>
      <c r="Q762" s="232"/>
      <c r="R762" s="232"/>
      <c r="S762" s="232"/>
      <c r="T762" s="232"/>
      <c r="U762" s="232"/>
      <c r="V762" s="232"/>
      <c r="W762" s="129"/>
      <c r="X762" s="241"/>
      <c r="Y762" s="101"/>
      <c r="Z762" s="242"/>
      <c r="AA762" s="96" t="str">
        <f>IF(F762=0,"",F762/E761)</f>
        <v/>
      </c>
      <c r="AB762" s="97"/>
      <c r="AC762" s="256" t="str">
        <f t="shared" si="138"/>
        <v/>
      </c>
      <c r="AD762" s="256" t="str">
        <f t="shared" si="139"/>
        <v/>
      </c>
    </row>
    <row r="763" spans="1:31" ht="15.75" customHeight="1" x14ac:dyDescent="0.25">
      <c r="A763" s="84">
        <v>2601</v>
      </c>
      <c r="B763" s="87"/>
      <c r="C763" s="87"/>
      <c r="D763" s="87"/>
      <c r="E763" s="87"/>
      <c r="F763" s="87"/>
      <c r="G763" s="87"/>
      <c r="H763" s="87"/>
      <c r="I763" s="87"/>
      <c r="J763" s="87"/>
      <c r="K763" s="277"/>
      <c r="L763" s="232"/>
      <c r="M763" s="232"/>
      <c r="N763" s="232"/>
      <c r="O763" s="232"/>
      <c r="P763" s="232"/>
      <c r="Q763" s="232"/>
      <c r="R763" s="232"/>
      <c r="S763" s="232"/>
      <c r="T763" s="232"/>
      <c r="U763" s="232"/>
      <c r="V763" s="232"/>
      <c r="W763" s="129"/>
      <c r="X763" s="241"/>
      <c r="Y763" s="101"/>
      <c r="Z763" s="242"/>
      <c r="AA763" s="96" t="str">
        <f>IF(G763=0,"",G763/F762)</f>
        <v/>
      </c>
      <c r="AB763" s="97"/>
      <c r="AC763" s="256" t="str">
        <f t="shared" si="138"/>
        <v/>
      </c>
      <c r="AD763" s="256" t="str">
        <f t="shared" si="139"/>
        <v/>
      </c>
    </row>
    <row r="764" spans="1:31" ht="15.75" customHeight="1" x14ac:dyDescent="0.25">
      <c r="A764" s="84">
        <v>2602</v>
      </c>
      <c r="B764" s="87"/>
      <c r="C764" s="87"/>
      <c r="D764" s="87"/>
      <c r="E764" s="87"/>
      <c r="F764" s="87"/>
      <c r="G764" s="87"/>
      <c r="H764" s="87"/>
      <c r="I764" s="87"/>
      <c r="J764" s="87"/>
      <c r="K764" s="277"/>
      <c r="L764" s="232"/>
      <c r="M764" s="232"/>
      <c r="N764" s="232"/>
      <c r="O764" s="232"/>
      <c r="P764" s="232"/>
      <c r="Q764" s="232"/>
      <c r="R764" s="232"/>
      <c r="S764" s="232"/>
      <c r="T764" s="232"/>
      <c r="U764" s="232"/>
      <c r="V764" s="232"/>
      <c r="W764" s="129"/>
      <c r="X764" s="241"/>
      <c r="Y764" s="101"/>
      <c r="Z764" s="242"/>
      <c r="AA764" s="96" t="str">
        <f>IF(H764=0,"",H764/G763)</f>
        <v/>
      </c>
      <c r="AB764" s="97"/>
      <c r="AC764" s="256" t="str">
        <f t="shared" si="138"/>
        <v/>
      </c>
      <c r="AD764" s="256" t="str">
        <f t="shared" si="139"/>
        <v/>
      </c>
    </row>
    <row r="765" spans="1:31" ht="15.75" customHeight="1" x14ac:dyDescent="0.25">
      <c r="A765" s="84">
        <v>2701</v>
      </c>
      <c r="B765" s="87"/>
      <c r="C765" s="87"/>
      <c r="D765" s="87"/>
      <c r="E765" s="87"/>
      <c r="F765" s="87"/>
      <c r="G765" s="87"/>
      <c r="H765" s="87"/>
      <c r="I765" s="87"/>
      <c r="J765" s="87"/>
      <c r="K765" s="277"/>
      <c r="L765" s="232"/>
      <c r="M765" s="232"/>
      <c r="N765" s="232"/>
      <c r="O765" s="232"/>
      <c r="P765" s="232"/>
      <c r="Q765" s="232"/>
      <c r="R765" s="232"/>
      <c r="S765" s="232"/>
      <c r="T765" s="232"/>
      <c r="U765" s="232"/>
      <c r="V765" s="232"/>
      <c r="W765" s="129"/>
      <c r="X765" s="241"/>
      <c r="Y765" s="101"/>
      <c r="Z765" s="242"/>
      <c r="AA765" s="96" t="str">
        <f>IF(I765=0,"",I765/H764)</f>
        <v/>
      </c>
      <c r="AB765" s="97"/>
      <c r="AC765" s="256" t="str">
        <f t="shared" si="138"/>
        <v/>
      </c>
      <c r="AD765" s="256" t="str">
        <f t="shared" si="139"/>
        <v/>
      </c>
    </row>
    <row r="766" spans="1:31" ht="15.75" customHeight="1" x14ac:dyDescent="0.25">
      <c r="A766" s="84">
        <v>2702</v>
      </c>
      <c r="B766" s="87"/>
      <c r="C766" s="87"/>
      <c r="D766" s="87"/>
      <c r="E766" s="87"/>
      <c r="F766" s="87"/>
      <c r="G766" s="87"/>
      <c r="H766" s="87"/>
      <c r="I766" s="87"/>
      <c r="J766" s="87"/>
      <c r="K766" s="277"/>
      <c r="L766" s="232"/>
      <c r="M766" s="232"/>
      <c r="N766" s="232"/>
      <c r="O766" s="232"/>
      <c r="P766" s="232"/>
      <c r="Q766" s="232"/>
      <c r="R766" s="232"/>
      <c r="S766" s="232"/>
      <c r="T766" s="232"/>
      <c r="U766" s="232"/>
      <c r="V766" s="232"/>
      <c r="W766" s="129"/>
      <c r="X766" s="241"/>
      <c r="Y766" s="101"/>
      <c r="Z766" s="242"/>
      <c r="AA766" s="96" t="str">
        <f>IF(J766=0,"",J766/I765)</f>
        <v/>
      </c>
      <c r="AB766" s="97"/>
      <c r="AC766" s="256" t="str">
        <f t="shared" si="138"/>
        <v/>
      </c>
      <c r="AD766" s="256" t="str">
        <f t="shared" si="139"/>
        <v/>
      </c>
    </row>
    <row r="767" spans="1:31" ht="15.75" customHeight="1" x14ac:dyDescent="0.25">
      <c r="A767" s="84">
        <v>2801</v>
      </c>
      <c r="B767" s="87"/>
      <c r="C767" s="87"/>
      <c r="D767" s="87"/>
      <c r="E767" s="87"/>
      <c r="F767" s="87"/>
      <c r="G767" s="87"/>
      <c r="H767" s="87"/>
      <c r="I767" s="87"/>
      <c r="J767" s="87"/>
      <c r="K767" s="277"/>
      <c r="L767" s="232"/>
      <c r="M767" s="232"/>
      <c r="N767" s="232"/>
      <c r="O767" s="232"/>
      <c r="P767" s="232"/>
      <c r="Q767" s="232"/>
      <c r="R767" s="232"/>
      <c r="S767" s="232"/>
      <c r="T767" s="232"/>
      <c r="U767" s="232"/>
      <c r="V767" s="232"/>
      <c r="W767" s="129"/>
      <c r="X767" s="241"/>
      <c r="Y767" s="101"/>
      <c r="Z767" s="101"/>
      <c r="AA767" s="205"/>
      <c r="AB767" s="97"/>
      <c r="AC767" s="261"/>
      <c r="AD767" s="205"/>
    </row>
    <row r="768" spans="1:31" ht="15.75" customHeight="1" x14ac:dyDescent="0.25">
      <c r="A768" s="84">
        <v>2802</v>
      </c>
      <c r="B768" s="87"/>
      <c r="C768" s="87"/>
      <c r="D768" s="87"/>
      <c r="E768" s="87"/>
      <c r="F768" s="87"/>
      <c r="G768" s="87"/>
      <c r="H768" s="87"/>
      <c r="I768" s="87"/>
      <c r="J768" s="87"/>
      <c r="K768" s="277"/>
      <c r="L768" s="232"/>
      <c r="M768" s="232"/>
      <c r="N768" s="232"/>
      <c r="O768" s="232"/>
      <c r="P768" s="232"/>
      <c r="Q768" s="232"/>
      <c r="R768" s="232"/>
      <c r="S768" s="232"/>
      <c r="T768" s="232"/>
      <c r="U768" s="232"/>
      <c r="V768" s="232"/>
      <c r="W768" s="129"/>
      <c r="X768" s="241"/>
      <c r="Y768" s="101"/>
      <c r="Z768" s="232"/>
      <c r="AA768" s="205"/>
      <c r="AB768" s="106"/>
      <c r="AC768" s="261"/>
      <c r="AD768" s="205"/>
    </row>
    <row r="769" spans="1:31" ht="15.75" customHeight="1" x14ac:dyDescent="0.25">
      <c r="A769" s="84">
        <v>2901</v>
      </c>
      <c r="B769" s="87"/>
      <c r="C769" s="87"/>
      <c r="D769" s="87"/>
      <c r="E769" s="87"/>
      <c r="F769" s="87"/>
      <c r="G769" s="87"/>
      <c r="H769" s="87"/>
      <c r="I769" s="87"/>
      <c r="J769" s="87"/>
      <c r="K769" s="277"/>
      <c r="L769" s="232"/>
      <c r="M769" s="232"/>
      <c r="N769" s="232"/>
      <c r="O769" s="232"/>
      <c r="P769" s="232"/>
      <c r="Q769" s="232"/>
      <c r="R769" s="232"/>
      <c r="S769" s="232"/>
      <c r="T769" s="232"/>
      <c r="U769" s="232"/>
      <c r="V769" s="232"/>
      <c r="W769" s="129"/>
      <c r="X769" s="241"/>
      <c r="Y769" s="101"/>
      <c r="Z769" s="232"/>
      <c r="AA769" s="205"/>
      <c r="AB769" s="106"/>
      <c r="AC769" s="261"/>
      <c r="AD769" s="205"/>
    </row>
    <row r="770" spans="1:31" ht="15.75" customHeight="1" x14ac:dyDescent="0.25">
      <c r="A770" s="84">
        <v>2902</v>
      </c>
      <c r="B770" s="87"/>
      <c r="C770" s="87"/>
      <c r="D770" s="87"/>
      <c r="E770" s="87"/>
      <c r="F770" s="87"/>
      <c r="G770" s="87"/>
      <c r="H770" s="87"/>
      <c r="I770" s="87"/>
      <c r="J770" s="87"/>
      <c r="K770" s="277"/>
      <c r="L770" s="232"/>
      <c r="M770" s="232"/>
      <c r="N770" s="232"/>
      <c r="O770" s="232"/>
      <c r="P770" s="232"/>
      <c r="Q770" s="232"/>
      <c r="R770" s="232"/>
      <c r="S770" s="232"/>
      <c r="T770" s="232"/>
      <c r="U770" s="232"/>
      <c r="V770" s="232"/>
      <c r="W770" s="129"/>
      <c r="X770" s="241"/>
      <c r="Y770" s="101"/>
      <c r="Z770" s="232"/>
      <c r="AA770" s="205"/>
      <c r="AB770" s="106"/>
      <c r="AC770" s="261"/>
      <c r="AD770" s="205"/>
    </row>
    <row r="771" spans="1:31" ht="15.75" customHeight="1" x14ac:dyDescent="0.25">
      <c r="A771" s="84">
        <v>3001</v>
      </c>
      <c r="B771" s="87"/>
      <c r="C771" s="87"/>
      <c r="D771" s="87"/>
      <c r="E771" s="87"/>
      <c r="F771" s="87"/>
      <c r="G771" s="87"/>
      <c r="H771" s="87"/>
      <c r="I771" s="87"/>
      <c r="J771" s="87"/>
      <c r="K771" s="277"/>
      <c r="L771" s="232"/>
      <c r="M771" s="232"/>
      <c r="N771" s="232"/>
      <c r="O771" s="232"/>
      <c r="P771" s="232"/>
      <c r="Q771" s="232"/>
      <c r="R771" s="232"/>
      <c r="S771" s="232"/>
      <c r="T771" s="232"/>
      <c r="U771" s="232"/>
      <c r="V771" s="232"/>
      <c r="W771" s="129"/>
      <c r="X771" s="241"/>
      <c r="Y771" s="101"/>
      <c r="Z771" s="232"/>
      <c r="AA771" s="101"/>
      <c r="AB771" s="232"/>
      <c r="AC771" s="262"/>
      <c r="AD771" s="205"/>
    </row>
    <row r="772" spans="1:31" ht="15.75" customHeight="1" x14ac:dyDescent="0.25">
      <c r="A772" s="84">
        <v>3002</v>
      </c>
      <c r="B772" s="87"/>
      <c r="C772" s="87"/>
      <c r="D772" s="87"/>
      <c r="E772" s="87"/>
      <c r="F772" s="87"/>
      <c r="G772" s="87"/>
      <c r="H772" s="87"/>
      <c r="I772" s="87"/>
      <c r="J772" s="87"/>
      <c r="K772" s="277"/>
      <c r="L772" s="232"/>
      <c r="M772" s="232"/>
      <c r="N772" s="232"/>
      <c r="O772" s="232"/>
      <c r="P772" s="232"/>
      <c r="Q772" s="232"/>
      <c r="R772" s="232"/>
      <c r="S772" s="232"/>
      <c r="T772" s="232"/>
      <c r="U772" s="232"/>
      <c r="V772" s="232"/>
      <c r="W772" s="129"/>
      <c r="X772" s="241"/>
      <c r="Y772" s="101"/>
      <c r="Z772" s="232"/>
      <c r="AA772" s="111" t="s">
        <v>91</v>
      </c>
      <c r="AB772" s="164"/>
      <c r="AC772" s="112" t="str">
        <f>IF(SUM(W764:W767)=0,"",SUM(W764:W767))</f>
        <v/>
      </c>
      <c r="AD772" s="114" t="s">
        <v>19</v>
      </c>
    </row>
    <row r="773" spans="1:31" ht="15.75" customHeight="1" x14ac:dyDescent="0.25">
      <c r="A773" s="84">
        <v>3101</v>
      </c>
      <c r="B773" s="87"/>
      <c r="C773" s="87"/>
      <c r="D773" s="87"/>
      <c r="E773" s="87"/>
      <c r="F773" s="87"/>
      <c r="G773" s="87"/>
      <c r="H773" s="87"/>
      <c r="I773" s="87"/>
      <c r="J773" s="87"/>
      <c r="K773" s="277"/>
      <c r="L773" s="232"/>
      <c r="M773" s="232"/>
      <c r="N773" s="232"/>
      <c r="O773" s="232"/>
      <c r="P773" s="232"/>
      <c r="Q773" s="232"/>
      <c r="R773" s="232"/>
      <c r="S773" s="232"/>
      <c r="T773" s="232"/>
      <c r="U773" s="232"/>
      <c r="V773" s="232"/>
      <c r="W773" s="129"/>
      <c r="X773" s="241"/>
      <c r="Y773" s="101"/>
      <c r="Z773" s="232"/>
      <c r="AA773" s="115" t="s">
        <v>92</v>
      </c>
      <c r="AB773" s="165" t="str">
        <f>IF(AB772/B758=0,"",AB772/B758)</f>
        <v/>
      </c>
      <c r="AC773" s="166" t="e">
        <f>IF(AB772/AC772=0,"",AB772/AC772)</f>
        <v>#VALUE!</v>
      </c>
      <c r="AD773" s="118" t="s">
        <v>93</v>
      </c>
    </row>
    <row r="774" spans="1:31" ht="15.75" customHeight="1" x14ac:dyDescent="0.25">
      <c r="A774" s="84">
        <v>3102</v>
      </c>
      <c r="B774" s="87"/>
      <c r="C774" s="87"/>
      <c r="D774" s="87"/>
      <c r="E774" s="87"/>
      <c r="F774" s="87"/>
      <c r="G774" s="87"/>
      <c r="H774" s="87"/>
      <c r="I774" s="87"/>
      <c r="J774" s="87"/>
      <c r="K774" s="277"/>
      <c r="L774" s="232"/>
      <c r="M774" s="232"/>
      <c r="N774" s="232"/>
      <c r="O774" s="232"/>
      <c r="P774" s="232"/>
      <c r="Q774" s="232"/>
      <c r="R774" s="232"/>
      <c r="S774" s="232"/>
      <c r="T774" s="232"/>
      <c r="U774" s="232"/>
      <c r="V774" s="232"/>
      <c r="W774" s="129"/>
      <c r="X774" s="243"/>
      <c r="Y774" s="244"/>
      <c r="Z774" s="245"/>
      <c r="AA774" s="120"/>
      <c r="AB774" s="121"/>
      <c r="AC774" s="121"/>
      <c r="AD774" s="122"/>
    </row>
    <row r="775" spans="1:31" ht="18" x14ac:dyDescent="0.25">
      <c r="A775" s="46"/>
      <c r="B775" s="296" t="s">
        <v>111</v>
      </c>
      <c r="C775" s="296"/>
      <c r="D775" s="296"/>
      <c r="E775" s="296"/>
      <c r="F775" s="296"/>
      <c r="G775" s="296"/>
      <c r="H775" s="296"/>
      <c r="I775" s="296"/>
      <c r="J775" s="296"/>
      <c r="K775" s="296"/>
      <c r="L775" s="296"/>
      <c r="M775" s="296"/>
      <c r="N775" s="296"/>
      <c r="O775" s="296"/>
      <c r="P775" s="296"/>
      <c r="Q775" s="296"/>
      <c r="R775" s="296"/>
      <c r="S775" s="296"/>
      <c r="T775" s="296"/>
      <c r="U775" s="296"/>
      <c r="V775" s="296"/>
      <c r="W775" s="123">
        <f>SUM(W766:W771)</f>
        <v>0</v>
      </c>
      <c r="X775" s="124">
        <f>W766/B758</f>
        <v>0</v>
      </c>
      <c r="Y775" s="124" t="str">
        <f>IF(W775=0,"",W775/B758)</f>
        <v/>
      </c>
      <c r="Z775" s="124" t="e">
        <f>Y775-X775</f>
        <v>#VALUE!</v>
      </c>
      <c r="AA775" s="1"/>
      <c r="AB775" s="2"/>
      <c r="AC775" s="36"/>
      <c r="AD775" s="1"/>
    </row>
    <row r="776" spans="1:31" ht="12.75" customHeight="1" x14ac:dyDescent="0.25">
      <c r="A776" s="46"/>
      <c r="B776" s="2"/>
      <c r="C776" s="2"/>
      <c r="D776" s="2"/>
      <c r="E776" s="2"/>
      <c r="F776" s="130"/>
      <c r="G776" s="130"/>
      <c r="H776" s="130"/>
      <c r="I776" s="130"/>
      <c r="J776" s="130"/>
      <c r="K776" s="130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131"/>
      <c r="X776" s="132"/>
      <c r="Y776" s="132"/>
      <c r="Z776" s="132"/>
      <c r="AA776" s="1"/>
      <c r="AB776" s="2"/>
      <c r="AC776" s="36"/>
      <c r="AD776" s="1"/>
    </row>
    <row r="777" spans="1:31" ht="12.75" customHeight="1" x14ac:dyDescent="0.25">
      <c r="A777" s="46"/>
      <c r="B777" s="2"/>
      <c r="C777" s="2"/>
      <c r="D777" s="2"/>
      <c r="E777" s="2"/>
      <c r="F777" s="130"/>
      <c r="G777" s="130"/>
      <c r="H777" s="130"/>
      <c r="I777" s="130"/>
      <c r="J777" s="130"/>
      <c r="K777" s="130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131"/>
      <c r="X777" s="132"/>
      <c r="Y777" s="132"/>
      <c r="Z777" s="132"/>
      <c r="AA777" s="1"/>
      <c r="AB777" s="2"/>
      <c r="AC777" s="36"/>
      <c r="AD777" s="1"/>
    </row>
    <row r="778" spans="1:31" ht="26.25" x14ac:dyDescent="0.4">
      <c r="B778" s="297" t="s">
        <v>101</v>
      </c>
      <c r="C778" s="297"/>
      <c r="D778" s="297"/>
      <c r="E778" s="297"/>
      <c r="F778" s="297"/>
      <c r="G778" s="297"/>
      <c r="H778" s="297"/>
      <c r="I778" s="297"/>
      <c r="J778" s="297"/>
      <c r="K778" s="297"/>
      <c r="L778" s="297"/>
      <c r="M778" s="297"/>
      <c r="N778" s="297"/>
      <c r="O778" s="297"/>
      <c r="P778" s="297"/>
      <c r="Q778" s="297"/>
      <c r="R778" s="297"/>
      <c r="S778" s="297"/>
      <c r="T778" s="297"/>
      <c r="U778" s="297"/>
      <c r="V778" s="297"/>
      <c r="W778" s="208" t="s">
        <v>157</v>
      </c>
      <c r="X778" s="1"/>
      <c r="Y778" s="1"/>
      <c r="Z778" s="2"/>
      <c r="AA778" s="1"/>
      <c r="AB778" s="2"/>
      <c r="AC778" s="2"/>
      <c r="AD778" s="2"/>
    </row>
    <row r="779" spans="1:31" ht="18" customHeight="1" x14ac:dyDescent="0.2">
      <c r="A779" s="334" t="s">
        <v>18</v>
      </c>
      <c r="B779" s="318" t="s">
        <v>102</v>
      </c>
      <c r="C779" s="319"/>
      <c r="D779" s="319"/>
      <c r="E779" s="319"/>
      <c r="F779" s="319"/>
      <c r="G779" s="319"/>
      <c r="H779" s="319"/>
      <c r="I779" s="319"/>
      <c r="J779" s="319"/>
      <c r="K779" s="335"/>
      <c r="L779" s="326"/>
      <c r="M779" s="326"/>
      <c r="N779" s="326"/>
      <c r="O779" s="326"/>
      <c r="P779" s="326"/>
      <c r="Q779" s="326"/>
      <c r="R779" s="326"/>
      <c r="S779" s="326"/>
      <c r="T779" s="326"/>
      <c r="U779" s="326"/>
      <c r="V779" s="326"/>
      <c r="W779" s="327" t="s">
        <v>19</v>
      </c>
      <c r="X779" s="323" t="s">
        <v>11</v>
      </c>
      <c r="Y779" s="323" t="s">
        <v>12</v>
      </c>
      <c r="Z779" s="325" t="s">
        <v>13</v>
      </c>
      <c r="AA779" s="323" t="s">
        <v>14</v>
      </c>
      <c r="AB779" s="324" t="s">
        <v>15</v>
      </c>
      <c r="AC779" s="324" t="s">
        <v>16</v>
      </c>
      <c r="AD779" s="323" t="s">
        <v>103</v>
      </c>
    </row>
    <row r="780" spans="1:31" ht="15.75" x14ac:dyDescent="0.25">
      <c r="A780" s="317"/>
      <c r="B780" s="84" t="s">
        <v>104</v>
      </c>
      <c r="C780" s="84" t="s">
        <v>105</v>
      </c>
      <c r="D780" s="84" t="s">
        <v>106</v>
      </c>
      <c r="E780" s="84" t="s">
        <v>107</v>
      </c>
      <c r="F780" s="84" t="s">
        <v>108</v>
      </c>
      <c r="G780" s="84" t="s">
        <v>109</v>
      </c>
      <c r="H780" s="84" t="s">
        <v>110</v>
      </c>
      <c r="I780" s="84" t="s">
        <v>73</v>
      </c>
      <c r="J780" s="84" t="s">
        <v>74</v>
      </c>
      <c r="K780" s="84" t="s">
        <v>141</v>
      </c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322"/>
      <c r="X780" s="317"/>
      <c r="Y780" s="317"/>
      <c r="Z780" s="317"/>
      <c r="AA780" s="317"/>
      <c r="AB780" s="317"/>
      <c r="AC780" s="317"/>
      <c r="AD780" s="317"/>
    </row>
    <row r="781" spans="1:31" ht="15.75" customHeight="1" x14ac:dyDescent="0.25">
      <c r="A781" s="84">
        <v>2402</v>
      </c>
      <c r="B781" s="87">
        <v>58</v>
      </c>
      <c r="C781" s="87"/>
      <c r="D781" s="87"/>
      <c r="E781" s="87"/>
      <c r="F781" s="87"/>
      <c r="G781" s="87"/>
      <c r="H781" s="87"/>
      <c r="I781" s="87"/>
      <c r="J781" s="87"/>
      <c r="K781" s="277"/>
      <c r="L781" s="232"/>
      <c r="M781" s="232"/>
      <c r="N781" s="232"/>
      <c r="O781" s="232"/>
      <c r="P781" s="232"/>
      <c r="Q781" s="232"/>
      <c r="R781" s="232"/>
      <c r="S781" s="232"/>
      <c r="T781" s="232"/>
      <c r="U781" s="232"/>
      <c r="V781" s="232"/>
      <c r="W781" s="129"/>
      <c r="X781" s="238"/>
      <c r="Y781" s="239"/>
      <c r="Z781" s="240"/>
      <c r="AA781" s="254"/>
      <c r="AB781" s="92">
        <f>B781</f>
        <v>58</v>
      </c>
      <c r="AC781" s="255"/>
      <c r="AD781" s="254"/>
    </row>
    <row r="782" spans="1:31" ht="15.75" customHeight="1" x14ac:dyDescent="0.25">
      <c r="A782" s="84">
        <v>2501</v>
      </c>
      <c r="B782" s="87"/>
      <c r="C782" s="87">
        <v>47</v>
      </c>
      <c r="D782" s="87"/>
      <c r="E782" s="87"/>
      <c r="F782" s="87"/>
      <c r="G782" s="87"/>
      <c r="H782" s="87"/>
      <c r="I782" s="87"/>
      <c r="J782" s="87"/>
      <c r="K782" s="277"/>
      <c r="L782" s="232"/>
      <c r="M782" s="232"/>
      <c r="N782" s="232"/>
      <c r="O782" s="232"/>
      <c r="P782" s="232"/>
      <c r="Q782" s="232"/>
      <c r="R782" s="232"/>
      <c r="S782" s="232"/>
      <c r="T782" s="232"/>
      <c r="U782" s="232"/>
      <c r="V782" s="232"/>
      <c r="W782" s="129"/>
      <c r="X782" s="241"/>
      <c r="Y782" s="101"/>
      <c r="Z782" s="242"/>
      <c r="AA782" s="96">
        <f>IF(C782=0,"",C782/B781)</f>
        <v>0.81034482758620685</v>
      </c>
      <c r="AB782" s="97">
        <v>47</v>
      </c>
      <c r="AC782" s="256">
        <f t="shared" ref="AC782:AC789" si="140">IF(AB782=0,"",AB782/AB781)</f>
        <v>0.81034482758620685</v>
      </c>
      <c r="AD782" s="256">
        <f t="shared" ref="AD782:AD789" si="141">IF(AB782=0,"",100%-AC782)</f>
        <v>0.18965517241379315</v>
      </c>
    </row>
    <row r="783" spans="1:31" ht="15.75" customHeight="1" x14ac:dyDescent="0.25">
      <c r="A783" s="84">
        <v>2502</v>
      </c>
      <c r="B783" s="87"/>
      <c r="C783" s="87"/>
      <c r="D783" s="87"/>
      <c r="E783" s="87"/>
      <c r="F783" s="87"/>
      <c r="G783" s="87"/>
      <c r="H783" s="87"/>
      <c r="I783" s="87"/>
      <c r="J783" s="87"/>
      <c r="K783" s="277"/>
      <c r="L783" s="232"/>
      <c r="M783" s="232"/>
      <c r="N783" s="232"/>
      <c r="O783" s="232"/>
      <c r="P783" s="232"/>
      <c r="Q783" s="232"/>
      <c r="R783" s="232"/>
      <c r="S783" s="232"/>
      <c r="T783" s="232"/>
      <c r="U783" s="232"/>
      <c r="V783" s="232"/>
      <c r="W783" s="129"/>
      <c r="X783" s="241"/>
      <c r="Y783" s="101"/>
      <c r="Z783" s="242"/>
      <c r="AA783" s="96" t="str">
        <f>IF(D783=0,"",D783/C782)</f>
        <v/>
      </c>
      <c r="AB783" s="97"/>
      <c r="AC783" s="256" t="str">
        <f t="shared" si="140"/>
        <v/>
      </c>
      <c r="AD783" s="256" t="str">
        <f t="shared" si="141"/>
        <v/>
      </c>
      <c r="AE783" s="128">
        <f>AB783/AB781</f>
        <v>0</v>
      </c>
    </row>
    <row r="784" spans="1:31" ht="15.75" customHeight="1" x14ac:dyDescent="0.25">
      <c r="A784" s="84">
        <v>2601</v>
      </c>
      <c r="B784" s="87"/>
      <c r="C784" s="87"/>
      <c r="D784" s="87"/>
      <c r="E784" s="87"/>
      <c r="F784" s="87"/>
      <c r="G784" s="87"/>
      <c r="H784" s="87"/>
      <c r="I784" s="87"/>
      <c r="J784" s="87"/>
      <c r="K784" s="277"/>
      <c r="L784" s="232"/>
      <c r="M784" s="232"/>
      <c r="N784" s="232"/>
      <c r="O784" s="232"/>
      <c r="P784" s="232"/>
      <c r="Q784" s="232"/>
      <c r="R784" s="232"/>
      <c r="S784" s="232"/>
      <c r="T784" s="232"/>
      <c r="U784" s="232"/>
      <c r="V784" s="232"/>
      <c r="W784" s="129"/>
      <c r="X784" s="241"/>
      <c r="Y784" s="101"/>
      <c r="Z784" s="242"/>
      <c r="AA784" s="96" t="str">
        <f>IF(E784=0,"",E784/D783)</f>
        <v/>
      </c>
      <c r="AB784" s="97"/>
      <c r="AC784" s="256" t="str">
        <f t="shared" si="140"/>
        <v/>
      </c>
      <c r="AD784" s="256" t="str">
        <f t="shared" si="141"/>
        <v/>
      </c>
    </row>
    <row r="785" spans="1:30" ht="15.75" customHeight="1" x14ac:dyDescent="0.25">
      <c r="A785" s="84">
        <v>2602</v>
      </c>
      <c r="B785" s="87"/>
      <c r="C785" s="87"/>
      <c r="D785" s="87"/>
      <c r="E785" s="87"/>
      <c r="F785" s="87"/>
      <c r="G785" s="87"/>
      <c r="H785" s="87"/>
      <c r="I785" s="87"/>
      <c r="J785" s="87"/>
      <c r="K785" s="277"/>
      <c r="L785" s="232"/>
      <c r="M785" s="232"/>
      <c r="N785" s="232"/>
      <c r="O785" s="232"/>
      <c r="P785" s="232"/>
      <c r="Q785" s="232"/>
      <c r="R785" s="232"/>
      <c r="S785" s="232"/>
      <c r="T785" s="232"/>
      <c r="U785" s="232"/>
      <c r="V785" s="232"/>
      <c r="W785" s="129"/>
      <c r="X785" s="241"/>
      <c r="Y785" s="101"/>
      <c r="Z785" s="242"/>
      <c r="AA785" s="96" t="str">
        <f>IF(F785=0,"",F785/E784)</f>
        <v/>
      </c>
      <c r="AB785" s="97"/>
      <c r="AC785" s="256" t="str">
        <f t="shared" si="140"/>
        <v/>
      </c>
      <c r="AD785" s="256" t="str">
        <f t="shared" si="141"/>
        <v/>
      </c>
    </row>
    <row r="786" spans="1:30" ht="15.75" customHeight="1" x14ac:dyDescent="0.25">
      <c r="A786" s="84">
        <v>2701</v>
      </c>
      <c r="B786" s="87"/>
      <c r="C786" s="87"/>
      <c r="D786" s="87"/>
      <c r="E786" s="87"/>
      <c r="F786" s="87"/>
      <c r="G786" s="87"/>
      <c r="H786" s="87"/>
      <c r="I786" s="87"/>
      <c r="J786" s="87"/>
      <c r="K786" s="277"/>
      <c r="L786" s="232"/>
      <c r="M786" s="232"/>
      <c r="N786" s="232"/>
      <c r="O786" s="232"/>
      <c r="P786" s="232"/>
      <c r="Q786" s="232"/>
      <c r="R786" s="232"/>
      <c r="S786" s="232"/>
      <c r="T786" s="232"/>
      <c r="U786" s="232"/>
      <c r="V786" s="232"/>
      <c r="W786" s="129"/>
      <c r="X786" s="241"/>
      <c r="Y786" s="101"/>
      <c r="Z786" s="242"/>
      <c r="AA786" s="96" t="str">
        <f>IF(G786=0,"",G786/F785)</f>
        <v/>
      </c>
      <c r="AB786" s="97"/>
      <c r="AC786" s="256" t="str">
        <f t="shared" si="140"/>
        <v/>
      </c>
      <c r="AD786" s="256" t="str">
        <f t="shared" si="141"/>
        <v/>
      </c>
    </row>
    <row r="787" spans="1:30" ht="15.75" customHeight="1" x14ac:dyDescent="0.25">
      <c r="A787" s="84">
        <v>2702</v>
      </c>
      <c r="B787" s="87"/>
      <c r="C787" s="87"/>
      <c r="D787" s="87"/>
      <c r="E787" s="87"/>
      <c r="F787" s="87"/>
      <c r="G787" s="87"/>
      <c r="H787" s="87"/>
      <c r="I787" s="87"/>
      <c r="J787" s="87"/>
      <c r="K787" s="277"/>
      <c r="L787" s="232"/>
      <c r="M787" s="232"/>
      <c r="N787" s="232"/>
      <c r="O787" s="232"/>
      <c r="P787" s="232"/>
      <c r="Q787" s="232"/>
      <c r="R787" s="232"/>
      <c r="S787" s="232"/>
      <c r="T787" s="232"/>
      <c r="U787" s="232"/>
      <c r="V787" s="232"/>
      <c r="W787" s="129"/>
      <c r="X787" s="241"/>
      <c r="Y787" s="101"/>
      <c r="Z787" s="242"/>
      <c r="AA787" s="96" t="str">
        <f>IF(H787=0,"",H787/G786)</f>
        <v/>
      </c>
      <c r="AB787" s="97"/>
      <c r="AC787" s="256" t="str">
        <f t="shared" si="140"/>
        <v/>
      </c>
      <c r="AD787" s="256" t="str">
        <f t="shared" si="141"/>
        <v/>
      </c>
    </row>
    <row r="788" spans="1:30" ht="15.75" customHeight="1" x14ac:dyDescent="0.25">
      <c r="A788" s="84">
        <v>2801</v>
      </c>
      <c r="B788" s="87"/>
      <c r="C788" s="87"/>
      <c r="D788" s="87"/>
      <c r="E788" s="87"/>
      <c r="F788" s="87"/>
      <c r="G788" s="87"/>
      <c r="H788" s="87"/>
      <c r="I788" s="87"/>
      <c r="J788" s="87"/>
      <c r="K788" s="277"/>
      <c r="L788" s="232"/>
      <c r="M788" s="232"/>
      <c r="N788" s="232"/>
      <c r="O788" s="232"/>
      <c r="P788" s="232"/>
      <c r="Q788" s="232"/>
      <c r="R788" s="232"/>
      <c r="S788" s="232"/>
      <c r="T788" s="232"/>
      <c r="U788" s="232"/>
      <c r="V788" s="232"/>
      <c r="W788" s="129"/>
      <c r="X788" s="241"/>
      <c r="Y788" s="101"/>
      <c r="Z788" s="242"/>
      <c r="AA788" s="96" t="str">
        <f>IF(I788=0,"",I788/H787)</f>
        <v/>
      </c>
      <c r="AB788" s="97"/>
      <c r="AC788" s="256" t="str">
        <f t="shared" si="140"/>
        <v/>
      </c>
      <c r="AD788" s="256" t="str">
        <f t="shared" si="141"/>
        <v/>
      </c>
    </row>
    <row r="789" spans="1:30" ht="15.75" customHeight="1" x14ac:dyDescent="0.25">
      <c r="A789" s="84">
        <v>2802</v>
      </c>
      <c r="B789" s="87"/>
      <c r="C789" s="87"/>
      <c r="D789" s="87"/>
      <c r="E789" s="87"/>
      <c r="F789" s="87"/>
      <c r="G789" s="87"/>
      <c r="H789" s="87"/>
      <c r="I789" s="87"/>
      <c r="J789" s="87"/>
      <c r="K789" s="277"/>
      <c r="L789" s="232"/>
      <c r="M789" s="232"/>
      <c r="N789" s="232"/>
      <c r="O789" s="232"/>
      <c r="P789" s="232"/>
      <c r="Q789" s="232"/>
      <c r="R789" s="232"/>
      <c r="S789" s="232"/>
      <c r="T789" s="232"/>
      <c r="U789" s="232"/>
      <c r="V789" s="232"/>
      <c r="W789" s="129"/>
      <c r="X789" s="241"/>
      <c r="Y789" s="101"/>
      <c r="Z789" s="242"/>
      <c r="AA789" s="96" t="str">
        <f>IF(J789=0,"",J789/I788)</f>
        <v/>
      </c>
      <c r="AB789" s="97"/>
      <c r="AC789" s="256" t="str">
        <f t="shared" si="140"/>
        <v/>
      </c>
      <c r="AD789" s="256" t="str">
        <f t="shared" si="141"/>
        <v/>
      </c>
    </row>
    <row r="790" spans="1:30" ht="15.75" customHeight="1" x14ac:dyDescent="0.25">
      <c r="A790" s="84">
        <v>2901</v>
      </c>
      <c r="B790" s="87"/>
      <c r="C790" s="87"/>
      <c r="D790" s="87"/>
      <c r="E790" s="87"/>
      <c r="F790" s="87"/>
      <c r="G790" s="87"/>
      <c r="H790" s="87"/>
      <c r="I790" s="87"/>
      <c r="J790" s="87"/>
      <c r="K790" s="277"/>
      <c r="L790" s="232"/>
      <c r="M790" s="232"/>
      <c r="N790" s="232"/>
      <c r="O790" s="232"/>
      <c r="P790" s="232"/>
      <c r="Q790" s="232"/>
      <c r="R790" s="232"/>
      <c r="S790" s="232"/>
      <c r="T790" s="232"/>
      <c r="U790" s="232"/>
      <c r="V790" s="232"/>
      <c r="W790" s="129"/>
      <c r="X790" s="241"/>
      <c r="Y790" s="101"/>
      <c r="Z790" s="101"/>
      <c r="AA790" s="205"/>
      <c r="AB790" s="97"/>
      <c r="AC790" s="261"/>
      <c r="AD790" s="205"/>
    </row>
    <row r="791" spans="1:30" ht="15.75" customHeight="1" x14ac:dyDescent="0.25">
      <c r="A791" s="84">
        <v>2902</v>
      </c>
      <c r="B791" s="87"/>
      <c r="C791" s="87"/>
      <c r="D791" s="87"/>
      <c r="E791" s="87"/>
      <c r="F791" s="87"/>
      <c r="G791" s="87"/>
      <c r="H791" s="87"/>
      <c r="I791" s="87"/>
      <c r="J791" s="87"/>
      <c r="K791" s="277"/>
      <c r="L791" s="232"/>
      <c r="M791" s="232"/>
      <c r="N791" s="232"/>
      <c r="O791" s="232"/>
      <c r="P791" s="232"/>
      <c r="Q791" s="232"/>
      <c r="R791" s="232"/>
      <c r="S791" s="232"/>
      <c r="T791" s="232"/>
      <c r="U791" s="232"/>
      <c r="V791" s="232"/>
      <c r="W791" s="129"/>
      <c r="X791" s="241"/>
      <c r="Y791" s="101"/>
      <c r="Z791" s="232"/>
      <c r="AA791" s="205"/>
      <c r="AB791" s="106"/>
      <c r="AC791" s="261"/>
      <c r="AD791" s="205"/>
    </row>
    <row r="792" spans="1:30" ht="15.75" customHeight="1" x14ac:dyDescent="0.25">
      <c r="A792" s="84">
        <v>3001</v>
      </c>
      <c r="B792" s="87"/>
      <c r="C792" s="87"/>
      <c r="D792" s="87"/>
      <c r="E792" s="87"/>
      <c r="F792" s="87"/>
      <c r="G792" s="87"/>
      <c r="H792" s="87"/>
      <c r="I792" s="87"/>
      <c r="J792" s="87"/>
      <c r="K792" s="277"/>
      <c r="L792" s="232"/>
      <c r="M792" s="232"/>
      <c r="N792" s="232"/>
      <c r="O792" s="232"/>
      <c r="P792" s="232"/>
      <c r="Q792" s="232"/>
      <c r="R792" s="232"/>
      <c r="S792" s="232"/>
      <c r="T792" s="232"/>
      <c r="U792" s="232"/>
      <c r="V792" s="232"/>
      <c r="W792" s="129"/>
      <c r="X792" s="241"/>
      <c r="Y792" s="101"/>
      <c r="Z792" s="232"/>
      <c r="AA792" s="205"/>
      <c r="AB792" s="106"/>
      <c r="AC792" s="261"/>
      <c r="AD792" s="205"/>
    </row>
    <row r="793" spans="1:30" ht="15.75" customHeight="1" x14ac:dyDescent="0.25">
      <c r="A793" s="84">
        <v>3002</v>
      </c>
      <c r="B793" s="87"/>
      <c r="C793" s="87"/>
      <c r="D793" s="87"/>
      <c r="E793" s="87"/>
      <c r="F793" s="87"/>
      <c r="G793" s="87"/>
      <c r="H793" s="87"/>
      <c r="I793" s="87"/>
      <c r="J793" s="87"/>
      <c r="K793" s="277"/>
      <c r="L793" s="232"/>
      <c r="M793" s="232"/>
      <c r="N793" s="232"/>
      <c r="O793" s="232"/>
      <c r="P793" s="232"/>
      <c r="Q793" s="232"/>
      <c r="R793" s="232"/>
      <c r="S793" s="232"/>
      <c r="T793" s="232"/>
      <c r="U793" s="232"/>
      <c r="V793" s="232"/>
      <c r="W793" s="129"/>
      <c r="X793" s="241"/>
      <c r="Y793" s="101"/>
      <c r="Z793" s="232"/>
      <c r="AA793" s="205"/>
      <c r="AB793" s="106"/>
      <c r="AC793" s="261"/>
      <c r="AD793" s="205"/>
    </row>
    <row r="794" spans="1:30" ht="15.75" customHeight="1" x14ac:dyDescent="0.25">
      <c r="A794" s="84">
        <v>3101</v>
      </c>
      <c r="B794" s="87"/>
      <c r="C794" s="87"/>
      <c r="D794" s="87"/>
      <c r="E794" s="87"/>
      <c r="F794" s="87"/>
      <c r="G794" s="87"/>
      <c r="H794" s="87"/>
      <c r="I794" s="87"/>
      <c r="J794" s="87"/>
      <c r="K794" s="277"/>
      <c r="L794" s="232"/>
      <c r="M794" s="232"/>
      <c r="N794" s="232"/>
      <c r="O794" s="232"/>
      <c r="P794" s="232"/>
      <c r="Q794" s="232"/>
      <c r="R794" s="232"/>
      <c r="S794" s="232"/>
      <c r="T794" s="232"/>
      <c r="U794" s="232"/>
      <c r="V794" s="232"/>
      <c r="W794" s="129"/>
      <c r="X794" s="241"/>
      <c r="Y794" s="101"/>
      <c r="Z794" s="232"/>
      <c r="AA794" s="101"/>
      <c r="AB794" s="232"/>
      <c r="AC794" s="262"/>
      <c r="AD794" s="205"/>
    </row>
    <row r="795" spans="1:30" ht="15.75" customHeight="1" x14ac:dyDescent="0.25">
      <c r="A795" s="84">
        <v>3102</v>
      </c>
      <c r="B795" s="87"/>
      <c r="C795" s="87"/>
      <c r="D795" s="87"/>
      <c r="E795" s="87"/>
      <c r="F795" s="87"/>
      <c r="G795" s="87"/>
      <c r="H795" s="87"/>
      <c r="I795" s="87"/>
      <c r="J795" s="87"/>
      <c r="K795" s="277"/>
      <c r="L795" s="232"/>
      <c r="M795" s="232"/>
      <c r="N795" s="232"/>
      <c r="O795" s="232"/>
      <c r="P795" s="232"/>
      <c r="Q795" s="232"/>
      <c r="R795" s="232"/>
      <c r="S795" s="232"/>
      <c r="T795" s="232"/>
      <c r="U795" s="232"/>
      <c r="V795" s="232"/>
      <c r="W795" s="129"/>
      <c r="X795" s="241"/>
      <c r="Y795" s="101"/>
      <c r="Z795" s="232"/>
      <c r="AA795" s="111" t="s">
        <v>91</v>
      </c>
      <c r="AB795" s="164"/>
      <c r="AC795" s="112" t="str">
        <f>IF(SUM(W787:W790)=0,"",SUM(W787:W790))</f>
        <v/>
      </c>
      <c r="AD795" s="114" t="s">
        <v>19</v>
      </c>
    </row>
    <row r="796" spans="1:30" ht="15.75" customHeight="1" x14ac:dyDescent="0.25">
      <c r="A796" s="84">
        <v>3201</v>
      </c>
      <c r="B796" s="87"/>
      <c r="C796" s="87"/>
      <c r="D796" s="87"/>
      <c r="E796" s="87"/>
      <c r="F796" s="87"/>
      <c r="G796" s="87"/>
      <c r="H796" s="87"/>
      <c r="I796" s="87"/>
      <c r="J796" s="87"/>
      <c r="K796" s="277"/>
      <c r="L796" s="232"/>
      <c r="M796" s="232"/>
      <c r="N796" s="232"/>
      <c r="O796" s="232"/>
      <c r="P796" s="232"/>
      <c r="Q796" s="232"/>
      <c r="R796" s="232"/>
      <c r="S796" s="232"/>
      <c r="T796" s="232"/>
      <c r="U796" s="232"/>
      <c r="V796" s="232"/>
      <c r="W796" s="129"/>
      <c r="X796" s="241"/>
      <c r="Y796" s="101"/>
      <c r="Z796" s="232"/>
      <c r="AA796" s="115" t="s">
        <v>92</v>
      </c>
      <c r="AB796" s="165" t="str">
        <f>IF(AB795/B781=0,"",AB795/B781)</f>
        <v/>
      </c>
      <c r="AC796" s="166" t="e">
        <f>IF(AB795/AC795=0,"",AB795/AC795)</f>
        <v>#VALUE!</v>
      </c>
      <c r="AD796" s="118" t="s">
        <v>93</v>
      </c>
    </row>
    <row r="797" spans="1:30" ht="15.75" customHeight="1" x14ac:dyDescent="0.25">
      <c r="A797" s="84">
        <v>3202</v>
      </c>
      <c r="B797" s="87"/>
      <c r="C797" s="87"/>
      <c r="D797" s="87"/>
      <c r="E797" s="87"/>
      <c r="F797" s="87"/>
      <c r="G797" s="87"/>
      <c r="H797" s="87"/>
      <c r="I797" s="87"/>
      <c r="J797" s="87"/>
      <c r="K797" s="277"/>
      <c r="L797" s="232"/>
      <c r="M797" s="232"/>
      <c r="N797" s="232"/>
      <c r="O797" s="232"/>
      <c r="P797" s="232"/>
      <c r="Q797" s="232"/>
      <c r="R797" s="232"/>
      <c r="S797" s="232"/>
      <c r="T797" s="232"/>
      <c r="U797" s="232"/>
      <c r="V797" s="232"/>
      <c r="W797" s="129"/>
      <c r="X797" s="243"/>
      <c r="Y797" s="244"/>
      <c r="Z797" s="245"/>
      <c r="AA797" s="120"/>
      <c r="AB797" s="121"/>
      <c r="AC797" s="121"/>
      <c r="AD797" s="122"/>
    </row>
    <row r="798" spans="1:30" ht="18" x14ac:dyDescent="0.25">
      <c r="A798" s="46"/>
      <c r="B798" s="296" t="s">
        <v>111</v>
      </c>
      <c r="C798" s="296"/>
      <c r="D798" s="296"/>
      <c r="E798" s="296"/>
      <c r="F798" s="296"/>
      <c r="G798" s="296"/>
      <c r="H798" s="296"/>
      <c r="I798" s="296"/>
      <c r="J798" s="296"/>
      <c r="K798" s="296"/>
      <c r="L798" s="296"/>
      <c r="M798" s="296"/>
      <c r="N798" s="296"/>
      <c r="O798" s="296"/>
      <c r="P798" s="296"/>
      <c r="Q798" s="296"/>
      <c r="R798" s="296"/>
      <c r="S798" s="296"/>
      <c r="T798" s="296"/>
      <c r="U798" s="296"/>
      <c r="V798" s="296"/>
      <c r="W798" s="123">
        <f>SUM(W789:W794)</f>
        <v>0</v>
      </c>
      <c r="X798" s="124">
        <f>W789/B781</f>
        <v>0</v>
      </c>
      <c r="Y798" s="124" t="str">
        <f>IF(W798=0,"",W798/B781)</f>
        <v/>
      </c>
      <c r="Z798" s="124" t="e">
        <f>Y798-X798</f>
        <v>#VALUE!</v>
      </c>
      <c r="AA798" s="1"/>
      <c r="AB798" s="2"/>
      <c r="AC798" s="36"/>
      <c r="AD798" s="1"/>
    </row>
    <row r="799" spans="1:30" ht="12.75" customHeight="1" x14ac:dyDescent="0.25">
      <c r="A799" s="46"/>
      <c r="B799" s="2"/>
      <c r="C799" s="2"/>
      <c r="D799" s="2"/>
      <c r="E799" s="2"/>
      <c r="F799" s="130"/>
      <c r="G799" s="130"/>
      <c r="H799" s="130"/>
      <c r="I799" s="130"/>
      <c r="J799" s="130"/>
      <c r="K799" s="130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131"/>
      <c r="X799" s="132"/>
      <c r="Y799" s="132"/>
      <c r="Z799" s="132"/>
      <c r="AA799" s="1"/>
      <c r="AB799" s="2"/>
      <c r="AC799" s="36"/>
      <c r="AD799" s="1"/>
    </row>
    <row r="800" spans="1:30" ht="12.75" customHeight="1" x14ac:dyDescent="0.25">
      <c r="A800" s="46"/>
      <c r="B800" s="2"/>
      <c r="C800" s="2"/>
      <c r="D800" s="2"/>
      <c r="E800" s="2"/>
      <c r="F800" s="130"/>
      <c r="G800" s="130"/>
      <c r="H800" s="130"/>
      <c r="I800" s="130"/>
      <c r="J800" s="130"/>
      <c r="K800" s="130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131"/>
      <c r="X800" s="132"/>
      <c r="Y800" s="132"/>
      <c r="Z800" s="132"/>
      <c r="AA800" s="1"/>
      <c r="AB800" s="2"/>
      <c r="AC800" s="36"/>
      <c r="AD800" s="1"/>
    </row>
    <row r="801" ht="12.75" customHeight="1" x14ac:dyDescent="0.2"/>
    <row r="802" ht="12.75" customHeight="1" x14ac:dyDescent="0.2"/>
    <row r="803" ht="12.75" customHeight="1" x14ac:dyDescent="0.2"/>
    <row r="804" ht="12.75" customHeight="1" x14ac:dyDescent="0.2"/>
    <row r="805" ht="12.75" customHeight="1" x14ac:dyDescent="0.2"/>
    <row r="806" ht="12.75" customHeight="1" x14ac:dyDescent="0.2"/>
    <row r="807" ht="12.75" customHeight="1" x14ac:dyDescent="0.2"/>
    <row r="808" ht="12.75" customHeight="1" x14ac:dyDescent="0.2"/>
    <row r="809" ht="12.75" customHeight="1" x14ac:dyDescent="0.2"/>
    <row r="810" ht="12.75" customHeight="1" x14ac:dyDescent="0.2"/>
    <row r="811" ht="12.75" customHeight="1" x14ac:dyDescent="0.2"/>
    <row r="812" ht="12.75" customHeight="1" x14ac:dyDescent="0.2"/>
    <row r="813" ht="12.75" customHeight="1" x14ac:dyDescent="0.2"/>
    <row r="814" ht="12.75" customHeight="1" x14ac:dyDescent="0.2"/>
    <row r="815" ht="12.75" customHeight="1" x14ac:dyDescent="0.2"/>
    <row r="816" ht="12.75" customHeight="1" x14ac:dyDescent="0.2"/>
    <row r="817" spans="1:30" ht="12.75" customHeight="1" x14ac:dyDescent="0.2"/>
    <row r="818" spans="1:30" ht="12.75" customHeight="1" x14ac:dyDescent="0.2"/>
    <row r="819" spans="1:30" ht="12.75" customHeight="1" x14ac:dyDescent="0.2"/>
    <row r="820" spans="1:30" ht="12.75" customHeight="1" x14ac:dyDescent="0.2"/>
    <row r="821" spans="1:30" ht="12.75" customHeight="1" x14ac:dyDescent="0.2"/>
    <row r="822" spans="1:30" ht="12.75" customHeight="1" x14ac:dyDescent="0.2"/>
    <row r="823" spans="1:30" ht="12.75" customHeight="1" x14ac:dyDescent="0.2"/>
    <row r="824" spans="1:30" ht="12.75" customHeight="1" x14ac:dyDescent="0.2"/>
    <row r="825" spans="1:30" ht="12.75" customHeight="1" x14ac:dyDescent="0.25">
      <c r="A825" s="46"/>
      <c r="B825" s="2"/>
      <c r="C825" s="2"/>
      <c r="D825" s="2"/>
      <c r="E825" s="2"/>
      <c r="F825" s="130"/>
      <c r="G825" s="130"/>
      <c r="H825" s="130"/>
      <c r="I825" s="130"/>
      <c r="J825" s="130"/>
      <c r="K825" s="130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131"/>
      <c r="X825" s="132"/>
      <c r="Y825" s="132"/>
      <c r="Z825" s="132"/>
      <c r="AA825" s="1"/>
      <c r="AB825" s="2"/>
      <c r="AC825" s="36"/>
      <c r="AD825" s="1"/>
    </row>
    <row r="826" spans="1:30" ht="12.75" customHeight="1" x14ac:dyDescent="0.25">
      <c r="A826" s="46"/>
      <c r="B826" s="2"/>
      <c r="C826" s="2"/>
      <c r="D826" s="2"/>
      <c r="E826" s="2"/>
      <c r="F826" s="130"/>
      <c r="G826" s="130"/>
      <c r="H826" s="130"/>
      <c r="I826" s="130"/>
      <c r="J826" s="130"/>
      <c r="K826" s="130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131"/>
      <c r="X826" s="132"/>
      <c r="Y826" s="132"/>
      <c r="Z826" s="132"/>
      <c r="AA826" s="1"/>
      <c r="AB826" s="2"/>
      <c r="AC826" s="36"/>
      <c r="AD826" s="1"/>
    </row>
    <row r="827" spans="1:30" ht="12.75" customHeight="1" x14ac:dyDescent="0.25">
      <c r="A827" s="46"/>
      <c r="B827" s="2"/>
      <c r="C827" s="2"/>
      <c r="D827" s="2"/>
      <c r="E827" s="2"/>
      <c r="F827" s="130"/>
      <c r="G827" s="130"/>
      <c r="H827" s="130"/>
      <c r="I827" s="130"/>
      <c r="J827" s="130"/>
      <c r="K827" s="130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131"/>
      <c r="X827" s="132"/>
      <c r="Y827" s="132"/>
      <c r="Z827" s="132"/>
      <c r="AA827" s="1"/>
      <c r="AB827" s="2"/>
      <c r="AC827" s="36"/>
      <c r="AD827" s="1"/>
    </row>
    <row r="828" spans="1:30" ht="12.75" customHeight="1" x14ac:dyDescent="0.25">
      <c r="A828" s="46"/>
      <c r="B828" s="2"/>
      <c r="C828" s="2"/>
      <c r="D828" s="2"/>
      <c r="E828" s="2"/>
      <c r="F828" s="130"/>
      <c r="G828" s="130"/>
      <c r="H828" s="130"/>
      <c r="I828" s="130"/>
      <c r="J828" s="130"/>
      <c r="K828" s="130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131"/>
      <c r="X828" s="132"/>
      <c r="Y828" s="132"/>
      <c r="Z828" s="132"/>
      <c r="AA828" s="1"/>
      <c r="AB828" s="2"/>
      <c r="AC828" s="36"/>
      <c r="AD828" s="1"/>
    </row>
    <row r="829" spans="1:30" ht="12.75" customHeight="1" x14ac:dyDescent="0.25">
      <c r="A829" s="46"/>
      <c r="B829" s="2"/>
      <c r="C829" s="2"/>
      <c r="D829" s="2"/>
      <c r="E829" s="2"/>
      <c r="F829" s="130"/>
      <c r="G829" s="130"/>
      <c r="H829" s="130"/>
      <c r="I829" s="130"/>
      <c r="J829" s="130"/>
      <c r="K829" s="130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131"/>
      <c r="X829" s="132"/>
      <c r="Y829" s="132"/>
      <c r="Z829" s="132"/>
      <c r="AA829" s="1"/>
      <c r="AB829" s="2"/>
      <c r="AC829" s="36"/>
      <c r="AD829" s="1"/>
    </row>
    <row r="830" spans="1:30" ht="12.75" customHeight="1" x14ac:dyDescent="0.2"/>
    <row r="831" spans="1:30" ht="12.75" customHeight="1" x14ac:dyDescent="0.2"/>
    <row r="832" spans="1:30" ht="12.75" customHeight="1" x14ac:dyDescent="0.2"/>
    <row r="833" ht="12.75" customHeight="1" x14ac:dyDescent="0.2"/>
    <row r="834" ht="12.75" customHeight="1" x14ac:dyDescent="0.2"/>
    <row r="835" ht="12.75" customHeight="1" x14ac:dyDescent="0.2"/>
    <row r="836" ht="12.75" customHeight="1" x14ac:dyDescent="0.2"/>
    <row r="837" ht="12.75" customHeight="1" x14ac:dyDescent="0.2"/>
    <row r="838" ht="12.75" customHeight="1" x14ac:dyDescent="0.2"/>
    <row r="839" ht="12.75" customHeight="1" x14ac:dyDescent="0.2"/>
    <row r="840" ht="12.75" customHeight="1" x14ac:dyDescent="0.2"/>
    <row r="841" ht="12.75" customHeight="1" x14ac:dyDescent="0.2"/>
    <row r="842" ht="12.75" customHeight="1" x14ac:dyDescent="0.2"/>
    <row r="843" ht="12.75" customHeight="1" x14ac:dyDescent="0.2"/>
    <row r="844" ht="12.75" customHeight="1" x14ac:dyDescent="0.2"/>
    <row r="845" ht="12.75" customHeight="1" x14ac:dyDescent="0.2"/>
    <row r="846" ht="12.75" customHeight="1" x14ac:dyDescent="0.2"/>
    <row r="847" ht="12.75" customHeight="1" x14ac:dyDescent="0.2"/>
    <row r="848" ht="12.75" customHeight="1" x14ac:dyDescent="0.2"/>
    <row r="849" ht="12.75" customHeight="1" x14ac:dyDescent="0.2"/>
    <row r="850" ht="12.75" customHeight="1" x14ac:dyDescent="0.2"/>
    <row r="851" ht="12.75" customHeight="1" x14ac:dyDescent="0.2"/>
    <row r="852" ht="12.75" customHeight="1" x14ac:dyDescent="0.2"/>
    <row r="853" ht="12.75" customHeight="1" x14ac:dyDescent="0.2"/>
    <row r="854" ht="12.75" customHeight="1" x14ac:dyDescent="0.2"/>
    <row r="855" ht="12.75" customHeight="1" x14ac:dyDescent="0.2"/>
    <row r="856" ht="12.75" customHeight="1" x14ac:dyDescent="0.2"/>
    <row r="857" ht="12.75" customHeight="1" x14ac:dyDescent="0.2"/>
    <row r="858" ht="12.75" customHeight="1" x14ac:dyDescent="0.2"/>
    <row r="859" ht="12.75" customHeight="1" x14ac:dyDescent="0.2"/>
    <row r="860" ht="12.75" customHeight="1" x14ac:dyDescent="0.2"/>
    <row r="861" ht="12.75" customHeight="1" x14ac:dyDescent="0.2"/>
    <row r="862" ht="12.75" customHeight="1" x14ac:dyDescent="0.2"/>
    <row r="863" ht="12.75" customHeight="1" x14ac:dyDescent="0.2"/>
    <row r="864" ht="12.75" customHeight="1" x14ac:dyDescent="0.2"/>
    <row r="865" ht="12.75" customHeight="1" x14ac:dyDescent="0.2"/>
    <row r="866" ht="12.75" customHeight="1" x14ac:dyDescent="0.2"/>
    <row r="867" ht="12.75" customHeight="1" x14ac:dyDescent="0.2"/>
    <row r="868" ht="12.75" customHeight="1" x14ac:dyDescent="0.2"/>
    <row r="869" ht="12.75" customHeight="1" x14ac:dyDescent="0.2"/>
    <row r="870" ht="12.75" customHeight="1" x14ac:dyDescent="0.2"/>
    <row r="871" ht="12.75" customHeight="1" x14ac:dyDescent="0.2"/>
    <row r="872" ht="12.75" customHeight="1" x14ac:dyDescent="0.2"/>
    <row r="873" ht="12.75" customHeight="1" x14ac:dyDescent="0.2"/>
    <row r="874" ht="12.75" customHeight="1" x14ac:dyDescent="0.2"/>
    <row r="875" ht="12.75" customHeight="1" x14ac:dyDescent="0.2"/>
    <row r="876" ht="12.75" customHeight="1" x14ac:dyDescent="0.2"/>
    <row r="877" ht="12.75" customHeight="1" x14ac:dyDescent="0.2"/>
    <row r="878" ht="12.75" customHeight="1" x14ac:dyDescent="0.2"/>
    <row r="879" ht="12.75" customHeight="1" x14ac:dyDescent="0.2"/>
    <row r="880" ht="12.75" customHeight="1" x14ac:dyDescent="0.2"/>
    <row r="881" ht="12.75" customHeight="1" x14ac:dyDescent="0.2"/>
    <row r="882" ht="12.75" customHeight="1" x14ac:dyDescent="0.2"/>
    <row r="883" ht="12.75" customHeight="1" x14ac:dyDescent="0.2"/>
    <row r="884" ht="12.75" customHeight="1" x14ac:dyDescent="0.2"/>
    <row r="885" ht="12.75" customHeight="1" x14ac:dyDescent="0.2"/>
    <row r="886" ht="12.75" customHeight="1" x14ac:dyDescent="0.2"/>
    <row r="887" ht="12.75" customHeight="1" x14ac:dyDescent="0.2"/>
    <row r="888" ht="12.75" customHeight="1" x14ac:dyDescent="0.2"/>
    <row r="889" ht="12.75" customHeight="1" x14ac:dyDescent="0.2"/>
    <row r="890" ht="12.75" customHeight="1" x14ac:dyDescent="0.2"/>
    <row r="891" ht="12.75" customHeight="1" x14ac:dyDescent="0.2"/>
    <row r="892" ht="12.75" customHeight="1" x14ac:dyDescent="0.2"/>
    <row r="893" ht="12.75" customHeight="1" x14ac:dyDescent="0.2"/>
    <row r="894" ht="12.75" customHeight="1" x14ac:dyDescent="0.2"/>
    <row r="895" ht="12.75" customHeight="1" x14ac:dyDescent="0.2"/>
    <row r="896" ht="12.75" customHeight="1" x14ac:dyDescent="0.2"/>
    <row r="897" ht="12.75" customHeight="1" x14ac:dyDescent="0.2"/>
    <row r="898" ht="12.75" customHeight="1" x14ac:dyDescent="0.2"/>
    <row r="899" ht="12.75" customHeight="1" x14ac:dyDescent="0.2"/>
    <row r="900" ht="12.75" customHeight="1" x14ac:dyDescent="0.2"/>
    <row r="901" ht="12.75" customHeight="1" x14ac:dyDescent="0.2"/>
    <row r="902" ht="12.75" customHeight="1" x14ac:dyDescent="0.2"/>
    <row r="903" ht="12.75" customHeight="1" x14ac:dyDescent="0.2"/>
    <row r="904" ht="12.75" customHeight="1" x14ac:dyDescent="0.2"/>
    <row r="905" ht="12.75" customHeight="1" x14ac:dyDescent="0.2"/>
    <row r="906" ht="12.75" customHeight="1" x14ac:dyDescent="0.2"/>
    <row r="907" ht="12.75" customHeight="1" x14ac:dyDescent="0.2"/>
    <row r="908" ht="12.75" customHeight="1" x14ac:dyDescent="0.2"/>
    <row r="909" ht="12.75" customHeight="1" x14ac:dyDescent="0.2"/>
    <row r="910" ht="12.75" customHeight="1" x14ac:dyDescent="0.2"/>
    <row r="911" ht="12.75" customHeight="1" x14ac:dyDescent="0.2"/>
    <row r="912" ht="12.75" customHeight="1" x14ac:dyDescent="0.2"/>
    <row r="913" ht="12.75" customHeight="1" x14ac:dyDescent="0.2"/>
    <row r="914" ht="12.75" customHeight="1" x14ac:dyDescent="0.2"/>
    <row r="915" ht="12.75" customHeight="1" x14ac:dyDescent="0.2"/>
    <row r="916" ht="12.75" customHeight="1" x14ac:dyDescent="0.2"/>
    <row r="917" ht="12.75" customHeight="1" x14ac:dyDescent="0.2"/>
    <row r="918" ht="12.75" customHeight="1" x14ac:dyDescent="0.2"/>
    <row r="919" ht="12.75" customHeight="1" x14ac:dyDescent="0.2"/>
    <row r="920" ht="12.75" customHeight="1" x14ac:dyDescent="0.2"/>
    <row r="921" ht="12.75" customHeight="1" x14ac:dyDescent="0.2"/>
    <row r="922" ht="12.75" customHeight="1" x14ac:dyDescent="0.2"/>
    <row r="923" ht="12.75" customHeight="1" x14ac:dyDescent="0.2"/>
    <row r="924" ht="12.75" customHeight="1" x14ac:dyDescent="0.2"/>
    <row r="925" ht="12.75" customHeight="1" x14ac:dyDescent="0.2"/>
    <row r="926" ht="12.75" customHeight="1" x14ac:dyDescent="0.2"/>
    <row r="927" ht="12.75" customHeight="1" x14ac:dyDescent="0.2"/>
    <row r="928" ht="12.75" customHeight="1" x14ac:dyDescent="0.2"/>
    <row r="929" ht="12.75" customHeight="1" x14ac:dyDescent="0.2"/>
    <row r="930" ht="12.75" customHeight="1" x14ac:dyDescent="0.2"/>
    <row r="931" ht="12.75" customHeight="1" x14ac:dyDescent="0.2"/>
    <row r="932" ht="12.75" customHeight="1" x14ac:dyDescent="0.2"/>
    <row r="933" ht="12.75" customHeight="1" x14ac:dyDescent="0.2"/>
    <row r="934" ht="12.75" customHeight="1" x14ac:dyDescent="0.2"/>
    <row r="935" ht="12.75" customHeight="1" x14ac:dyDescent="0.2"/>
    <row r="936" ht="12.75" customHeight="1" x14ac:dyDescent="0.2"/>
    <row r="937" ht="12.75" customHeight="1" x14ac:dyDescent="0.2"/>
    <row r="938" ht="12.75" customHeight="1" x14ac:dyDescent="0.2"/>
    <row r="939" ht="12.75" customHeight="1" x14ac:dyDescent="0.2"/>
    <row r="940" ht="12.75" customHeight="1" x14ac:dyDescent="0.2"/>
    <row r="941" ht="12.75" customHeight="1" x14ac:dyDescent="0.2"/>
    <row r="942" ht="12.75" customHeight="1" x14ac:dyDescent="0.2"/>
    <row r="943" ht="12.75" customHeight="1" x14ac:dyDescent="0.2"/>
    <row r="944" ht="12.75" customHeight="1" x14ac:dyDescent="0.2"/>
    <row r="945" ht="12.75" customHeight="1" x14ac:dyDescent="0.2"/>
    <row r="946" ht="12.75" customHeight="1" x14ac:dyDescent="0.2"/>
    <row r="947" ht="12.75" customHeight="1" x14ac:dyDescent="0.2"/>
    <row r="948" ht="12.75" customHeight="1" x14ac:dyDescent="0.2"/>
    <row r="949" ht="12.75" customHeight="1" x14ac:dyDescent="0.2"/>
    <row r="950" ht="12.75" customHeight="1" x14ac:dyDescent="0.2"/>
    <row r="951" ht="12.75" customHeight="1" x14ac:dyDescent="0.2"/>
    <row r="952" ht="12.75" customHeight="1" x14ac:dyDescent="0.2"/>
    <row r="953" ht="12.75" customHeight="1" x14ac:dyDescent="0.2"/>
    <row r="954" ht="12.75" customHeight="1" x14ac:dyDescent="0.2"/>
    <row r="955" ht="12.75" customHeight="1" x14ac:dyDescent="0.2"/>
    <row r="956" ht="12.75" customHeight="1" x14ac:dyDescent="0.2"/>
    <row r="957" ht="12.75" customHeight="1" x14ac:dyDescent="0.2"/>
    <row r="958" ht="12.75" customHeight="1" x14ac:dyDescent="0.2"/>
    <row r="959" ht="12.75" customHeight="1" x14ac:dyDescent="0.2"/>
    <row r="960" ht="12.75" customHeight="1" x14ac:dyDescent="0.2"/>
    <row r="961" ht="12.75" customHeight="1" x14ac:dyDescent="0.2"/>
    <row r="962" ht="12.75" customHeight="1" x14ac:dyDescent="0.2"/>
    <row r="963" ht="12.75" customHeight="1" x14ac:dyDescent="0.2"/>
    <row r="964" ht="12.75" customHeight="1" x14ac:dyDescent="0.2"/>
    <row r="965" ht="12.75" customHeight="1" x14ac:dyDescent="0.2"/>
    <row r="966" ht="12.75" customHeight="1" x14ac:dyDescent="0.2"/>
    <row r="967" ht="12.75" customHeight="1" x14ac:dyDescent="0.2"/>
    <row r="968" ht="12.75" customHeight="1" x14ac:dyDescent="0.2"/>
    <row r="969" ht="12.75" customHeight="1" x14ac:dyDescent="0.2"/>
    <row r="970" ht="12.75" customHeight="1" x14ac:dyDescent="0.2"/>
    <row r="971" ht="12.75" customHeight="1" x14ac:dyDescent="0.2"/>
    <row r="972" ht="12.75" customHeight="1" x14ac:dyDescent="0.2"/>
    <row r="973" ht="12.75" customHeight="1" x14ac:dyDescent="0.2"/>
    <row r="974" ht="12.75" customHeight="1" x14ac:dyDescent="0.2"/>
    <row r="975" ht="12.75" customHeight="1" x14ac:dyDescent="0.2"/>
    <row r="976" ht="12.75" customHeight="1" x14ac:dyDescent="0.2"/>
    <row r="977" ht="12.75" customHeight="1" x14ac:dyDescent="0.2"/>
    <row r="978" ht="12.75" customHeight="1" x14ac:dyDescent="0.2"/>
    <row r="979" ht="12.75" customHeight="1" x14ac:dyDescent="0.2"/>
    <row r="980" ht="12.75" customHeight="1" x14ac:dyDescent="0.2"/>
    <row r="981" ht="12.75" customHeight="1" x14ac:dyDescent="0.2"/>
    <row r="982" ht="12.75" customHeight="1" x14ac:dyDescent="0.2"/>
    <row r="983" ht="12.75" customHeight="1" x14ac:dyDescent="0.2"/>
    <row r="984" ht="12.75" customHeight="1" x14ac:dyDescent="0.2"/>
    <row r="985" ht="12.75" customHeight="1" x14ac:dyDescent="0.2"/>
    <row r="986" ht="12.75" customHeight="1" x14ac:dyDescent="0.2"/>
    <row r="987" ht="12.75" customHeight="1" x14ac:dyDescent="0.2"/>
    <row r="988" ht="12.75" customHeight="1" x14ac:dyDescent="0.2"/>
    <row r="989" ht="12.75" customHeight="1" x14ac:dyDescent="0.2"/>
    <row r="990" ht="12.75" customHeight="1" x14ac:dyDescent="0.2"/>
    <row r="991" ht="12.75" customHeight="1" x14ac:dyDescent="0.2"/>
    <row r="992" ht="12.75" customHeight="1" x14ac:dyDescent="0.2"/>
    <row r="993" ht="12.75" customHeight="1" x14ac:dyDescent="0.2"/>
    <row r="994" ht="12.75" customHeight="1" x14ac:dyDescent="0.2"/>
    <row r="995" ht="12.75" customHeight="1" x14ac:dyDescent="0.2"/>
    <row r="996" ht="12.75" customHeight="1" x14ac:dyDescent="0.2"/>
    <row r="997" ht="12.75" customHeight="1" x14ac:dyDescent="0.2"/>
    <row r="998" ht="12.75" customHeight="1" x14ac:dyDescent="0.2"/>
    <row r="999" ht="12.75" customHeight="1" x14ac:dyDescent="0.2"/>
    <row r="1000" ht="12.75" customHeight="1" x14ac:dyDescent="0.2"/>
    <row r="1001" ht="12.75" customHeight="1" x14ac:dyDescent="0.2"/>
    <row r="1002" ht="12.75" customHeight="1" x14ac:dyDescent="0.2"/>
    <row r="1003" ht="12.75" customHeight="1" x14ac:dyDescent="0.2"/>
    <row r="1004" ht="12.75" customHeight="1" x14ac:dyDescent="0.2"/>
    <row r="1005" ht="12.75" customHeight="1" x14ac:dyDescent="0.2"/>
    <row r="1006" ht="12.75" customHeight="1" x14ac:dyDescent="0.2"/>
    <row r="1007" ht="12.75" customHeight="1" x14ac:dyDescent="0.2"/>
    <row r="1008" ht="12.75" customHeight="1" x14ac:dyDescent="0.2"/>
    <row r="1009" ht="12.75" customHeight="1" x14ac:dyDescent="0.2"/>
    <row r="1010" ht="12.75" customHeight="1" x14ac:dyDescent="0.2"/>
    <row r="1011" ht="12.75" customHeight="1" x14ac:dyDescent="0.2"/>
    <row r="1012" ht="12.75" customHeight="1" x14ac:dyDescent="0.2"/>
    <row r="1013" ht="12.75" customHeight="1" x14ac:dyDescent="0.2"/>
    <row r="1014" ht="12.75" customHeight="1" x14ac:dyDescent="0.2"/>
    <row r="1015" ht="12.75" customHeight="1" x14ac:dyDescent="0.2"/>
    <row r="1016" ht="12.75" customHeight="1" x14ac:dyDescent="0.2"/>
    <row r="1017" ht="12.75" customHeight="1" x14ac:dyDescent="0.2"/>
    <row r="1018" ht="12.75" customHeight="1" x14ac:dyDescent="0.2"/>
    <row r="1019" ht="12.75" customHeight="1" x14ac:dyDescent="0.2"/>
    <row r="1020" ht="12.75" customHeight="1" x14ac:dyDescent="0.2"/>
    <row r="1021" ht="12.75" customHeight="1" x14ac:dyDescent="0.2"/>
    <row r="1022" ht="12.75" customHeight="1" x14ac:dyDescent="0.2"/>
    <row r="1023" ht="12.75" customHeight="1" x14ac:dyDescent="0.2"/>
    <row r="1024" ht="12.75" customHeight="1" x14ac:dyDescent="0.2"/>
    <row r="1025" ht="12.75" customHeight="1" x14ac:dyDescent="0.2"/>
    <row r="1026" ht="12.75" customHeight="1" x14ac:dyDescent="0.2"/>
    <row r="1027" ht="12.75" customHeight="1" x14ac:dyDescent="0.2"/>
    <row r="1028" ht="12.75" customHeight="1" x14ac:dyDescent="0.2"/>
    <row r="1029" ht="12.75" customHeight="1" x14ac:dyDescent="0.2"/>
    <row r="1030" ht="12.75" customHeight="1" x14ac:dyDescent="0.2"/>
    <row r="1031" ht="12.75" customHeight="1" x14ac:dyDescent="0.2"/>
    <row r="1032" ht="12.75" customHeight="1" x14ac:dyDescent="0.2"/>
    <row r="1033" ht="12.75" customHeight="1" x14ac:dyDescent="0.2"/>
    <row r="1034" ht="12.75" customHeight="1" x14ac:dyDescent="0.2"/>
    <row r="1035" ht="12.75" customHeight="1" x14ac:dyDescent="0.2"/>
    <row r="1036" ht="12.75" customHeight="1" x14ac:dyDescent="0.2"/>
    <row r="1037" ht="12.75" customHeight="1" x14ac:dyDescent="0.2"/>
    <row r="1038" ht="12.75" customHeight="1" x14ac:dyDescent="0.2"/>
    <row r="1039" ht="12.75" customHeight="1" x14ac:dyDescent="0.2"/>
    <row r="1040" ht="12.75" customHeight="1" x14ac:dyDescent="0.2"/>
    <row r="1041" ht="12.75" customHeight="1" x14ac:dyDescent="0.2"/>
    <row r="1042" ht="12.75" customHeight="1" x14ac:dyDescent="0.2"/>
    <row r="1043" ht="12.75" customHeight="1" x14ac:dyDescent="0.2"/>
    <row r="1044" ht="12.75" customHeight="1" x14ac:dyDescent="0.2"/>
    <row r="1045" ht="12.75" customHeight="1" x14ac:dyDescent="0.2"/>
    <row r="1046" ht="12.75" customHeight="1" x14ac:dyDescent="0.2"/>
    <row r="1047" ht="12.75" customHeight="1" x14ac:dyDescent="0.2"/>
    <row r="1048" ht="12.75" customHeight="1" x14ac:dyDescent="0.2"/>
    <row r="1049" ht="12.75" customHeight="1" x14ac:dyDescent="0.2"/>
    <row r="1050" ht="12.75" customHeight="1" x14ac:dyDescent="0.2"/>
    <row r="1051" ht="12.75" customHeight="1" x14ac:dyDescent="0.2"/>
    <row r="1052" ht="12.75" customHeight="1" x14ac:dyDescent="0.2"/>
    <row r="1053" ht="12.75" customHeight="1" x14ac:dyDescent="0.2"/>
    <row r="1054" ht="12.75" customHeight="1" x14ac:dyDescent="0.2"/>
    <row r="1055" ht="12.75" customHeight="1" x14ac:dyDescent="0.2"/>
    <row r="1056" ht="12.75" customHeight="1" x14ac:dyDescent="0.2"/>
    <row r="1057" ht="12.75" customHeight="1" x14ac:dyDescent="0.2"/>
    <row r="1058" ht="12.75" customHeight="1" x14ac:dyDescent="0.2"/>
    <row r="1059" ht="12.75" customHeight="1" x14ac:dyDescent="0.2"/>
    <row r="1060" ht="12.75" customHeight="1" x14ac:dyDescent="0.2"/>
    <row r="1061" ht="12.75" customHeight="1" x14ac:dyDescent="0.2"/>
    <row r="1062" ht="12.75" customHeight="1" x14ac:dyDescent="0.2"/>
    <row r="1063" ht="12.75" customHeight="1" x14ac:dyDescent="0.2"/>
    <row r="1064" ht="12.75" customHeight="1" x14ac:dyDescent="0.2"/>
    <row r="1065" ht="12.75" customHeight="1" x14ac:dyDescent="0.2"/>
    <row r="1066" ht="12.75" customHeight="1" x14ac:dyDescent="0.2"/>
    <row r="1067" ht="12.75" customHeight="1" x14ac:dyDescent="0.2"/>
    <row r="1068" ht="12.75" customHeight="1" x14ac:dyDescent="0.2"/>
    <row r="1069" ht="12.75" customHeight="1" x14ac:dyDescent="0.2"/>
    <row r="1070" ht="12.75" customHeight="1" x14ac:dyDescent="0.2"/>
    <row r="1071" ht="12.75" customHeight="1" x14ac:dyDescent="0.2"/>
    <row r="1072" ht="12.75" customHeight="1" x14ac:dyDescent="0.2"/>
    <row r="1073" ht="12.75" customHeight="1" x14ac:dyDescent="0.2"/>
    <row r="1074" ht="12.75" customHeight="1" x14ac:dyDescent="0.2"/>
    <row r="1075" ht="12.75" customHeight="1" x14ac:dyDescent="0.2"/>
    <row r="1076" ht="12.75" customHeight="1" x14ac:dyDescent="0.2"/>
    <row r="1077" ht="12.75" customHeight="1" x14ac:dyDescent="0.2"/>
    <row r="1078" ht="12.75" customHeight="1" x14ac:dyDescent="0.2"/>
    <row r="1079" ht="12.75" customHeight="1" x14ac:dyDescent="0.2"/>
    <row r="1080" ht="12.75" customHeight="1" x14ac:dyDescent="0.2"/>
    <row r="1081" ht="12.75" customHeight="1" x14ac:dyDescent="0.2"/>
    <row r="1082" ht="12.75" customHeight="1" x14ac:dyDescent="0.2"/>
    <row r="1083" ht="12.75" customHeight="1" x14ac:dyDescent="0.2"/>
    <row r="1084" ht="12.75" customHeight="1" x14ac:dyDescent="0.2"/>
    <row r="1085" ht="12.75" customHeight="1" x14ac:dyDescent="0.2"/>
    <row r="1086" ht="12.75" customHeight="1" x14ac:dyDescent="0.2"/>
    <row r="1087" ht="12.75" customHeight="1" x14ac:dyDescent="0.2"/>
    <row r="1088" ht="12.75" customHeight="1" x14ac:dyDescent="0.2"/>
    <row r="1089" ht="12.75" customHeight="1" x14ac:dyDescent="0.2"/>
    <row r="1090" ht="12.75" customHeight="1" x14ac:dyDescent="0.2"/>
    <row r="1091" ht="12.75" customHeight="1" x14ac:dyDescent="0.2"/>
    <row r="1092" ht="12.75" customHeight="1" x14ac:dyDescent="0.2"/>
    <row r="1093" ht="12.75" customHeight="1" x14ac:dyDescent="0.2"/>
    <row r="1094" ht="12.75" customHeight="1" x14ac:dyDescent="0.2"/>
    <row r="1095" ht="12.75" customHeight="1" x14ac:dyDescent="0.2"/>
    <row r="1096" ht="12.75" customHeight="1" x14ac:dyDescent="0.2"/>
    <row r="1097" ht="12.75" customHeight="1" x14ac:dyDescent="0.2"/>
    <row r="1098" ht="12.75" customHeight="1" x14ac:dyDescent="0.2"/>
    <row r="1099" ht="12.75" customHeight="1" x14ac:dyDescent="0.2"/>
    <row r="1100" ht="12.75" customHeight="1" x14ac:dyDescent="0.2"/>
    <row r="1101" ht="12.75" customHeight="1" x14ac:dyDescent="0.2"/>
    <row r="1102" ht="12.75" customHeight="1" x14ac:dyDescent="0.2"/>
    <row r="1103" ht="12.75" customHeight="1" x14ac:dyDescent="0.2"/>
    <row r="1104" ht="12.75" customHeight="1" x14ac:dyDescent="0.2"/>
    <row r="1105" ht="12.75" customHeight="1" x14ac:dyDescent="0.2"/>
    <row r="1106" ht="12.75" customHeight="1" x14ac:dyDescent="0.2"/>
    <row r="1107" ht="12.75" customHeight="1" x14ac:dyDescent="0.2"/>
    <row r="1108" ht="12.75" customHeight="1" x14ac:dyDescent="0.2"/>
    <row r="1109" ht="12.75" customHeight="1" x14ac:dyDescent="0.2"/>
    <row r="1110" ht="12.75" customHeight="1" x14ac:dyDescent="0.2"/>
    <row r="1111" ht="12.75" customHeight="1" x14ac:dyDescent="0.2"/>
    <row r="1112" ht="12.75" customHeight="1" x14ac:dyDescent="0.2"/>
    <row r="1113" ht="12.75" customHeight="1" x14ac:dyDescent="0.2"/>
    <row r="1114" ht="12.75" customHeight="1" x14ac:dyDescent="0.2"/>
    <row r="1115" ht="12.75" customHeight="1" x14ac:dyDescent="0.2"/>
    <row r="1116" ht="12.75" customHeight="1" x14ac:dyDescent="0.2"/>
    <row r="1117" ht="12.75" customHeight="1" x14ac:dyDescent="0.2"/>
    <row r="1118" ht="12.75" customHeight="1" x14ac:dyDescent="0.2"/>
    <row r="1119" ht="12.75" customHeight="1" x14ac:dyDescent="0.2"/>
    <row r="1120" ht="12.75" customHeight="1" x14ac:dyDescent="0.2"/>
    <row r="1121" ht="12.75" customHeight="1" x14ac:dyDescent="0.2"/>
    <row r="1122" ht="12.75" customHeight="1" x14ac:dyDescent="0.2"/>
    <row r="1123" ht="12.75" customHeight="1" x14ac:dyDescent="0.2"/>
    <row r="1124" ht="12.75" customHeight="1" x14ac:dyDescent="0.2"/>
    <row r="1125" ht="12.75" customHeight="1" x14ac:dyDescent="0.2"/>
    <row r="1126" ht="12.75" customHeight="1" x14ac:dyDescent="0.2"/>
    <row r="1127" ht="12.75" customHeight="1" x14ac:dyDescent="0.2"/>
    <row r="1128" ht="12.75" customHeight="1" x14ac:dyDescent="0.2"/>
    <row r="1129" ht="12.75" customHeight="1" x14ac:dyDescent="0.2"/>
    <row r="1130" ht="12.75" customHeight="1" x14ac:dyDescent="0.2"/>
    <row r="1131" ht="12.75" customHeight="1" x14ac:dyDescent="0.2"/>
    <row r="1132" ht="12.75" customHeight="1" x14ac:dyDescent="0.2"/>
    <row r="1133" ht="12.75" customHeight="1" x14ac:dyDescent="0.2"/>
    <row r="1134" ht="12.75" customHeight="1" x14ac:dyDescent="0.2"/>
    <row r="1135" ht="12.75" customHeight="1" x14ac:dyDescent="0.2"/>
    <row r="1136" ht="12.75" customHeight="1" x14ac:dyDescent="0.2"/>
    <row r="1137" ht="12.75" customHeight="1" x14ac:dyDescent="0.2"/>
    <row r="1138" ht="12.75" customHeight="1" x14ac:dyDescent="0.2"/>
    <row r="1139" ht="12.75" customHeight="1" x14ac:dyDescent="0.2"/>
    <row r="1140" ht="12.75" customHeight="1" x14ac:dyDescent="0.2"/>
    <row r="1141" ht="12.75" customHeight="1" x14ac:dyDescent="0.2"/>
    <row r="1142" ht="12.75" customHeight="1" x14ac:dyDescent="0.2"/>
    <row r="1143" ht="12.75" customHeight="1" x14ac:dyDescent="0.2"/>
    <row r="1144" ht="12.75" customHeight="1" x14ac:dyDescent="0.2"/>
    <row r="1145" ht="12.75" customHeight="1" x14ac:dyDescent="0.2"/>
    <row r="1146" ht="12.75" customHeight="1" x14ac:dyDescent="0.2"/>
    <row r="1147" ht="12.75" customHeight="1" x14ac:dyDescent="0.2"/>
    <row r="1148" ht="12.75" customHeight="1" x14ac:dyDescent="0.2"/>
    <row r="1149" ht="12.75" customHeight="1" x14ac:dyDescent="0.2"/>
    <row r="1150" ht="12.75" customHeight="1" x14ac:dyDescent="0.2"/>
    <row r="1151" ht="12.75" customHeight="1" x14ac:dyDescent="0.2"/>
    <row r="1152" ht="12.75" customHeight="1" x14ac:dyDescent="0.2"/>
    <row r="1153" ht="12.75" customHeight="1" x14ac:dyDescent="0.2"/>
    <row r="1154" ht="12.75" customHeight="1" x14ac:dyDescent="0.2"/>
    <row r="1155" ht="12.75" customHeight="1" x14ac:dyDescent="0.2"/>
    <row r="1156" ht="12.75" customHeight="1" x14ac:dyDescent="0.2"/>
    <row r="1157" ht="12.75" customHeight="1" x14ac:dyDescent="0.2"/>
    <row r="1158" ht="12.75" customHeight="1" x14ac:dyDescent="0.2"/>
    <row r="1159" ht="12.75" customHeight="1" x14ac:dyDescent="0.2"/>
    <row r="1160" ht="12.75" customHeight="1" x14ac:dyDescent="0.2"/>
    <row r="1161" ht="12.75" customHeight="1" x14ac:dyDescent="0.2"/>
    <row r="1162" ht="12.75" customHeight="1" x14ac:dyDescent="0.2"/>
    <row r="1163" ht="12.75" customHeight="1" x14ac:dyDescent="0.2"/>
    <row r="1164" ht="12.75" customHeight="1" x14ac:dyDescent="0.2"/>
    <row r="1165" ht="12.75" customHeight="1" x14ac:dyDescent="0.2"/>
    <row r="1166" ht="12.75" customHeight="1" x14ac:dyDescent="0.2"/>
    <row r="1167" ht="12.75" customHeight="1" x14ac:dyDescent="0.2"/>
    <row r="1168" ht="12.75" customHeight="1" x14ac:dyDescent="0.2"/>
    <row r="1169" ht="12.75" customHeight="1" x14ac:dyDescent="0.2"/>
    <row r="1170" ht="12.75" customHeight="1" x14ac:dyDescent="0.2"/>
    <row r="1171" ht="12.75" customHeight="1" x14ac:dyDescent="0.2"/>
    <row r="1172" ht="12.75" customHeight="1" x14ac:dyDescent="0.2"/>
    <row r="1173" ht="12.75" customHeight="1" x14ac:dyDescent="0.2"/>
    <row r="1174" ht="12.75" customHeight="1" x14ac:dyDescent="0.2"/>
    <row r="1175" ht="12.75" customHeight="1" x14ac:dyDescent="0.2"/>
    <row r="1176" ht="12.75" customHeight="1" x14ac:dyDescent="0.2"/>
    <row r="1177" ht="12.75" customHeight="1" x14ac:dyDescent="0.2"/>
    <row r="1178" ht="12.75" customHeight="1" x14ac:dyDescent="0.2"/>
    <row r="1179" ht="12.75" customHeight="1" x14ac:dyDescent="0.2"/>
    <row r="1180" ht="12.75" customHeight="1" x14ac:dyDescent="0.2"/>
    <row r="1181" ht="12.75" customHeight="1" x14ac:dyDescent="0.2"/>
    <row r="1182" ht="12.75" customHeight="1" x14ac:dyDescent="0.2"/>
    <row r="1183" ht="12.75" customHeight="1" x14ac:dyDescent="0.2"/>
    <row r="1184" ht="12.75" customHeight="1" x14ac:dyDescent="0.2"/>
    <row r="1185" ht="12.75" customHeight="1" x14ac:dyDescent="0.2"/>
    <row r="1186" ht="12.75" customHeight="1" x14ac:dyDescent="0.2"/>
    <row r="1187" ht="12.75" customHeight="1" x14ac:dyDescent="0.2"/>
    <row r="1188" ht="12.75" customHeight="1" x14ac:dyDescent="0.2"/>
    <row r="1189" ht="12.75" customHeight="1" x14ac:dyDescent="0.2"/>
    <row r="1190" ht="12.75" customHeight="1" x14ac:dyDescent="0.2"/>
    <row r="1191" ht="12.75" customHeight="1" x14ac:dyDescent="0.2"/>
    <row r="1192" ht="12.75" customHeight="1" x14ac:dyDescent="0.2"/>
    <row r="1193" ht="12.75" customHeight="1" x14ac:dyDescent="0.2"/>
    <row r="1194" ht="12.75" customHeight="1" x14ac:dyDescent="0.2"/>
    <row r="1195" ht="12.75" customHeight="1" x14ac:dyDescent="0.2"/>
    <row r="1196" ht="12.75" customHeight="1" x14ac:dyDescent="0.2"/>
    <row r="1197" ht="12.75" customHeight="1" x14ac:dyDescent="0.2"/>
    <row r="1198" ht="12.75" customHeight="1" x14ac:dyDescent="0.2"/>
    <row r="1199" ht="12.75" customHeight="1" x14ac:dyDescent="0.2"/>
    <row r="1200" ht="12.75" customHeight="1" x14ac:dyDescent="0.2"/>
    <row r="1201" ht="12.75" customHeight="1" x14ac:dyDescent="0.2"/>
    <row r="1202" ht="12.75" customHeight="1" x14ac:dyDescent="0.2"/>
    <row r="1203" ht="12.75" customHeight="1" x14ac:dyDescent="0.2"/>
    <row r="1204" ht="12.75" customHeight="1" x14ac:dyDescent="0.2"/>
    <row r="1205" ht="12.75" customHeight="1" x14ac:dyDescent="0.2"/>
    <row r="1206" ht="12.75" customHeight="1" x14ac:dyDescent="0.2"/>
    <row r="1207" ht="12.75" customHeight="1" x14ac:dyDescent="0.2"/>
    <row r="1208" ht="12.75" customHeight="1" x14ac:dyDescent="0.2"/>
    <row r="1209" ht="12.75" customHeight="1" x14ac:dyDescent="0.2"/>
    <row r="1210" ht="12.75" customHeight="1" x14ac:dyDescent="0.2"/>
    <row r="1211" ht="12.75" customHeight="1" x14ac:dyDescent="0.2"/>
    <row r="1212" ht="12.75" customHeight="1" x14ac:dyDescent="0.2"/>
    <row r="1213" ht="12.75" customHeight="1" x14ac:dyDescent="0.2"/>
    <row r="1214" ht="12.75" customHeight="1" x14ac:dyDescent="0.2"/>
    <row r="1215" ht="12.75" customHeight="1" x14ac:dyDescent="0.2"/>
    <row r="1216" ht="12.75" customHeight="1" x14ac:dyDescent="0.2"/>
    <row r="1217" ht="12.75" customHeight="1" x14ac:dyDescent="0.2"/>
    <row r="1218" ht="12.75" customHeight="1" x14ac:dyDescent="0.2"/>
    <row r="1219" ht="12.75" customHeight="1" x14ac:dyDescent="0.2"/>
    <row r="1220" ht="12.75" customHeight="1" x14ac:dyDescent="0.2"/>
    <row r="1221" ht="12.75" customHeight="1" x14ac:dyDescent="0.2"/>
    <row r="1222" ht="12.75" customHeight="1" x14ac:dyDescent="0.2"/>
    <row r="1223" ht="12.75" customHeight="1" x14ac:dyDescent="0.2"/>
    <row r="1224" ht="12.75" customHeight="1" x14ac:dyDescent="0.2"/>
    <row r="1225" ht="12.75" customHeight="1" x14ac:dyDescent="0.2"/>
    <row r="1226" ht="12.75" customHeight="1" x14ac:dyDescent="0.2"/>
    <row r="1227" ht="12.75" customHeight="1" x14ac:dyDescent="0.2"/>
    <row r="1228" ht="12.75" customHeight="1" x14ac:dyDescent="0.2"/>
    <row r="1229" ht="12.75" customHeight="1" x14ac:dyDescent="0.2"/>
    <row r="1230" ht="12.75" customHeight="1" x14ac:dyDescent="0.2"/>
    <row r="1231" ht="12.75" customHeight="1" x14ac:dyDescent="0.2"/>
    <row r="1232" ht="12.75" customHeight="1" x14ac:dyDescent="0.2"/>
    <row r="1233" ht="12.75" customHeight="1" x14ac:dyDescent="0.2"/>
    <row r="1234" ht="12.75" customHeight="1" x14ac:dyDescent="0.2"/>
    <row r="1235" ht="12.75" customHeight="1" x14ac:dyDescent="0.2"/>
    <row r="1236" ht="12.75" customHeight="1" x14ac:dyDescent="0.2"/>
    <row r="1237" ht="12.75" customHeight="1" x14ac:dyDescent="0.2"/>
    <row r="1238" ht="12.75" customHeight="1" x14ac:dyDescent="0.2"/>
    <row r="1239" ht="12.75" customHeight="1" x14ac:dyDescent="0.2"/>
    <row r="1240" ht="12.75" customHeight="1" x14ac:dyDescent="0.2"/>
    <row r="1241" ht="12.75" customHeight="1" x14ac:dyDescent="0.2"/>
    <row r="1242" ht="12.75" customHeight="1" x14ac:dyDescent="0.2"/>
    <row r="1243" ht="12.75" customHeight="1" x14ac:dyDescent="0.2"/>
    <row r="1244" ht="12.75" customHeight="1" x14ac:dyDescent="0.2"/>
    <row r="1245" ht="12.75" customHeight="1" x14ac:dyDescent="0.2"/>
    <row r="1246" ht="12.75" customHeight="1" x14ac:dyDescent="0.2"/>
    <row r="1247" ht="12.75" customHeight="1" x14ac:dyDescent="0.2"/>
    <row r="1248" ht="12.75" customHeight="1" x14ac:dyDescent="0.2"/>
    <row r="1249" ht="12.75" customHeight="1" x14ac:dyDescent="0.2"/>
    <row r="1250" ht="12.75" customHeight="1" x14ac:dyDescent="0.2"/>
    <row r="1251" ht="12.75" customHeight="1" x14ac:dyDescent="0.2"/>
    <row r="1252" ht="12.75" customHeight="1" x14ac:dyDescent="0.2"/>
    <row r="1253" ht="12.75" customHeight="1" x14ac:dyDescent="0.2"/>
    <row r="1254" ht="12.75" customHeight="1" x14ac:dyDescent="0.2"/>
    <row r="1255" ht="12.75" customHeight="1" x14ac:dyDescent="0.2"/>
    <row r="1256" ht="12.75" customHeight="1" x14ac:dyDescent="0.2"/>
    <row r="1257" ht="12.75" customHeight="1" x14ac:dyDescent="0.2"/>
    <row r="1258" ht="12.75" customHeight="1" x14ac:dyDescent="0.2"/>
    <row r="1259" ht="12.75" customHeight="1" x14ac:dyDescent="0.2"/>
    <row r="1260" ht="12.75" customHeight="1" x14ac:dyDescent="0.2"/>
    <row r="1261" ht="12.75" customHeight="1" x14ac:dyDescent="0.2"/>
    <row r="1262" ht="12.75" customHeight="1" x14ac:dyDescent="0.2"/>
    <row r="1263" ht="12.75" customHeight="1" x14ac:dyDescent="0.2"/>
    <row r="1264" ht="12.75" customHeight="1" x14ac:dyDescent="0.2"/>
    <row r="1265" ht="12.75" customHeight="1" x14ac:dyDescent="0.2"/>
    <row r="1266" ht="12.75" customHeight="1" x14ac:dyDescent="0.2"/>
    <row r="1267" ht="12.75" customHeight="1" x14ac:dyDescent="0.2"/>
    <row r="1268" ht="12.75" customHeight="1" x14ac:dyDescent="0.2"/>
    <row r="1269" ht="12.75" customHeight="1" x14ac:dyDescent="0.2"/>
    <row r="1270" ht="12.75" customHeight="1" x14ac:dyDescent="0.2"/>
    <row r="1271" ht="12.75" customHeight="1" x14ac:dyDescent="0.2"/>
    <row r="1272" ht="12.75" customHeight="1" x14ac:dyDescent="0.2"/>
    <row r="1273" ht="12.75" customHeight="1" x14ac:dyDescent="0.2"/>
    <row r="1274" ht="12.75" customHeight="1" x14ac:dyDescent="0.2"/>
    <row r="1275" ht="12.75" customHeight="1" x14ac:dyDescent="0.2"/>
    <row r="1276" ht="12.75" customHeight="1" x14ac:dyDescent="0.2"/>
    <row r="1277" ht="12.75" customHeight="1" x14ac:dyDescent="0.2"/>
    <row r="1278" ht="12.75" customHeight="1" x14ac:dyDescent="0.2"/>
    <row r="1279" ht="12.75" customHeight="1" x14ac:dyDescent="0.2"/>
    <row r="1280" ht="12.75" customHeight="1" x14ac:dyDescent="0.2"/>
    <row r="1281" ht="12.75" customHeight="1" x14ac:dyDescent="0.2"/>
    <row r="1282" ht="12.75" customHeight="1" x14ac:dyDescent="0.2"/>
    <row r="1283" ht="12.75" customHeight="1" x14ac:dyDescent="0.2"/>
    <row r="1284" ht="12.75" customHeight="1" x14ac:dyDescent="0.2"/>
    <row r="1285" ht="12.75" customHeight="1" x14ac:dyDescent="0.2"/>
    <row r="1286" ht="12.75" customHeight="1" x14ac:dyDescent="0.2"/>
    <row r="1287" ht="12.75" customHeight="1" x14ac:dyDescent="0.2"/>
    <row r="1288" ht="12.75" customHeight="1" x14ac:dyDescent="0.2"/>
    <row r="1289" ht="12.75" customHeight="1" x14ac:dyDescent="0.2"/>
    <row r="1290" ht="12.75" customHeight="1" x14ac:dyDescent="0.2"/>
    <row r="1291" ht="12.75" customHeight="1" x14ac:dyDescent="0.2"/>
    <row r="1292" ht="12.75" customHeight="1" x14ac:dyDescent="0.2"/>
    <row r="1293" ht="12.75" customHeight="1" x14ac:dyDescent="0.2"/>
    <row r="1294" ht="12.75" customHeight="1" x14ac:dyDescent="0.2"/>
    <row r="1295" ht="12.75" customHeight="1" x14ac:dyDescent="0.2"/>
    <row r="1296" ht="12.75" customHeight="1" x14ac:dyDescent="0.2"/>
    <row r="1297" ht="12.75" customHeight="1" x14ac:dyDescent="0.2"/>
    <row r="1298" ht="12.75" customHeight="1" x14ac:dyDescent="0.2"/>
    <row r="1299" ht="12.75" customHeight="1" x14ac:dyDescent="0.2"/>
    <row r="1300" ht="12.75" customHeight="1" x14ac:dyDescent="0.2"/>
    <row r="1301" ht="12.75" customHeight="1" x14ac:dyDescent="0.2"/>
    <row r="1302" ht="12.75" customHeight="1" x14ac:dyDescent="0.2"/>
    <row r="1303" ht="12.75" customHeight="1" x14ac:dyDescent="0.2"/>
    <row r="1304" ht="12.75" customHeight="1" x14ac:dyDescent="0.2"/>
    <row r="1305" ht="12.75" customHeight="1" x14ac:dyDescent="0.2"/>
    <row r="1306" ht="12.75" customHeight="1" x14ac:dyDescent="0.2"/>
    <row r="1307" ht="12.75" customHeight="1" x14ac:dyDescent="0.2"/>
    <row r="1308" ht="12.75" customHeight="1" x14ac:dyDescent="0.2"/>
    <row r="1309" ht="12.75" customHeight="1" x14ac:dyDescent="0.2"/>
    <row r="1310" ht="12.75" customHeight="1" x14ac:dyDescent="0.2"/>
    <row r="1311" ht="12.75" customHeight="1" x14ac:dyDescent="0.2"/>
    <row r="1312" ht="12.75" customHeight="1" x14ac:dyDescent="0.2"/>
    <row r="1313" ht="12.75" customHeight="1" x14ac:dyDescent="0.2"/>
    <row r="1314" ht="12.75" customHeight="1" x14ac:dyDescent="0.2"/>
    <row r="1315" ht="12.75" customHeight="1" x14ac:dyDescent="0.2"/>
    <row r="1316" ht="12.75" customHeight="1" x14ac:dyDescent="0.2"/>
    <row r="1317" ht="12.75" customHeight="1" x14ac:dyDescent="0.2"/>
    <row r="1318" ht="12.75" customHeight="1" x14ac:dyDescent="0.2"/>
    <row r="1319" ht="12.75" customHeight="1" x14ac:dyDescent="0.2"/>
    <row r="1320" ht="12.75" customHeight="1" x14ac:dyDescent="0.2"/>
    <row r="1321" ht="12.75" customHeight="1" x14ac:dyDescent="0.2"/>
    <row r="1322" ht="12.75" customHeight="1" x14ac:dyDescent="0.2"/>
    <row r="1323" ht="12.75" customHeight="1" x14ac:dyDescent="0.2"/>
    <row r="1324" ht="12.75" customHeight="1" x14ac:dyDescent="0.2"/>
    <row r="1325" ht="12.75" customHeight="1" x14ac:dyDescent="0.2"/>
    <row r="1326" ht="12.75" customHeight="1" x14ac:dyDescent="0.2"/>
    <row r="1327" ht="12.75" customHeight="1" x14ac:dyDescent="0.2"/>
    <row r="1328" ht="12.75" customHeight="1" x14ac:dyDescent="0.2"/>
    <row r="1329" ht="12.75" customHeight="1" x14ac:dyDescent="0.2"/>
    <row r="1330" ht="12.75" customHeight="1" x14ac:dyDescent="0.2"/>
    <row r="1331" ht="12.75" customHeight="1" x14ac:dyDescent="0.2"/>
    <row r="1332" ht="12.75" customHeight="1" x14ac:dyDescent="0.2"/>
    <row r="1333" ht="12.75" customHeight="1" x14ac:dyDescent="0.2"/>
    <row r="1334" ht="12.75" customHeight="1" x14ac:dyDescent="0.2"/>
    <row r="1335" ht="12.75" customHeight="1" x14ac:dyDescent="0.2"/>
    <row r="1336" ht="12.75" customHeight="1" x14ac:dyDescent="0.2"/>
    <row r="1337" ht="12.75" customHeight="1" x14ac:dyDescent="0.2"/>
    <row r="1338" ht="12.75" customHeight="1" x14ac:dyDescent="0.2"/>
    <row r="1339" ht="12.75" customHeight="1" x14ac:dyDescent="0.2"/>
    <row r="1340" ht="12.75" customHeight="1" x14ac:dyDescent="0.2"/>
    <row r="1341" ht="12.75" customHeight="1" x14ac:dyDescent="0.2"/>
    <row r="1342" ht="12.75" customHeight="1" x14ac:dyDescent="0.2"/>
    <row r="1343" ht="12.75" customHeight="1" x14ac:dyDescent="0.2"/>
    <row r="1344" ht="12.75" customHeight="1" x14ac:dyDescent="0.2"/>
    <row r="1345" ht="12.75" customHeight="1" x14ac:dyDescent="0.2"/>
    <row r="1346" ht="12.75" customHeight="1" x14ac:dyDescent="0.2"/>
    <row r="1347" ht="12.75" customHeight="1" x14ac:dyDescent="0.2"/>
    <row r="1348" ht="12.75" customHeight="1" x14ac:dyDescent="0.2"/>
    <row r="1349" ht="12.75" customHeight="1" x14ac:dyDescent="0.2"/>
    <row r="1350" ht="12.75" customHeight="1" x14ac:dyDescent="0.2"/>
    <row r="1351" ht="12.75" customHeight="1" x14ac:dyDescent="0.2"/>
    <row r="1352" ht="12.75" customHeight="1" x14ac:dyDescent="0.2"/>
    <row r="1353" ht="12.75" customHeight="1" x14ac:dyDescent="0.2"/>
    <row r="1354" ht="12.75" customHeight="1" x14ac:dyDescent="0.2"/>
    <row r="1355" ht="12.75" customHeight="1" x14ac:dyDescent="0.2"/>
    <row r="1356" ht="12.75" customHeight="1" x14ac:dyDescent="0.2"/>
    <row r="1357" ht="12.75" customHeight="1" x14ac:dyDescent="0.2"/>
    <row r="1358" ht="12.75" customHeight="1" x14ac:dyDescent="0.2"/>
    <row r="1359" ht="12.75" customHeight="1" x14ac:dyDescent="0.2"/>
    <row r="1360" ht="12.75" customHeight="1" x14ac:dyDescent="0.2"/>
    <row r="1361" ht="12.75" customHeight="1" x14ac:dyDescent="0.2"/>
    <row r="1362" ht="12.75" customHeight="1" x14ac:dyDescent="0.2"/>
    <row r="1363" ht="12.75" customHeight="1" x14ac:dyDescent="0.2"/>
    <row r="1364" ht="12.75" customHeight="1" x14ac:dyDescent="0.2"/>
    <row r="1365" ht="12.75" customHeight="1" x14ac:dyDescent="0.2"/>
    <row r="1366" ht="12.75" customHeight="1" x14ac:dyDescent="0.2"/>
    <row r="1367" ht="12.75" customHeight="1" x14ac:dyDescent="0.2"/>
    <row r="1368" ht="12.75" customHeight="1" x14ac:dyDescent="0.2"/>
    <row r="1369" ht="12.75" customHeight="1" x14ac:dyDescent="0.2"/>
    <row r="1370" ht="12.75" customHeight="1" x14ac:dyDescent="0.2"/>
    <row r="1371" ht="12.75" customHeight="1" x14ac:dyDescent="0.2"/>
    <row r="1372" ht="12.75" customHeight="1" x14ac:dyDescent="0.2"/>
    <row r="1373" ht="12.75" customHeight="1" x14ac:dyDescent="0.2"/>
    <row r="1374" ht="12.75" customHeight="1" x14ac:dyDescent="0.2"/>
    <row r="1375" ht="12.75" customHeight="1" x14ac:dyDescent="0.2"/>
    <row r="1376" ht="12.75" customHeight="1" x14ac:dyDescent="0.2"/>
    <row r="1377" ht="12.75" customHeight="1" x14ac:dyDescent="0.2"/>
    <row r="1378" ht="12.75" customHeight="1" x14ac:dyDescent="0.2"/>
    <row r="1379" ht="12.75" customHeight="1" x14ac:dyDescent="0.2"/>
    <row r="1380" ht="12.75" customHeight="1" x14ac:dyDescent="0.2"/>
    <row r="1381" ht="12.75" customHeight="1" x14ac:dyDescent="0.2"/>
    <row r="1382" ht="12.75" customHeight="1" x14ac:dyDescent="0.2"/>
    <row r="1383" ht="12.75" customHeight="1" x14ac:dyDescent="0.2"/>
    <row r="1384" ht="12.75" customHeight="1" x14ac:dyDescent="0.2"/>
    <row r="1385" ht="12.75" customHeight="1" x14ac:dyDescent="0.2"/>
    <row r="1386" ht="12.75" customHeight="1" x14ac:dyDescent="0.2"/>
    <row r="1387" ht="12.75" customHeight="1" x14ac:dyDescent="0.2"/>
    <row r="1388" ht="12.75" customHeight="1" x14ac:dyDescent="0.2"/>
    <row r="1389" ht="12.75" customHeight="1" x14ac:dyDescent="0.2"/>
    <row r="1390" ht="12.75" customHeight="1" x14ac:dyDescent="0.2"/>
    <row r="1391" ht="12.75" customHeight="1" x14ac:dyDescent="0.2"/>
    <row r="1392" ht="12.75" customHeight="1" x14ac:dyDescent="0.2"/>
    <row r="1393" ht="12.75" customHeight="1" x14ac:dyDescent="0.2"/>
    <row r="1394" ht="12.75" customHeight="1" x14ac:dyDescent="0.2"/>
    <row r="1395" ht="12.75" customHeight="1" x14ac:dyDescent="0.2"/>
    <row r="1396" ht="12.75" customHeight="1" x14ac:dyDescent="0.2"/>
    <row r="1397" ht="12.75" customHeight="1" x14ac:dyDescent="0.2"/>
    <row r="1398" ht="12.75" customHeight="1" x14ac:dyDescent="0.2"/>
    <row r="1399" ht="12.75" customHeight="1" x14ac:dyDescent="0.2"/>
    <row r="1400" ht="12.75" customHeight="1" x14ac:dyDescent="0.2"/>
    <row r="1401" ht="12.75" customHeight="1" x14ac:dyDescent="0.2"/>
    <row r="1402" ht="12.75" customHeight="1" x14ac:dyDescent="0.2"/>
    <row r="1403" ht="12.75" customHeight="1" x14ac:dyDescent="0.2"/>
    <row r="1404" ht="12.75" customHeight="1" x14ac:dyDescent="0.2"/>
    <row r="1405" ht="12.75" customHeight="1" x14ac:dyDescent="0.2"/>
    <row r="1406" ht="12.75" customHeight="1" x14ac:dyDescent="0.2"/>
    <row r="1407" ht="12.75" customHeight="1" x14ac:dyDescent="0.2"/>
    <row r="1408" ht="12.75" customHeight="1" x14ac:dyDescent="0.2"/>
    <row r="1409" ht="12.75" customHeight="1" x14ac:dyDescent="0.2"/>
    <row r="1410" ht="12.75" customHeight="1" x14ac:dyDescent="0.2"/>
    <row r="1411" ht="12.75" customHeight="1" x14ac:dyDescent="0.2"/>
    <row r="1412" ht="12.75" customHeight="1" x14ac:dyDescent="0.2"/>
    <row r="1413" ht="12.75" customHeight="1" x14ac:dyDescent="0.2"/>
    <row r="1414" ht="12.75" customHeight="1" x14ac:dyDescent="0.2"/>
    <row r="1415" ht="12.75" customHeight="1" x14ac:dyDescent="0.2"/>
    <row r="1416" ht="12.75" customHeight="1" x14ac:dyDescent="0.2"/>
    <row r="1417" ht="12.75" customHeight="1" x14ac:dyDescent="0.2"/>
    <row r="1418" ht="12.75" customHeight="1" x14ac:dyDescent="0.2"/>
    <row r="1419" ht="12.75" customHeight="1" x14ac:dyDescent="0.2"/>
    <row r="1420" ht="12.75" customHeight="1" x14ac:dyDescent="0.2"/>
    <row r="1421" ht="12.75" customHeight="1" x14ac:dyDescent="0.2"/>
    <row r="1422" ht="12.75" customHeight="1" x14ac:dyDescent="0.2"/>
    <row r="1423" ht="12.75" customHeight="1" x14ac:dyDescent="0.2"/>
    <row r="1424" ht="12.75" customHeight="1" x14ac:dyDescent="0.2"/>
    <row r="1425" ht="12.75" customHeight="1" x14ac:dyDescent="0.2"/>
    <row r="1426" ht="12.75" customHeight="1" x14ac:dyDescent="0.2"/>
    <row r="1427" ht="12.75" customHeight="1" x14ac:dyDescent="0.2"/>
    <row r="1428" ht="12.75" customHeight="1" x14ac:dyDescent="0.2"/>
    <row r="1429" ht="12.75" customHeight="1" x14ac:dyDescent="0.2"/>
    <row r="1430" ht="12.75" customHeight="1" x14ac:dyDescent="0.2"/>
    <row r="1431" ht="12.75" customHeight="1" x14ac:dyDescent="0.2"/>
    <row r="1432" ht="12.75" customHeight="1" x14ac:dyDescent="0.2"/>
    <row r="1433" ht="12.75" customHeight="1" x14ac:dyDescent="0.2"/>
    <row r="1434" ht="12.75" customHeight="1" x14ac:dyDescent="0.2"/>
    <row r="1435" ht="12.75" customHeight="1" x14ac:dyDescent="0.2"/>
    <row r="1436" ht="12.75" customHeight="1" x14ac:dyDescent="0.2"/>
    <row r="1437" ht="12.75" customHeight="1" x14ac:dyDescent="0.2"/>
    <row r="1438" ht="12.75" customHeight="1" x14ac:dyDescent="0.2"/>
    <row r="1439" ht="12.75" customHeight="1" x14ac:dyDescent="0.2"/>
    <row r="1440" ht="12.75" customHeight="1" x14ac:dyDescent="0.2"/>
    <row r="1441" ht="12.75" customHeight="1" x14ac:dyDescent="0.2"/>
    <row r="1442" ht="12.75" customHeight="1" x14ac:dyDescent="0.2"/>
    <row r="1443" ht="12.75" customHeight="1" x14ac:dyDescent="0.2"/>
    <row r="1444" ht="12.75" customHeight="1" x14ac:dyDescent="0.2"/>
    <row r="1445" ht="12.75" customHeight="1" x14ac:dyDescent="0.2"/>
    <row r="1446" ht="12.75" customHeight="1" x14ac:dyDescent="0.2"/>
    <row r="1447" ht="12.75" customHeight="1" x14ac:dyDescent="0.2"/>
    <row r="1448" ht="12.75" customHeight="1" x14ac:dyDescent="0.2"/>
    <row r="1449" ht="12.75" customHeight="1" x14ac:dyDescent="0.2"/>
    <row r="1450" ht="12.75" customHeight="1" x14ac:dyDescent="0.2"/>
    <row r="1451" ht="12.75" customHeight="1" x14ac:dyDescent="0.2"/>
    <row r="1452" ht="12.75" customHeight="1" x14ac:dyDescent="0.2"/>
    <row r="1453" ht="12.75" customHeight="1" x14ac:dyDescent="0.2"/>
    <row r="1454" ht="12.75" customHeight="1" x14ac:dyDescent="0.2"/>
    <row r="1455" ht="12.75" customHeight="1" x14ac:dyDescent="0.2"/>
    <row r="1456" ht="12.75" customHeight="1" x14ac:dyDescent="0.2"/>
    <row r="1457" ht="12.75" customHeight="1" x14ac:dyDescent="0.2"/>
    <row r="1458" ht="12.75" customHeight="1" x14ac:dyDescent="0.2"/>
    <row r="1459" ht="12.75" customHeight="1" x14ac:dyDescent="0.2"/>
    <row r="1460" ht="12.75" customHeight="1" x14ac:dyDescent="0.2"/>
    <row r="1461" ht="12.75" customHeight="1" x14ac:dyDescent="0.2"/>
    <row r="1462" ht="12.75" customHeight="1" x14ac:dyDescent="0.2"/>
    <row r="1463" ht="12.75" customHeight="1" x14ac:dyDescent="0.2"/>
    <row r="1464" ht="12.75" customHeight="1" x14ac:dyDescent="0.2"/>
    <row r="1465" ht="12.75" customHeight="1" x14ac:dyDescent="0.2"/>
    <row r="1466" ht="12.75" customHeight="1" x14ac:dyDescent="0.2"/>
    <row r="1467" ht="12.75" customHeight="1" x14ac:dyDescent="0.2"/>
    <row r="1468" ht="12.75" customHeight="1" x14ac:dyDescent="0.2"/>
    <row r="1469" ht="12.75" customHeight="1" x14ac:dyDescent="0.2"/>
    <row r="1470" ht="12.75" customHeight="1" x14ac:dyDescent="0.2"/>
    <row r="1471" ht="12.75" customHeight="1" x14ac:dyDescent="0.2"/>
    <row r="1472" ht="12.75" customHeight="1" x14ac:dyDescent="0.2"/>
    <row r="1473" ht="12.75" customHeight="1" x14ac:dyDescent="0.2"/>
    <row r="1474" ht="12.75" customHeight="1" x14ac:dyDescent="0.2"/>
    <row r="1475" ht="12.75" customHeight="1" x14ac:dyDescent="0.2"/>
    <row r="1476" ht="12.75" customHeight="1" x14ac:dyDescent="0.2"/>
    <row r="1477" ht="12.75" customHeight="1" x14ac:dyDescent="0.2"/>
    <row r="1478" ht="12.75" customHeight="1" x14ac:dyDescent="0.2"/>
    <row r="1479" ht="12.75" customHeight="1" x14ac:dyDescent="0.2"/>
    <row r="1480" ht="12.75" customHeight="1" x14ac:dyDescent="0.2"/>
    <row r="1481" ht="12.75" customHeight="1" x14ac:dyDescent="0.2"/>
    <row r="1482" ht="12.75" customHeight="1" x14ac:dyDescent="0.2"/>
    <row r="1483" ht="12.75" customHeight="1" x14ac:dyDescent="0.2"/>
    <row r="1484" ht="12.75" customHeight="1" x14ac:dyDescent="0.2"/>
    <row r="1485" ht="12.75" customHeight="1" x14ac:dyDescent="0.2"/>
    <row r="1486" ht="12.75" customHeight="1" x14ac:dyDescent="0.2"/>
    <row r="1487" ht="12.75" customHeight="1" x14ac:dyDescent="0.2"/>
    <row r="1488" ht="12.75" customHeight="1" x14ac:dyDescent="0.2"/>
    <row r="1489" ht="12.75" customHeight="1" x14ac:dyDescent="0.2"/>
    <row r="1490" ht="12.75" customHeight="1" x14ac:dyDescent="0.2"/>
    <row r="1491" ht="12.75" customHeight="1" x14ac:dyDescent="0.2"/>
    <row r="1492" ht="12.75" customHeight="1" x14ac:dyDescent="0.2"/>
    <row r="1493" ht="12.75" customHeight="1" x14ac:dyDescent="0.2"/>
    <row r="1494" ht="12.75" customHeight="1" x14ac:dyDescent="0.2"/>
    <row r="1495" ht="12.75" customHeight="1" x14ac:dyDescent="0.2"/>
    <row r="1496" ht="12.75" customHeight="1" x14ac:dyDescent="0.2"/>
    <row r="1497" ht="12.75" customHeight="1" x14ac:dyDescent="0.2"/>
    <row r="1498" ht="12.75" customHeight="1" x14ac:dyDescent="0.2"/>
    <row r="1499" ht="12.75" customHeight="1" x14ac:dyDescent="0.2"/>
    <row r="1500" ht="12.75" customHeight="1" x14ac:dyDescent="0.2"/>
    <row r="1501" ht="12.75" customHeight="1" x14ac:dyDescent="0.2"/>
    <row r="1502" ht="12.75" customHeight="1" x14ac:dyDescent="0.2"/>
    <row r="1503" ht="12.75" customHeight="1" x14ac:dyDescent="0.2"/>
    <row r="1504" ht="12.75" customHeight="1" x14ac:dyDescent="0.2"/>
    <row r="1505" ht="12.75" customHeight="1" x14ac:dyDescent="0.2"/>
    <row r="1506" ht="12.75" customHeight="1" x14ac:dyDescent="0.2"/>
    <row r="1507" ht="12.75" customHeight="1" x14ac:dyDescent="0.2"/>
    <row r="1508" ht="12.75" customHeight="1" x14ac:dyDescent="0.2"/>
    <row r="1509" ht="12.75" customHeight="1" x14ac:dyDescent="0.2"/>
    <row r="1510" ht="12.75" customHeight="1" x14ac:dyDescent="0.2"/>
    <row r="1511" ht="12.75" customHeight="1" x14ac:dyDescent="0.2"/>
    <row r="1512" ht="12.75" customHeight="1" x14ac:dyDescent="0.2"/>
    <row r="1513" ht="12.75" customHeight="1" x14ac:dyDescent="0.2"/>
    <row r="1514" ht="12.75" customHeight="1" x14ac:dyDescent="0.2"/>
    <row r="1515" ht="12.75" customHeight="1" x14ac:dyDescent="0.2"/>
    <row r="1516" ht="12.75" customHeight="1" x14ac:dyDescent="0.2"/>
    <row r="1517" ht="12.75" customHeight="1" x14ac:dyDescent="0.2"/>
    <row r="1518" ht="12.75" customHeight="1" x14ac:dyDescent="0.2"/>
    <row r="1519" ht="12.75" customHeight="1" x14ac:dyDescent="0.2"/>
    <row r="1520" ht="12.75" customHeight="1" x14ac:dyDescent="0.2"/>
    <row r="1521" ht="12.75" customHeight="1" x14ac:dyDescent="0.2"/>
    <row r="1522" ht="12.75" customHeight="1" x14ac:dyDescent="0.2"/>
    <row r="1523" ht="12.75" customHeight="1" x14ac:dyDescent="0.2"/>
    <row r="1524" ht="12.75" customHeight="1" x14ac:dyDescent="0.2"/>
    <row r="1525" ht="12.75" customHeight="1" x14ac:dyDescent="0.2"/>
    <row r="1526" ht="12.75" customHeight="1" x14ac:dyDescent="0.2"/>
    <row r="1527" ht="12.75" customHeight="1" x14ac:dyDescent="0.2"/>
    <row r="1528" ht="12.75" customHeight="1" x14ac:dyDescent="0.2"/>
    <row r="1529" ht="12.75" customHeight="1" x14ac:dyDescent="0.2"/>
    <row r="1530" ht="12.75" customHeight="1" x14ac:dyDescent="0.2"/>
    <row r="1531" ht="12.75" customHeight="1" x14ac:dyDescent="0.2"/>
    <row r="1532" ht="12.75" customHeight="1" x14ac:dyDescent="0.2"/>
    <row r="1533" ht="12.75" customHeight="1" x14ac:dyDescent="0.2"/>
    <row r="1534" ht="12.75" customHeight="1" x14ac:dyDescent="0.2"/>
    <row r="1535" ht="12.75" customHeight="1" x14ac:dyDescent="0.2"/>
    <row r="1536" ht="12.75" customHeight="1" x14ac:dyDescent="0.2"/>
    <row r="1537" ht="12.75" customHeight="1" x14ac:dyDescent="0.2"/>
    <row r="1538" ht="12.75" customHeight="1" x14ac:dyDescent="0.2"/>
    <row r="1539" ht="12.75" customHeight="1" x14ac:dyDescent="0.2"/>
    <row r="1540" ht="12.75" customHeight="1" x14ac:dyDescent="0.2"/>
    <row r="1541" ht="12.75" customHeight="1" x14ac:dyDescent="0.2"/>
    <row r="1542" ht="12.75" customHeight="1" x14ac:dyDescent="0.2"/>
    <row r="1543" ht="12.75" customHeight="1" x14ac:dyDescent="0.2"/>
    <row r="1544" ht="12.75" customHeight="1" x14ac:dyDescent="0.2"/>
    <row r="1545" ht="12.75" customHeight="1" x14ac:dyDescent="0.2"/>
    <row r="1546" ht="12.75" customHeight="1" x14ac:dyDescent="0.2"/>
    <row r="1547" ht="12.75" customHeight="1" x14ac:dyDescent="0.2"/>
    <row r="1548" ht="12.75" customHeight="1" x14ac:dyDescent="0.2"/>
    <row r="1549" ht="12.75" customHeight="1" x14ac:dyDescent="0.2"/>
    <row r="1550" ht="12.75" customHeight="1" x14ac:dyDescent="0.2"/>
    <row r="1551" ht="12.75" customHeight="1" x14ac:dyDescent="0.2"/>
    <row r="1552" ht="12.75" customHeight="1" x14ac:dyDescent="0.2"/>
    <row r="1553" ht="12.75" customHeight="1" x14ac:dyDescent="0.2"/>
    <row r="1554" ht="12.75" customHeight="1" x14ac:dyDescent="0.2"/>
    <row r="1555" ht="12.75" customHeight="1" x14ac:dyDescent="0.2"/>
    <row r="1556" ht="12.75" customHeight="1" x14ac:dyDescent="0.2"/>
    <row r="1557" ht="12.75" customHeight="1" x14ac:dyDescent="0.2"/>
    <row r="1558" ht="12.75" customHeight="1" x14ac:dyDescent="0.2"/>
    <row r="1559" ht="12.75" customHeight="1" x14ac:dyDescent="0.2"/>
    <row r="1560" ht="12.75" customHeight="1" x14ac:dyDescent="0.2"/>
    <row r="1561" ht="12.75" customHeight="1" x14ac:dyDescent="0.2"/>
    <row r="1562" ht="12.75" customHeight="1" x14ac:dyDescent="0.2"/>
    <row r="1563" ht="12.75" customHeight="1" x14ac:dyDescent="0.2"/>
    <row r="1564" ht="12.75" customHeight="1" x14ac:dyDescent="0.2"/>
    <row r="1565" ht="12.75" customHeight="1" x14ac:dyDescent="0.2"/>
    <row r="1566" ht="12.75" customHeight="1" x14ac:dyDescent="0.2"/>
    <row r="1567" ht="12.75" customHeight="1" x14ac:dyDescent="0.2"/>
    <row r="1568" ht="12.75" customHeight="1" x14ac:dyDescent="0.2"/>
    <row r="1569" ht="12.75" customHeight="1" x14ac:dyDescent="0.2"/>
    <row r="1570" ht="12.75" customHeight="1" x14ac:dyDescent="0.2"/>
    <row r="1571" ht="12.75" customHeight="1" x14ac:dyDescent="0.2"/>
    <row r="1572" ht="12.75" customHeight="1" x14ac:dyDescent="0.2"/>
    <row r="1573" ht="12.75" customHeight="1" x14ac:dyDescent="0.2"/>
    <row r="1574" ht="12.75" customHeight="1" x14ac:dyDescent="0.2"/>
    <row r="1575" ht="12.75" customHeight="1" x14ac:dyDescent="0.2"/>
    <row r="1576" ht="12.75" customHeight="1" x14ac:dyDescent="0.2"/>
    <row r="1577" ht="12.75" customHeight="1" x14ac:dyDescent="0.2"/>
    <row r="1578" ht="12.75" customHeight="1" x14ac:dyDescent="0.2"/>
    <row r="1579" ht="12.75" customHeight="1" x14ac:dyDescent="0.2"/>
    <row r="1580" ht="12.75" customHeight="1" x14ac:dyDescent="0.2"/>
    <row r="1581" ht="12.75" customHeight="1" x14ac:dyDescent="0.2"/>
    <row r="1582" ht="12.75" customHeight="1" x14ac:dyDescent="0.2"/>
    <row r="1583" ht="12.75" customHeight="1" x14ac:dyDescent="0.2"/>
    <row r="1584" ht="12.75" customHeight="1" x14ac:dyDescent="0.2"/>
    <row r="1585" ht="12.75" customHeight="1" x14ac:dyDescent="0.2"/>
    <row r="1586" ht="12.75" customHeight="1" x14ac:dyDescent="0.2"/>
    <row r="1587" ht="12.75" customHeight="1" x14ac:dyDescent="0.2"/>
    <row r="1588" ht="12.75" customHeight="1" x14ac:dyDescent="0.2"/>
    <row r="1589" ht="12.75" customHeight="1" x14ac:dyDescent="0.2"/>
    <row r="1590" ht="12.75" customHeight="1" x14ac:dyDescent="0.2"/>
    <row r="1591" ht="12.75" customHeight="1" x14ac:dyDescent="0.2"/>
    <row r="1592" ht="12.75" customHeight="1" x14ac:dyDescent="0.2"/>
    <row r="1593" ht="12.75" customHeight="1" x14ac:dyDescent="0.2"/>
    <row r="1594" ht="12.75" customHeight="1" x14ac:dyDescent="0.2"/>
    <row r="1595" ht="12.75" customHeight="1" x14ac:dyDescent="0.2"/>
    <row r="1596" ht="12.75" customHeight="1" x14ac:dyDescent="0.2"/>
    <row r="1597" ht="12.75" customHeight="1" x14ac:dyDescent="0.2"/>
    <row r="1598" ht="12.75" customHeight="1" x14ac:dyDescent="0.2"/>
    <row r="1599" ht="12.75" customHeight="1" x14ac:dyDescent="0.2"/>
    <row r="1600" ht="12.75" customHeight="1" x14ac:dyDescent="0.2"/>
    <row r="1601" ht="12.75" customHeight="1" x14ac:dyDescent="0.2"/>
    <row r="1602" ht="12.75" customHeight="1" x14ac:dyDescent="0.2"/>
    <row r="1603" ht="12.75" customHeight="1" x14ac:dyDescent="0.2"/>
    <row r="1604" ht="12.75" customHeight="1" x14ac:dyDescent="0.2"/>
    <row r="1605" ht="12.75" customHeight="1" x14ac:dyDescent="0.2"/>
    <row r="1606" ht="12.75" customHeight="1" x14ac:dyDescent="0.2"/>
    <row r="1607" ht="12.75" customHeight="1" x14ac:dyDescent="0.2"/>
    <row r="1608" ht="12.75" customHeight="1" x14ac:dyDescent="0.2"/>
    <row r="1609" ht="12.75" customHeight="1" x14ac:dyDescent="0.2"/>
    <row r="1610" ht="12.75" customHeight="1" x14ac:dyDescent="0.2"/>
    <row r="1611" ht="12.75" customHeight="1" x14ac:dyDescent="0.2"/>
    <row r="1612" ht="12.75" customHeight="1" x14ac:dyDescent="0.2"/>
    <row r="1613" ht="12.75" customHeight="1" x14ac:dyDescent="0.2"/>
    <row r="1614" ht="12.75" customHeight="1" x14ac:dyDescent="0.2"/>
    <row r="1615" ht="12.75" customHeight="1" x14ac:dyDescent="0.2"/>
    <row r="1616" ht="12.75" customHeight="1" x14ac:dyDescent="0.2"/>
    <row r="1617" ht="12.75" customHeight="1" x14ac:dyDescent="0.2"/>
    <row r="1618" ht="12.75" customHeight="1" x14ac:dyDescent="0.2"/>
    <row r="1619" ht="12.75" customHeight="1" x14ac:dyDescent="0.2"/>
    <row r="1620" ht="12.75" customHeight="1" x14ac:dyDescent="0.2"/>
    <row r="1621" ht="12.75" customHeight="1" x14ac:dyDescent="0.2"/>
    <row r="1622" ht="12.75" customHeight="1" x14ac:dyDescent="0.2"/>
    <row r="1623" ht="12.75" customHeight="1" x14ac:dyDescent="0.2"/>
    <row r="1624" ht="12.75" customHeight="1" x14ac:dyDescent="0.2"/>
    <row r="1625" ht="12.75" customHeight="1" x14ac:dyDescent="0.2"/>
    <row r="1626" ht="12.75" customHeight="1" x14ac:dyDescent="0.2"/>
    <row r="1627" ht="12.75" customHeight="1" x14ac:dyDescent="0.2"/>
    <row r="1628" ht="12.75" customHeight="1" x14ac:dyDescent="0.2"/>
    <row r="1629" ht="12.75" customHeight="1" x14ac:dyDescent="0.2"/>
    <row r="1630" ht="12.75" customHeight="1" x14ac:dyDescent="0.2"/>
    <row r="1631" ht="12.75" customHeight="1" x14ac:dyDescent="0.2"/>
    <row r="1632" ht="12.75" customHeight="1" x14ac:dyDescent="0.2"/>
    <row r="1633" ht="12.75" customHeight="1" x14ac:dyDescent="0.2"/>
    <row r="1634" ht="12.75" customHeight="1" x14ac:dyDescent="0.2"/>
    <row r="1635" ht="12.75" customHeight="1" x14ac:dyDescent="0.2"/>
    <row r="1636" ht="12.75" customHeight="1" x14ac:dyDescent="0.2"/>
    <row r="1637" ht="12.75" customHeight="1" x14ac:dyDescent="0.2"/>
    <row r="1638" ht="12.75" customHeight="1" x14ac:dyDescent="0.2"/>
    <row r="1639" ht="12.75" customHeight="1" x14ac:dyDescent="0.2"/>
    <row r="1640" ht="12.75" customHeight="1" x14ac:dyDescent="0.2"/>
    <row r="1641" ht="12.75" customHeight="1" x14ac:dyDescent="0.2"/>
    <row r="1642" ht="12.75" customHeight="1" x14ac:dyDescent="0.2"/>
    <row r="1643" ht="12.75" customHeight="1" x14ac:dyDescent="0.2"/>
    <row r="1644" ht="12.75" customHeight="1" x14ac:dyDescent="0.2"/>
    <row r="1645" ht="12.75" customHeight="1" x14ac:dyDescent="0.2"/>
    <row r="1646" ht="12.75" customHeight="1" x14ac:dyDescent="0.2"/>
    <row r="1647" ht="12.75" customHeight="1" x14ac:dyDescent="0.2"/>
    <row r="1648" ht="12.75" customHeight="1" x14ac:dyDescent="0.2"/>
    <row r="1649" ht="12.75" customHeight="1" x14ac:dyDescent="0.2"/>
    <row r="1650" ht="12.75" customHeight="1" x14ac:dyDescent="0.2"/>
    <row r="1651" ht="12.75" customHeight="1" x14ac:dyDescent="0.2"/>
    <row r="1652" ht="12.75" customHeight="1" x14ac:dyDescent="0.2"/>
    <row r="1653" ht="12.75" customHeight="1" x14ac:dyDescent="0.2"/>
    <row r="1654" ht="12.75" customHeight="1" x14ac:dyDescent="0.2"/>
    <row r="1655" ht="12.75" customHeight="1" x14ac:dyDescent="0.2"/>
    <row r="1656" ht="12.75" customHeight="1" x14ac:dyDescent="0.2"/>
    <row r="1657" ht="12.75" customHeight="1" x14ac:dyDescent="0.2"/>
    <row r="1658" ht="12.75" customHeight="1" x14ac:dyDescent="0.2"/>
    <row r="1659" ht="12.75" customHeight="1" x14ac:dyDescent="0.2"/>
    <row r="1660" ht="12.75" customHeight="1" x14ac:dyDescent="0.2"/>
    <row r="1661" ht="12.75" customHeight="1" x14ac:dyDescent="0.2"/>
    <row r="1662" ht="12.75" customHeight="1" x14ac:dyDescent="0.2"/>
    <row r="1663" ht="12.75" customHeight="1" x14ac:dyDescent="0.2"/>
    <row r="1664" ht="12.75" customHeight="1" x14ac:dyDescent="0.2"/>
    <row r="1665" ht="12.75" customHeight="1" x14ac:dyDescent="0.2"/>
    <row r="1666" ht="12.75" customHeight="1" x14ac:dyDescent="0.2"/>
    <row r="1667" ht="12.75" customHeight="1" x14ac:dyDescent="0.2"/>
    <row r="1668" ht="12.75" customHeight="1" x14ac:dyDescent="0.2"/>
    <row r="1669" ht="12.75" customHeight="1" x14ac:dyDescent="0.2"/>
    <row r="1670" ht="12.75" customHeight="1" x14ac:dyDescent="0.2"/>
    <row r="1671" ht="12.75" customHeight="1" x14ac:dyDescent="0.2"/>
    <row r="1672" ht="12.75" customHeight="1" x14ac:dyDescent="0.2"/>
    <row r="1673" ht="12.75" customHeight="1" x14ac:dyDescent="0.2"/>
    <row r="1674" ht="12.75" customHeight="1" x14ac:dyDescent="0.2"/>
    <row r="1675" ht="12.75" customHeight="1" x14ac:dyDescent="0.2"/>
    <row r="1676" ht="12.75" customHeight="1" x14ac:dyDescent="0.2"/>
    <row r="1677" ht="12.75" customHeight="1" x14ac:dyDescent="0.2"/>
    <row r="1678" ht="12.75" customHeight="1" x14ac:dyDescent="0.2"/>
    <row r="1679" ht="12.75" customHeight="1" x14ac:dyDescent="0.2"/>
    <row r="1680" ht="12.75" customHeight="1" x14ac:dyDescent="0.2"/>
    <row r="1681" ht="12.75" customHeight="1" x14ac:dyDescent="0.2"/>
    <row r="1682" ht="12.75" customHeight="1" x14ac:dyDescent="0.2"/>
    <row r="1683" ht="12.75" customHeight="1" x14ac:dyDescent="0.2"/>
    <row r="1684" ht="12.75" customHeight="1" x14ac:dyDescent="0.2"/>
    <row r="1685" ht="12.75" customHeight="1" x14ac:dyDescent="0.2"/>
    <row r="1686" ht="12.75" customHeight="1" x14ac:dyDescent="0.2"/>
    <row r="1687" ht="12.75" customHeight="1" x14ac:dyDescent="0.2"/>
    <row r="1688" ht="12.75" customHeight="1" x14ac:dyDescent="0.2"/>
    <row r="1689" ht="12.75" customHeight="1" x14ac:dyDescent="0.2"/>
    <row r="1690" ht="12.75" customHeight="1" x14ac:dyDescent="0.2"/>
    <row r="1691" ht="12.75" customHeight="1" x14ac:dyDescent="0.2"/>
    <row r="1692" ht="12.75" customHeight="1" x14ac:dyDescent="0.2"/>
    <row r="1693" ht="12.75" customHeight="1" x14ac:dyDescent="0.2"/>
    <row r="1694" ht="12.75" customHeight="1" x14ac:dyDescent="0.2"/>
    <row r="1695" ht="12.75" customHeight="1" x14ac:dyDescent="0.2"/>
    <row r="1696" ht="12.75" customHeight="1" x14ac:dyDescent="0.2"/>
    <row r="1697" ht="12.75" customHeight="1" x14ac:dyDescent="0.2"/>
    <row r="1698" ht="12.75" customHeight="1" x14ac:dyDescent="0.2"/>
    <row r="1699" ht="12.75" customHeight="1" x14ac:dyDescent="0.2"/>
    <row r="1700" ht="12.75" customHeight="1" x14ac:dyDescent="0.2"/>
    <row r="1701" ht="12.75" customHeight="1" x14ac:dyDescent="0.2"/>
    <row r="1702" ht="12.75" customHeight="1" x14ac:dyDescent="0.2"/>
    <row r="1703" ht="12.75" customHeight="1" x14ac:dyDescent="0.2"/>
    <row r="1704" ht="12.75" customHeight="1" x14ac:dyDescent="0.2"/>
    <row r="1705" ht="12.75" customHeight="1" x14ac:dyDescent="0.2"/>
    <row r="1706" ht="12.75" customHeight="1" x14ac:dyDescent="0.2"/>
    <row r="1707" ht="12.75" customHeight="1" x14ac:dyDescent="0.2"/>
    <row r="1708" ht="12.75" customHeight="1" x14ac:dyDescent="0.2"/>
    <row r="1709" ht="12.75" customHeight="1" x14ac:dyDescent="0.2"/>
    <row r="1710" ht="12.75" customHeight="1" x14ac:dyDescent="0.2"/>
    <row r="1711" ht="12.75" customHeight="1" x14ac:dyDescent="0.2"/>
    <row r="1712" ht="12.75" customHeight="1" x14ac:dyDescent="0.2"/>
    <row r="1713" ht="12.75" customHeight="1" x14ac:dyDescent="0.2"/>
    <row r="1714" ht="12.75" customHeight="1" x14ac:dyDescent="0.2"/>
    <row r="1715" ht="12.75" customHeight="1" x14ac:dyDescent="0.2"/>
    <row r="1716" ht="12.75" customHeight="1" x14ac:dyDescent="0.2"/>
    <row r="1717" ht="12.75" customHeight="1" x14ac:dyDescent="0.2"/>
    <row r="1718" ht="12.75" customHeight="1" x14ac:dyDescent="0.2"/>
    <row r="1719" ht="12.75" customHeight="1" x14ac:dyDescent="0.2"/>
    <row r="1720" ht="12.75" customHeight="1" x14ac:dyDescent="0.2"/>
    <row r="1721" ht="12.75" customHeight="1" x14ac:dyDescent="0.2"/>
    <row r="1722" ht="12.75" customHeight="1" x14ac:dyDescent="0.2"/>
    <row r="1723" ht="12.75" customHeight="1" x14ac:dyDescent="0.2"/>
    <row r="1724" ht="12.75" customHeight="1" x14ac:dyDescent="0.2"/>
    <row r="1725" ht="12.75" customHeight="1" x14ac:dyDescent="0.2"/>
    <row r="1726" ht="12.75" customHeight="1" x14ac:dyDescent="0.2"/>
    <row r="1727" ht="12.75" customHeight="1" x14ac:dyDescent="0.2"/>
    <row r="1728" ht="12.75" customHeight="1" x14ac:dyDescent="0.2"/>
    <row r="1729" ht="12.75" customHeight="1" x14ac:dyDescent="0.2"/>
    <row r="1730" ht="12.75" customHeight="1" x14ac:dyDescent="0.2"/>
    <row r="1731" ht="12.75" customHeight="1" x14ac:dyDescent="0.2"/>
    <row r="1732" ht="12.75" customHeight="1" x14ac:dyDescent="0.2"/>
    <row r="1733" ht="12.75" customHeight="1" x14ac:dyDescent="0.2"/>
    <row r="1734" ht="12.75" customHeight="1" x14ac:dyDescent="0.2"/>
    <row r="1735" ht="12.75" customHeight="1" x14ac:dyDescent="0.2"/>
    <row r="1736" ht="12.75" customHeight="1" x14ac:dyDescent="0.2"/>
    <row r="1737" ht="12.75" customHeight="1" x14ac:dyDescent="0.2"/>
    <row r="1738" ht="12.75" customHeight="1" x14ac:dyDescent="0.2"/>
    <row r="1739" ht="12.75" customHeight="1" x14ac:dyDescent="0.2"/>
    <row r="1740" ht="12.75" customHeight="1" x14ac:dyDescent="0.2"/>
    <row r="1741" ht="12.75" customHeight="1" x14ac:dyDescent="0.2"/>
    <row r="1742" ht="12.75" customHeight="1" x14ac:dyDescent="0.2"/>
    <row r="1743" ht="12.75" customHeight="1" x14ac:dyDescent="0.2"/>
    <row r="1744" ht="12.75" customHeight="1" x14ac:dyDescent="0.2"/>
    <row r="1745" ht="12.75" customHeight="1" x14ac:dyDescent="0.2"/>
    <row r="1746" ht="12.75" customHeight="1" x14ac:dyDescent="0.2"/>
    <row r="1747" ht="12.75" customHeight="1" x14ac:dyDescent="0.2"/>
    <row r="1748" ht="12.75" customHeight="1" x14ac:dyDescent="0.2"/>
    <row r="1749" ht="12.75" customHeight="1" x14ac:dyDescent="0.2"/>
    <row r="1750" ht="12.75" customHeight="1" x14ac:dyDescent="0.2"/>
    <row r="1751" ht="12.75" customHeight="1" x14ac:dyDescent="0.2"/>
    <row r="1752" ht="12.75" customHeight="1" x14ac:dyDescent="0.2"/>
    <row r="1753" ht="12.75" customHeight="1" x14ac:dyDescent="0.2"/>
    <row r="1754" ht="12.75" customHeight="1" x14ac:dyDescent="0.2"/>
    <row r="1755" ht="12.75" customHeight="1" x14ac:dyDescent="0.2"/>
    <row r="1756" ht="12.75" customHeight="1" x14ac:dyDescent="0.2"/>
    <row r="1757" ht="12.75" customHeight="1" x14ac:dyDescent="0.2"/>
    <row r="1758" ht="12.75" customHeight="1" x14ac:dyDescent="0.2"/>
    <row r="1759" ht="12.75" customHeight="1" x14ac:dyDescent="0.2"/>
    <row r="1760" ht="12.75" customHeight="1" x14ac:dyDescent="0.2"/>
    <row r="1761" ht="12.75" customHeight="1" x14ac:dyDescent="0.2"/>
    <row r="1762" ht="12.75" customHeight="1" x14ac:dyDescent="0.2"/>
    <row r="1763" ht="12.75" customHeight="1" x14ac:dyDescent="0.2"/>
    <row r="1764" ht="12.75" customHeight="1" x14ac:dyDescent="0.2"/>
    <row r="1765" ht="12.75" customHeight="1" x14ac:dyDescent="0.2"/>
    <row r="1766" ht="12.75" customHeight="1" x14ac:dyDescent="0.2"/>
    <row r="1767" ht="12.75" customHeight="1" x14ac:dyDescent="0.2"/>
    <row r="1768" ht="12.75" customHeight="1" x14ac:dyDescent="0.2"/>
    <row r="1769" ht="12.75" customHeight="1" x14ac:dyDescent="0.2"/>
    <row r="1770" ht="12.75" customHeight="1" x14ac:dyDescent="0.2"/>
    <row r="1771" ht="12.75" customHeight="1" x14ac:dyDescent="0.2"/>
    <row r="1772" ht="12.75" customHeight="1" x14ac:dyDescent="0.2"/>
    <row r="1773" ht="12.75" customHeight="1" x14ac:dyDescent="0.2"/>
    <row r="1774" ht="12.75" customHeight="1" x14ac:dyDescent="0.2"/>
    <row r="1775" ht="12.75" customHeight="1" x14ac:dyDescent="0.2"/>
    <row r="1776" ht="12.75" customHeight="1" x14ac:dyDescent="0.2"/>
    <row r="1777" ht="12.75" customHeight="1" x14ac:dyDescent="0.2"/>
    <row r="1778" ht="12.75" customHeight="1" x14ac:dyDescent="0.2"/>
    <row r="1779" ht="12.75" customHeight="1" x14ac:dyDescent="0.2"/>
    <row r="1780" ht="12.75" customHeight="1" x14ac:dyDescent="0.2"/>
    <row r="1781" ht="12.75" customHeight="1" x14ac:dyDescent="0.2"/>
    <row r="1782" ht="12.75" customHeight="1" x14ac:dyDescent="0.2"/>
    <row r="1783" ht="12.75" customHeight="1" x14ac:dyDescent="0.2"/>
    <row r="1784" ht="12.75" customHeight="1" x14ac:dyDescent="0.2"/>
    <row r="1785" ht="12.75" customHeight="1" x14ac:dyDescent="0.2"/>
    <row r="1786" ht="12.75" customHeight="1" x14ac:dyDescent="0.2"/>
    <row r="1787" ht="12.75" customHeight="1" x14ac:dyDescent="0.2"/>
    <row r="1788" ht="12.75" customHeight="1" x14ac:dyDescent="0.2"/>
    <row r="1789" ht="12.75" customHeight="1" x14ac:dyDescent="0.2"/>
    <row r="1790" ht="12.75" customHeight="1" x14ac:dyDescent="0.2"/>
    <row r="1791" ht="12.75" customHeight="1" x14ac:dyDescent="0.2"/>
    <row r="1792" ht="12.75" customHeight="1" x14ac:dyDescent="0.2"/>
    <row r="1793" ht="12.75" customHeight="1" x14ac:dyDescent="0.2"/>
    <row r="1794" ht="12.75" customHeight="1" x14ac:dyDescent="0.2"/>
    <row r="1795" ht="12.75" customHeight="1" x14ac:dyDescent="0.2"/>
    <row r="1796" ht="12.75" customHeight="1" x14ac:dyDescent="0.2"/>
    <row r="1797" ht="12.75" customHeight="1" x14ac:dyDescent="0.2"/>
    <row r="1798" ht="12.75" customHeight="1" x14ac:dyDescent="0.2"/>
    <row r="1799" ht="12.75" customHeight="1" x14ac:dyDescent="0.2"/>
    <row r="1800" ht="12.75" customHeight="1" x14ac:dyDescent="0.2"/>
    <row r="1801" ht="12.75" customHeight="1" x14ac:dyDescent="0.2"/>
    <row r="1802" ht="12.75" customHeight="1" x14ac:dyDescent="0.2"/>
    <row r="1803" ht="12.75" customHeight="1" x14ac:dyDescent="0.2"/>
    <row r="1804" ht="12.75" customHeight="1" x14ac:dyDescent="0.2"/>
    <row r="1805" ht="12.75" customHeight="1" x14ac:dyDescent="0.2"/>
    <row r="1806" ht="12.75" customHeight="1" x14ac:dyDescent="0.2"/>
    <row r="1807" ht="12.75" customHeight="1" x14ac:dyDescent="0.2"/>
    <row r="1808" ht="12.75" customHeight="1" x14ac:dyDescent="0.2"/>
    <row r="1809" ht="12.75" customHeight="1" x14ac:dyDescent="0.2"/>
    <row r="1810" ht="12.75" customHeight="1" x14ac:dyDescent="0.2"/>
    <row r="1811" ht="12.75" customHeight="1" x14ac:dyDescent="0.2"/>
    <row r="1812" ht="12.75" customHeight="1" x14ac:dyDescent="0.2"/>
    <row r="1813" ht="12.75" customHeight="1" x14ac:dyDescent="0.2"/>
    <row r="1814" ht="12.75" customHeight="1" x14ac:dyDescent="0.2"/>
    <row r="1815" ht="12.75" customHeight="1" x14ac:dyDescent="0.2"/>
    <row r="1816" ht="12.75" customHeight="1" x14ac:dyDescent="0.2"/>
    <row r="1817" ht="12.75" customHeight="1" x14ac:dyDescent="0.2"/>
    <row r="1818" ht="12.75" customHeight="1" x14ac:dyDescent="0.2"/>
    <row r="1819" ht="12.75" customHeight="1" x14ac:dyDescent="0.2"/>
    <row r="1820" ht="12.75" customHeight="1" x14ac:dyDescent="0.2"/>
    <row r="1821" ht="12.75" customHeight="1" x14ac:dyDescent="0.2"/>
    <row r="1822" ht="12.75" customHeight="1" x14ac:dyDescent="0.2"/>
    <row r="1823" ht="12.75" customHeight="1" x14ac:dyDescent="0.2"/>
    <row r="1824" ht="12.75" customHeight="1" x14ac:dyDescent="0.2"/>
    <row r="1825" ht="12.75" customHeight="1" x14ac:dyDescent="0.2"/>
    <row r="1826" ht="12.75" customHeight="1" x14ac:dyDescent="0.2"/>
    <row r="1827" ht="12.75" customHeight="1" x14ac:dyDescent="0.2"/>
    <row r="1828" ht="12.75" customHeight="1" x14ac:dyDescent="0.2"/>
    <row r="1829" ht="12.75" customHeight="1" x14ac:dyDescent="0.2"/>
    <row r="1830" ht="12.75" customHeight="1" x14ac:dyDescent="0.2"/>
    <row r="1831" ht="12.75" customHeight="1" x14ac:dyDescent="0.2"/>
    <row r="1832" ht="12.75" customHeight="1" x14ac:dyDescent="0.2"/>
    <row r="1833" ht="12.75" customHeight="1" x14ac:dyDescent="0.2"/>
    <row r="1834" ht="12.75" customHeight="1" x14ac:dyDescent="0.2"/>
    <row r="1835" ht="12.75" customHeight="1" x14ac:dyDescent="0.2"/>
    <row r="1836" ht="12.75" customHeight="1" x14ac:dyDescent="0.2"/>
    <row r="1837" ht="12.75" customHeight="1" x14ac:dyDescent="0.2"/>
    <row r="1838" ht="12.75" customHeight="1" x14ac:dyDescent="0.2"/>
    <row r="1839" ht="12.75" customHeight="1" x14ac:dyDescent="0.2"/>
    <row r="1840" ht="12.75" customHeight="1" x14ac:dyDescent="0.2"/>
    <row r="1841" ht="12.75" customHeight="1" x14ac:dyDescent="0.2"/>
    <row r="1842" ht="12.75" customHeight="1" x14ac:dyDescent="0.2"/>
    <row r="1843" ht="12.75" customHeight="1" x14ac:dyDescent="0.2"/>
    <row r="1844" ht="12.75" customHeight="1" x14ac:dyDescent="0.2"/>
    <row r="1845" ht="12.75" customHeight="1" x14ac:dyDescent="0.2"/>
    <row r="1846" ht="12.75" customHeight="1" x14ac:dyDescent="0.2"/>
    <row r="1847" ht="12.75" customHeight="1" x14ac:dyDescent="0.2"/>
    <row r="1848" ht="12.75" customHeight="1" x14ac:dyDescent="0.2"/>
    <row r="1849" ht="12.75" customHeight="1" x14ac:dyDescent="0.2"/>
    <row r="1850" ht="12.75" customHeight="1" x14ac:dyDescent="0.2"/>
    <row r="1851" ht="12.75" customHeight="1" x14ac:dyDescent="0.2"/>
    <row r="1852" ht="12.75" customHeight="1" x14ac:dyDescent="0.2"/>
    <row r="1853" ht="12.75" customHeight="1" x14ac:dyDescent="0.2"/>
    <row r="1854" ht="12.75" customHeight="1" x14ac:dyDescent="0.2"/>
    <row r="1855" ht="12.75" customHeight="1" x14ac:dyDescent="0.2"/>
    <row r="1856" ht="12.75" customHeight="1" x14ac:dyDescent="0.2"/>
    <row r="1857" ht="12.75" customHeight="1" x14ac:dyDescent="0.2"/>
    <row r="1858" ht="12.75" customHeight="1" x14ac:dyDescent="0.2"/>
    <row r="1859" ht="12.75" customHeight="1" x14ac:dyDescent="0.2"/>
    <row r="1860" ht="12.75" customHeight="1" x14ac:dyDescent="0.2"/>
    <row r="1861" ht="12.75" customHeight="1" x14ac:dyDescent="0.2"/>
    <row r="1862" ht="12.75" customHeight="1" x14ac:dyDescent="0.2"/>
    <row r="1863" ht="12.75" customHeight="1" x14ac:dyDescent="0.2"/>
    <row r="1864" ht="12.75" customHeight="1" x14ac:dyDescent="0.2"/>
    <row r="1865" ht="12.75" customHeight="1" x14ac:dyDescent="0.2"/>
    <row r="1866" ht="12.75" customHeight="1" x14ac:dyDescent="0.2"/>
    <row r="1867" ht="12.75" customHeight="1" x14ac:dyDescent="0.2"/>
    <row r="1868" ht="12.75" customHeight="1" x14ac:dyDescent="0.2"/>
    <row r="1869" ht="12.75" customHeight="1" x14ac:dyDescent="0.2"/>
    <row r="1870" ht="12.75" customHeight="1" x14ac:dyDescent="0.2"/>
    <row r="1871" ht="12.75" customHeight="1" x14ac:dyDescent="0.2"/>
    <row r="1872" ht="12.75" customHeight="1" x14ac:dyDescent="0.2"/>
    <row r="1873" ht="12.75" customHeight="1" x14ac:dyDescent="0.2"/>
    <row r="1874" ht="12.75" customHeight="1" x14ac:dyDescent="0.2"/>
    <row r="1875" ht="12.75" customHeight="1" x14ac:dyDescent="0.2"/>
    <row r="1876" ht="12.75" customHeight="1" x14ac:dyDescent="0.2"/>
    <row r="1877" ht="12.75" customHeight="1" x14ac:dyDescent="0.2"/>
    <row r="1878" ht="12.75" customHeight="1" x14ac:dyDescent="0.2"/>
    <row r="1879" ht="12.75" customHeight="1" x14ac:dyDescent="0.2"/>
    <row r="1880" ht="12.75" customHeight="1" x14ac:dyDescent="0.2"/>
    <row r="1881" ht="12.75" customHeight="1" x14ac:dyDescent="0.2"/>
    <row r="1882" ht="12.75" customHeight="1" x14ac:dyDescent="0.2"/>
    <row r="1883" ht="12.75" customHeight="1" x14ac:dyDescent="0.2"/>
    <row r="1884" ht="12.75" customHeight="1" x14ac:dyDescent="0.2"/>
    <row r="1885" ht="12.75" customHeight="1" x14ac:dyDescent="0.2"/>
    <row r="1886" ht="12.75" customHeight="1" x14ac:dyDescent="0.2"/>
    <row r="1887" ht="12.75" customHeight="1" x14ac:dyDescent="0.2"/>
    <row r="1888" ht="12.75" customHeight="1" x14ac:dyDescent="0.2"/>
    <row r="1889" ht="12.75" customHeight="1" x14ac:dyDescent="0.2"/>
    <row r="1890" ht="12.75" customHeight="1" x14ac:dyDescent="0.2"/>
    <row r="1891" ht="12.75" customHeight="1" x14ac:dyDescent="0.2"/>
    <row r="1892" ht="12.75" customHeight="1" x14ac:dyDescent="0.2"/>
    <row r="1893" ht="12.75" customHeight="1" x14ac:dyDescent="0.2"/>
    <row r="1894" ht="12.75" customHeight="1" x14ac:dyDescent="0.2"/>
    <row r="1895" ht="12.75" customHeight="1" x14ac:dyDescent="0.2"/>
    <row r="1896" ht="12.75" customHeight="1" x14ac:dyDescent="0.2"/>
    <row r="1897" ht="12.75" customHeight="1" x14ac:dyDescent="0.2"/>
    <row r="1898" ht="12.75" customHeight="1" x14ac:dyDescent="0.2"/>
    <row r="1899" ht="12.75" customHeight="1" x14ac:dyDescent="0.2"/>
    <row r="1900" ht="12.75" customHeight="1" x14ac:dyDescent="0.2"/>
    <row r="1901" ht="12.75" customHeight="1" x14ac:dyDescent="0.2"/>
    <row r="1902" ht="12.75" customHeight="1" x14ac:dyDescent="0.2"/>
    <row r="1903" ht="12.75" customHeight="1" x14ac:dyDescent="0.2"/>
    <row r="1904" ht="12.75" customHeight="1" x14ac:dyDescent="0.2"/>
    <row r="1905" ht="12.75" customHeight="1" x14ac:dyDescent="0.2"/>
    <row r="1906" ht="12.75" customHeight="1" x14ac:dyDescent="0.2"/>
    <row r="1907" ht="12.75" customHeight="1" x14ac:dyDescent="0.2"/>
    <row r="1908" ht="12.75" customHeight="1" x14ac:dyDescent="0.2"/>
    <row r="1909" ht="12.75" customHeight="1" x14ac:dyDescent="0.2"/>
    <row r="1910" ht="12.75" customHeight="1" x14ac:dyDescent="0.2"/>
    <row r="1911" ht="12.75" customHeight="1" x14ac:dyDescent="0.2"/>
    <row r="1912" ht="12.75" customHeight="1" x14ac:dyDescent="0.2"/>
    <row r="1913" ht="12.75" customHeight="1" x14ac:dyDescent="0.2"/>
    <row r="1914" ht="12.75" customHeight="1" x14ac:dyDescent="0.2"/>
    <row r="1915" ht="12.75" customHeight="1" x14ac:dyDescent="0.2"/>
    <row r="1916" ht="12.75" customHeight="1" x14ac:dyDescent="0.2"/>
    <row r="1917" ht="12.75" customHeight="1" x14ac:dyDescent="0.2"/>
    <row r="1918" ht="12.75" customHeight="1" x14ac:dyDescent="0.2"/>
    <row r="1919" ht="12.75" customHeight="1" x14ac:dyDescent="0.2"/>
    <row r="1920" ht="12.75" customHeight="1" x14ac:dyDescent="0.2"/>
    <row r="1921" ht="12.75" customHeight="1" x14ac:dyDescent="0.2"/>
    <row r="1922" ht="12.75" customHeight="1" x14ac:dyDescent="0.2"/>
    <row r="1923" ht="12.75" customHeight="1" x14ac:dyDescent="0.2"/>
    <row r="1924" ht="12.75" customHeight="1" x14ac:dyDescent="0.2"/>
    <row r="1925" ht="12.75" customHeight="1" x14ac:dyDescent="0.2"/>
    <row r="1926" ht="12.75" customHeight="1" x14ac:dyDescent="0.2"/>
    <row r="1927" ht="12.75" customHeight="1" x14ac:dyDescent="0.2"/>
    <row r="1928" ht="12.75" customHeight="1" x14ac:dyDescent="0.2"/>
    <row r="1929" ht="12.75" customHeight="1" x14ac:dyDescent="0.2"/>
    <row r="1930" ht="12.75" customHeight="1" x14ac:dyDescent="0.2"/>
    <row r="1931" ht="12.75" customHeight="1" x14ac:dyDescent="0.2"/>
    <row r="1932" ht="12.75" customHeight="1" x14ac:dyDescent="0.2"/>
    <row r="1933" ht="12.75" customHeight="1" x14ac:dyDescent="0.2"/>
    <row r="1934" ht="12.75" customHeight="1" x14ac:dyDescent="0.2"/>
    <row r="1935" ht="12.75" customHeight="1" x14ac:dyDescent="0.2"/>
    <row r="1936" ht="12.75" customHeight="1" x14ac:dyDescent="0.2"/>
    <row r="1937" ht="12.75" customHeight="1" x14ac:dyDescent="0.2"/>
    <row r="1938" ht="12.75" customHeight="1" x14ac:dyDescent="0.2"/>
    <row r="1939" ht="12.75" customHeight="1" x14ac:dyDescent="0.2"/>
    <row r="1940" ht="12.75" customHeight="1" x14ac:dyDescent="0.2"/>
    <row r="1941" ht="12.75" customHeight="1" x14ac:dyDescent="0.2"/>
    <row r="1942" ht="12.75" customHeight="1" x14ac:dyDescent="0.2"/>
    <row r="1943" ht="12.75" customHeight="1" x14ac:dyDescent="0.2"/>
    <row r="1944" ht="12.75" customHeight="1" x14ac:dyDescent="0.2"/>
    <row r="1945" ht="12.75" customHeight="1" x14ac:dyDescent="0.2"/>
    <row r="1946" ht="12.75" customHeight="1" x14ac:dyDescent="0.2"/>
    <row r="1947" ht="12.75" customHeight="1" x14ac:dyDescent="0.2"/>
    <row r="1948" ht="12.75" customHeight="1" x14ac:dyDescent="0.2"/>
    <row r="1949" ht="12.75" customHeight="1" x14ac:dyDescent="0.2"/>
    <row r="1950" ht="12.75" customHeight="1" x14ac:dyDescent="0.2"/>
    <row r="1951" ht="12.75" customHeight="1" x14ac:dyDescent="0.2"/>
    <row r="1952" ht="12.75" customHeight="1" x14ac:dyDescent="0.2"/>
    <row r="1953" ht="12.75" customHeight="1" x14ac:dyDescent="0.2"/>
    <row r="1954" ht="12.75" customHeight="1" x14ac:dyDescent="0.2"/>
    <row r="1955" ht="12.75" customHeight="1" x14ac:dyDescent="0.2"/>
    <row r="1956" ht="12.75" customHeight="1" x14ac:dyDescent="0.2"/>
    <row r="1957" ht="12.75" customHeight="1" x14ac:dyDescent="0.2"/>
    <row r="1958" ht="12.75" customHeight="1" x14ac:dyDescent="0.2"/>
    <row r="1959" ht="12.75" customHeight="1" x14ac:dyDescent="0.2"/>
    <row r="1960" ht="12.75" customHeight="1" x14ac:dyDescent="0.2"/>
    <row r="1961" ht="12.75" customHeight="1" x14ac:dyDescent="0.2"/>
    <row r="1962" ht="12.75" customHeight="1" x14ac:dyDescent="0.2"/>
    <row r="1963" ht="12.75" customHeight="1" x14ac:dyDescent="0.2"/>
    <row r="1964" ht="12.75" customHeight="1" x14ac:dyDescent="0.2"/>
    <row r="1965" ht="12.75" customHeight="1" x14ac:dyDescent="0.2"/>
    <row r="1966" ht="12.75" customHeight="1" x14ac:dyDescent="0.2"/>
    <row r="1967" ht="12.75" customHeight="1" x14ac:dyDescent="0.2"/>
    <row r="1968" ht="12.75" customHeight="1" x14ac:dyDescent="0.2"/>
    <row r="1969" ht="12.75" customHeight="1" x14ac:dyDescent="0.2"/>
    <row r="1970" ht="12.75" customHeight="1" x14ac:dyDescent="0.2"/>
    <row r="1971" ht="12.75" customHeight="1" x14ac:dyDescent="0.2"/>
    <row r="1972" ht="12.75" customHeight="1" x14ac:dyDescent="0.2"/>
    <row r="1973" ht="12.75" customHeight="1" x14ac:dyDescent="0.2"/>
    <row r="1974" ht="12.75" customHeight="1" x14ac:dyDescent="0.2"/>
    <row r="1975" ht="12.75" customHeight="1" x14ac:dyDescent="0.2"/>
    <row r="1976" ht="12.75" customHeight="1" x14ac:dyDescent="0.2"/>
    <row r="1977" ht="12.75" customHeight="1" x14ac:dyDescent="0.2"/>
    <row r="1978" ht="12.75" customHeight="1" x14ac:dyDescent="0.2"/>
    <row r="1979" ht="12.75" customHeight="1" x14ac:dyDescent="0.2"/>
    <row r="1980" ht="12.75" customHeight="1" x14ac:dyDescent="0.2"/>
    <row r="1981" ht="12.75" customHeight="1" x14ac:dyDescent="0.2"/>
    <row r="1982" ht="12.75" customHeight="1" x14ac:dyDescent="0.2"/>
    <row r="1983" ht="12.75" customHeight="1" x14ac:dyDescent="0.2"/>
    <row r="1984" ht="12.75" customHeight="1" x14ac:dyDescent="0.2"/>
    <row r="1985" ht="12.75" customHeight="1" x14ac:dyDescent="0.2"/>
    <row r="1986" ht="12.75" customHeight="1" x14ac:dyDescent="0.2"/>
    <row r="1987" ht="12.75" customHeight="1" x14ac:dyDescent="0.2"/>
    <row r="1988" ht="12.75" customHeight="1" x14ac:dyDescent="0.2"/>
    <row r="1989" ht="12.75" customHeight="1" x14ac:dyDescent="0.2"/>
    <row r="1990" ht="12.75" customHeight="1" x14ac:dyDescent="0.2"/>
    <row r="1991" ht="12.75" customHeight="1" x14ac:dyDescent="0.2"/>
    <row r="1992" ht="12.75" customHeight="1" x14ac:dyDescent="0.2"/>
    <row r="1993" ht="12.75" customHeight="1" x14ac:dyDescent="0.2"/>
    <row r="1994" ht="12.75" customHeight="1" x14ac:dyDescent="0.2"/>
    <row r="1995" ht="12.75" customHeight="1" x14ac:dyDescent="0.2"/>
    <row r="1996" ht="12.75" customHeight="1" x14ac:dyDescent="0.2"/>
    <row r="1997" ht="12.75" customHeight="1" x14ac:dyDescent="0.2"/>
    <row r="1998" ht="12.75" customHeight="1" x14ac:dyDescent="0.2"/>
    <row r="1999" ht="12.75" customHeight="1" x14ac:dyDescent="0.2"/>
    <row r="2000" ht="12.75" customHeight="1" x14ac:dyDescent="0.2"/>
    <row r="2001" ht="12.75" customHeight="1" x14ac:dyDescent="0.2"/>
    <row r="2002" ht="12.75" customHeight="1" x14ac:dyDescent="0.2"/>
    <row r="2003" ht="12.75" customHeight="1" x14ac:dyDescent="0.2"/>
    <row r="2004" ht="12.75" customHeight="1" x14ac:dyDescent="0.2"/>
    <row r="2005" ht="12.75" customHeight="1" x14ac:dyDescent="0.2"/>
    <row r="2006" ht="12.75" customHeight="1" x14ac:dyDescent="0.2"/>
    <row r="2007" ht="12.75" customHeight="1" x14ac:dyDescent="0.2"/>
    <row r="2008" ht="12.75" customHeight="1" x14ac:dyDescent="0.2"/>
    <row r="2009" ht="12.75" customHeight="1" x14ac:dyDescent="0.2"/>
    <row r="2010" ht="12.75" customHeight="1" x14ac:dyDescent="0.2"/>
    <row r="2011" ht="12.75" customHeight="1" x14ac:dyDescent="0.2"/>
    <row r="2012" ht="12.75" customHeight="1" x14ac:dyDescent="0.2"/>
    <row r="2013" ht="12.75" customHeight="1" x14ac:dyDescent="0.2"/>
    <row r="2014" ht="12.75" customHeight="1" x14ac:dyDescent="0.2"/>
    <row r="2015" ht="12.75" customHeight="1" x14ac:dyDescent="0.2"/>
    <row r="2016" ht="12.75" customHeight="1" x14ac:dyDescent="0.2"/>
    <row r="2017" ht="12.75" customHeight="1" x14ac:dyDescent="0.2"/>
    <row r="2018" ht="12.75" customHeight="1" x14ac:dyDescent="0.2"/>
    <row r="2019" ht="12.75" customHeight="1" x14ac:dyDescent="0.2"/>
    <row r="2020" ht="12.75" customHeight="1" x14ac:dyDescent="0.2"/>
    <row r="2021" ht="12.75" customHeight="1" x14ac:dyDescent="0.2"/>
    <row r="2022" ht="12.75" customHeight="1" x14ac:dyDescent="0.2"/>
    <row r="2023" ht="12.75" customHeight="1" x14ac:dyDescent="0.2"/>
    <row r="2024" ht="12.75" customHeight="1" x14ac:dyDescent="0.2"/>
    <row r="2025" ht="12.75" customHeight="1" x14ac:dyDescent="0.2"/>
    <row r="2026" ht="12.75" customHeight="1" x14ac:dyDescent="0.2"/>
    <row r="2027" ht="12.75" customHeight="1" x14ac:dyDescent="0.2"/>
    <row r="2028" ht="12.75" customHeight="1" x14ac:dyDescent="0.2"/>
    <row r="2029" ht="12.75" customHeight="1" x14ac:dyDescent="0.2"/>
    <row r="2030" ht="12.75" customHeight="1" x14ac:dyDescent="0.2"/>
    <row r="2031" ht="12.75" customHeight="1" x14ac:dyDescent="0.2"/>
    <row r="2032" ht="12.75" customHeight="1" x14ac:dyDescent="0.2"/>
    <row r="2033" ht="12.75" customHeight="1" x14ac:dyDescent="0.2"/>
    <row r="2034" ht="12.75" customHeight="1" x14ac:dyDescent="0.2"/>
    <row r="2035" ht="12.75" customHeight="1" x14ac:dyDescent="0.2"/>
    <row r="2036" ht="12.75" customHeight="1" x14ac:dyDescent="0.2"/>
    <row r="2037" ht="12.75" customHeight="1" x14ac:dyDescent="0.2"/>
    <row r="2038" ht="12.75" customHeight="1" x14ac:dyDescent="0.2"/>
    <row r="2039" ht="12.75" customHeight="1" x14ac:dyDescent="0.2"/>
    <row r="2040" ht="12.75" customHeight="1" x14ac:dyDescent="0.2"/>
    <row r="2041" ht="12.75" customHeight="1" x14ac:dyDescent="0.2"/>
    <row r="2042" ht="12.75" customHeight="1" x14ac:dyDescent="0.2"/>
    <row r="2043" ht="12.75" customHeight="1" x14ac:dyDescent="0.2"/>
    <row r="2044" ht="12.75" customHeight="1" x14ac:dyDescent="0.2"/>
    <row r="2045" ht="12.75" customHeight="1" x14ac:dyDescent="0.2"/>
    <row r="2046" ht="12.75" customHeight="1" x14ac:dyDescent="0.2"/>
    <row r="2047" ht="12.75" customHeight="1" x14ac:dyDescent="0.2"/>
    <row r="2048" ht="12.75" customHeight="1" x14ac:dyDescent="0.2"/>
    <row r="2049" ht="12.75" customHeight="1" x14ac:dyDescent="0.2"/>
    <row r="2050" ht="12.75" customHeight="1" x14ac:dyDescent="0.2"/>
    <row r="2051" ht="12.75" customHeight="1" x14ac:dyDescent="0.2"/>
    <row r="2052" ht="12.75" customHeight="1" x14ac:dyDescent="0.2"/>
    <row r="2053" ht="12.75" customHeight="1" x14ac:dyDescent="0.2"/>
    <row r="2054" ht="12.75" customHeight="1" x14ac:dyDescent="0.2"/>
    <row r="2055" ht="12.75" customHeight="1" x14ac:dyDescent="0.2"/>
    <row r="2056" ht="12.75" customHeight="1" x14ac:dyDescent="0.2"/>
    <row r="2057" ht="12.75" customHeight="1" x14ac:dyDescent="0.2"/>
    <row r="2058" ht="12.75" customHeight="1" x14ac:dyDescent="0.2"/>
    <row r="2059" ht="12.75" customHeight="1" x14ac:dyDescent="0.2"/>
    <row r="2060" ht="12.75" customHeight="1" x14ac:dyDescent="0.2"/>
    <row r="2061" ht="12.75" customHeight="1" x14ac:dyDescent="0.2"/>
    <row r="2062" ht="12.75" customHeight="1" x14ac:dyDescent="0.2"/>
    <row r="2063" ht="12.75" customHeight="1" x14ac:dyDescent="0.2"/>
    <row r="2064" ht="12.75" customHeight="1" x14ac:dyDescent="0.2"/>
    <row r="2065" ht="12.75" customHeight="1" x14ac:dyDescent="0.2"/>
    <row r="2066" ht="12.75" customHeight="1" x14ac:dyDescent="0.2"/>
    <row r="2067" ht="12.75" customHeight="1" x14ac:dyDescent="0.2"/>
    <row r="2068" ht="12.75" customHeight="1" x14ac:dyDescent="0.2"/>
    <row r="2069" ht="12.75" customHeight="1" x14ac:dyDescent="0.2"/>
    <row r="2070" ht="12.75" customHeight="1" x14ac:dyDescent="0.2"/>
    <row r="2071" ht="12.75" customHeight="1" x14ac:dyDescent="0.2"/>
    <row r="2072" ht="12.75" customHeight="1" x14ac:dyDescent="0.2"/>
    <row r="2073" ht="12.75" customHeight="1" x14ac:dyDescent="0.2"/>
    <row r="2074" ht="12.75" customHeight="1" x14ac:dyDescent="0.2"/>
    <row r="2075" ht="12.75" customHeight="1" x14ac:dyDescent="0.2"/>
    <row r="2076" ht="12.75" customHeight="1" x14ac:dyDescent="0.2"/>
    <row r="2077" ht="12.75" customHeight="1" x14ac:dyDescent="0.2"/>
    <row r="2078" ht="12.75" customHeight="1" x14ac:dyDescent="0.2"/>
    <row r="2079" ht="12.75" customHeight="1" x14ac:dyDescent="0.2"/>
    <row r="2080" ht="12.75" customHeight="1" x14ac:dyDescent="0.2"/>
    <row r="2081" ht="12.75" customHeight="1" x14ac:dyDescent="0.2"/>
    <row r="2082" ht="12.75" customHeight="1" x14ac:dyDescent="0.2"/>
    <row r="2083" ht="12.75" customHeight="1" x14ac:dyDescent="0.2"/>
    <row r="2084" ht="12.75" customHeight="1" x14ac:dyDescent="0.2"/>
    <row r="2085" ht="12.75" customHeight="1" x14ac:dyDescent="0.2"/>
    <row r="2086" ht="12.75" customHeight="1" x14ac:dyDescent="0.2"/>
    <row r="2087" ht="12.75" customHeight="1" x14ac:dyDescent="0.2"/>
    <row r="2088" ht="12.75" customHeight="1" x14ac:dyDescent="0.2"/>
    <row r="2089" ht="12.75" customHeight="1" x14ac:dyDescent="0.2"/>
    <row r="2090" ht="12.75" customHeight="1" x14ac:dyDescent="0.2"/>
    <row r="2091" ht="12.75" customHeight="1" x14ac:dyDescent="0.2"/>
    <row r="2092" ht="12.75" customHeight="1" x14ac:dyDescent="0.2"/>
    <row r="2093" ht="12.75" customHeight="1" x14ac:dyDescent="0.2"/>
    <row r="2094" ht="12.75" customHeight="1" x14ac:dyDescent="0.2"/>
    <row r="2095" ht="12.75" customHeight="1" x14ac:dyDescent="0.2"/>
    <row r="2096" ht="12.75" customHeight="1" x14ac:dyDescent="0.2"/>
    <row r="2097" ht="12.75" customHeight="1" x14ac:dyDescent="0.2"/>
    <row r="2098" ht="12.75" customHeight="1" x14ac:dyDescent="0.2"/>
    <row r="2099" ht="12.75" customHeight="1" x14ac:dyDescent="0.2"/>
    <row r="2100" ht="12.75" customHeight="1" x14ac:dyDescent="0.2"/>
    <row r="2101" ht="12.75" customHeight="1" x14ac:dyDescent="0.2"/>
    <row r="2102" ht="12.75" customHeight="1" x14ac:dyDescent="0.2"/>
    <row r="2103" ht="12.75" customHeight="1" x14ac:dyDescent="0.2"/>
    <row r="2104" ht="12.75" customHeight="1" x14ac:dyDescent="0.2"/>
    <row r="2105" ht="12.75" customHeight="1" x14ac:dyDescent="0.2"/>
    <row r="2106" ht="12.75" customHeight="1" x14ac:dyDescent="0.2"/>
    <row r="2107" ht="12.75" customHeight="1" x14ac:dyDescent="0.2"/>
    <row r="2108" ht="12.75" customHeight="1" x14ac:dyDescent="0.2"/>
    <row r="2109" ht="12.75" customHeight="1" x14ac:dyDescent="0.2"/>
    <row r="2110" ht="12.75" customHeight="1" x14ac:dyDescent="0.2"/>
    <row r="2111" ht="12.75" customHeight="1" x14ac:dyDescent="0.2"/>
    <row r="2112" ht="12.75" customHeight="1" x14ac:dyDescent="0.2"/>
    <row r="2113" ht="12.75" customHeight="1" x14ac:dyDescent="0.2"/>
    <row r="2114" ht="12.75" customHeight="1" x14ac:dyDescent="0.2"/>
    <row r="2115" ht="12.75" customHeight="1" x14ac:dyDescent="0.2"/>
    <row r="2116" ht="12.75" customHeight="1" x14ac:dyDescent="0.2"/>
    <row r="2117" ht="12.75" customHeight="1" x14ac:dyDescent="0.2"/>
    <row r="2118" ht="12.75" customHeight="1" x14ac:dyDescent="0.2"/>
    <row r="2119" ht="12.75" customHeight="1" x14ac:dyDescent="0.2"/>
    <row r="2120" ht="12.75" customHeight="1" x14ac:dyDescent="0.2"/>
    <row r="2121" ht="12.75" customHeight="1" x14ac:dyDescent="0.2"/>
    <row r="2122" ht="12.75" customHeight="1" x14ac:dyDescent="0.2"/>
    <row r="2123" ht="12.75" customHeight="1" x14ac:dyDescent="0.2"/>
    <row r="2124" ht="12.75" customHeight="1" x14ac:dyDescent="0.2"/>
    <row r="2125" ht="12.75" customHeight="1" x14ac:dyDescent="0.2"/>
    <row r="2126" ht="12.75" customHeight="1" x14ac:dyDescent="0.2"/>
    <row r="2127" ht="12.75" customHeight="1" x14ac:dyDescent="0.2"/>
    <row r="2128" ht="12.75" customHeight="1" x14ac:dyDescent="0.2"/>
    <row r="2129" ht="12.75" customHeight="1" x14ac:dyDescent="0.2"/>
    <row r="2130" ht="12.75" customHeight="1" x14ac:dyDescent="0.2"/>
    <row r="2131" ht="12.75" customHeight="1" x14ac:dyDescent="0.2"/>
    <row r="2132" ht="12.75" customHeight="1" x14ac:dyDescent="0.2"/>
    <row r="2133" ht="12.75" customHeight="1" x14ac:dyDescent="0.2"/>
    <row r="2134" ht="12.75" customHeight="1" x14ac:dyDescent="0.2"/>
    <row r="2135" ht="12.75" customHeight="1" x14ac:dyDescent="0.2"/>
    <row r="2136" ht="12.75" customHeight="1" x14ac:dyDescent="0.2"/>
    <row r="2137" ht="12.75" customHeight="1" x14ac:dyDescent="0.2"/>
    <row r="2138" ht="12.75" customHeight="1" x14ac:dyDescent="0.2"/>
    <row r="2139" ht="12.75" customHeight="1" x14ac:dyDescent="0.2"/>
    <row r="2140" ht="12.75" customHeight="1" x14ac:dyDescent="0.2"/>
    <row r="2141" ht="12.75" customHeight="1" x14ac:dyDescent="0.2"/>
    <row r="2142" ht="12.75" customHeight="1" x14ac:dyDescent="0.2"/>
    <row r="2143" ht="12.75" customHeight="1" x14ac:dyDescent="0.2"/>
    <row r="2144" ht="12.75" customHeight="1" x14ac:dyDescent="0.2"/>
    <row r="2145" ht="12.75" customHeight="1" x14ac:dyDescent="0.2"/>
    <row r="2146" ht="12.75" customHeight="1" x14ac:dyDescent="0.2"/>
    <row r="2147" ht="12.75" customHeight="1" x14ac:dyDescent="0.2"/>
    <row r="2148" ht="12.75" customHeight="1" x14ac:dyDescent="0.2"/>
    <row r="2149" ht="12.75" customHeight="1" x14ac:dyDescent="0.2"/>
    <row r="2150" ht="12.75" customHeight="1" x14ac:dyDescent="0.2"/>
    <row r="2151" ht="12.75" customHeight="1" x14ac:dyDescent="0.2"/>
    <row r="2152" ht="12.75" customHeight="1" x14ac:dyDescent="0.2"/>
    <row r="2153" ht="12.75" customHeight="1" x14ac:dyDescent="0.2"/>
    <row r="2154" ht="12.75" customHeight="1" x14ac:dyDescent="0.2"/>
    <row r="2155" ht="12.75" customHeight="1" x14ac:dyDescent="0.2"/>
    <row r="2156" ht="12.75" customHeight="1" x14ac:dyDescent="0.2"/>
    <row r="2157" ht="12.75" customHeight="1" x14ac:dyDescent="0.2"/>
    <row r="2158" ht="12.75" customHeight="1" x14ac:dyDescent="0.2"/>
    <row r="2159" ht="12.75" customHeight="1" x14ac:dyDescent="0.2"/>
    <row r="2160" ht="12.75" customHeight="1" x14ac:dyDescent="0.2"/>
    <row r="2161" ht="12.75" customHeight="1" x14ac:dyDescent="0.2"/>
    <row r="2162" ht="12.75" customHeight="1" x14ac:dyDescent="0.2"/>
    <row r="2163" ht="12.75" customHeight="1" x14ac:dyDescent="0.2"/>
    <row r="2164" ht="12.75" customHeight="1" x14ac:dyDescent="0.2"/>
    <row r="2165" ht="12.75" customHeight="1" x14ac:dyDescent="0.2"/>
    <row r="2166" ht="12.75" customHeight="1" x14ac:dyDescent="0.2"/>
    <row r="2167" ht="12.75" customHeight="1" x14ac:dyDescent="0.2"/>
    <row r="2168" ht="12.75" customHeight="1" x14ac:dyDescent="0.2"/>
    <row r="2169" ht="12.75" customHeight="1" x14ac:dyDescent="0.2"/>
    <row r="2170" ht="12.75" customHeight="1" x14ac:dyDescent="0.2"/>
    <row r="2171" ht="12.75" customHeight="1" x14ac:dyDescent="0.2"/>
    <row r="2172" ht="12.75" customHeight="1" x14ac:dyDescent="0.2"/>
    <row r="2173" ht="12.75" customHeight="1" x14ac:dyDescent="0.2"/>
    <row r="2174" ht="12.75" customHeight="1" x14ac:dyDescent="0.2"/>
    <row r="2175" ht="12.75" customHeight="1" x14ac:dyDescent="0.2"/>
    <row r="2176" ht="12.75" customHeight="1" x14ac:dyDescent="0.2"/>
    <row r="2177" ht="12.75" customHeight="1" x14ac:dyDescent="0.2"/>
    <row r="2178" ht="12.75" customHeight="1" x14ac:dyDescent="0.2"/>
    <row r="2179" ht="12.75" customHeight="1" x14ac:dyDescent="0.2"/>
    <row r="2180" ht="12.75" customHeight="1" x14ac:dyDescent="0.2"/>
    <row r="2181" ht="12.75" customHeight="1" x14ac:dyDescent="0.2"/>
    <row r="2182" ht="12.75" customHeight="1" x14ac:dyDescent="0.2"/>
    <row r="2183" ht="12.75" customHeight="1" x14ac:dyDescent="0.2"/>
    <row r="2184" ht="12.75" customHeight="1" x14ac:dyDescent="0.2"/>
    <row r="2185" ht="12.75" customHeight="1" x14ac:dyDescent="0.2"/>
    <row r="2186" ht="12.75" customHeight="1" x14ac:dyDescent="0.2"/>
    <row r="2187" ht="12.75" customHeight="1" x14ac:dyDescent="0.2"/>
    <row r="2188" ht="12.75" customHeight="1" x14ac:dyDescent="0.2"/>
    <row r="2189" ht="12.75" customHeight="1" x14ac:dyDescent="0.2"/>
    <row r="2190" ht="12.75" customHeight="1" x14ac:dyDescent="0.2"/>
    <row r="2191" ht="12.75" customHeight="1" x14ac:dyDescent="0.2"/>
    <row r="2192" ht="12.75" customHeight="1" x14ac:dyDescent="0.2"/>
    <row r="2193" ht="12.75" customHeight="1" x14ac:dyDescent="0.2"/>
    <row r="2194" ht="12.75" customHeight="1" x14ac:dyDescent="0.2"/>
    <row r="2195" ht="12.75" customHeight="1" x14ac:dyDescent="0.2"/>
    <row r="2196" ht="12.75" customHeight="1" x14ac:dyDescent="0.2"/>
    <row r="2197" ht="12.75" customHeight="1" x14ac:dyDescent="0.2"/>
    <row r="2198" ht="12.75" customHeight="1" x14ac:dyDescent="0.2"/>
    <row r="2199" ht="12.75" customHeight="1" x14ac:dyDescent="0.2"/>
    <row r="2200" ht="12.75" customHeight="1" x14ac:dyDescent="0.2"/>
    <row r="2201" ht="12.75" customHeight="1" x14ac:dyDescent="0.2"/>
    <row r="2202" ht="12.75" customHeight="1" x14ac:dyDescent="0.2"/>
    <row r="2203" ht="12.75" customHeight="1" x14ac:dyDescent="0.2"/>
    <row r="2204" ht="12.75" customHeight="1" x14ac:dyDescent="0.2"/>
    <row r="2205" ht="12.75" customHeight="1" x14ac:dyDescent="0.2"/>
    <row r="2206" ht="12.75" customHeight="1" x14ac:dyDescent="0.2"/>
    <row r="2207" ht="12.75" customHeight="1" x14ac:dyDescent="0.2"/>
    <row r="2208" ht="12.75" customHeight="1" x14ac:dyDescent="0.2"/>
    <row r="2209" ht="12.75" customHeight="1" x14ac:dyDescent="0.2"/>
    <row r="2210" ht="12.75" customHeight="1" x14ac:dyDescent="0.2"/>
    <row r="2211" ht="12.75" customHeight="1" x14ac:dyDescent="0.2"/>
    <row r="2212" ht="12.75" customHeight="1" x14ac:dyDescent="0.2"/>
    <row r="2213" ht="12.75" customHeight="1" x14ac:dyDescent="0.2"/>
    <row r="2214" ht="12.75" customHeight="1" x14ac:dyDescent="0.2"/>
    <row r="2215" ht="12.75" customHeight="1" x14ac:dyDescent="0.2"/>
    <row r="2216" ht="12.75" customHeight="1" x14ac:dyDescent="0.2"/>
    <row r="2217" ht="12.75" customHeight="1" x14ac:dyDescent="0.2"/>
    <row r="2218" ht="12.75" customHeight="1" x14ac:dyDescent="0.2"/>
    <row r="2219" ht="12.75" customHeight="1" x14ac:dyDescent="0.2"/>
    <row r="2220" ht="12.75" customHeight="1" x14ac:dyDescent="0.2"/>
    <row r="2221" ht="12.75" customHeight="1" x14ac:dyDescent="0.2"/>
    <row r="2222" ht="12.75" customHeight="1" x14ac:dyDescent="0.2"/>
    <row r="2223" ht="12.75" customHeight="1" x14ac:dyDescent="0.2"/>
    <row r="2224" ht="12.75" customHeight="1" x14ac:dyDescent="0.2"/>
    <row r="2225" ht="12.75" customHeight="1" x14ac:dyDescent="0.2"/>
    <row r="2226" ht="12.75" customHeight="1" x14ac:dyDescent="0.2"/>
    <row r="2227" ht="12.75" customHeight="1" x14ac:dyDescent="0.2"/>
    <row r="2228" ht="12.75" customHeight="1" x14ac:dyDescent="0.2"/>
    <row r="2229" ht="12.75" customHeight="1" x14ac:dyDescent="0.2"/>
    <row r="2230" ht="12.75" customHeight="1" x14ac:dyDescent="0.2"/>
    <row r="2231" ht="12.75" customHeight="1" x14ac:dyDescent="0.2"/>
    <row r="2232" ht="12.75" customHeight="1" x14ac:dyDescent="0.2"/>
    <row r="2233" ht="12.75" customHeight="1" x14ac:dyDescent="0.2"/>
    <row r="2234" ht="12.75" customHeight="1" x14ac:dyDescent="0.2"/>
    <row r="2235" ht="12.75" customHeight="1" x14ac:dyDescent="0.2"/>
    <row r="2236" ht="12.75" customHeight="1" x14ac:dyDescent="0.2"/>
    <row r="2237" ht="12.75" customHeight="1" x14ac:dyDescent="0.2"/>
    <row r="2238" ht="12.75" customHeight="1" x14ac:dyDescent="0.2"/>
    <row r="2239" ht="12.75" customHeight="1" x14ac:dyDescent="0.2"/>
    <row r="2240" ht="12.75" customHeight="1" x14ac:dyDescent="0.2"/>
    <row r="2241" ht="12.75" customHeight="1" x14ac:dyDescent="0.2"/>
    <row r="2242" ht="12.75" customHeight="1" x14ac:dyDescent="0.2"/>
    <row r="2243" ht="12.75" customHeight="1" x14ac:dyDescent="0.2"/>
    <row r="2244" ht="12.75" customHeight="1" x14ac:dyDescent="0.2"/>
    <row r="2245" ht="12.75" customHeight="1" x14ac:dyDescent="0.2"/>
    <row r="2246" ht="12.75" customHeight="1" x14ac:dyDescent="0.2"/>
    <row r="2247" ht="12.75" customHeight="1" x14ac:dyDescent="0.2"/>
    <row r="2248" ht="12.75" customHeight="1" x14ac:dyDescent="0.2"/>
    <row r="2249" ht="12.75" customHeight="1" x14ac:dyDescent="0.2"/>
    <row r="2250" ht="12.75" customHeight="1" x14ac:dyDescent="0.2"/>
    <row r="2251" ht="12.75" customHeight="1" x14ac:dyDescent="0.2"/>
    <row r="2252" ht="12.75" customHeight="1" x14ac:dyDescent="0.2"/>
    <row r="2253" ht="12.75" customHeight="1" x14ac:dyDescent="0.2"/>
    <row r="2254" ht="12.75" customHeight="1" x14ac:dyDescent="0.2"/>
    <row r="2255" ht="12.75" customHeight="1" x14ac:dyDescent="0.2"/>
    <row r="2256" ht="12.75" customHeight="1" x14ac:dyDescent="0.2"/>
    <row r="2257" ht="12.75" customHeight="1" x14ac:dyDescent="0.2"/>
    <row r="2258" ht="12.75" customHeight="1" x14ac:dyDescent="0.2"/>
    <row r="2259" ht="12.75" customHeight="1" x14ac:dyDescent="0.2"/>
    <row r="2260" ht="12.75" customHeight="1" x14ac:dyDescent="0.2"/>
    <row r="2261" ht="12.75" customHeight="1" x14ac:dyDescent="0.2"/>
    <row r="2262" ht="12.75" customHeight="1" x14ac:dyDescent="0.2"/>
    <row r="2263" ht="12.75" customHeight="1" x14ac:dyDescent="0.2"/>
    <row r="2264" ht="12.75" customHeight="1" x14ac:dyDescent="0.2"/>
    <row r="2265" ht="12.75" customHeight="1" x14ac:dyDescent="0.2"/>
    <row r="2266" ht="12.75" customHeight="1" x14ac:dyDescent="0.2"/>
    <row r="2267" ht="12.75" customHeight="1" x14ac:dyDescent="0.2"/>
    <row r="2268" ht="12.75" customHeight="1" x14ac:dyDescent="0.2"/>
    <row r="2269" ht="12.75" customHeight="1" x14ac:dyDescent="0.2"/>
    <row r="2270" ht="12.75" customHeight="1" x14ac:dyDescent="0.2"/>
    <row r="2271" ht="12.75" customHeight="1" x14ac:dyDescent="0.2"/>
    <row r="2272" ht="12.75" customHeight="1" x14ac:dyDescent="0.2"/>
    <row r="2273" ht="12.75" customHeight="1" x14ac:dyDescent="0.2"/>
    <row r="2274" ht="12.75" customHeight="1" x14ac:dyDescent="0.2"/>
    <row r="2275" ht="12.75" customHeight="1" x14ac:dyDescent="0.2"/>
    <row r="2276" ht="12.75" customHeight="1" x14ac:dyDescent="0.2"/>
    <row r="2277" ht="12.75" customHeight="1" x14ac:dyDescent="0.2"/>
    <row r="2278" ht="12.75" customHeight="1" x14ac:dyDescent="0.2"/>
    <row r="2279" ht="12.75" customHeight="1" x14ac:dyDescent="0.2"/>
    <row r="2280" ht="12.75" customHeight="1" x14ac:dyDescent="0.2"/>
    <row r="2281" ht="12.75" customHeight="1" x14ac:dyDescent="0.2"/>
    <row r="2282" ht="12.75" customHeight="1" x14ac:dyDescent="0.2"/>
    <row r="2283" ht="12.75" customHeight="1" x14ac:dyDescent="0.2"/>
    <row r="2284" ht="12.75" customHeight="1" x14ac:dyDescent="0.2"/>
    <row r="2285" ht="12.75" customHeight="1" x14ac:dyDescent="0.2"/>
    <row r="2286" ht="12.75" customHeight="1" x14ac:dyDescent="0.2"/>
    <row r="2287" ht="12.75" customHeight="1" x14ac:dyDescent="0.2"/>
    <row r="2288" ht="12.75" customHeight="1" x14ac:dyDescent="0.2"/>
    <row r="2289" ht="12.75" customHeight="1" x14ac:dyDescent="0.2"/>
    <row r="2290" ht="12.75" customHeight="1" x14ac:dyDescent="0.2"/>
    <row r="2291" ht="12.75" customHeight="1" x14ac:dyDescent="0.2"/>
    <row r="2292" ht="12.75" customHeight="1" x14ac:dyDescent="0.2"/>
    <row r="2293" ht="12.75" customHeight="1" x14ac:dyDescent="0.2"/>
    <row r="2294" ht="12.75" customHeight="1" x14ac:dyDescent="0.2"/>
    <row r="2295" ht="12.75" customHeight="1" x14ac:dyDescent="0.2"/>
    <row r="2296" ht="12.75" customHeight="1" x14ac:dyDescent="0.2"/>
    <row r="2297" ht="12.75" customHeight="1" x14ac:dyDescent="0.2"/>
    <row r="2298" ht="12.75" customHeight="1" x14ac:dyDescent="0.2"/>
    <row r="2299" ht="12.75" customHeight="1" x14ac:dyDescent="0.2"/>
    <row r="2300" ht="12.75" customHeight="1" x14ac:dyDescent="0.2"/>
    <row r="2301" ht="12.75" customHeight="1" x14ac:dyDescent="0.2"/>
    <row r="2302" ht="12.75" customHeight="1" x14ac:dyDescent="0.2"/>
    <row r="2303" ht="12.75" customHeight="1" x14ac:dyDescent="0.2"/>
    <row r="2304" ht="12.75" customHeight="1" x14ac:dyDescent="0.2"/>
    <row r="2305" ht="12.75" customHeight="1" x14ac:dyDescent="0.2"/>
    <row r="2306" ht="12.75" customHeight="1" x14ac:dyDescent="0.2"/>
    <row r="2307" ht="12.75" customHeight="1" x14ac:dyDescent="0.2"/>
    <row r="2308" ht="12.75" customHeight="1" x14ac:dyDescent="0.2"/>
    <row r="2309" ht="12.75" customHeight="1" x14ac:dyDescent="0.2"/>
    <row r="2310" ht="12.75" customHeight="1" x14ac:dyDescent="0.2"/>
    <row r="2311" ht="12.75" customHeight="1" x14ac:dyDescent="0.2"/>
    <row r="2312" ht="12.75" customHeight="1" x14ac:dyDescent="0.2"/>
    <row r="2313" ht="12.75" customHeight="1" x14ac:dyDescent="0.2"/>
    <row r="2314" ht="12.75" customHeight="1" x14ac:dyDescent="0.2"/>
    <row r="2315" ht="12.75" customHeight="1" x14ac:dyDescent="0.2"/>
    <row r="2316" ht="12.75" customHeight="1" x14ac:dyDescent="0.2"/>
    <row r="2317" ht="12.75" customHeight="1" x14ac:dyDescent="0.2"/>
    <row r="2318" ht="12.75" customHeight="1" x14ac:dyDescent="0.2"/>
    <row r="2319" ht="12.75" customHeight="1" x14ac:dyDescent="0.2"/>
    <row r="2320" ht="12.75" customHeight="1" x14ac:dyDescent="0.2"/>
    <row r="2321" ht="12.75" customHeight="1" x14ac:dyDescent="0.2"/>
    <row r="2322" ht="12.75" customHeight="1" x14ac:dyDescent="0.2"/>
    <row r="2323" ht="12.75" customHeight="1" x14ac:dyDescent="0.2"/>
    <row r="2324" ht="12.75" customHeight="1" x14ac:dyDescent="0.2"/>
    <row r="2325" ht="12.75" customHeight="1" x14ac:dyDescent="0.2"/>
    <row r="2326" ht="12.75" customHeight="1" x14ac:dyDescent="0.2"/>
    <row r="2327" ht="12.75" customHeight="1" x14ac:dyDescent="0.2"/>
    <row r="2328" ht="12.75" customHeight="1" x14ac:dyDescent="0.2"/>
    <row r="2329" ht="12.75" customHeight="1" x14ac:dyDescent="0.2"/>
    <row r="2330" ht="12.75" customHeight="1" x14ac:dyDescent="0.2"/>
    <row r="2331" ht="12.75" customHeight="1" x14ac:dyDescent="0.2"/>
    <row r="2332" ht="12.75" customHeight="1" x14ac:dyDescent="0.2"/>
    <row r="2333" ht="12.75" customHeight="1" x14ac:dyDescent="0.2"/>
    <row r="2334" ht="12.75" customHeight="1" x14ac:dyDescent="0.2"/>
    <row r="2335" ht="12.75" customHeight="1" x14ac:dyDescent="0.2"/>
    <row r="2336" ht="12.75" customHeight="1" x14ac:dyDescent="0.2"/>
    <row r="2337" ht="12.75" customHeight="1" x14ac:dyDescent="0.2"/>
    <row r="2338" ht="12.75" customHeight="1" x14ac:dyDescent="0.2"/>
    <row r="2339" ht="12.75" customHeight="1" x14ac:dyDescent="0.2"/>
    <row r="2340" ht="12.75" customHeight="1" x14ac:dyDescent="0.2"/>
    <row r="2341" ht="12.75" customHeight="1" x14ac:dyDescent="0.2"/>
    <row r="2342" ht="12.75" customHeight="1" x14ac:dyDescent="0.2"/>
    <row r="2343" ht="12.75" customHeight="1" x14ac:dyDescent="0.2"/>
    <row r="2344" ht="12.75" customHeight="1" x14ac:dyDescent="0.2"/>
    <row r="2345" ht="12.75" customHeight="1" x14ac:dyDescent="0.2"/>
    <row r="2346" ht="12.75" customHeight="1" x14ac:dyDescent="0.2"/>
    <row r="2347" ht="12.75" customHeight="1" x14ac:dyDescent="0.2"/>
    <row r="2348" ht="12.75" customHeight="1" x14ac:dyDescent="0.2"/>
    <row r="2349" ht="12.75" customHeight="1" x14ac:dyDescent="0.2"/>
    <row r="2350" ht="12.75" customHeight="1" x14ac:dyDescent="0.2"/>
    <row r="2351" ht="12.75" customHeight="1" x14ac:dyDescent="0.2"/>
    <row r="2352" ht="12.75" customHeight="1" x14ac:dyDescent="0.2"/>
    <row r="2353" ht="12.75" customHeight="1" x14ac:dyDescent="0.2"/>
    <row r="2354" ht="12.75" customHeight="1" x14ac:dyDescent="0.2"/>
    <row r="2355" ht="12.75" customHeight="1" x14ac:dyDescent="0.2"/>
    <row r="2356" ht="12.75" customHeight="1" x14ac:dyDescent="0.2"/>
    <row r="2357" ht="12.75" customHeight="1" x14ac:dyDescent="0.2"/>
    <row r="2358" ht="12.75" customHeight="1" x14ac:dyDescent="0.2"/>
    <row r="2359" ht="12.75" customHeight="1" x14ac:dyDescent="0.2"/>
    <row r="2360" ht="12.75" customHeight="1" x14ac:dyDescent="0.2"/>
    <row r="2361" ht="12.75" customHeight="1" x14ac:dyDescent="0.2"/>
    <row r="2362" ht="12.75" customHeight="1" x14ac:dyDescent="0.2"/>
    <row r="2363" ht="12.75" customHeight="1" x14ac:dyDescent="0.2"/>
    <row r="2364" ht="12.75" customHeight="1" x14ac:dyDescent="0.2"/>
    <row r="2365" ht="12.75" customHeight="1" x14ac:dyDescent="0.2"/>
    <row r="2366" ht="12.75" customHeight="1" x14ac:dyDescent="0.2"/>
    <row r="2367" ht="12.75" customHeight="1" x14ac:dyDescent="0.2"/>
    <row r="2368" ht="12.75" customHeight="1" x14ac:dyDescent="0.2"/>
    <row r="2369" ht="12.75" customHeight="1" x14ac:dyDescent="0.2"/>
    <row r="2370" ht="12.75" customHeight="1" x14ac:dyDescent="0.2"/>
    <row r="2371" ht="12.75" customHeight="1" x14ac:dyDescent="0.2"/>
    <row r="2372" ht="12.75" customHeight="1" x14ac:dyDescent="0.2"/>
    <row r="2373" ht="12.75" customHeight="1" x14ac:dyDescent="0.2"/>
    <row r="2374" ht="12.75" customHeight="1" x14ac:dyDescent="0.2"/>
    <row r="2375" ht="12.75" customHeight="1" x14ac:dyDescent="0.2"/>
    <row r="2376" ht="12.75" customHeight="1" x14ac:dyDescent="0.2"/>
    <row r="2377" ht="12.75" customHeight="1" x14ac:dyDescent="0.2"/>
    <row r="2378" ht="12.75" customHeight="1" x14ac:dyDescent="0.2"/>
    <row r="2379" ht="12.75" customHeight="1" x14ac:dyDescent="0.2"/>
    <row r="2380" ht="12.75" customHeight="1" x14ac:dyDescent="0.2"/>
    <row r="2381" ht="12.75" customHeight="1" x14ac:dyDescent="0.2"/>
    <row r="2382" ht="12.75" customHeight="1" x14ac:dyDescent="0.2"/>
    <row r="2383" ht="12.75" customHeight="1" x14ac:dyDescent="0.2"/>
    <row r="2384" ht="12.75" customHeight="1" x14ac:dyDescent="0.2"/>
    <row r="2385" ht="12.75" customHeight="1" x14ac:dyDescent="0.2"/>
    <row r="2386" ht="12.75" customHeight="1" x14ac:dyDescent="0.2"/>
    <row r="2387" ht="12.75" customHeight="1" x14ac:dyDescent="0.2"/>
    <row r="2388" ht="12.75" customHeight="1" x14ac:dyDescent="0.2"/>
    <row r="2389" ht="12.75" customHeight="1" x14ac:dyDescent="0.2"/>
    <row r="2390" ht="12.75" customHeight="1" x14ac:dyDescent="0.2"/>
    <row r="2391" ht="12.75" customHeight="1" x14ac:dyDescent="0.2"/>
    <row r="2392" ht="12.75" customHeight="1" x14ac:dyDescent="0.2"/>
    <row r="2393" ht="12.75" customHeight="1" x14ac:dyDescent="0.2"/>
    <row r="2394" ht="12.75" customHeight="1" x14ac:dyDescent="0.2"/>
    <row r="2395" ht="12.75" customHeight="1" x14ac:dyDescent="0.2"/>
    <row r="2396" ht="12.75" customHeight="1" x14ac:dyDescent="0.2"/>
    <row r="2397" ht="12.75" customHeight="1" x14ac:dyDescent="0.2"/>
    <row r="2398" ht="12.75" customHeight="1" x14ac:dyDescent="0.2"/>
    <row r="2399" ht="12.75" customHeight="1" x14ac:dyDescent="0.2"/>
    <row r="2400" ht="12.75" customHeight="1" x14ac:dyDescent="0.2"/>
    <row r="2401" ht="12.75" customHeight="1" x14ac:dyDescent="0.2"/>
    <row r="2402" ht="12.75" customHeight="1" x14ac:dyDescent="0.2"/>
    <row r="2403" ht="12.75" customHeight="1" x14ac:dyDescent="0.2"/>
    <row r="2404" ht="12.75" customHeight="1" x14ac:dyDescent="0.2"/>
    <row r="2405" ht="12.75" customHeight="1" x14ac:dyDescent="0.2"/>
    <row r="2406" ht="12.75" customHeight="1" x14ac:dyDescent="0.2"/>
    <row r="2407" ht="12.75" customHeight="1" x14ac:dyDescent="0.2"/>
    <row r="2408" ht="12.75" customHeight="1" x14ac:dyDescent="0.2"/>
    <row r="2409" ht="12.75" customHeight="1" x14ac:dyDescent="0.2"/>
    <row r="2410" ht="12.75" customHeight="1" x14ac:dyDescent="0.2"/>
    <row r="2411" ht="12.75" customHeight="1" x14ac:dyDescent="0.2"/>
    <row r="2412" ht="12.75" customHeight="1" x14ac:dyDescent="0.2"/>
    <row r="2413" ht="12.75" customHeight="1" x14ac:dyDescent="0.2"/>
    <row r="2414" ht="12.75" customHeight="1" x14ac:dyDescent="0.2"/>
    <row r="2415" ht="12.75" customHeight="1" x14ac:dyDescent="0.2"/>
    <row r="2416" ht="12.75" customHeight="1" x14ac:dyDescent="0.2"/>
    <row r="2417" ht="12.75" customHeight="1" x14ac:dyDescent="0.2"/>
    <row r="2418" ht="12.75" customHeight="1" x14ac:dyDescent="0.2"/>
    <row r="2419" ht="12.75" customHeight="1" x14ac:dyDescent="0.2"/>
    <row r="2420" ht="12.75" customHeight="1" x14ac:dyDescent="0.2"/>
    <row r="2421" ht="12.75" customHeight="1" x14ac:dyDescent="0.2"/>
    <row r="2422" ht="12.75" customHeight="1" x14ac:dyDescent="0.2"/>
    <row r="2423" ht="12.75" customHeight="1" x14ac:dyDescent="0.2"/>
    <row r="2424" ht="12.75" customHeight="1" x14ac:dyDescent="0.2"/>
    <row r="2425" ht="12.75" customHeight="1" x14ac:dyDescent="0.2"/>
    <row r="2426" ht="12.75" customHeight="1" x14ac:dyDescent="0.2"/>
    <row r="2427" ht="12.75" customHeight="1" x14ac:dyDescent="0.2"/>
    <row r="2428" ht="12.75" customHeight="1" x14ac:dyDescent="0.2"/>
    <row r="2429" ht="12.75" customHeight="1" x14ac:dyDescent="0.2"/>
    <row r="2430" ht="12.75" customHeight="1" x14ac:dyDescent="0.2"/>
    <row r="2431" ht="12.75" customHeight="1" x14ac:dyDescent="0.2"/>
    <row r="2432" ht="12.75" customHeight="1" x14ac:dyDescent="0.2"/>
    <row r="2433" ht="12.75" customHeight="1" x14ac:dyDescent="0.2"/>
    <row r="2434" ht="12.75" customHeight="1" x14ac:dyDescent="0.2"/>
    <row r="2435" ht="12.75" customHeight="1" x14ac:dyDescent="0.2"/>
    <row r="2436" ht="12.75" customHeight="1" x14ac:dyDescent="0.2"/>
    <row r="2437" ht="12.75" customHeight="1" x14ac:dyDescent="0.2"/>
    <row r="2438" ht="12.75" customHeight="1" x14ac:dyDescent="0.2"/>
    <row r="2439" ht="12.75" customHeight="1" x14ac:dyDescent="0.2"/>
    <row r="2440" ht="12.75" customHeight="1" x14ac:dyDescent="0.2"/>
    <row r="2441" ht="12.75" customHeight="1" x14ac:dyDescent="0.2"/>
    <row r="2442" ht="12.75" customHeight="1" x14ac:dyDescent="0.2"/>
    <row r="2443" ht="12.75" customHeight="1" x14ac:dyDescent="0.2"/>
    <row r="2444" ht="12.75" customHeight="1" x14ac:dyDescent="0.2"/>
    <row r="2445" ht="12.75" customHeight="1" x14ac:dyDescent="0.2"/>
    <row r="2446" ht="12.75" customHeight="1" x14ac:dyDescent="0.2"/>
    <row r="2447" ht="12.75" customHeight="1" x14ac:dyDescent="0.2"/>
    <row r="2448" ht="12.75" customHeight="1" x14ac:dyDescent="0.2"/>
    <row r="2449" ht="12.75" customHeight="1" x14ac:dyDescent="0.2"/>
    <row r="2450" ht="12.75" customHeight="1" x14ac:dyDescent="0.2"/>
    <row r="2451" ht="12.75" customHeight="1" x14ac:dyDescent="0.2"/>
    <row r="2452" ht="12.75" customHeight="1" x14ac:dyDescent="0.2"/>
    <row r="2453" ht="12.75" customHeight="1" x14ac:dyDescent="0.2"/>
    <row r="2454" ht="12.75" customHeight="1" x14ac:dyDescent="0.2"/>
    <row r="2455" ht="12.75" customHeight="1" x14ac:dyDescent="0.2"/>
    <row r="2456" ht="12.75" customHeight="1" x14ac:dyDescent="0.2"/>
    <row r="2457" ht="12.75" customHeight="1" x14ac:dyDescent="0.2"/>
    <row r="2458" ht="12.75" customHeight="1" x14ac:dyDescent="0.2"/>
    <row r="2459" ht="12.75" customHeight="1" x14ac:dyDescent="0.2"/>
    <row r="2460" ht="12.75" customHeight="1" x14ac:dyDescent="0.2"/>
    <row r="2461" ht="12.75" customHeight="1" x14ac:dyDescent="0.2"/>
    <row r="2462" ht="12.75" customHeight="1" x14ac:dyDescent="0.2"/>
    <row r="2463" ht="12.75" customHeight="1" x14ac:dyDescent="0.2"/>
    <row r="2464" ht="12.75" customHeight="1" x14ac:dyDescent="0.2"/>
    <row r="2465" ht="12.75" customHeight="1" x14ac:dyDescent="0.2"/>
    <row r="2466" ht="12.75" customHeight="1" x14ac:dyDescent="0.2"/>
    <row r="2467" ht="12.75" customHeight="1" x14ac:dyDescent="0.2"/>
    <row r="2468" ht="12.75" customHeight="1" x14ac:dyDescent="0.2"/>
    <row r="2469" ht="12.75" customHeight="1" x14ac:dyDescent="0.2"/>
    <row r="2470" ht="12.75" customHeight="1" x14ac:dyDescent="0.2"/>
    <row r="2471" ht="12.75" customHeight="1" x14ac:dyDescent="0.2"/>
    <row r="2472" ht="12.75" customHeight="1" x14ac:dyDescent="0.2"/>
    <row r="2473" ht="12.75" customHeight="1" x14ac:dyDescent="0.2"/>
    <row r="2474" ht="12.75" customHeight="1" x14ac:dyDescent="0.2"/>
    <row r="2475" ht="12.75" customHeight="1" x14ac:dyDescent="0.2"/>
    <row r="2476" ht="12.75" customHeight="1" x14ac:dyDescent="0.2"/>
    <row r="2477" ht="12.75" customHeight="1" x14ac:dyDescent="0.2"/>
    <row r="2478" ht="12.75" customHeight="1" x14ac:dyDescent="0.2"/>
    <row r="2479" ht="12.75" customHeight="1" x14ac:dyDescent="0.2"/>
    <row r="2480" ht="12.75" customHeight="1" x14ac:dyDescent="0.2"/>
    <row r="2481" ht="12.75" customHeight="1" x14ac:dyDescent="0.2"/>
    <row r="2482" ht="12.75" customHeight="1" x14ac:dyDescent="0.2"/>
    <row r="2483" ht="12.75" customHeight="1" x14ac:dyDescent="0.2"/>
    <row r="2484" ht="12.75" customHeight="1" x14ac:dyDescent="0.2"/>
    <row r="2485" ht="12.75" customHeight="1" x14ac:dyDescent="0.2"/>
    <row r="2486" ht="12.75" customHeight="1" x14ac:dyDescent="0.2"/>
    <row r="2487" ht="12.75" customHeight="1" x14ac:dyDescent="0.2"/>
    <row r="2488" ht="12.75" customHeight="1" x14ac:dyDescent="0.2"/>
    <row r="2489" ht="12.75" customHeight="1" x14ac:dyDescent="0.2"/>
    <row r="2490" ht="12.75" customHeight="1" x14ac:dyDescent="0.2"/>
    <row r="2491" ht="12.75" customHeight="1" x14ac:dyDescent="0.2"/>
    <row r="2492" ht="12.75" customHeight="1" x14ac:dyDescent="0.2"/>
    <row r="2493" ht="12.75" customHeight="1" x14ac:dyDescent="0.2"/>
    <row r="2494" ht="12.75" customHeight="1" x14ac:dyDescent="0.2"/>
    <row r="2495" ht="12.75" customHeight="1" x14ac:dyDescent="0.2"/>
    <row r="2496" ht="12.75" customHeight="1" x14ac:dyDescent="0.2"/>
    <row r="2497" ht="12.75" customHeight="1" x14ac:dyDescent="0.2"/>
    <row r="2498" ht="12.75" customHeight="1" x14ac:dyDescent="0.2"/>
    <row r="2499" ht="12.75" customHeight="1" x14ac:dyDescent="0.2"/>
    <row r="2500" ht="12.75" customHeight="1" x14ac:dyDescent="0.2"/>
    <row r="2501" ht="12.75" customHeight="1" x14ac:dyDescent="0.2"/>
    <row r="2502" ht="12.75" customHeight="1" x14ac:dyDescent="0.2"/>
    <row r="2503" ht="12.75" customHeight="1" x14ac:dyDescent="0.2"/>
    <row r="2504" ht="12.75" customHeight="1" x14ac:dyDescent="0.2"/>
    <row r="2505" ht="12.75" customHeight="1" x14ac:dyDescent="0.2"/>
    <row r="2506" ht="12.75" customHeight="1" x14ac:dyDescent="0.2"/>
    <row r="2507" ht="12.75" customHeight="1" x14ac:dyDescent="0.2"/>
    <row r="2508" ht="12.75" customHeight="1" x14ac:dyDescent="0.2"/>
    <row r="2509" ht="12.75" customHeight="1" x14ac:dyDescent="0.2"/>
    <row r="2510" ht="12.75" customHeight="1" x14ac:dyDescent="0.2"/>
    <row r="2511" ht="12.75" customHeight="1" x14ac:dyDescent="0.2"/>
    <row r="2512" ht="12.75" customHeight="1" x14ac:dyDescent="0.2"/>
    <row r="2513" ht="12.75" customHeight="1" x14ac:dyDescent="0.2"/>
    <row r="2514" ht="12.75" customHeight="1" x14ac:dyDescent="0.2"/>
    <row r="2515" ht="12.75" customHeight="1" x14ac:dyDescent="0.2"/>
    <row r="2516" ht="12.75" customHeight="1" x14ac:dyDescent="0.2"/>
    <row r="2517" ht="12.75" customHeight="1" x14ac:dyDescent="0.2"/>
    <row r="2518" ht="12.75" customHeight="1" x14ac:dyDescent="0.2"/>
    <row r="2519" ht="12.75" customHeight="1" x14ac:dyDescent="0.2"/>
    <row r="2520" ht="12.75" customHeight="1" x14ac:dyDescent="0.2"/>
    <row r="2521" ht="12.75" customHeight="1" x14ac:dyDescent="0.2"/>
    <row r="2522" ht="12.75" customHeight="1" x14ac:dyDescent="0.2"/>
    <row r="2523" ht="12.75" customHeight="1" x14ac:dyDescent="0.2"/>
    <row r="2524" ht="12.75" customHeight="1" x14ac:dyDescent="0.2"/>
    <row r="2525" ht="12.75" customHeight="1" x14ac:dyDescent="0.2"/>
    <row r="2526" ht="12.75" customHeight="1" x14ac:dyDescent="0.2"/>
    <row r="2527" ht="12.75" customHeight="1" x14ac:dyDescent="0.2"/>
    <row r="2528" ht="12.75" customHeight="1" x14ac:dyDescent="0.2"/>
    <row r="2529" ht="12.75" customHeight="1" x14ac:dyDescent="0.2"/>
    <row r="2530" ht="12.75" customHeight="1" x14ac:dyDescent="0.2"/>
    <row r="2531" ht="12.75" customHeight="1" x14ac:dyDescent="0.2"/>
    <row r="2532" ht="12.75" customHeight="1" x14ac:dyDescent="0.2"/>
    <row r="2533" ht="12.75" customHeight="1" x14ac:dyDescent="0.2"/>
    <row r="2534" ht="12.75" customHeight="1" x14ac:dyDescent="0.2"/>
    <row r="2535" ht="12.75" customHeight="1" x14ac:dyDescent="0.2"/>
    <row r="2536" ht="12.75" customHeight="1" x14ac:dyDescent="0.2"/>
    <row r="2537" ht="12.75" customHeight="1" x14ac:dyDescent="0.2"/>
    <row r="2538" ht="12.75" customHeight="1" x14ac:dyDescent="0.2"/>
    <row r="2539" ht="12.75" customHeight="1" x14ac:dyDescent="0.2"/>
    <row r="2540" ht="12.75" customHeight="1" x14ac:dyDescent="0.2"/>
    <row r="2541" ht="12.75" customHeight="1" x14ac:dyDescent="0.2"/>
    <row r="2542" ht="12.75" customHeight="1" x14ac:dyDescent="0.2"/>
    <row r="2543" ht="12.75" customHeight="1" x14ac:dyDescent="0.2"/>
    <row r="2544" ht="12.75" customHeight="1" x14ac:dyDescent="0.2"/>
    <row r="2545" ht="12.75" customHeight="1" x14ac:dyDescent="0.2"/>
    <row r="2546" ht="12.75" customHeight="1" x14ac:dyDescent="0.2"/>
    <row r="2547" ht="12.75" customHeight="1" x14ac:dyDescent="0.2"/>
    <row r="2548" ht="12.75" customHeight="1" x14ac:dyDescent="0.2"/>
    <row r="2549" ht="12.75" customHeight="1" x14ac:dyDescent="0.2"/>
    <row r="2550" ht="12.75" customHeight="1" x14ac:dyDescent="0.2"/>
    <row r="2551" ht="12.75" customHeight="1" x14ac:dyDescent="0.2"/>
    <row r="2552" ht="12.75" customHeight="1" x14ac:dyDescent="0.2"/>
    <row r="2553" ht="12.75" customHeight="1" x14ac:dyDescent="0.2"/>
    <row r="2554" ht="12.75" customHeight="1" x14ac:dyDescent="0.2"/>
    <row r="2555" ht="12.75" customHeight="1" x14ac:dyDescent="0.2"/>
    <row r="2556" ht="12.75" customHeight="1" x14ac:dyDescent="0.2"/>
    <row r="2557" ht="12.75" customHeight="1" x14ac:dyDescent="0.2"/>
    <row r="2558" ht="12.75" customHeight="1" x14ac:dyDescent="0.2"/>
    <row r="2559" ht="12.75" customHeight="1" x14ac:dyDescent="0.2"/>
    <row r="2560" ht="12.75" customHeight="1" x14ac:dyDescent="0.2"/>
    <row r="2561" ht="12.75" customHeight="1" x14ac:dyDescent="0.2"/>
    <row r="2562" ht="12.75" customHeight="1" x14ac:dyDescent="0.2"/>
    <row r="2563" ht="12.75" customHeight="1" x14ac:dyDescent="0.2"/>
    <row r="2564" ht="12.75" customHeight="1" x14ac:dyDescent="0.2"/>
    <row r="2565" ht="12.75" customHeight="1" x14ac:dyDescent="0.2"/>
    <row r="2566" ht="12.75" customHeight="1" x14ac:dyDescent="0.2"/>
    <row r="2567" ht="12.75" customHeight="1" x14ac:dyDescent="0.2"/>
    <row r="2568" ht="12.75" customHeight="1" x14ac:dyDescent="0.2"/>
    <row r="2569" ht="12.75" customHeight="1" x14ac:dyDescent="0.2"/>
    <row r="2570" ht="12.75" customHeight="1" x14ac:dyDescent="0.2"/>
    <row r="2571" ht="12.75" customHeight="1" x14ac:dyDescent="0.2"/>
    <row r="2572" ht="12.75" customHeight="1" x14ac:dyDescent="0.2"/>
    <row r="2573" ht="12.75" customHeight="1" x14ac:dyDescent="0.2"/>
    <row r="2574" ht="12.75" customHeight="1" x14ac:dyDescent="0.2"/>
    <row r="2575" ht="12.75" customHeight="1" x14ac:dyDescent="0.2"/>
    <row r="2576" ht="12.75" customHeight="1" x14ac:dyDescent="0.2"/>
    <row r="2577" ht="12.75" customHeight="1" x14ac:dyDescent="0.2"/>
    <row r="2578" ht="12.75" customHeight="1" x14ac:dyDescent="0.2"/>
    <row r="2579" ht="12.75" customHeight="1" x14ac:dyDescent="0.2"/>
    <row r="2580" ht="12.75" customHeight="1" x14ac:dyDescent="0.2"/>
    <row r="2581" ht="12.75" customHeight="1" x14ac:dyDescent="0.2"/>
    <row r="2582" ht="12.75" customHeight="1" x14ac:dyDescent="0.2"/>
    <row r="2583" ht="12.75" customHeight="1" x14ac:dyDescent="0.2"/>
    <row r="2584" ht="12.75" customHeight="1" x14ac:dyDescent="0.2"/>
    <row r="2585" ht="12.75" customHeight="1" x14ac:dyDescent="0.2"/>
    <row r="2586" ht="12.75" customHeight="1" x14ac:dyDescent="0.2"/>
    <row r="2587" ht="12.75" customHeight="1" x14ac:dyDescent="0.2"/>
    <row r="2588" ht="12.75" customHeight="1" x14ac:dyDescent="0.2"/>
    <row r="2589" ht="12.75" customHeight="1" x14ac:dyDescent="0.2"/>
    <row r="2590" ht="12.75" customHeight="1" x14ac:dyDescent="0.2"/>
    <row r="2591" ht="12.75" customHeight="1" x14ac:dyDescent="0.2"/>
    <row r="2592" ht="12.75" customHeight="1" x14ac:dyDescent="0.2"/>
    <row r="2593" ht="12.75" customHeight="1" x14ac:dyDescent="0.2"/>
    <row r="2594" ht="12.75" customHeight="1" x14ac:dyDescent="0.2"/>
    <row r="2595" ht="12.75" customHeight="1" x14ac:dyDescent="0.2"/>
    <row r="2596" ht="12.75" customHeight="1" x14ac:dyDescent="0.2"/>
    <row r="2597" ht="12.75" customHeight="1" x14ac:dyDescent="0.2"/>
    <row r="2598" ht="12.75" customHeight="1" x14ac:dyDescent="0.2"/>
    <row r="2599" ht="12.75" customHeight="1" x14ac:dyDescent="0.2"/>
    <row r="2600" ht="12.75" customHeight="1" x14ac:dyDescent="0.2"/>
    <row r="2601" ht="12.75" customHeight="1" x14ac:dyDescent="0.2"/>
    <row r="2602" ht="12.75" customHeight="1" x14ac:dyDescent="0.2"/>
    <row r="2603" ht="12.75" customHeight="1" x14ac:dyDescent="0.2"/>
    <row r="2604" ht="12.75" customHeight="1" x14ac:dyDescent="0.2"/>
    <row r="2605" ht="12.75" customHeight="1" x14ac:dyDescent="0.2"/>
    <row r="2606" ht="12.75" customHeight="1" x14ac:dyDescent="0.2"/>
    <row r="2607" ht="12.75" customHeight="1" x14ac:dyDescent="0.2"/>
    <row r="2608" ht="12.75" customHeight="1" x14ac:dyDescent="0.2"/>
    <row r="2609" ht="12.75" customHeight="1" x14ac:dyDescent="0.2"/>
    <row r="2610" ht="12.75" customHeight="1" x14ac:dyDescent="0.2"/>
    <row r="2611" ht="12.75" customHeight="1" x14ac:dyDescent="0.2"/>
    <row r="2612" ht="12.75" customHeight="1" x14ac:dyDescent="0.2"/>
    <row r="2613" ht="12.75" customHeight="1" x14ac:dyDescent="0.2"/>
    <row r="2614" ht="12.75" customHeight="1" x14ac:dyDescent="0.2"/>
    <row r="2615" ht="12.75" customHeight="1" x14ac:dyDescent="0.2"/>
    <row r="2616" ht="12.75" customHeight="1" x14ac:dyDescent="0.2"/>
    <row r="2617" ht="12.75" customHeight="1" x14ac:dyDescent="0.2"/>
    <row r="2618" ht="12.75" customHeight="1" x14ac:dyDescent="0.2"/>
    <row r="2619" ht="12.75" customHeight="1" x14ac:dyDescent="0.2"/>
    <row r="2620" ht="12.75" customHeight="1" x14ac:dyDescent="0.2"/>
    <row r="2621" ht="12.75" customHeight="1" x14ac:dyDescent="0.2"/>
    <row r="2622" ht="12.75" customHeight="1" x14ac:dyDescent="0.2"/>
    <row r="2623" ht="12.75" customHeight="1" x14ac:dyDescent="0.2"/>
    <row r="2624" ht="12.75" customHeight="1" x14ac:dyDescent="0.2"/>
    <row r="2625" ht="12.75" customHeight="1" x14ac:dyDescent="0.2"/>
    <row r="2626" ht="12.75" customHeight="1" x14ac:dyDescent="0.2"/>
    <row r="2627" ht="12.75" customHeight="1" x14ac:dyDescent="0.2"/>
    <row r="2628" ht="12.75" customHeight="1" x14ac:dyDescent="0.2"/>
    <row r="2629" ht="12.75" customHeight="1" x14ac:dyDescent="0.2"/>
    <row r="2630" ht="12.75" customHeight="1" x14ac:dyDescent="0.2"/>
    <row r="2631" ht="12.75" customHeight="1" x14ac:dyDescent="0.2"/>
    <row r="2632" ht="12.75" customHeight="1" x14ac:dyDescent="0.2"/>
    <row r="2633" ht="12.75" customHeight="1" x14ac:dyDescent="0.2"/>
    <row r="2634" ht="12.75" customHeight="1" x14ac:dyDescent="0.2"/>
    <row r="2635" ht="12.75" customHeight="1" x14ac:dyDescent="0.2"/>
    <row r="2636" ht="12.75" customHeight="1" x14ac:dyDescent="0.2"/>
    <row r="2637" ht="12.75" customHeight="1" x14ac:dyDescent="0.2"/>
    <row r="2638" ht="12.75" customHeight="1" x14ac:dyDescent="0.2"/>
    <row r="2639" ht="12.75" customHeight="1" x14ac:dyDescent="0.2"/>
    <row r="2640" ht="12.75" customHeight="1" x14ac:dyDescent="0.2"/>
    <row r="2641" ht="12.75" customHeight="1" x14ac:dyDescent="0.2"/>
    <row r="2642" ht="12.75" customHeight="1" x14ac:dyDescent="0.2"/>
    <row r="2643" ht="12.75" customHeight="1" x14ac:dyDescent="0.2"/>
    <row r="2644" ht="12.75" customHeight="1" x14ac:dyDescent="0.2"/>
    <row r="2645" ht="12.75" customHeight="1" x14ac:dyDescent="0.2"/>
    <row r="2646" ht="12.75" customHeight="1" x14ac:dyDescent="0.2"/>
    <row r="2647" ht="12.75" customHeight="1" x14ac:dyDescent="0.2"/>
    <row r="2648" ht="12.75" customHeight="1" x14ac:dyDescent="0.2"/>
    <row r="2649" ht="12.75" customHeight="1" x14ac:dyDescent="0.2"/>
    <row r="2650" ht="12.75" customHeight="1" x14ac:dyDescent="0.2"/>
    <row r="2651" ht="12.75" customHeight="1" x14ac:dyDescent="0.2"/>
    <row r="2652" ht="12.75" customHeight="1" x14ac:dyDescent="0.2"/>
    <row r="2653" ht="12.75" customHeight="1" x14ac:dyDescent="0.2"/>
    <row r="2654" ht="12.75" customHeight="1" x14ac:dyDescent="0.2"/>
    <row r="2655" ht="12.75" customHeight="1" x14ac:dyDescent="0.2"/>
    <row r="2656" ht="12.75" customHeight="1" x14ac:dyDescent="0.2"/>
    <row r="2657" ht="12.75" customHeight="1" x14ac:dyDescent="0.2"/>
    <row r="2658" ht="12.75" customHeight="1" x14ac:dyDescent="0.2"/>
    <row r="2659" ht="12.75" customHeight="1" x14ac:dyDescent="0.2"/>
    <row r="2660" ht="12.75" customHeight="1" x14ac:dyDescent="0.2"/>
    <row r="2661" ht="12.75" customHeight="1" x14ac:dyDescent="0.2"/>
    <row r="2662" ht="12.75" customHeight="1" x14ac:dyDescent="0.2"/>
    <row r="2663" ht="12.75" customHeight="1" x14ac:dyDescent="0.2"/>
    <row r="2664" ht="12.75" customHeight="1" x14ac:dyDescent="0.2"/>
    <row r="2665" ht="12.75" customHeight="1" x14ac:dyDescent="0.2"/>
    <row r="2666" ht="12.75" customHeight="1" x14ac:dyDescent="0.2"/>
    <row r="2667" ht="12.75" customHeight="1" x14ac:dyDescent="0.2"/>
    <row r="2668" ht="12.75" customHeight="1" x14ac:dyDescent="0.2"/>
    <row r="2669" ht="12.75" customHeight="1" x14ac:dyDescent="0.2"/>
    <row r="2670" ht="12.75" customHeight="1" x14ac:dyDescent="0.2"/>
    <row r="2671" ht="12.75" customHeight="1" x14ac:dyDescent="0.2"/>
    <row r="2672" ht="12.75" customHeight="1" x14ac:dyDescent="0.2"/>
    <row r="2673" ht="12.75" customHeight="1" x14ac:dyDescent="0.2"/>
    <row r="2674" ht="12.75" customHeight="1" x14ac:dyDescent="0.2"/>
    <row r="2675" ht="12.75" customHeight="1" x14ac:dyDescent="0.2"/>
    <row r="2676" ht="12.75" customHeight="1" x14ac:dyDescent="0.2"/>
    <row r="2677" ht="12.75" customHeight="1" x14ac:dyDescent="0.2"/>
    <row r="2678" ht="12.75" customHeight="1" x14ac:dyDescent="0.2"/>
    <row r="2679" ht="12.75" customHeight="1" x14ac:dyDescent="0.2"/>
    <row r="2680" ht="12.75" customHeight="1" x14ac:dyDescent="0.2"/>
    <row r="2681" ht="12.75" customHeight="1" x14ac:dyDescent="0.2"/>
    <row r="2682" ht="12.75" customHeight="1" x14ac:dyDescent="0.2"/>
    <row r="2683" ht="12.75" customHeight="1" x14ac:dyDescent="0.2"/>
    <row r="2684" ht="12.75" customHeight="1" x14ac:dyDescent="0.2"/>
    <row r="2685" ht="12.75" customHeight="1" x14ac:dyDescent="0.2"/>
    <row r="2686" ht="12.75" customHeight="1" x14ac:dyDescent="0.2"/>
    <row r="2687" ht="12.75" customHeight="1" x14ac:dyDescent="0.2"/>
    <row r="2688" ht="12.75" customHeight="1" x14ac:dyDescent="0.2"/>
    <row r="2689" ht="12.75" customHeight="1" x14ac:dyDescent="0.2"/>
    <row r="2690" ht="12.75" customHeight="1" x14ac:dyDescent="0.2"/>
    <row r="2691" ht="12.75" customHeight="1" x14ac:dyDescent="0.2"/>
    <row r="2692" ht="12.75" customHeight="1" x14ac:dyDescent="0.2"/>
    <row r="2693" ht="12.75" customHeight="1" x14ac:dyDescent="0.2"/>
    <row r="2694" ht="12.75" customHeight="1" x14ac:dyDescent="0.2"/>
    <row r="2695" ht="12.75" customHeight="1" x14ac:dyDescent="0.2"/>
    <row r="2696" ht="12.75" customHeight="1" x14ac:dyDescent="0.2"/>
    <row r="2697" ht="12.75" customHeight="1" x14ac:dyDescent="0.2"/>
    <row r="2698" ht="12.75" customHeight="1" x14ac:dyDescent="0.2"/>
    <row r="2699" ht="12.75" customHeight="1" x14ac:dyDescent="0.2"/>
    <row r="2700" ht="12.75" customHeight="1" x14ac:dyDescent="0.2"/>
    <row r="2701" ht="12.75" customHeight="1" x14ac:dyDescent="0.2"/>
    <row r="2702" ht="12.75" customHeight="1" x14ac:dyDescent="0.2"/>
    <row r="2703" ht="12.75" customHeight="1" x14ac:dyDescent="0.2"/>
    <row r="2704" ht="12.75" customHeight="1" x14ac:dyDescent="0.2"/>
    <row r="2705" ht="12.75" customHeight="1" x14ac:dyDescent="0.2"/>
    <row r="2706" ht="12.75" customHeight="1" x14ac:dyDescent="0.2"/>
    <row r="2707" ht="12.75" customHeight="1" x14ac:dyDescent="0.2"/>
    <row r="2708" ht="12.75" customHeight="1" x14ac:dyDescent="0.2"/>
    <row r="2709" ht="12.75" customHeight="1" x14ac:dyDescent="0.2"/>
    <row r="2710" ht="12.75" customHeight="1" x14ac:dyDescent="0.2"/>
    <row r="2711" ht="12.75" customHeight="1" x14ac:dyDescent="0.2"/>
    <row r="2712" ht="12.75" customHeight="1" x14ac:dyDescent="0.2"/>
    <row r="2713" ht="12.75" customHeight="1" x14ac:dyDescent="0.2"/>
    <row r="2714" ht="12.75" customHeight="1" x14ac:dyDescent="0.2"/>
    <row r="2715" ht="12.75" customHeight="1" x14ac:dyDescent="0.2"/>
    <row r="2716" ht="12.75" customHeight="1" x14ac:dyDescent="0.2"/>
    <row r="2717" ht="12.75" customHeight="1" x14ac:dyDescent="0.2"/>
    <row r="2718" ht="12.75" customHeight="1" x14ac:dyDescent="0.2"/>
    <row r="2719" ht="12.75" customHeight="1" x14ac:dyDescent="0.2"/>
    <row r="2720" ht="12.75" customHeight="1" x14ac:dyDescent="0.2"/>
    <row r="2721" ht="12.75" customHeight="1" x14ac:dyDescent="0.2"/>
    <row r="2722" ht="12.75" customHeight="1" x14ac:dyDescent="0.2"/>
    <row r="2723" ht="12.75" customHeight="1" x14ac:dyDescent="0.2"/>
    <row r="2724" ht="12.75" customHeight="1" x14ac:dyDescent="0.2"/>
    <row r="2725" ht="12.75" customHeight="1" x14ac:dyDescent="0.2"/>
    <row r="2726" ht="12.75" customHeight="1" x14ac:dyDescent="0.2"/>
    <row r="2727" ht="12.75" customHeight="1" x14ac:dyDescent="0.2"/>
    <row r="2728" ht="12.75" customHeight="1" x14ac:dyDescent="0.2"/>
    <row r="2729" ht="12.75" customHeight="1" x14ac:dyDescent="0.2"/>
    <row r="2730" ht="12.75" customHeight="1" x14ac:dyDescent="0.2"/>
    <row r="2731" ht="12.75" customHeight="1" x14ac:dyDescent="0.2"/>
    <row r="2732" ht="12.75" customHeight="1" x14ac:dyDescent="0.2"/>
    <row r="2733" ht="12.75" customHeight="1" x14ac:dyDescent="0.2"/>
    <row r="2734" ht="12.75" customHeight="1" x14ac:dyDescent="0.2"/>
    <row r="2735" ht="12.75" customHeight="1" x14ac:dyDescent="0.2"/>
    <row r="2736" ht="12.75" customHeight="1" x14ac:dyDescent="0.2"/>
    <row r="2737" ht="12.75" customHeight="1" x14ac:dyDescent="0.2"/>
    <row r="2738" ht="12.75" customHeight="1" x14ac:dyDescent="0.2"/>
    <row r="2739" ht="12.75" customHeight="1" x14ac:dyDescent="0.2"/>
    <row r="2740" ht="12.75" customHeight="1" x14ac:dyDescent="0.2"/>
    <row r="2741" ht="12.75" customHeight="1" x14ac:dyDescent="0.2"/>
    <row r="2742" ht="12.75" customHeight="1" x14ac:dyDescent="0.2"/>
    <row r="2743" ht="12.75" customHeight="1" x14ac:dyDescent="0.2"/>
    <row r="2744" ht="12.75" customHeight="1" x14ac:dyDescent="0.2"/>
    <row r="2745" ht="12.75" customHeight="1" x14ac:dyDescent="0.2"/>
    <row r="2746" ht="12.75" customHeight="1" x14ac:dyDescent="0.2"/>
    <row r="2747" ht="12.75" customHeight="1" x14ac:dyDescent="0.2"/>
    <row r="2748" ht="12.75" customHeight="1" x14ac:dyDescent="0.2"/>
    <row r="2749" ht="12.75" customHeight="1" x14ac:dyDescent="0.2"/>
    <row r="2750" ht="12.75" customHeight="1" x14ac:dyDescent="0.2"/>
    <row r="2751" ht="12.75" customHeight="1" x14ac:dyDescent="0.2"/>
    <row r="2752" ht="12.75" customHeight="1" x14ac:dyDescent="0.2"/>
    <row r="2753" ht="12.75" customHeight="1" x14ac:dyDescent="0.2"/>
    <row r="2754" ht="12.75" customHeight="1" x14ac:dyDescent="0.2"/>
    <row r="2755" ht="12.75" customHeight="1" x14ac:dyDescent="0.2"/>
    <row r="2756" ht="12.75" customHeight="1" x14ac:dyDescent="0.2"/>
    <row r="2757" ht="12.75" customHeight="1" x14ac:dyDescent="0.2"/>
    <row r="2758" ht="12.75" customHeight="1" x14ac:dyDescent="0.2"/>
    <row r="2759" ht="12.75" customHeight="1" x14ac:dyDescent="0.2"/>
    <row r="2760" ht="12.75" customHeight="1" x14ac:dyDescent="0.2"/>
    <row r="2761" ht="12.75" customHeight="1" x14ac:dyDescent="0.2"/>
    <row r="2762" ht="12.75" customHeight="1" x14ac:dyDescent="0.2"/>
    <row r="2763" ht="12.75" customHeight="1" x14ac:dyDescent="0.2"/>
    <row r="2764" ht="12.75" customHeight="1" x14ac:dyDescent="0.2"/>
    <row r="2765" ht="12.75" customHeight="1" x14ac:dyDescent="0.2"/>
    <row r="2766" ht="12.75" customHeight="1" x14ac:dyDescent="0.2"/>
    <row r="2767" ht="12.75" customHeight="1" x14ac:dyDescent="0.2"/>
    <row r="2768" ht="12.75" customHeight="1" x14ac:dyDescent="0.2"/>
    <row r="2769" ht="12.75" customHeight="1" x14ac:dyDescent="0.2"/>
    <row r="2770" ht="12.75" customHeight="1" x14ac:dyDescent="0.2"/>
    <row r="2771" ht="12.75" customHeight="1" x14ac:dyDescent="0.2"/>
    <row r="2772" ht="12.75" customHeight="1" x14ac:dyDescent="0.2"/>
    <row r="2773" ht="12.75" customHeight="1" x14ac:dyDescent="0.2"/>
    <row r="2774" ht="12.75" customHeight="1" x14ac:dyDescent="0.2"/>
    <row r="2775" ht="12.75" customHeight="1" x14ac:dyDescent="0.2"/>
    <row r="2776" ht="12.75" customHeight="1" x14ac:dyDescent="0.2"/>
    <row r="2777" ht="12.75" customHeight="1" x14ac:dyDescent="0.2"/>
    <row r="2778" ht="12.75" customHeight="1" x14ac:dyDescent="0.2"/>
    <row r="2779" ht="12.75" customHeight="1" x14ac:dyDescent="0.2"/>
    <row r="2780" ht="12.75" customHeight="1" x14ac:dyDescent="0.2"/>
    <row r="2781" ht="12.75" customHeight="1" x14ac:dyDescent="0.2"/>
    <row r="2782" ht="12.75" customHeight="1" x14ac:dyDescent="0.2"/>
    <row r="2783" ht="12.75" customHeight="1" x14ac:dyDescent="0.2"/>
    <row r="2784" ht="12.75" customHeight="1" x14ac:dyDescent="0.2"/>
    <row r="2785" ht="12.75" customHeight="1" x14ac:dyDescent="0.2"/>
    <row r="2786" ht="12.75" customHeight="1" x14ac:dyDescent="0.2"/>
    <row r="2787" ht="12.75" customHeight="1" x14ac:dyDescent="0.2"/>
    <row r="2788" ht="12.75" customHeight="1" x14ac:dyDescent="0.2"/>
    <row r="2789" ht="12.75" customHeight="1" x14ac:dyDescent="0.2"/>
    <row r="2790" ht="12.75" customHeight="1" x14ac:dyDescent="0.2"/>
    <row r="2791" ht="12.75" customHeight="1" x14ac:dyDescent="0.2"/>
    <row r="2792" ht="12.75" customHeight="1" x14ac:dyDescent="0.2"/>
    <row r="2793" ht="12.75" customHeight="1" x14ac:dyDescent="0.2"/>
    <row r="2794" ht="12.75" customHeight="1" x14ac:dyDescent="0.2"/>
    <row r="2795" ht="12.75" customHeight="1" x14ac:dyDescent="0.2"/>
    <row r="2796" ht="12.75" customHeight="1" x14ac:dyDescent="0.2"/>
    <row r="2797" ht="12.75" customHeight="1" x14ac:dyDescent="0.2"/>
    <row r="2798" ht="12.75" customHeight="1" x14ac:dyDescent="0.2"/>
    <row r="2799" ht="12.75" customHeight="1" x14ac:dyDescent="0.2"/>
    <row r="2800" ht="12.75" customHeight="1" x14ac:dyDescent="0.2"/>
    <row r="2801" ht="12.75" customHeight="1" x14ac:dyDescent="0.2"/>
    <row r="2802" ht="12.75" customHeight="1" x14ac:dyDescent="0.2"/>
    <row r="2803" ht="12.75" customHeight="1" x14ac:dyDescent="0.2"/>
    <row r="2804" ht="12.75" customHeight="1" x14ac:dyDescent="0.2"/>
    <row r="2805" ht="12.75" customHeight="1" x14ac:dyDescent="0.2"/>
    <row r="2806" ht="12.75" customHeight="1" x14ac:dyDescent="0.2"/>
    <row r="2807" ht="12.75" customHeight="1" x14ac:dyDescent="0.2"/>
    <row r="2808" ht="12.75" customHeight="1" x14ac:dyDescent="0.2"/>
    <row r="2809" ht="12.75" customHeight="1" x14ac:dyDescent="0.2"/>
    <row r="2810" ht="12.75" customHeight="1" x14ac:dyDescent="0.2"/>
    <row r="2811" ht="12.75" customHeight="1" x14ac:dyDescent="0.2"/>
    <row r="2812" ht="12.75" customHeight="1" x14ac:dyDescent="0.2"/>
    <row r="2813" ht="12.75" customHeight="1" x14ac:dyDescent="0.2"/>
    <row r="2814" ht="12.75" customHeight="1" x14ac:dyDescent="0.2"/>
    <row r="2815" ht="12.75" customHeight="1" x14ac:dyDescent="0.2"/>
    <row r="2816" ht="12.75" customHeight="1" x14ac:dyDescent="0.2"/>
    <row r="2817" ht="12.75" customHeight="1" x14ac:dyDescent="0.2"/>
    <row r="2818" ht="12.75" customHeight="1" x14ac:dyDescent="0.2"/>
    <row r="2819" ht="12.75" customHeight="1" x14ac:dyDescent="0.2"/>
    <row r="2820" ht="12.75" customHeight="1" x14ac:dyDescent="0.2"/>
    <row r="2821" ht="12.75" customHeight="1" x14ac:dyDescent="0.2"/>
    <row r="2822" ht="12.75" customHeight="1" x14ac:dyDescent="0.2"/>
    <row r="2823" ht="12.75" customHeight="1" x14ac:dyDescent="0.2"/>
    <row r="2824" ht="12.75" customHeight="1" x14ac:dyDescent="0.2"/>
    <row r="2825" ht="12.75" customHeight="1" x14ac:dyDescent="0.2"/>
    <row r="2826" ht="12.75" customHeight="1" x14ac:dyDescent="0.2"/>
    <row r="2827" ht="12.75" customHeight="1" x14ac:dyDescent="0.2"/>
    <row r="2828" ht="12.75" customHeight="1" x14ac:dyDescent="0.2"/>
    <row r="2829" ht="12.75" customHeight="1" x14ac:dyDescent="0.2"/>
    <row r="2830" ht="12.75" customHeight="1" x14ac:dyDescent="0.2"/>
    <row r="2831" ht="12.75" customHeight="1" x14ac:dyDescent="0.2"/>
    <row r="2832" ht="12.75" customHeight="1" x14ac:dyDescent="0.2"/>
    <row r="2833" ht="12.75" customHeight="1" x14ac:dyDescent="0.2"/>
    <row r="2834" ht="12.75" customHeight="1" x14ac:dyDescent="0.2"/>
    <row r="2835" ht="12.75" customHeight="1" x14ac:dyDescent="0.2"/>
    <row r="2836" ht="12.75" customHeight="1" x14ac:dyDescent="0.2"/>
    <row r="2837" ht="12.75" customHeight="1" x14ac:dyDescent="0.2"/>
    <row r="2838" ht="12.75" customHeight="1" x14ac:dyDescent="0.2"/>
    <row r="2839" ht="12.75" customHeight="1" x14ac:dyDescent="0.2"/>
    <row r="2840" ht="12.75" customHeight="1" x14ac:dyDescent="0.2"/>
    <row r="2841" ht="12.75" customHeight="1" x14ac:dyDescent="0.2"/>
    <row r="2842" ht="12.75" customHeight="1" x14ac:dyDescent="0.2"/>
    <row r="2843" ht="12.75" customHeight="1" x14ac:dyDescent="0.2"/>
    <row r="2844" ht="12.75" customHeight="1" x14ac:dyDescent="0.2"/>
    <row r="2845" ht="12.75" customHeight="1" x14ac:dyDescent="0.2"/>
    <row r="2846" ht="12.75" customHeight="1" x14ac:dyDescent="0.2"/>
    <row r="2847" ht="12.75" customHeight="1" x14ac:dyDescent="0.2"/>
    <row r="2848" ht="12.75" customHeight="1" x14ac:dyDescent="0.2"/>
    <row r="2849" ht="12.75" customHeight="1" x14ac:dyDescent="0.2"/>
    <row r="2850" ht="12.75" customHeight="1" x14ac:dyDescent="0.2"/>
    <row r="2851" ht="12.75" customHeight="1" x14ac:dyDescent="0.2"/>
    <row r="2852" ht="12.75" customHeight="1" x14ac:dyDescent="0.2"/>
    <row r="2853" ht="12.75" customHeight="1" x14ac:dyDescent="0.2"/>
    <row r="2854" ht="12.75" customHeight="1" x14ac:dyDescent="0.2"/>
    <row r="2855" ht="12.75" customHeight="1" x14ac:dyDescent="0.2"/>
    <row r="2856" ht="12.75" customHeight="1" x14ac:dyDescent="0.2"/>
    <row r="2857" ht="12.75" customHeight="1" x14ac:dyDescent="0.2"/>
    <row r="2858" ht="12.75" customHeight="1" x14ac:dyDescent="0.2"/>
    <row r="2859" ht="12.75" customHeight="1" x14ac:dyDescent="0.2"/>
    <row r="2860" ht="12.75" customHeight="1" x14ac:dyDescent="0.2"/>
    <row r="2861" ht="12.75" customHeight="1" x14ac:dyDescent="0.2"/>
    <row r="2862" ht="12.75" customHeight="1" x14ac:dyDescent="0.2"/>
    <row r="2863" ht="12.75" customHeight="1" x14ac:dyDescent="0.2"/>
    <row r="2864" ht="12.75" customHeight="1" x14ac:dyDescent="0.2"/>
    <row r="2865" ht="12.75" customHeight="1" x14ac:dyDescent="0.2"/>
    <row r="2866" ht="12.75" customHeight="1" x14ac:dyDescent="0.2"/>
    <row r="2867" ht="12.75" customHeight="1" x14ac:dyDescent="0.2"/>
    <row r="2868" ht="12.75" customHeight="1" x14ac:dyDescent="0.2"/>
    <row r="2869" ht="12.75" customHeight="1" x14ac:dyDescent="0.2"/>
    <row r="2870" ht="12.75" customHeight="1" x14ac:dyDescent="0.2"/>
    <row r="2871" ht="12.75" customHeight="1" x14ac:dyDescent="0.2"/>
    <row r="2872" ht="12.75" customHeight="1" x14ac:dyDescent="0.2"/>
    <row r="2873" ht="12.75" customHeight="1" x14ac:dyDescent="0.2"/>
    <row r="2874" ht="12.75" customHeight="1" x14ac:dyDescent="0.2"/>
    <row r="2875" ht="12.75" customHeight="1" x14ac:dyDescent="0.2"/>
    <row r="2876" ht="12.75" customHeight="1" x14ac:dyDescent="0.2"/>
    <row r="2877" ht="12.75" customHeight="1" x14ac:dyDescent="0.2"/>
    <row r="2878" ht="12.75" customHeight="1" x14ac:dyDescent="0.2"/>
    <row r="2879" ht="12.75" customHeight="1" x14ac:dyDescent="0.2"/>
    <row r="2880" ht="12.75" customHeight="1" x14ac:dyDescent="0.2"/>
    <row r="2881" ht="12.75" customHeight="1" x14ac:dyDescent="0.2"/>
    <row r="2882" ht="12.75" customHeight="1" x14ac:dyDescent="0.2"/>
    <row r="2883" ht="12.75" customHeight="1" x14ac:dyDescent="0.2"/>
    <row r="2884" ht="12.75" customHeight="1" x14ac:dyDescent="0.2"/>
    <row r="2885" ht="12.75" customHeight="1" x14ac:dyDescent="0.2"/>
    <row r="2886" ht="12.75" customHeight="1" x14ac:dyDescent="0.2"/>
    <row r="2887" ht="12.75" customHeight="1" x14ac:dyDescent="0.2"/>
    <row r="2888" ht="12.75" customHeight="1" x14ac:dyDescent="0.2"/>
    <row r="2889" ht="12.75" customHeight="1" x14ac:dyDescent="0.2"/>
    <row r="2890" ht="12.75" customHeight="1" x14ac:dyDescent="0.2"/>
    <row r="2891" ht="12.75" customHeight="1" x14ac:dyDescent="0.2"/>
    <row r="2892" ht="12.75" customHeight="1" x14ac:dyDescent="0.2"/>
    <row r="2893" ht="12.75" customHeight="1" x14ac:dyDescent="0.2"/>
    <row r="2894" ht="12.75" customHeight="1" x14ac:dyDescent="0.2"/>
    <row r="2895" ht="12.75" customHeight="1" x14ac:dyDescent="0.2"/>
    <row r="2896" ht="12.75" customHeight="1" x14ac:dyDescent="0.2"/>
    <row r="2897" ht="12.75" customHeight="1" x14ac:dyDescent="0.2"/>
    <row r="2898" ht="12.75" customHeight="1" x14ac:dyDescent="0.2"/>
    <row r="2899" ht="12.75" customHeight="1" x14ac:dyDescent="0.2"/>
    <row r="2900" ht="12.75" customHeight="1" x14ac:dyDescent="0.2"/>
    <row r="2901" ht="12.75" customHeight="1" x14ac:dyDescent="0.2"/>
    <row r="2902" ht="12.75" customHeight="1" x14ac:dyDescent="0.2"/>
    <row r="2903" ht="12.75" customHeight="1" x14ac:dyDescent="0.2"/>
    <row r="2904" ht="12.75" customHeight="1" x14ac:dyDescent="0.2"/>
    <row r="2905" ht="12.75" customHeight="1" x14ac:dyDescent="0.2"/>
    <row r="2906" ht="12.75" customHeight="1" x14ac:dyDescent="0.2"/>
    <row r="2907" ht="12.75" customHeight="1" x14ac:dyDescent="0.2"/>
    <row r="2908" ht="12.75" customHeight="1" x14ac:dyDescent="0.2"/>
    <row r="2909" ht="12.75" customHeight="1" x14ac:dyDescent="0.2"/>
    <row r="2910" ht="12.75" customHeight="1" x14ac:dyDescent="0.2"/>
    <row r="2911" ht="12.75" customHeight="1" x14ac:dyDescent="0.2"/>
    <row r="2912" ht="12.75" customHeight="1" x14ac:dyDescent="0.2"/>
    <row r="2913" ht="12.75" customHeight="1" x14ac:dyDescent="0.2"/>
    <row r="2914" ht="12.75" customHeight="1" x14ac:dyDescent="0.2"/>
    <row r="2915" ht="12.75" customHeight="1" x14ac:dyDescent="0.2"/>
    <row r="2916" ht="12.75" customHeight="1" x14ac:dyDescent="0.2"/>
    <row r="2917" ht="12.75" customHeight="1" x14ac:dyDescent="0.2"/>
    <row r="2918" ht="12.75" customHeight="1" x14ac:dyDescent="0.2"/>
    <row r="2919" ht="12.75" customHeight="1" x14ac:dyDescent="0.2"/>
    <row r="2920" ht="12.75" customHeight="1" x14ac:dyDescent="0.2"/>
    <row r="2921" ht="12.75" customHeight="1" x14ac:dyDescent="0.2"/>
    <row r="2922" ht="12.75" customHeight="1" x14ac:dyDescent="0.2"/>
    <row r="2923" ht="12.75" customHeight="1" x14ac:dyDescent="0.2"/>
    <row r="2924" ht="12.75" customHeight="1" x14ac:dyDescent="0.2"/>
    <row r="2925" ht="12.75" customHeight="1" x14ac:dyDescent="0.2"/>
    <row r="2926" ht="12.75" customHeight="1" x14ac:dyDescent="0.2"/>
    <row r="2927" ht="12.75" customHeight="1" x14ac:dyDescent="0.2"/>
    <row r="2928" ht="12.75" customHeight="1" x14ac:dyDescent="0.2"/>
    <row r="2929" ht="12.75" customHeight="1" x14ac:dyDescent="0.2"/>
    <row r="2930" ht="12.75" customHeight="1" x14ac:dyDescent="0.2"/>
    <row r="2931" ht="12.75" customHeight="1" x14ac:dyDescent="0.2"/>
    <row r="2932" ht="12.75" customHeight="1" x14ac:dyDescent="0.2"/>
    <row r="2933" ht="12.75" customHeight="1" x14ac:dyDescent="0.2"/>
    <row r="2934" ht="12.75" customHeight="1" x14ac:dyDescent="0.2"/>
    <row r="2935" ht="12.75" customHeight="1" x14ac:dyDescent="0.2"/>
    <row r="2936" ht="12.75" customHeight="1" x14ac:dyDescent="0.2"/>
    <row r="2937" ht="12.75" customHeight="1" x14ac:dyDescent="0.2"/>
    <row r="2938" ht="12.75" customHeight="1" x14ac:dyDescent="0.2"/>
    <row r="2939" ht="12.75" customHeight="1" x14ac:dyDescent="0.2"/>
    <row r="2940" ht="12.75" customHeight="1" x14ac:dyDescent="0.2"/>
    <row r="2941" ht="12.75" customHeight="1" x14ac:dyDescent="0.2"/>
    <row r="2942" ht="12.75" customHeight="1" x14ac:dyDescent="0.2"/>
    <row r="2943" ht="12.75" customHeight="1" x14ac:dyDescent="0.2"/>
    <row r="2944" ht="12.75" customHeight="1" x14ac:dyDescent="0.2"/>
    <row r="2945" ht="12.75" customHeight="1" x14ac:dyDescent="0.2"/>
    <row r="2946" ht="12.75" customHeight="1" x14ac:dyDescent="0.2"/>
    <row r="2947" ht="12.75" customHeight="1" x14ac:dyDescent="0.2"/>
    <row r="2948" ht="12.75" customHeight="1" x14ac:dyDescent="0.2"/>
    <row r="2949" ht="12.75" customHeight="1" x14ac:dyDescent="0.2"/>
    <row r="2950" ht="12.75" customHeight="1" x14ac:dyDescent="0.2"/>
    <row r="2951" ht="12.75" customHeight="1" x14ac:dyDescent="0.2"/>
    <row r="2952" ht="12.75" customHeight="1" x14ac:dyDescent="0.2"/>
    <row r="2953" ht="12.75" customHeight="1" x14ac:dyDescent="0.2"/>
    <row r="2954" ht="12.75" customHeight="1" x14ac:dyDescent="0.2"/>
    <row r="2955" ht="12.75" customHeight="1" x14ac:dyDescent="0.2"/>
    <row r="2956" ht="12.75" customHeight="1" x14ac:dyDescent="0.2"/>
    <row r="2957" ht="12.75" customHeight="1" x14ac:dyDescent="0.2"/>
    <row r="2958" ht="12.75" customHeight="1" x14ac:dyDescent="0.2"/>
    <row r="2959" ht="12.75" customHeight="1" x14ac:dyDescent="0.2"/>
    <row r="2960" ht="12.75" customHeight="1" x14ac:dyDescent="0.2"/>
    <row r="2961" ht="12.75" customHeight="1" x14ac:dyDescent="0.2"/>
    <row r="2962" ht="12.75" customHeight="1" x14ac:dyDescent="0.2"/>
    <row r="2963" ht="12.75" customHeight="1" x14ac:dyDescent="0.2"/>
    <row r="2964" ht="12.75" customHeight="1" x14ac:dyDescent="0.2"/>
    <row r="2965" ht="12.75" customHeight="1" x14ac:dyDescent="0.2"/>
    <row r="2966" ht="12.75" customHeight="1" x14ac:dyDescent="0.2"/>
    <row r="2967" ht="12.75" customHeight="1" x14ac:dyDescent="0.2"/>
    <row r="2968" ht="12.75" customHeight="1" x14ac:dyDescent="0.2"/>
    <row r="2969" ht="12.75" customHeight="1" x14ac:dyDescent="0.2"/>
    <row r="2970" ht="12.75" customHeight="1" x14ac:dyDescent="0.2"/>
    <row r="2971" ht="12.75" customHeight="1" x14ac:dyDescent="0.2"/>
    <row r="2972" ht="12.75" customHeight="1" x14ac:dyDescent="0.2"/>
    <row r="2973" ht="12.75" customHeight="1" x14ac:dyDescent="0.2"/>
    <row r="2974" ht="12.75" customHeight="1" x14ac:dyDescent="0.2"/>
    <row r="2975" ht="12.75" customHeight="1" x14ac:dyDescent="0.2"/>
    <row r="2976" ht="12.75" customHeight="1" x14ac:dyDescent="0.2"/>
    <row r="2977" ht="12.75" customHeight="1" x14ac:dyDescent="0.2"/>
    <row r="2978" ht="12.75" customHeight="1" x14ac:dyDescent="0.2"/>
    <row r="2979" ht="12.75" customHeight="1" x14ac:dyDescent="0.2"/>
    <row r="2980" ht="12.75" customHeight="1" x14ac:dyDescent="0.2"/>
    <row r="2981" ht="12.75" customHeight="1" x14ac:dyDescent="0.2"/>
    <row r="2982" ht="12.75" customHeight="1" x14ac:dyDescent="0.2"/>
    <row r="2983" ht="12.75" customHeight="1" x14ac:dyDescent="0.2"/>
    <row r="2984" ht="12.75" customHeight="1" x14ac:dyDescent="0.2"/>
    <row r="2985" ht="12.75" customHeight="1" x14ac:dyDescent="0.2"/>
    <row r="2986" ht="12.75" customHeight="1" x14ac:dyDescent="0.2"/>
    <row r="2987" ht="12.75" customHeight="1" x14ac:dyDescent="0.2"/>
    <row r="2988" ht="12.75" customHeight="1" x14ac:dyDescent="0.2"/>
    <row r="2989" ht="12.75" customHeight="1" x14ac:dyDescent="0.2"/>
    <row r="2990" ht="12.75" customHeight="1" x14ac:dyDescent="0.2"/>
    <row r="2991" ht="12.75" customHeight="1" x14ac:dyDescent="0.2"/>
    <row r="2992" ht="12.75" customHeight="1" x14ac:dyDescent="0.2"/>
    <row r="2993" ht="12.75" customHeight="1" x14ac:dyDescent="0.2"/>
    <row r="2994" ht="12.75" customHeight="1" x14ac:dyDescent="0.2"/>
    <row r="2995" ht="12.75" customHeight="1" x14ac:dyDescent="0.2"/>
    <row r="2996" ht="12.75" customHeight="1" x14ac:dyDescent="0.2"/>
    <row r="2997" ht="12.75" customHeight="1" x14ac:dyDescent="0.2"/>
    <row r="2998" ht="12.75" customHeight="1" x14ac:dyDescent="0.2"/>
    <row r="2999" ht="12.75" customHeight="1" x14ac:dyDescent="0.2"/>
    <row r="3000" ht="12.75" customHeight="1" x14ac:dyDescent="0.2"/>
    <row r="3001" ht="12.75" customHeight="1" x14ac:dyDescent="0.2"/>
    <row r="3002" ht="12.75" customHeight="1" x14ac:dyDescent="0.2"/>
    <row r="3003" ht="12.75" customHeight="1" x14ac:dyDescent="0.2"/>
    <row r="3004" ht="12.75" customHeight="1" x14ac:dyDescent="0.2"/>
    <row r="3005" ht="12.75" customHeight="1" x14ac:dyDescent="0.2"/>
    <row r="3006" ht="12.75" customHeight="1" x14ac:dyDescent="0.2"/>
    <row r="3007" ht="12.75" customHeight="1" x14ac:dyDescent="0.2"/>
    <row r="3008" ht="12.75" customHeight="1" x14ac:dyDescent="0.2"/>
    <row r="3009" ht="12.75" customHeight="1" x14ac:dyDescent="0.2"/>
    <row r="3010" ht="12.75" customHeight="1" x14ac:dyDescent="0.2"/>
    <row r="3011" ht="12.75" customHeight="1" x14ac:dyDescent="0.2"/>
    <row r="3012" ht="12.75" customHeight="1" x14ac:dyDescent="0.2"/>
    <row r="3013" ht="12.75" customHeight="1" x14ac:dyDescent="0.2"/>
    <row r="3014" ht="12.75" customHeight="1" x14ac:dyDescent="0.2"/>
    <row r="3015" ht="12.75" customHeight="1" x14ac:dyDescent="0.2"/>
    <row r="3016" ht="12.75" customHeight="1" x14ac:dyDescent="0.2"/>
    <row r="3017" ht="12.75" customHeight="1" x14ac:dyDescent="0.2"/>
    <row r="3018" ht="12.75" customHeight="1" x14ac:dyDescent="0.2"/>
    <row r="3019" ht="12.75" customHeight="1" x14ac:dyDescent="0.2"/>
    <row r="3020" ht="12.75" customHeight="1" x14ac:dyDescent="0.2"/>
    <row r="3021" ht="12.75" customHeight="1" x14ac:dyDescent="0.2"/>
    <row r="3022" ht="12.75" customHeight="1" x14ac:dyDescent="0.2"/>
    <row r="3023" ht="12.75" customHeight="1" x14ac:dyDescent="0.2"/>
    <row r="3024" ht="12.75" customHeight="1" x14ac:dyDescent="0.2"/>
    <row r="3025" ht="12.75" customHeight="1" x14ac:dyDescent="0.2"/>
    <row r="3026" ht="12.75" customHeight="1" x14ac:dyDescent="0.2"/>
    <row r="3027" ht="12.75" customHeight="1" x14ac:dyDescent="0.2"/>
    <row r="3028" ht="12.75" customHeight="1" x14ac:dyDescent="0.2"/>
    <row r="3029" ht="12.75" customHeight="1" x14ac:dyDescent="0.2"/>
    <row r="3030" ht="12.75" customHeight="1" x14ac:dyDescent="0.2"/>
    <row r="3031" ht="12.75" customHeight="1" x14ac:dyDescent="0.2"/>
    <row r="3032" ht="12.75" customHeight="1" x14ac:dyDescent="0.2"/>
    <row r="3033" ht="12.75" customHeight="1" x14ac:dyDescent="0.2"/>
    <row r="3034" ht="12.75" customHeight="1" x14ac:dyDescent="0.2"/>
    <row r="3035" ht="12.75" customHeight="1" x14ac:dyDescent="0.2"/>
    <row r="3036" ht="12.75" customHeight="1" x14ac:dyDescent="0.2"/>
    <row r="3037" ht="12.75" customHeight="1" x14ac:dyDescent="0.2"/>
    <row r="3038" ht="12.75" customHeight="1" x14ac:dyDescent="0.2"/>
    <row r="3039" ht="12.75" customHeight="1" x14ac:dyDescent="0.2"/>
    <row r="3040" ht="12.75" customHeight="1" x14ac:dyDescent="0.2"/>
    <row r="3041" ht="12.75" customHeight="1" x14ac:dyDescent="0.2"/>
    <row r="3042" ht="12.75" customHeight="1" x14ac:dyDescent="0.2"/>
    <row r="3043" ht="12.75" customHeight="1" x14ac:dyDescent="0.2"/>
    <row r="3044" ht="12.75" customHeight="1" x14ac:dyDescent="0.2"/>
    <row r="3045" ht="12.75" customHeight="1" x14ac:dyDescent="0.2"/>
    <row r="3046" ht="12.75" customHeight="1" x14ac:dyDescent="0.2"/>
    <row r="3047" ht="12.75" customHeight="1" x14ac:dyDescent="0.2"/>
    <row r="3048" ht="12.75" customHeight="1" x14ac:dyDescent="0.2"/>
    <row r="3049" ht="12.75" customHeight="1" x14ac:dyDescent="0.2"/>
    <row r="3050" ht="12.75" customHeight="1" x14ac:dyDescent="0.2"/>
    <row r="3051" ht="12.75" customHeight="1" x14ac:dyDescent="0.2"/>
    <row r="3052" ht="12.75" customHeight="1" x14ac:dyDescent="0.2"/>
    <row r="3053" ht="12.75" customHeight="1" x14ac:dyDescent="0.2"/>
    <row r="3054" ht="12.75" customHeight="1" x14ac:dyDescent="0.2"/>
    <row r="3055" ht="12.75" customHeight="1" x14ac:dyDescent="0.2"/>
    <row r="3056" ht="12.75" customHeight="1" x14ac:dyDescent="0.2"/>
    <row r="3057" ht="12.75" customHeight="1" x14ac:dyDescent="0.2"/>
    <row r="3058" ht="12.75" customHeight="1" x14ac:dyDescent="0.2"/>
    <row r="3059" ht="12.75" customHeight="1" x14ac:dyDescent="0.2"/>
    <row r="3060" ht="12.75" customHeight="1" x14ac:dyDescent="0.2"/>
    <row r="3061" ht="12.75" customHeight="1" x14ac:dyDescent="0.2"/>
    <row r="3062" ht="12.75" customHeight="1" x14ac:dyDescent="0.2"/>
    <row r="3063" ht="12.75" customHeight="1" x14ac:dyDescent="0.2"/>
    <row r="3064" ht="12.75" customHeight="1" x14ac:dyDescent="0.2"/>
    <row r="3065" ht="12.75" customHeight="1" x14ac:dyDescent="0.2"/>
    <row r="3066" ht="12.75" customHeight="1" x14ac:dyDescent="0.2"/>
    <row r="3067" ht="12.75" customHeight="1" x14ac:dyDescent="0.2"/>
    <row r="3068" ht="12.75" customHeight="1" x14ac:dyDescent="0.2"/>
    <row r="3069" ht="12.75" customHeight="1" x14ac:dyDescent="0.2"/>
    <row r="3070" ht="12.75" customHeight="1" x14ac:dyDescent="0.2"/>
    <row r="3071" ht="12.75" customHeight="1" x14ac:dyDescent="0.2"/>
    <row r="3072" ht="12.75" customHeight="1" x14ac:dyDescent="0.2"/>
    <row r="3073" ht="12.75" customHeight="1" x14ac:dyDescent="0.2"/>
    <row r="3074" ht="12.75" customHeight="1" x14ac:dyDescent="0.2"/>
    <row r="3075" ht="12.75" customHeight="1" x14ac:dyDescent="0.2"/>
    <row r="3076" ht="12.75" customHeight="1" x14ac:dyDescent="0.2"/>
    <row r="3077" ht="12.75" customHeight="1" x14ac:dyDescent="0.2"/>
    <row r="3078" ht="12.75" customHeight="1" x14ac:dyDescent="0.2"/>
    <row r="3079" ht="12.75" customHeight="1" x14ac:dyDescent="0.2"/>
    <row r="3080" ht="12.75" customHeight="1" x14ac:dyDescent="0.2"/>
    <row r="3081" ht="12.75" customHeight="1" x14ac:dyDescent="0.2"/>
    <row r="3082" ht="12.75" customHeight="1" x14ac:dyDescent="0.2"/>
    <row r="3083" ht="12.75" customHeight="1" x14ac:dyDescent="0.2"/>
    <row r="3084" ht="12.75" customHeight="1" x14ac:dyDescent="0.2"/>
    <row r="3085" ht="12.75" customHeight="1" x14ac:dyDescent="0.2"/>
    <row r="3086" ht="12.75" customHeight="1" x14ac:dyDescent="0.2"/>
    <row r="3087" ht="12.75" customHeight="1" x14ac:dyDescent="0.2"/>
    <row r="3088" ht="12.75" customHeight="1" x14ac:dyDescent="0.2"/>
    <row r="3089" ht="12.75" customHeight="1" x14ac:dyDescent="0.2"/>
    <row r="3090" ht="12.75" customHeight="1" x14ac:dyDescent="0.2"/>
    <row r="3091" ht="12.75" customHeight="1" x14ac:dyDescent="0.2"/>
    <row r="3092" ht="12.75" customHeight="1" x14ac:dyDescent="0.2"/>
    <row r="3093" ht="12.75" customHeight="1" x14ac:dyDescent="0.2"/>
    <row r="3094" ht="12.75" customHeight="1" x14ac:dyDescent="0.2"/>
    <row r="3095" ht="12.75" customHeight="1" x14ac:dyDescent="0.2"/>
    <row r="3096" ht="12.75" customHeight="1" x14ac:dyDescent="0.2"/>
    <row r="3097" ht="12.75" customHeight="1" x14ac:dyDescent="0.2"/>
    <row r="3098" ht="12.75" customHeight="1" x14ac:dyDescent="0.2"/>
    <row r="3099" ht="12.75" customHeight="1" x14ac:dyDescent="0.2"/>
    <row r="3100" ht="12.75" customHeight="1" x14ac:dyDescent="0.2"/>
    <row r="3101" ht="12.75" customHeight="1" x14ac:dyDescent="0.2"/>
    <row r="3102" ht="12.75" customHeight="1" x14ac:dyDescent="0.2"/>
    <row r="3103" ht="12.75" customHeight="1" x14ac:dyDescent="0.2"/>
    <row r="3104" ht="12.75" customHeight="1" x14ac:dyDescent="0.2"/>
    <row r="3105" ht="12.75" customHeight="1" x14ac:dyDescent="0.2"/>
    <row r="3106" ht="12.75" customHeight="1" x14ac:dyDescent="0.2"/>
    <row r="3107" ht="12.75" customHeight="1" x14ac:dyDescent="0.2"/>
    <row r="3108" ht="12.75" customHeight="1" x14ac:dyDescent="0.2"/>
    <row r="3109" ht="12.75" customHeight="1" x14ac:dyDescent="0.2"/>
    <row r="3110" ht="12.75" customHeight="1" x14ac:dyDescent="0.2"/>
    <row r="3111" ht="12.75" customHeight="1" x14ac:dyDescent="0.2"/>
    <row r="3112" ht="12.75" customHeight="1" x14ac:dyDescent="0.2"/>
    <row r="3113" ht="12.75" customHeight="1" x14ac:dyDescent="0.2"/>
    <row r="3114" ht="12.75" customHeight="1" x14ac:dyDescent="0.2"/>
    <row r="3115" ht="12.75" customHeight="1" x14ac:dyDescent="0.2"/>
    <row r="3116" ht="12.75" customHeight="1" x14ac:dyDescent="0.2"/>
    <row r="3117" ht="12.75" customHeight="1" x14ac:dyDescent="0.2"/>
    <row r="3118" ht="12.75" customHeight="1" x14ac:dyDescent="0.2"/>
    <row r="3119" ht="12.75" customHeight="1" x14ac:dyDescent="0.2"/>
    <row r="3120" ht="12.75" customHeight="1" x14ac:dyDescent="0.2"/>
    <row r="3121" ht="12.75" customHeight="1" x14ac:dyDescent="0.2"/>
    <row r="3122" ht="12.75" customHeight="1" x14ac:dyDescent="0.2"/>
    <row r="3123" ht="12.75" customHeight="1" x14ac:dyDescent="0.2"/>
    <row r="3124" ht="12.75" customHeight="1" x14ac:dyDescent="0.2"/>
    <row r="3125" ht="12.75" customHeight="1" x14ac:dyDescent="0.2"/>
    <row r="3126" ht="12.75" customHeight="1" x14ac:dyDescent="0.2"/>
    <row r="3127" ht="12.75" customHeight="1" x14ac:dyDescent="0.2"/>
    <row r="3128" ht="12.75" customHeight="1" x14ac:dyDescent="0.2"/>
    <row r="3129" ht="12.75" customHeight="1" x14ac:dyDescent="0.2"/>
    <row r="3130" ht="12.75" customHeight="1" x14ac:dyDescent="0.2"/>
    <row r="3131" ht="12.75" customHeight="1" x14ac:dyDescent="0.2"/>
    <row r="3132" ht="12.75" customHeight="1" x14ac:dyDescent="0.2"/>
    <row r="3133" ht="12.75" customHeight="1" x14ac:dyDescent="0.2"/>
    <row r="3134" ht="12.75" customHeight="1" x14ac:dyDescent="0.2"/>
    <row r="3135" ht="12.75" customHeight="1" x14ac:dyDescent="0.2"/>
    <row r="3136" ht="12.75" customHeight="1" x14ac:dyDescent="0.2"/>
    <row r="3137" ht="12.75" customHeight="1" x14ac:dyDescent="0.2"/>
    <row r="3138" ht="12.75" customHeight="1" x14ac:dyDescent="0.2"/>
    <row r="3139" ht="12.75" customHeight="1" x14ac:dyDescent="0.2"/>
    <row r="3140" ht="12.75" customHeight="1" x14ac:dyDescent="0.2"/>
    <row r="3141" ht="12.75" customHeight="1" x14ac:dyDescent="0.2"/>
    <row r="3142" ht="12.75" customHeight="1" x14ac:dyDescent="0.2"/>
    <row r="3143" ht="12.75" customHeight="1" x14ac:dyDescent="0.2"/>
    <row r="3144" ht="12.75" customHeight="1" x14ac:dyDescent="0.2"/>
    <row r="3145" ht="12.75" customHeight="1" x14ac:dyDescent="0.2"/>
    <row r="3146" ht="12.75" customHeight="1" x14ac:dyDescent="0.2"/>
    <row r="3147" ht="12.75" customHeight="1" x14ac:dyDescent="0.2"/>
    <row r="3148" ht="12.75" customHeight="1" x14ac:dyDescent="0.2"/>
    <row r="3149" ht="12.75" customHeight="1" x14ac:dyDescent="0.2"/>
    <row r="3150" ht="12.75" customHeight="1" x14ac:dyDescent="0.2"/>
    <row r="3151" ht="12.75" customHeight="1" x14ac:dyDescent="0.2"/>
    <row r="3152" ht="12.75" customHeight="1" x14ac:dyDescent="0.2"/>
    <row r="3153" ht="12.75" customHeight="1" x14ac:dyDescent="0.2"/>
    <row r="3154" ht="12.75" customHeight="1" x14ac:dyDescent="0.2"/>
    <row r="3155" ht="12.75" customHeight="1" x14ac:dyDescent="0.2"/>
    <row r="3156" ht="12.75" customHeight="1" x14ac:dyDescent="0.2"/>
    <row r="3157" ht="12.75" customHeight="1" x14ac:dyDescent="0.2"/>
    <row r="3158" ht="12.75" customHeight="1" x14ac:dyDescent="0.2"/>
    <row r="3159" ht="12.75" customHeight="1" x14ac:dyDescent="0.2"/>
    <row r="3160" ht="12.75" customHeight="1" x14ac:dyDescent="0.2"/>
    <row r="3161" ht="12.75" customHeight="1" x14ac:dyDescent="0.2"/>
    <row r="3162" ht="12.75" customHeight="1" x14ac:dyDescent="0.2"/>
    <row r="3163" ht="12.75" customHeight="1" x14ac:dyDescent="0.2"/>
    <row r="3164" ht="12.75" customHeight="1" x14ac:dyDescent="0.2"/>
    <row r="3165" ht="12.75" customHeight="1" x14ac:dyDescent="0.2"/>
    <row r="3166" ht="12.75" customHeight="1" x14ac:dyDescent="0.2"/>
    <row r="3167" ht="12.75" customHeight="1" x14ac:dyDescent="0.2"/>
    <row r="3168" ht="12.75" customHeight="1" x14ac:dyDescent="0.2"/>
    <row r="3169" ht="12.75" customHeight="1" x14ac:dyDescent="0.2"/>
    <row r="3170" ht="12.75" customHeight="1" x14ac:dyDescent="0.2"/>
    <row r="3171" ht="12.75" customHeight="1" x14ac:dyDescent="0.2"/>
    <row r="3172" ht="12.75" customHeight="1" x14ac:dyDescent="0.2"/>
    <row r="3173" ht="12.75" customHeight="1" x14ac:dyDescent="0.2"/>
    <row r="3174" ht="12.75" customHeight="1" x14ac:dyDescent="0.2"/>
    <row r="3175" ht="12.75" customHeight="1" x14ac:dyDescent="0.2"/>
    <row r="3176" ht="12.75" customHeight="1" x14ac:dyDescent="0.2"/>
    <row r="3177" ht="12.75" customHeight="1" x14ac:dyDescent="0.2"/>
    <row r="3178" ht="12.75" customHeight="1" x14ac:dyDescent="0.2"/>
    <row r="3179" ht="12.75" customHeight="1" x14ac:dyDescent="0.2"/>
    <row r="3180" ht="12.75" customHeight="1" x14ac:dyDescent="0.2"/>
    <row r="3181" ht="12.75" customHeight="1" x14ac:dyDescent="0.2"/>
    <row r="3182" ht="12.75" customHeight="1" x14ac:dyDescent="0.2"/>
    <row r="3183" ht="12.75" customHeight="1" x14ac:dyDescent="0.2"/>
    <row r="3184" ht="12.75" customHeight="1" x14ac:dyDescent="0.2"/>
    <row r="3185" ht="12.75" customHeight="1" x14ac:dyDescent="0.2"/>
    <row r="3186" ht="12.75" customHeight="1" x14ac:dyDescent="0.2"/>
    <row r="3187" ht="12.75" customHeight="1" x14ac:dyDescent="0.2"/>
    <row r="3188" ht="12.75" customHeight="1" x14ac:dyDescent="0.2"/>
    <row r="3189" ht="12.75" customHeight="1" x14ac:dyDescent="0.2"/>
    <row r="3190" ht="12.75" customHeight="1" x14ac:dyDescent="0.2"/>
    <row r="3191" ht="12.75" customHeight="1" x14ac:dyDescent="0.2"/>
    <row r="3192" ht="12.75" customHeight="1" x14ac:dyDescent="0.2"/>
    <row r="3193" ht="12.75" customHeight="1" x14ac:dyDescent="0.2"/>
    <row r="3194" ht="12.75" customHeight="1" x14ac:dyDescent="0.2"/>
    <row r="3195" ht="12.75" customHeight="1" x14ac:dyDescent="0.2"/>
    <row r="3196" ht="12.75" customHeight="1" x14ac:dyDescent="0.2"/>
    <row r="3197" ht="12.75" customHeight="1" x14ac:dyDescent="0.2"/>
    <row r="3198" ht="12.75" customHeight="1" x14ac:dyDescent="0.2"/>
    <row r="3199" ht="12.75" customHeight="1" x14ac:dyDescent="0.2"/>
    <row r="3200" ht="12.75" customHeight="1" x14ac:dyDescent="0.2"/>
    <row r="3201" ht="12.75" customHeight="1" x14ac:dyDescent="0.2"/>
    <row r="3202" ht="12.75" customHeight="1" x14ac:dyDescent="0.2"/>
    <row r="3203" ht="12.75" customHeight="1" x14ac:dyDescent="0.2"/>
    <row r="3204" ht="12.75" customHeight="1" x14ac:dyDescent="0.2"/>
    <row r="3205" ht="12.75" customHeight="1" x14ac:dyDescent="0.2"/>
    <row r="3206" ht="12.75" customHeight="1" x14ac:dyDescent="0.2"/>
    <row r="3207" ht="12.75" customHeight="1" x14ac:dyDescent="0.2"/>
    <row r="3208" ht="12.75" customHeight="1" x14ac:dyDescent="0.2"/>
    <row r="3209" ht="12.75" customHeight="1" x14ac:dyDescent="0.2"/>
    <row r="3210" ht="12.75" customHeight="1" x14ac:dyDescent="0.2"/>
    <row r="3211" ht="12.75" customHeight="1" x14ac:dyDescent="0.2"/>
    <row r="3212" ht="12.75" customHeight="1" x14ac:dyDescent="0.2"/>
    <row r="3213" ht="12.75" customHeight="1" x14ac:dyDescent="0.2"/>
    <row r="3214" ht="12.75" customHeight="1" x14ac:dyDescent="0.2"/>
    <row r="3215" ht="12.75" customHeight="1" x14ac:dyDescent="0.2"/>
    <row r="3216" ht="12.75" customHeight="1" x14ac:dyDescent="0.2"/>
    <row r="3217" ht="12.75" customHeight="1" x14ac:dyDescent="0.2"/>
    <row r="3218" ht="12.75" customHeight="1" x14ac:dyDescent="0.2"/>
    <row r="3219" ht="12.75" customHeight="1" x14ac:dyDescent="0.2"/>
    <row r="3220" ht="12.75" customHeight="1" x14ac:dyDescent="0.2"/>
    <row r="3221" ht="12.75" customHeight="1" x14ac:dyDescent="0.2"/>
    <row r="3222" ht="12.75" customHeight="1" x14ac:dyDescent="0.2"/>
    <row r="3223" ht="12.75" customHeight="1" x14ac:dyDescent="0.2"/>
    <row r="3224" ht="12.75" customHeight="1" x14ac:dyDescent="0.2"/>
    <row r="3225" ht="12.75" customHeight="1" x14ac:dyDescent="0.2"/>
    <row r="3226" ht="12.75" customHeight="1" x14ac:dyDescent="0.2"/>
    <row r="3227" ht="12.75" customHeight="1" x14ac:dyDescent="0.2"/>
    <row r="3228" ht="12.75" customHeight="1" x14ac:dyDescent="0.2"/>
    <row r="3229" ht="12.75" customHeight="1" x14ac:dyDescent="0.2"/>
    <row r="3230" ht="12.75" customHeight="1" x14ac:dyDescent="0.2"/>
    <row r="3231" ht="12.75" customHeight="1" x14ac:dyDescent="0.2"/>
    <row r="3232" ht="12.75" customHeight="1" x14ac:dyDescent="0.2"/>
    <row r="3233" ht="12.75" customHeight="1" x14ac:dyDescent="0.2"/>
    <row r="3234" ht="12.75" customHeight="1" x14ac:dyDescent="0.2"/>
    <row r="3235" ht="12.75" customHeight="1" x14ac:dyDescent="0.2"/>
    <row r="3236" ht="12.75" customHeight="1" x14ac:dyDescent="0.2"/>
    <row r="3237" ht="12.75" customHeight="1" x14ac:dyDescent="0.2"/>
    <row r="3238" ht="12.75" customHeight="1" x14ac:dyDescent="0.2"/>
    <row r="3239" ht="12.75" customHeight="1" x14ac:dyDescent="0.2"/>
    <row r="3240" ht="12.75" customHeight="1" x14ac:dyDescent="0.2"/>
    <row r="3241" ht="12.75" customHeight="1" x14ac:dyDescent="0.2"/>
    <row r="3242" ht="12.75" customHeight="1" x14ac:dyDescent="0.2"/>
    <row r="3243" ht="12.75" customHeight="1" x14ac:dyDescent="0.2"/>
    <row r="3244" ht="12.75" customHeight="1" x14ac:dyDescent="0.2"/>
    <row r="3245" ht="12.75" customHeight="1" x14ac:dyDescent="0.2"/>
    <row r="3246" ht="12.75" customHeight="1" x14ac:dyDescent="0.2"/>
    <row r="3247" ht="12.75" customHeight="1" x14ac:dyDescent="0.2"/>
    <row r="3248" ht="12.75" customHeight="1" x14ac:dyDescent="0.2"/>
    <row r="3249" ht="12.75" customHeight="1" x14ac:dyDescent="0.2"/>
    <row r="3250" ht="12.75" customHeight="1" x14ac:dyDescent="0.2"/>
    <row r="3251" ht="12.75" customHeight="1" x14ac:dyDescent="0.2"/>
    <row r="3252" ht="12.75" customHeight="1" x14ac:dyDescent="0.2"/>
    <row r="3253" ht="12.75" customHeight="1" x14ac:dyDescent="0.2"/>
    <row r="3254" ht="12.75" customHeight="1" x14ac:dyDescent="0.2"/>
    <row r="3255" ht="12.75" customHeight="1" x14ac:dyDescent="0.2"/>
    <row r="3256" ht="12.75" customHeight="1" x14ac:dyDescent="0.2"/>
    <row r="3257" ht="12.75" customHeight="1" x14ac:dyDescent="0.2"/>
    <row r="3258" ht="12.75" customHeight="1" x14ac:dyDescent="0.2"/>
    <row r="3259" ht="12.75" customHeight="1" x14ac:dyDescent="0.2"/>
    <row r="3260" ht="12.75" customHeight="1" x14ac:dyDescent="0.2"/>
    <row r="3261" ht="12.75" customHeight="1" x14ac:dyDescent="0.2"/>
    <row r="3262" ht="12.75" customHeight="1" x14ac:dyDescent="0.2"/>
    <row r="3263" ht="12.75" customHeight="1" x14ac:dyDescent="0.2"/>
    <row r="3264" ht="12.75" customHeight="1" x14ac:dyDescent="0.2"/>
    <row r="3265" ht="12.75" customHeight="1" x14ac:dyDescent="0.2"/>
    <row r="3266" ht="12.75" customHeight="1" x14ac:dyDescent="0.2"/>
    <row r="3267" ht="12.75" customHeight="1" x14ac:dyDescent="0.2"/>
    <row r="3268" ht="12.75" customHeight="1" x14ac:dyDescent="0.2"/>
    <row r="3269" ht="12.75" customHeight="1" x14ac:dyDescent="0.2"/>
    <row r="3270" ht="12.75" customHeight="1" x14ac:dyDescent="0.2"/>
    <row r="3271" ht="12.75" customHeight="1" x14ac:dyDescent="0.2"/>
    <row r="3272" ht="12.75" customHeight="1" x14ac:dyDescent="0.2"/>
    <row r="3273" ht="12.75" customHeight="1" x14ac:dyDescent="0.2"/>
    <row r="3274" ht="12.75" customHeight="1" x14ac:dyDescent="0.2"/>
    <row r="3275" ht="12.75" customHeight="1" x14ac:dyDescent="0.2"/>
    <row r="3276" ht="12.75" customHeight="1" x14ac:dyDescent="0.2"/>
    <row r="3277" ht="12.75" customHeight="1" x14ac:dyDescent="0.2"/>
    <row r="3278" ht="12.75" customHeight="1" x14ac:dyDescent="0.2"/>
    <row r="3279" ht="12.75" customHeight="1" x14ac:dyDescent="0.2"/>
    <row r="3280" ht="12.75" customHeight="1" x14ac:dyDescent="0.2"/>
    <row r="3281" ht="12.75" customHeight="1" x14ac:dyDescent="0.2"/>
    <row r="3282" ht="12.75" customHeight="1" x14ac:dyDescent="0.2"/>
    <row r="3283" ht="12.75" customHeight="1" x14ac:dyDescent="0.2"/>
    <row r="3284" ht="12.75" customHeight="1" x14ac:dyDescent="0.2"/>
    <row r="3285" ht="12.75" customHeight="1" x14ac:dyDescent="0.2"/>
    <row r="3286" ht="12.75" customHeight="1" x14ac:dyDescent="0.2"/>
    <row r="3287" ht="12.75" customHeight="1" x14ac:dyDescent="0.2"/>
    <row r="3288" ht="12.75" customHeight="1" x14ac:dyDescent="0.2"/>
    <row r="3289" ht="12.75" customHeight="1" x14ac:dyDescent="0.2"/>
    <row r="3290" ht="12.75" customHeight="1" x14ac:dyDescent="0.2"/>
    <row r="3291" ht="12.75" customHeight="1" x14ac:dyDescent="0.2"/>
    <row r="3292" ht="12.75" customHeight="1" x14ac:dyDescent="0.2"/>
    <row r="3293" ht="12.75" customHeight="1" x14ac:dyDescent="0.2"/>
    <row r="3294" ht="12.75" customHeight="1" x14ac:dyDescent="0.2"/>
    <row r="3295" ht="12.75" customHeight="1" x14ac:dyDescent="0.2"/>
    <row r="3296" ht="12.75" customHeight="1" x14ac:dyDescent="0.2"/>
    <row r="3297" ht="12.75" customHeight="1" x14ac:dyDescent="0.2"/>
    <row r="3298" ht="12.75" customHeight="1" x14ac:dyDescent="0.2"/>
    <row r="3299" ht="12.75" customHeight="1" x14ac:dyDescent="0.2"/>
    <row r="3300" ht="12.75" customHeight="1" x14ac:dyDescent="0.2"/>
    <row r="3301" ht="12.75" customHeight="1" x14ac:dyDescent="0.2"/>
    <row r="3302" ht="12.75" customHeight="1" x14ac:dyDescent="0.2"/>
    <row r="3303" ht="12.75" customHeight="1" x14ac:dyDescent="0.2"/>
    <row r="3304" ht="12.75" customHeight="1" x14ac:dyDescent="0.2"/>
    <row r="3305" ht="12.75" customHeight="1" x14ac:dyDescent="0.2"/>
    <row r="3306" ht="12.75" customHeight="1" x14ac:dyDescent="0.2"/>
    <row r="3307" ht="12.75" customHeight="1" x14ac:dyDescent="0.2"/>
    <row r="3308" ht="12.75" customHeight="1" x14ac:dyDescent="0.2"/>
    <row r="3309" ht="12.75" customHeight="1" x14ac:dyDescent="0.2"/>
    <row r="3310" ht="12.75" customHeight="1" x14ac:dyDescent="0.2"/>
    <row r="3311" ht="12.75" customHeight="1" x14ac:dyDescent="0.2"/>
    <row r="3312" ht="12.75" customHeight="1" x14ac:dyDescent="0.2"/>
    <row r="3313" ht="12.75" customHeight="1" x14ac:dyDescent="0.2"/>
    <row r="3314" ht="12.75" customHeight="1" x14ac:dyDescent="0.2"/>
    <row r="3315" ht="12.75" customHeight="1" x14ac:dyDescent="0.2"/>
    <row r="3316" ht="12.75" customHeight="1" x14ac:dyDescent="0.2"/>
    <row r="3317" ht="12.75" customHeight="1" x14ac:dyDescent="0.2"/>
    <row r="3318" ht="12.75" customHeight="1" x14ac:dyDescent="0.2"/>
    <row r="3319" ht="12.75" customHeight="1" x14ac:dyDescent="0.2"/>
    <row r="3320" ht="12.75" customHeight="1" x14ac:dyDescent="0.2"/>
    <row r="3321" ht="12.75" customHeight="1" x14ac:dyDescent="0.2"/>
    <row r="3322" ht="12.75" customHeight="1" x14ac:dyDescent="0.2"/>
    <row r="3323" ht="12.75" customHeight="1" x14ac:dyDescent="0.2"/>
    <row r="3324" ht="12.75" customHeight="1" x14ac:dyDescent="0.2"/>
    <row r="3325" ht="12.75" customHeight="1" x14ac:dyDescent="0.2"/>
    <row r="3326" ht="12.75" customHeight="1" x14ac:dyDescent="0.2"/>
    <row r="3327" ht="12.75" customHeight="1" x14ac:dyDescent="0.2"/>
    <row r="3328" ht="12.75" customHeight="1" x14ac:dyDescent="0.2"/>
    <row r="3329" ht="12.75" customHeight="1" x14ac:dyDescent="0.2"/>
    <row r="3330" ht="12.75" customHeight="1" x14ac:dyDescent="0.2"/>
    <row r="3331" ht="12.75" customHeight="1" x14ac:dyDescent="0.2"/>
    <row r="3332" ht="12.75" customHeight="1" x14ac:dyDescent="0.2"/>
    <row r="3333" ht="12.75" customHeight="1" x14ac:dyDescent="0.2"/>
    <row r="3334" ht="12.75" customHeight="1" x14ac:dyDescent="0.2"/>
    <row r="3335" ht="12.75" customHeight="1" x14ac:dyDescent="0.2"/>
    <row r="3336" ht="12.75" customHeight="1" x14ac:dyDescent="0.2"/>
    <row r="3337" ht="12.75" customHeight="1" x14ac:dyDescent="0.2"/>
    <row r="3338" ht="12.75" customHeight="1" x14ac:dyDescent="0.2"/>
    <row r="3339" ht="12.75" customHeight="1" x14ac:dyDescent="0.2"/>
    <row r="3340" ht="12.75" customHeight="1" x14ac:dyDescent="0.2"/>
    <row r="3341" ht="12.75" customHeight="1" x14ac:dyDescent="0.2"/>
    <row r="3342" ht="12.75" customHeight="1" x14ac:dyDescent="0.2"/>
    <row r="3343" ht="12.75" customHeight="1" x14ac:dyDescent="0.2"/>
    <row r="3344" ht="12.75" customHeight="1" x14ac:dyDescent="0.2"/>
    <row r="3345" ht="12.75" customHeight="1" x14ac:dyDescent="0.2"/>
    <row r="3346" ht="12.75" customHeight="1" x14ac:dyDescent="0.2"/>
    <row r="3347" ht="12.75" customHeight="1" x14ac:dyDescent="0.2"/>
    <row r="3348" ht="12.75" customHeight="1" x14ac:dyDescent="0.2"/>
    <row r="3349" ht="12.75" customHeight="1" x14ac:dyDescent="0.2"/>
    <row r="3350" ht="12.75" customHeight="1" x14ac:dyDescent="0.2"/>
    <row r="3351" ht="12.75" customHeight="1" x14ac:dyDescent="0.2"/>
    <row r="3352" ht="12.75" customHeight="1" x14ac:dyDescent="0.2"/>
    <row r="3353" ht="12.75" customHeight="1" x14ac:dyDescent="0.2"/>
    <row r="3354" ht="12.75" customHeight="1" x14ac:dyDescent="0.2"/>
    <row r="3355" ht="12.75" customHeight="1" x14ac:dyDescent="0.2"/>
    <row r="3356" ht="12.75" customHeight="1" x14ac:dyDescent="0.2"/>
    <row r="3357" ht="12.75" customHeight="1" x14ac:dyDescent="0.2"/>
    <row r="3358" ht="12.75" customHeight="1" x14ac:dyDescent="0.2"/>
    <row r="3359" ht="12.75" customHeight="1" x14ac:dyDescent="0.2"/>
    <row r="3360" ht="12.75" customHeight="1" x14ac:dyDescent="0.2"/>
    <row r="3361" ht="12.75" customHeight="1" x14ac:dyDescent="0.2"/>
    <row r="3362" ht="12.75" customHeight="1" x14ac:dyDescent="0.2"/>
    <row r="3363" ht="12.75" customHeight="1" x14ac:dyDescent="0.2"/>
    <row r="3364" ht="12.75" customHeight="1" x14ac:dyDescent="0.2"/>
    <row r="3365" ht="12.75" customHeight="1" x14ac:dyDescent="0.2"/>
    <row r="3366" ht="12.75" customHeight="1" x14ac:dyDescent="0.2"/>
    <row r="3367" ht="12.75" customHeight="1" x14ac:dyDescent="0.2"/>
    <row r="3368" ht="12.75" customHeight="1" x14ac:dyDescent="0.2"/>
    <row r="3369" ht="12.75" customHeight="1" x14ac:dyDescent="0.2"/>
    <row r="3370" ht="12.75" customHeight="1" x14ac:dyDescent="0.2"/>
    <row r="3371" ht="12.75" customHeight="1" x14ac:dyDescent="0.2"/>
    <row r="3372" ht="12.75" customHeight="1" x14ac:dyDescent="0.2"/>
    <row r="3373" ht="12.75" customHeight="1" x14ac:dyDescent="0.2"/>
    <row r="3374" ht="12.75" customHeight="1" x14ac:dyDescent="0.2"/>
    <row r="3375" ht="12.75" customHeight="1" x14ac:dyDescent="0.2"/>
    <row r="3376" ht="12.75" customHeight="1" x14ac:dyDescent="0.2"/>
    <row r="3377" ht="12.75" customHeight="1" x14ac:dyDescent="0.2"/>
    <row r="3378" ht="12.75" customHeight="1" x14ac:dyDescent="0.2"/>
    <row r="3379" ht="12.75" customHeight="1" x14ac:dyDescent="0.2"/>
    <row r="3380" ht="12.75" customHeight="1" x14ac:dyDescent="0.2"/>
    <row r="3381" ht="12.75" customHeight="1" x14ac:dyDescent="0.2"/>
    <row r="3382" ht="12.75" customHeight="1" x14ac:dyDescent="0.2"/>
    <row r="3383" ht="12.75" customHeight="1" x14ac:dyDescent="0.2"/>
    <row r="3384" ht="12.75" customHeight="1" x14ac:dyDescent="0.2"/>
    <row r="3385" ht="12.75" customHeight="1" x14ac:dyDescent="0.2"/>
    <row r="3386" ht="12.75" customHeight="1" x14ac:dyDescent="0.2"/>
    <row r="3387" ht="12.75" customHeight="1" x14ac:dyDescent="0.2"/>
    <row r="3388" ht="12.75" customHeight="1" x14ac:dyDescent="0.2"/>
    <row r="3389" ht="12.75" customHeight="1" x14ac:dyDescent="0.2"/>
    <row r="3390" ht="12.75" customHeight="1" x14ac:dyDescent="0.2"/>
    <row r="3391" ht="12.75" customHeight="1" x14ac:dyDescent="0.2"/>
    <row r="3392" ht="12.75" customHeight="1" x14ac:dyDescent="0.2"/>
    <row r="3393" ht="12.75" customHeight="1" x14ac:dyDescent="0.2"/>
    <row r="3394" ht="12.75" customHeight="1" x14ac:dyDescent="0.2"/>
    <row r="3395" ht="12.75" customHeight="1" x14ac:dyDescent="0.2"/>
    <row r="3396" ht="12.75" customHeight="1" x14ac:dyDescent="0.2"/>
    <row r="3397" ht="12.75" customHeight="1" x14ac:dyDescent="0.2"/>
    <row r="3398" ht="12.75" customHeight="1" x14ac:dyDescent="0.2"/>
    <row r="3399" ht="12.75" customHeight="1" x14ac:dyDescent="0.2"/>
    <row r="3400" ht="12.75" customHeight="1" x14ac:dyDescent="0.2"/>
    <row r="3401" ht="12.75" customHeight="1" x14ac:dyDescent="0.2"/>
    <row r="3402" ht="12.75" customHeight="1" x14ac:dyDescent="0.2"/>
    <row r="3403" ht="12.75" customHeight="1" x14ac:dyDescent="0.2"/>
    <row r="3404" ht="12.75" customHeight="1" x14ac:dyDescent="0.2"/>
    <row r="3405" ht="12.75" customHeight="1" x14ac:dyDescent="0.2"/>
    <row r="3406" ht="12.75" customHeight="1" x14ac:dyDescent="0.2"/>
    <row r="3407" ht="12.75" customHeight="1" x14ac:dyDescent="0.2"/>
    <row r="3408" ht="12.75" customHeight="1" x14ac:dyDescent="0.2"/>
    <row r="3409" ht="12.75" customHeight="1" x14ac:dyDescent="0.2"/>
    <row r="3410" ht="12.75" customHeight="1" x14ac:dyDescent="0.2"/>
    <row r="3411" ht="12.75" customHeight="1" x14ac:dyDescent="0.2"/>
    <row r="3412" ht="12.75" customHeight="1" x14ac:dyDescent="0.2"/>
    <row r="3413" ht="12.75" customHeight="1" x14ac:dyDescent="0.2"/>
    <row r="3414" ht="12.75" customHeight="1" x14ac:dyDescent="0.2"/>
    <row r="3415" ht="12.75" customHeight="1" x14ac:dyDescent="0.2"/>
    <row r="3416" ht="12.75" customHeight="1" x14ac:dyDescent="0.2"/>
    <row r="3417" ht="12.75" customHeight="1" x14ac:dyDescent="0.2"/>
    <row r="3418" ht="12.75" customHeight="1" x14ac:dyDescent="0.2"/>
    <row r="3419" ht="12.75" customHeight="1" x14ac:dyDescent="0.2"/>
    <row r="3420" ht="12.75" customHeight="1" x14ac:dyDescent="0.2"/>
    <row r="3421" ht="12.75" customHeight="1" x14ac:dyDescent="0.2"/>
    <row r="3422" ht="12.75" customHeight="1" x14ac:dyDescent="0.2"/>
    <row r="3423" ht="12.75" customHeight="1" x14ac:dyDescent="0.2"/>
    <row r="3424" ht="12.75" customHeight="1" x14ac:dyDescent="0.2"/>
    <row r="3425" ht="12.75" customHeight="1" x14ac:dyDescent="0.2"/>
    <row r="3426" ht="12.75" customHeight="1" x14ac:dyDescent="0.2"/>
    <row r="3427" ht="12.75" customHeight="1" x14ac:dyDescent="0.2"/>
    <row r="3428" ht="12.75" customHeight="1" x14ac:dyDescent="0.2"/>
    <row r="3429" ht="12.75" customHeight="1" x14ac:dyDescent="0.2"/>
    <row r="3430" ht="12.75" customHeight="1" x14ac:dyDescent="0.2"/>
    <row r="3431" ht="12.75" customHeight="1" x14ac:dyDescent="0.2"/>
    <row r="3432" ht="12.75" customHeight="1" x14ac:dyDescent="0.2"/>
    <row r="3433" ht="12.75" customHeight="1" x14ac:dyDescent="0.2"/>
    <row r="3434" ht="12.75" customHeight="1" x14ac:dyDescent="0.2"/>
    <row r="3435" ht="12.75" customHeight="1" x14ac:dyDescent="0.2"/>
    <row r="3436" ht="12.75" customHeight="1" x14ac:dyDescent="0.2"/>
    <row r="3437" ht="12.75" customHeight="1" x14ac:dyDescent="0.2"/>
    <row r="3438" ht="12.75" customHeight="1" x14ac:dyDescent="0.2"/>
    <row r="3439" ht="12.75" customHeight="1" x14ac:dyDescent="0.2"/>
    <row r="3440" ht="12.75" customHeight="1" x14ac:dyDescent="0.2"/>
    <row r="3441" ht="12.75" customHeight="1" x14ac:dyDescent="0.2"/>
    <row r="3442" ht="12.75" customHeight="1" x14ac:dyDescent="0.2"/>
    <row r="3443" ht="12.75" customHeight="1" x14ac:dyDescent="0.2"/>
    <row r="3444" ht="12.75" customHeight="1" x14ac:dyDescent="0.2"/>
    <row r="3445" ht="12.75" customHeight="1" x14ac:dyDescent="0.2"/>
    <row r="3446" ht="12.75" customHeight="1" x14ac:dyDescent="0.2"/>
    <row r="3447" ht="12.75" customHeight="1" x14ac:dyDescent="0.2"/>
    <row r="3448" ht="12.75" customHeight="1" x14ac:dyDescent="0.2"/>
    <row r="3449" ht="12.75" customHeight="1" x14ac:dyDescent="0.2"/>
    <row r="3450" ht="12.75" customHeight="1" x14ac:dyDescent="0.2"/>
    <row r="3451" ht="12.75" customHeight="1" x14ac:dyDescent="0.2"/>
    <row r="3452" ht="12.75" customHeight="1" x14ac:dyDescent="0.2"/>
    <row r="3453" ht="12.75" customHeight="1" x14ac:dyDescent="0.2"/>
    <row r="3454" ht="12.75" customHeight="1" x14ac:dyDescent="0.2"/>
    <row r="3455" ht="12.75" customHeight="1" x14ac:dyDescent="0.2"/>
    <row r="3456" ht="12.75" customHeight="1" x14ac:dyDescent="0.2"/>
    <row r="3457" ht="12.75" customHeight="1" x14ac:dyDescent="0.2"/>
    <row r="3458" ht="12.75" customHeight="1" x14ac:dyDescent="0.2"/>
    <row r="3459" ht="12.75" customHeight="1" x14ac:dyDescent="0.2"/>
    <row r="3460" ht="12.75" customHeight="1" x14ac:dyDescent="0.2"/>
    <row r="3461" ht="12.75" customHeight="1" x14ac:dyDescent="0.2"/>
    <row r="3462" ht="12.75" customHeight="1" x14ac:dyDescent="0.2"/>
    <row r="3463" ht="12.75" customHeight="1" x14ac:dyDescent="0.2"/>
    <row r="3464" ht="12.75" customHeight="1" x14ac:dyDescent="0.2"/>
    <row r="3465" ht="12.75" customHeight="1" x14ac:dyDescent="0.2"/>
    <row r="3466" ht="12.75" customHeight="1" x14ac:dyDescent="0.2"/>
    <row r="3467" ht="12.75" customHeight="1" x14ac:dyDescent="0.2"/>
    <row r="3468" ht="12.75" customHeight="1" x14ac:dyDescent="0.2"/>
    <row r="3469" ht="12.75" customHeight="1" x14ac:dyDescent="0.2"/>
    <row r="3470" ht="12.75" customHeight="1" x14ac:dyDescent="0.2"/>
    <row r="3471" ht="12.75" customHeight="1" x14ac:dyDescent="0.2"/>
    <row r="3472" ht="12.75" customHeight="1" x14ac:dyDescent="0.2"/>
    <row r="3473" ht="12.75" customHeight="1" x14ac:dyDescent="0.2"/>
    <row r="3474" ht="12.75" customHeight="1" x14ac:dyDescent="0.2"/>
    <row r="3475" ht="12.75" customHeight="1" x14ac:dyDescent="0.2"/>
    <row r="3476" ht="12.75" customHeight="1" x14ac:dyDescent="0.2"/>
    <row r="3477" ht="12.75" customHeight="1" x14ac:dyDescent="0.2"/>
    <row r="3478" ht="12.75" customHeight="1" x14ac:dyDescent="0.2"/>
    <row r="3479" ht="12.75" customHeight="1" x14ac:dyDescent="0.2"/>
    <row r="3480" ht="12.75" customHeight="1" x14ac:dyDescent="0.2"/>
    <row r="3481" ht="12.75" customHeight="1" x14ac:dyDescent="0.2"/>
    <row r="3482" ht="12.75" customHeight="1" x14ac:dyDescent="0.2"/>
    <row r="3483" ht="12.75" customHeight="1" x14ac:dyDescent="0.2"/>
    <row r="3484" ht="12.75" customHeight="1" x14ac:dyDescent="0.2"/>
    <row r="3485" ht="12.75" customHeight="1" x14ac:dyDescent="0.2"/>
    <row r="3486" ht="12.75" customHeight="1" x14ac:dyDescent="0.2"/>
    <row r="3487" ht="12.75" customHeight="1" x14ac:dyDescent="0.2"/>
    <row r="3488" ht="12.75" customHeight="1" x14ac:dyDescent="0.2"/>
    <row r="3489" ht="12.75" customHeight="1" x14ac:dyDescent="0.2"/>
    <row r="3490" ht="12.75" customHeight="1" x14ac:dyDescent="0.2"/>
    <row r="3491" ht="12.75" customHeight="1" x14ac:dyDescent="0.2"/>
    <row r="3492" ht="12.75" customHeight="1" x14ac:dyDescent="0.2"/>
    <row r="3493" ht="12.75" customHeight="1" x14ac:dyDescent="0.2"/>
    <row r="3494" ht="12.75" customHeight="1" x14ac:dyDescent="0.2"/>
    <row r="3495" ht="12.75" customHeight="1" x14ac:dyDescent="0.2"/>
    <row r="3496" ht="12.75" customHeight="1" x14ac:dyDescent="0.2"/>
    <row r="3497" ht="12.75" customHeight="1" x14ac:dyDescent="0.2"/>
    <row r="3498" ht="12.75" customHeight="1" x14ac:dyDescent="0.2"/>
    <row r="3499" ht="12.75" customHeight="1" x14ac:dyDescent="0.2"/>
    <row r="3500" ht="12.75" customHeight="1" x14ac:dyDescent="0.2"/>
    <row r="3501" ht="12.75" customHeight="1" x14ac:dyDescent="0.2"/>
    <row r="3502" ht="12.75" customHeight="1" x14ac:dyDescent="0.2"/>
    <row r="3503" ht="12.75" customHeight="1" x14ac:dyDescent="0.2"/>
    <row r="3504" ht="12.75" customHeight="1" x14ac:dyDescent="0.2"/>
    <row r="3505" ht="12.75" customHeight="1" x14ac:dyDescent="0.2"/>
    <row r="3506" ht="12.75" customHeight="1" x14ac:dyDescent="0.2"/>
    <row r="3507" ht="12.75" customHeight="1" x14ac:dyDescent="0.2"/>
    <row r="3508" ht="12.75" customHeight="1" x14ac:dyDescent="0.2"/>
    <row r="3509" ht="12.75" customHeight="1" x14ac:dyDescent="0.2"/>
    <row r="3510" ht="12.75" customHeight="1" x14ac:dyDescent="0.2"/>
    <row r="3511" ht="12.75" customHeight="1" x14ac:dyDescent="0.2"/>
    <row r="3512" ht="12.75" customHeight="1" x14ac:dyDescent="0.2"/>
    <row r="3513" ht="12.75" customHeight="1" x14ac:dyDescent="0.2"/>
    <row r="3514" ht="12.75" customHeight="1" x14ac:dyDescent="0.2"/>
    <row r="3515" ht="12.75" customHeight="1" x14ac:dyDescent="0.2"/>
    <row r="3516" ht="12.75" customHeight="1" x14ac:dyDescent="0.2"/>
    <row r="3517" ht="12.75" customHeight="1" x14ac:dyDescent="0.2"/>
    <row r="3518" ht="12.75" customHeight="1" x14ac:dyDescent="0.2"/>
    <row r="3519" ht="12.75" customHeight="1" x14ac:dyDescent="0.2"/>
    <row r="3520" ht="12.75" customHeight="1" x14ac:dyDescent="0.2"/>
    <row r="3521" ht="12.75" customHeight="1" x14ac:dyDescent="0.2"/>
    <row r="3522" ht="12.75" customHeight="1" x14ac:dyDescent="0.2"/>
    <row r="3523" ht="12.75" customHeight="1" x14ac:dyDescent="0.2"/>
    <row r="3524" ht="12.75" customHeight="1" x14ac:dyDescent="0.2"/>
    <row r="3525" ht="12.75" customHeight="1" x14ac:dyDescent="0.2"/>
    <row r="3526" ht="12.75" customHeight="1" x14ac:dyDescent="0.2"/>
    <row r="3527" ht="12.75" customHeight="1" x14ac:dyDescent="0.2"/>
    <row r="3528" ht="12.75" customHeight="1" x14ac:dyDescent="0.2"/>
    <row r="3529" ht="12.75" customHeight="1" x14ac:dyDescent="0.2"/>
    <row r="3530" ht="12.75" customHeight="1" x14ac:dyDescent="0.2"/>
    <row r="3531" ht="12.75" customHeight="1" x14ac:dyDescent="0.2"/>
    <row r="3532" ht="12.75" customHeight="1" x14ac:dyDescent="0.2"/>
    <row r="3533" ht="12.75" customHeight="1" x14ac:dyDescent="0.2"/>
    <row r="3534" ht="12.75" customHeight="1" x14ac:dyDescent="0.2"/>
    <row r="3535" ht="12.75" customHeight="1" x14ac:dyDescent="0.2"/>
    <row r="3536" ht="12.75" customHeight="1" x14ac:dyDescent="0.2"/>
    <row r="3537" ht="12.75" customHeight="1" x14ac:dyDescent="0.2"/>
    <row r="3538" ht="12.75" customHeight="1" x14ac:dyDescent="0.2"/>
    <row r="3539" ht="12.75" customHeight="1" x14ac:dyDescent="0.2"/>
    <row r="3540" ht="12.75" customHeight="1" x14ac:dyDescent="0.2"/>
    <row r="3541" ht="12.75" customHeight="1" x14ac:dyDescent="0.2"/>
    <row r="3542" ht="12.75" customHeight="1" x14ac:dyDescent="0.2"/>
    <row r="3543" ht="12.75" customHeight="1" x14ac:dyDescent="0.2"/>
    <row r="3544" ht="12.75" customHeight="1" x14ac:dyDescent="0.2"/>
    <row r="3545" ht="12.75" customHeight="1" x14ac:dyDescent="0.2"/>
    <row r="3546" ht="12.75" customHeight="1" x14ac:dyDescent="0.2"/>
    <row r="3547" ht="12.75" customHeight="1" x14ac:dyDescent="0.2"/>
    <row r="3548" ht="12.75" customHeight="1" x14ac:dyDescent="0.2"/>
    <row r="3549" ht="12.75" customHeight="1" x14ac:dyDescent="0.2"/>
    <row r="3550" ht="12.75" customHeight="1" x14ac:dyDescent="0.2"/>
    <row r="3551" ht="12.75" customHeight="1" x14ac:dyDescent="0.2"/>
    <row r="3552" ht="12.75" customHeight="1" x14ac:dyDescent="0.2"/>
    <row r="3553" ht="12.75" customHeight="1" x14ac:dyDescent="0.2"/>
    <row r="3554" ht="12.75" customHeight="1" x14ac:dyDescent="0.2"/>
    <row r="3555" ht="12.75" customHeight="1" x14ac:dyDescent="0.2"/>
    <row r="3556" ht="12.75" customHeight="1" x14ac:dyDescent="0.2"/>
    <row r="3557" ht="12.75" customHeight="1" x14ac:dyDescent="0.2"/>
    <row r="3558" ht="12.75" customHeight="1" x14ac:dyDescent="0.2"/>
    <row r="3559" ht="12.75" customHeight="1" x14ac:dyDescent="0.2"/>
    <row r="3560" ht="12.75" customHeight="1" x14ac:dyDescent="0.2"/>
    <row r="3561" ht="12.75" customHeight="1" x14ac:dyDescent="0.2"/>
    <row r="3562" ht="12.75" customHeight="1" x14ac:dyDescent="0.2"/>
    <row r="3563" ht="12.75" customHeight="1" x14ac:dyDescent="0.2"/>
    <row r="3564" ht="12.75" customHeight="1" x14ac:dyDescent="0.2"/>
    <row r="3565" ht="12.75" customHeight="1" x14ac:dyDescent="0.2"/>
    <row r="3566" ht="12.75" customHeight="1" x14ac:dyDescent="0.2"/>
    <row r="3567" ht="12.75" customHeight="1" x14ac:dyDescent="0.2"/>
    <row r="3568" ht="12.75" customHeight="1" x14ac:dyDescent="0.2"/>
    <row r="3569" ht="12.75" customHeight="1" x14ac:dyDescent="0.2"/>
    <row r="3570" ht="12.75" customHeight="1" x14ac:dyDescent="0.2"/>
    <row r="3571" ht="12.75" customHeight="1" x14ac:dyDescent="0.2"/>
    <row r="3572" ht="12.75" customHeight="1" x14ac:dyDescent="0.2"/>
    <row r="3573" ht="12.75" customHeight="1" x14ac:dyDescent="0.2"/>
    <row r="3574" ht="12.75" customHeight="1" x14ac:dyDescent="0.2"/>
    <row r="3575" ht="12.75" customHeight="1" x14ac:dyDescent="0.2"/>
    <row r="3576" ht="12.75" customHeight="1" x14ac:dyDescent="0.2"/>
    <row r="3577" ht="12.75" customHeight="1" x14ac:dyDescent="0.2"/>
    <row r="3578" ht="12.75" customHeight="1" x14ac:dyDescent="0.2"/>
    <row r="3579" ht="12.75" customHeight="1" x14ac:dyDescent="0.2"/>
    <row r="3580" ht="12.75" customHeight="1" x14ac:dyDescent="0.2"/>
    <row r="3581" ht="12.75" customHeight="1" x14ac:dyDescent="0.2"/>
    <row r="3582" ht="12.75" customHeight="1" x14ac:dyDescent="0.2"/>
    <row r="3583" ht="12.75" customHeight="1" x14ac:dyDescent="0.2"/>
    <row r="3584" ht="12.75" customHeight="1" x14ac:dyDescent="0.2"/>
    <row r="3585" ht="12.75" customHeight="1" x14ac:dyDescent="0.2"/>
    <row r="3586" ht="12.75" customHeight="1" x14ac:dyDescent="0.2"/>
    <row r="3587" ht="12.75" customHeight="1" x14ac:dyDescent="0.2"/>
    <row r="3588" ht="12.75" customHeight="1" x14ac:dyDescent="0.2"/>
    <row r="3589" ht="12.75" customHeight="1" x14ac:dyDescent="0.2"/>
    <row r="3590" ht="12.75" customHeight="1" x14ac:dyDescent="0.2"/>
    <row r="3591" ht="12.75" customHeight="1" x14ac:dyDescent="0.2"/>
    <row r="3592" ht="12.75" customHeight="1" x14ac:dyDescent="0.2"/>
    <row r="3593" ht="12.75" customHeight="1" x14ac:dyDescent="0.2"/>
    <row r="3594" ht="12.75" customHeight="1" x14ac:dyDescent="0.2"/>
    <row r="3595" ht="12.75" customHeight="1" x14ac:dyDescent="0.2"/>
    <row r="3596" ht="12.75" customHeight="1" x14ac:dyDescent="0.2"/>
    <row r="3597" ht="12.75" customHeight="1" x14ac:dyDescent="0.2"/>
    <row r="3598" ht="12.75" customHeight="1" x14ac:dyDescent="0.2"/>
    <row r="3599" ht="12.75" customHeight="1" x14ac:dyDescent="0.2"/>
    <row r="3600" ht="12.75" customHeight="1" x14ac:dyDescent="0.2"/>
    <row r="3601" ht="12.75" customHeight="1" x14ac:dyDescent="0.2"/>
    <row r="3602" ht="12.75" customHeight="1" x14ac:dyDescent="0.2"/>
    <row r="3603" ht="12.75" customHeight="1" x14ac:dyDescent="0.2"/>
    <row r="3604" ht="12.75" customHeight="1" x14ac:dyDescent="0.2"/>
    <row r="3605" ht="12.75" customHeight="1" x14ac:dyDescent="0.2"/>
    <row r="3606" ht="12.75" customHeight="1" x14ac:dyDescent="0.2"/>
    <row r="3607" ht="12.75" customHeight="1" x14ac:dyDescent="0.2"/>
    <row r="3608" ht="12.75" customHeight="1" x14ac:dyDescent="0.2"/>
    <row r="3609" ht="12.75" customHeight="1" x14ac:dyDescent="0.2"/>
    <row r="3610" ht="12.75" customHeight="1" x14ac:dyDescent="0.2"/>
    <row r="3611" ht="12.75" customHeight="1" x14ac:dyDescent="0.2"/>
    <row r="3612" ht="12.75" customHeight="1" x14ac:dyDescent="0.2"/>
    <row r="3613" ht="12.75" customHeight="1" x14ac:dyDescent="0.2"/>
    <row r="3614" ht="12.75" customHeight="1" x14ac:dyDescent="0.2"/>
    <row r="3615" ht="12.75" customHeight="1" x14ac:dyDescent="0.2"/>
    <row r="3616" ht="12.75" customHeight="1" x14ac:dyDescent="0.2"/>
    <row r="3617" ht="12.75" customHeight="1" x14ac:dyDescent="0.2"/>
    <row r="3618" ht="12.75" customHeight="1" x14ac:dyDescent="0.2"/>
    <row r="3619" ht="12.75" customHeight="1" x14ac:dyDescent="0.2"/>
    <row r="3620" ht="12.75" customHeight="1" x14ac:dyDescent="0.2"/>
    <row r="3621" ht="12.75" customHeight="1" x14ac:dyDescent="0.2"/>
    <row r="3622" ht="12.75" customHeight="1" x14ac:dyDescent="0.2"/>
    <row r="3623" ht="12.75" customHeight="1" x14ac:dyDescent="0.2"/>
    <row r="3624" ht="12.75" customHeight="1" x14ac:dyDescent="0.2"/>
    <row r="3625" ht="12.75" customHeight="1" x14ac:dyDescent="0.2"/>
    <row r="3626" ht="12.75" customHeight="1" x14ac:dyDescent="0.2"/>
    <row r="3627" ht="12.75" customHeight="1" x14ac:dyDescent="0.2"/>
    <row r="3628" ht="12.75" customHeight="1" x14ac:dyDescent="0.2"/>
    <row r="3629" ht="12.75" customHeight="1" x14ac:dyDescent="0.2"/>
    <row r="3630" ht="12.75" customHeight="1" x14ac:dyDescent="0.2"/>
    <row r="3631" ht="12.75" customHeight="1" x14ac:dyDescent="0.2"/>
    <row r="3632" ht="12.75" customHeight="1" x14ac:dyDescent="0.2"/>
    <row r="3633" ht="12.75" customHeight="1" x14ac:dyDescent="0.2"/>
    <row r="3634" ht="12.75" customHeight="1" x14ac:dyDescent="0.2"/>
    <row r="3635" ht="12.75" customHeight="1" x14ac:dyDescent="0.2"/>
    <row r="3636" ht="12.75" customHeight="1" x14ac:dyDescent="0.2"/>
    <row r="3637" ht="12.75" customHeight="1" x14ac:dyDescent="0.2"/>
    <row r="3638" ht="12.75" customHeight="1" x14ac:dyDescent="0.2"/>
    <row r="3639" ht="12.75" customHeight="1" x14ac:dyDescent="0.2"/>
    <row r="3640" ht="12.75" customHeight="1" x14ac:dyDescent="0.2"/>
    <row r="3641" ht="12.75" customHeight="1" x14ac:dyDescent="0.2"/>
    <row r="3642" ht="12.75" customHeight="1" x14ac:dyDescent="0.2"/>
    <row r="3643" ht="12.75" customHeight="1" x14ac:dyDescent="0.2"/>
    <row r="3644" ht="12.75" customHeight="1" x14ac:dyDescent="0.2"/>
    <row r="3645" ht="12.75" customHeight="1" x14ac:dyDescent="0.2"/>
    <row r="3646" ht="12.75" customHeight="1" x14ac:dyDescent="0.2"/>
    <row r="3647" ht="12.75" customHeight="1" x14ac:dyDescent="0.2"/>
    <row r="3648" ht="12.75" customHeight="1" x14ac:dyDescent="0.2"/>
    <row r="3649" ht="12.75" customHeight="1" x14ac:dyDescent="0.2"/>
    <row r="3650" ht="12.75" customHeight="1" x14ac:dyDescent="0.2"/>
    <row r="3651" ht="12.75" customHeight="1" x14ac:dyDescent="0.2"/>
    <row r="3652" ht="12.75" customHeight="1" x14ac:dyDescent="0.2"/>
    <row r="3653" ht="12.75" customHeight="1" x14ac:dyDescent="0.2"/>
    <row r="3654" ht="12.75" customHeight="1" x14ac:dyDescent="0.2"/>
    <row r="3655" ht="12.75" customHeight="1" x14ac:dyDescent="0.2"/>
    <row r="3656" ht="12.75" customHeight="1" x14ac:dyDescent="0.2"/>
    <row r="3657" ht="12.75" customHeight="1" x14ac:dyDescent="0.2"/>
    <row r="3658" ht="12.75" customHeight="1" x14ac:dyDescent="0.2"/>
    <row r="3659" ht="12.75" customHeight="1" x14ac:dyDescent="0.2"/>
    <row r="3660" ht="12.75" customHeight="1" x14ac:dyDescent="0.2"/>
    <row r="3661" ht="12.75" customHeight="1" x14ac:dyDescent="0.2"/>
    <row r="3662" ht="12.75" customHeight="1" x14ac:dyDescent="0.2"/>
    <row r="3663" ht="12.75" customHeight="1" x14ac:dyDescent="0.2"/>
    <row r="3664" ht="12.75" customHeight="1" x14ac:dyDescent="0.2"/>
    <row r="3665" ht="12.75" customHeight="1" x14ac:dyDescent="0.2"/>
    <row r="3666" ht="12.75" customHeight="1" x14ac:dyDescent="0.2"/>
    <row r="3667" ht="12.75" customHeight="1" x14ac:dyDescent="0.2"/>
    <row r="3668" ht="12.75" customHeight="1" x14ac:dyDescent="0.2"/>
    <row r="3669" ht="12.75" customHeight="1" x14ac:dyDescent="0.2"/>
    <row r="3670" ht="12.75" customHeight="1" x14ac:dyDescent="0.2"/>
    <row r="3671" ht="12.75" customHeight="1" x14ac:dyDescent="0.2"/>
    <row r="3672" ht="12.75" customHeight="1" x14ac:dyDescent="0.2"/>
    <row r="3673" ht="12.75" customHeight="1" x14ac:dyDescent="0.2"/>
    <row r="3674" ht="12.75" customHeight="1" x14ac:dyDescent="0.2"/>
    <row r="3675" ht="12.75" customHeight="1" x14ac:dyDescent="0.2"/>
    <row r="3676" ht="12.75" customHeight="1" x14ac:dyDescent="0.2"/>
    <row r="3677" ht="12.75" customHeight="1" x14ac:dyDescent="0.2"/>
    <row r="3678" ht="12.75" customHeight="1" x14ac:dyDescent="0.2"/>
    <row r="3679" ht="12.75" customHeight="1" x14ac:dyDescent="0.2"/>
    <row r="3680" ht="12.75" customHeight="1" x14ac:dyDescent="0.2"/>
    <row r="3681" ht="12.75" customHeight="1" x14ac:dyDescent="0.2"/>
    <row r="3682" ht="12.75" customHeight="1" x14ac:dyDescent="0.2"/>
    <row r="3683" ht="12.75" customHeight="1" x14ac:dyDescent="0.2"/>
    <row r="3684" ht="12.75" customHeight="1" x14ac:dyDescent="0.2"/>
    <row r="3685" ht="12.75" customHeight="1" x14ac:dyDescent="0.2"/>
    <row r="3686" ht="12.75" customHeight="1" x14ac:dyDescent="0.2"/>
    <row r="3687" ht="12.75" customHeight="1" x14ac:dyDescent="0.2"/>
    <row r="3688" ht="12.75" customHeight="1" x14ac:dyDescent="0.2"/>
    <row r="3689" ht="12.75" customHeight="1" x14ac:dyDescent="0.2"/>
    <row r="3690" ht="12.75" customHeight="1" x14ac:dyDescent="0.2"/>
    <row r="3691" ht="12.75" customHeight="1" x14ac:dyDescent="0.2"/>
    <row r="3692" ht="12.75" customHeight="1" x14ac:dyDescent="0.2"/>
    <row r="3693" ht="12.75" customHeight="1" x14ac:dyDescent="0.2"/>
    <row r="3694" ht="12.75" customHeight="1" x14ac:dyDescent="0.2"/>
    <row r="3695" ht="12.75" customHeight="1" x14ac:dyDescent="0.2"/>
    <row r="3696" ht="12.75" customHeight="1" x14ac:dyDescent="0.2"/>
    <row r="3697" ht="12.75" customHeight="1" x14ac:dyDescent="0.2"/>
    <row r="3698" ht="12.75" customHeight="1" x14ac:dyDescent="0.2"/>
    <row r="3699" ht="12.75" customHeight="1" x14ac:dyDescent="0.2"/>
    <row r="3700" ht="12.75" customHeight="1" x14ac:dyDescent="0.2"/>
    <row r="3701" ht="12.75" customHeight="1" x14ac:dyDescent="0.2"/>
    <row r="3702" ht="12.75" customHeight="1" x14ac:dyDescent="0.2"/>
    <row r="3703" ht="12.75" customHeight="1" x14ac:dyDescent="0.2"/>
    <row r="3704" ht="12.75" customHeight="1" x14ac:dyDescent="0.2"/>
    <row r="3705" ht="12.75" customHeight="1" x14ac:dyDescent="0.2"/>
    <row r="3706" ht="12.75" customHeight="1" x14ac:dyDescent="0.2"/>
    <row r="3707" ht="12.75" customHeight="1" x14ac:dyDescent="0.2"/>
    <row r="3708" ht="12.75" customHeight="1" x14ac:dyDescent="0.2"/>
    <row r="3709" ht="12.75" customHeight="1" x14ac:dyDescent="0.2"/>
    <row r="3710" ht="12.75" customHeight="1" x14ac:dyDescent="0.2"/>
    <row r="3711" ht="12.75" customHeight="1" x14ac:dyDescent="0.2"/>
    <row r="3712" ht="12.75" customHeight="1" x14ac:dyDescent="0.2"/>
    <row r="3713" ht="12.75" customHeight="1" x14ac:dyDescent="0.2"/>
    <row r="3714" ht="12.75" customHeight="1" x14ac:dyDescent="0.2"/>
    <row r="3715" ht="12.75" customHeight="1" x14ac:dyDescent="0.2"/>
    <row r="3716" ht="12.75" customHeight="1" x14ac:dyDescent="0.2"/>
    <row r="3717" ht="12.75" customHeight="1" x14ac:dyDescent="0.2"/>
    <row r="3718" ht="12.75" customHeight="1" x14ac:dyDescent="0.2"/>
    <row r="3719" ht="12.75" customHeight="1" x14ac:dyDescent="0.2"/>
    <row r="3720" ht="12.75" customHeight="1" x14ac:dyDescent="0.2"/>
    <row r="3721" ht="12.75" customHeight="1" x14ac:dyDescent="0.2"/>
    <row r="3722" ht="12.75" customHeight="1" x14ac:dyDescent="0.2"/>
    <row r="3723" ht="12.75" customHeight="1" x14ac:dyDescent="0.2"/>
    <row r="3724" ht="12.75" customHeight="1" x14ac:dyDescent="0.2"/>
    <row r="3725" ht="12.75" customHeight="1" x14ac:dyDescent="0.2"/>
    <row r="3726" ht="12.75" customHeight="1" x14ac:dyDescent="0.2"/>
    <row r="3727" ht="12.75" customHeight="1" x14ac:dyDescent="0.2"/>
    <row r="3728" ht="12.75" customHeight="1" x14ac:dyDescent="0.2"/>
    <row r="3729" ht="12.75" customHeight="1" x14ac:dyDescent="0.2"/>
    <row r="3730" ht="12.75" customHeight="1" x14ac:dyDescent="0.2"/>
    <row r="3731" ht="12.75" customHeight="1" x14ac:dyDescent="0.2"/>
    <row r="3732" ht="12.75" customHeight="1" x14ac:dyDescent="0.2"/>
    <row r="3733" ht="12.75" customHeight="1" x14ac:dyDescent="0.2"/>
    <row r="3734" ht="12.75" customHeight="1" x14ac:dyDescent="0.2"/>
    <row r="3735" ht="12.75" customHeight="1" x14ac:dyDescent="0.2"/>
    <row r="3736" ht="12.75" customHeight="1" x14ac:dyDescent="0.2"/>
    <row r="3737" ht="12.75" customHeight="1" x14ac:dyDescent="0.2"/>
    <row r="3738" ht="12.75" customHeight="1" x14ac:dyDescent="0.2"/>
    <row r="3739" ht="12.75" customHeight="1" x14ac:dyDescent="0.2"/>
    <row r="3740" ht="12.75" customHeight="1" x14ac:dyDescent="0.2"/>
    <row r="3741" ht="12.75" customHeight="1" x14ac:dyDescent="0.2"/>
    <row r="3742" ht="12.75" customHeight="1" x14ac:dyDescent="0.2"/>
    <row r="3743" ht="12.75" customHeight="1" x14ac:dyDescent="0.2"/>
    <row r="3744" ht="12.75" customHeight="1" x14ac:dyDescent="0.2"/>
    <row r="3745" ht="12.75" customHeight="1" x14ac:dyDescent="0.2"/>
    <row r="3746" ht="12.75" customHeight="1" x14ac:dyDescent="0.2"/>
    <row r="3747" ht="12.75" customHeight="1" x14ac:dyDescent="0.2"/>
    <row r="3748" ht="12.75" customHeight="1" x14ac:dyDescent="0.2"/>
    <row r="3749" ht="12.75" customHeight="1" x14ac:dyDescent="0.2"/>
    <row r="3750" ht="12.75" customHeight="1" x14ac:dyDescent="0.2"/>
    <row r="3751" ht="12.75" customHeight="1" x14ac:dyDescent="0.2"/>
    <row r="3752" ht="12.75" customHeight="1" x14ac:dyDescent="0.2"/>
    <row r="3753" ht="12.75" customHeight="1" x14ac:dyDescent="0.2"/>
    <row r="3754" ht="12.75" customHeight="1" x14ac:dyDescent="0.2"/>
    <row r="3755" ht="12.75" customHeight="1" x14ac:dyDescent="0.2"/>
    <row r="3756" ht="12.75" customHeight="1" x14ac:dyDescent="0.2"/>
    <row r="3757" ht="12.75" customHeight="1" x14ac:dyDescent="0.2"/>
    <row r="3758" ht="12.75" customHeight="1" x14ac:dyDescent="0.2"/>
    <row r="3759" ht="12.75" customHeight="1" x14ac:dyDescent="0.2"/>
    <row r="3760" ht="12.75" customHeight="1" x14ac:dyDescent="0.2"/>
    <row r="3761" ht="12.75" customHeight="1" x14ac:dyDescent="0.2"/>
    <row r="3762" ht="12.75" customHeight="1" x14ac:dyDescent="0.2"/>
    <row r="3763" ht="12.75" customHeight="1" x14ac:dyDescent="0.2"/>
    <row r="3764" ht="12.75" customHeight="1" x14ac:dyDescent="0.2"/>
    <row r="3765" ht="12.75" customHeight="1" x14ac:dyDescent="0.2"/>
    <row r="3766" ht="12.75" customHeight="1" x14ac:dyDescent="0.2"/>
    <row r="3767" ht="12.75" customHeight="1" x14ac:dyDescent="0.2"/>
    <row r="3768" ht="12.75" customHeight="1" x14ac:dyDescent="0.2"/>
    <row r="3769" ht="12.75" customHeight="1" x14ac:dyDescent="0.2"/>
    <row r="3770" ht="12.75" customHeight="1" x14ac:dyDescent="0.2"/>
    <row r="3771" ht="12.75" customHeight="1" x14ac:dyDescent="0.2"/>
    <row r="3772" ht="12.75" customHeight="1" x14ac:dyDescent="0.2"/>
    <row r="3773" ht="12.75" customHeight="1" x14ac:dyDescent="0.2"/>
    <row r="3774" ht="12.75" customHeight="1" x14ac:dyDescent="0.2"/>
    <row r="3775" ht="12.75" customHeight="1" x14ac:dyDescent="0.2"/>
    <row r="3776" ht="12.75" customHeight="1" x14ac:dyDescent="0.2"/>
    <row r="3777" ht="12.75" customHeight="1" x14ac:dyDescent="0.2"/>
    <row r="3778" ht="12.75" customHeight="1" x14ac:dyDescent="0.2"/>
    <row r="3779" ht="12.75" customHeight="1" x14ac:dyDescent="0.2"/>
    <row r="3780" ht="12.75" customHeight="1" x14ac:dyDescent="0.2"/>
    <row r="3781" ht="12.75" customHeight="1" x14ac:dyDescent="0.2"/>
    <row r="3782" ht="12.75" customHeight="1" x14ac:dyDescent="0.2"/>
    <row r="3783" ht="12.75" customHeight="1" x14ac:dyDescent="0.2"/>
    <row r="3784" ht="12.75" customHeight="1" x14ac:dyDescent="0.2"/>
    <row r="3785" ht="12.75" customHeight="1" x14ac:dyDescent="0.2"/>
    <row r="3786" ht="12.75" customHeight="1" x14ac:dyDescent="0.2"/>
    <row r="3787" ht="12.75" customHeight="1" x14ac:dyDescent="0.2"/>
    <row r="3788" ht="12.75" customHeight="1" x14ac:dyDescent="0.2"/>
    <row r="3789" ht="12.75" customHeight="1" x14ac:dyDescent="0.2"/>
    <row r="3790" ht="12.75" customHeight="1" x14ac:dyDescent="0.2"/>
    <row r="3791" ht="12.75" customHeight="1" x14ac:dyDescent="0.2"/>
    <row r="3792" ht="12.75" customHeight="1" x14ac:dyDescent="0.2"/>
    <row r="3793" ht="12.75" customHeight="1" x14ac:dyDescent="0.2"/>
    <row r="3794" ht="12.75" customHeight="1" x14ac:dyDescent="0.2"/>
    <row r="3795" ht="12.75" customHeight="1" x14ac:dyDescent="0.2"/>
    <row r="3796" ht="12.75" customHeight="1" x14ac:dyDescent="0.2"/>
    <row r="3797" ht="12.75" customHeight="1" x14ac:dyDescent="0.2"/>
    <row r="3798" ht="12.75" customHeight="1" x14ac:dyDescent="0.2"/>
    <row r="3799" ht="12.75" customHeight="1" x14ac:dyDescent="0.2"/>
    <row r="3800" ht="12.75" customHeight="1" x14ac:dyDescent="0.2"/>
    <row r="3801" ht="12.75" customHeight="1" x14ac:dyDescent="0.2"/>
    <row r="3802" ht="12.75" customHeight="1" x14ac:dyDescent="0.2"/>
    <row r="3803" ht="12.75" customHeight="1" x14ac:dyDescent="0.2"/>
    <row r="3804" ht="12.75" customHeight="1" x14ac:dyDescent="0.2"/>
    <row r="3805" ht="12.75" customHeight="1" x14ac:dyDescent="0.2"/>
    <row r="3806" ht="12.75" customHeight="1" x14ac:dyDescent="0.2"/>
    <row r="3807" ht="12.75" customHeight="1" x14ac:dyDescent="0.2"/>
    <row r="3808" ht="12.75" customHeight="1" x14ac:dyDescent="0.2"/>
    <row r="3809" ht="12.75" customHeight="1" x14ac:dyDescent="0.2"/>
    <row r="3810" ht="12.75" customHeight="1" x14ac:dyDescent="0.2"/>
    <row r="3811" ht="12.75" customHeight="1" x14ac:dyDescent="0.2"/>
    <row r="3812" ht="12.75" customHeight="1" x14ac:dyDescent="0.2"/>
    <row r="3813" ht="12.75" customHeight="1" x14ac:dyDescent="0.2"/>
    <row r="3814" ht="12.75" customHeight="1" x14ac:dyDescent="0.2"/>
    <row r="3815" ht="12.75" customHeight="1" x14ac:dyDescent="0.2"/>
    <row r="3816" ht="12.75" customHeight="1" x14ac:dyDescent="0.2"/>
    <row r="3817" ht="12.75" customHeight="1" x14ac:dyDescent="0.2"/>
    <row r="3818" ht="12.75" customHeight="1" x14ac:dyDescent="0.2"/>
    <row r="3819" ht="12.75" customHeight="1" x14ac:dyDescent="0.2"/>
    <row r="3820" ht="12.75" customHeight="1" x14ac:dyDescent="0.2"/>
    <row r="3821" ht="12.75" customHeight="1" x14ac:dyDescent="0.2"/>
    <row r="3822" ht="12.75" customHeight="1" x14ac:dyDescent="0.2"/>
    <row r="3823" ht="12.75" customHeight="1" x14ac:dyDescent="0.2"/>
    <row r="3824" ht="12.75" customHeight="1" x14ac:dyDescent="0.2"/>
    <row r="3825" ht="12.75" customHeight="1" x14ac:dyDescent="0.2"/>
    <row r="3826" ht="12.75" customHeight="1" x14ac:dyDescent="0.2"/>
    <row r="3827" ht="12.75" customHeight="1" x14ac:dyDescent="0.2"/>
    <row r="3828" ht="12.75" customHeight="1" x14ac:dyDescent="0.2"/>
    <row r="3829" ht="12.75" customHeight="1" x14ac:dyDescent="0.2"/>
    <row r="3830" ht="12.75" customHeight="1" x14ac:dyDescent="0.2"/>
    <row r="3831" ht="12.75" customHeight="1" x14ac:dyDescent="0.2"/>
    <row r="3832" ht="12.75" customHeight="1" x14ac:dyDescent="0.2"/>
    <row r="3833" ht="12.75" customHeight="1" x14ac:dyDescent="0.2"/>
    <row r="3834" ht="12.75" customHeight="1" x14ac:dyDescent="0.2"/>
    <row r="3835" ht="12.75" customHeight="1" x14ac:dyDescent="0.2"/>
    <row r="3836" ht="12.75" customHeight="1" x14ac:dyDescent="0.2"/>
    <row r="3837" ht="12.75" customHeight="1" x14ac:dyDescent="0.2"/>
    <row r="3838" ht="12.75" customHeight="1" x14ac:dyDescent="0.2"/>
    <row r="3839" ht="12.75" customHeight="1" x14ac:dyDescent="0.2"/>
    <row r="3840" ht="12.75" customHeight="1" x14ac:dyDescent="0.2"/>
    <row r="3841" ht="12.75" customHeight="1" x14ac:dyDescent="0.2"/>
    <row r="3842" ht="12.75" customHeight="1" x14ac:dyDescent="0.2"/>
    <row r="3843" ht="12.75" customHeight="1" x14ac:dyDescent="0.2"/>
    <row r="3844" ht="12.75" customHeight="1" x14ac:dyDescent="0.2"/>
    <row r="3845" ht="12.75" customHeight="1" x14ac:dyDescent="0.2"/>
    <row r="3846" ht="12.75" customHeight="1" x14ac:dyDescent="0.2"/>
    <row r="3847" ht="12.75" customHeight="1" x14ac:dyDescent="0.2"/>
    <row r="3848" ht="12.75" customHeight="1" x14ac:dyDescent="0.2"/>
    <row r="3849" ht="12.75" customHeight="1" x14ac:dyDescent="0.2"/>
    <row r="3850" ht="12.75" customHeight="1" x14ac:dyDescent="0.2"/>
    <row r="3851" ht="12.75" customHeight="1" x14ac:dyDescent="0.2"/>
    <row r="3852" ht="12.75" customHeight="1" x14ac:dyDescent="0.2"/>
    <row r="3853" ht="12.75" customHeight="1" x14ac:dyDescent="0.2"/>
    <row r="3854" ht="12.75" customHeight="1" x14ac:dyDescent="0.2"/>
    <row r="3855" ht="12.75" customHeight="1" x14ac:dyDescent="0.2"/>
    <row r="3856" ht="12.75" customHeight="1" x14ac:dyDescent="0.2"/>
    <row r="3857" ht="12.75" customHeight="1" x14ac:dyDescent="0.2"/>
    <row r="3858" ht="12.75" customHeight="1" x14ac:dyDescent="0.2"/>
    <row r="3859" ht="12.75" customHeight="1" x14ac:dyDescent="0.2"/>
    <row r="3860" ht="12.75" customHeight="1" x14ac:dyDescent="0.2"/>
    <row r="3861" ht="12.75" customHeight="1" x14ac:dyDescent="0.2"/>
    <row r="3862" ht="12.75" customHeight="1" x14ac:dyDescent="0.2"/>
    <row r="3863" ht="12.75" customHeight="1" x14ac:dyDescent="0.2"/>
    <row r="3864" ht="12.75" customHeight="1" x14ac:dyDescent="0.2"/>
    <row r="3865" ht="12.75" customHeight="1" x14ac:dyDescent="0.2"/>
    <row r="3866" ht="12.75" customHeight="1" x14ac:dyDescent="0.2"/>
    <row r="3867" ht="12.75" customHeight="1" x14ac:dyDescent="0.2"/>
    <row r="3868" ht="12.75" customHeight="1" x14ac:dyDescent="0.2"/>
    <row r="3869" ht="12.75" customHeight="1" x14ac:dyDescent="0.2"/>
    <row r="3870" ht="12.75" customHeight="1" x14ac:dyDescent="0.2"/>
    <row r="3871" ht="12.75" customHeight="1" x14ac:dyDescent="0.2"/>
    <row r="3872" ht="12.75" customHeight="1" x14ac:dyDescent="0.2"/>
    <row r="3873" ht="12.75" customHeight="1" x14ac:dyDescent="0.2"/>
    <row r="3874" ht="12.75" customHeight="1" x14ac:dyDescent="0.2"/>
    <row r="3875" ht="12.75" customHeight="1" x14ac:dyDescent="0.2"/>
    <row r="3876" ht="12.75" customHeight="1" x14ac:dyDescent="0.2"/>
    <row r="3877" ht="12.75" customHeight="1" x14ac:dyDescent="0.2"/>
    <row r="3878" ht="12.75" customHeight="1" x14ac:dyDescent="0.2"/>
    <row r="3879" ht="12.75" customHeight="1" x14ac:dyDescent="0.2"/>
    <row r="3880" ht="12.75" customHeight="1" x14ac:dyDescent="0.2"/>
    <row r="3881" ht="12.75" customHeight="1" x14ac:dyDescent="0.2"/>
    <row r="3882" ht="12.75" customHeight="1" x14ac:dyDescent="0.2"/>
    <row r="3883" ht="12.75" customHeight="1" x14ac:dyDescent="0.2"/>
    <row r="3884" ht="12.75" customHeight="1" x14ac:dyDescent="0.2"/>
    <row r="3885" ht="12.75" customHeight="1" x14ac:dyDescent="0.2"/>
    <row r="3886" ht="12.75" customHeight="1" x14ac:dyDescent="0.2"/>
    <row r="3887" ht="12.75" customHeight="1" x14ac:dyDescent="0.2"/>
    <row r="3888" ht="12.75" customHeight="1" x14ac:dyDescent="0.2"/>
    <row r="3889" ht="12.75" customHeight="1" x14ac:dyDescent="0.2"/>
    <row r="3890" ht="12.75" customHeight="1" x14ac:dyDescent="0.2"/>
    <row r="3891" ht="12.75" customHeight="1" x14ac:dyDescent="0.2"/>
    <row r="3892" ht="12.75" customHeight="1" x14ac:dyDescent="0.2"/>
    <row r="3893" ht="12.75" customHeight="1" x14ac:dyDescent="0.2"/>
    <row r="3894" ht="12.75" customHeight="1" x14ac:dyDescent="0.2"/>
    <row r="3895" ht="12.75" customHeight="1" x14ac:dyDescent="0.2"/>
    <row r="3896" ht="12.75" customHeight="1" x14ac:dyDescent="0.2"/>
    <row r="3897" ht="12.75" customHeight="1" x14ac:dyDescent="0.2"/>
    <row r="3898" ht="12.75" customHeight="1" x14ac:dyDescent="0.2"/>
    <row r="3899" ht="12.75" customHeight="1" x14ac:dyDescent="0.2"/>
    <row r="3900" ht="12.75" customHeight="1" x14ac:dyDescent="0.2"/>
    <row r="3901" ht="12.75" customHeight="1" x14ac:dyDescent="0.2"/>
    <row r="3902" ht="12.75" customHeight="1" x14ac:dyDescent="0.2"/>
    <row r="3903" ht="12.75" customHeight="1" x14ac:dyDescent="0.2"/>
    <row r="3904" ht="12.75" customHeight="1" x14ac:dyDescent="0.2"/>
    <row r="3905" ht="12.75" customHeight="1" x14ac:dyDescent="0.2"/>
    <row r="3906" ht="12.75" customHeight="1" x14ac:dyDescent="0.2"/>
    <row r="3907" ht="12.75" customHeight="1" x14ac:dyDescent="0.2"/>
    <row r="3908" ht="12.75" customHeight="1" x14ac:dyDescent="0.2"/>
    <row r="3909" ht="12.75" customHeight="1" x14ac:dyDescent="0.2"/>
    <row r="3910" ht="12.75" customHeight="1" x14ac:dyDescent="0.2"/>
    <row r="3911" ht="12.75" customHeight="1" x14ac:dyDescent="0.2"/>
    <row r="3912" ht="12.75" customHeight="1" x14ac:dyDescent="0.2"/>
    <row r="3913" ht="12.75" customHeight="1" x14ac:dyDescent="0.2"/>
    <row r="3914" ht="12.75" customHeight="1" x14ac:dyDescent="0.2"/>
    <row r="3915" ht="12.75" customHeight="1" x14ac:dyDescent="0.2"/>
    <row r="3916" ht="12.75" customHeight="1" x14ac:dyDescent="0.2"/>
    <row r="3917" ht="12.75" customHeight="1" x14ac:dyDescent="0.2"/>
    <row r="3918" ht="12.75" customHeight="1" x14ac:dyDescent="0.2"/>
    <row r="3919" ht="12.75" customHeight="1" x14ac:dyDescent="0.2"/>
    <row r="3920" ht="12.75" customHeight="1" x14ac:dyDescent="0.2"/>
    <row r="3921" ht="12.75" customHeight="1" x14ac:dyDescent="0.2"/>
    <row r="3922" ht="12.75" customHeight="1" x14ac:dyDescent="0.2"/>
    <row r="3923" ht="12.75" customHeight="1" x14ac:dyDescent="0.2"/>
    <row r="3924" ht="12.75" customHeight="1" x14ac:dyDescent="0.2"/>
    <row r="3925" ht="12.75" customHeight="1" x14ac:dyDescent="0.2"/>
    <row r="3926" ht="12.75" customHeight="1" x14ac:dyDescent="0.2"/>
    <row r="3927" ht="12.75" customHeight="1" x14ac:dyDescent="0.2"/>
    <row r="3928" ht="12.75" customHeight="1" x14ac:dyDescent="0.2"/>
    <row r="3929" ht="12.75" customHeight="1" x14ac:dyDescent="0.2"/>
    <row r="3930" ht="12.75" customHeight="1" x14ac:dyDescent="0.2"/>
    <row r="3931" ht="12.75" customHeight="1" x14ac:dyDescent="0.2"/>
    <row r="3932" ht="12.75" customHeight="1" x14ac:dyDescent="0.2"/>
    <row r="3933" ht="12.75" customHeight="1" x14ac:dyDescent="0.2"/>
    <row r="3934" ht="12.75" customHeight="1" x14ac:dyDescent="0.2"/>
    <row r="3935" ht="12.75" customHeight="1" x14ac:dyDescent="0.2"/>
    <row r="3936" ht="12.75" customHeight="1" x14ac:dyDescent="0.2"/>
    <row r="3937" ht="12.75" customHeight="1" x14ac:dyDescent="0.2"/>
    <row r="3938" ht="12.75" customHeight="1" x14ac:dyDescent="0.2"/>
    <row r="3939" ht="12.75" customHeight="1" x14ac:dyDescent="0.2"/>
    <row r="3940" ht="12.75" customHeight="1" x14ac:dyDescent="0.2"/>
    <row r="3941" ht="12.75" customHeight="1" x14ac:dyDescent="0.2"/>
    <row r="3942" ht="12.75" customHeight="1" x14ac:dyDescent="0.2"/>
    <row r="3943" ht="12.75" customHeight="1" x14ac:dyDescent="0.2"/>
    <row r="3944" ht="12.75" customHeight="1" x14ac:dyDescent="0.2"/>
    <row r="3945" ht="12.75" customHeight="1" x14ac:dyDescent="0.2"/>
    <row r="3946" ht="12.75" customHeight="1" x14ac:dyDescent="0.2"/>
    <row r="3947" ht="12.75" customHeight="1" x14ac:dyDescent="0.2"/>
    <row r="3948" ht="12.75" customHeight="1" x14ac:dyDescent="0.2"/>
    <row r="3949" ht="12.75" customHeight="1" x14ac:dyDescent="0.2"/>
    <row r="3950" ht="12.75" customHeight="1" x14ac:dyDescent="0.2"/>
    <row r="3951" ht="12.75" customHeight="1" x14ac:dyDescent="0.2"/>
    <row r="3952" ht="12.75" customHeight="1" x14ac:dyDescent="0.2"/>
    <row r="3953" ht="12.75" customHeight="1" x14ac:dyDescent="0.2"/>
    <row r="3954" ht="12.75" customHeight="1" x14ac:dyDescent="0.2"/>
    <row r="3955" ht="12.75" customHeight="1" x14ac:dyDescent="0.2"/>
    <row r="3956" ht="12.75" customHeight="1" x14ac:dyDescent="0.2"/>
    <row r="3957" ht="12.75" customHeight="1" x14ac:dyDescent="0.2"/>
    <row r="3958" ht="12.75" customHeight="1" x14ac:dyDescent="0.2"/>
    <row r="3959" ht="12.75" customHeight="1" x14ac:dyDescent="0.2"/>
    <row r="3960" ht="12.75" customHeight="1" x14ac:dyDescent="0.2"/>
    <row r="3961" ht="12.75" customHeight="1" x14ac:dyDescent="0.2"/>
    <row r="3962" ht="12.75" customHeight="1" x14ac:dyDescent="0.2"/>
    <row r="3963" ht="12.75" customHeight="1" x14ac:dyDescent="0.2"/>
    <row r="3964" ht="12.75" customHeight="1" x14ac:dyDescent="0.2"/>
    <row r="3965" ht="12.75" customHeight="1" x14ac:dyDescent="0.2"/>
    <row r="3966" ht="12.75" customHeight="1" x14ac:dyDescent="0.2"/>
    <row r="3967" ht="12.75" customHeight="1" x14ac:dyDescent="0.2"/>
    <row r="3968" ht="12.75" customHeight="1" x14ac:dyDescent="0.2"/>
    <row r="3969" ht="12.75" customHeight="1" x14ac:dyDescent="0.2"/>
    <row r="3970" ht="12.75" customHeight="1" x14ac:dyDescent="0.2"/>
    <row r="3971" ht="12.75" customHeight="1" x14ac:dyDescent="0.2"/>
    <row r="3972" ht="12.75" customHeight="1" x14ac:dyDescent="0.2"/>
    <row r="3973" ht="12.75" customHeight="1" x14ac:dyDescent="0.2"/>
    <row r="3974" ht="12.75" customHeight="1" x14ac:dyDescent="0.2"/>
    <row r="3975" ht="12.75" customHeight="1" x14ac:dyDescent="0.2"/>
    <row r="3976" ht="12.75" customHeight="1" x14ac:dyDescent="0.2"/>
    <row r="3977" ht="12.75" customHeight="1" x14ac:dyDescent="0.2"/>
    <row r="3978" ht="12.75" customHeight="1" x14ac:dyDescent="0.2"/>
    <row r="3979" ht="12.75" customHeight="1" x14ac:dyDescent="0.2"/>
    <row r="3980" ht="12.75" customHeight="1" x14ac:dyDescent="0.2"/>
    <row r="3981" ht="12.75" customHeight="1" x14ac:dyDescent="0.2"/>
    <row r="3982" ht="12.75" customHeight="1" x14ac:dyDescent="0.2"/>
    <row r="3983" ht="12.75" customHeight="1" x14ac:dyDescent="0.2"/>
    <row r="3984" ht="12.75" customHeight="1" x14ac:dyDescent="0.2"/>
    <row r="3985" ht="12.75" customHeight="1" x14ac:dyDescent="0.2"/>
    <row r="3986" ht="12.75" customHeight="1" x14ac:dyDescent="0.2"/>
    <row r="3987" ht="12.75" customHeight="1" x14ac:dyDescent="0.2"/>
    <row r="3988" ht="12.75" customHeight="1" x14ac:dyDescent="0.2"/>
    <row r="3989" ht="12.75" customHeight="1" x14ac:dyDescent="0.2"/>
    <row r="3990" ht="12.75" customHeight="1" x14ac:dyDescent="0.2"/>
    <row r="3991" ht="12.75" customHeight="1" x14ac:dyDescent="0.2"/>
    <row r="3992" ht="12.75" customHeight="1" x14ac:dyDescent="0.2"/>
    <row r="3993" ht="12.75" customHeight="1" x14ac:dyDescent="0.2"/>
    <row r="3994" ht="12.75" customHeight="1" x14ac:dyDescent="0.2"/>
    <row r="3995" ht="12.75" customHeight="1" x14ac:dyDescent="0.2"/>
    <row r="3996" ht="12.75" customHeight="1" x14ac:dyDescent="0.2"/>
    <row r="3997" ht="12.75" customHeight="1" x14ac:dyDescent="0.2"/>
    <row r="3998" ht="12.75" customHeight="1" x14ac:dyDescent="0.2"/>
    <row r="3999" ht="12.75" customHeight="1" x14ac:dyDescent="0.2"/>
    <row r="4000" ht="12.75" customHeight="1" x14ac:dyDescent="0.2"/>
    <row r="4001" ht="12.75" customHeight="1" x14ac:dyDescent="0.2"/>
    <row r="4002" ht="12.75" customHeight="1" x14ac:dyDescent="0.2"/>
    <row r="4003" ht="12.75" customHeight="1" x14ac:dyDescent="0.2"/>
    <row r="4004" ht="12.75" customHeight="1" x14ac:dyDescent="0.2"/>
    <row r="4005" ht="12.75" customHeight="1" x14ac:dyDescent="0.2"/>
    <row r="4006" ht="12.75" customHeight="1" x14ac:dyDescent="0.2"/>
    <row r="4007" ht="12.75" customHeight="1" x14ac:dyDescent="0.2"/>
    <row r="4008" ht="12.75" customHeight="1" x14ac:dyDescent="0.2"/>
    <row r="4009" ht="12.75" customHeight="1" x14ac:dyDescent="0.2"/>
    <row r="4010" ht="12.75" customHeight="1" x14ac:dyDescent="0.2"/>
    <row r="4011" ht="12.75" customHeight="1" x14ac:dyDescent="0.2"/>
    <row r="4012" ht="12.75" customHeight="1" x14ac:dyDescent="0.2"/>
    <row r="4013" ht="12.75" customHeight="1" x14ac:dyDescent="0.2"/>
    <row r="4014" ht="12.75" customHeight="1" x14ac:dyDescent="0.2"/>
    <row r="4015" ht="12.75" customHeight="1" x14ac:dyDescent="0.2"/>
    <row r="4016" ht="12.75" customHeight="1" x14ac:dyDescent="0.2"/>
    <row r="4017" ht="12.75" customHeight="1" x14ac:dyDescent="0.2"/>
    <row r="4018" ht="12.75" customHeight="1" x14ac:dyDescent="0.2"/>
    <row r="4019" ht="12.75" customHeight="1" x14ac:dyDescent="0.2"/>
    <row r="4020" ht="12.75" customHeight="1" x14ac:dyDescent="0.2"/>
    <row r="4021" ht="12.75" customHeight="1" x14ac:dyDescent="0.2"/>
    <row r="4022" ht="12.75" customHeight="1" x14ac:dyDescent="0.2"/>
    <row r="4023" ht="12.75" customHeight="1" x14ac:dyDescent="0.2"/>
    <row r="4024" ht="12.75" customHeight="1" x14ac:dyDescent="0.2"/>
    <row r="4025" ht="12.75" customHeight="1" x14ac:dyDescent="0.2"/>
    <row r="4026" ht="12.75" customHeight="1" x14ac:dyDescent="0.2"/>
    <row r="4027" ht="12.75" customHeight="1" x14ac:dyDescent="0.2"/>
    <row r="4028" ht="12.75" customHeight="1" x14ac:dyDescent="0.2"/>
    <row r="4029" ht="12.75" customHeight="1" x14ac:dyDescent="0.2"/>
    <row r="4030" ht="12.75" customHeight="1" x14ac:dyDescent="0.2"/>
    <row r="4031" ht="12.75" customHeight="1" x14ac:dyDescent="0.2"/>
    <row r="4032" ht="12.75" customHeight="1" x14ac:dyDescent="0.2"/>
    <row r="4033" ht="12.75" customHeight="1" x14ac:dyDescent="0.2"/>
    <row r="4034" ht="12.75" customHeight="1" x14ac:dyDescent="0.2"/>
    <row r="4035" ht="12.75" customHeight="1" x14ac:dyDescent="0.2"/>
    <row r="4036" ht="12.75" customHeight="1" x14ac:dyDescent="0.2"/>
    <row r="4037" ht="12.75" customHeight="1" x14ac:dyDescent="0.2"/>
    <row r="4038" ht="12.75" customHeight="1" x14ac:dyDescent="0.2"/>
    <row r="4039" ht="12.75" customHeight="1" x14ac:dyDescent="0.2"/>
    <row r="4040" ht="12.75" customHeight="1" x14ac:dyDescent="0.2"/>
    <row r="4041" ht="12.75" customHeight="1" x14ac:dyDescent="0.2"/>
    <row r="4042" ht="12.75" customHeight="1" x14ac:dyDescent="0.2"/>
    <row r="4043" ht="12.75" customHeight="1" x14ac:dyDescent="0.2"/>
    <row r="4044" ht="12.75" customHeight="1" x14ac:dyDescent="0.2"/>
    <row r="4045" ht="12.75" customHeight="1" x14ac:dyDescent="0.2"/>
    <row r="4046" ht="12.75" customHeight="1" x14ac:dyDescent="0.2"/>
    <row r="4047" ht="12.75" customHeight="1" x14ac:dyDescent="0.2"/>
    <row r="4048" ht="12.75" customHeight="1" x14ac:dyDescent="0.2"/>
    <row r="4049" ht="12.75" customHeight="1" x14ac:dyDescent="0.2"/>
    <row r="4050" ht="12.75" customHeight="1" x14ac:dyDescent="0.2"/>
    <row r="4051" ht="12.75" customHeight="1" x14ac:dyDescent="0.2"/>
    <row r="4052" ht="12.75" customHeight="1" x14ac:dyDescent="0.2"/>
    <row r="4053" ht="12.75" customHeight="1" x14ac:dyDescent="0.2"/>
    <row r="4054" ht="12.75" customHeight="1" x14ac:dyDescent="0.2"/>
    <row r="4055" ht="12.75" customHeight="1" x14ac:dyDescent="0.2"/>
    <row r="4056" ht="12.75" customHeight="1" x14ac:dyDescent="0.2"/>
    <row r="4057" ht="12.75" customHeight="1" x14ac:dyDescent="0.2"/>
    <row r="4058" ht="12.75" customHeight="1" x14ac:dyDescent="0.2"/>
    <row r="4059" ht="12.75" customHeight="1" x14ac:dyDescent="0.2"/>
    <row r="4060" ht="12.75" customHeight="1" x14ac:dyDescent="0.2"/>
    <row r="4061" ht="12.75" customHeight="1" x14ac:dyDescent="0.2"/>
    <row r="4062" ht="12.75" customHeight="1" x14ac:dyDescent="0.2"/>
    <row r="4063" ht="12.75" customHeight="1" x14ac:dyDescent="0.2"/>
    <row r="4064" ht="12.75" customHeight="1" x14ac:dyDescent="0.2"/>
    <row r="4065" ht="12.75" customHeight="1" x14ac:dyDescent="0.2"/>
    <row r="4066" ht="12.75" customHeight="1" x14ac:dyDescent="0.2"/>
    <row r="4067" ht="12.75" customHeight="1" x14ac:dyDescent="0.2"/>
    <row r="4068" ht="12.75" customHeight="1" x14ac:dyDescent="0.2"/>
    <row r="4069" ht="12.75" customHeight="1" x14ac:dyDescent="0.2"/>
    <row r="4070" ht="12.75" customHeight="1" x14ac:dyDescent="0.2"/>
    <row r="4071" ht="12.75" customHeight="1" x14ac:dyDescent="0.2"/>
    <row r="4072" ht="12.75" customHeight="1" x14ac:dyDescent="0.2"/>
    <row r="4073" ht="12.75" customHeight="1" x14ac:dyDescent="0.2"/>
    <row r="4074" ht="12.75" customHeight="1" x14ac:dyDescent="0.2"/>
    <row r="4075" ht="12.75" customHeight="1" x14ac:dyDescent="0.2"/>
    <row r="4076" ht="12.75" customHeight="1" x14ac:dyDescent="0.2"/>
    <row r="4077" ht="12.75" customHeight="1" x14ac:dyDescent="0.2"/>
    <row r="4078" ht="12.75" customHeight="1" x14ac:dyDescent="0.2"/>
    <row r="4079" ht="12.75" customHeight="1" x14ac:dyDescent="0.2"/>
    <row r="4080" ht="12.75" customHeight="1" x14ac:dyDescent="0.2"/>
    <row r="4081" ht="12.75" customHeight="1" x14ac:dyDescent="0.2"/>
    <row r="4082" ht="12.75" customHeight="1" x14ac:dyDescent="0.2"/>
    <row r="4083" ht="12.75" customHeight="1" x14ac:dyDescent="0.2"/>
    <row r="4084" ht="12.75" customHeight="1" x14ac:dyDescent="0.2"/>
    <row r="4085" ht="12.75" customHeight="1" x14ac:dyDescent="0.2"/>
    <row r="4086" ht="12.75" customHeight="1" x14ac:dyDescent="0.2"/>
    <row r="4087" ht="12.75" customHeight="1" x14ac:dyDescent="0.2"/>
    <row r="4088" ht="12.75" customHeight="1" x14ac:dyDescent="0.2"/>
    <row r="4089" ht="12.75" customHeight="1" x14ac:dyDescent="0.2"/>
    <row r="4090" ht="12.75" customHeight="1" x14ac:dyDescent="0.2"/>
    <row r="4091" ht="12.75" customHeight="1" x14ac:dyDescent="0.2"/>
    <row r="4092" ht="12.75" customHeight="1" x14ac:dyDescent="0.2"/>
    <row r="4093" ht="12.75" customHeight="1" x14ac:dyDescent="0.2"/>
    <row r="4094" ht="12.75" customHeight="1" x14ac:dyDescent="0.2"/>
    <row r="4095" ht="12.75" customHeight="1" x14ac:dyDescent="0.2"/>
    <row r="4096" ht="12.75" customHeight="1" x14ac:dyDescent="0.2"/>
    <row r="4097" ht="12.75" customHeight="1" x14ac:dyDescent="0.2"/>
    <row r="4098" ht="12.75" customHeight="1" x14ac:dyDescent="0.2"/>
    <row r="4099" ht="12.75" customHeight="1" x14ac:dyDescent="0.2"/>
    <row r="4100" ht="12.75" customHeight="1" x14ac:dyDescent="0.2"/>
    <row r="4101" ht="12.75" customHeight="1" x14ac:dyDescent="0.2"/>
    <row r="4102" ht="12.75" customHeight="1" x14ac:dyDescent="0.2"/>
    <row r="4103" ht="12.75" customHeight="1" x14ac:dyDescent="0.2"/>
    <row r="4104" ht="12.75" customHeight="1" x14ac:dyDescent="0.2"/>
    <row r="4105" ht="12.75" customHeight="1" x14ac:dyDescent="0.2"/>
    <row r="4106" ht="12.75" customHeight="1" x14ac:dyDescent="0.2"/>
    <row r="4107" ht="12.75" customHeight="1" x14ac:dyDescent="0.2"/>
    <row r="4108" ht="12.75" customHeight="1" x14ac:dyDescent="0.2"/>
    <row r="4109" ht="12.75" customHeight="1" x14ac:dyDescent="0.2"/>
    <row r="4110" ht="12.75" customHeight="1" x14ac:dyDescent="0.2"/>
    <row r="4111" ht="12.75" customHeight="1" x14ac:dyDescent="0.2"/>
    <row r="4112" ht="12.75" customHeight="1" x14ac:dyDescent="0.2"/>
    <row r="4113" ht="12.75" customHeight="1" x14ac:dyDescent="0.2"/>
    <row r="4114" ht="12.75" customHeight="1" x14ac:dyDescent="0.2"/>
    <row r="4115" ht="12.75" customHeight="1" x14ac:dyDescent="0.2"/>
    <row r="4116" ht="12.75" customHeight="1" x14ac:dyDescent="0.2"/>
    <row r="4117" ht="12.75" customHeight="1" x14ac:dyDescent="0.2"/>
    <row r="4118" ht="12.75" customHeight="1" x14ac:dyDescent="0.2"/>
    <row r="4119" ht="12.75" customHeight="1" x14ac:dyDescent="0.2"/>
    <row r="4120" ht="12.75" customHeight="1" x14ac:dyDescent="0.2"/>
    <row r="4121" ht="12.75" customHeight="1" x14ac:dyDescent="0.2"/>
    <row r="4122" ht="12.75" customHeight="1" x14ac:dyDescent="0.2"/>
    <row r="4123" ht="12.75" customHeight="1" x14ac:dyDescent="0.2"/>
    <row r="4124" ht="12.75" customHeight="1" x14ac:dyDescent="0.2"/>
    <row r="4125" ht="12.75" customHeight="1" x14ac:dyDescent="0.2"/>
    <row r="4126" ht="12.75" customHeight="1" x14ac:dyDescent="0.2"/>
    <row r="4127" ht="12.75" customHeight="1" x14ac:dyDescent="0.2"/>
    <row r="4128" ht="12.75" customHeight="1" x14ac:dyDescent="0.2"/>
    <row r="4129" ht="12.75" customHeight="1" x14ac:dyDescent="0.2"/>
    <row r="4130" ht="12.75" customHeight="1" x14ac:dyDescent="0.2"/>
    <row r="4131" ht="12.75" customHeight="1" x14ac:dyDescent="0.2"/>
    <row r="4132" ht="12.75" customHeight="1" x14ac:dyDescent="0.2"/>
    <row r="4133" ht="12.75" customHeight="1" x14ac:dyDescent="0.2"/>
    <row r="4134" ht="12.75" customHeight="1" x14ac:dyDescent="0.2"/>
    <row r="4135" ht="12.75" customHeight="1" x14ac:dyDescent="0.2"/>
    <row r="4136" ht="12.75" customHeight="1" x14ac:dyDescent="0.2"/>
    <row r="4137" ht="12.75" customHeight="1" x14ac:dyDescent="0.2"/>
    <row r="4138" ht="12.75" customHeight="1" x14ac:dyDescent="0.2"/>
    <row r="4139" ht="12.75" customHeight="1" x14ac:dyDescent="0.2"/>
    <row r="4140" ht="12.75" customHeight="1" x14ac:dyDescent="0.2"/>
    <row r="4141" ht="12.75" customHeight="1" x14ac:dyDescent="0.2"/>
    <row r="4142" ht="12.75" customHeight="1" x14ac:dyDescent="0.2"/>
    <row r="4143" ht="12.75" customHeight="1" x14ac:dyDescent="0.2"/>
    <row r="4144" ht="12.75" customHeight="1" x14ac:dyDescent="0.2"/>
    <row r="4145" ht="12.75" customHeight="1" x14ac:dyDescent="0.2"/>
    <row r="4146" ht="12.75" customHeight="1" x14ac:dyDescent="0.2"/>
    <row r="4147" ht="12.75" customHeight="1" x14ac:dyDescent="0.2"/>
    <row r="4148" ht="12.75" customHeight="1" x14ac:dyDescent="0.2"/>
    <row r="4149" ht="12.75" customHeight="1" x14ac:dyDescent="0.2"/>
    <row r="4150" ht="12.75" customHeight="1" x14ac:dyDescent="0.2"/>
    <row r="4151" ht="12.75" customHeight="1" x14ac:dyDescent="0.2"/>
    <row r="4152" ht="12.75" customHeight="1" x14ac:dyDescent="0.2"/>
    <row r="4153" ht="12.75" customHeight="1" x14ac:dyDescent="0.2"/>
    <row r="4154" ht="12.75" customHeight="1" x14ac:dyDescent="0.2"/>
    <row r="4155" ht="12.75" customHeight="1" x14ac:dyDescent="0.2"/>
    <row r="4156" ht="12.75" customHeight="1" x14ac:dyDescent="0.2"/>
    <row r="4157" ht="12.75" customHeight="1" x14ac:dyDescent="0.2"/>
    <row r="4158" ht="12.75" customHeight="1" x14ac:dyDescent="0.2"/>
    <row r="4159" ht="12.75" customHeight="1" x14ac:dyDescent="0.2"/>
    <row r="4160" ht="12.75" customHeight="1" x14ac:dyDescent="0.2"/>
    <row r="4161" ht="12.75" customHeight="1" x14ac:dyDescent="0.2"/>
    <row r="4162" ht="12.75" customHeight="1" x14ac:dyDescent="0.2"/>
    <row r="4163" ht="12.75" customHeight="1" x14ac:dyDescent="0.2"/>
    <row r="4164" ht="12.75" customHeight="1" x14ac:dyDescent="0.2"/>
    <row r="4165" ht="12.75" customHeight="1" x14ac:dyDescent="0.2"/>
    <row r="4166" ht="12.75" customHeight="1" x14ac:dyDescent="0.2"/>
    <row r="4167" ht="12.75" customHeight="1" x14ac:dyDescent="0.2"/>
    <row r="4168" ht="12.75" customHeight="1" x14ac:dyDescent="0.2"/>
    <row r="4169" ht="12.75" customHeight="1" x14ac:dyDescent="0.2"/>
    <row r="4170" ht="12.75" customHeight="1" x14ac:dyDescent="0.2"/>
    <row r="4171" ht="12.75" customHeight="1" x14ac:dyDescent="0.2"/>
    <row r="4172" ht="12.75" customHeight="1" x14ac:dyDescent="0.2"/>
    <row r="4173" ht="12.75" customHeight="1" x14ac:dyDescent="0.2"/>
    <row r="4174" ht="12.75" customHeight="1" x14ac:dyDescent="0.2"/>
    <row r="4175" ht="12.75" customHeight="1" x14ac:dyDescent="0.2"/>
    <row r="4176" ht="12.75" customHeight="1" x14ac:dyDescent="0.2"/>
    <row r="4177" ht="12.75" customHeight="1" x14ac:dyDescent="0.2"/>
    <row r="4178" ht="12.75" customHeight="1" x14ac:dyDescent="0.2"/>
    <row r="4179" ht="12.75" customHeight="1" x14ac:dyDescent="0.2"/>
    <row r="4180" ht="12.75" customHeight="1" x14ac:dyDescent="0.2"/>
    <row r="4181" ht="12.75" customHeight="1" x14ac:dyDescent="0.2"/>
    <row r="4182" ht="12.75" customHeight="1" x14ac:dyDescent="0.2"/>
    <row r="4183" ht="12.75" customHeight="1" x14ac:dyDescent="0.2"/>
    <row r="4184" ht="12.75" customHeight="1" x14ac:dyDescent="0.2"/>
    <row r="4185" ht="12.75" customHeight="1" x14ac:dyDescent="0.2"/>
    <row r="4186" ht="12.75" customHeight="1" x14ac:dyDescent="0.2"/>
    <row r="4187" ht="12.75" customHeight="1" x14ac:dyDescent="0.2"/>
    <row r="4188" ht="12.75" customHeight="1" x14ac:dyDescent="0.2"/>
    <row r="4189" ht="12.75" customHeight="1" x14ac:dyDescent="0.2"/>
    <row r="4190" ht="12.75" customHeight="1" x14ac:dyDescent="0.2"/>
    <row r="4191" ht="12.75" customHeight="1" x14ac:dyDescent="0.2"/>
    <row r="4192" ht="12.75" customHeight="1" x14ac:dyDescent="0.2"/>
    <row r="4193" ht="12.75" customHeight="1" x14ac:dyDescent="0.2"/>
    <row r="4194" ht="12.75" customHeight="1" x14ac:dyDescent="0.2"/>
    <row r="4195" ht="12.75" customHeight="1" x14ac:dyDescent="0.2"/>
    <row r="4196" ht="12.75" customHeight="1" x14ac:dyDescent="0.2"/>
    <row r="4197" ht="12.75" customHeight="1" x14ac:dyDescent="0.2"/>
    <row r="4198" ht="12.75" customHeight="1" x14ac:dyDescent="0.2"/>
    <row r="4199" ht="12.75" customHeight="1" x14ac:dyDescent="0.2"/>
    <row r="4200" ht="12.75" customHeight="1" x14ac:dyDescent="0.2"/>
    <row r="4201" ht="12.75" customHeight="1" x14ac:dyDescent="0.2"/>
    <row r="4202" ht="12.75" customHeight="1" x14ac:dyDescent="0.2"/>
    <row r="4203" ht="12.75" customHeight="1" x14ac:dyDescent="0.2"/>
    <row r="4204" ht="12.75" customHeight="1" x14ac:dyDescent="0.2"/>
    <row r="4205" ht="12.75" customHeight="1" x14ac:dyDescent="0.2"/>
    <row r="4206" ht="12.75" customHeight="1" x14ac:dyDescent="0.2"/>
    <row r="4207" ht="12.75" customHeight="1" x14ac:dyDescent="0.2"/>
    <row r="4208" ht="12.75" customHeight="1" x14ac:dyDescent="0.2"/>
    <row r="4209" ht="12.75" customHeight="1" x14ac:dyDescent="0.2"/>
    <row r="4210" ht="12.75" customHeight="1" x14ac:dyDescent="0.2"/>
    <row r="4211" ht="12.75" customHeight="1" x14ac:dyDescent="0.2"/>
    <row r="4212" ht="12.75" customHeight="1" x14ac:dyDescent="0.2"/>
    <row r="4213" ht="12.75" customHeight="1" x14ac:dyDescent="0.2"/>
    <row r="4214" ht="12.75" customHeight="1" x14ac:dyDescent="0.2"/>
    <row r="4215" ht="12.75" customHeight="1" x14ac:dyDescent="0.2"/>
    <row r="4216" ht="12.75" customHeight="1" x14ac:dyDescent="0.2"/>
    <row r="4217" ht="12.75" customHeight="1" x14ac:dyDescent="0.2"/>
    <row r="4218" ht="12.75" customHeight="1" x14ac:dyDescent="0.2"/>
    <row r="4219" ht="12.75" customHeight="1" x14ac:dyDescent="0.2"/>
    <row r="4220" ht="12.75" customHeight="1" x14ac:dyDescent="0.2"/>
    <row r="4221" ht="12.75" customHeight="1" x14ac:dyDescent="0.2"/>
    <row r="4222" ht="12.75" customHeight="1" x14ac:dyDescent="0.2"/>
    <row r="4223" ht="12.75" customHeight="1" x14ac:dyDescent="0.2"/>
    <row r="4224" ht="12.75" customHeight="1" x14ac:dyDescent="0.2"/>
    <row r="4225" ht="12.75" customHeight="1" x14ac:dyDescent="0.2"/>
    <row r="4226" ht="12.75" customHeight="1" x14ac:dyDescent="0.2"/>
    <row r="4227" ht="12.75" customHeight="1" x14ac:dyDescent="0.2"/>
    <row r="4228" ht="12.75" customHeight="1" x14ac:dyDescent="0.2"/>
    <row r="4229" ht="12.75" customHeight="1" x14ac:dyDescent="0.2"/>
    <row r="4230" ht="12.75" customHeight="1" x14ac:dyDescent="0.2"/>
    <row r="4231" ht="12.75" customHeight="1" x14ac:dyDescent="0.2"/>
    <row r="4232" ht="12.75" customHeight="1" x14ac:dyDescent="0.2"/>
    <row r="4233" ht="12.75" customHeight="1" x14ac:dyDescent="0.2"/>
    <row r="4234" ht="12.75" customHeight="1" x14ac:dyDescent="0.2"/>
    <row r="4235" ht="12.75" customHeight="1" x14ac:dyDescent="0.2"/>
    <row r="4236" ht="12.75" customHeight="1" x14ac:dyDescent="0.2"/>
    <row r="4237" ht="12.75" customHeight="1" x14ac:dyDescent="0.2"/>
    <row r="4238" ht="12.75" customHeight="1" x14ac:dyDescent="0.2"/>
    <row r="4239" ht="12.75" customHeight="1" x14ac:dyDescent="0.2"/>
    <row r="4240" ht="12.75" customHeight="1" x14ac:dyDescent="0.2"/>
    <row r="4241" ht="12.75" customHeight="1" x14ac:dyDescent="0.2"/>
    <row r="4242" ht="12.75" customHeight="1" x14ac:dyDescent="0.2"/>
    <row r="4243" ht="12.75" customHeight="1" x14ac:dyDescent="0.2"/>
    <row r="4244" ht="12.75" customHeight="1" x14ac:dyDescent="0.2"/>
    <row r="4245" ht="12.75" customHeight="1" x14ac:dyDescent="0.2"/>
    <row r="4246" ht="12.75" customHeight="1" x14ac:dyDescent="0.2"/>
    <row r="4247" ht="12.75" customHeight="1" x14ac:dyDescent="0.2"/>
    <row r="4248" ht="12.75" customHeight="1" x14ac:dyDescent="0.2"/>
    <row r="4249" ht="12.75" customHeight="1" x14ac:dyDescent="0.2"/>
    <row r="4250" ht="12.75" customHeight="1" x14ac:dyDescent="0.2"/>
    <row r="4251" ht="12.75" customHeight="1" x14ac:dyDescent="0.2"/>
    <row r="4252" ht="12.75" customHeight="1" x14ac:dyDescent="0.2"/>
    <row r="4253" ht="12.75" customHeight="1" x14ac:dyDescent="0.2"/>
    <row r="4254" ht="12.75" customHeight="1" x14ac:dyDescent="0.2"/>
    <row r="4255" ht="12.75" customHeight="1" x14ac:dyDescent="0.2"/>
    <row r="4256" ht="12.75" customHeight="1" x14ac:dyDescent="0.2"/>
    <row r="4257" ht="12.75" customHeight="1" x14ac:dyDescent="0.2"/>
    <row r="4258" ht="12.75" customHeight="1" x14ac:dyDescent="0.2"/>
    <row r="4259" ht="12.75" customHeight="1" x14ac:dyDescent="0.2"/>
    <row r="4260" ht="12.75" customHeight="1" x14ac:dyDescent="0.2"/>
    <row r="4261" ht="12.75" customHeight="1" x14ac:dyDescent="0.2"/>
    <row r="4262" ht="12.75" customHeight="1" x14ac:dyDescent="0.2"/>
    <row r="4263" ht="12.75" customHeight="1" x14ac:dyDescent="0.2"/>
    <row r="4264" ht="12.75" customHeight="1" x14ac:dyDescent="0.2"/>
    <row r="4265" ht="12.75" customHeight="1" x14ac:dyDescent="0.2"/>
    <row r="4266" ht="12.75" customHeight="1" x14ac:dyDescent="0.2"/>
    <row r="4267" ht="12.75" customHeight="1" x14ac:dyDescent="0.2"/>
    <row r="4268" ht="12.75" customHeight="1" x14ac:dyDescent="0.2"/>
    <row r="4269" ht="12.75" customHeight="1" x14ac:dyDescent="0.2"/>
    <row r="4270" ht="12.75" customHeight="1" x14ac:dyDescent="0.2"/>
    <row r="4271" ht="12.75" customHeight="1" x14ac:dyDescent="0.2"/>
    <row r="4272" ht="12.75" customHeight="1" x14ac:dyDescent="0.2"/>
    <row r="4273" ht="12.75" customHeight="1" x14ac:dyDescent="0.2"/>
    <row r="4274" ht="12.75" customHeight="1" x14ac:dyDescent="0.2"/>
    <row r="4275" ht="12.75" customHeight="1" x14ac:dyDescent="0.2"/>
    <row r="4276" ht="12.75" customHeight="1" x14ac:dyDescent="0.2"/>
    <row r="4277" ht="12.75" customHeight="1" x14ac:dyDescent="0.2"/>
    <row r="4278" ht="12.75" customHeight="1" x14ac:dyDescent="0.2"/>
    <row r="4279" ht="12.75" customHeight="1" x14ac:dyDescent="0.2"/>
    <row r="4280" ht="12.75" customHeight="1" x14ac:dyDescent="0.2"/>
    <row r="4281" ht="12.75" customHeight="1" x14ac:dyDescent="0.2"/>
    <row r="4282" ht="12.75" customHeight="1" x14ac:dyDescent="0.2"/>
    <row r="4283" ht="12.75" customHeight="1" x14ac:dyDescent="0.2"/>
    <row r="4284" ht="12.75" customHeight="1" x14ac:dyDescent="0.2"/>
    <row r="4285" ht="12.75" customHeight="1" x14ac:dyDescent="0.2"/>
    <row r="4286" ht="12.75" customHeight="1" x14ac:dyDescent="0.2"/>
    <row r="4287" ht="12.75" customHeight="1" x14ac:dyDescent="0.2"/>
    <row r="4288" ht="12.75" customHeight="1" x14ac:dyDescent="0.2"/>
    <row r="4289" ht="12.75" customHeight="1" x14ac:dyDescent="0.2"/>
    <row r="4290" ht="12.75" customHeight="1" x14ac:dyDescent="0.2"/>
    <row r="4291" ht="12.75" customHeight="1" x14ac:dyDescent="0.2"/>
    <row r="4292" ht="12.75" customHeight="1" x14ac:dyDescent="0.2"/>
    <row r="4293" ht="12.75" customHeight="1" x14ac:dyDescent="0.2"/>
    <row r="4294" ht="12.75" customHeight="1" x14ac:dyDescent="0.2"/>
    <row r="4295" ht="12.75" customHeight="1" x14ac:dyDescent="0.2"/>
    <row r="4296" ht="12.75" customHeight="1" x14ac:dyDescent="0.2"/>
    <row r="4297" ht="12.75" customHeight="1" x14ac:dyDescent="0.2"/>
    <row r="4298" ht="12.75" customHeight="1" x14ac:dyDescent="0.2"/>
    <row r="4299" ht="12.75" customHeight="1" x14ac:dyDescent="0.2"/>
    <row r="4300" ht="12.75" customHeight="1" x14ac:dyDescent="0.2"/>
    <row r="4301" ht="12.75" customHeight="1" x14ac:dyDescent="0.2"/>
    <row r="4302" ht="12.75" customHeight="1" x14ac:dyDescent="0.2"/>
    <row r="4303" ht="12.75" customHeight="1" x14ac:dyDescent="0.2"/>
    <row r="4304" ht="12.75" customHeight="1" x14ac:dyDescent="0.2"/>
    <row r="4305" ht="12.75" customHeight="1" x14ac:dyDescent="0.2"/>
    <row r="4306" ht="12.75" customHeight="1" x14ac:dyDescent="0.2"/>
    <row r="4307" ht="12.75" customHeight="1" x14ac:dyDescent="0.2"/>
    <row r="4308" ht="12.75" customHeight="1" x14ac:dyDescent="0.2"/>
    <row r="4309" ht="12.75" customHeight="1" x14ac:dyDescent="0.2"/>
    <row r="4310" ht="12.75" customHeight="1" x14ac:dyDescent="0.2"/>
    <row r="4311" ht="12.75" customHeight="1" x14ac:dyDescent="0.2"/>
    <row r="4312" ht="12.75" customHeight="1" x14ac:dyDescent="0.2"/>
    <row r="4313" ht="12.75" customHeight="1" x14ac:dyDescent="0.2"/>
    <row r="4314" ht="12.75" customHeight="1" x14ac:dyDescent="0.2"/>
    <row r="4315" ht="12.75" customHeight="1" x14ac:dyDescent="0.2"/>
    <row r="4316" ht="12.75" customHeight="1" x14ac:dyDescent="0.2"/>
    <row r="4317" ht="12.75" customHeight="1" x14ac:dyDescent="0.2"/>
    <row r="4318" ht="12.75" customHeight="1" x14ac:dyDescent="0.2"/>
    <row r="4319" ht="12.75" customHeight="1" x14ac:dyDescent="0.2"/>
    <row r="4320" ht="12.75" customHeight="1" x14ac:dyDescent="0.2"/>
    <row r="4321" ht="12.75" customHeight="1" x14ac:dyDescent="0.2"/>
    <row r="4322" ht="12.75" customHeight="1" x14ac:dyDescent="0.2"/>
    <row r="4323" ht="12.75" customHeight="1" x14ac:dyDescent="0.2"/>
    <row r="4324" ht="12.75" customHeight="1" x14ac:dyDescent="0.2"/>
    <row r="4325" ht="12.75" customHeight="1" x14ac:dyDescent="0.2"/>
    <row r="4326" ht="12.75" customHeight="1" x14ac:dyDescent="0.2"/>
    <row r="4327" ht="12.75" customHeight="1" x14ac:dyDescent="0.2"/>
    <row r="4328" ht="12.75" customHeight="1" x14ac:dyDescent="0.2"/>
    <row r="4329" ht="12.75" customHeight="1" x14ac:dyDescent="0.2"/>
    <row r="4330" ht="12.75" customHeight="1" x14ac:dyDescent="0.2"/>
    <row r="4331" ht="12.75" customHeight="1" x14ac:dyDescent="0.2"/>
    <row r="4332" ht="12.75" customHeight="1" x14ac:dyDescent="0.2"/>
    <row r="4333" ht="12.75" customHeight="1" x14ac:dyDescent="0.2"/>
    <row r="4334" ht="12.75" customHeight="1" x14ac:dyDescent="0.2"/>
    <row r="4335" ht="12.75" customHeight="1" x14ac:dyDescent="0.2"/>
    <row r="4336" ht="12.75" customHeight="1" x14ac:dyDescent="0.2"/>
    <row r="4337" ht="12.75" customHeight="1" x14ac:dyDescent="0.2"/>
    <row r="4338" ht="12.75" customHeight="1" x14ac:dyDescent="0.2"/>
    <row r="4339" ht="12.75" customHeight="1" x14ac:dyDescent="0.2"/>
    <row r="4340" ht="12.75" customHeight="1" x14ac:dyDescent="0.2"/>
    <row r="4341" ht="12.75" customHeight="1" x14ac:dyDescent="0.2"/>
    <row r="4342" ht="12.75" customHeight="1" x14ac:dyDescent="0.2"/>
    <row r="4343" ht="12.75" customHeight="1" x14ac:dyDescent="0.2"/>
    <row r="4344" ht="12.75" customHeight="1" x14ac:dyDescent="0.2"/>
    <row r="4345" ht="12.75" customHeight="1" x14ac:dyDescent="0.2"/>
    <row r="4346" ht="12.75" customHeight="1" x14ac:dyDescent="0.2"/>
    <row r="4347" ht="12.75" customHeight="1" x14ac:dyDescent="0.2"/>
    <row r="4348" ht="12.75" customHeight="1" x14ac:dyDescent="0.2"/>
    <row r="4349" ht="12.75" customHeight="1" x14ac:dyDescent="0.2"/>
    <row r="4350" ht="12.75" customHeight="1" x14ac:dyDescent="0.2"/>
    <row r="4351" ht="12.75" customHeight="1" x14ac:dyDescent="0.2"/>
    <row r="4352" ht="12.75" customHeight="1" x14ac:dyDescent="0.2"/>
    <row r="4353" ht="12.75" customHeight="1" x14ac:dyDescent="0.2"/>
    <row r="4354" ht="12.75" customHeight="1" x14ac:dyDescent="0.2"/>
    <row r="4355" ht="12.75" customHeight="1" x14ac:dyDescent="0.2"/>
    <row r="4356" ht="12.75" customHeight="1" x14ac:dyDescent="0.2"/>
    <row r="4357" ht="12.75" customHeight="1" x14ac:dyDescent="0.2"/>
    <row r="4358" ht="12.75" customHeight="1" x14ac:dyDescent="0.2"/>
    <row r="4359" ht="12.75" customHeight="1" x14ac:dyDescent="0.2"/>
    <row r="4360" ht="12.75" customHeight="1" x14ac:dyDescent="0.2"/>
    <row r="4361" ht="12.75" customHeight="1" x14ac:dyDescent="0.2"/>
    <row r="4362" ht="12.75" customHeight="1" x14ac:dyDescent="0.2"/>
    <row r="4363" ht="12.75" customHeight="1" x14ac:dyDescent="0.2"/>
    <row r="4364" ht="12.75" customHeight="1" x14ac:dyDescent="0.2"/>
    <row r="4365" ht="12.75" customHeight="1" x14ac:dyDescent="0.2"/>
    <row r="4366" ht="12.75" customHeight="1" x14ac:dyDescent="0.2"/>
    <row r="4367" ht="12.75" customHeight="1" x14ac:dyDescent="0.2"/>
    <row r="4368" ht="12.75" customHeight="1" x14ac:dyDescent="0.2"/>
    <row r="4369" ht="12.75" customHeight="1" x14ac:dyDescent="0.2"/>
    <row r="4370" ht="12.75" customHeight="1" x14ac:dyDescent="0.2"/>
    <row r="4371" ht="12.75" customHeight="1" x14ac:dyDescent="0.2"/>
    <row r="4372" ht="12.75" customHeight="1" x14ac:dyDescent="0.2"/>
    <row r="4373" ht="12.75" customHeight="1" x14ac:dyDescent="0.2"/>
    <row r="4374" ht="12.75" customHeight="1" x14ac:dyDescent="0.2"/>
    <row r="4375" ht="12.75" customHeight="1" x14ac:dyDescent="0.2"/>
    <row r="4376" ht="12.75" customHeight="1" x14ac:dyDescent="0.2"/>
    <row r="4377" ht="12.75" customHeight="1" x14ac:dyDescent="0.2"/>
    <row r="4378" ht="12.75" customHeight="1" x14ac:dyDescent="0.2"/>
    <row r="4379" ht="12.75" customHeight="1" x14ac:dyDescent="0.2"/>
    <row r="4380" ht="12.75" customHeight="1" x14ac:dyDescent="0.2"/>
    <row r="4381" ht="12.75" customHeight="1" x14ac:dyDescent="0.2"/>
    <row r="4382" ht="12.75" customHeight="1" x14ac:dyDescent="0.2"/>
    <row r="4383" ht="12.75" customHeight="1" x14ac:dyDescent="0.2"/>
    <row r="4384" ht="12.75" customHeight="1" x14ac:dyDescent="0.2"/>
    <row r="4385" ht="12.75" customHeight="1" x14ac:dyDescent="0.2"/>
    <row r="4386" ht="12.75" customHeight="1" x14ac:dyDescent="0.2"/>
    <row r="4387" ht="12.75" customHeight="1" x14ac:dyDescent="0.2"/>
    <row r="4388" ht="12.75" customHeight="1" x14ac:dyDescent="0.2"/>
    <row r="4389" ht="12.75" customHeight="1" x14ac:dyDescent="0.2"/>
    <row r="4390" ht="12.75" customHeight="1" x14ac:dyDescent="0.2"/>
    <row r="4391" ht="12.75" customHeight="1" x14ac:dyDescent="0.2"/>
    <row r="4392" ht="12.75" customHeight="1" x14ac:dyDescent="0.2"/>
    <row r="4393" ht="12.75" customHeight="1" x14ac:dyDescent="0.2"/>
    <row r="4394" ht="12.75" customHeight="1" x14ac:dyDescent="0.2"/>
    <row r="4395" ht="12.75" customHeight="1" x14ac:dyDescent="0.2"/>
    <row r="4396" ht="12.75" customHeight="1" x14ac:dyDescent="0.2"/>
    <row r="4397" ht="12.75" customHeight="1" x14ac:dyDescent="0.2"/>
    <row r="4398" ht="12.75" customHeight="1" x14ac:dyDescent="0.2"/>
    <row r="4399" ht="12.75" customHeight="1" x14ac:dyDescent="0.2"/>
    <row r="4400" ht="12.75" customHeight="1" x14ac:dyDescent="0.2"/>
    <row r="4401" ht="12.75" customHeight="1" x14ac:dyDescent="0.2"/>
    <row r="4402" ht="12.75" customHeight="1" x14ac:dyDescent="0.2"/>
    <row r="4403" ht="12.75" customHeight="1" x14ac:dyDescent="0.2"/>
    <row r="4404" ht="12.75" customHeight="1" x14ac:dyDescent="0.2"/>
    <row r="4405" ht="12.75" customHeight="1" x14ac:dyDescent="0.2"/>
    <row r="4406" ht="12.75" customHeight="1" x14ac:dyDescent="0.2"/>
    <row r="4407" ht="12.75" customHeight="1" x14ac:dyDescent="0.2"/>
    <row r="4408" ht="12.75" customHeight="1" x14ac:dyDescent="0.2"/>
    <row r="4409" ht="12.75" customHeight="1" x14ac:dyDescent="0.2"/>
    <row r="4410" ht="12.75" customHeight="1" x14ac:dyDescent="0.2"/>
    <row r="4411" ht="12.75" customHeight="1" x14ac:dyDescent="0.2"/>
    <row r="4412" ht="12.75" customHeight="1" x14ac:dyDescent="0.2"/>
    <row r="4413" ht="12.75" customHeight="1" x14ac:dyDescent="0.2"/>
    <row r="4414" ht="12.75" customHeight="1" x14ac:dyDescent="0.2"/>
    <row r="4415" ht="12.75" customHeight="1" x14ac:dyDescent="0.2"/>
    <row r="4416" ht="12.75" customHeight="1" x14ac:dyDescent="0.2"/>
    <row r="4417" ht="12.75" customHeight="1" x14ac:dyDescent="0.2"/>
    <row r="4418" ht="12.75" customHeight="1" x14ac:dyDescent="0.2"/>
    <row r="4419" ht="12.75" customHeight="1" x14ac:dyDescent="0.2"/>
    <row r="4420" ht="12.75" customHeight="1" x14ac:dyDescent="0.2"/>
    <row r="4421" ht="12.75" customHeight="1" x14ac:dyDescent="0.2"/>
    <row r="4422" ht="12.75" customHeight="1" x14ac:dyDescent="0.2"/>
    <row r="4423" ht="12.75" customHeight="1" x14ac:dyDescent="0.2"/>
    <row r="4424" ht="12.75" customHeight="1" x14ac:dyDescent="0.2"/>
    <row r="4425" ht="12.75" customHeight="1" x14ac:dyDescent="0.2"/>
    <row r="4426" ht="12.75" customHeight="1" x14ac:dyDescent="0.2"/>
    <row r="4427" ht="12.75" customHeight="1" x14ac:dyDescent="0.2"/>
    <row r="4428" ht="12.75" customHeight="1" x14ac:dyDescent="0.2"/>
    <row r="4429" ht="12.75" customHeight="1" x14ac:dyDescent="0.2"/>
    <row r="4430" ht="12.75" customHeight="1" x14ac:dyDescent="0.2"/>
    <row r="4431" ht="12.75" customHeight="1" x14ac:dyDescent="0.2"/>
    <row r="4432" ht="12.75" customHeight="1" x14ac:dyDescent="0.2"/>
    <row r="4433" ht="12.75" customHeight="1" x14ac:dyDescent="0.2"/>
    <row r="4434" ht="12.75" customHeight="1" x14ac:dyDescent="0.2"/>
    <row r="4435" ht="12.75" customHeight="1" x14ac:dyDescent="0.2"/>
    <row r="4436" ht="12.75" customHeight="1" x14ac:dyDescent="0.2"/>
    <row r="4437" ht="12.75" customHeight="1" x14ac:dyDescent="0.2"/>
    <row r="4438" ht="12.75" customHeight="1" x14ac:dyDescent="0.2"/>
    <row r="4439" ht="12.75" customHeight="1" x14ac:dyDescent="0.2"/>
    <row r="4440" ht="12.75" customHeight="1" x14ac:dyDescent="0.2"/>
    <row r="4441" ht="12.75" customHeight="1" x14ac:dyDescent="0.2"/>
    <row r="4442" ht="12.75" customHeight="1" x14ac:dyDescent="0.2"/>
    <row r="4443" ht="12.75" customHeight="1" x14ac:dyDescent="0.2"/>
    <row r="4444" ht="12.75" customHeight="1" x14ac:dyDescent="0.2"/>
    <row r="4445" ht="12.75" customHeight="1" x14ac:dyDescent="0.2"/>
    <row r="4446" ht="12.75" customHeight="1" x14ac:dyDescent="0.2"/>
    <row r="4447" ht="12.75" customHeight="1" x14ac:dyDescent="0.2"/>
    <row r="4448" ht="12.75" customHeight="1" x14ac:dyDescent="0.2"/>
    <row r="4449" ht="12.75" customHeight="1" x14ac:dyDescent="0.2"/>
    <row r="4450" ht="12.75" customHeight="1" x14ac:dyDescent="0.2"/>
    <row r="4451" ht="12.75" customHeight="1" x14ac:dyDescent="0.2"/>
    <row r="4452" ht="12.75" customHeight="1" x14ac:dyDescent="0.2"/>
    <row r="4453" ht="12.75" customHeight="1" x14ac:dyDescent="0.2"/>
    <row r="4454" ht="12.75" customHeight="1" x14ac:dyDescent="0.2"/>
    <row r="4455" ht="12.75" customHeight="1" x14ac:dyDescent="0.2"/>
    <row r="4456" ht="12.75" customHeight="1" x14ac:dyDescent="0.2"/>
    <row r="4457" ht="12.75" customHeight="1" x14ac:dyDescent="0.2"/>
    <row r="4458" ht="12.75" customHeight="1" x14ac:dyDescent="0.2"/>
    <row r="4459" ht="12.75" customHeight="1" x14ac:dyDescent="0.2"/>
    <row r="4460" ht="12.75" customHeight="1" x14ac:dyDescent="0.2"/>
    <row r="4461" ht="12.75" customHeight="1" x14ac:dyDescent="0.2"/>
    <row r="4462" ht="12.75" customHeight="1" x14ac:dyDescent="0.2"/>
    <row r="4463" ht="12.75" customHeight="1" x14ac:dyDescent="0.2"/>
    <row r="4464" ht="12.75" customHeight="1" x14ac:dyDescent="0.2"/>
    <row r="4465" ht="12.75" customHeight="1" x14ac:dyDescent="0.2"/>
    <row r="4466" ht="12.75" customHeight="1" x14ac:dyDescent="0.2"/>
    <row r="4467" ht="12.75" customHeight="1" x14ac:dyDescent="0.2"/>
    <row r="4468" ht="12.75" customHeight="1" x14ac:dyDescent="0.2"/>
    <row r="4469" ht="12.75" customHeight="1" x14ac:dyDescent="0.2"/>
    <row r="4470" ht="12.75" customHeight="1" x14ac:dyDescent="0.2"/>
    <row r="4471" ht="12.75" customHeight="1" x14ac:dyDescent="0.2"/>
    <row r="4472" ht="12.75" customHeight="1" x14ac:dyDescent="0.2"/>
    <row r="4473" ht="12.75" customHeight="1" x14ac:dyDescent="0.2"/>
    <row r="4474" ht="12.75" customHeight="1" x14ac:dyDescent="0.2"/>
    <row r="4475" ht="12.75" customHeight="1" x14ac:dyDescent="0.2"/>
    <row r="4476" ht="12.75" customHeight="1" x14ac:dyDescent="0.2"/>
    <row r="4477" ht="12.75" customHeight="1" x14ac:dyDescent="0.2"/>
    <row r="4478" ht="12.75" customHeight="1" x14ac:dyDescent="0.2"/>
    <row r="4479" ht="12.75" customHeight="1" x14ac:dyDescent="0.2"/>
    <row r="4480" ht="12.75" customHeight="1" x14ac:dyDescent="0.2"/>
    <row r="4481" ht="12.75" customHeight="1" x14ac:dyDescent="0.2"/>
    <row r="4482" ht="12.75" customHeight="1" x14ac:dyDescent="0.2"/>
    <row r="4483" ht="12.75" customHeight="1" x14ac:dyDescent="0.2"/>
    <row r="4484" ht="12.75" customHeight="1" x14ac:dyDescent="0.2"/>
    <row r="4485" ht="12.75" customHeight="1" x14ac:dyDescent="0.2"/>
    <row r="4486" ht="12.75" customHeight="1" x14ac:dyDescent="0.2"/>
    <row r="4487" ht="12.75" customHeight="1" x14ac:dyDescent="0.2"/>
    <row r="4488" ht="12.75" customHeight="1" x14ac:dyDescent="0.2"/>
    <row r="4489" ht="12.75" customHeight="1" x14ac:dyDescent="0.2"/>
    <row r="4490" ht="12.75" customHeight="1" x14ac:dyDescent="0.2"/>
    <row r="4491" ht="12.75" customHeight="1" x14ac:dyDescent="0.2"/>
    <row r="4492" ht="12.75" customHeight="1" x14ac:dyDescent="0.2"/>
    <row r="4493" ht="12.75" customHeight="1" x14ac:dyDescent="0.2"/>
    <row r="4494" ht="12.75" customHeight="1" x14ac:dyDescent="0.2"/>
    <row r="4495" ht="12.75" customHeight="1" x14ac:dyDescent="0.2"/>
    <row r="4496" ht="12.75" customHeight="1" x14ac:dyDescent="0.2"/>
    <row r="4497" ht="12.75" customHeight="1" x14ac:dyDescent="0.2"/>
    <row r="4498" ht="12.75" customHeight="1" x14ac:dyDescent="0.2"/>
    <row r="4499" ht="12.75" customHeight="1" x14ac:dyDescent="0.2"/>
    <row r="4500" ht="12.75" customHeight="1" x14ac:dyDescent="0.2"/>
    <row r="4501" ht="12.75" customHeight="1" x14ac:dyDescent="0.2"/>
    <row r="4502" ht="12.75" customHeight="1" x14ac:dyDescent="0.2"/>
    <row r="4503" ht="12.75" customHeight="1" x14ac:dyDescent="0.2"/>
    <row r="4504" ht="12.75" customHeight="1" x14ac:dyDescent="0.2"/>
    <row r="4505" ht="12.75" customHeight="1" x14ac:dyDescent="0.2"/>
    <row r="4506" ht="12.75" customHeight="1" x14ac:dyDescent="0.2"/>
    <row r="4507" ht="12.75" customHeight="1" x14ac:dyDescent="0.2"/>
    <row r="4508" ht="12.75" customHeight="1" x14ac:dyDescent="0.2"/>
    <row r="4509" ht="12.75" customHeight="1" x14ac:dyDescent="0.2"/>
    <row r="4510" ht="12.75" customHeight="1" x14ac:dyDescent="0.2"/>
    <row r="4511" ht="12.75" customHeight="1" x14ac:dyDescent="0.2"/>
    <row r="4512" ht="12.75" customHeight="1" x14ac:dyDescent="0.2"/>
    <row r="4513" ht="12.75" customHeight="1" x14ac:dyDescent="0.2"/>
    <row r="4514" ht="12.75" customHeight="1" x14ac:dyDescent="0.2"/>
    <row r="4515" ht="12.75" customHeight="1" x14ac:dyDescent="0.2"/>
    <row r="4516" ht="12.75" customHeight="1" x14ac:dyDescent="0.2"/>
    <row r="4517" ht="12.75" customHeight="1" x14ac:dyDescent="0.2"/>
    <row r="4518" ht="12.75" customHeight="1" x14ac:dyDescent="0.2"/>
    <row r="4519" ht="12.75" customHeight="1" x14ac:dyDescent="0.2"/>
    <row r="4520" ht="12.75" customHeight="1" x14ac:dyDescent="0.2"/>
    <row r="4521" ht="12.75" customHeight="1" x14ac:dyDescent="0.2"/>
    <row r="4522" ht="12.75" customHeight="1" x14ac:dyDescent="0.2"/>
    <row r="4523" ht="12.75" customHeight="1" x14ac:dyDescent="0.2"/>
    <row r="4524" ht="12.75" customHeight="1" x14ac:dyDescent="0.2"/>
    <row r="4525" ht="12.75" customHeight="1" x14ac:dyDescent="0.2"/>
    <row r="4526" ht="12.75" customHeight="1" x14ac:dyDescent="0.2"/>
    <row r="4527" ht="12.75" customHeight="1" x14ac:dyDescent="0.2"/>
    <row r="4528" ht="12.75" customHeight="1" x14ac:dyDescent="0.2"/>
    <row r="4529" ht="12.75" customHeight="1" x14ac:dyDescent="0.2"/>
    <row r="4530" ht="12.75" customHeight="1" x14ac:dyDescent="0.2"/>
    <row r="4531" ht="12.75" customHeight="1" x14ac:dyDescent="0.2"/>
    <row r="4532" ht="12.75" customHeight="1" x14ac:dyDescent="0.2"/>
    <row r="4533" ht="12.75" customHeight="1" x14ac:dyDescent="0.2"/>
    <row r="4534" ht="12.75" customHeight="1" x14ac:dyDescent="0.2"/>
    <row r="4535" ht="12.75" customHeight="1" x14ac:dyDescent="0.2"/>
    <row r="4536" ht="12.75" customHeight="1" x14ac:dyDescent="0.2"/>
    <row r="4537" ht="12.75" customHeight="1" x14ac:dyDescent="0.2"/>
    <row r="4538" ht="12.75" customHeight="1" x14ac:dyDescent="0.2"/>
    <row r="4539" ht="12.75" customHeight="1" x14ac:dyDescent="0.2"/>
    <row r="4540" ht="12.75" customHeight="1" x14ac:dyDescent="0.2"/>
    <row r="4541" ht="12.75" customHeight="1" x14ac:dyDescent="0.2"/>
    <row r="4542" ht="12.75" customHeight="1" x14ac:dyDescent="0.2"/>
    <row r="4543" ht="12.75" customHeight="1" x14ac:dyDescent="0.2"/>
    <row r="4544" ht="12.75" customHeight="1" x14ac:dyDescent="0.2"/>
    <row r="4545" ht="12.75" customHeight="1" x14ac:dyDescent="0.2"/>
    <row r="4546" ht="12.75" customHeight="1" x14ac:dyDescent="0.2"/>
    <row r="4547" ht="12.75" customHeight="1" x14ac:dyDescent="0.2"/>
    <row r="4548" ht="12.75" customHeight="1" x14ac:dyDescent="0.2"/>
    <row r="4549" ht="12.75" customHeight="1" x14ac:dyDescent="0.2"/>
    <row r="4550" ht="12.75" customHeight="1" x14ac:dyDescent="0.2"/>
    <row r="4551" ht="12.75" customHeight="1" x14ac:dyDescent="0.2"/>
    <row r="4552" ht="12.75" customHeight="1" x14ac:dyDescent="0.2"/>
    <row r="4553" ht="12.75" customHeight="1" x14ac:dyDescent="0.2"/>
    <row r="4554" ht="12.75" customHeight="1" x14ac:dyDescent="0.2"/>
    <row r="4555" ht="12.75" customHeight="1" x14ac:dyDescent="0.2"/>
    <row r="4556" ht="12.75" customHeight="1" x14ac:dyDescent="0.2"/>
    <row r="4557" ht="12.75" customHeight="1" x14ac:dyDescent="0.2"/>
    <row r="4558" ht="12.75" customHeight="1" x14ac:dyDescent="0.2"/>
    <row r="4559" ht="12.75" customHeight="1" x14ac:dyDescent="0.2"/>
    <row r="4560" ht="12.75" customHeight="1" x14ac:dyDescent="0.2"/>
    <row r="4561" ht="12.75" customHeight="1" x14ac:dyDescent="0.2"/>
    <row r="4562" ht="12.75" customHeight="1" x14ac:dyDescent="0.2"/>
    <row r="4563" ht="12.75" customHeight="1" x14ac:dyDescent="0.2"/>
    <row r="4564" ht="12.75" customHeight="1" x14ac:dyDescent="0.2"/>
    <row r="4565" ht="12.75" customHeight="1" x14ac:dyDescent="0.2"/>
    <row r="4566" ht="12.75" customHeight="1" x14ac:dyDescent="0.2"/>
    <row r="4567" ht="12.75" customHeight="1" x14ac:dyDescent="0.2"/>
    <row r="4568" ht="12.75" customHeight="1" x14ac:dyDescent="0.2"/>
    <row r="4569" ht="12.75" customHeight="1" x14ac:dyDescent="0.2"/>
    <row r="4570" ht="12.75" customHeight="1" x14ac:dyDescent="0.2"/>
    <row r="4571" ht="12.75" customHeight="1" x14ac:dyDescent="0.2"/>
    <row r="4572" ht="12.75" customHeight="1" x14ac:dyDescent="0.2"/>
    <row r="4573" ht="12.75" customHeight="1" x14ac:dyDescent="0.2"/>
    <row r="4574" ht="12.75" customHeight="1" x14ac:dyDescent="0.2"/>
    <row r="4575" ht="12.75" customHeight="1" x14ac:dyDescent="0.2"/>
    <row r="4576" ht="12.75" customHeight="1" x14ac:dyDescent="0.2"/>
    <row r="4577" ht="12.75" customHeight="1" x14ac:dyDescent="0.2"/>
    <row r="4578" ht="12.75" customHeight="1" x14ac:dyDescent="0.2"/>
    <row r="4579" ht="12.75" customHeight="1" x14ac:dyDescent="0.2"/>
    <row r="4580" ht="12.75" customHeight="1" x14ac:dyDescent="0.2"/>
    <row r="4581" ht="12.75" customHeight="1" x14ac:dyDescent="0.2"/>
    <row r="4582" ht="12.75" customHeight="1" x14ac:dyDescent="0.2"/>
    <row r="4583" ht="12.75" customHeight="1" x14ac:dyDescent="0.2"/>
    <row r="4584" ht="12.75" customHeight="1" x14ac:dyDescent="0.2"/>
    <row r="4585" ht="12.75" customHeight="1" x14ac:dyDescent="0.2"/>
    <row r="4586" ht="12.75" customHeight="1" x14ac:dyDescent="0.2"/>
    <row r="4587" ht="12.75" customHeight="1" x14ac:dyDescent="0.2"/>
    <row r="4588" ht="12.75" customHeight="1" x14ac:dyDescent="0.2"/>
    <row r="4589" ht="12.75" customHeight="1" x14ac:dyDescent="0.2"/>
    <row r="4590" ht="12.75" customHeight="1" x14ac:dyDescent="0.2"/>
    <row r="4591" ht="12.75" customHeight="1" x14ac:dyDescent="0.2"/>
    <row r="4592" ht="12.75" customHeight="1" x14ac:dyDescent="0.2"/>
    <row r="4593" ht="12.75" customHeight="1" x14ac:dyDescent="0.2"/>
    <row r="4594" ht="12.75" customHeight="1" x14ac:dyDescent="0.2"/>
    <row r="4595" ht="12.75" customHeight="1" x14ac:dyDescent="0.2"/>
    <row r="4596" ht="12.75" customHeight="1" x14ac:dyDescent="0.2"/>
    <row r="4597" ht="12.75" customHeight="1" x14ac:dyDescent="0.2"/>
    <row r="4598" ht="12.75" customHeight="1" x14ac:dyDescent="0.2"/>
    <row r="4599" ht="12.75" customHeight="1" x14ac:dyDescent="0.2"/>
    <row r="4600" ht="12.75" customHeight="1" x14ac:dyDescent="0.2"/>
    <row r="4601" ht="12.75" customHeight="1" x14ac:dyDescent="0.2"/>
    <row r="4602" ht="12.75" customHeight="1" x14ac:dyDescent="0.2"/>
    <row r="4603" ht="12.75" customHeight="1" x14ac:dyDescent="0.2"/>
    <row r="4604" ht="12.75" customHeight="1" x14ac:dyDescent="0.2"/>
    <row r="4605" ht="12.75" customHeight="1" x14ac:dyDescent="0.2"/>
    <row r="4606" ht="12.75" customHeight="1" x14ac:dyDescent="0.2"/>
    <row r="4607" ht="12.75" customHeight="1" x14ac:dyDescent="0.2"/>
    <row r="4608" ht="12.75" customHeight="1" x14ac:dyDescent="0.2"/>
    <row r="4609" ht="12.75" customHeight="1" x14ac:dyDescent="0.2"/>
    <row r="4610" ht="12.75" customHeight="1" x14ac:dyDescent="0.2"/>
    <row r="4611" ht="12.75" customHeight="1" x14ac:dyDescent="0.2"/>
    <row r="4612" ht="12.75" customHeight="1" x14ac:dyDescent="0.2"/>
    <row r="4613" ht="12.75" customHeight="1" x14ac:dyDescent="0.2"/>
    <row r="4614" ht="12.75" customHeight="1" x14ac:dyDescent="0.2"/>
    <row r="4615" ht="12.75" customHeight="1" x14ac:dyDescent="0.2"/>
    <row r="4616" ht="12.75" customHeight="1" x14ac:dyDescent="0.2"/>
    <row r="4617" ht="12.75" customHeight="1" x14ac:dyDescent="0.2"/>
    <row r="4618" ht="12.75" customHeight="1" x14ac:dyDescent="0.2"/>
    <row r="4619" ht="12.75" customHeight="1" x14ac:dyDescent="0.2"/>
    <row r="4620" ht="12.75" customHeight="1" x14ac:dyDescent="0.2"/>
    <row r="4621" ht="12.75" customHeight="1" x14ac:dyDescent="0.2"/>
    <row r="4622" ht="12.75" customHeight="1" x14ac:dyDescent="0.2"/>
    <row r="4623" ht="12.75" customHeight="1" x14ac:dyDescent="0.2"/>
    <row r="4624" ht="12.75" customHeight="1" x14ac:dyDescent="0.2"/>
    <row r="4625" ht="12.75" customHeight="1" x14ac:dyDescent="0.2"/>
    <row r="4626" ht="12.75" customHeight="1" x14ac:dyDescent="0.2"/>
    <row r="4627" ht="12.75" customHeight="1" x14ac:dyDescent="0.2"/>
    <row r="4628" ht="12.75" customHeight="1" x14ac:dyDescent="0.2"/>
    <row r="4629" ht="12.75" customHeight="1" x14ac:dyDescent="0.2"/>
    <row r="4630" ht="12.75" customHeight="1" x14ac:dyDescent="0.2"/>
    <row r="4631" ht="12.75" customHeight="1" x14ac:dyDescent="0.2"/>
    <row r="4632" ht="12.75" customHeight="1" x14ac:dyDescent="0.2"/>
    <row r="4633" ht="12.75" customHeight="1" x14ac:dyDescent="0.2"/>
    <row r="4634" ht="12.75" customHeight="1" x14ac:dyDescent="0.2"/>
    <row r="4635" ht="12.75" customHeight="1" x14ac:dyDescent="0.2"/>
    <row r="4636" ht="12.75" customHeight="1" x14ac:dyDescent="0.2"/>
    <row r="4637" ht="12.75" customHeight="1" x14ac:dyDescent="0.2"/>
    <row r="4638" ht="12.75" customHeight="1" x14ac:dyDescent="0.2"/>
    <row r="4639" ht="12.75" customHeight="1" x14ac:dyDescent="0.2"/>
    <row r="4640" ht="12.75" customHeight="1" x14ac:dyDescent="0.2"/>
    <row r="4641" ht="12.75" customHeight="1" x14ac:dyDescent="0.2"/>
    <row r="4642" ht="12.75" customHeight="1" x14ac:dyDescent="0.2"/>
    <row r="4643" ht="12.75" customHeight="1" x14ac:dyDescent="0.2"/>
    <row r="4644" ht="12.75" customHeight="1" x14ac:dyDescent="0.2"/>
    <row r="4645" ht="12.75" customHeight="1" x14ac:dyDescent="0.2"/>
    <row r="4646" ht="12.75" customHeight="1" x14ac:dyDescent="0.2"/>
    <row r="4647" ht="12.75" customHeight="1" x14ac:dyDescent="0.2"/>
    <row r="4648" ht="12.75" customHeight="1" x14ac:dyDescent="0.2"/>
    <row r="4649" ht="12.75" customHeight="1" x14ac:dyDescent="0.2"/>
    <row r="4650" ht="12.75" customHeight="1" x14ac:dyDescent="0.2"/>
    <row r="4651" ht="12.75" customHeight="1" x14ac:dyDescent="0.2"/>
    <row r="4652" ht="12.75" customHeight="1" x14ac:dyDescent="0.2"/>
    <row r="4653" ht="12.75" customHeight="1" x14ac:dyDescent="0.2"/>
    <row r="4654" ht="12.75" customHeight="1" x14ac:dyDescent="0.2"/>
    <row r="4655" ht="12.75" customHeight="1" x14ac:dyDescent="0.2"/>
    <row r="4656" ht="12.75" customHeight="1" x14ac:dyDescent="0.2"/>
    <row r="4657" ht="12.75" customHeight="1" x14ac:dyDescent="0.2"/>
    <row r="4658" ht="12.75" customHeight="1" x14ac:dyDescent="0.2"/>
    <row r="4659" ht="12.75" customHeight="1" x14ac:dyDescent="0.2"/>
    <row r="4660" ht="12.75" customHeight="1" x14ac:dyDescent="0.2"/>
    <row r="4661" ht="12.75" customHeight="1" x14ac:dyDescent="0.2"/>
    <row r="4662" ht="12.75" customHeight="1" x14ac:dyDescent="0.2"/>
    <row r="4663" ht="12.75" customHeight="1" x14ac:dyDescent="0.2"/>
    <row r="4664" ht="12.75" customHeight="1" x14ac:dyDescent="0.2"/>
    <row r="4665" ht="12.75" customHeight="1" x14ac:dyDescent="0.2"/>
    <row r="4666" ht="12.75" customHeight="1" x14ac:dyDescent="0.2"/>
    <row r="4667" ht="12.75" customHeight="1" x14ac:dyDescent="0.2"/>
    <row r="4668" ht="12.75" customHeight="1" x14ac:dyDescent="0.2"/>
    <row r="4669" ht="12.75" customHeight="1" x14ac:dyDescent="0.2"/>
    <row r="4670" ht="12.75" customHeight="1" x14ac:dyDescent="0.2"/>
    <row r="4671" ht="12.75" customHeight="1" x14ac:dyDescent="0.2"/>
    <row r="4672" ht="12.75" customHeight="1" x14ac:dyDescent="0.2"/>
    <row r="4673" ht="12.75" customHeight="1" x14ac:dyDescent="0.2"/>
    <row r="4674" ht="12.75" customHeight="1" x14ac:dyDescent="0.2"/>
    <row r="4675" ht="12.75" customHeight="1" x14ac:dyDescent="0.2"/>
    <row r="4676" ht="12.75" customHeight="1" x14ac:dyDescent="0.2"/>
    <row r="4677" ht="12.75" customHeight="1" x14ac:dyDescent="0.2"/>
    <row r="4678" ht="12.75" customHeight="1" x14ac:dyDescent="0.2"/>
    <row r="4679" ht="12.75" customHeight="1" x14ac:dyDescent="0.2"/>
    <row r="4680" ht="12.75" customHeight="1" x14ac:dyDescent="0.2"/>
    <row r="4681" ht="12.75" customHeight="1" x14ac:dyDescent="0.2"/>
    <row r="4682" ht="12.75" customHeight="1" x14ac:dyDescent="0.2"/>
    <row r="4683" ht="12.75" customHeight="1" x14ac:dyDescent="0.2"/>
    <row r="4684" ht="12.75" customHeight="1" x14ac:dyDescent="0.2"/>
    <row r="4685" ht="12.75" customHeight="1" x14ac:dyDescent="0.2"/>
    <row r="4686" ht="12.75" customHeight="1" x14ac:dyDescent="0.2"/>
    <row r="4687" ht="12.75" customHeight="1" x14ac:dyDescent="0.2"/>
    <row r="4688" ht="12.75" customHeight="1" x14ac:dyDescent="0.2"/>
    <row r="4689" ht="12.75" customHeight="1" x14ac:dyDescent="0.2"/>
    <row r="4690" ht="12.75" customHeight="1" x14ac:dyDescent="0.2"/>
    <row r="4691" ht="12.75" customHeight="1" x14ac:dyDescent="0.2"/>
    <row r="4692" ht="12.75" customHeight="1" x14ac:dyDescent="0.2"/>
    <row r="4693" ht="12.75" customHeight="1" x14ac:dyDescent="0.2"/>
    <row r="4694" ht="12.75" customHeight="1" x14ac:dyDescent="0.2"/>
    <row r="4695" ht="12.75" customHeight="1" x14ac:dyDescent="0.2"/>
    <row r="4696" ht="12.75" customHeight="1" x14ac:dyDescent="0.2"/>
    <row r="4697" ht="12.75" customHeight="1" x14ac:dyDescent="0.2"/>
    <row r="4698" ht="12.75" customHeight="1" x14ac:dyDescent="0.2"/>
    <row r="4699" ht="12.75" customHeight="1" x14ac:dyDescent="0.2"/>
    <row r="4700" ht="12.75" customHeight="1" x14ac:dyDescent="0.2"/>
    <row r="4701" ht="12.75" customHeight="1" x14ac:dyDescent="0.2"/>
    <row r="4702" ht="12.75" customHeight="1" x14ac:dyDescent="0.2"/>
    <row r="4703" ht="12.75" customHeight="1" x14ac:dyDescent="0.2"/>
    <row r="4704" ht="12.75" customHeight="1" x14ac:dyDescent="0.2"/>
    <row r="4705" ht="12.75" customHeight="1" x14ac:dyDescent="0.2"/>
    <row r="4706" ht="12.75" customHeight="1" x14ac:dyDescent="0.2"/>
    <row r="4707" ht="12.75" customHeight="1" x14ac:dyDescent="0.2"/>
    <row r="4708" ht="12.75" customHeight="1" x14ac:dyDescent="0.2"/>
    <row r="4709" ht="12.75" customHeight="1" x14ac:dyDescent="0.2"/>
    <row r="4710" ht="12.75" customHeight="1" x14ac:dyDescent="0.2"/>
    <row r="4711" ht="12.75" customHeight="1" x14ac:dyDescent="0.2"/>
    <row r="4712" ht="12.75" customHeight="1" x14ac:dyDescent="0.2"/>
    <row r="4713" ht="12.75" customHeight="1" x14ac:dyDescent="0.2"/>
    <row r="4714" ht="12.75" customHeight="1" x14ac:dyDescent="0.2"/>
    <row r="4715" ht="12.75" customHeight="1" x14ac:dyDescent="0.2"/>
    <row r="4716" ht="12.75" customHeight="1" x14ac:dyDescent="0.2"/>
    <row r="4717" ht="12.75" customHeight="1" x14ac:dyDescent="0.2"/>
    <row r="4718" ht="12.75" customHeight="1" x14ac:dyDescent="0.2"/>
    <row r="4719" ht="12.75" customHeight="1" x14ac:dyDescent="0.2"/>
    <row r="4720" ht="12.75" customHeight="1" x14ac:dyDescent="0.2"/>
    <row r="4721" ht="12.75" customHeight="1" x14ac:dyDescent="0.2"/>
    <row r="4722" ht="12.75" customHeight="1" x14ac:dyDescent="0.2"/>
    <row r="4723" ht="12.75" customHeight="1" x14ac:dyDescent="0.2"/>
    <row r="4724" ht="12.75" customHeight="1" x14ac:dyDescent="0.2"/>
    <row r="4725" ht="12.75" customHeight="1" x14ac:dyDescent="0.2"/>
    <row r="4726" ht="12.75" customHeight="1" x14ac:dyDescent="0.2"/>
    <row r="4727" ht="12.75" customHeight="1" x14ac:dyDescent="0.2"/>
    <row r="4728" ht="12.75" customHeight="1" x14ac:dyDescent="0.2"/>
    <row r="4729" ht="12.75" customHeight="1" x14ac:dyDescent="0.2"/>
    <row r="4730" ht="12.75" customHeight="1" x14ac:dyDescent="0.2"/>
    <row r="4731" ht="12.75" customHeight="1" x14ac:dyDescent="0.2"/>
    <row r="4732" ht="12.75" customHeight="1" x14ac:dyDescent="0.2"/>
    <row r="4733" ht="12.75" customHeight="1" x14ac:dyDescent="0.2"/>
    <row r="4734" ht="12.75" customHeight="1" x14ac:dyDescent="0.2"/>
    <row r="4735" ht="12.75" customHeight="1" x14ac:dyDescent="0.2"/>
    <row r="4736" ht="12.75" customHeight="1" x14ac:dyDescent="0.2"/>
    <row r="4737" ht="12.75" customHeight="1" x14ac:dyDescent="0.2"/>
    <row r="4738" ht="12.75" customHeight="1" x14ac:dyDescent="0.2"/>
    <row r="4739" ht="12.75" customHeight="1" x14ac:dyDescent="0.2"/>
    <row r="4740" ht="12.75" customHeight="1" x14ac:dyDescent="0.2"/>
    <row r="4741" ht="12.75" customHeight="1" x14ac:dyDescent="0.2"/>
    <row r="4742" ht="12.75" customHeight="1" x14ac:dyDescent="0.2"/>
    <row r="4743" ht="12.75" customHeight="1" x14ac:dyDescent="0.2"/>
    <row r="4744" ht="12.75" customHeight="1" x14ac:dyDescent="0.2"/>
    <row r="4745" ht="12.75" customHeight="1" x14ac:dyDescent="0.2"/>
    <row r="4746" ht="12.75" customHeight="1" x14ac:dyDescent="0.2"/>
    <row r="4747" ht="12.75" customHeight="1" x14ac:dyDescent="0.2"/>
    <row r="4748" ht="12.75" customHeight="1" x14ac:dyDescent="0.2"/>
    <row r="4749" ht="12.75" customHeight="1" x14ac:dyDescent="0.2"/>
    <row r="4750" ht="12.75" customHeight="1" x14ac:dyDescent="0.2"/>
    <row r="4751" ht="12.75" customHeight="1" x14ac:dyDescent="0.2"/>
    <row r="4752" ht="12.75" customHeight="1" x14ac:dyDescent="0.2"/>
    <row r="4753" ht="12.75" customHeight="1" x14ac:dyDescent="0.2"/>
    <row r="4754" ht="12.75" customHeight="1" x14ac:dyDescent="0.2"/>
    <row r="4755" ht="12.75" customHeight="1" x14ac:dyDescent="0.2"/>
    <row r="4756" ht="12.75" customHeight="1" x14ac:dyDescent="0.2"/>
    <row r="4757" ht="12.75" customHeight="1" x14ac:dyDescent="0.2"/>
    <row r="4758" ht="12.75" customHeight="1" x14ac:dyDescent="0.2"/>
    <row r="4759" ht="12.75" customHeight="1" x14ac:dyDescent="0.2"/>
    <row r="4760" ht="12.75" customHeight="1" x14ac:dyDescent="0.2"/>
    <row r="4761" ht="12.75" customHeight="1" x14ac:dyDescent="0.2"/>
    <row r="4762" ht="12.75" customHeight="1" x14ac:dyDescent="0.2"/>
    <row r="4763" ht="12.75" customHeight="1" x14ac:dyDescent="0.2"/>
    <row r="4764" ht="12.75" customHeight="1" x14ac:dyDescent="0.2"/>
    <row r="4765" ht="12.75" customHeight="1" x14ac:dyDescent="0.2"/>
    <row r="4766" ht="12.75" customHeight="1" x14ac:dyDescent="0.2"/>
    <row r="4767" ht="12.75" customHeight="1" x14ac:dyDescent="0.2"/>
    <row r="4768" ht="12.75" customHeight="1" x14ac:dyDescent="0.2"/>
    <row r="4769" ht="12.75" customHeight="1" x14ac:dyDescent="0.2"/>
    <row r="4770" ht="12.75" customHeight="1" x14ac:dyDescent="0.2"/>
    <row r="4771" ht="12.75" customHeight="1" x14ac:dyDescent="0.2"/>
    <row r="4772" ht="12.75" customHeight="1" x14ac:dyDescent="0.2"/>
    <row r="4773" ht="12.75" customHeight="1" x14ac:dyDescent="0.2"/>
    <row r="4774" ht="12.75" customHeight="1" x14ac:dyDescent="0.2"/>
    <row r="4775" ht="12.75" customHeight="1" x14ac:dyDescent="0.2"/>
    <row r="4776" ht="12.75" customHeight="1" x14ac:dyDescent="0.2"/>
    <row r="4777" ht="12.75" customHeight="1" x14ac:dyDescent="0.2"/>
    <row r="4778" ht="12.75" customHeight="1" x14ac:dyDescent="0.2"/>
    <row r="4779" ht="12.75" customHeight="1" x14ac:dyDescent="0.2"/>
    <row r="4780" ht="12.75" customHeight="1" x14ac:dyDescent="0.2"/>
    <row r="4781" ht="12.75" customHeight="1" x14ac:dyDescent="0.2"/>
    <row r="4782" ht="12.75" customHeight="1" x14ac:dyDescent="0.2"/>
    <row r="4783" ht="12.75" customHeight="1" x14ac:dyDescent="0.2"/>
    <row r="4784" ht="12.75" customHeight="1" x14ac:dyDescent="0.2"/>
    <row r="4785" ht="12.75" customHeight="1" x14ac:dyDescent="0.2"/>
    <row r="4786" ht="12.75" customHeight="1" x14ac:dyDescent="0.2"/>
    <row r="4787" ht="12.75" customHeight="1" x14ac:dyDescent="0.2"/>
    <row r="4788" ht="12.75" customHeight="1" x14ac:dyDescent="0.2"/>
    <row r="4789" ht="12.75" customHeight="1" x14ac:dyDescent="0.2"/>
    <row r="4790" ht="12.75" customHeight="1" x14ac:dyDescent="0.2"/>
    <row r="4791" ht="12.75" customHeight="1" x14ac:dyDescent="0.2"/>
    <row r="4792" ht="12.75" customHeight="1" x14ac:dyDescent="0.2"/>
    <row r="4793" ht="12.75" customHeight="1" x14ac:dyDescent="0.2"/>
    <row r="4794" ht="12.75" customHeight="1" x14ac:dyDescent="0.2"/>
    <row r="4795" ht="12.75" customHeight="1" x14ac:dyDescent="0.2"/>
    <row r="4796" ht="12.75" customHeight="1" x14ac:dyDescent="0.2"/>
    <row r="4797" ht="12.75" customHeight="1" x14ac:dyDescent="0.2"/>
    <row r="4798" ht="12.75" customHeight="1" x14ac:dyDescent="0.2"/>
    <row r="4799" ht="12.75" customHeight="1" x14ac:dyDescent="0.2"/>
    <row r="4800" ht="12.75" customHeight="1" x14ac:dyDescent="0.2"/>
    <row r="4801" ht="12.75" customHeight="1" x14ac:dyDescent="0.2"/>
    <row r="4802" ht="12.75" customHeight="1" x14ac:dyDescent="0.2"/>
    <row r="4803" ht="12.75" customHeight="1" x14ac:dyDescent="0.2"/>
    <row r="4804" ht="12.75" customHeight="1" x14ac:dyDescent="0.2"/>
    <row r="4805" ht="12.75" customHeight="1" x14ac:dyDescent="0.2"/>
    <row r="4806" ht="12.75" customHeight="1" x14ac:dyDescent="0.2"/>
    <row r="4807" ht="12.75" customHeight="1" x14ac:dyDescent="0.2"/>
    <row r="4808" ht="12.75" customHeight="1" x14ac:dyDescent="0.2"/>
    <row r="4809" ht="12.75" customHeight="1" x14ac:dyDescent="0.2"/>
    <row r="4810" ht="12.75" customHeight="1" x14ac:dyDescent="0.2"/>
    <row r="4811" ht="12.75" customHeight="1" x14ac:dyDescent="0.2"/>
    <row r="4812" ht="12.75" customHeight="1" x14ac:dyDescent="0.2"/>
    <row r="4813" ht="12.75" customHeight="1" x14ac:dyDescent="0.2"/>
    <row r="4814" ht="12.75" customHeight="1" x14ac:dyDescent="0.2"/>
    <row r="4815" ht="12.75" customHeight="1" x14ac:dyDescent="0.2"/>
    <row r="4816" ht="12.75" customHeight="1" x14ac:dyDescent="0.2"/>
    <row r="4817" ht="12.75" customHeight="1" x14ac:dyDescent="0.2"/>
    <row r="4818" ht="12.75" customHeight="1" x14ac:dyDescent="0.2"/>
    <row r="4819" ht="12.75" customHeight="1" x14ac:dyDescent="0.2"/>
    <row r="4820" ht="12.75" customHeight="1" x14ac:dyDescent="0.2"/>
    <row r="4821" ht="12.75" customHeight="1" x14ac:dyDescent="0.2"/>
    <row r="4822" ht="12.75" customHeight="1" x14ac:dyDescent="0.2"/>
    <row r="4823" ht="12.75" customHeight="1" x14ac:dyDescent="0.2"/>
    <row r="4824" ht="12.75" customHeight="1" x14ac:dyDescent="0.2"/>
    <row r="4825" ht="12.75" customHeight="1" x14ac:dyDescent="0.2"/>
    <row r="4826" ht="12.75" customHeight="1" x14ac:dyDescent="0.2"/>
    <row r="4827" ht="12.75" customHeight="1" x14ac:dyDescent="0.2"/>
    <row r="4828" ht="12.75" customHeight="1" x14ac:dyDescent="0.2"/>
    <row r="4829" ht="12.75" customHeight="1" x14ac:dyDescent="0.2"/>
    <row r="4830" ht="12.75" customHeight="1" x14ac:dyDescent="0.2"/>
    <row r="4831" ht="12.75" customHeight="1" x14ac:dyDescent="0.2"/>
    <row r="4832" ht="12.75" customHeight="1" x14ac:dyDescent="0.2"/>
    <row r="4833" ht="12.75" customHeight="1" x14ac:dyDescent="0.2"/>
    <row r="4834" ht="12.75" customHeight="1" x14ac:dyDescent="0.2"/>
    <row r="4835" ht="12.75" customHeight="1" x14ac:dyDescent="0.2"/>
    <row r="4836" ht="12.75" customHeight="1" x14ac:dyDescent="0.2"/>
    <row r="4837" ht="12.75" customHeight="1" x14ac:dyDescent="0.2"/>
    <row r="4838" ht="12.75" customHeight="1" x14ac:dyDescent="0.2"/>
    <row r="4839" ht="12.75" customHeight="1" x14ac:dyDescent="0.2"/>
    <row r="4840" ht="12.75" customHeight="1" x14ac:dyDescent="0.2"/>
    <row r="4841" ht="12.75" customHeight="1" x14ac:dyDescent="0.2"/>
    <row r="4842" ht="12.75" customHeight="1" x14ac:dyDescent="0.2"/>
    <row r="4843" ht="12.75" customHeight="1" x14ac:dyDescent="0.2"/>
    <row r="4844" ht="12.75" customHeight="1" x14ac:dyDescent="0.2"/>
    <row r="4845" ht="12.75" customHeight="1" x14ac:dyDescent="0.2"/>
    <row r="4846" ht="12.75" customHeight="1" x14ac:dyDescent="0.2"/>
    <row r="4847" ht="12.75" customHeight="1" x14ac:dyDescent="0.2"/>
    <row r="4848" ht="12.75" customHeight="1" x14ac:dyDescent="0.2"/>
    <row r="4849" ht="12.75" customHeight="1" x14ac:dyDescent="0.2"/>
    <row r="4850" ht="12.75" customHeight="1" x14ac:dyDescent="0.2"/>
    <row r="4851" ht="12.75" customHeight="1" x14ac:dyDescent="0.2"/>
    <row r="4852" ht="12.75" customHeight="1" x14ac:dyDescent="0.2"/>
    <row r="4853" ht="12.75" customHeight="1" x14ac:dyDescent="0.2"/>
    <row r="4854" ht="12.75" customHeight="1" x14ac:dyDescent="0.2"/>
    <row r="4855" ht="12.75" customHeight="1" x14ac:dyDescent="0.2"/>
    <row r="4856" ht="12.75" customHeight="1" x14ac:dyDescent="0.2"/>
    <row r="4857" ht="12.75" customHeight="1" x14ac:dyDescent="0.2"/>
    <row r="4858" ht="12.75" customHeight="1" x14ac:dyDescent="0.2"/>
    <row r="4859" ht="12.75" customHeight="1" x14ac:dyDescent="0.2"/>
    <row r="4860" ht="12.75" customHeight="1" x14ac:dyDescent="0.2"/>
    <row r="4861" ht="12.75" customHeight="1" x14ac:dyDescent="0.2"/>
    <row r="4862" ht="12.75" customHeight="1" x14ac:dyDescent="0.2"/>
    <row r="4863" ht="12.75" customHeight="1" x14ac:dyDescent="0.2"/>
    <row r="4864" ht="12.75" customHeight="1" x14ac:dyDescent="0.2"/>
    <row r="4865" ht="12.75" customHeight="1" x14ac:dyDescent="0.2"/>
    <row r="4866" ht="12.75" customHeight="1" x14ac:dyDescent="0.2"/>
    <row r="4867" ht="12.75" customHeight="1" x14ac:dyDescent="0.2"/>
    <row r="4868" ht="12.75" customHeight="1" x14ac:dyDescent="0.2"/>
    <row r="4869" ht="12.75" customHeight="1" x14ac:dyDescent="0.2"/>
    <row r="4870" ht="12.75" customHeight="1" x14ac:dyDescent="0.2"/>
    <row r="4871" ht="12.75" customHeight="1" x14ac:dyDescent="0.2"/>
    <row r="4872" ht="12.75" customHeight="1" x14ac:dyDescent="0.2"/>
    <row r="4873" ht="12.75" customHeight="1" x14ac:dyDescent="0.2"/>
    <row r="4874" ht="12.75" customHeight="1" x14ac:dyDescent="0.2"/>
    <row r="4875" ht="12.75" customHeight="1" x14ac:dyDescent="0.2"/>
    <row r="4876" ht="12.75" customHeight="1" x14ac:dyDescent="0.2"/>
    <row r="4877" ht="12.75" customHeight="1" x14ac:dyDescent="0.2"/>
    <row r="4878" ht="12.75" customHeight="1" x14ac:dyDescent="0.2"/>
    <row r="4879" ht="12.75" customHeight="1" x14ac:dyDescent="0.2"/>
    <row r="4880" ht="12.75" customHeight="1" x14ac:dyDescent="0.2"/>
    <row r="4881" ht="12.75" customHeight="1" x14ac:dyDescent="0.2"/>
    <row r="4882" ht="12.75" customHeight="1" x14ac:dyDescent="0.2"/>
    <row r="4883" ht="12.75" customHeight="1" x14ac:dyDescent="0.2"/>
    <row r="4884" ht="12.75" customHeight="1" x14ac:dyDescent="0.2"/>
    <row r="4885" ht="12.75" customHeight="1" x14ac:dyDescent="0.2"/>
    <row r="4886" ht="12.75" customHeight="1" x14ac:dyDescent="0.2"/>
    <row r="4887" ht="12.75" customHeight="1" x14ac:dyDescent="0.2"/>
    <row r="4888" ht="12.75" customHeight="1" x14ac:dyDescent="0.2"/>
    <row r="4889" ht="12.75" customHeight="1" x14ac:dyDescent="0.2"/>
    <row r="4890" ht="12.75" customHeight="1" x14ac:dyDescent="0.2"/>
    <row r="4891" ht="12.75" customHeight="1" x14ac:dyDescent="0.2"/>
    <row r="4892" ht="12.75" customHeight="1" x14ac:dyDescent="0.2"/>
    <row r="4893" ht="12.75" customHeight="1" x14ac:dyDescent="0.2"/>
    <row r="4894" ht="12.75" customHeight="1" x14ac:dyDescent="0.2"/>
    <row r="4895" ht="12.75" customHeight="1" x14ac:dyDescent="0.2"/>
    <row r="4896" ht="12.75" customHeight="1" x14ac:dyDescent="0.2"/>
    <row r="4897" ht="12.75" customHeight="1" x14ac:dyDescent="0.2"/>
    <row r="4898" ht="12.75" customHeight="1" x14ac:dyDescent="0.2"/>
    <row r="4899" ht="12.75" customHeight="1" x14ac:dyDescent="0.2"/>
    <row r="4900" ht="12.75" customHeight="1" x14ac:dyDescent="0.2"/>
    <row r="4901" ht="12.75" customHeight="1" x14ac:dyDescent="0.2"/>
    <row r="4902" ht="12.75" customHeight="1" x14ac:dyDescent="0.2"/>
    <row r="4903" ht="12.75" customHeight="1" x14ac:dyDescent="0.2"/>
    <row r="4904" ht="12.75" customHeight="1" x14ac:dyDescent="0.2"/>
    <row r="4905" ht="12.75" customHeight="1" x14ac:dyDescent="0.2"/>
    <row r="4906" ht="12.75" customHeight="1" x14ac:dyDescent="0.2"/>
    <row r="4907" ht="12.75" customHeight="1" x14ac:dyDescent="0.2"/>
    <row r="4908" ht="12.75" customHeight="1" x14ac:dyDescent="0.2"/>
    <row r="4909" ht="12.75" customHeight="1" x14ac:dyDescent="0.2"/>
    <row r="4910" ht="12.75" customHeight="1" x14ac:dyDescent="0.2"/>
    <row r="4911" ht="12.75" customHeight="1" x14ac:dyDescent="0.2"/>
    <row r="4912" ht="12.75" customHeight="1" x14ac:dyDescent="0.2"/>
    <row r="4913" ht="12.75" customHeight="1" x14ac:dyDescent="0.2"/>
    <row r="4914" ht="12.75" customHeight="1" x14ac:dyDescent="0.2"/>
    <row r="4915" ht="12.75" customHeight="1" x14ac:dyDescent="0.2"/>
    <row r="4916" ht="12.75" customHeight="1" x14ac:dyDescent="0.2"/>
    <row r="4917" ht="12.75" customHeight="1" x14ac:dyDescent="0.2"/>
    <row r="4918" ht="12.75" customHeight="1" x14ac:dyDescent="0.2"/>
    <row r="4919" ht="12.75" customHeight="1" x14ac:dyDescent="0.2"/>
    <row r="4920" ht="12.75" customHeight="1" x14ac:dyDescent="0.2"/>
    <row r="4921" ht="12.75" customHeight="1" x14ac:dyDescent="0.2"/>
    <row r="4922" ht="12.75" customHeight="1" x14ac:dyDescent="0.2"/>
    <row r="4923" ht="12.75" customHeight="1" x14ac:dyDescent="0.2"/>
    <row r="4924" ht="12.75" customHeight="1" x14ac:dyDescent="0.2"/>
    <row r="4925" ht="12.75" customHeight="1" x14ac:dyDescent="0.2"/>
    <row r="4926" ht="12.75" customHeight="1" x14ac:dyDescent="0.2"/>
    <row r="4927" ht="12.75" customHeight="1" x14ac:dyDescent="0.2"/>
    <row r="4928" ht="12.75" customHeight="1" x14ac:dyDescent="0.2"/>
    <row r="4929" ht="12.75" customHeight="1" x14ac:dyDescent="0.2"/>
    <row r="4930" ht="12.75" customHeight="1" x14ac:dyDescent="0.2"/>
    <row r="4931" ht="12.75" customHeight="1" x14ac:dyDescent="0.2"/>
    <row r="4932" ht="12.75" customHeight="1" x14ac:dyDescent="0.2"/>
    <row r="4933" ht="12.75" customHeight="1" x14ac:dyDescent="0.2"/>
    <row r="4934" ht="12.75" customHeight="1" x14ac:dyDescent="0.2"/>
    <row r="4935" ht="12.75" customHeight="1" x14ac:dyDescent="0.2"/>
    <row r="4936" ht="12.75" customHeight="1" x14ac:dyDescent="0.2"/>
    <row r="4937" ht="12.75" customHeight="1" x14ac:dyDescent="0.2"/>
    <row r="4938" ht="12.75" customHeight="1" x14ac:dyDescent="0.2"/>
    <row r="4939" ht="12.75" customHeight="1" x14ac:dyDescent="0.2"/>
    <row r="4940" ht="12.75" customHeight="1" x14ac:dyDescent="0.2"/>
    <row r="4941" ht="12.75" customHeight="1" x14ac:dyDescent="0.2"/>
    <row r="4942" ht="12.75" customHeight="1" x14ac:dyDescent="0.2"/>
    <row r="4943" ht="12.75" customHeight="1" x14ac:dyDescent="0.2"/>
    <row r="4944" ht="12.75" customHeight="1" x14ac:dyDescent="0.2"/>
    <row r="4945" ht="12.75" customHeight="1" x14ac:dyDescent="0.2"/>
    <row r="4946" ht="12.75" customHeight="1" x14ac:dyDescent="0.2"/>
    <row r="4947" ht="12.75" customHeight="1" x14ac:dyDescent="0.2"/>
    <row r="4948" ht="12.75" customHeight="1" x14ac:dyDescent="0.2"/>
    <row r="4949" ht="12.75" customHeight="1" x14ac:dyDescent="0.2"/>
    <row r="4950" ht="12.75" customHeight="1" x14ac:dyDescent="0.2"/>
    <row r="4951" ht="12.75" customHeight="1" x14ac:dyDescent="0.2"/>
    <row r="4952" ht="12.75" customHeight="1" x14ac:dyDescent="0.2"/>
    <row r="4953" ht="12.75" customHeight="1" x14ac:dyDescent="0.2"/>
    <row r="4954" ht="12.75" customHeight="1" x14ac:dyDescent="0.2"/>
    <row r="4955" ht="12.75" customHeight="1" x14ac:dyDescent="0.2"/>
    <row r="4956" ht="12.75" customHeight="1" x14ac:dyDescent="0.2"/>
    <row r="4957" ht="12.75" customHeight="1" x14ac:dyDescent="0.2"/>
    <row r="4958" ht="12.75" customHeight="1" x14ac:dyDescent="0.2"/>
    <row r="4959" ht="12.75" customHeight="1" x14ac:dyDescent="0.2"/>
    <row r="4960" ht="12.75" customHeight="1" x14ac:dyDescent="0.2"/>
    <row r="4961" ht="12.75" customHeight="1" x14ac:dyDescent="0.2"/>
    <row r="4962" ht="12.75" customHeight="1" x14ac:dyDescent="0.2"/>
    <row r="4963" ht="12.75" customHeight="1" x14ac:dyDescent="0.2"/>
    <row r="4964" ht="12.75" customHeight="1" x14ac:dyDescent="0.2"/>
    <row r="4965" ht="12.75" customHeight="1" x14ac:dyDescent="0.2"/>
    <row r="4966" ht="12.75" customHeight="1" x14ac:dyDescent="0.2"/>
    <row r="4967" ht="12.75" customHeight="1" x14ac:dyDescent="0.2"/>
    <row r="4968" ht="12.75" customHeight="1" x14ac:dyDescent="0.2"/>
    <row r="4969" ht="12.75" customHeight="1" x14ac:dyDescent="0.2"/>
    <row r="4970" ht="12.75" customHeight="1" x14ac:dyDescent="0.2"/>
    <row r="4971" ht="12.75" customHeight="1" x14ac:dyDescent="0.2"/>
    <row r="4972" ht="12.75" customHeight="1" x14ac:dyDescent="0.2"/>
    <row r="4973" ht="12.75" customHeight="1" x14ac:dyDescent="0.2"/>
    <row r="4974" ht="12.75" customHeight="1" x14ac:dyDescent="0.2"/>
    <row r="4975" ht="12.75" customHeight="1" x14ac:dyDescent="0.2"/>
    <row r="4976" ht="12.75" customHeight="1" x14ac:dyDescent="0.2"/>
    <row r="4977" ht="12.75" customHeight="1" x14ac:dyDescent="0.2"/>
    <row r="4978" ht="12.75" customHeight="1" x14ac:dyDescent="0.2"/>
    <row r="4979" ht="12.75" customHeight="1" x14ac:dyDescent="0.2"/>
    <row r="4980" ht="12.75" customHeight="1" x14ac:dyDescent="0.2"/>
    <row r="4981" ht="12.75" customHeight="1" x14ac:dyDescent="0.2"/>
    <row r="4982" ht="12.75" customHeight="1" x14ac:dyDescent="0.2"/>
    <row r="4983" ht="12.75" customHeight="1" x14ac:dyDescent="0.2"/>
    <row r="4984" ht="12.75" customHeight="1" x14ac:dyDescent="0.2"/>
    <row r="4985" ht="12.75" customHeight="1" x14ac:dyDescent="0.2"/>
    <row r="4986" ht="12.75" customHeight="1" x14ac:dyDescent="0.2"/>
    <row r="4987" ht="12.75" customHeight="1" x14ac:dyDescent="0.2"/>
    <row r="4988" ht="12.75" customHeight="1" x14ac:dyDescent="0.2"/>
    <row r="4989" ht="12.75" customHeight="1" x14ac:dyDescent="0.2"/>
    <row r="4990" ht="12.75" customHeight="1" x14ac:dyDescent="0.2"/>
    <row r="4991" ht="12.75" customHeight="1" x14ac:dyDescent="0.2"/>
    <row r="4992" ht="12.75" customHeight="1" x14ac:dyDescent="0.2"/>
    <row r="4993" ht="12.75" customHeight="1" x14ac:dyDescent="0.2"/>
    <row r="4994" ht="12.75" customHeight="1" x14ac:dyDescent="0.2"/>
    <row r="4995" ht="12.75" customHeight="1" x14ac:dyDescent="0.2"/>
    <row r="4996" ht="12.75" customHeight="1" x14ac:dyDescent="0.2"/>
    <row r="4997" ht="12.75" customHeight="1" x14ac:dyDescent="0.2"/>
    <row r="4998" ht="12.75" customHeight="1" x14ac:dyDescent="0.2"/>
    <row r="4999" ht="12.75" customHeight="1" x14ac:dyDescent="0.2"/>
    <row r="5000" ht="12.75" customHeight="1" x14ac:dyDescent="0.2"/>
    <row r="5001" ht="12.75" customHeight="1" x14ac:dyDescent="0.2"/>
    <row r="5002" ht="12.75" customHeight="1" x14ac:dyDescent="0.2"/>
    <row r="5003" ht="12.75" customHeight="1" x14ac:dyDescent="0.2"/>
    <row r="5004" ht="12.75" customHeight="1" x14ac:dyDescent="0.2"/>
    <row r="5005" ht="12.75" customHeight="1" x14ac:dyDescent="0.2"/>
    <row r="5006" ht="12.75" customHeight="1" x14ac:dyDescent="0.2"/>
    <row r="5007" ht="12.75" customHeight="1" x14ac:dyDescent="0.2"/>
    <row r="5008" ht="12.75" customHeight="1" x14ac:dyDescent="0.2"/>
    <row r="5009" ht="12.75" customHeight="1" x14ac:dyDescent="0.2"/>
    <row r="5010" ht="12.75" customHeight="1" x14ac:dyDescent="0.2"/>
    <row r="5011" ht="12.75" customHeight="1" x14ac:dyDescent="0.2"/>
    <row r="5012" ht="12.75" customHeight="1" x14ac:dyDescent="0.2"/>
    <row r="5013" ht="12.75" customHeight="1" x14ac:dyDescent="0.2"/>
    <row r="5014" ht="12.75" customHeight="1" x14ac:dyDescent="0.2"/>
    <row r="5015" ht="12.75" customHeight="1" x14ac:dyDescent="0.2"/>
    <row r="5016" ht="12.75" customHeight="1" x14ac:dyDescent="0.2"/>
    <row r="5017" ht="12.75" customHeight="1" x14ac:dyDescent="0.2"/>
    <row r="5018" ht="12.75" customHeight="1" x14ac:dyDescent="0.2"/>
    <row r="5019" ht="12.75" customHeight="1" x14ac:dyDescent="0.2"/>
    <row r="5020" ht="12.75" customHeight="1" x14ac:dyDescent="0.2"/>
    <row r="5021" ht="12.75" customHeight="1" x14ac:dyDescent="0.2"/>
    <row r="5022" ht="12.75" customHeight="1" x14ac:dyDescent="0.2"/>
    <row r="5023" ht="12.75" customHeight="1" x14ac:dyDescent="0.2"/>
    <row r="5024" ht="12.75" customHeight="1" x14ac:dyDescent="0.2"/>
    <row r="5025" ht="12.75" customHeight="1" x14ac:dyDescent="0.2"/>
    <row r="5026" ht="12.75" customHeight="1" x14ac:dyDescent="0.2"/>
    <row r="5027" ht="12.75" customHeight="1" x14ac:dyDescent="0.2"/>
    <row r="5028" ht="12.75" customHeight="1" x14ac:dyDescent="0.2"/>
    <row r="5029" ht="12.75" customHeight="1" x14ac:dyDescent="0.2"/>
    <row r="5030" ht="12.75" customHeight="1" x14ac:dyDescent="0.2"/>
    <row r="5031" ht="12.75" customHeight="1" x14ac:dyDescent="0.2"/>
    <row r="5032" ht="12.75" customHeight="1" x14ac:dyDescent="0.2"/>
    <row r="5033" ht="12.75" customHeight="1" x14ac:dyDescent="0.2"/>
    <row r="5034" ht="12.75" customHeight="1" x14ac:dyDescent="0.2"/>
    <row r="5035" ht="12.75" customHeight="1" x14ac:dyDescent="0.2"/>
    <row r="5036" ht="12.75" customHeight="1" x14ac:dyDescent="0.2"/>
    <row r="5037" ht="12.75" customHeight="1" x14ac:dyDescent="0.2"/>
    <row r="5038" ht="12.75" customHeight="1" x14ac:dyDescent="0.2"/>
    <row r="5039" ht="12.75" customHeight="1" x14ac:dyDescent="0.2"/>
    <row r="5040" ht="12.75" customHeight="1" x14ac:dyDescent="0.2"/>
    <row r="5041" ht="12.75" customHeight="1" x14ac:dyDescent="0.2"/>
    <row r="5042" ht="12.75" customHeight="1" x14ac:dyDescent="0.2"/>
    <row r="5043" ht="12.75" customHeight="1" x14ac:dyDescent="0.2"/>
    <row r="5044" ht="12.75" customHeight="1" x14ac:dyDescent="0.2"/>
    <row r="5045" ht="12.75" customHeight="1" x14ac:dyDescent="0.2"/>
    <row r="5046" ht="12.75" customHeight="1" x14ac:dyDescent="0.2"/>
    <row r="5047" ht="12.75" customHeight="1" x14ac:dyDescent="0.2"/>
    <row r="5048" ht="12.75" customHeight="1" x14ac:dyDescent="0.2"/>
    <row r="5049" ht="12.75" customHeight="1" x14ac:dyDescent="0.2"/>
    <row r="5050" ht="12.75" customHeight="1" x14ac:dyDescent="0.2"/>
    <row r="5051" ht="12.75" customHeight="1" x14ac:dyDescent="0.2"/>
    <row r="5052" ht="12.75" customHeight="1" x14ac:dyDescent="0.2"/>
    <row r="5053" ht="12.75" customHeight="1" x14ac:dyDescent="0.2"/>
    <row r="5054" ht="12.75" customHeight="1" x14ac:dyDescent="0.2"/>
    <row r="5055" ht="12.75" customHeight="1" x14ac:dyDescent="0.2"/>
    <row r="5056" ht="12.75" customHeight="1" x14ac:dyDescent="0.2"/>
    <row r="5057" ht="12.75" customHeight="1" x14ac:dyDescent="0.2"/>
    <row r="5058" ht="12.75" customHeight="1" x14ac:dyDescent="0.2"/>
    <row r="5059" ht="12.75" customHeight="1" x14ac:dyDescent="0.2"/>
    <row r="5060" ht="12.75" customHeight="1" x14ac:dyDescent="0.2"/>
    <row r="5061" ht="12.75" customHeight="1" x14ac:dyDescent="0.2"/>
    <row r="5062" ht="12.75" customHeight="1" x14ac:dyDescent="0.2"/>
    <row r="5063" ht="12.75" customHeight="1" x14ac:dyDescent="0.2"/>
    <row r="5064" ht="12.75" customHeight="1" x14ac:dyDescent="0.2"/>
    <row r="5065" ht="12.75" customHeight="1" x14ac:dyDescent="0.2"/>
    <row r="5066" ht="12.75" customHeight="1" x14ac:dyDescent="0.2"/>
    <row r="5067" ht="12.75" customHeight="1" x14ac:dyDescent="0.2"/>
    <row r="5068" ht="12.75" customHeight="1" x14ac:dyDescent="0.2"/>
    <row r="5069" ht="12.75" customHeight="1" x14ac:dyDescent="0.2"/>
    <row r="5070" ht="12.75" customHeight="1" x14ac:dyDescent="0.2"/>
    <row r="5071" ht="12.75" customHeight="1" x14ac:dyDescent="0.2"/>
    <row r="5072" ht="12.75" customHeight="1" x14ac:dyDescent="0.2"/>
    <row r="5073" ht="12.75" customHeight="1" x14ac:dyDescent="0.2"/>
    <row r="5074" ht="12.75" customHeight="1" x14ac:dyDescent="0.2"/>
    <row r="5075" ht="12.75" customHeight="1" x14ac:dyDescent="0.2"/>
    <row r="5076" ht="12.75" customHeight="1" x14ac:dyDescent="0.2"/>
    <row r="5077" ht="12.75" customHeight="1" x14ac:dyDescent="0.2"/>
    <row r="5078" ht="12.75" customHeight="1" x14ac:dyDescent="0.2"/>
    <row r="5079" ht="12.75" customHeight="1" x14ac:dyDescent="0.2"/>
    <row r="5080" ht="12.75" customHeight="1" x14ac:dyDescent="0.2"/>
    <row r="5081" ht="12.75" customHeight="1" x14ac:dyDescent="0.2"/>
    <row r="5082" ht="12.75" customHeight="1" x14ac:dyDescent="0.2"/>
    <row r="5083" ht="12.75" customHeight="1" x14ac:dyDescent="0.2"/>
    <row r="5084" ht="12.75" customHeight="1" x14ac:dyDescent="0.2"/>
    <row r="5085" ht="12.75" customHeight="1" x14ac:dyDescent="0.2"/>
    <row r="5086" ht="12.75" customHeight="1" x14ac:dyDescent="0.2"/>
    <row r="5087" ht="12.75" customHeight="1" x14ac:dyDescent="0.2"/>
    <row r="5088" ht="12.75" customHeight="1" x14ac:dyDescent="0.2"/>
    <row r="5089" ht="12.75" customHeight="1" x14ac:dyDescent="0.2"/>
    <row r="5090" ht="12.75" customHeight="1" x14ac:dyDescent="0.2"/>
    <row r="5091" ht="12.75" customHeight="1" x14ac:dyDescent="0.2"/>
    <row r="5092" ht="12.75" customHeight="1" x14ac:dyDescent="0.2"/>
    <row r="5093" ht="12.75" customHeight="1" x14ac:dyDescent="0.2"/>
    <row r="5094" ht="12.75" customHeight="1" x14ac:dyDescent="0.2"/>
    <row r="5095" ht="12.75" customHeight="1" x14ac:dyDescent="0.2"/>
    <row r="5096" ht="12.75" customHeight="1" x14ac:dyDescent="0.2"/>
    <row r="5097" ht="12.75" customHeight="1" x14ac:dyDescent="0.2"/>
    <row r="5098" ht="12.75" customHeight="1" x14ac:dyDescent="0.2"/>
    <row r="5099" ht="12.75" customHeight="1" x14ac:dyDescent="0.2"/>
    <row r="5100" ht="12.75" customHeight="1" x14ac:dyDescent="0.2"/>
    <row r="5101" ht="12.75" customHeight="1" x14ac:dyDescent="0.2"/>
    <row r="5102" ht="12.75" customHeight="1" x14ac:dyDescent="0.2"/>
    <row r="5103" ht="12.75" customHeight="1" x14ac:dyDescent="0.2"/>
    <row r="5104" ht="12.75" customHeight="1" x14ac:dyDescent="0.2"/>
    <row r="5105" ht="12.75" customHeight="1" x14ac:dyDescent="0.2"/>
    <row r="5106" ht="12.75" customHeight="1" x14ac:dyDescent="0.2"/>
    <row r="5107" ht="12.75" customHeight="1" x14ac:dyDescent="0.2"/>
    <row r="5108" ht="12.75" customHeight="1" x14ac:dyDescent="0.2"/>
    <row r="5109" ht="12.75" customHeight="1" x14ac:dyDescent="0.2"/>
    <row r="5110" ht="12.75" customHeight="1" x14ac:dyDescent="0.2"/>
    <row r="5111" ht="12.75" customHeight="1" x14ac:dyDescent="0.2"/>
    <row r="5112" ht="12.75" customHeight="1" x14ac:dyDescent="0.2"/>
    <row r="5113" ht="12.75" customHeight="1" x14ac:dyDescent="0.2"/>
    <row r="5114" ht="12.75" customHeight="1" x14ac:dyDescent="0.2"/>
    <row r="5115" ht="12.75" customHeight="1" x14ac:dyDescent="0.2"/>
    <row r="5116" ht="12.75" customHeight="1" x14ac:dyDescent="0.2"/>
    <row r="5117" ht="12.75" customHeight="1" x14ac:dyDescent="0.2"/>
    <row r="5118" ht="12.75" customHeight="1" x14ac:dyDescent="0.2"/>
    <row r="5119" ht="12.75" customHeight="1" x14ac:dyDescent="0.2"/>
    <row r="5120" ht="12.75" customHeight="1" x14ac:dyDescent="0.2"/>
    <row r="5121" ht="12.75" customHeight="1" x14ac:dyDescent="0.2"/>
    <row r="5122" ht="12.75" customHeight="1" x14ac:dyDescent="0.2"/>
    <row r="5123" ht="12.75" customHeight="1" x14ac:dyDescent="0.2"/>
    <row r="5124" ht="12.75" customHeight="1" x14ac:dyDescent="0.2"/>
    <row r="5125" ht="12.75" customHeight="1" x14ac:dyDescent="0.2"/>
    <row r="5126" ht="12.75" customHeight="1" x14ac:dyDescent="0.2"/>
    <row r="5127" ht="12.75" customHeight="1" x14ac:dyDescent="0.2"/>
    <row r="5128" ht="12.75" customHeight="1" x14ac:dyDescent="0.2"/>
    <row r="5129" ht="12.75" customHeight="1" x14ac:dyDescent="0.2"/>
    <row r="5130" ht="12.75" customHeight="1" x14ac:dyDescent="0.2"/>
    <row r="5131" ht="12.75" customHeight="1" x14ac:dyDescent="0.2"/>
    <row r="5132" ht="12.75" customHeight="1" x14ac:dyDescent="0.2"/>
    <row r="5133" ht="12.75" customHeight="1" x14ac:dyDescent="0.2"/>
    <row r="5134" ht="12.75" customHeight="1" x14ac:dyDescent="0.2"/>
    <row r="5135" ht="12.75" customHeight="1" x14ac:dyDescent="0.2"/>
    <row r="5136" ht="12.75" customHeight="1" x14ac:dyDescent="0.2"/>
    <row r="5137" ht="12.75" customHeight="1" x14ac:dyDescent="0.2"/>
    <row r="5138" ht="12.75" customHeight="1" x14ac:dyDescent="0.2"/>
    <row r="5139" ht="12.75" customHeight="1" x14ac:dyDescent="0.2"/>
    <row r="5140" ht="12.75" customHeight="1" x14ac:dyDescent="0.2"/>
    <row r="5141" ht="12.75" customHeight="1" x14ac:dyDescent="0.2"/>
    <row r="5142" ht="12.75" customHeight="1" x14ac:dyDescent="0.2"/>
    <row r="5143" ht="12.75" customHeight="1" x14ac:dyDescent="0.2"/>
    <row r="5144" ht="12.75" customHeight="1" x14ac:dyDescent="0.2"/>
    <row r="5145" ht="12.75" customHeight="1" x14ac:dyDescent="0.2"/>
    <row r="5146" ht="12.75" customHeight="1" x14ac:dyDescent="0.2"/>
    <row r="5147" ht="12.75" customHeight="1" x14ac:dyDescent="0.2"/>
    <row r="5148" ht="12.75" customHeight="1" x14ac:dyDescent="0.2"/>
    <row r="5149" ht="12.75" customHeight="1" x14ac:dyDescent="0.2"/>
    <row r="5150" ht="12.75" customHeight="1" x14ac:dyDescent="0.2"/>
    <row r="5151" ht="12.75" customHeight="1" x14ac:dyDescent="0.2"/>
    <row r="5152" ht="12.75" customHeight="1" x14ac:dyDescent="0.2"/>
    <row r="5153" ht="12.75" customHeight="1" x14ac:dyDescent="0.2"/>
    <row r="5154" ht="12.75" customHeight="1" x14ac:dyDescent="0.2"/>
    <row r="5155" ht="12.75" customHeight="1" x14ac:dyDescent="0.2"/>
    <row r="5156" ht="12.75" customHeight="1" x14ac:dyDescent="0.2"/>
    <row r="5157" ht="12.75" customHeight="1" x14ac:dyDescent="0.2"/>
    <row r="5158" ht="12.75" customHeight="1" x14ac:dyDescent="0.2"/>
    <row r="5159" ht="12.75" customHeight="1" x14ac:dyDescent="0.2"/>
    <row r="5160" ht="12.75" customHeight="1" x14ac:dyDescent="0.2"/>
    <row r="5161" ht="12.75" customHeight="1" x14ac:dyDescent="0.2"/>
    <row r="5162" ht="12.75" customHeight="1" x14ac:dyDescent="0.2"/>
    <row r="5163" ht="12.75" customHeight="1" x14ac:dyDescent="0.2"/>
    <row r="5164" ht="12.75" customHeight="1" x14ac:dyDescent="0.2"/>
    <row r="5165" ht="12.75" customHeight="1" x14ac:dyDescent="0.2"/>
    <row r="5166" ht="12.75" customHeight="1" x14ac:dyDescent="0.2"/>
    <row r="5167" ht="12.75" customHeight="1" x14ac:dyDescent="0.2"/>
    <row r="5168" ht="12.75" customHeight="1" x14ac:dyDescent="0.2"/>
    <row r="5169" ht="12.75" customHeight="1" x14ac:dyDescent="0.2"/>
    <row r="5170" ht="12.75" customHeight="1" x14ac:dyDescent="0.2"/>
    <row r="5171" ht="12.75" customHeight="1" x14ac:dyDescent="0.2"/>
    <row r="5172" ht="12.75" customHeight="1" x14ac:dyDescent="0.2"/>
    <row r="5173" ht="12.75" customHeight="1" x14ac:dyDescent="0.2"/>
    <row r="5174" ht="12.75" customHeight="1" x14ac:dyDescent="0.2"/>
    <row r="5175" ht="12.75" customHeight="1" x14ac:dyDescent="0.2"/>
    <row r="5176" ht="12.75" customHeight="1" x14ac:dyDescent="0.2"/>
    <row r="5177" ht="12.75" customHeight="1" x14ac:dyDescent="0.2"/>
    <row r="5178" ht="12.75" customHeight="1" x14ac:dyDescent="0.2"/>
    <row r="5179" ht="12.75" customHeight="1" x14ac:dyDescent="0.2"/>
    <row r="5180" ht="12.75" customHeight="1" x14ac:dyDescent="0.2"/>
    <row r="5181" ht="12.75" customHeight="1" x14ac:dyDescent="0.2"/>
    <row r="5182" ht="12.75" customHeight="1" x14ac:dyDescent="0.2"/>
    <row r="5183" ht="12.75" customHeight="1" x14ac:dyDescent="0.2"/>
    <row r="5184" ht="12.75" customHeight="1" x14ac:dyDescent="0.2"/>
    <row r="5185" ht="12.75" customHeight="1" x14ac:dyDescent="0.2"/>
    <row r="5186" ht="12.75" customHeight="1" x14ac:dyDescent="0.2"/>
    <row r="5187" ht="12.75" customHeight="1" x14ac:dyDescent="0.2"/>
    <row r="5188" ht="12.75" customHeight="1" x14ac:dyDescent="0.2"/>
    <row r="5189" ht="12.75" customHeight="1" x14ac:dyDescent="0.2"/>
    <row r="5190" ht="12.75" customHeight="1" x14ac:dyDescent="0.2"/>
    <row r="5191" ht="12.75" customHeight="1" x14ac:dyDescent="0.2"/>
    <row r="5192" ht="12.75" customHeight="1" x14ac:dyDescent="0.2"/>
    <row r="5193" ht="12.75" customHeight="1" x14ac:dyDescent="0.2"/>
    <row r="5194" ht="12.75" customHeight="1" x14ac:dyDescent="0.2"/>
    <row r="5195" ht="12.75" customHeight="1" x14ac:dyDescent="0.2"/>
    <row r="5196" ht="12.75" customHeight="1" x14ac:dyDescent="0.2"/>
    <row r="5197" ht="12.75" customHeight="1" x14ac:dyDescent="0.2"/>
    <row r="5198" ht="12.75" customHeight="1" x14ac:dyDescent="0.2"/>
    <row r="5199" ht="12.75" customHeight="1" x14ac:dyDescent="0.2"/>
    <row r="5200" ht="12.75" customHeight="1" x14ac:dyDescent="0.2"/>
    <row r="5201" ht="12.75" customHeight="1" x14ac:dyDescent="0.2"/>
    <row r="5202" ht="12.75" customHeight="1" x14ac:dyDescent="0.2"/>
    <row r="5203" ht="12.75" customHeight="1" x14ac:dyDescent="0.2"/>
    <row r="5204" ht="12.75" customHeight="1" x14ac:dyDescent="0.2"/>
    <row r="5205" ht="12.75" customHeight="1" x14ac:dyDescent="0.2"/>
    <row r="5206" ht="12.75" customHeight="1" x14ac:dyDescent="0.2"/>
    <row r="5207" ht="12.75" customHeight="1" x14ac:dyDescent="0.2"/>
    <row r="5208" ht="12.75" customHeight="1" x14ac:dyDescent="0.2"/>
    <row r="5209" ht="12.75" customHeight="1" x14ac:dyDescent="0.2"/>
    <row r="5210" ht="12.75" customHeight="1" x14ac:dyDescent="0.2"/>
    <row r="5211" ht="12.75" customHeight="1" x14ac:dyDescent="0.2"/>
    <row r="5212" ht="12.75" customHeight="1" x14ac:dyDescent="0.2"/>
    <row r="5213" ht="12.75" customHeight="1" x14ac:dyDescent="0.2"/>
    <row r="5214" ht="12.75" customHeight="1" x14ac:dyDescent="0.2"/>
    <row r="5215" ht="12.75" customHeight="1" x14ac:dyDescent="0.2"/>
    <row r="5216" ht="12.75" customHeight="1" x14ac:dyDescent="0.2"/>
    <row r="5217" ht="12.75" customHeight="1" x14ac:dyDescent="0.2"/>
    <row r="5218" ht="12.75" customHeight="1" x14ac:dyDescent="0.2"/>
    <row r="5219" ht="12.75" customHeight="1" x14ac:dyDescent="0.2"/>
    <row r="5220" ht="12.75" customHeight="1" x14ac:dyDescent="0.2"/>
    <row r="5221" ht="12.75" customHeight="1" x14ac:dyDescent="0.2"/>
    <row r="5222" ht="12.75" customHeight="1" x14ac:dyDescent="0.2"/>
    <row r="5223" ht="12.75" customHeight="1" x14ac:dyDescent="0.2"/>
    <row r="5224" ht="12.75" customHeight="1" x14ac:dyDescent="0.2"/>
    <row r="5225" ht="12.75" customHeight="1" x14ac:dyDescent="0.2"/>
    <row r="5226" ht="12.75" customHeight="1" x14ac:dyDescent="0.2"/>
    <row r="5227" ht="12.75" customHeight="1" x14ac:dyDescent="0.2"/>
    <row r="5228" ht="12.75" customHeight="1" x14ac:dyDescent="0.2"/>
    <row r="5229" ht="12.75" customHeight="1" x14ac:dyDescent="0.2"/>
    <row r="5230" ht="12.75" customHeight="1" x14ac:dyDescent="0.2"/>
    <row r="5231" ht="12.75" customHeight="1" x14ac:dyDescent="0.2"/>
    <row r="5232" ht="12.75" customHeight="1" x14ac:dyDescent="0.2"/>
    <row r="5233" ht="12.75" customHeight="1" x14ac:dyDescent="0.2"/>
    <row r="5234" ht="12.75" customHeight="1" x14ac:dyDescent="0.2"/>
    <row r="5235" ht="12.75" customHeight="1" x14ac:dyDescent="0.2"/>
    <row r="5236" ht="12.75" customHeight="1" x14ac:dyDescent="0.2"/>
    <row r="5237" ht="12.75" customHeight="1" x14ac:dyDescent="0.2"/>
    <row r="5238" ht="12.75" customHeight="1" x14ac:dyDescent="0.2"/>
    <row r="5239" ht="12.75" customHeight="1" x14ac:dyDescent="0.2"/>
    <row r="5240" ht="12.75" customHeight="1" x14ac:dyDescent="0.2"/>
    <row r="5241" ht="12.75" customHeight="1" x14ac:dyDescent="0.2"/>
    <row r="5242" ht="12.75" customHeight="1" x14ac:dyDescent="0.2"/>
    <row r="5243" ht="12.75" customHeight="1" x14ac:dyDescent="0.2"/>
    <row r="5244" ht="12.75" customHeight="1" x14ac:dyDescent="0.2"/>
    <row r="5245" ht="12.75" customHeight="1" x14ac:dyDescent="0.2"/>
    <row r="5246" ht="12.75" customHeight="1" x14ac:dyDescent="0.2"/>
    <row r="5247" ht="12.75" customHeight="1" x14ac:dyDescent="0.2"/>
    <row r="5248" ht="12.75" customHeight="1" x14ac:dyDescent="0.2"/>
    <row r="5249" ht="12.75" customHeight="1" x14ac:dyDescent="0.2"/>
    <row r="5250" ht="12.75" customHeight="1" x14ac:dyDescent="0.2"/>
    <row r="5251" ht="12.75" customHeight="1" x14ac:dyDescent="0.2"/>
    <row r="5252" ht="12.75" customHeight="1" x14ac:dyDescent="0.2"/>
    <row r="5253" ht="12.75" customHeight="1" x14ac:dyDescent="0.2"/>
    <row r="5254" ht="12.75" customHeight="1" x14ac:dyDescent="0.2"/>
    <row r="5255" ht="12.75" customHeight="1" x14ac:dyDescent="0.2"/>
    <row r="5256" ht="12.75" customHeight="1" x14ac:dyDescent="0.2"/>
    <row r="5257" ht="12.75" customHeight="1" x14ac:dyDescent="0.2"/>
    <row r="5258" ht="12.75" customHeight="1" x14ac:dyDescent="0.2"/>
    <row r="5259" ht="12.75" customHeight="1" x14ac:dyDescent="0.2"/>
    <row r="5260" ht="12.75" customHeight="1" x14ac:dyDescent="0.2"/>
    <row r="5261" ht="12.75" customHeight="1" x14ac:dyDescent="0.2"/>
    <row r="5262" ht="12.75" customHeight="1" x14ac:dyDescent="0.2"/>
    <row r="5263" ht="12.75" customHeight="1" x14ac:dyDescent="0.2"/>
    <row r="5264" ht="12.75" customHeight="1" x14ac:dyDescent="0.2"/>
    <row r="5265" ht="12.75" customHeight="1" x14ac:dyDescent="0.2"/>
    <row r="5266" ht="12.75" customHeight="1" x14ac:dyDescent="0.2"/>
    <row r="5267" ht="12.75" customHeight="1" x14ac:dyDescent="0.2"/>
    <row r="5268" ht="12.75" customHeight="1" x14ac:dyDescent="0.2"/>
    <row r="5269" ht="12.75" customHeight="1" x14ac:dyDescent="0.2"/>
    <row r="5270" ht="12.75" customHeight="1" x14ac:dyDescent="0.2"/>
    <row r="5271" ht="12.75" customHeight="1" x14ac:dyDescent="0.2"/>
    <row r="5272" ht="12.75" customHeight="1" x14ac:dyDescent="0.2"/>
    <row r="5273" ht="12.75" customHeight="1" x14ac:dyDescent="0.2"/>
    <row r="5274" ht="12.75" customHeight="1" x14ac:dyDescent="0.2"/>
    <row r="5275" ht="12.75" customHeight="1" x14ac:dyDescent="0.2"/>
    <row r="5276" ht="12.75" customHeight="1" x14ac:dyDescent="0.2"/>
    <row r="5277" ht="12.75" customHeight="1" x14ac:dyDescent="0.2"/>
    <row r="5278" ht="12.75" customHeight="1" x14ac:dyDescent="0.2"/>
    <row r="5279" ht="12.75" customHeight="1" x14ac:dyDescent="0.2"/>
    <row r="5280" ht="12.75" customHeight="1" x14ac:dyDescent="0.2"/>
    <row r="5281" ht="12.75" customHeight="1" x14ac:dyDescent="0.2"/>
    <row r="5282" ht="12.75" customHeight="1" x14ac:dyDescent="0.2"/>
    <row r="5283" ht="12.75" customHeight="1" x14ac:dyDescent="0.2"/>
    <row r="5284" ht="12.75" customHeight="1" x14ac:dyDescent="0.2"/>
    <row r="5285" ht="12.75" customHeight="1" x14ac:dyDescent="0.2"/>
    <row r="5286" ht="12.75" customHeight="1" x14ac:dyDescent="0.2"/>
    <row r="5287" ht="12.75" customHeight="1" x14ac:dyDescent="0.2"/>
    <row r="5288" ht="12.75" customHeight="1" x14ac:dyDescent="0.2"/>
    <row r="5289" ht="12.75" customHeight="1" x14ac:dyDescent="0.2"/>
    <row r="5290" ht="12.75" customHeight="1" x14ac:dyDescent="0.2"/>
    <row r="5291" ht="12.75" customHeight="1" x14ac:dyDescent="0.2"/>
    <row r="5292" ht="12.75" customHeight="1" x14ac:dyDescent="0.2"/>
    <row r="5293" ht="12.75" customHeight="1" x14ac:dyDescent="0.2"/>
    <row r="5294" ht="12.75" customHeight="1" x14ac:dyDescent="0.2"/>
    <row r="5295" ht="12.75" customHeight="1" x14ac:dyDescent="0.2"/>
    <row r="5296" ht="12.75" customHeight="1" x14ac:dyDescent="0.2"/>
    <row r="5297" ht="12.75" customHeight="1" x14ac:dyDescent="0.2"/>
    <row r="5298" ht="12.75" customHeight="1" x14ac:dyDescent="0.2"/>
    <row r="5299" ht="12.75" customHeight="1" x14ac:dyDescent="0.2"/>
    <row r="5300" ht="12.75" customHeight="1" x14ac:dyDescent="0.2"/>
    <row r="5301" ht="12.75" customHeight="1" x14ac:dyDescent="0.2"/>
    <row r="5302" ht="12.75" customHeight="1" x14ac:dyDescent="0.2"/>
    <row r="5303" ht="12.75" customHeight="1" x14ac:dyDescent="0.2"/>
    <row r="5304" ht="12.75" customHeight="1" x14ac:dyDescent="0.2"/>
    <row r="5305" ht="12.75" customHeight="1" x14ac:dyDescent="0.2"/>
    <row r="5306" ht="12.75" customHeight="1" x14ac:dyDescent="0.2"/>
    <row r="5307" ht="12.75" customHeight="1" x14ac:dyDescent="0.2"/>
    <row r="5308" ht="12.75" customHeight="1" x14ac:dyDescent="0.2"/>
    <row r="5309" ht="12.75" customHeight="1" x14ac:dyDescent="0.2"/>
    <row r="5310" ht="12.75" customHeight="1" x14ac:dyDescent="0.2"/>
    <row r="5311" ht="12.75" customHeight="1" x14ac:dyDescent="0.2"/>
    <row r="5312" ht="12.75" customHeight="1" x14ac:dyDescent="0.2"/>
    <row r="5313" ht="12.75" customHeight="1" x14ac:dyDescent="0.2"/>
    <row r="5314" ht="12.75" customHeight="1" x14ac:dyDescent="0.2"/>
    <row r="5315" ht="12.75" customHeight="1" x14ac:dyDescent="0.2"/>
    <row r="5316" ht="12.75" customHeight="1" x14ac:dyDescent="0.2"/>
    <row r="5317" ht="12.75" customHeight="1" x14ac:dyDescent="0.2"/>
    <row r="5318" ht="12.75" customHeight="1" x14ac:dyDescent="0.2"/>
    <row r="5319" ht="12.75" customHeight="1" x14ac:dyDescent="0.2"/>
    <row r="5320" ht="12.75" customHeight="1" x14ac:dyDescent="0.2"/>
    <row r="5321" ht="12.75" customHeight="1" x14ac:dyDescent="0.2"/>
    <row r="5322" ht="12.75" customHeight="1" x14ac:dyDescent="0.2"/>
    <row r="5323" ht="12.75" customHeight="1" x14ac:dyDescent="0.2"/>
    <row r="5324" ht="12.75" customHeight="1" x14ac:dyDescent="0.2"/>
    <row r="5325" ht="12.75" customHeight="1" x14ac:dyDescent="0.2"/>
    <row r="5326" ht="12.75" customHeight="1" x14ac:dyDescent="0.2"/>
    <row r="5327" ht="12.75" customHeight="1" x14ac:dyDescent="0.2"/>
    <row r="5328" ht="12.75" customHeight="1" x14ac:dyDescent="0.2"/>
    <row r="5329" ht="12.75" customHeight="1" x14ac:dyDescent="0.2"/>
    <row r="5330" ht="12.75" customHeight="1" x14ac:dyDescent="0.2"/>
    <row r="5331" ht="12.75" customHeight="1" x14ac:dyDescent="0.2"/>
    <row r="5332" ht="12.75" customHeight="1" x14ac:dyDescent="0.2"/>
    <row r="5333" ht="12.75" customHeight="1" x14ac:dyDescent="0.2"/>
    <row r="5334" ht="12.75" customHeight="1" x14ac:dyDescent="0.2"/>
    <row r="5335" ht="12.75" customHeight="1" x14ac:dyDescent="0.2"/>
    <row r="5336" ht="12.75" customHeight="1" x14ac:dyDescent="0.2"/>
    <row r="5337" ht="12.75" customHeight="1" x14ac:dyDescent="0.2"/>
    <row r="5338" ht="12.75" customHeight="1" x14ac:dyDescent="0.2"/>
    <row r="5339" ht="12.75" customHeight="1" x14ac:dyDescent="0.2"/>
    <row r="5340" ht="12.75" customHeight="1" x14ac:dyDescent="0.2"/>
    <row r="5341" ht="12.75" customHeight="1" x14ac:dyDescent="0.2"/>
    <row r="5342" ht="12.75" customHeight="1" x14ac:dyDescent="0.2"/>
    <row r="5343" ht="12.75" customHeight="1" x14ac:dyDescent="0.2"/>
    <row r="5344" ht="12.75" customHeight="1" x14ac:dyDescent="0.2"/>
    <row r="5345" ht="12.75" customHeight="1" x14ac:dyDescent="0.2"/>
    <row r="5346" ht="12.75" customHeight="1" x14ac:dyDescent="0.2"/>
    <row r="5347" ht="12.75" customHeight="1" x14ac:dyDescent="0.2"/>
    <row r="5348" ht="12.75" customHeight="1" x14ac:dyDescent="0.2"/>
    <row r="5349" ht="12.75" customHeight="1" x14ac:dyDescent="0.2"/>
    <row r="5350" ht="12.75" customHeight="1" x14ac:dyDescent="0.2"/>
    <row r="5351" ht="12.75" customHeight="1" x14ac:dyDescent="0.2"/>
    <row r="5352" ht="12.75" customHeight="1" x14ac:dyDescent="0.2"/>
    <row r="5353" ht="12.75" customHeight="1" x14ac:dyDescent="0.2"/>
    <row r="5354" ht="12.75" customHeight="1" x14ac:dyDescent="0.2"/>
    <row r="5355" ht="12.75" customHeight="1" x14ac:dyDescent="0.2"/>
    <row r="5356" ht="12.75" customHeight="1" x14ac:dyDescent="0.2"/>
    <row r="5357" ht="12.75" customHeight="1" x14ac:dyDescent="0.2"/>
    <row r="5358" ht="12.75" customHeight="1" x14ac:dyDescent="0.2"/>
    <row r="5359" ht="12.75" customHeight="1" x14ac:dyDescent="0.2"/>
    <row r="5360" ht="12.75" customHeight="1" x14ac:dyDescent="0.2"/>
    <row r="5361" ht="12.75" customHeight="1" x14ac:dyDescent="0.2"/>
    <row r="5362" ht="12.75" customHeight="1" x14ac:dyDescent="0.2"/>
    <row r="5363" ht="12.75" customHeight="1" x14ac:dyDescent="0.2"/>
    <row r="5364" ht="12.75" customHeight="1" x14ac:dyDescent="0.2"/>
    <row r="5365" ht="12.75" customHeight="1" x14ac:dyDescent="0.2"/>
    <row r="5366" ht="12.75" customHeight="1" x14ac:dyDescent="0.2"/>
    <row r="5367" ht="12.75" customHeight="1" x14ac:dyDescent="0.2"/>
    <row r="5368" ht="12.75" customHeight="1" x14ac:dyDescent="0.2"/>
    <row r="5369" ht="12.75" customHeight="1" x14ac:dyDescent="0.2"/>
    <row r="5370" ht="12.75" customHeight="1" x14ac:dyDescent="0.2"/>
    <row r="5371" ht="12.75" customHeight="1" x14ac:dyDescent="0.2"/>
    <row r="5372" ht="12.75" customHeight="1" x14ac:dyDescent="0.2"/>
    <row r="5373" ht="12.75" customHeight="1" x14ac:dyDescent="0.2"/>
    <row r="5374" ht="12.75" customHeight="1" x14ac:dyDescent="0.2"/>
    <row r="5375" ht="12.75" customHeight="1" x14ac:dyDescent="0.2"/>
    <row r="5376" ht="12.75" customHeight="1" x14ac:dyDescent="0.2"/>
    <row r="5377" ht="12.75" customHeight="1" x14ac:dyDescent="0.2"/>
    <row r="5378" ht="12.75" customHeight="1" x14ac:dyDescent="0.2"/>
    <row r="5379" ht="12.75" customHeight="1" x14ac:dyDescent="0.2"/>
    <row r="5380" ht="12.75" customHeight="1" x14ac:dyDescent="0.2"/>
    <row r="5381" ht="12.75" customHeight="1" x14ac:dyDescent="0.2"/>
    <row r="5382" ht="12.75" customHeight="1" x14ac:dyDescent="0.2"/>
    <row r="5383" ht="12.75" customHeight="1" x14ac:dyDescent="0.2"/>
    <row r="5384" ht="12.75" customHeight="1" x14ac:dyDescent="0.2"/>
    <row r="5385" ht="12.75" customHeight="1" x14ac:dyDescent="0.2"/>
    <row r="5386" ht="12.75" customHeight="1" x14ac:dyDescent="0.2"/>
    <row r="5387" ht="12.75" customHeight="1" x14ac:dyDescent="0.2"/>
    <row r="5388" ht="12.75" customHeight="1" x14ac:dyDescent="0.2"/>
    <row r="5389" ht="12.75" customHeight="1" x14ac:dyDescent="0.2"/>
    <row r="5390" ht="12.75" customHeight="1" x14ac:dyDescent="0.2"/>
    <row r="5391" ht="12.75" customHeight="1" x14ac:dyDescent="0.2"/>
    <row r="5392" ht="12.75" customHeight="1" x14ac:dyDescent="0.2"/>
    <row r="5393" ht="12.75" customHeight="1" x14ac:dyDescent="0.2"/>
    <row r="5394" ht="12.75" customHeight="1" x14ac:dyDescent="0.2"/>
    <row r="5395" ht="12.75" customHeight="1" x14ac:dyDescent="0.2"/>
    <row r="5396" ht="12.75" customHeight="1" x14ac:dyDescent="0.2"/>
    <row r="5397" ht="12.75" customHeight="1" x14ac:dyDescent="0.2"/>
    <row r="5398" ht="12.75" customHeight="1" x14ac:dyDescent="0.2"/>
    <row r="5399" ht="12.75" customHeight="1" x14ac:dyDescent="0.2"/>
    <row r="5400" ht="12.75" customHeight="1" x14ac:dyDescent="0.2"/>
    <row r="5401" ht="12.75" customHeight="1" x14ac:dyDescent="0.2"/>
    <row r="5402" ht="12.75" customHeight="1" x14ac:dyDescent="0.2"/>
    <row r="5403" ht="12.75" customHeight="1" x14ac:dyDescent="0.2"/>
    <row r="5404" ht="12.75" customHeight="1" x14ac:dyDescent="0.2"/>
    <row r="5405" ht="12.75" customHeight="1" x14ac:dyDescent="0.2"/>
    <row r="5406" ht="12.75" customHeight="1" x14ac:dyDescent="0.2"/>
    <row r="5407" ht="12.75" customHeight="1" x14ac:dyDescent="0.2"/>
    <row r="5408" ht="12.75" customHeight="1" x14ac:dyDescent="0.2"/>
    <row r="5409" ht="12.75" customHeight="1" x14ac:dyDescent="0.2"/>
    <row r="5410" ht="12.75" customHeight="1" x14ac:dyDescent="0.2"/>
    <row r="5411" ht="12.75" customHeight="1" x14ac:dyDescent="0.2"/>
    <row r="5412" ht="12.75" customHeight="1" x14ac:dyDescent="0.2"/>
    <row r="5413" ht="12.75" customHeight="1" x14ac:dyDescent="0.2"/>
    <row r="5414" ht="12.75" customHeight="1" x14ac:dyDescent="0.2"/>
    <row r="5415" ht="12.75" customHeight="1" x14ac:dyDescent="0.2"/>
    <row r="5416" ht="12.75" customHeight="1" x14ac:dyDescent="0.2"/>
    <row r="5417" ht="12.75" customHeight="1" x14ac:dyDescent="0.2"/>
    <row r="5418" ht="12.75" customHeight="1" x14ac:dyDescent="0.2"/>
    <row r="5419" ht="12.75" customHeight="1" x14ac:dyDescent="0.2"/>
    <row r="5420" ht="12.75" customHeight="1" x14ac:dyDescent="0.2"/>
    <row r="5421" ht="12.75" customHeight="1" x14ac:dyDescent="0.2"/>
    <row r="5422" ht="12.75" customHeight="1" x14ac:dyDescent="0.2"/>
    <row r="5423" ht="12.75" customHeight="1" x14ac:dyDescent="0.2"/>
    <row r="5424" ht="12.75" customHeight="1" x14ac:dyDescent="0.2"/>
    <row r="5425" ht="12.75" customHeight="1" x14ac:dyDescent="0.2"/>
    <row r="5426" ht="12.75" customHeight="1" x14ac:dyDescent="0.2"/>
    <row r="5427" ht="12.75" customHeight="1" x14ac:dyDescent="0.2"/>
    <row r="5428" ht="12.75" customHeight="1" x14ac:dyDescent="0.2"/>
    <row r="5429" ht="12.75" customHeight="1" x14ac:dyDescent="0.2"/>
    <row r="5430" ht="12.75" customHeight="1" x14ac:dyDescent="0.2"/>
    <row r="5431" ht="12.75" customHeight="1" x14ac:dyDescent="0.2"/>
    <row r="5432" ht="12.75" customHeight="1" x14ac:dyDescent="0.2"/>
    <row r="5433" ht="12.75" customHeight="1" x14ac:dyDescent="0.2"/>
    <row r="5434" ht="12.75" customHeight="1" x14ac:dyDescent="0.2"/>
    <row r="5435" ht="12.75" customHeight="1" x14ac:dyDescent="0.2"/>
    <row r="5436" ht="12.75" customHeight="1" x14ac:dyDescent="0.2"/>
    <row r="5437" ht="12.75" customHeight="1" x14ac:dyDescent="0.2"/>
    <row r="5438" ht="12.75" customHeight="1" x14ac:dyDescent="0.2"/>
    <row r="5439" ht="12.75" customHeight="1" x14ac:dyDescent="0.2"/>
    <row r="5440" ht="12.75" customHeight="1" x14ac:dyDescent="0.2"/>
    <row r="5441" ht="12.75" customHeight="1" x14ac:dyDescent="0.2"/>
    <row r="5442" ht="12.75" customHeight="1" x14ac:dyDescent="0.2"/>
    <row r="5443" ht="12.75" customHeight="1" x14ac:dyDescent="0.2"/>
    <row r="5444" ht="12.75" customHeight="1" x14ac:dyDescent="0.2"/>
    <row r="5445" ht="12.75" customHeight="1" x14ac:dyDescent="0.2"/>
    <row r="5446" ht="12.75" customHeight="1" x14ac:dyDescent="0.2"/>
    <row r="5447" ht="12.75" customHeight="1" x14ac:dyDescent="0.2"/>
    <row r="5448" ht="12.75" customHeight="1" x14ac:dyDescent="0.2"/>
    <row r="5449" ht="12.75" customHeight="1" x14ac:dyDescent="0.2"/>
    <row r="5450" ht="12.75" customHeight="1" x14ac:dyDescent="0.2"/>
    <row r="5451" ht="12.75" customHeight="1" x14ac:dyDescent="0.2"/>
    <row r="5452" ht="12.75" customHeight="1" x14ac:dyDescent="0.2"/>
    <row r="5453" ht="12.75" customHeight="1" x14ac:dyDescent="0.2"/>
    <row r="5454" ht="12.75" customHeight="1" x14ac:dyDescent="0.2"/>
    <row r="5455" ht="12.75" customHeight="1" x14ac:dyDescent="0.2"/>
    <row r="5456" ht="12.75" customHeight="1" x14ac:dyDescent="0.2"/>
    <row r="5457" ht="12.75" customHeight="1" x14ac:dyDescent="0.2"/>
    <row r="5458" ht="12.75" customHeight="1" x14ac:dyDescent="0.2"/>
    <row r="5459" ht="12.75" customHeight="1" x14ac:dyDescent="0.2"/>
    <row r="5460" ht="12.75" customHeight="1" x14ac:dyDescent="0.2"/>
    <row r="5461" ht="12.75" customHeight="1" x14ac:dyDescent="0.2"/>
    <row r="5462" ht="12.75" customHeight="1" x14ac:dyDescent="0.2"/>
    <row r="5463" ht="12.75" customHeight="1" x14ac:dyDescent="0.2"/>
    <row r="5464" ht="12.75" customHeight="1" x14ac:dyDescent="0.2"/>
    <row r="5465" ht="12.75" customHeight="1" x14ac:dyDescent="0.2"/>
    <row r="5466" ht="12.75" customHeight="1" x14ac:dyDescent="0.2"/>
    <row r="5467" ht="12.75" customHeight="1" x14ac:dyDescent="0.2"/>
    <row r="5468" ht="12.75" customHeight="1" x14ac:dyDescent="0.2"/>
    <row r="5469" ht="12.75" customHeight="1" x14ac:dyDescent="0.2"/>
    <row r="5470" ht="12.75" customHeight="1" x14ac:dyDescent="0.2"/>
    <row r="5471" ht="12.75" customHeight="1" x14ac:dyDescent="0.2"/>
    <row r="5472" ht="12.75" customHeight="1" x14ac:dyDescent="0.2"/>
    <row r="5473" ht="12.75" customHeight="1" x14ac:dyDescent="0.2"/>
    <row r="5474" ht="12.75" customHeight="1" x14ac:dyDescent="0.2"/>
    <row r="5475" ht="12.75" customHeight="1" x14ac:dyDescent="0.2"/>
    <row r="5476" ht="12.75" customHeight="1" x14ac:dyDescent="0.2"/>
    <row r="5477" ht="12.75" customHeight="1" x14ac:dyDescent="0.2"/>
    <row r="5478" ht="12.75" customHeight="1" x14ac:dyDescent="0.2"/>
    <row r="5479" ht="12.75" customHeight="1" x14ac:dyDescent="0.2"/>
    <row r="5480" ht="12.75" customHeight="1" x14ac:dyDescent="0.2"/>
    <row r="5481" ht="12.75" customHeight="1" x14ac:dyDescent="0.2"/>
    <row r="5482" ht="12.75" customHeight="1" x14ac:dyDescent="0.2"/>
    <row r="5483" ht="12.75" customHeight="1" x14ac:dyDescent="0.2"/>
    <row r="5484" ht="12.75" customHeight="1" x14ac:dyDescent="0.2"/>
    <row r="5485" ht="12.75" customHeight="1" x14ac:dyDescent="0.2"/>
    <row r="5486" ht="12.75" customHeight="1" x14ac:dyDescent="0.2"/>
    <row r="5487" ht="12.75" customHeight="1" x14ac:dyDescent="0.2"/>
    <row r="5488" ht="12.75" customHeight="1" x14ac:dyDescent="0.2"/>
    <row r="5489" ht="12.75" customHeight="1" x14ac:dyDescent="0.2"/>
    <row r="5490" ht="12.75" customHeight="1" x14ac:dyDescent="0.2"/>
    <row r="5491" ht="12.75" customHeight="1" x14ac:dyDescent="0.2"/>
    <row r="5492" ht="12.75" customHeight="1" x14ac:dyDescent="0.2"/>
    <row r="5493" ht="12.75" customHeight="1" x14ac:dyDescent="0.2"/>
    <row r="5494" ht="12.75" customHeight="1" x14ac:dyDescent="0.2"/>
    <row r="5495" ht="12.75" customHeight="1" x14ac:dyDescent="0.2"/>
    <row r="5496" ht="12.75" customHeight="1" x14ac:dyDescent="0.2"/>
    <row r="5497" ht="12.75" customHeight="1" x14ac:dyDescent="0.2"/>
    <row r="5498" ht="12.75" customHeight="1" x14ac:dyDescent="0.2"/>
    <row r="5499" ht="12.75" customHeight="1" x14ac:dyDescent="0.2"/>
    <row r="5500" ht="12.75" customHeight="1" x14ac:dyDescent="0.2"/>
    <row r="5501" ht="12.75" customHeight="1" x14ac:dyDescent="0.2"/>
    <row r="5502" ht="12.75" customHeight="1" x14ac:dyDescent="0.2"/>
    <row r="5503" ht="12.75" customHeight="1" x14ac:dyDescent="0.2"/>
    <row r="5504" ht="12.75" customHeight="1" x14ac:dyDescent="0.2"/>
    <row r="5505" ht="12.75" customHeight="1" x14ac:dyDescent="0.2"/>
    <row r="5506" ht="12.75" customHeight="1" x14ac:dyDescent="0.2"/>
    <row r="5507" ht="12.75" customHeight="1" x14ac:dyDescent="0.2"/>
    <row r="5508" ht="12.75" customHeight="1" x14ac:dyDescent="0.2"/>
    <row r="5509" ht="12.75" customHeight="1" x14ac:dyDescent="0.2"/>
    <row r="5510" ht="12.75" customHeight="1" x14ac:dyDescent="0.2"/>
    <row r="5511" ht="12.75" customHeight="1" x14ac:dyDescent="0.2"/>
    <row r="5512" ht="12.75" customHeight="1" x14ac:dyDescent="0.2"/>
    <row r="5513" ht="12.75" customHeight="1" x14ac:dyDescent="0.2"/>
    <row r="5514" ht="12.75" customHeight="1" x14ac:dyDescent="0.2"/>
    <row r="5515" ht="12.75" customHeight="1" x14ac:dyDescent="0.2"/>
    <row r="5516" ht="12.75" customHeight="1" x14ac:dyDescent="0.2"/>
    <row r="5517" ht="12.75" customHeight="1" x14ac:dyDescent="0.2"/>
    <row r="5518" ht="12.75" customHeight="1" x14ac:dyDescent="0.2"/>
    <row r="5519" ht="12.75" customHeight="1" x14ac:dyDescent="0.2"/>
    <row r="5520" ht="12.75" customHeight="1" x14ac:dyDescent="0.2"/>
    <row r="5521" ht="12.75" customHeight="1" x14ac:dyDescent="0.2"/>
    <row r="5522" ht="12.75" customHeight="1" x14ac:dyDescent="0.2"/>
    <row r="5523" ht="12.75" customHeight="1" x14ac:dyDescent="0.2"/>
    <row r="5524" ht="12.75" customHeight="1" x14ac:dyDescent="0.2"/>
    <row r="5525" ht="12.75" customHeight="1" x14ac:dyDescent="0.2"/>
    <row r="5526" ht="12.75" customHeight="1" x14ac:dyDescent="0.2"/>
    <row r="5527" ht="12.75" customHeight="1" x14ac:dyDescent="0.2"/>
    <row r="5528" ht="12.75" customHeight="1" x14ac:dyDescent="0.2"/>
    <row r="5529" ht="12.75" customHeight="1" x14ac:dyDescent="0.2"/>
    <row r="5530" ht="12.75" customHeight="1" x14ac:dyDescent="0.2"/>
    <row r="5531" ht="12.75" customHeight="1" x14ac:dyDescent="0.2"/>
    <row r="5532" ht="12.75" customHeight="1" x14ac:dyDescent="0.2"/>
    <row r="5533" ht="12.75" customHeight="1" x14ac:dyDescent="0.2"/>
    <row r="5534" ht="12.75" customHeight="1" x14ac:dyDescent="0.2"/>
    <row r="5535" ht="12.75" customHeight="1" x14ac:dyDescent="0.2"/>
    <row r="5536" ht="12.75" customHeight="1" x14ac:dyDescent="0.2"/>
    <row r="5537" ht="12.75" customHeight="1" x14ac:dyDescent="0.2"/>
    <row r="5538" ht="12.75" customHeight="1" x14ac:dyDescent="0.2"/>
    <row r="5539" ht="12.75" customHeight="1" x14ac:dyDescent="0.2"/>
    <row r="5540" ht="12.75" customHeight="1" x14ac:dyDescent="0.2"/>
    <row r="5541" ht="12.75" customHeight="1" x14ac:dyDescent="0.2"/>
    <row r="5542" ht="12.75" customHeight="1" x14ac:dyDescent="0.2"/>
    <row r="5543" ht="12.75" customHeight="1" x14ac:dyDescent="0.2"/>
    <row r="5544" ht="12.75" customHeight="1" x14ac:dyDescent="0.2"/>
    <row r="5545" ht="12.75" customHeight="1" x14ac:dyDescent="0.2"/>
    <row r="5546" ht="12.75" customHeight="1" x14ac:dyDescent="0.2"/>
    <row r="5547" ht="12.75" customHeight="1" x14ac:dyDescent="0.2"/>
    <row r="5548" ht="12.75" customHeight="1" x14ac:dyDescent="0.2"/>
    <row r="5549" ht="12.75" customHeight="1" x14ac:dyDescent="0.2"/>
    <row r="5550" ht="12.75" customHeight="1" x14ac:dyDescent="0.2"/>
    <row r="5551" ht="12.75" customHeight="1" x14ac:dyDescent="0.2"/>
    <row r="5552" ht="12.75" customHeight="1" x14ac:dyDescent="0.2"/>
    <row r="5553" ht="12.75" customHeight="1" x14ac:dyDescent="0.2"/>
    <row r="5554" ht="12.75" customHeight="1" x14ac:dyDescent="0.2"/>
    <row r="5555" ht="12.75" customHeight="1" x14ac:dyDescent="0.2"/>
    <row r="5556" ht="12.75" customHeight="1" x14ac:dyDescent="0.2"/>
    <row r="5557" ht="12.75" customHeight="1" x14ac:dyDescent="0.2"/>
    <row r="5558" ht="12.75" customHeight="1" x14ac:dyDescent="0.2"/>
    <row r="5559" ht="12.75" customHeight="1" x14ac:dyDescent="0.2"/>
    <row r="5560" ht="12.75" customHeight="1" x14ac:dyDescent="0.2"/>
    <row r="5561" ht="12.75" customHeight="1" x14ac:dyDescent="0.2"/>
    <row r="5562" ht="12.75" customHeight="1" x14ac:dyDescent="0.2"/>
    <row r="5563" ht="12.75" customHeight="1" x14ac:dyDescent="0.2"/>
    <row r="5564" ht="12.75" customHeight="1" x14ac:dyDescent="0.2"/>
    <row r="5565" ht="12.75" customHeight="1" x14ac:dyDescent="0.2"/>
    <row r="5566" ht="12.75" customHeight="1" x14ac:dyDescent="0.2"/>
    <row r="5567" ht="12.75" customHeight="1" x14ac:dyDescent="0.2"/>
    <row r="5568" ht="12.75" customHeight="1" x14ac:dyDescent="0.2"/>
    <row r="5569" ht="12.75" customHeight="1" x14ac:dyDescent="0.2"/>
    <row r="5570" ht="12.75" customHeight="1" x14ac:dyDescent="0.2"/>
    <row r="5571" ht="12.75" customHeight="1" x14ac:dyDescent="0.2"/>
    <row r="5572" ht="12.75" customHeight="1" x14ac:dyDescent="0.2"/>
    <row r="5573" ht="12.75" customHeight="1" x14ac:dyDescent="0.2"/>
    <row r="5574" ht="12.75" customHeight="1" x14ac:dyDescent="0.2"/>
    <row r="5575" ht="12.75" customHeight="1" x14ac:dyDescent="0.2"/>
    <row r="5576" ht="12.75" customHeight="1" x14ac:dyDescent="0.2"/>
    <row r="5577" ht="12.75" customHeight="1" x14ac:dyDescent="0.2"/>
    <row r="5578" ht="12.75" customHeight="1" x14ac:dyDescent="0.2"/>
    <row r="5579" ht="12.75" customHeight="1" x14ac:dyDescent="0.2"/>
    <row r="5580" ht="12.75" customHeight="1" x14ac:dyDescent="0.2"/>
    <row r="5581" ht="12.75" customHeight="1" x14ac:dyDescent="0.2"/>
    <row r="5582" ht="12.75" customHeight="1" x14ac:dyDescent="0.2"/>
    <row r="5583" ht="12.75" customHeight="1" x14ac:dyDescent="0.2"/>
    <row r="5584" ht="12.75" customHeight="1" x14ac:dyDescent="0.2"/>
    <row r="5585" ht="12.75" customHeight="1" x14ac:dyDescent="0.2"/>
    <row r="5586" ht="12.75" customHeight="1" x14ac:dyDescent="0.2"/>
    <row r="5587" ht="12.75" customHeight="1" x14ac:dyDescent="0.2"/>
    <row r="5588" ht="12.75" customHeight="1" x14ac:dyDescent="0.2"/>
    <row r="5589" ht="12.75" customHeight="1" x14ac:dyDescent="0.2"/>
    <row r="5590" ht="12.75" customHeight="1" x14ac:dyDescent="0.2"/>
    <row r="5591" ht="12.75" customHeight="1" x14ac:dyDescent="0.2"/>
    <row r="5592" ht="12.75" customHeight="1" x14ac:dyDescent="0.2"/>
    <row r="5593" ht="12.75" customHeight="1" x14ac:dyDescent="0.2"/>
    <row r="5594" ht="12.75" customHeight="1" x14ac:dyDescent="0.2"/>
    <row r="5595" ht="12.75" customHeight="1" x14ac:dyDescent="0.2"/>
    <row r="5596" ht="12.75" customHeight="1" x14ac:dyDescent="0.2"/>
    <row r="5597" ht="12.75" customHeight="1" x14ac:dyDescent="0.2"/>
    <row r="5598" ht="12.75" customHeight="1" x14ac:dyDescent="0.2"/>
    <row r="5599" ht="12.75" customHeight="1" x14ac:dyDescent="0.2"/>
    <row r="5600" ht="12.75" customHeight="1" x14ac:dyDescent="0.2"/>
    <row r="5601" ht="12.75" customHeight="1" x14ac:dyDescent="0.2"/>
    <row r="5602" ht="12.75" customHeight="1" x14ac:dyDescent="0.2"/>
    <row r="5603" ht="12.75" customHeight="1" x14ac:dyDescent="0.2"/>
    <row r="5604" ht="12.75" customHeight="1" x14ac:dyDescent="0.2"/>
    <row r="5605" ht="12.75" customHeight="1" x14ac:dyDescent="0.2"/>
    <row r="5606" ht="12.75" customHeight="1" x14ac:dyDescent="0.2"/>
    <row r="5607" ht="12.75" customHeight="1" x14ac:dyDescent="0.2"/>
    <row r="5608" ht="12.75" customHeight="1" x14ac:dyDescent="0.2"/>
    <row r="5609" ht="12.75" customHeight="1" x14ac:dyDescent="0.2"/>
    <row r="5610" ht="12.75" customHeight="1" x14ac:dyDescent="0.2"/>
    <row r="5611" ht="12.75" customHeight="1" x14ac:dyDescent="0.2"/>
    <row r="5612" ht="12.75" customHeight="1" x14ac:dyDescent="0.2"/>
    <row r="5613" ht="12.75" customHeight="1" x14ac:dyDescent="0.2"/>
    <row r="5614" ht="12.75" customHeight="1" x14ac:dyDescent="0.2"/>
    <row r="5615" ht="12.75" customHeight="1" x14ac:dyDescent="0.2"/>
    <row r="5616" ht="12.75" customHeight="1" x14ac:dyDescent="0.2"/>
    <row r="5617" ht="12.75" customHeight="1" x14ac:dyDescent="0.2"/>
    <row r="5618" ht="12.75" customHeight="1" x14ac:dyDescent="0.2"/>
    <row r="5619" ht="12.75" customHeight="1" x14ac:dyDescent="0.2"/>
    <row r="5620" ht="12.75" customHeight="1" x14ac:dyDescent="0.2"/>
    <row r="5621" ht="12.75" customHeight="1" x14ac:dyDescent="0.2"/>
    <row r="5622" ht="12.75" customHeight="1" x14ac:dyDescent="0.2"/>
    <row r="5623" ht="12.75" customHeight="1" x14ac:dyDescent="0.2"/>
    <row r="5624" ht="12.75" customHeight="1" x14ac:dyDescent="0.2"/>
    <row r="5625" ht="12.75" customHeight="1" x14ac:dyDescent="0.2"/>
    <row r="5626" ht="12.75" customHeight="1" x14ac:dyDescent="0.2"/>
    <row r="5627" ht="12.75" customHeight="1" x14ac:dyDescent="0.2"/>
    <row r="5628" ht="12.75" customHeight="1" x14ac:dyDescent="0.2"/>
    <row r="5629" ht="12.75" customHeight="1" x14ac:dyDescent="0.2"/>
    <row r="5630" ht="12.75" customHeight="1" x14ac:dyDescent="0.2"/>
    <row r="5631" ht="12.75" customHeight="1" x14ac:dyDescent="0.2"/>
    <row r="5632" ht="12.75" customHeight="1" x14ac:dyDescent="0.2"/>
    <row r="5633" ht="12.75" customHeight="1" x14ac:dyDescent="0.2"/>
    <row r="5634" ht="12.75" customHeight="1" x14ac:dyDescent="0.2"/>
    <row r="5635" ht="12.75" customHeight="1" x14ac:dyDescent="0.2"/>
    <row r="5636" ht="12.75" customHeight="1" x14ac:dyDescent="0.2"/>
    <row r="5637" ht="12.75" customHeight="1" x14ac:dyDescent="0.2"/>
    <row r="5638" ht="12.75" customHeight="1" x14ac:dyDescent="0.2"/>
    <row r="5639" ht="12.75" customHeight="1" x14ac:dyDescent="0.2"/>
    <row r="5640" ht="12.75" customHeight="1" x14ac:dyDescent="0.2"/>
    <row r="5641" ht="12.75" customHeight="1" x14ac:dyDescent="0.2"/>
    <row r="5642" ht="12.75" customHeight="1" x14ac:dyDescent="0.2"/>
    <row r="5643" ht="12.75" customHeight="1" x14ac:dyDescent="0.2"/>
    <row r="5644" ht="12.75" customHeight="1" x14ac:dyDescent="0.2"/>
    <row r="5645" ht="12.75" customHeight="1" x14ac:dyDescent="0.2"/>
    <row r="5646" ht="12.75" customHeight="1" x14ac:dyDescent="0.2"/>
    <row r="5647" ht="12.75" customHeight="1" x14ac:dyDescent="0.2"/>
    <row r="5648" ht="12.75" customHeight="1" x14ac:dyDescent="0.2"/>
    <row r="5649" ht="12.75" customHeight="1" x14ac:dyDescent="0.2"/>
    <row r="5650" ht="12.75" customHeight="1" x14ac:dyDescent="0.2"/>
    <row r="5651" ht="12.75" customHeight="1" x14ac:dyDescent="0.2"/>
    <row r="5652" ht="12.75" customHeight="1" x14ac:dyDescent="0.2"/>
    <row r="5653" ht="12.75" customHeight="1" x14ac:dyDescent="0.2"/>
    <row r="5654" ht="12.75" customHeight="1" x14ac:dyDescent="0.2"/>
    <row r="5655" ht="12.75" customHeight="1" x14ac:dyDescent="0.2"/>
    <row r="5656" ht="12.75" customHeight="1" x14ac:dyDescent="0.2"/>
    <row r="5657" ht="12.75" customHeight="1" x14ac:dyDescent="0.2"/>
    <row r="5658" ht="12.75" customHeight="1" x14ac:dyDescent="0.2"/>
    <row r="5659" ht="12.75" customHeight="1" x14ac:dyDescent="0.2"/>
    <row r="5660" ht="12.75" customHeight="1" x14ac:dyDescent="0.2"/>
    <row r="5661" ht="12.75" customHeight="1" x14ac:dyDescent="0.2"/>
    <row r="5662" ht="12.75" customHeight="1" x14ac:dyDescent="0.2"/>
    <row r="5663" ht="12.75" customHeight="1" x14ac:dyDescent="0.2"/>
    <row r="5664" ht="12.75" customHeight="1" x14ac:dyDescent="0.2"/>
    <row r="5665" ht="12.75" customHeight="1" x14ac:dyDescent="0.2"/>
    <row r="5666" ht="12.75" customHeight="1" x14ac:dyDescent="0.2"/>
    <row r="5667" ht="12.75" customHeight="1" x14ac:dyDescent="0.2"/>
    <row r="5668" ht="12.75" customHeight="1" x14ac:dyDescent="0.2"/>
    <row r="5669" ht="12.75" customHeight="1" x14ac:dyDescent="0.2"/>
    <row r="5670" ht="12.75" customHeight="1" x14ac:dyDescent="0.2"/>
    <row r="5671" ht="12.75" customHeight="1" x14ac:dyDescent="0.2"/>
    <row r="5672" ht="12.75" customHeight="1" x14ac:dyDescent="0.2"/>
    <row r="5673" ht="12.75" customHeight="1" x14ac:dyDescent="0.2"/>
    <row r="5674" ht="12.75" customHeight="1" x14ac:dyDescent="0.2"/>
    <row r="5675" ht="12.75" customHeight="1" x14ac:dyDescent="0.2"/>
    <row r="5676" ht="12.75" customHeight="1" x14ac:dyDescent="0.2"/>
    <row r="5677" ht="12.75" customHeight="1" x14ac:dyDescent="0.2"/>
    <row r="5678" ht="12.75" customHeight="1" x14ac:dyDescent="0.2"/>
    <row r="5679" ht="12.75" customHeight="1" x14ac:dyDescent="0.2"/>
    <row r="5680" ht="12.75" customHeight="1" x14ac:dyDescent="0.2"/>
    <row r="5681" ht="12.75" customHeight="1" x14ac:dyDescent="0.2"/>
    <row r="5682" ht="12.75" customHeight="1" x14ac:dyDescent="0.2"/>
    <row r="5683" ht="12.75" customHeight="1" x14ac:dyDescent="0.2"/>
    <row r="5684" ht="12.75" customHeight="1" x14ac:dyDescent="0.2"/>
    <row r="5685" ht="12.75" customHeight="1" x14ac:dyDescent="0.2"/>
    <row r="5686" ht="12.75" customHeight="1" x14ac:dyDescent="0.2"/>
    <row r="5687" ht="12.75" customHeight="1" x14ac:dyDescent="0.2"/>
    <row r="5688" ht="12.75" customHeight="1" x14ac:dyDescent="0.2"/>
    <row r="5689" ht="12.75" customHeight="1" x14ac:dyDescent="0.2"/>
    <row r="5690" ht="12.75" customHeight="1" x14ac:dyDescent="0.2"/>
    <row r="5691" ht="12.75" customHeight="1" x14ac:dyDescent="0.2"/>
    <row r="5692" ht="12.75" customHeight="1" x14ac:dyDescent="0.2"/>
    <row r="5693" ht="12.75" customHeight="1" x14ac:dyDescent="0.2"/>
    <row r="5694" ht="12.75" customHeight="1" x14ac:dyDescent="0.2"/>
    <row r="5695" ht="12.75" customHeight="1" x14ac:dyDescent="0.2"/>
    <row r="5696" ht="12.75" customHeight="1" x14ac:dyDescent="0.2"/>
    <row r="5697" ht="12.75" customHeight="1" x14ac:dyDescent="0.2"/>
    <row r="5698" ht="12.75" customHeight="1" x14ac:dyDescent="0.2"/>
    <row r="5699" ht="12.75" customHeight="1" x14ac:dyDescent="0.2"/>
    <row r="5700" ht="12.75" customHeight="1" x14ac:dyDescent="0.2"/>
    <row r="5701" ht="12.75" customHeight="1" x14ac:dyDescent="0.2"/>
    <row r="5702" ht="12.75" customHeight="1" x14ac:dyDescent="0.2"/>
    <row r="5703" ht="12.75" customHeight="1" x14ac:dyDescent="0.2"/>
    <row r="5704" ht="12.75" customHeight="1" x14ac:dyDescent="0.2"/>
    <row r="5705" ht="12.75" customHeight="1" x14ac:dyDescent="0.2"/>
    <row r="5706" ht="12.75" customHeight="1" x14ac:dyDescent="0.2"/>
    <row r="5707" ht="12.75" customHeight="1" x14ac:dyDescent="0.2"/>
    <row r="5708" ht="12.75" customHeight="1" x14ac:dyDescent="0.2"/>
    <row r="5709" ht="12.75" customHeight="1" x14ac:dyDescent="0.2"/>
    <row r="5710" ht="12.75" customHeight="1" x14ac:dyDescent="0.2"/>
    <row r="5711" ht="12.75" customHeight="1" x14ac:dyDescent="0.2"/>
    <row r="5712" ht="12.75" customHeight="1" x14ac:dyDescent="0.2"/>
    <row r="5713" ht="12.75" customHeight="1" x14ac:dyDescent="0.2"/>
    <row r="5714" ht="12.75" customHeight="1" x14ac:dyDescent="0.2"/>
    <row r="5715" ht="12.75" customHeight="1" x14ac:dyDescent="0.2"/>
    <row r="5716" ht="12.75" customHeight="1" x14ac:dyDescent="0.2"/>
    <row r="5717" ht="12.75" customHeight="1" x14ac:dyDescent="0.2"/>
    <row r="5718" ht="12.75" customHeight="1" x14ac:dyDescent="0.2"/>
    <row r="5719" ht="12.75" customHeight="1" x14ac:dyDescent="0.2"/>
    <row r="5720" ht="12.75" customHeight="1" x14ac:dyDescent="0.2"/>
    <row r="5721" ht="12.75" customHeight="1" x14ac:dyDescent="0.2"/>
    <row r="5722" ht="12.75" customHeight="1" x14ac:dyDescent="0.2"/>
    <row r="5723" ht="12.75" customHeight="1" x14ac:dyDescent="0.2"/>
    <row r="5724" ht="12.75" customHeight="1" x14ac:dyDescent="0.2"/>
    <row r="5725" ht="12.75" customHeight="1" x14ac:dyDescent="0.2"/>
    <row r="5726" ht="12.75" customHeight="1" x14ac:dyDescent="0.2"/>
    <row r="5727" ht="12.75" customHeight="1" x14ac:dyDescent="0.2"/>
    <row r="5728" ht="12.75" customHeight="1" x14ac:dyDescent="0.2"/>
    <row r="5729" ht="12.75" customHeight="1" x14ac:dyDescent="0.2"/>
    <row r="5730" ht="12.75" customHeight="1" x14ac:dyDescent="0.2"/>
    <row r="5731" ht="12.75" customHeight="1" x14ac:dyDescent="0.2"/>
    <row r="5732" ht="12.75" customHeight="1" x14ac:dyDescent="0.2"/>
    <row r="5733" ht="12.75" customHeight="1" x14ac:dyDescent="0.2"/>
    <row r="5734" ht="12.75" customHeight="1" x14ac:dyDescent="0.2"/>
    <row r="5735" ht="12.75" customHeight="1" x14ac:dyDescent="0.2"/>
    <row r="5736" ht="12.75" customHeight="1" x14ac:dyDescent="0.2"/>
    <row r="5737" ht="12.75" customHeight="1" x14ac:dyDescent="0.2"/>
    <row r="5738" ht="12.75" customHeight="1" x14ac:dyDescent="0.2"/>
    <row r="5739" ht="12.75" customHeight="1" x14ac:dyDescent="0.2"/>
    <row r="5740" ht="12.75" customHeight="1" x14ac:dyDescent="0.2"/>
    <row r="5741" ht="12.75" customHeight="1" x14ac:dyDescent="0.2"/>
    <row r="5742" ht="12.75" customHeight="1" x14ac:dyDescent="0.2"/>
    <row r="5743" ht="12.75" customHeight="1" x14ac:dyDescent="0.2"/>
    <row r="5744" ht="12.75" customHeight="1" x14ac:dyDescent="0.2"/>
    <row r="5745" ht="12.75" customHeight="1" x14ac:dyDescent="0.2"/>
    <row r="5746" ht="12.75" customHeight="1" x14ac:dyDescent="0.2"/>
    <row r="5747" ht="12.75" customHeight="1" x14ac:dyDescent="0.2"/>
    <row r="5748" ht="12.75" customHeight="1" x14ac:dyDescent="0.2"/>
    <row r="5749" ht="12.75" customHeight="1" x14ac:dyDescent="0.2"/>
    <row r="5750" ht="12.75" customHeight="1" x14ac:dyDescent="0.2"/>
    <row r="5751" ht="12.75" customHeight="1" x14ac:dyDescent="0.2"/>
    <row r="5752" ht="12.75" customHeight="1" x14ac:dyDescent="0.2"/>
    <row r="5753" ht="12.75" customHeight="1" x14ac:dyDescent="0.2"/>
    <row r="5754" ht="12.75" customHeight="1" x14ac:dyDescent="0.2"/>
    <row r="5755" ht="12.75" customHeight="1" x14ac:dyDescent="0.2"/>
    <row r="5756" ht="12.75" customHeight="1" x14ac:dyDescent="0.2"/>
    <row r="5757" ht="12.75" customHeight="1" x14ac:dyDescent="0.2"/>
    <row r="5758" ht="12.75" customHeight="1" x14ac:dyDescent="0.2"/>
    <row r="5759" ht="12.75" customHeight="1" x14ac:dyDescent="0.2"/>
    <row r="5760" ht="12.75" customHeight="1" x14ac:dyDescent="0.2"/>
    <row r="5761" ht="12.75" customHeight="1" x14ac:dyDescent="0.2"/>
    <row r="5762" ht="12.75" customHeight="1" x14ac:dyDescent="0.2"/>
    <row r="5763" ht="12.75" customHeight="1" x14ac:dyDescent="0.2"/>
    <row r="5764" ht="12.75" customHeight="1" x14ac:dyDescent="0.2"/>
    <row r="5765" ht="12.75" customHeight="1" x14ac:dyDescent="0.2"/>
    <row r="5766" ht="12.75" customHeight="1" x14ac:dyDescent="0.2"/>
    <row r="5767" ht="12.75" customHeight="1" x14ac:dyDescent="0.2"/>
    <row r="5768" ht="12.75" customHeight="1" x14ac:dyDescent="0.2"/>
    <row r="5769" ht="12.75" customHeight="1" x14ac:dyDescent="0.2"/>
    <row r="5770" ht="12.75" customHeight="1" x14ac:dyDescent="0.2"/>
    <row r="5771" ht="12.75" customHeight="1" x14ac:dyDescent="0.2"/>
    <row r="5772" ht="12.75" customHeight="1" x14ac:dyDescent="0.2"/>
    <row r="5773" ht="12.75" customHeight="1" x14ac:dyDescent="0.2"/>
    <row r="5774" ht="12.75" customHeight="1" x14ac:dyDescent="0.2"/>
    <row r="5775" ht="12.75" customHeight="1" x14ac:dyDescent="0.2"/>
    <row r="5776" ht="12.75" customHeight="1" x14ac:dyDescent="0.2"/>
    <row r="5777" ht="12.75" customHeight="1" x14ac:dyDescent="0.2"/>
    <row r="5778" ht="12.75" customHeight="1" x14ac:dyDescent="0.2"/>
    <row r="5779" ht="12.75" customHeight="1" x14ac:dyDescent="0.2"/>
    <row r="5780" ht="12.75" customHeight="1" x14ac:dyDescent="0.2"/>
    <row r="5781" ht="12.75" customHeight="1" x14ac:dyDescent="0.2"/>
    <row r="5782" ht="12.75" customHeight="1" x14ac:dyDescent="0.2"/>
    <row r="5783" ht="12.75" customHeight="1" x14ac:dyDescent="0.2"/>
    <row r="5784" ht="12.75" customHeight="1" x14ac:dyDescent="0.2"/>
    <row r="5785" ht="12.75" customHeight="1" x14ac:dyDescent="0.2"/>
    <row r="5786" ht="12.75" customHeight="1" x14ac:dyDescent="0.2"/>
    <row r="5787" ht="12.75" customHeight="1" x14ac:dyDescent="0.2"/>
    <row r="5788" ht="12.75" customHeight="1" x14ac:dyDescent="0.2"/>
    <row r="5789" ht="12.75" customHeight="1" x14ac:dyDescent="0.2"/>
    <row r="5790" ht="12.75" customHeight="1" x14ac:dyDescent="0.2"/>
    <row r="5791" ht="12.75" customHeight="1" x14ac:dyDescent="0.2"/>
    <row r="5792" ht="12.75" customHeight="1" x14ac:dyDescent="0.2"/>
    <row r="5793" ht="12.75" customHeight="1" x14ac:dyDescent="0.2"/>
    <row r="5794" ht="12.75" customHeight="1" x14ac:dyDescent="0.2"/>
    <row r="5795" ht="12.75" customHeight="1" x14ac:dyDescent="0.2"/>
    <row r="5796" ht="12.75" customHeight="1" x14ac:dyDescent="0.2"/>
    <row r="5797" ht="12.75" customHeight="1" x14ac:dyDescent="0.2"/>
    <row r="5798" ht="12.75" customHeight="1" x14ac:dyDescent="0.2"/>
    <row r="5799" ht="12.75" customHeight="1" x14ac:dyDescent="0.2"/>
    <row r="5800" ht="12.75" customHeight="1" x14ac:dyDescent="0.2"/>
    <row r="5801" ht="12.75" customHeight="1" x14ac:dyDescent="0.2"/>
    <row r="5802" ht="12.75" customHeight="1" x14ac:dyDescent="0.2"/>
    <row r="5803" ht="12.75" customHeight="1" x14ac:dyDescent="0.2"/>
    <row r="5804" ht="12.75" customHeight="1" x14ac:dyDescent="0.2"/>
    <row r="5805" ht="12.75" customHeight="1" x14ac:dyDescent="0.2"/>
    <row r="5806" ht="12.75" customHeight="1" x14ac:dyDescent="0.2"/>
    <row r="5807" ht="12.75" customHeight="1" x14ac:dyDescent="0.2"/>
    <row r="5808" ht="12.75" customHeight="1" x14ac:dyDescent="0.2"/>
    <row r="5809" ht="12.75" customHeight="1" x14ac:dyDescent="0.2"/>
    <row r="5810" ht="12.75" customHeight="1" x14ac:dyDescent="0.2"/>
    <row r="5811" ht="12.75" customHeight="1" x14ac:dyDescent="0.2"/>
    <row r="5812" ht="12.75" customHeight="1" x14ac:dyDescent="0.2"/>
    <row r="5813" ht="12.75" customHeight="1" x14ac:dyDescent="0.2"/>
    <row r="5814" ht="12.75" customHeight="1" x14ac:dyDescent="0.2"/>
    <row r="5815" ht="12.75" customHeight="1" x14ac:dyDescent="0.2"/>
    <row r="5816" ht="12.75" customHeight="1" x14ac:dyDescent="0.2"/>
    <row r="5817" ht="12.75" customHeight="1" x14ac:dyDescent="0.2"/>
    <row r="5818" ht="12.75" customHeight="1" x14ac:dyDescent="0.2"/>
    <row r="5819" ht="12.75" customHeight="1" x14ac:dyDescent="0.2"/>
    <row r="5820" ht="12.75" customHeight="1" x14ac:dyDescent="0.2"/>
    <row r="5821" ht="12.75" customHeight="1" x14ac:dyDescent="0.2"/>
    <row r="5822" ht="12.75" customHeight="1" x14ac:dyDescent="0.2"/>
    <row r="5823" ht="12.75" customHeight="1" x14ac:dyDescent="0.2"/>
    <row r="5824" ht="12.75" customHeight="1" x14ac:dyDescent="0.2"/>
    <row r="5825" ht="12.75" customHeight="1" x14ac:dyDescent="0.2"/>
    <row r="5826" ht="12.75" customHeight="1" x14ac:dyDescent="0.2"/>
    <row r="5827" ht="12.75" customHeight="1" x14ac:dyDescent="0.2"/>
    <row r="5828" ht="12.75" customHeight="1" x14ac:dyDescent="0.2"/>
    <row r="5829" ht="12.75" customHeight="1" x14ac:dyDescent="0.2"/>
    <row r="5830" ht="12.75" customHeight="1" x14ac:dyDescent="0.2"/>
    <row r="5831" ht="12.75" customHeight="1" x14ac:dyDescent="0.2"/>
    <row r="5832" ht="12.75" customHeight="1" x14ac:dyDescent="0.2"/>
    <row r="5833" ht="12.75" customHeight="1" x14ac:dyDescent="0.2"/>
    <row r="5834" ht="12.75" customHeight="1" x14ac:dyDescent="0.2"/>
    <row r="5835" ht="12.75" customHeight="1" x14ac:dyDescent="0.2"/>
    <row r="5836" ht="12.75" customHeight="1" x14ac:dyDescent="0.2"/>
    <row r="5837" ht="12.75" customHeight="1" x14ac:dyDescent="0.2"/>
    <row r="5838" ht="12.75" customHeight="1" x14ac:dyDescent="0.2"/>
    <row r="5839" ht="12.75" customHeight="1" x14ac:dyDescent="0.2"/>
    <row r="5840" ht="12.75" customHeight="1" x14ac:dyDescent="0.2"/>
    <row r="5841" ht="12.75" customHeight="1" x14ac:dyDescent="0.2"/>
    <row r="5842" ht="12.75" customHeight="1" x14ac:dyDescent="0.2"/>
    <row r="5843" ht="12.75" customHeight="1" x14ac:dyDescent="0.2"/>
    <row r="5844" ht="12.75" customHeight="1" x14ac:dyDescent="0.2"/>
    <row r="5845" ht="12.75" customHeight="1" x14ac:dyDescent="0.2"/>
    <row r="5846" ht="12.75" customHeight="1" x14ac:dyDescent="0.2"/>
    <row r="5847" ht="12.75" customHeight="1" x14ac:dyDescent="0.2"/>
    <row r="5848" ht="12.75" customHeight="1" x14ac:dyDescent="0.2"/>
    <row r="5849" ht="12.75" customHeight="1" x14ac:dyDescent="0.2"/>
    <row r="5850" ht="12.75" customHeight="1" x14ac:dyDescent="0.2"/>
    <row r="5851" ht="12.75" customHeight="1" x14ac:dyDescent="0.2"/>
    <row r="5852" ht="12.75" customHeight="1" x14ac:dyDescent="0.2"/>
    <row r="5853" ht="12.75" customHeight="1" x14ac:dyDescent="0.2"/>
    <row r="5854" ht="12.75" customHeight="1" x14ac:dyDescent="0.2"/>
    <row r="5855" ht="12.75" customHeight="1" x14ac:dyDescent="0.2"/>
    <row r="5856" ht="12.75" customHeight="1" x14ac:dyDescent="0.2"/>
    <row r="5857" ht="12.75" customHeight="1" x14ac:dyDescent="0.2"/>
    <row r="5858" ht="12.75" customHeight="1" x14ac:dyDescent="0.2"/>
    <row r="5859" ht="12.75" customHeight="1" x14ac:dyDescent="0.2"/>
    <row r="5860" ht="12.75" customHeight="1" x14ac:dyDescent="0.2"/>
    <row r="5861" ht="12.75" customHeight="1" x14ac:dyDescent="0.2"/>
    <row r="5862" ht="12.75" customHeight="1" x14ac:dyDescent="0.2"/>
    <row r="5863" ht="12.75" customHeight="1" x14ac:dyDescent="0.2"/>
    <row r="5864" ht="12.75" customHeight="1" x14ac:dyDescent="0.2"/>
    <row r="5865" ht="12.75" customHeight="1" x14ac:dyDescent="0.2"/>
    <row r="5866" ht="12.75" customHeight="1" x14ac:dyDescent="0.2"/>
    <row r="5867" ht="12.75" customHeight="1" x14ac:dyDescent="0.2"/>
    <row r="5868" ht="12.75" customHeight="1" x14ac:dyDescent="0.2"/>
    <row r="5869" ht="12.75" customHeight="1" x14ac:dyDescent="0.2"/>
    <row r="5870" ht="12.75" customHeight="1" x14ac:dyDescent="0.2"/>
    <row r="5871" ht="12.75" customHeight="1" x14ac:dyDescent="0.2"/>
    <row r="5872" ht="12.75" customHeight="1" x14ac:dyDescent="0.2"/>
    <row r="5873" ht="12.75" customHeight="1" x14ac:dyDescent="0.2"/>
    <row r="5874" ht="12.75" customHeight="1" x14ac:dyDescent="0.2"/>
    <row r="5875" ht="12.75" customHeight="1" x14ac:dyDescent="0.2"/>
    <row r="5876" ht="12.75" customHeight="1" x14ac:dyDescent="0.2"/>
    <row r="5877" ht="12.75" customHeight="1" x14ac:dyDescent="0.2"/>
    <row r="5878" ht="12.75" customHeight="1" x14ac:dyDescent="0.2"/>
    <row r="5879" ht="12.75" customHeight="1" x14ac:dyDescent="0.2"/>
    <row r="5880" ht="12.75" customHeight="1" x14ac:dyDescent="0.2"/>
    <row r="5881" ht="12.75" customHeight="1" x14ac:dyDescent="0.2"/>
    <row r="5882" ht="12.75" customHeight="1" x14ac:dyDescent="0.2"/>
    <row r="5883" ht="12.75" customHeight="1" x14ac:dyDescent="0.2"/>
    <row r="5884" ht="12.75" customHeight="1" x14ac:dyDescent="0.2"/>
    <row r="5885" ht="12.75" customHeight="1" x14ac:dyDescent="0.2"/>
    <row r="5886" ht="12.75" customHeight="1" x14ac:dyDescent="0.2"/>
    <row r="5887" ht="12.75" customHeight="1" x14ac:dyDescent="0.2"/>
    <row r="5888" ht="12.75" customHeight="1" x14ac:dyDescent="0.2"/>
    <row r="5889" ht="12.75" customHeight="1" x14ac:dyDescent="0.2"/>
    <row r="5890" ht="12.75" customHeight="1" x14ac:dyDescent="0.2"/>
    <row r="5891" ht="12.75" customHeight="1" x14ac:dyDescent="0.2"/>
    <row r="5892" ht="12.75" customHeight="1" x14ac:dyDescent="0.2"/>
    <row r="5893" ht="12.75" customHeight="1" x14ac:dyDescent="0.2"/>
    <row r="5894" ht="12.75" customHeight="1" x14ac:dyDescent="0.2"/>
    <row r="5895" ht="12.75" customHeight="1" x14ac:dyDescent="0.2"/>
    <row r="5896" ht="12.75" customHeight="1" x14ac:dyDescent="0.2"/>
    <row r="5897" ht="12.75" customHeight="1" x14ac:dyDescent="0.2"/>
    <row r="5898" ht="12.75" customHeight="1" x14ac:dyDescent="0.2"/>
    <row r="5899" ht="12.75" customHeight="1" x14ac:dyDescent="0.2"/>
    <row r="5900" ht="12.75" customHeight="1" x14ac:dyDescent="0.2"/>
    <row r="5901" ht="12.75" customHeight="1" x14ac:dyDescent="0.2"/>
    <row r="5902" ht="12.75" customHeight="1" x14ac:dyDescent="0.2"/>
    <row r="5903" ht="12.75" customHeight="1" x14ac:dyDescent="0.2"/>
    <row r="5904" ht="12.75" customHeight="1" x14ac:dyDescent="0.2"/>
    <row r="5905" ht="12.75" customHeight="1" x14ac:dyDescent="0.2"/>
    <row r="5906" ht="12.75" customHeight="1" x14ac:dyDescent="0.2"/>
    <row r="5907" ht="12.75" customHeight="1" x14ac:dyDescent="0.2"/>
    <row r="5908" ht="12.75" customHeight="1" x14ac:dyDescent="0.2"/>
    <row r="5909" ht="12.75" customHeight="1" x14ac:dyDescent="0.2"/>
    <row r="5910" ht="12.75" customHeight="1" x14ac:dyDescent="0.2"/>
    <row r="5911" ht="12.75" customHeight="1" x14ac:dyDescent="0.2"/>
    <row r="5912" ht="12.75" customHeight="1" x14ac:dyDescent="0.2"/>
    <row r="5913" ht="12.75" customHeight="1" x14ac:dyDescent="0.2"/>
    <row r="5914" ht="12.75" customHeight="1" x14ac:dyDescent="0.2"/>
    <row r="5915" ht="12.75" customHeight="1" x14ac:dyDescent="0.2"/>
    <row r="5916" ht="12.75" customHeight="1" x14ac:dyDescent="0.2"/>
    <row r="5917" ht="12.75" customHeight="1" x14ac:dyDescent="0.2"/>
    <row r="5918" ht="12.75" customHeight="1" x14ac:dyDescent="0.2"/>
    <row r="5919" ht="12.75" customHeight="1" x14ac:dyDescent="0.2"/>
    <row r="5920" ht="12.75" customHeight="1" x14ac:dyDescent="0.2"/>
    <row r="5921" ht="12.75" customHeight="1" x14ac:dyDescent="0.2"/>
    <row r="5922" ht="12.75" customHeight="1" x14ac:dyDescent="0.2"/>
    <row r="5923" ht="12.75" customHeight="1" x14ac:dyDescent="0.2"/>
    <row r="5924" ht="12.75" customHeight="1" x14ac:dyDescent="0.2"/>
    <row r="5925" ht="12.75" customHeight="1" x14ac:dyDescent="0.2"/>
    <row r="5926" ht="12.75" customHeight="1" x14ac:dyDescent="0.2"/>
    <row r="5927" ht="12.75" customHeight="1" x14ac:dyDescent="0.2"/>
    <row r="5928" ht="12.75" customHeight="1" x14ac:dyDescent="0.2"/>
    <row r="5929" ht="12.75" customHeight="1" x14ac:dyDescent="0.2"/>
    <row r="5930" ht="12.75" customHeight="1" x14ac:dyDescent="0.2"/>
    <row r="5931" ht="12.75" customHeight="1" x14ac:dyDescent="0.2"/>
    <row r="5932" ht="12.75" customHeight="1" x14ac:dyDescent="0.2"/>
    <row r="5933" ht="12.75" customHeight="1" x14ac:dyDescent="0.2"/>
    <row r="5934" ht="12.75" customHeight="1" x14ac:dyDescent="0.2"/>
    <row r="5935" ht="12.75" customHeight="1" x14ac:dyDescent="0.2"/>
    <row r="5936" ht="12.75" customHeight="1" x14ac:dyDescent="0.2"/>
    <row r="5937" ht="12.75" customHeight="1" x14ac:dyDescent="0.2"/>
    <row r="5938" ht="12.75" customHeight="1" x14ac:dyDescent="0.2"/>
    <row r="5939" ht="12.75" customHeight="1" x14ac:dyDescent="0.2"/>
    <row r="5940" ht="12.75" customHeight="1" x14ac:dyDescent="0.2"/>
    <row r="5941" ht="12.75" customHeight="1" x14ac:dyDescent="0.2"/>
    <row r="5942" ht="12.75" customHeight="1" x14ac:dyDescent="0.2"/>
    <row r="5943" ht="12.75" customHeight="1" x14ac:dyDescent="0.2"/>
    <row r="5944" ht="12.75" customHeight="1" x14ac:dyDescent="0.2"/>
    <row r="5945" ht="12.75" customHeight="1" x14ac:dyDescent="0.2"/>
    <row r="5946" ht="12.75" customHeight="1" x14ac:dyDescent="0.2"/>
    <row r="5947" ht="12.75" customHeight="1" x14ac:dyDescent="0.2"/>
    <row r="5948" ht="12.75" customHeight="1" x14ac:dyDescent="0.2"/>
    <row r="5949" ht="12.75" customHeight="1" x14ac:dyDescent="0.2"/>
    <row r="5950" ht="12.75" customHeight="1" x14ac:dyDescent="0.2"/>
    <row r="5951" ht="12.75" customHeight="1" x14ac:dyDescent="0.2"/>
    <row r="5952" ht="12.75" customHeight="1" x14ac:dyDescent="0.2"/>
    <row r="5953" ht="12.75" customHeight="1" x14ac:dyDescent="0.2"/>
    <row r="5954" ht="12.75" customHeight="1" x14ac:dyDescent="0.2"/>
    <row r="5955" ht="12.75" customHeight="1" x14ac:dyDescent="0.2"/>
    <row r="5956" ht="12.75" customHeight="1" x14ac:dyDescent="0.2"/>
    <row r="5957" ht="12.75" customHeight="1" x14ac:dyDescent="0.2"/>
    <row r="5958" ht="12.75" customHeight="1" x14ac:dyDescent="0.2"/>
    <row r="5959" ht="12.75" customHeight="1" x14ac:dyDescent="0.2"/>
    <row r="5960" ht="12.75" customHeight="1" x14ac:dyDescent="0.2"/>
    <row r="5961" ht="12.75" customHeight="1" x14ac:dyDescent="0.2"/>
    <row r="5962" ht="12.75" customHeight="1" x14ac:dyDescent="0.2"/>
    <row r="5963" ht="12.75" customHeight="1" x14ac:dyDescent="0.2"/>
    <row r="5964" ht="12.75" customHeight="1" x14ac:dyDescent="0.2"/>
    <row r="5965" ht="12.75" customHeight="1" x14ac:dyDescent="0.2"/>
    <row r="5966" ht="12.75" customHeight="1" x14ac:dyDescent="0.2"/>
    <row r="5967" ht="12.75" customHeight="1" x14ac:dyDescent="0.2"/>
    <row r="5968" ht="12.75" customHeight="1" x14ac:dyDescent="0.2"/>
    <row r="5969" ht="12.75" customHeight="1" x14ac:dyDescent="0.2"/>
    <row r="5970" ht="12.75" customHeight="1" x14ac:dyDescent="0.2"/>
    <row r="5971" ht="12.75" customHeight="1" x14ac:dyDescent="0.2"/>
    <row r="5972" ht="12.75" customHeight="1" x14ac:dyDescent="0.2"/>
    <row r="5973" ht="12.75" customHeight="1" x14ac:dyDescent="0.2"/>
    <row r="5974" ht="12.75" customHeight="1" x14ac:dyDescent="0.2"/>
    <row r="5975" ht="12.75" customHeight="1" x14ac:dyDescent="0.2"/>
    <row r="5976" ht="12.75" customHeight="1" x14ac:dyDescent="0.2"/>
    <row r="5977" ht="12.75" customHeight="1" x14ac:dyDescent="0.2"/>
    <row r="5978" ht="12.75" customHeight="1" x14ac:dyDescent="0.2"/>
    <row r="5979" ht="12.75" customHeight="1" x14ac:dyDescent="0.2"/>
    <row r="5980" ht="12.75" customHeight="1" x14ac:dyDescent="0.2"/>
    <row r="5981" ht="12.75" customHeight="1" x14ac:dyDescent="0.2"/>
    <row r="5982" ht="12.75" customHeight="1" x14ac:dyDescent="0.2"/>
    <row r="5983" ht="12.75" customHeight="1" x14ac:dyDescent="0.2"/>
    <row r="5984" ht="12.75" customHeight="1" x14ac:dyDescent="0.2"/>
    <row r="5985" ht="12.75" customHeight="1" x14ac:dyDescent="0.2"/>
    <row r="5986" ht="12.75" customHeight="1" x14ac:dyDescent="0.2"/>
    <row r="5987" ht="12.75" customHeight="1" x14ac:dyDescent="0.2"/>
    <row r="5988" ht="12.75" customHeight="1" x14ac:dyDescent="0.2"/>
    <row r="5989" ht="12.75" customHeight="1" x14ac:dyDescent="0.2"/>
    <row r="5990" ht="12.75" customHeight="1" x14ac:dyDescent="0.2"/>
    <row r="5991" ht="12.75" customHeight="1" x14ac:dyDescent="0.2"/>
    <row r="5992" ht="12.75" customHeight="1" x14ac:dyDescent="0.2"/>
    <row r="5993" ht="12.75" customHeight="1" x14ac:dyDescent="0.2"/>
    <row r="5994" ht="12.75" customHeight="1" x14ac:dyDescent="0.2"/>
    <row r="5995" ht="12.75" customHeight="1" x14ac:dyDescent="0.2"/>
    <row r="5996" ht="12.75" customHeight="1" x14ac:dyDescent="0.2"/>
    <row r="5997" ht="12.75" customHeight="1" x14ac:dyDescent="0.2"/>
    <row r="5998" ht="12.75" customHeight="1" x14ac:dyDescent="0.2"/>
    <row r="5999" ht="12.75" customHeight="1" x14ac:dyDescent="0.2"/>
    <row r="6000" ht="12.75" customHeight="1" x14ac:dyDescent="0.2"/>
    <row r="6001" ht="12.75" customHeight="1" x14ac:dyDescent="0.2"/>
    <row r="6002" ht="12.75" customHeight="1" x14ac:dyDescent="0.2"/>
    <row r="6003" ht="12.75" customHeight="1" x14ac:dyDescent="0.2"/>
    <row r="6004" ht="12.75" customHeight="1" x14ac:dyDescent="0.2"/>
    <row r="6005" ht="12.75" customHeight="1" x14ac:dyDescent="0.2"/>
    <row r="6006" ht="12.75" customHeight="1" x14ac:dyDescent="0.2"/>
    <row r="6007" ht="12.75" customHeight="1" x14ac:dyDescent="0.2"/>
    <row r="6008" ht="12.75" customHeight="1" x14ac:dyDescent="0.2"/>
    <row r="6009" ht="12.75" customHeight="1" x14ac:dyDescent="0.2"/>
    <row r="6010" ht="12.75" customHeight="1" x14ac:dyDescent="0.2"/>
    <row r="6011" ht="12.75" customHeight="1" x14ac:dyDescent="0.2"/>
    <row r="6012" ht="12.75" customHeight="1" x14ac:dyDescent="0.2"/>
    <row r="6013" ht="12.75" customHeight="1" x14ac:dyDescent="0.2"/>
    <row r="6014" ht="12.75" customHeight="1" x14ac:dyDescent="0.2"/>
    <row r="6015" ht="12.75" customHeight="1" x14ac:dyDescent="0.2"/>
    <row r="6016" ht="12.75" customHeight="1" x14ac:dyDescent="0.2"/>
    <row r="6017" ht="12.75" customHeight="1" x14ac:dyDescent="0.2"/>
    <row r="6018" ht="12.75" customHeight="1" x14ac:dyDescent="0.2"/>
    <row r="6019" ht="12.75" customHeight="1" x14ac:dyDescent="0.2"/>
    <row r="6020" ht="12.75" customHeight="1" x14ac:dyDescent="0.2"/>
    <row r="6021" ht="12.75" customHeight="1" x14ac:dyDescent="0.2"/>
    <row r="6022" ht="12.75" customHeight="1" x14ac:dyDescent="0.2"/>
    <row r="6023" ht="12.75" customHeight="1" x14ac:dyDescent="0.2"/>
    <row r="6024" ht="12.75" customHeight="1" x14ac:dyDescent="0.2"/>
    <row r="6025" ht="12.75" customHeight="1" x14ac:dyDescent="0.2"/>
    <row r="6026" ht="12.75" customHeight="1" x14ac:dyDescent="0.2"/>
    <row r="6027" ht="12.75" customHeight="1" x14ac:dyDescent="0.2"/>
    <row r="6028" ht="12.75" customHeight="1" x14ac:dyDescent="0.2"/>
    <row r="6029" ht="12.75" customHeight="1" x14ac:dyDescent="0.2"/>
    <row r="6030" ht="12.75" customHeight="1" x14ac:dyDescent="0.2"/>
    <row r="6031" ht="12.75" customHeight="1" x14ac:dyDescent="0.2"/>
    <row r="6032" ht="12.75" customHeight="1" x14ac:dyDescent="0.2"/>
    <row r="6033" ht="12.75" customHeight="1" x14ac:dyDescent="0.2"/>
    <row r="6034" ht="12.75" customHeight="1" x14ac:dyDescent="0.2"/>
    <row r="6035" ht="12.75" customHeight="1" x14ac:dyDescent="0.2"/>
    <row r="6036" ht="12.75" customHeight="1" x14ac:dyDescent="0.2"/>
    <row r="6037" ht="12.75" customHeight="1" x14ac:dyDescent="0.2"/>
    <row r="6038" ht="12.75" customHeight="1" x14ac:dyDescent="0.2"/>
    <row r="6039" ht="12.75" customHeight="1" x14ac:dyDescent="0.2"/>
    <row r="6040" ht="12.75" customHeight="1" x14ac:dyDescent="0.2"/>
    <row r="6041" ht="12.75" customHeight="1" x14ac:dyDescent="0.2"/>
    <row r="6042" ht="12.75" customHeight="1" x14ac:dyDescent="0.2"/>
    <row r="6043" ht="12.75" customHeight="1" x14ac:dyDescent="0.2"/>
    <row r="6044" ht="12.75" customHeight="1" x14ac:dyDescent="0.2"/>
    <row r="6045" ht="12.75" customHeight="1" x14ac:dyDescent="0.2"/>
    <row r="6046" ht="12.75" customHeight="1" x14ac:dyDescent="0.2"/>
    <row r="6047" ht="12.75" customHeight="1" x14ac:dyDescent="0.2"/>
    <row r="6048" ht="12.75" customHeight="1" x14ac:dyDescent="0.2"/>
    <row r="6049" ht="12.75" customHeight="1" x14ac:dyDescent="0.2"/>
    <row r="6050" ht="12.75" customHeight="1" x14ac:dyDescent="0.2"/>
    <row r="6051" ht="12.75" customHeight="1" x14ac:dyDescent="0.2"/>
    <row r="6052" ht="12.75" customHeight="1" x14ac:dyDescent="0.2"/>
    <row r="6053" ht="12.75" customHeight="1" x14ac:dyDescent="0.2"/>
    <row r="6054" ht="12.75" customHeight="1" x14ac:dyDescent="0.2"/>
    <row r="6055" ht="12.75" customHeight="1" x14ac:dyDescent="0.2"/>
    <row r="6056" ht="12.75" customHeight="1" x14ac:dyDescent="0.2"/>
    <row r="6057" ht="12.75" customHeight="1" x14ac:dyDescent="0.2"/>
    <row r="6058" ht="12.75" customHeight="1" x14ac:dyDescent="0.2"/>
    <row r="6059" ht="12.75" customHeight="1" x14ac:dyDescent="0.2"/>
    <row r="6060" ht="12.75" customHeight="1" x14ac:dyDescent="0.2"/>
    <row r="6061" ht="12.75" customHeight="1" x14ac:dyDescent="0.2"/>
    <row r="6062" ht="12.75" customHeight="1" x14ac:dyDescent="0.2"/>
    <row r="6063" ht="12.75" customHeight="1" x14ac:dyDescent="0.2"/>
    <row r="6064" ht="12.75" customHeight="1" x14ac:dyDescent="0.2"/>
    <row r="6065" ht="12.75" customHeight="1" x14ac:dyDescent="0.2"/>
    <row r="6066" ht="12.75" customHeight="1" x14ac:dyDescent="0.2"/>
    <row r="6067" ht="12.75" customHeight="1" x14ac:dyDescent="0.2"/>
    <row r="6068" ht="12.75" customHeight="1" x14ac:dyDescent="0.2"/>
    <row r="6069" ht="12.75" customHeight="1" x14ac:dyDescent="0.2"/>
    <row r="6070" ht="12.75" customHeight="1" x14ac:dyDescent="0.2"/>
    <row r="6071" ht="12.75" customHeight="1" x14ac:dyDescent="0.2"/>
    <row r="6072" ht="12.75" customHeight="1" x14ac:dyDescent="0.2"/>
    <row r="6073" ht="12.75" customHeight="1" x14ac:dyDescent="0.2"/>
    <row r="6074" ht="12.75" customHeight="1" x14ac:dyDescent="0.2"/>
    <row r="6075" ht="12.75" customHeight="1" x14ac:dyDescent="0.2"/>
    <row r="6076" ht="12.75" customHeight="1" x14ac:dyDescent="0.2"/>
    <row r="6077" ht="12.75" customHeight="1" x14ac:dyDescent="0.2"/>
    <row r="6078" ht="12.75" customHeight="1" x14ac:dyDescent="0.2"/>
    <row r="6079" ht="12.75" customHeight="1" x14ac:dyDescent="0.2"/>
    <row r="6080" ht="12.75" customHeight="1" x14ac:dyDescent="0.2"/>
    <row r="6081" ht="12.75" customHeight="1" x14ac:dyDescent="0.2"/>
    <row r="6082" ht="12.75" customHeight="1" x14ac:dyDescent="0.2"/>
    <row r="6083" ht="12.75" customHeight="1" x14ac:dyDescent="0.2"/>
    <row r="6084" ht="12.75" customHeight="1" x14ac:dyDescent="0.2"/>
    <row r="6085" ht="12.75" customHeight="1" x14ac:dyDescent="0.2"/>
    <row r="6086" ht="12.75" customHeight="1" x14ac:dyDescent="0.2"/>
    <row r="6087" ht="12.75" customHeight="1" x14ac:dyDescent="0.2"/>
    <row r="6088" ht="12.75" customHeight="1" x14ac:dyDescent="0.2"/>
    <row r="6089" ht="12.75" customHeight="1" x14ac:dyDescent="0.2"/>
    <row r="6090" ht="12.75" customHeight="1" x14ac:dyDescent="0.2"/>
    <row r="6091" ht="12.75" customHeight="1" x14ac:dyDescent="0.2"/>
    <row r="6092" ht="12.75" customHeight="1" x14ac:dyDescent="0.2"/>
    <row r="6093" ht="12.75" customHeight="1" x14ac:dyDescent="0.2"/>
    <row r="6094" ht="12.75" customHeight="1" x14ac:dyDescent="0.2"/>
    <row r="6095" ht="12.75" customHeight="1" x14ac:dyDescent="0.2"/>
    <row r="6096" ht="12.75" customHeight="1" x14ac:dyDescent="0.2"/>
    <row r="6097" ht="12.75" customHeight="1" x14ac:dyDescent="0.2"/>
    <row r="6098" ht="12.75" customHeight="1" x14ac:dyDescent="0.2"/>
    <row r="6099" ht="12.75" customHeight="1" x14ac:dyDescent="0.2"/>
    <row r="6100" ht="12.75" customHeight="1" x14ac:dyDescent="0.2"/>
    <row r="6101" ht="12.75" customHeight="1" x14ac:dyDescent="0.2"/>
    <row r="6102" ht="12.75" customHeight="1" x14ac:dyDescent="0.2"/>
    <row r="6103" ht="12.75" customHeight="1" x14ac:dyDescent="0.2"/>
    <row r="6104" ht="12.75" customHeight="1" x14ac:dyDescent="0.2"/>
    <row r="6105" ht="12.75" customHeight="1" x14ac:dyDescent="0.2"/>
    <row r="6106" ht="12.75" customHeight="1" x14ac:dyDescent="0.2"/>
    <row r="6107" ht="12.75" customHeight="1" x14ac:dyDescent="0.2"/>
    <row r="6108" ht="12.75" customHeight="1" x14ac:dyDescent="0.2"/>
    <row r="6109" ht="12.75" customHeight="1" x14ac:dyDescent="0.2"/>
    <row r="6110" ht="12.75" customHeight="1" x14ac:dyDescent="0.2"/>
    <row r="6111" ht="12.75" customHeight="1" x14ac:dyDescent="0.2"/>
    <row r="6112" ht="12.75" customHeight="1" x14ac:dyDescent="0.2"/>
    <row r="6113" ht="12.75" customHeight="1" x14ac:dyDescent="0.2"/>
    <row r="6114" ht="12.75" customHeight="1" x14ac:dyDescent="0.2"/>
    <row r="6115" ht="12.75" customHeight="1" x14ac:dyDescent="0.2"/>
    <row r="6116" ht="12.75" customHeight="1" x14ac:dyDescent="0.2"/>
    <row r="6117" ht="12.75" customHeight="1" x14ac:dyDescent="0.2"/>
    <row r="6118" ht="12.75" customHeight="1" x14ac:dyDescent="0.2"/>
    <row r="6119" ht="12.75" customHeight="1" x14ac:dyDescent="0.2"/>
    <row r="6120" ht="12.75" customHeight="1" x14ac:dyDescent="0.2"/>
    <row r="6121" ht="12.75" customHeight="1" x14ac:dyDescent="0.2"/>
    <row r="6122" ht="12.75" customHeight="1" x14ac:dyDescent="0.2"/>
    <row r="6123" ht="12.75" customHeight="1" x14ac:dyDescent="0.2"/>
    <row r="6124" ht="12.75" customHeight="1" x14ac:dyDescent="0.2"/>
    <row r="6125" ht="12.75" customHeight="1" x14ac:dyDescent="0.2"/>
    <row r="6126" ht="12.75" customHeight="1" x14ac:dyDescent="0.2"/>
    <row r="6127" ht="12.75" customHeight="1" x14ac:dyDescent="0.2"/>
    <row r="6128" ht="12.75" customHeight="1" x14ac:dyDescent="0.2"/>
    <row r="6129" ht="12.75" customHeight="1" x14ac:dyDescent="0.2"/>
    <row r="6130" ht="12.75" customHeight="1" x14ac:dyDescent="0.2"/>
    <row r="6131" ht="12.75" customHeight="1" x14ac:dyDescent="0.2"/>
    <row r="6132" ht="12.75" customHeight="1" x14ac:dyDescent="0.2"/>
    <row r="6133" ht="12.75" customHeight="1" x14ac:dyDescent="0.2"/>
    <row r="6134" ht="12.75" customHeight="1" x14ac:dyDescent="0.2"/>
    <row r="6135" ht="12.75" customHeight="1" x14ac:dyDescent="0.2"/>
    <row r="6136" ht="12.75" customHeight="1" x14ac:dyDescent="0.2"/>
    <row r="6137" ht="12.75" customHeight="1" x14ac:dyDescent="0.2"/>
    <row r="6138" ht="12.75" customHeight="1" x14ac:dyDescent="0.2"/>
    <row r="6139" ht="12.75" customHeight="1" x14ac:dyDescent="0.2"/>
    <row r="6140" ht="12.75" customHeight="1" x14ac:dyDescent="0.2"/>
    <row r="6141" ht="12.75" customHeight="1" x14ac:dyDescent="0.2"/>
    <row r="6142" ht="12.75" customHeight="1" x14ac:dyDescent="0.2"/>
    <row r="6143" ht="12.75" customHeight="1" x14ac:dyDescent="0.2"/>
    <row r="6144" ht="12.75" customHeight="1" x14ac:dyDescent="0.2"/>
    <row r="6145" ht="12.75" customHeight="1" x14ac:dyDescent="0.2"/>
    <row r="6146" ht="12.75" customHeight="1" x14ac:dyDescent="0.2"/>
    <row r="6147" ht="12.75" customHeight="1" x14ac:dyDescent="0.2"/>
    <row r="6148" ht="12.75" customHeight="1" x14ac:dyDescent="0.2"/>
    <row r="6149" ht="12.75" customHeight="1" x14ac:dyDescent="0.2"/>
    <row r="6150" ht="12.75" customHeight="1" x14ac:dyDescent="0.2"/>
    <row r="6151" ht="12.75" customHeight="1" x14ac:dyDescent="0.2"/>
    <row r="6152" ht="12.75" customHeight="1" x14ac:dyDescent="0.2"/>
    <row r="6153" ht="12.75" customHeight="1" x14ac:dyDescent="0.2"/>
    <row r="6154" ht="12.75" customHeight="1" x14ac:dyDescent="0.2"/>
    <row r="6155" ht="12.75" customHeight="1" x14ac:dyDescent="0.2"/>
    <row r="6156" ht="12.75" customHeight="1" x14ac:dyDescent="0.2"/>
    <row r="6157" ht="12.75" customHeight="1" x14ac:dyDescent="0.2"/>
    <row r="6158" ht="12.75" customHeight="1" x14ac:dyDescent="0.2"/>
    <row r="6159" ht="12.75" customHeight="1" x14ac:dyDescent="0.2"/>
    <row r="6160" ht="12.75" customHeight="1" x14ac:dyDescent="0.2"/>
    <row r="6161" ht="12.75" customHeight="1" x14ac:dyDescent="0.2"/>
    <row r="6162" ht="12.75" customHeight="1" x14ac:dyDescent="0.2"/>
    <row r="6163" ht="12.75" customHeight="1" x14ac:dyDescent="0.2"/>
    <row r="6164" ht="12.75" customHeight="1" x14ac:dyDescent="0.2"/>
    <row r="6165" ht="12.75" customHeight="1" x14ac:dyDescent="0.2"/>
    <row r="6166" ht="12.75" customHeight="1" x14ac:dyDescent="0.2"/>
    <row r="6167" ht="12.75" customHeight="1" x14ac:dyDescent="0.2"/>
    <row r="6168" ht="12.75" customHeight="1" x14ac:dyDescent="0.2"/>
    <row r="6169" ht="12.75" customHeight="1" x14ac:dyDescent="0.2"/>
    <row r="6170" ht="12.75" customHeight="1" x14ac:dyDescent="0.2"/>
    <row r="6171" ht="12.75" customHeight="1" x14ac:dyDescent="0.2"/>
    <row r="6172" ht="12.75" customHeight="1" x14ac:dyDescent="0.2"/>
    <row r="6173" ht="12.75" customHeight="1" x14ac:dyDescent="0.2"/>
    <row r="6174" ht="12.75" customHeight="1" x14ac:dyDescent="0.2"/>
    <row r="6175" ht="12.75" customHeight="1" x14ac:dyDescent="0.2"/>
    <row r="6176" ht="12.75" customHeight="1" x14ac:dyDescent="0.2"/>
    <row r="6177" ht="12.75" customHeight="1" x14ac:dyDescent="0.2"/>
    <row r="6178" ht="12.75" customHeight="1" x14ac:dyDescent="0.2"/>
    <row r="6179" ht="12.75" customHeight="1" x14ac:dyDescent="0.2"/>
    <row r="6180" ht="12.75" customHeight="1" x14ac:dyDescent="0.2"/>
    <row r="6181" ht="12.75" customHeight="1" x14ac:dyDescent="0.2"/>
    <row r="6182" ht="12.75" customHeight="1" x14ac:dyDescent="0.2"/>
    <row r="6183" ht="12.75" customHeight="1" x14ac:dyDescent="0.2"/>
    <row r="6184" ht="12.75" customHeight="1" x14ac:dyDescent="0.2"/>
    <row r="6185" ht="12.75" customHeight="1" x14ac:dyDescent="0.2"/>
    <row r="6186" ht="12.75" customHeight="1" x14ac:dyDescent="0.2"/>
    <row r="6187" ht="12.75" customHeight="1" x14ac:dyDescent="0.2"/>
    <row r="6188" ht="12.75" customHeight="1" x14ac:dyDescent="0.2"/>
    <row r="6189" ht="12.75" customHeight="1" x14ac:dyDescent="0.2"/>
    <row r="6190" ht="12.75" customHeight="1" x14ac:dyDescent="0.2"/>
    <row r="6191" ht="12.75" customHeight="1" x14ac:dyDescent="0.2"/>
    <row r="6192" ht="12.75" customHeight="1" x14ac:dyDescent="0.2"/>
    <row r="6193" ht="12.75" customHeight="1" x14ac:dyDescent="0.2"/>
    <row r="6194" ht="12.75" customHeight="1" x14ac:dyDescent="0.2"/>
    <row r="6195" ht="12.75" customHeight="1" x14ac:dyDescent="0.2"/>
    <row r="6196" ht="12.75" customHeight="1" x14ac:dyDescent="0.2"/>
    <row r="6197" ht="12.75" customHeight="1" x14ac:dyDescent="0.2"/>
    <row r="6198" ht="12.75" customHeight="1" x14ac:dyDescent="0.2"/>
    <row r="6199" ht="12.75" customHeight="1" x14ac:dyDescent="0.2"/>
    <row r="6200" ht="12.75" customHeight="1" x14ac:dyDescent="0.2"/>
    <row r="6201" ht="12.75" customHeight="1" x14ac:dyDescent="0.2"/>
    <row r="6202" ht="12.75" customHeight="1" x14ac:dyDescent="0.2"/>
    <row r="6203" ht="12.75" customHeight="1" x14ac:dyDescent="0.2"/>
    <row r="6204" ht="12.75" customHeight="1" x14ac:dyDescent="0.2"/>
    <row r="6205" ht="12.75" customHeight="1" x14ac:dyDescent="0.2"/>
    <row r="6206" ht="12.75" customHeight="1" x14ac:dyDescent="0.2"/>
    <row r="6207" ht="12.75" customHeight="1" x14ac:dyDescent="0.2"/>
    <row r="6208" ht="12.75" customHeight="1" x14ac:dyDescent="0.2"/>
    <row r="6209" ht="12.75" customHeight="1" x14ac:dyDescent="0.2"/>
    <row r="6210" ht="12.75" customHeight="1" x14ac:dyDescent="0.2"/>
    <row r="6211" ht="12.75" customHeight="1" x14ac:dyDescent="0.2"/>
    <row r="6212" ht="12.75" customHeight="1" x14ac:dyDescent="0.2"/>
    <row r="6213" ht="12.75" customHeight="1" x14ac:dyDescent="0.2"/>
    <row r="6214" ht="12.75" customHeight="1" x14ac:dyDescent="0.2"/>
    <row r="6215" ht="12.75" customHeight="1" x14ac:dyDescent="0.2"/>
    <row r="6216" ht="12.75" customHeight="1" x14ac:dyDescent="0.2"/>
    <row r="6217" ht="12.75" customHeight="1" x14ac:dyDescent="0.2"/>
    <row r="6218" ht="12.75" customHeight="1" x14ac:dyDescent="0.2"/>
    <row r="6219" ht="12.75" customHeight="1" x14ac:dyDescent="0.2"/>
    <row r="6220" ht="12.75" customHeight="1" x14ac:dyDescent="0.2"/>
    <row r="6221" ht="12.75" customHeight="1" x14ac:dyDescent="0.2"/>
    <row r="6222" ht="12.75" customHeight="1" x14ac:dyDescent="0.2"/>
    <row r="6223" ht="12.75" customHeight="1" x14ac:dyDescent="0.2"/>
    <row r="6224" ht="12.75" customHeight="1" x14ac:dyDescent="0.2"/>
    <row r="6225" ht="12.75" customHeight="1" x14ac:dyDescent="0.2"/>
    <row r="6226" ht="12.75" customHeight="1" x14ac:dyDescent="0.2"/>
    <row r="6227" ht="12.75" customHeight="1" x14ac:dyDescent="0.2"/>
    <row r="6228" ht="12.75" customHeight="1" x14ac:dyDescent="0.2"/>
    <row r="6229" ht="12.75" customHeight="1" x14ac:dyDescent="0.2"/>
    <row r="6230" ht="12.75" customHeight="1" x14ac:dyDescent="0.2"/>
    <row r="6231" ht="12.75" customHeight="1" x14ac:dyDescent="0.2"/>
    <row r="6232" ht="12.75" customHeight="1" x14ac:dyDescent="0.2"/>
    <row r="6233" ht="12.75" customHeight="1" x14ac:dyDescent="0.2"/>
    <row r="6234" ht="12.75" customHeight="1" x14ac:dyDescent="0.2"/>
    <row r="6235" ht="12.75" customHeight="1" x14ac:dyDescent="0.2"/>
    <row r="6236" ht="12.75" customHeight="1" x14ac:dyDescent="0.2"/>
    <row r="6237" ht="12.75" customHeight="1" x14ac:dyDescent="0.2"/>
    <row r="6238" ht="12.75" customHeight="1" x14ac:dyDescent="0.2"/>
    <row r="6239" ht="12.75" customHeight="1" x14ac:dyDescent="0.2"/>
    <row r="6240" ht="12.75" customHeight="1" x14ac:dyDescent="0.2"/>
    <row r="6241" ht="12.75" customHeight="1" x14ac:dyDescent="0.2"/>
    <row r="6242" ht="12.75" customHeight="1" x14ac:dyDescent="0.2"/>
    <row r="6243" ht="12.75" customHeight="1" x14ac:dyDescent="0.2"/>
    <row r="6244" ht="12.75" customHeight="1" x14ac:dyDescent="0.2"/>
    <row r="6245" ht="12.75" customHeight="1" x14ac:dyDescent="0.2"/>
    <row r="6246" ht="12.75" customHeight="1" x14ac:dyDescent="0.2"/>
    <row r="6247" ht="12.75" customHeight="1" x14ac:dyDescent="0.2"/>
    <row r="6248" ht="12.75" customHeight="1" x14ac:dyDescent="0.2"/>
    <row r="6249" ht="12.75" customHeight="1" x14ac:dyDescent="0.2"/>
    <row r="6250" ht="12.75" customHeight="1" x14ac:dyDescent="0.2"/>
    <row r="6251" ht="12.75" customHeight="1" x14ac:dyDescent="0.2"/>
    <row r="6252" ht="12.75" customHeight="1" x14ac:dyDescent="0.2"/>
    <row r="6253" ht="12.75" customHeight="1" x14ac:dyDescent="0.2"/>
    <row r="6254" ht="12.75" customHeight="1" x14ac:dyDescent="0.2"/>
    <row r="6255" ht="12.75" customHeight="1" x14ac:dyDescent="0.2"/>
    <row r="6256" ht="12.75" customHeight="1" x14ac:dyDescent="0.2"/>
    <row r="6257" ht="12.75" customHeight="1" x14ac:dyDescent="0.2"/>
    <row r="6258" ht="12.75" customHeight="1" x14ac:dyDescent="0.2"/>
    <row r="6259" ht="12.75" customHeight="1" x14ac:dyDescent="0.2"/>
    <row r="6260" ht="12.75" customHeight="1" x14ac:dyDescent="0.2"/>
    <row r="6261" ht="12.75" customHeight="1" x14ac:dyDescent="0.2"/>
    <row r="6262" ht="12.75" customHeight="1" x14ac:dyDescent="0.2"/>
    <row r="6263" ht="12.75" customHeight="1" x14ac:dyDescent="0.2"/>
    <row r="6264" ht="12.75" customHeight="1" x14ac:dyDescent="0.2"/>
    <row r="6265" ht="12.75" customHeight="1" x14ac:dyDescent="0.2"/>
    <row r="6266" ht="12.75" customHeight="1" x14ac:dyDescent="0.2"/>
    <row r="6267" ht="12.75" customHeight="1" x14ac:dyDescent="0.2"/>
    <row r="6268" ht="12.75" customHeight="1" x14ac:dyDescent="0.2"/>
    <row r="6269" ht="12.75" customHeight="1" x14ac:dyDescent="0.2"/>
    <row r="6270" ht="12.75" customHeight="1" x14ac:dyDescent="0.2"/>
    <row r="6271" ht="12.75" customHeight="1" x14ac:dyDescent="0.2"/>
    <row r="6272" ht="12.75" customHeight="1" x14ac:dyDescent="0.2"/>
    <row r="6273" ht="12.75" customHeight="1" x14ac:dyDescent="0.2"/>
    <row r="6274" ht="12.75" customHeight="1" x14ac:dyDescent="0.2"/>
    <row r="6275" ht="12.75" customHeight="1" x14ac:dyDescent="0.2"/>
    <row r="6276" ht="12.75" customHeight="1" x14ac:dyDescent="0.2"/>
    <row r="6277" ht="12.75" customHeight="1" x14ac:dyDescent="0.2"/>
    <row r="6278" ht="12.75" customHeight="1" x14ac:dyDescent="0.2"/>
    <row r="6279" ht="12.75" customHeight="1" x14ac:dyDescent="0.2"/>
    <row r="6280" ht="12.75" customHeight="1" x14ac:dyDescent="0.2"/>
    <row r="6281" ht="12.75" customHeight="1" x14ac:dyDescent="0.2"/>
    <row r="6282" ht="12.75" customHeight="1" x14ac:dyDescent="0.2"/>
    <row r="6283" ht="12.75" customHeight="1" x14ac:dyDescent="0.2"/>
    <row r="6284" ht="12.75" customHeight="1" x14ac:dyDescent="0.2"/>
    <row r="6285" ht="12.75" customHeight="1" x14ac:dyDescent="0.2"/>
    <row r="6286" ht="12.75" customHeight="1" x14ac:dyDescent="0.2"/>
    <row r="6287" ht="12.75" customHeight="1" x14ac:dyDescent="0.2"/>
    <row r="6288" ht="12.75" customHeight="1" x14ac:dyDescent="0.2"/>
    <row r="6289" ht="12.75" customHeight="1" x14ac:dyDescent="0.2"/>
    <row r="6290" ht="12.75" customHeight="1" x14ac:dyDescent="0.2"/>
    <row r="6291" ht="12.75" customHeight="1" x14ac:dyDescent="0.2"/>
    <row r="6292" ht="12.75" customHeight="1" x14ac:dyDescent="0.2"/>
    <row r="6293" ht="12.75" customHeight="1" x14ac:dyDescent="0.2"/>
    <row r="6294" ht="12.75" customHeight="1" x14ac:dyDescent="0.2"/>
    <row r="6295" ht="12.75" customHeight="1" x14ac:dyDescent="0.2"/>
    <row r="6296" ht="12.75" customHeight="1" x14ac:dyDescent="0.2"/>
    <row r="6297" ht="12.75" customHeight="1" x14ac:dyDescent="0.2"/>
    <row r="6298" ht="12.75" customHeight="1" x14ac:dyDescent="0.2"/>
    <row r="6299" ht="12.75" customHeight="1" x14ac:dyDescent="0.2"/>
    <row r="6300" ht="12.75" customHeight="1" x14ac:dyDescent="0.2"/>
    <row r="6301" ht="12.75" customHeight="1" x14ac:dyDescent="0.2"/>
    <row r="6302" ht="12.75" customHeight="1" x14ac:dyDescent="0.2"/>
    <row r="6303" ht="12.75" customHeight="1" x14ac:dyDescent="0.2"/>
    <row r="6304" ht="12.75" customHeight="1" x14ac:dyDescent="0.2"/>
    <row r="6305" ht="12.75" customHeight="1" x14ac:dyDescent="0.2"/>
    <row r="6306" ht="12.75" customHeight="1" x14ac:dyDescent="0.2"/>
    <row r="6307" ht="12.75" customHeight="1" x14ac:dyDescent="0.2"/>
    <row r="6308" ht="12.75" customHeight="1" x14ac:dyDescent="0.2"/>
    <row r="6309" ht="12.75" customHeight="1" x14ac:dyDescent="0.2"/>
    <row r="6310" ht="12.75" customHeight="1" x14ac:dyDescent="0.2"/>
    <row r="6311" ht="12.75" customHeight="1" x14ac:dyDescent="0.2"/>
    <row r="6312" ht="12.75" customHeight="1" x14ac:dyDescent="0.2"/>
    <row r="6313" ht="12.75" customHeight="1" x14ac:dyDescent="0.2"/>
    <row r="6314" ht="12.75" customHeight="1" x14ac:dyDescent="0.2"/>
    <row r="6315" ht="12.75" customHeight="1" x14ac:dyDescent="0.2"/>
    <row r="6316" ht="12.75" customHeight="1" x14ac:dyDescent="0.2"/>
    <row r="6317" ht="12.75" customHeight="1" x14ac:dyDescent="0.2"/>
    <row r="6318" ht="12.75" customHeight="1" x14ac:dyDescent="0.2"/>
    <row r="6319" ht="12.75" customHeight="1" x14ac:dyDescent="0.2"/>
    <row r="6320" ht="12.75" customHeight="1" x14ac:dyDescent="0.2"/>
    <row r="6321" ht="12.75" customHeight="1" x14ac:dyDescent="0.2"/>
    <row r="6322" ht="12.75" customHeight="1" x14ac:dyDescent="0.2"/>
    <row r="6323" ht="12.75" customHeight="1" x14ac:dyDescent="0.2"/>
    <row r="6324" ht="12.75" customHeight="1" x14ac:dyDescent="0.2"/>
    <row r="6325" ht="12.75" customHeight="1" x14ac:dyDescent="0.2"/>
    <row r="6326" ht="12.75" customHeight="1" x14ac:dyDescent="0.2"/>
    <row r="6327" ht="12.75" customHeight="1" x14ac:dyDescent="0.2"/>
    <row r="6328" ht="12.75" customHeight="1" x14ac:dyDescent="0.2"/>
    <row r="6329" ht="12.75" customHeight="1" x14ac:dyDescent="0.2"/>
    <row r="6330" ht="12.75" customHeight="1" x14ac:dyDescent="0.2"/>
    <row r="6331" ht="12.75" customHeight="1" x14ac:dyDescent="0.2"/>
    <row r="6332" ht="12.75" customHeight="1" x14ac:dyDescent="0.2"/>
    <row r="6333" ht="12.75" customHeight="1" x14ac:dyDescent="0.2"/>
    <row r="6334" ht="12.75" customHeight="1" x14ac:dyDescent="0.2"/>
    <row r="6335" ht="12.75" customHeight="1" x14ac:dyDescent="0.2"/>
    <row r="6336" ht="12.75" customHeight="1" x14ac:dyDescent="0.2"/>
    <row r="6337" ht="12.75" customHeight="1" x14ac:dyDescent="0.2"/>
    <row r="6338" ht="12.75" customHeight="1" x14ac:dyDescent="0.2"/>
    <row r="6339" ht="12.75" customHeight="1" x14ac:dyDescent="0.2"/>
    <row r="6340" ht="12.75" customHeight="1" x14ac:dyDescent="0.2"/>
    <row r="6341" ht="12.75" customHeight="1" x14ac:dyDescent="0.2"/>
    <row r="6342" ht="12.75" customHeight="1" x14ac:dyDescent="0.2"/>
    <row r="6343" ht="12.75" customHeight="1" x14ac:dyDescent="0.2"/>
    <row r="6344" ht="12.75" customHeight="1" x14ac:dyDescent="0.2"/>
    <row r="6345" ht="12.75" customHeight="1" x14ac:dyDescent="0.2"/>
    <row r="6346" ht="12.75" customHeight="1" x14ac:dyDescent="0.2"/>
    <row r="6347" ht="12.75" customHeight="1" x14ac:dyDescent="0.2"/>
    <row r="6348" ht="12.75" customHeight="1" x14ac:dyDescent="0.2"/>
    <row r="6349" ht="12.75" customHeight="1" x14ac:dyDescent="0.2"/>
    <row r="6350" ht="12.75" customHeight="1" x14ac:dyDescent="0.2"/>
    <row r="6351" ht="12.75" customHeight="1" x14ac:dyDescent="0.2"/>
    <row r="6352" ht="12.75" customHeight="1" x14ac:dyDescent="0.2"/>
    <row r="6353" ht="12.75" customHeight="1" x14ac:dyDescent="0.2"/>
    <row r="6354" ht="12.75" customHeight="1" x14ac:dyDescent="0.2"/>
    <row r="6355" ht="12.75" customHeight="1" x14ac:dyDescent="0.2"/>
    <row r="6356" ht="12.75" customHeight="1" x14ac:dyDescent="0.2"/>
    <row r="6357" ht="12.75" customHeight="1" x14ac:dyDescent="0.2"/>
    <row r="6358" ht="12.75" customHeight="1" x14ac:dyDescent="0.2"/>
    <row r="6359" ht="12.75" customHeight="1" x14ac:dyDescent="0.2"/>
    <row r="6360" ht="12.75" customHeight="1" x14ac:dyDescent="0.2"/>
    <row r="6361" ht="12.75" customHeight="1" x14ac:dyDescent="0.2"/>
    <row r="6362" ht="12.75" customHeight="1" x14ac:dyDescent="0.2"/>
    <row r="6363" ht="12.75" customHeight="1" x14ac:dyDescent="0.2"/>
    <row r="6364" ht="12.75" customHeight="1" x14ac:dyDescent="0.2"/>
    <row r="6365" ht="12.75" customHeight="1" x14ac:dyDescent="0.2"/>
    <row r="6366" ht="12.75" customHeight="1" x14ac:dyDescent="0.2"/>
    <row r="6367" ht="12.75" customHeight="1" x14ac:dyDescent="0.2"/>
    <row r="6368" ht="12.75" customHeight="1" x14ac:dyDescent="0.2"/>
    <row r="6369" ht="12.75" customHeight="1" x14ac:dyDescent="0.2"/>
    <row r="6370" ht="12.75" customHeight="1" x14ac:dyDescent="0.2"/>
    <row r="6371" ht="12.75" customHeight="1" x14ac:dyDescent="0.2"/>
    <row r="6372" ht="12.75" customHeight="1" x14ac:dyDescent="0.2"/>
    <row r="6373" ht="12.75" customHeight="1" x14ac:dyDescent="0.2"/>
    <row r="6374" ht="12.75" customHeight="1" x14ac:dyDescent="0.2"/>
    <row r="6375" ht="12.75" customHeight="1" x14ac:dyDescent="0.2"/>
    <row r="6376" ht="12.75" customHeight="1" x14ac:dyDescent="0.2"/>
    <row r="6377" ht="12.75" customHeight="1" x14ac:dyDescent="0.2"/>
    <row r="6378" ht="12.75" customHeight="1" x14ac:dyDescent="0.2"/>
    <row r="6379" ht="12.75" customHeight="1" x14ac:dyDescent="0.2"/>
    <row r="6380" ht="12.75" customHeight="1" x14ac:dyDescent="0.2"/>
    <row r="6381" ht="12.75" customHeight="1" x14ac:dyDescent="0.2"/>
    <row r="6382" ht="12.75" customHeight="1" x14ac:dyDescent="0.2"/>
    <row r="6383" ht="12.75" customHeight="1" x14ac:dyDescent="0.2"/>
    <row r="6384" ht="12.75" customHeight="1" x14ac:dyDescent="0.2"/>
    <row r="6385" ht="12.75" customHeight="1" x14ac:dyDescent="0.2"/>
    <row r="6386" ht="12.75" customHeight="1" x14ac:dyDescent="0.2"/>
    <row r="6387" ht="12.75" customHeight="1" x14ac:dyDescent="0.2"/>
    <row r="6388" ht="12.75" customHeight="1" x14ac:dyDescent="0.2"/>
    <row r="6389" ht="12.75" customHeight="1" x14ac:dyDescent="0.2"/>
    <row r="6390" ht="12.75" customHeight="1" x14ac:dyDescent="0.2"/>
    <row r="6391" ht="12.75" customHeight="1" x14ac:dyDescent="0.2"/>
    <row r="6392" ht="12.75" customHeight="1" x14ac:dyDescent="0.2"/>
    <row r="6393" ht="12.75" customHeight="1" x14ac:dyDescent="0.2"/>
    <row r="6394" ht="12.75" customHeight="1" x14ac:dyDescent="0.2"/>
    <row r="6395" ht="12.75" customHeight="1" x14ac:dyDescent="0.2"/>
    <row r="6396" ht="12.75" customHeight="1" x14ac:dyDescent="0.2"/>
    <row r="6397" ht="12.75" customHeight="1" x14ac:dyDescent="0.2"/>
    <row r="6398" ht="12.75" customHeight="1" x14ac:dyDescent="0.2"/>
    <row r="6399" ht="12.75" customHeight="1" x14ac:dyDescent="0.2"/>
    <row r="6400" ht="12.75" customHeight="1" x14ac:dyDescent="0.2"/>
    <row r="6401" ht="12.75" customHeight="1" x14ac:dyDescent="0.2"/>
    <row r="6402" ht="12.75" customHeight="1" x14ac:dyDescent="0.2"/>
    <row r="6403" ht="12.75" customHeight="1" x14ac:dyDescent="0.2"/>
    <row r="6404" ht="12.75" customHeight="1" x14ac:dyDescent="0.2"/>
    <row r="6405" ht="12.75" customHeight="1" x14ac:dyDescent="0.2"/>
    <row r="6406" ht="12.75" customHeight="1" x14ac:dyDescent="0.2"/>
    <row r="6407" ht="12.75" customHeight="1" x14ac:dyDescent="0.2"/>
    <row r="6408" ht="12.75" customHeight="1" x14ac:dyDescent="0.2"/>
    <row r="6409" ht="12.75" customHeight="1" x14ac:dyDescent="0.2"/>
    <row r="6410" ht="12.75" customHeight="1" x14ac:dyDescent="0.2"/>
    <row r="6411" ht="12.75" customHeight="1" x14ac:dyDescent="0.2"/>
    <row r="6412" ht="12.75" customHeight="1" x14ac:dyDescent="0.2"/>
    <row r="6413" ht="12.75" customHeight="1" x14ac:dyDescent="0.2"/>
    <row r="6414" ht="12.75" customHeight="1" x14ac:dyDescent="0.2"/>
    <row r="6415" ht="12.75" customHeight="1" x14ac:dyDescent="0.2"/>
    <row r="6416" ht="12.75" customHeight="1" x14ac:dyDescent="0.2"/>
    <row r="6417" ht="12.75" customHeight="1" x14ac:dyDescent="0.2"/>
    <row r="6418" ht="12.75" customHeight="1" x14ac:dyDescent="0.2"/>
    <row r="6419" ht="12.75" customHeight="1" x14ac:dyDescent="0.2"/>
    <row r="6420" ht="12.75" customHeight="1" x14ac:dyDescent="0.2"/>
    <row r="6421" ht="12.75" customHeight="1" x14ac:dyDescent="0.2"/>
    <row r="6422" ht="12.75" customHeight="1" x14ac:dyDescent="0.2"/>
    <row r="6423" ht="12.75" customHeight="1" x14ac:dyDescent="0.2"/>
    <row r="6424" ht="12.75" customHeight="1" x14ac:dyDescent="0.2"/>
    <row r="6425" ht="12.75" customHeight="1" x14ac:dyDescent="0.2"/>
    <row r="6426" ht="12.75" customHeight="1" x14ac:dyDescent="0.2"/>
    <row r="6427" ht="12.75" customHeight="1" x14ac:dyDescent="0.2"/>
    <row r="6428" ht="12.75" customHeight="1" x14ac:dyDescent="0.2"/>
    <row r="6429" ht="12.75" customHeight="1" x14ac:dyDescent="0.2"/>
    <row r="6430" ht="12.75" customHeight="1" x14ac:dyDescent="0.2"/>
    <row r="6431" ht="12.75" customHeight="1" x14ac:dyDescent="0.2"/>
    <row r="6432" ht="12.75" customHeight="1" x14ac:dyDescent="0.2"/>
    <row r="6433" ht="12.75" customHeight="1" x14ac:dyDescent="0.2"/>
    <row r="6434" ht="12.75" customHeight="1" x14ac:dyDescent="0.2"/>
    <row r="6435" ht="12.75" customHeight="1" x14ac:dyDescent="0.2"/>
    <row r="6436" ht="12.75" customHeight="1" x14ac:dyDescent="0.2"/>
    <row r="6437" ht="12.75" customHeight="1" x14ac:dyDescent="0.2"/>
    <row r="6438" ht="12.75" customHeight="1" x14ac:dyDescent="0.2"/>
    <row r="6439" ht="12.75" customHeight="1" x14ac:dyDescent="0.2"/>
    <row r="6440" ht="12.75" customHeight="1" x14ac:dyDescent="0.2"/>
    <row r="6441" ht="12.75" customHeight="1" x14ac:dyDescent="0.2"/>
    <row r="6442" ht="12.75" customHeight="1" x14ac:dyDescent="0.2"/>
    <row r="6443" ht="12.75" customHeight="1" x14ac:dyDescent="0.2"/>
    <row r="6444" ht="12.75" customHeight="1" x14ac:dyDescent="0.2"/>
    <row r="6445" ht="12.75" customHeight="1" x14ac:dyDescent="0.2"/>
    <row r="6446" ht="12.75" customHeight="1" x14ac:dyDescent="0.2"/>
    <row r="6447" ht="12.75" customHeight="1" x14ac:dyDescent="0.2"/>
    <row r="6448" ht="12.75" customHeight="1" x14ac:dyDescent="0.2"/>
    <row r="6449" ht="12.75" customHeight="1" x14ac:dyDescent="0.2"/>
    <row r="6450" ht="12.75" customHeight="1" x14ac:dyDescent="0.2"/>
    <row r="6451" ht="12.75" customHeight="1" x14ac:dyDescent="0.2"/>
    <row r="6452" ht="12.75" customHeight="1" x14ac:dyDescent="0.2"/>
    <row r="6453" ht="12.75" customHeight="1" x14ac:dyDescent="0.2"/>
    <row r="6454" ht="12.75" customHeight="1" x14ac:dyDescent="0.2"/>
    <row r="6455" ht="12.75" customHeight="1" x14ac:dyDescent="0.2"/>
    <row r="6456" ht="12.75" customHeight="1" x14ac:dyDescent="0.2"/>
    <row r="6457" ht="12.75" customHeight="1" x14ac:dyDescent="0.2"/>
    <row r="6458" ht="12.75" customHeight="1" x14ac:dyDescent="0.2"/>
    <row r="6459" ht="12.75" customHeight="1" x14ac:dyDescent="0.2"/>
    <row r="6460" ht="12.75" customHeight="1" x14ac:dyDescent="0.2"/>
    <row r="6461" ht="12.75" customHeight="1" x14ac:dyDescent="0.2"/>
    <row r="6462" ht="12.75" customHeight="1" x14ac:dyDescent="0.2"/>
    <row r="6463" ht="12.75" customHeight="1" x14ac:dyDescent="0.2"/>
    <row r="6464" ht="12.75" customHeight="1" x14ac:dyDescent="0.2"/>
    <row r="6465" ht="12.75" customHeight="1" x14ac:dyDescent="0.2"/>
    <row r="6466" ht="12.75" customHeight="1" x14ac:dyDescent="0.2"/>
    <row r="6467" ht="12.75" customHeight="1" x14ac:dyDescent="0.2"/>
    <row r="6468" ht="12.75" customHeight="1" x14ac:dyDescent="0.2"/>
    <row r="6469" ht="12.75" customHeight="1" x14ac:dyDescent="0.2"/>
    <row r="6470" ht="12.75" customHeight="1" x14ac:dyDescent="0.2"/>
    <row r="6471" ht="12.75" customHeight="1" x14ac:dyDescent="0.2"/>
    <row r="6472" ht="12.75" customHeight="1" x14ac:dyDescent="0.2"/>
    <row r="6473" ht="12.75" customHeight="1" x14ac:dyDescent="0.2"/>
    <row r="6474" ht="12.75" customHeight="1" x14ac:dyDescent="0.2"/>
    <row r="6475" ht="12.75" customHeight="1" x14ac:dyDescent="0.2"/>
    <row r="6476" ht="12.75" customHeight="1" x14ac:dyDescent="0.2"/>
    <row r="6477" ht="12.75" customHeight="1" x14ac:dyDescent="0.2"/>
    <row r="6478" ht="12.75" customHeight="1" x14ac:dyDescent="0.2"/>
    <row r="6479" ht="12.75" customHeight="1" x14ac:dyDescent="0.2"/>
    <row r="6480" ht="12.75" customHeight="1" x14ac:dyDescent="0.2"/>
    <row r="6481" ht="12.75" customHeight="1" x14ac:dyDescent="0.2"/>
    <row r="6482" ht="12.75" customHeight="1" x14ac:dyDescent="0.2"/>
    <row r="6483" ht="12.75" customHeight="1" x14ac:dyDescent="0.2"/>
    <row r="6484" ht="12.75" customHeight="1" x14ac:dyDescent="0.2"/>
    <row r="6485" ht="12.75" customHeight="1" x14ac:dyDescent="0.2"/>
    <row r="6486" ht="12.75" customHeight="1" x14ac:dyDescent="0.2"/>
    <row r="6487" ht="12.75" customHeight="1" x14ac:dyDescent="0.2"/>
    <row r="6488" ht="12.75" customHeight="1" x14ac:dyDescent="0.2"/>
    <row r="6489" ht="12.75" customHeight="1" x14ac:dyDescent="0.2"/>
    <row r="6490" ht="12.75" customHeight="1" x14ac:dyDescent="0.2"/>
    <row r="6491" ht="12.75" customHeight="1" x14ac:dyDescent="0.2"/>
    <row r="6492" ht="12.75" customHeight="1" x14ac:dyDescent="0.2"/>
    <row r="6493" ht="12.75" customHeight="1" x14ac:dyDescent="0.2"/>
    <row r="6494" ht="12.75" customHeight="1" x14ac:dyDescent="0.2"/>
    <row r="6495" ht="12.75" customHeight="1" x14ac:dyDescent="0.2"/>
    <row r="6496" ht="12.75" customHeight="1" x14ac:dyDescent="0.2"/>
    <row r="6497" ht="12.75" customHeight="1" x14ac:dyDescent="0.2"/>
    <row r="6498" ht="12.75" customHeight="1" x14ac:dyDescent="0.2"/>
    <row r="6499" ht="12.75" customHeight="1" x14ac:dyDescent="0.2"/>
    <row r="6500" ht="12.75" customHeight="1" x14ac:dyDescent="0.2"/>
    <row r="6501" ht="12.75" customHeight="1" x14ac:dyDescent="0.2"/>
    <row r="6502" ht="12.75" customHeight="1" x14ac:dyDescent="0.2"/>
    <row r="6503" ht="12.75" customHeight="1" x14ac:dyDescent="0.2"/>
    <row r="6504" ht="12.75" customHeight="1" x14ac:dyDescent="0.2"/>
    <row r="6505" ht="12.75" customHeight="1" x14ac:dyDescent="0.2"/>
    <row r="6506" ht="12.75" customHeight="1" x14ac:dyDescent="0.2"/>
    <row r="6507" ht="12.75" customHeight="1" x14ac:dyDescent="0.2"/>
    <row r="6508" ht="12.75" customHeight="1" x14ac:dyDescent="0.2"/>
    <row r="6509" ht="12.75" customHeight="1" x14ac:dyDescent="0.2"/>
    <row r="6510" ht="12.75" customHeight="1" x14ac:dyDescent="0.2"/>
    <row r="6511" ht="12.75" customHeight="1" x14ac:dyDescent="0.2"/>
    <row r="6512" ht="12.75" customHeight="1" x14ac:dyDescent="0.2"/>
    <row r="6513" ht="12.75" customHeight="1" x14ac:dyDescent="0.2"/>
    <row r="6514" ht="12.75" customHeight="1" x14ac:dyDescent="0.2"/>
    <row r="6515" ht="12.75" customHeight="1" x14ac:dyDescent="0.2"/>
    <row r="6516" ht="12.75" customHeight="1" x14ac:dyDescent="0.2"/>
    <row r="6517" ht="12.75" customHeight="1" x14ac:dyDescent="0.2"/>
    <row r="6518" ht="12.75" customHeight="1" x14ac:dyDescent="0.2"/>
    <row r="6519" ht="12.75" customHeight="1" x14ac:dyDescent="0.2"/>
    <row r="6520" ht="12.75" customHeight="1" x14ac:dyDescent="0.2"/>
    <row r="6521" ht="12.75" customHeight="1" x14ac:dyDescent="0.2"/>
    <row r="6522" ht="12.75" customHeight="1" x14ac:dyDescent="0.2"/>
    <row r="6523" ht="12.75" customHeight="1" x14ac:dyDescent="0.2"/>
    <row r="6524" ht="12.75" customHeight="1" x14ac:dyDescent="0.2"/>
    <row r="6525" ht="12.75" customHeight="1" x14ac:dyDescent="0.2"/>
    <row r="6526" ht="12.75" customHeight="1" x14ac:dyDescent="0.2"/>
    <row r="6527" ht="12.75" customHeight="1" x14ac:dyDescent="0.2"/>
    <row r="6528" ht="12.75" customHeight="1" x14ac:dyDescent="0.2"/>
    <row r="6529" ht="12.75" customHeight="1" x14ac:dyDescent="0.2"/>
    <row r="6530" ht="12.75" customHeight="1" x14ac:dyDescent="0.2"/>
    <row r="6531" ht="12.75" customHeight="1" x14ac:dyDescent="0.2"/>
    <row r="6532" ht="12.75" customHeight="1" x14ac:dyDescent="0.2"/>
    <row r="6533" ht="12.75" customHeight="1" x14ac:dyDescent="0.2"/>
    <row r="6534" ht="12.75" customHeight="1" x14ac:dyDescent="0.2"/>
    <row r="6535" ht="12.75" customHeight="1" x14ac:dyDescent="0.2"/>
    <row r="6536" ht="12.75" customHeight="1" x14ac:dyDescent="0.2"/>
    <row r="6537" ht="12.75" customHeight="1" x14ac:dyDescent="0.2"/>
    <row r="6538" ht="12.75" customHeight="1" x14ac:dyDescent="0.2"/>
    <row r="6539" ht="12.75" customHeight="1" x14ac:dyDescent="0.2"/>
    <row r="6540" ht="12.75" customHeight="1" x14ac:dyDescent="0.2"/>
    <row r="6541" ht="12.75" customHeight="1" x14ac:dyDescent="0.2"/>
    <row r="6542" ht="12.75" customHeight="1" x14ac:dyDescent="0.2"/>
    <row r="6543" ht="12.75" customHeight="1" x14ac:dyDescent="0.2"/>
    <row r="6544" ht="12.75" customHeight="1" x14ac:dyDescent="0.2"/>
    <row r="6545" ht="12.75" customHeight="1" x14ac:dyDescent="0.2"/>
    <row r="6546" ht="12.75" customHeight="1" x14ac:dyDescent="0.2"/>
    <row r="6547" ht="12.75" customHeight="1" x14ac:dyDescent="0.2"/>
    <row r="6548" ht="12.75" customHeight="1" x14ac:dyDescent="0.2"/>
    <row r="6549" ht="12.75" customHeight="1" x14ac:dyDescent="0.2"/>
    <row r="6550" ht="12.75" customHeight="1" x14ac:dyDescent="0.2"/>
    <row r="6551" ht="12.75" customHeight="1" x14ac:dyDescent="0.2"/>
    <row r="6552" ht="12.75" customHeight="1" x14ac:dyDescent="0.2"/>
    <row r="6553" ht="12.75" customHeight="1" x14ac:dyDescent="0.2"/>
    <row r="6554" ht="12.75" customHeight="1" x14ac:dyDescent="0.2"/>
    <row r="6555" ht="12.75" customHeight="1" x14ac:dyDescent="0.2"/>
    <row r="6556" ht="12.75" customHeight="1" x14ac:dyDescent="0.2"/>
    <row r="6557" ht="12.75" customHeight="1" x14ac:dyDescent="0.2"/>
    <row r="6558" ht="12.75" customHeight="1" x14ac:dyDescent="0.2"/>
    <row r="6559" ht="12.75" customHeight="1" x14ac:dyDescent="0.2"/>
    <row r="6560" ht="12.75" customHeight="1" x14ac:dyDescent="0.2"/>
    <row r="6561" ht="12.75" customHeight="1" x14ac:dyDescent="0.2"/>
    <row r="6562" ht="12.75" customHeight="1" x14ac:dyDescent="0.2"/>
    <row r="6563" ht="12.75" customHeight="1" x14ac:dyDescent="0.2"/>
    <row r="6564" ht="12.75" customHeight="1" x14ac:dyDescent="0.2"/>
    <row r="6565" ht="12.75" customHeight="1" x14ac:dyDescent="0.2"/>
    <row r="6566" ht="12.75" customHeight="1" x14ac:dyDescent="0.2"/>
    <row r="6567" ht="12.75" customHeight="1" x14ac:dyDescent="0.2"/>
    <row r="6568" ht="12.75" customHeight="1" x14ac:dyDescent="0.2"/>
    <row r="6569" ht="12.75" customHeight="1" x14ac:dyDescent="0.2"/>
    <row r="6570" ht="12.75" customHeight="1" x14ac:dyDescent="0.2"/>
    <row r="6571" ht="12.75" customHeight="1" x14ac:dyDescent="0.2"/>
    <row r="6572" ht="12.75" customHeight="1" x14ac:dyDescent="0.2"/>
    <row r="6573" ht="12.75" customHeight="1" x14ac:dyDescent="0.2"/>
    <row r="6574" ht="12.75" customHeight="1" x14ac:dyDescent="0.2"/>
    <row r="6575" ht="12.75" customHeight="1" x14ac:dyDescent="0.2"/>
    <row r="6576" ht="12.75" customHeight="1" x14ac:dyDescent="0.2"/>
    <row r="6577" ht="12.75" customHeight="1" x14ac:dyDescent="0.2"/>
    <row r="6578" ht="12.75" customHeight="1" x14ac:dyDescent="0.2"/>
    <row r="6579" ht="12.75" customHeight="1" x14ac:dyDescent="0.2"/>
    <row r="6580" ht="12.75" customHeight="1" x14ac:dyDescent="0.2"/>
    <row r="6581" ht="12.75" customHeight="1" x14ac:dyDescent="0.2"/>
    <row r="6582" ht="12.75" customHeight="1" x14ac:dyDescent="0.2"/>
    <row r="6583" ht="12.75" customHeight="1" x14ac:dyDescent="0.2"/>
    <row r="6584" ht="12.75" customHeight="1" x14ac:dyDescent="0.2"/>
    <row r="6585" ht="12.75" customHeight="1" x14ac:dyDescent="0.2"/>
    <row r="6586" ht="12.75" customHeight="1" x14ac:dyDescent="0.2"/>
    <row r="6587" ht="12.75" customHeight="1" x14ac:dyDescent="0.2"/>
    <row r="6588" ht="12.75" customHeight="1" x14ac:dyDescent="0.2"/>
    <row r="6589" ht="12.75" customHeight="1" x14ac:dyDescent="0.2"/>
    <row r="6590" ht="12.75" customHeight="1" x14ac:dyDescent="0.2"/>
    <row r="6591" ht="12.75" customHeight="1" x14ac:dyDescent="0.2"/>
    <row r="6592" ht="12.75" customHeight="1" x14ac:dyDescent="0.2"/>
    <row r="6593" ht="12.75" customHeight="1" x14ac:dyDescent="0.2"/>
    <row r="6594" ht="12.75" customHeight="1" x14ac:dyDescent="0.2"/>
    <row r="6595" ht="12.75" customHeight="1" x14ac:dyDescent="0.2"/>
    <row r="6596" ht="12.75" customHeight="1" x14ac:dyDescent="0.2"/>
    <row r="6597" ht="12.75" customHeight="1" x14ac:dyDescent="0.2"/>
    <row r="6598" ht="12.75" customHeight="1" x14ac:dyDescent="0.2"/>
    <row r="6599" ht="12.75" customHeight="1" x14ac:dyDescent="0.2"/>
    <row r="6600" ht="12.75" customHeight="1" x14ac:dyDescent="0.2"/>
    <row r="6601" ht="12.75" customHeight="1" x14ac:dyDescent="0.2"/>
    <row r="6602" ht="12.75" customHeight="1" x14ac:dyDescent="0.2"/>
    <row r="6603" ht="12.75" customHeight="1" x14ac:dyDescent="0.2"/>
    <row r="6604" ht="12.75" customHeight="1" x14ac:dyDescent="0.2"/>
    <row r="6605" ht="12.75" customHeight="1" x14ac:dyDescent="0.2"/>
    <row r="6606" ht="12.75" customHeight="1" x14ac:dyDescent="0.2"/>
    <row r="6607" ht="12.75" customHeight="1" x14ac:dyDescent="0.2"/>
    <row r="6608" ht="12.75" customHeight="1" x14ac:dyDescent="0.2"/>
    <row r="6609" ht="12.75" customHeight="1" x14ac:dyDescent="0.2"/>
    <row r="6610" ht="12.75" customHeight="1" x14ac:dyDescent="0.2"/>
    <row r="6611" ht="12.75" customHeight="1" x14ac:dyDescent="0.2"/>
    <row r="6612" ht="12.75" customHeight="1" x14ac:dyDescent="0.2"/>
    <row r="6613" ht="12.75" customHeight="1" x14ac:dyDescent="0.2"/>
    <row r="6614" ht="12.75" customHeight="1" x14ac:dyDescent="0.2"/>
    <row r="6615" ht="12.75" customHeight="1" x14ac:dyDescent="0.2"/>
    <row r="6616" ht="12.75" customHeight="1" x14ac:dyDescent="0.2"/>
    <row r="6617" ht="12.75" customHeight="1" x14ac:dyDescent="0.2"/>
    <row r="6618" ht="12.75" customHeight="1" x14ac:dyDescent="0.2"/>
    <row r="6619" ht="12.75" customHeight="1" x14ac:dyDescent="0.2"/>
    <row r="6620" ht="12.75" customHeight="1" x14ac:dyDescent="0.2"/>
    <row r="6621" ht="12.75" customHeight="1" x14ac:dyDescent="0.2"/>
    <row r="6622" ht="12.75" customHeight="1" x14ac:dyDescent="0.2"/>
    <row r="6623" ht="12.75" customHeight="1" x14ac:dyDescent="0.2"/>
    <row r="6624" ht="12.75" customHeight="1" x14ac:dyDescent="0.2"/>
    <row r="6625" ht="12.75" customHeight="1" x14ac:dyDescent="0.2"/>
    <row r="6626" ht="12.75" customHeight="1" x14ac:dyDescent="0.2"/>
    <row r="6627" ht="12.75" customHeight="1" x14ac:dyDescent="0.2"/>
    <row r="6628" ht="12.75" customHeight="1" x14ac:dyDescent="0.2"/>
    <row r="6629" ht="12.75" customHeight="1" x14ac:dyDescent="0.2"/>
    <row r="6630" ht="12.75" customHeight="1" x14ac:dyDescent="0.2"/>
    <row r="6631" ht="12.75" customHeight="1" x14ac:dyDescent="0.2"/>
    <row r="6632" ht="12.75" customHeight="1" x14ac:dyDescent="0.2"/>
    <row r="6633" ht="12.75" customHeight="1" x14ac:dyDescent="0.2"/>
    <row r="6634" ht="12.75" customHeight="1" x14ac:dyDescent="0.2"/>
    <row r="6635" ht="12.75" customHeight="1" x14ac:dyDescent="0.2"/>
    <row r="6636" ht="12.75" customHeight="1" x14ac:dyDescent="0.2"/>
    <row r="6637" ht="12.75" customHeight="1" x14ac:dyDescent="0.2"/>
    <row r="6638" ht="12.75" customHeight="1" x14ac:dyDescent="0.2"/>
    <row r="6639" ht="12.75" customHeight="1" x14ac:dyDescent="0.2"/>
    <row r="6640" ht="12.75" customHeight="1" x14ac:dyDescent="0.2"/>
    <row r="6641" ht="12.75" customHeight="1" x14ac:dyDescent="0.2"/>
    <row r="6642" ht="12.75" customHeight="1" x14ac:dyDescent="0.2"/>
    <row r="6643" ht="12.75" customHeight="1" x14ac:dyDescent="0.2"/>
    <row r="6644" ht="12.75" customHeight="1" x14ac:dyDescent="0.2"/>
    <row r="6645" ht="12.75" customHeight="1" x14ac:dyDescent="0.2"/>
    <row r="6646" ht="12.75" customHeight="1" x14ac:dyDescent="0.2"/>
    <row r="6647" ht="12.75" customHeight="1" x14ac:dyDescent="0.2"/>
    <row r="6648" ht="12.75" customHeight="1" x14ac:dyDescent="0.2"/>
    <row r="6649" ht="12.75" customHeight="1" x14ac:dyDescent="0.2"/>
    <row r="6650" ht="12.75" customHeight="1" x14ac:dyDescent="0.2"/>
    <row r="6651" ht="12.75" customHeight="1" x14ac:dyDescent="0.2"/>
    <row r="6652" ht="12.75" customHeight="1" x14ac:dyDescent="0.2"/>
    <row r="6653" ht="12.75" customHeight="1" x14ac:dyDescent="0.2"/>
    <row r="6654" ht="12.75" customHeight="1" x14ac:dyDescent="0.2"/>
    <row r="6655" ht="12.75" customHeight="1" x14ac:dyDescent="0.2"/>
    <row r="6656" ht="12.75" customHeight="1" x14ac:dyDescent="0.2"/>
    <row r="6657" ht="12.75" customHeight="1" x14ac:dyDescent="0.2"/>
    <row r="6658" ht="12.75" customHeight="1" x14ac:dyDescent="0.2"/>
    <row r="6659" ht="12.75" customHeight="1" x14ac:dyDescent="0.2"/>
    <row r="6660" ht="12.75" customHeight="1" x14ac:dyDescent="0.2"/>
    <row r="6661" ht="12.75" customHeight="1" x14ac:dyDescent="0.2"/>
    <row r="6662" ht="12.75" customHeight="1" x14ac:dyDescent="0.2"/>
    <row r="6663" ht="12.75" customHeight="1" x14ac:dyDescent="0.2"/>
    <row r="6664" ht="12.75" customHeight="1" x14ac:dyDescent="0.2"/>
    <row r="6665" ht="12.75" customHeight="1" x14ac:dyDescent="0.2"/>
    <row r="6666" ht="12.75" customHeight="1" x14ac:dyDescent="0.2"/>
    <row r="6667" ht="12.75" customHeight="1" x14ac:dyDescent="0.2"/>
    <row r="6668" ht="12.75" customHeight="1" x14ac:dyDescent="0.2"/>
    <row r="6669" ht="12.75" customHeight="1" x14ac:dyDescent="0.2"/>
    <row r="6670" ht="12.75" customHeight="1" x14ac:dyDescent="0.2"/>
    <row r="6671" ht="12.75" customHeight="1" x14ac:dyDescent="0.2"/>
    <row r="6672" ht="12.75" customHeight="1" x14ac:dyDescent="0.2"/>
    <row r="6673" ht="12.75" customHeight="1" x14ac:dyDescent="0.2"/>
    <row r="6674" ht="12.75" customHeight="1" x14ac:dyDescent="0.2"/>
    <row r="6675" ht="12.75" customHeight="1" x14ac:dyDescent="0.2"/>
    <row r="6676" ht="12.75" customHeight="1" x14ac:dyDescent="0.2"/>
    <row r="6677" ht="12.75" customHeight="1" x14ac:dyDescent="0.2"/>
    <row r="6678" ht="12.75" customHeight="1" x14ac:dyDescent="0.2"/>
    <row r="6679" ht="12.75" customHeight="1" x14ac:dyDescent="0.2"/>
    <row r="6680" ht="12.75" customHeight="1" x14ac:dyDescent="0.2"/>
    <row r="6681" ht="12.75" customHeight="1" x14ac:dyDescent="0.2"/>
    <row r="6682" ht="12.75" customHeight="1" x14ac:dyDescent="0.2"/>
    <row r="6683" ht="12.75" customHeight="1" x14ac:dyDescent="0.2"/>
    <row r="6684" ht="12.75" customHeight="1" x14ac:dyDescent="0.2"/>
    <row r="6685" ht="12.75" customHeight="1" x14ac:dyDescent="0.2"/>
    <row r="6686" ht="12.75" customHeight="1" x14ac:dyDescent="0.2"/>
    <row r="6687" ht="12.75" customHeight="1" x14ac:dyDescent="0.2"/>
    <row r="6688" ht="12.75" customHeight="1" x14ac:dyDescent="0.2"/>
    <row r="6689" ht="12.75" customHeight="1" x14ac:dyDescent="0.2"/>
    <row r="6690" ht="12.75" customHeight="1" x14ac:dyDescent="0.2"/>
    <row r="6691" ht="12.75" customHeight="1" x14ac:dyDescent="0.2"/>
    <row r="6692" ht="12.75" customHeight="1" x14ac:dyDescent="0.2"/>
    <row r="6693" ht="12.75" customHeight="1" x14ac:dyDescent="0.2"/>
    <row r="6694" ht="12.75" customHeight="1" x14ac:dyDescent="0.2"/>
    <row r="6695" ht="12.75" customHeight="1" x14ac:dyDescent="0.2"/>
    <row r="6696" ht="12.75" customHeight="1" x14ac:dyDescent="0.2"/>
    <row r="6697" ht="12.75" customHeight="1" x14ac:dyDescent="0.2"/>
    <row r="6698" ht="12.75" customHeight="1" x14ac:dyDescent="0.2"/>
    <row r="6699" ht="12.75" customHeight="1" x14ac:dyDescent="0.2"/>
    <row r="6700" ht="12.75" customHeight="1" x14ac:dyDescent="0.2"/>
    <row r="6701" ht="12.75" customHeight="1" x14ac:dyDescent="0.2"/>
    <row r="6702" ht="12.75" customHeight="1" x14ac:dyDescent="0.2"/>
    <row r="6703" ht="12.75" customHeight="1" x14ac:dyDescent="0.2"/>
    <row r="6704" ht="12.75" customHeight="1" x14ac:dyDescent="0.2"/>
    <row r="6705" ht="12.75" customHeight="1" x14ac:dyDescent="0.2"/>
    <row r="6706" ht="12.75" customHeight="1" x14ac:dyDescent="0.2"/>
    <row r="6707" ht="12.75" customHeight="1" x14ac:dyDescent="0.2"/>
    <row r="6708" ht="12.75" customHeight="1" x14ac:dyDescent="0.2"/>
    <row r="6709" ht="12.75" customHeight="1" x14ac:dyDescent="0.2"/>
    <row r="6710" ht="12.75" customHeight="1" x14ac:dyDescent="0.2"/>
    <row r="6711" ht="12.75" customHeight="1" x14ac:dyDescent="0.2"/>
    <row r="6712" ht="12.75" customHeight="1" x14ac:dyDescent="0.2"/>
    <row r="6713" ht="12.75" customHeight="1" x14ac:dyDescent="0.2"/>
    <row r="6714" ht="12.75" customHeight="1" x14ac:dyDescent="0.2"/>
    <row r="6715" ht="12.75" customHeight="1" x14ac:dyDescent="0.2"/>
    <row r="6716" ht="12.75" customHeight="1" x14ac:dyDescent="0.2"/>
    <row r="6717" ht="12.75" customHeight="1" x14ac:dyDescent="0.2"/>
    <row r="6718" ht="12.75" customHeight="1" x14ac:dyDescent="0.2"/>
    <row r="6719" ht="12.75" customHeight="1" x14ac:dyDescent="0.2"/>
    <row r="6720" ht="12.75" customHeight="1" x14ac:dyDescent="0.2"/>
    <row r="6721" ht="12.75" customHeight="1" x14ac:dyDescent="0.2"/>
    <row r="6722" ht="12.75" customHeight="1" x14ac:dyDescent="0.2"/>
    <row r="6723" ht="12.75" customHeight="1" x14ac:dyDescent="0.2"/>
    <row r="6724" ht="12.75" customHeight="1" x14ac:dyDescent="0.2"/>
    <row r="6725" ht="12.75" customHeight="1" x14ac:dyDescent="0.2"/>
    <row r="6726" ht="12.75" customHeight="1" x14ac:dyDescent="0.2"/>
    <row r="6727" ht="12.75" customHeight="1" x14ac:dyDescent="0.2"/>
    <row r="6728" ht="12.75" customHeight="1" x14ac:dyDescent="0.2"/>
    <row r="6729" ht="12.75" customHeight="1" x14ac:dyDescent="0.2"/>
    <row r="6730" ht="12.75" customHeight="1" x14ac:dyDescent="0.2"/>
    <row r="6731" ht="12.75" customHeight="1" x14ac:dyDescent="0.2"/>
    <row r="6732" ht="12.75" customHeight="1" x14ac:dyDescent="0.2"/>
    <row r="6733" ht="12.75" customHeight="1" x14ac:dyDescent="0.2"/>
    <row r="6734" ht="12.75" customHeight="1" x14ac:dyDescent="0.2"/>
    <row r="6735" ht="12.75" customHeight="1" x14ac:dyDescent="0.2"/>
    <row r="6736" ht="12.75" customHeight="1" x14ac:dyDescent="0.2"/>
    <row r="6737" ht="12.75" customHeight="1" x14ac:dyDescent="0.2"/>
    <row r="6738" ht="12.75" customHeight="1" x14ac:dyDescent="0.2"/>
    <row r="6739" ht="12.75" customHeight="1" x14ac:dyDescent="0.2"/>
    <row r="6740" ht="12.75" customHeight="1" x14ac:dyDescent="0.2"/>
    <row r="6741" ht="12.75" customHeight="1" x14ac:dyDescent="0.2"/>
    <row r="6742" ht="12.75" customHeight="1" x14ac:dyDescent="0.2"/>
    <row r="6743" ht="12.75" customHeight="1" x14ac:dyDescent="0.2"/>
    <row r="6744" ht="12.75" customHeight="1" x14ac:dyDescent="0.2"/>
    <row r="6745" ht="12.75" customHeight="1" x14ac:dyDescent="0.2"/>
    <row r="6746" ht="12.75" customHeight="1" x14ac:dyDescent="0.2"/>
    <row r="6747" ht="12.75" customHeight="1" x14ac:dyDescent="0.2"/>
    <row r="6748" ht="12.75" customHeight="1" x14ac:dyDescent="0.2"/>
    <row r="6749" ht="12.75" customHeight="1" x14ac:dyDescent="0.2"/>
    <row r="6750" ht="12.75" customHeight="1" x14ac:dyDescent="0.2"/>
    <row r="6751" ht="12.75" customHeight="1" x14ac:dyDescent="0.2"/>
    <row r="6752" ht="12.75" customHeight="1" x14ac:dyDescent="0.2"/>
    <row r="6753" ht="12.75" customHeight="1" x14ac:dyDescent="0.2"/>
    <row r="6754" ht="12.75" customHeight="1" x14ac:dyDescent="0.2"/>
    <row r="6755" ht="12.75" customHeight="1" x14ac:dyDescent="0.2"/>
    <row r="6756" ht="12.75" customHeight="1" x14ac:dyDescent="0.2"/>
    <row r="6757" ht="12.75" customHeight="1" x14ac:dyDescent="0.2"/>
    <row r="6758" ht="12.75" customHeight="1" x14ac:dyDescent="0.2"/>
    <row r="6759" ht="12.75" customHeight="1" x14ac:dyDescent="0.2"/>
    <row r="6760" ht="12.75" customHeight="1" x14ac:dyDescent="0.2"/>
    <row r="6761" ht="12.75" customHeight="1" x14ac:dyDescent="0.2"/>
    <row r="6762" ht="12.75" customHeight="1" x14ac:dyDescent="0.2"/>
    <row r="6763" ht="12.75" customHeight="1" x14ac:dyDescent="0.2"/>
    <row r="6764" ht="12.75" customHeight="1" x14ac:dyDescent="0.2"/>
    <row r="6765" ht="12.75" customHeight="1" x14ac:dyDescent="0.2"/>
    <row r="6766" ht="12.75" customHeight="1" x14ac:dyDescent="0.2"/>
    <row r="6767" ht="12.75" customHeight="1" x14ac:dyDescent="0.2"/>
    <row r="6768" ht="12.75" customHeight="1" x14ac:dyDescent="0.2"/>
    <row r="6769" ht="12.75" customHeight="1" x14ac:dyDescent="0.2"/>
    <row r="6770" ht="12.75" customHeight="1" x14ac:dyDescent="0.2"/>
    <row r="6771" ht="12.75" customHeight="1" x14ac:dyDescent="0.2"/>
    <row r="6772" ht="12.75" customHeight="1" x14ac:dyDescent="0.2"/>
    <row r="6773" ht="12.75" customHeight="1" x14ac:dyDescent="0.2"/>
    <row r="6774" ht="12.75" customHeight="1" x14ac:dyDescent="0.2"/>
    <row r="6775" ht="12.75" customHeight="1" x14ac:dyDescent="0.2"/>
    <row r="6776" ht="12.75" customHeight="1" x14ac:dyDescent="0.2"/>
    <row r="6777" ht="12.75" customHeight="1" x14ac:dyDescent="0.2"/>
    <row r="6778" ht="12.75" customHeight="1" x14ac:dyDescent="0.2"/>
    <row r="6779" ht="12.75" customHeight="1" x14ac:dyDescent="0.2"/>
    <row r="6780" ht="12.75" customHeight="1" x14ac:dyDescent="0.2"/>
    <row r="6781" ht="12.75" customHeight="1" x14ac:dyDescent="0.2"/>
    <row r="6782" ht="12.75" customHeight="1" x14ac:dyDescent="0.2"/>
    <row r="6783" ht="12.75" customHeight="1" x14ac:dyDescent="0.2"/>
    <row r="6784" ht="12.75" customHeight="1" x14ac:dyDescent="0.2"/>
    <row r="6785" ht="12.75" customHeight="1" x14ac:dyDescent="0.2"/>
    <row r="6786" ht="12.75" customHeight="1" x14ac:dyDescent="0.2"/>
    <row r="6787" ht="12.75" customHeight="1" x14ac:dyDescent="0.2"/>
    <row r="6788" ht="12.75" customHeight="1" x14ac:dyDescent="0.2"/>
    <row r="6789" ht="12.75" customHeight="1" x14ac:dyDescent="0.2"/>
    <row r="6790" ht="12.75" customHeight="1" x14ac:dyDescent="0.2"/>
    <row r="6791" ht="12.75" customHeight="1" x14ac:dyDescent="0.2"/>
    <row r="6792" ht="12.75" customHeight="1" x14ac:dyDescent="0.2"/>
    <row r="6793" ht="12.75" customHeight="1" x14ac:dyDescent="0.2"/>
    <row r="6794" ht="12.75" customHeight="1" x14ac:dyDescent="0.2"/>
    <row r="6795" ht="12.75" customHeight="1" x14ac:dyDescent="0.2"/>
    <row r="6796" ht="12.75" customHeight="1" x14ac:dyDescent="0.2"/>
    <row r="6797" ht="12.75" customHeight="1" x14ac:dyDescent="0.2"/>
    <row r="6798" ht="12.75" customHeight="1" x14ac:dyDescent="0.2"/>
    <row r="6799" ht="12.75" customHeight="1" x14ac:dyDescent="0.2"/>
    <row r="6800" ht="12.75" customHeight="1" x14ac:dyDescent="0.2"/>
    <row r="6801" ht="12.75" customHeight="1" x14ac:dyDescent="0.2"/>
    <row r="6802" ht="12.75" customHeight="1" x14ac:dyDescent="0.2"/>
    <row r="6803" ht="12.75" customHeight="1" x14ac:dyDescent="0.2"/>
    <row r="6804" ht="12.75" customHeight="1" x14ac:dyDescent="0.2"/>
    <row r="6805" ht="12.75" customHeight="1" x14ac:dyDescent="0.2"/>
    <row r="6806" ht="12.75" customHeight="1" x14ac:dyDescent="0.2"/>
    <row r="6807" ht="12.75" customHeight="1" x14ac:dyDescent="0.2"/>
    <row r="6808" ht="12.75" customHeight="1" x14ac:dyDescent="0.2"/>
    <row r="6809" ht="12.75" customHeight="1" x14ac:dyDescent="0.2"/>
    <row r="6810" ht="12.75" customHeight="1" x14ac:dyDescent="0.2"/>
    <row r="6811" ht="12.75" customHeight="1" x14ac:dyDescent="0.2"/>
    <row r="6812" ht="12.75" customHeight="1" x14ac:dyDescent="0.2"/>
    <row r="6813" ht="12.75" customHeight="1" x14ac:dyDescent="0.2"/>
    <row r="6814" ht="12.75" customHeight="1" x14ac:dyDescent="0.2"/>
    <row r="6815" ht="12.75" customHeight="1" x14ac:dyDescent="0.2"/>
    <row r="6816" ht="12.75" customHeight="1" x14ac:dyDescent="0.2"/>
    <row r="6817" ht="12.75" customHeight="1" x14ac:dyDescent="0.2"/>
    <row r="6818" ht="12.75" customHeight="1" x14ac:dyDescent="0.2"/>
    <row r="6819" ht="12.75" customHeight="1" x14ac:dyDescent="0.2"/>
    <row r="6820" ht="12.75" customHeight="1" x14ac:dyDescent="0.2"/>
    <row r="6821" ht="12.75" customHeight="1" x14ac:dyDescent="0.2"/>
    <row r="6822" ht="12.75" customHeight="1" x14ac:dyDescent="0.2"/>
    <row r="6823" ht="12.75" customHeight="1" x14ac:dyDescent="0.2"/>
    <row r="6824" ht="12.75" customHeight="1" x14ac:dyDescent="0.2"/>
    <row r="6825" ht="12.75" customHeight="1" x14ac:dyDescent="0.2"/>
    <row r="6826" ht="12.75" customHeight="1" x14ac:dyDescent="0.2"/>
    <row r="6827" ht="12.75" customHeight="1" x14ac:dyDescent="0.2"/>
    <row r="6828" ht="12.75" customHeight="1" x14ac:dyDescent="0.2"/>
    <row r="6829" ht="12.75" customHeight="1" x14ac:dyDescent="0.2"/>
    <row r="6830" ht="12.75" customHeight="1" x14ac:dyDescent="0.2"/>
    <row r="6831" ht="12.75" customHeight="1" x14ac:dyDescent="0.2"/>
    <row r="6832" ht="12.75" customHeight="1" x14ac:dyDescent="0.2"/>
    <row r="6833" ht="12.75" customHeight="1" x14ac:dyDescent="0.2"/>
    <row r="6834" ht="12.75" customHeight="1" x14ac:dyDescent="0.2"/>
    <row r="6835" ht="12.75" customHeight="1" x14ac:dyDescent="0.2"/>
    <row r="6836" ht="12.75" customHeight="1" x14ac:dyDescent="0.2"/>
    <row r="6837" ht="12.75" customHeight="1" x14ac:dyDescent="0.2"/>
    <row r="6838" ht="12.75" customHeight="1" x14ac:dyDescent="0.2"/>
    <row r="6839" ht="12.75" customHeight="1" x14ac:dyDescent="0.2"/>
    <row r="6840" ht="12.75" customHeight="1" x14ac:dyDescent="0.2"/>
    <row r="6841" ht="12.75" customHeight="1" x14ac:dyDescent="0.2"/>
    <row r="6842" ht="12.75" customHeight="1" x14ac:dyDescent="0.2"/>
    <row r="6843" ht="12.75" customHeight="1" x14ac:dyDescent="0.2"/>
    <row r="6844" ht="12.75" customHeight="1" x14ac:dyDescent="0.2"/>
    <row r="6845" ht="12.75" customHeight="1" x14ac:dyDescent="0.2"/>
    <row r="6846" ht="12.75" customHeight="1" x14ac:dyDescent="0.2"/>
    <row r="6847" ht="12.75" customHeight="1" x14ac:dyDescent="0.2"/>
    <row r="6848" ht="12.75" customHeight="1" x14ac:dyDescent="0.2"/>
    <row r="6849" ht="12.75" customHeight="1" x14ac:dyDescent="0.2"/>
    <row r="6850" ht="12.75" customHeight="1" x14ac:dyDescent="0.2"/>
    <row r="6851" ht="12.75" customHeight="1" x14ac:dyDescent="0.2"/>
    <row r="6852" ht="12.75" customHeight="1" x14ac:dyDescent="0.2"/>
    <row r="6853" ht="12.75" customHeight="1" x14ac:dyDescent="0.2"/>
    <row r="6854" ht="12.75" customHeight="1" x14ac:dyDescent="0.2"/>
    <row r="6855" ht="12.75" customHeight="1" x14ac:dyDescent="0.2"/>
    <row r="6856" ht="12.75" customHeight="1" x14ac:dyDescent="0.2"/>
    <row r="6857" ht="12.75" customHeight="1" x14ac:dyDescent="0.2"/>
    <row r="6858" ht="12.75" customHeight="1" x14ac:dyDescent="0.2"/>
    <row r="6859" ht="12.75" customHeight="1" x14ac:dyDescent="0.2"/>
    <row r="6860" ht="12.75" customHeight="1" x14ac:dyDescent="0.2"/>
    <row r="6861" ht="12.75" customHeight="1" x14ac:dyDescent="0.2"/>
    <row r="6862" ht="12.75" customHeight="1" x14ac:dyDescent="0.2"/>
    <row r="6863" ht="12.75" customHeight="1" x14ac:dyDescent="0.2"/>
    <row r="6864" ht="12.75" customHeight="1" x14ac:dyDescent="0.2"/>
    <row r="6865" ht="12.75" customHeight="1" x14ac:dyDescent="0.2"/>
    <row r="6866" ht="12.75" customHeight="1" x14ac:dyDescent="0.2"/>
    <row r="6867" ht="12.75" customHeight="1" x14ac:dyDescent="0.2"/>
    <row r="6868" ht="12.75" customHeight="1" x14ac:dyDescent="0.2"/>
    <row r="6869" ht="12.75" customHeight="1" x14ac:dyDescent="0.2"/>
    <row r="6870" ht="12.75" customHeight="1" x14ac:dyDescent="0.2"/>
    <row r="6871" ht="12.75" customHeight="1" x14ac:dyDescent="0.2"/>
    <row r="6872" ht="12.75" customHeight="1" x14ac:dyDescent="0.2"/>
    <row r="6873" ht="12.75" customHeight="1" x14ac:dyDescent="0.2"/>
    <row r="6874" ht="12.75" customHeight="1" x14ac:dyDescent="0.2"/>
    <row r="6875" ht="12.75" customHeight="1" x14ac:dyDescent="0.2"/>
    <row r="6876" ht="12.75" customHeight="1" x14ac:dyDescent="0.2"/>
    <row r="6877" ht="12.75" customHeight="1" x14ac:dyDescent="0.2"/>
    <row r="6878" ht="12.75" customHeight="1" x14ac:dyDescent="0.2"/>
    <row r="6879" ht="12.75" customHeight="1" x14ac:dyDescent="0.2"/>
    <row r="6880" ht="12.75" customHeight="1" x14ac:dyDescent="0.2"/>
    <row r="6881" ht="12.75" customHeight="1" x14ac:dyDescent="0.2"/>
    <row r="6882" ht="12.75" customHeight="1" x14ac:dyDescent="0.2"/>
    <row r="6883" ht="12.75" customHeight="1" x14ac:dyDescent="0.2"/>
    <row r="6884" ht="12.75" customHeight="1" x14ac:dyDescent="0.2"/>
    <row r="6885" ht="12.75" customHeight="1" x14ac:dyDescent="0.2"/>
    <row r="6886" ht="12.75" customHeight="1" x14ac:dyDescent="0.2"/>
    <row r="6887" ht="12.75" customHeight="1" x14ac:dyDescent="0.2"/>
    <row r="6888" ht="12.75" customHeight="1" x14ac:dyDescent="0.2"/>
    <row r="6889" ht="12.75" customHeight="1" x14ac:dyDescent="0.2"/>
    <row r="6890" ht="12.75" customHeight="1" x14ac:dyDescent="0.2"/>
    <row r="6891" ht="12.75" customHeight="1" x14ac:dyDescent="0.2"/>
    <row r="6892" ht="12.75" customHeight="1" x14ac:dyDescent="0.2"/>
    <row r="6893" ht="12.75" customHeight="1" x14ac:dyDescent="0.2"/>
    <row r="6894" ht="12.75" customHeight="1" x14ac:dyDescent="0.2"/>
    <row r="6895" ht="12.75" customHeight="1" x14ac:dyDescent="0.2"/>
    <row r="6896" ht="12.75" customHeight="1" x14ac:dyDescent="0.2"/>
    <row r="6897" ht="12.75" customHeight="1" x14ac:dyDescent="0.2"/>
    <row r="6898" ht="12.75" customHeight="1" x14ac:dyDescent="0.2"/>
    <row r="6899" ht="12.75" customHeight="1" x14ac:dyDescent="0.2"/>
    <row r="6900" ht="12.75" customHeight="1" x14ac:dyDescent="0.2"/>
    <row r="6901" ht="12.75" customHeight="1" x14ac:dyDescent="0.2"/>
    <row r="6902" ht="12.75" customHeight="1" x14ac:dyDescent="0.2"/>
    <row r="6903" ht="12.75" customHeight="1" x14ac:dyDescent="0.2"/>
    <row r="6904" ht="12.75" customHeight="1" x14ac:dyDescent="0.2"/>
    <row r="6905" ht="12.75" customHeight="1" x14ac:dyDescent="0.2"/>
    <row r="6906" ht="12.75" customHeight="1" x14ac:dyDescent="0.2"/>
    <row r="6907" ht="12.75" customHeight="1" x14ac:dyDescent="0.2"/>
    <row r="6908" ht="12.75" customHeight="1" x14ac:dyDescent="0.2"/>
    <row r="6909" ht="12.75" customHeight="1" x14ac:dyDescent="0.2"/>
    <row r="6910" ht="12.75" customHeight="1" x14ac:dyDescent="0.2"/>
    <row r="6911" ht="12.75" customHeight="1" x14ac:dyDescent="0.2"/>
    <row r="6912" ht="12.75" customHeight="1" x14ac:dyDescent="0.2"/>
    <row r="6913" ht="12.75" customHeight="1" x14ac:dyDescent="0.2"/>
    <row r="6914" ht="12.75" customHeight="1" x14ac:dyDescent="0.2"/>
    <row r="6915" ht="12.75" customHeight="1" x14ac:dyDescent="0.2"/>
    <row r="6916" ht="12.75" customHeight="1" x14ac:dyDescent="0.2"/>
    <row r="6917" ht="12.75" customHeight="1" x14ac:dyDescent="0.2"/>
    <row r="6918" ht="12.75" customHeight="1" x14ac:dyDescent="0.2"/>
    <row r="6919" ht="12.75" customHeight="1" x14ac:dyDescent="0.2"/>
    <row r="6920" ht="12.75" customHeight="1" x14ac:dyDescent="0.2"/>
    <row r="6921" ht="12.75" customHeight="1" x14ac:dyDescent="0.2"/>
    <row r="6922" ht="12.75" customHeight="1" x14ac:dyDescent="0.2"/>
    <row r="6923" ht="12.75" customHeight="1" x14ac:dyDescent="0.2"/>
    <row r="6924" ht="12.75" customHeight="1" x14ac:dyDescent="0.2"/>
    <row r="6925" ht="12.75" customHeight="1" x14ac:dyDescent="0.2"/>
    <row r="6926" ht="12.75" customHeight="1" x14ac:dyDescent="0.2"/>
    <row r="6927" ht="12.75" customHeight="1" x14ac:dyDescent="0.2"/>
    <row r="6928" ht="12.75" customHeight="1" x14ac:dyDescent="0.2"/>
    <row r="6929" ht="12.75" customHeight="1" x14ac:dyDescent="0.2"/>
    <row r="6930" ht="12.75" customHeight="1" x14ac:dyDescent="0.2"/>
    <row r="6931" ht="12.75" customHeight="1" x14ac:dyDescent="0.2"/>
    <row r="6932" ht="12.75" customHeight="1" x14ac:dyDescent="0.2"/>
    <row r="6933" ht="12.75" customHeight="1" x14ac:dyDescent="0.2"/>
    <row r="6934" ht="12.75" customHeight="1" x14ac:dyDescent="0.2"/>
    <row r="6935" ht="12.75" customHeight="1" x14ac:dyDescent="0.2"/>
    <row r="6936" ht="12.75" customHeight="1" x14ac:dyDescent="0.2"/>
    <row r="6937" ht="12.75" customHeight="1" x14ac:dyDescent="0.2"/>
    <row r="6938" ht="12.75" customHeight="1" x14ac:dyDescent="0.2"/>
    <row r="6939" ht="12.75" customHeight="1" x14ac:dyDescent="0.2"/>
    <row r="6940" ht="12.75" customHeight="1" x14ac:dyDescent="0.2"/>
    <row r="6941" ht="12.75" customHeight="1" x14ac:dyDescent="0.2"/>
    <row r="6942" ht="12.75" customHeight="1" x14ac:dyDescent="0.2"/>
    <row r="6943" ht="12.75" customHeight="1" x14ac:dyDescent="0.2"/>
    <row r="6944" ht="12.75" customHeight="1" x14ac:dyDescent="0.2"/>
    <row r="6945" ht="12.75" customHeight="1" x14ac:dyDescent="0.2"/>
    <row r="6946" ht="12.75" customHeight="1" x14ac:dyDescent="0.2"/>
    <row r="6947" ht="12.75" customHeight="1" x14ac:dyDescent="0.2"/>
    <row r="6948" ht="12.75" customHeight="1" x14ac:dyDescent="0.2"/>
    <row r="6949" ht="12.75" customHeight="1" x14ac:dyDescent="0.2"/>
    <row r="6950" ht="12.75" customHeight="1" x14ac:dyDescent="0.2"/>
    <row r="6951" ht="12.75" customHeight="1" x14ac:dyDescent="0.2"/>
    <row r="6952" ht="12.75" customHeight="1" x14ac:dyDescent="0.2"/>
    <row r="6953" ht="12.75" customHeight="1" x14ac:dyDescent="0.2"/>
    <row r="6954" ht="12.75" customHeight="1" x14ac:dyDescent="0.2"/>
    <row r="6955" ht="12.75" customHeight="1" x14ac:dyDescent="0.2"/>
    <row r="6956" ht="12.75" customHeight="1" x14ac:dyDescent="0.2"/>
    <row r="6957" ht="12.75" customHeight="1" x14ac:dyDescent="0.2"/>
    <row r="6958" ht="12.75" customHeight="1" x14ac:dyDescent="0.2"/>
    <row r="6959" ht="12.75" customHeight="1" x14ac:dyDescent="0.2"/>
    <row r="6960" ht="12.75" customHeight="1" x14ac:dyDescent="0.2"/>
    <row r="6961" ht="12.75" customHeight="1" x14ac:dyDescent="0.2"/>
    <row r="6962" ht="12.75" customHeight="1" x14ac:dyDescent="0.2"/>
    <row r="6963" ht="12.75" customHeight="1" x14ac:dyDescent="0.2"/>
    <row r="6964" ht="12.75" customHeight="1" x14ac:dyDescent="0.2"/>
    <row r="6965" ht="12.75" customHeight="1" x14ac:dyDescent="0.2"/>
    <row r="6966" ht="12.75" customHeight="1" x14ac:dyDescent="0.2"/>
    <row r="6967" ht="12.75" customHeight="1" x14ac:dyDescent="0.2"/>
    <row r="6968" ht="12.75" customHeight="1" x14ac:dyDescent="0.2"/>
    <row r="6969" ht="12.75" customHeight="1" x14ac:dyDescent="0.2"/>
    <row r="6970" ht="12.75" customHeight="1" x14ac:dyDescent="0.2"/>
    <row r="6971" ht="12.75" customHeight="1" x14ac:dyDescent="0.2"/>
    <row r="6972" ht="12.75" customHeight="1" x14ac:dyDescent="0.2"/>
    <row r="6973" ht="12.75" customHeight="1" x14ac:dyDescent="0.2"/>
    <row r="6974" ht="12.75" customHeight="1" x14ac:dyDescent="0.2"/>
    <row r="6975" ht="12.75" customHeight="1" x14ac:dyDescent="0.2"/>
    <row r="6976" ht="12.75" customHeight="1" x14ac:dyDescent="0.2"/>
    <row r="6977" ht="12.75" customHeight="1" x14ac:dyDescent="0.2"/>
    <row r="6978" ht="12.75" customHeight="1" x14ac:dyDescent="0.2"/>
    <row r="6979" ht="12.75" customHeight="1" x14ac:dyDescent="0.2"/>
    <row r="6980" ht="12.75" customHeight="1" x14ac:dyDescent="0.2"/>
    <row r="6981" ht="12.75" customHeight="1" x14ac:dyDescent="0.2"/>
    <row r="6982" ht="12.75" customHeight="1" x14ac:dyDescent="0.2"/>
    <row r="6983" ht="12.75" customHeight="1" x14ac:dyDescent="0.2"/>
    <row r="6984" ht="12.75" customHeight="1" x14ac:dyDescent="0.2"/>
    <row r="6985" ht="12.75" customHeight="1" x14ac:dyDescent="0.2"/>
    <row r="6986" ht="12.75" customHeight="1" x14ac:dyDescent="0.2"/>
    <row r="6987" ht="12.75" customHeight="1" x14ac:dyDescent="0.2"/>
    <row r="6988" ht="12.75" customHeight="1" x14ac:dyDescent="0.2"/>
    <row r="6989" ht="12.75" customHeight="1" x14ac:dyDescent="0.2"/>
    <row r="6990" ht="12.75" customHeight="1" x14ac:dyDescent="0.2"/>
    <row r="6991" ht="12.75" customHeight="1" x14ac:dyDescent="0.2"/>
    <row r="6992" ht="12.75" customHeight="1" x14ac:dyDescent="0.2"/>
    <row r="6993" ht="12.75" customHeight="1" x14ac:dyDescent="0.2"/>
    <row r="6994" ht="12.75" customHeight="1" x14ac:dyDescent="0.2"/>
    <row r="6995" ht="12.75" customHeight="1" x14ac:dyDescent="0.2"/>
    <row r="6996" ht="12.75" customHeight="1" x14ac:dyDescent="0.2"/>
    <row r="6997" ht="12.75" customHeight="1" x14ac:dyDescent="0.2"/>
    <row r="6998" ht="12.75" customHeight="1" x14ac:dyDescent="0.2"/>
    <row r="6999" ht="12.75" customHeight="1" x14ac:dyDescent="0.2"/>
    <row r="7000" ht="12.75" customHeight="1" x14ac:dyDescent="0.2"/>
    <row r="7001" ht="12.75" customHeight="1" x14ac:dyDescent="0.2"/>
    <row r="7002" ht="12.75" customHeight="1" x14ac:dyDescent="0.2"/>
    <row r="7003" ht="12.75" customHeight="1" x14ac:dyDescent="0.2"/>
    <row r="7004" ht="12.75" customHeight="1" x14ac:dyDescent="0.2"/>
    <row r="7005" ht="12.75" customHeight="1" x14ac:dyDescent="0.2"/>
    <row r="7006" ht="12.75" customHeight="1" x14ac:dyDescent="0.2"/>
    <row r="7007" ht="12.75" customHeight="1" x14ac:dyDescent="0.2"/>
    <row r="7008" ht="12.75" customHeight="1" x14ac:dyDescent="0.2"/>
    <row r="7009" ht="12.75" customHeight="1" x14ac:dyDescent="0.2"/>
    <row r="7010" ht="12.75" customHeight="1" x14ac:dyDescent="0.2"/>
    <row r="7011" ht="12.75" customHeight="1" x14ac:dyDescent="0.2"/>
    <row r="7012" ht="12.75" customHeight="1" x14ac:dyDescent="0.2"/>
    <row r="7013" ht="12.75" customHeight="1" x14ac:dyDescent="0.2"/>
    <row r="7014" ht="12.75" customHeight="1" x14ac:dyDescent="0.2"/>
    <row r="7015" ht="12.75" customHeight="1" x14ac:dyDescent="0.2"/>
    <row r="7016" ht="12.75" customHeight="1" x14ac:dyDescent="0.2"/>
    <row r="7017" ht="12.75" customHeight="1" x14ac:dyDescent="0.2"/>
    <row r="7018" ht="12.75" customHeight="1" x14ac:dyDescent="0.2"/>
    <row r="7019" ht="12.75" customHeight="1" x14ac:dyDescent="0.2"/>
    <row r="7020" ht="12.75" customHeight="1" x14ac:dyDescent="0.2"/>
    <row r="7021" ht="12.75" customHeight="1" x14ac:dyDescent="0.2"/>
    <row r="7022" ht="12.75" customHeight="1" x14ac:dyDescent="0.2"/>
    <row r="7023" ht="12.75" customHeight="1" x14ac:dyDescent="0.2"/>
    <row r="7024" ht="12.75" customHeight="1" x14ac:dyDescent="0.2"/>
    <row r="7025" ht="12.75" customHeight="1" x14ac:dyDescent="0.2"/>
    <row r="7026" ht="12.75" customHeight="1" x14ac:dyDescent="0.2"/>
    <row r="7027" ht="12.75" customHeight="1" x14ac:dyDescent="0.2"/>
    <row r="7028" ht="12.75" customHeight="1" x14ac:dyDescent="0.2"/>
    <row r="7029" ht="12.75" customHeight="1" x14ac:dyDescent="0.2"/>
    <row r="7030" ht="12.75" customHeight="1" x14ac:dyDescent="0.2"/>
    <row r="7031" ht="12.75" customHeight="1" x14ac:dyDescent="0.2"/>
    <row r="7032" ht="12.75" customHeight="1" x14ac:dyDescent="0.2"/>
    <row r="7033" ht="12.75" customHeight="1" x14ac:dyDescent="0.2"/>
    <row r="7034" ht="12.75" customHeight="1" x14ac:dyDescent="0.2"/>
    <row r="7035" ht="12.75" customHeight="1" x14ac:dyDescent="0.2"/>
    <row r="7036" ht="12.75" customHeight="1" x14ac:dyDescent="0.2"/>
    <row r="7037" ht="12.75" customHeight="1" x14ac:dyDescent="0.2"/>
    <row r="7038" ht="12.75" customHeight="1" x14ac:dyDescent="0.2"/>
    <row r="7039" ht="12.75" customHeight="1" x14ac:dyDescent="0.2"/>
    <row r="7040" ht="12.75" customHeight="1" x14ac:dyDescent="0.2"/>
    <row r="7041" ht="12.75" customHeight="1" x14ac:dyDescent="0.2"/>
    <row r="7042" ht="12.75" customHeight="1" x14ac:dyDescent="0.2"/>
    <row r="7043" ht="12.75" customHeight="1" x14ac:dyDescent="0.2"/>
    <row r="7044" ht="12.75" customHeight="1" x14ac:dyDescent="0.2"/>
    <row r="7045" ht="12.75" customHeight="1" x14ac:dyDescent="0.2"/>
    <row r="7046" ht="12.75" customHeight="1" x14ac:dyDescent="0.2"/>
    <row r="7047" ht="12.75" customHeight="1" x14ac:dyDescent="0.2"/>
    <row r="7048" ht="12.75" customHeight="1" x14ac:dyDescent="0.2"/>
    <row r="7049" ht="12.75" customHeight="1" x14ac:dyDescent="0.2"/>
    <row r="7050" ht="12.75" customHeight="1" x14ac:dyDescent="0.2"/>
    <row r="7051" ht="12.75" customHeight="1" x14ac:dyDescent="0.2"/>
    <row r="7052" ht="12.75" customHeight="1" x14ac:dyDescent="0.2"/>
    <row r="7053" ht="12.75" customHeight="1" x14ac:dyDescent="0.2"/>
    <row r="7054" ht="12.75" customHeight="1" x14ac:dyDescent="0.2"/>
    <row r="7055" ht="12.75" customHeight="1" x14ac:dyDescent="0.2"/>
    <row r="7056" ht="12.75" customHeight="1" x14ac:dyDescent="0.2"/>
    <row r="7057" ht="12.75" customHeight="1" x14ac:dyDescent="0.2"/>
    <row r="7058" ht="12.75" customHeight="1" x14ac:dyDescent="0.2"/>
    <row r="7059" ht="12.75" customHeight="1" x14ac:dyDescent="0.2"/>
    <row r="7060" ht="12.75" customHeight="1" x14ac:dyDescent="0.2"/>
    <row r="7061" ht="12.75" customHeight="1" x14ac:dyDescent="0.2"/>
    <row r="7062" ht="12.75" customHeight="1" x14ac:dyDescent="0.2"/>
    <row r="7063" ht="12.75" customHeight="1" x14ac:dyDescent="0.2"/>
    <row r="7064" ht="12.75" customHeight="1" x14ac:dyDescent="0.2"/>
    <row r="7065" ht="12.75" customHeight="1" x14ac:dyDescent="0.2"/>
    <row r="7066" ht="12.75" customHeight="1" x14ac:dyDescent="0.2"/>
    <row r="7067" ht="12.75" customHeight="1" x14ac:dyDescent="0.2"/>
    <row r="7068" ht="12.75" customHeight="1" x14ac:dyDescent="0.2"/>
    <row r="7069" ht="12.75" customHeight="1" x14ac:dyDescent="0.2"/>
    <row r="7070" ht="12.75" customHeight="1" x14ac:dyDescent="0.2"/>
    <row r="7071" ht="12.75" customHeight="1" x14ac:dyDescent="0.2"/>
    <row r="7072" ht="12.75" customHeight="1" x14ac:dyDescent="0.2"/>
    <row r="7073" ht="12.75" customHeight="1" x14ac:dyDescent="0.2"/>
    <row r="7074" ht="12.75" customHeight="1" x14ac:dyDescent="0.2"/>
    <row r="7075" ht="12.75" customHeight="1" x14ac:dyDescent="0.2"/>
    <row r="7076" ht="12.75" customHeight="1" x14ac:dyDescent="0.2"/>
    <row r="7077" ht="12.75" customHeight="1" x14ac:dyDescent="0.2"/>
    <row r="7078" ht="12.75" customHeight="1" x14ac:dyDescent="0.2"/>
    <row r="7079" ht="12.75" customHeight="1" x14ac:dyDescent="0.2"/>
    <row r="7080" ht="12.75" customHeight="1" x14ac:dyDescent="0.2"/>
    <row r="7081" ht="12.75" customHeight="1" x14ac:dyDescent="0.2"/>
    <row r="7082" ht="12.75" customHeight="1" x14ac:dyDescent="0.2"/>
    <row r="7083" ht="12.75" customHeight="1" x14ac:dyDescent="0.2"/>
    <row r="7084" ht="12.75" customHeight="1" x14ac:dyDescent="0.2"/>
    <row r="7085" ht="12.75" customHeight="1" x14ac:dyDescent="0.2"/>
    <row r="7086" ht="12.75" customHeight="1" x14ac:dyDescent="0.2"/>
    <row r="7087" ht="12.75" customHeight="1" x14ac:dyDescent="0.2"/>
    <row r="7088" ht="12.75" customHeight="1" x14ac:dyDescent="0.2"/>
    <row r="7089" ht="12.75" customHeight="1" x14ac:dyDescent="0.2"/>
    <row r="7090" ht="12.75" customHeight="1" x14ac:dyDescent="0.2"/>
    <row r="7091" ht="12.75" customHeight="1" x14ac:dyDescent="0.2"/>
    <row r="7092" ht="12.75" customHeight="1" x14ac:dyDescent="0.2"/>
    <row r="7093" ht="12.75" customHeight="1" x14ac:dyDescent="0.2"/>
    <row r="7094" ht="12.75" customHeight="1" x14ac:dyDescent="0.2"/>
    <row r="7095" ht="12.75" customHeight="1" x14ac:dyDescent="0.2"/>
    <row r="7096" ht="12.75" customHeight="1" x14ac:dyDescent="0.2"/>
    <row r="7097" ht="12.75" customHeight="1" x14ac:dyDescent="0.2"/>
    <row r="7098" ht="12.75" customHeight="1" x14ac:dyDescent="0.2"/>
    <row r="7099" ht="12.75" customHeight="1" x14ac:dyDescent="0.2"/>
    <row r="7100" ht="12.75" customHeight="1" x14ac:dyDescent="0.2"/>
    <row r="7101" ht="12.75" customHeight="1" x14ac:dyDescent="0.2"/>
    <row r="7102" ht="12.75" customHeight="1" x14ac:dyDescent="0.2"/>
    <row r="7103" ht="12.75" customHeight="1" x14ac:dyDescent="0.2"/>
    <row r="7104" ht="12.75" customHeight="1" x14ac:dyDescent="0.2"/>
    <row r="7105" ht="12.75" customHeight="1" x14ac:dyDescent="0.2"/>
    <row r="7106" ht="12.75" customHeight="1" x14ac:dyDescent="0.2"/>
    <row r="7107" ht="12.75" customHeight="1" x14ac:dyDescent="0.2"/>
    <row r="7108" ht="12.75" customHeight="1" x14ac:dyDescent="0.2"/>
    <row r="7109" ht="12.75" customHeight="1" x14ac:dyDescent="0.2"/>
    <row r="7110" ht="12.75" customHeight="1" x14ac:dyDescent="0.2"/>
    <row r="7111" ht="12.75" customHeight="1" x14ac:dyDescent="0.2"/>
    <row r="7112" ht="12.75" customHeight="1" x14ac:dyDescent="0.2"/>
    <row r="7113" ht="12.75" customHeight="1" x14ac:dyDescent="0.2"/>
    <row r="7114" ht="12.75" customHeight="1" x14ac:dyDescent="0.2"/>
    <row r="7115" ht="12.75" customHeight="1" x14ac:dyDescent="0.2"/>
    <row r="7116" ht="12.75" customHeight="1" x14ac:dyDescent="0.2"/>
    <row r="7117" ht="12.75" customHeight="1" x14ac:dyDescent="0.2"/>
    <row r="7118" ht="12.75" customHeight="1" x14ac:dyDescent="0.2"/>
    <row r="7119" ht="12.75" customHeight="1" x14ac:dyDescent="0.2"/>
    <row r="7120" ht="12.75" customHeight="1" x14ac:dyDescent="0.2"/>
    <row r="7121" ht="12.75" customHeight="1" x14ac:dyDescent="0.2"/>
    <row r="7122" ht="12.75" customHeight="1" x14ac:dyDescent="0.2"/>
    <row r="7123" ht="12.75" customHeight="1" x14ac:dyDescent="0.2"/>
    <row r="7124" ht="12.75" customHeight="1" x14ac:dyDescent="0.2"/>
    <row r="7125" ht="12.75" customHeight="1" x14ac:dyDescent="0.2"/>
    <row r="7126" ht="12.75" customHeight="1" x14ac:dyDescent="0.2"/>
    <row r="7127" ht="12.75" customHeight="1" x14ac:dyDescent="0.2"/>
    <row r="7128" ht="12.75" customHeight="1" x14ac:dyDescent="0.2"/>
    <row r="7129" ht="12.75" customHeight="1" x14ac:dyDescent="0.2"/>
    <row r="7130" ht="12.75" customHeight="1" x14ac:dyDescent="0.2"/>
    <row r="7131" ht="12.75" customHeight="1" x14ac:dyDescent="0.2"/>
    <row r="7132" ht="12.75" customHeight="1" x14ac:dyDescent="0.2"/>
    <row r="7133" ht="12.75" customHeight="1" x14ac:dyDescent="0.2"/>
    <row r="7134" ht="12.75" customHeight="1" x14ac:dyDescent="0.2"/>
    <row r="7135" ht="12.75" customHeight="1" x14ac:dyDescent="0.2"/>
    <row r="7136" ht="12.75" customHeight="1" x14ac:dyDescent="0.2"/>
    <row r="7137" ht="12.75" customHeight="1" x14ac:dyDescent="0.2"/>
    <row r="7138" ht="12.75" customHeight="1" x14ac:dyDescent="0.2"/>
    <row r="7139" ht="12.75" customHeight="1" x14ac:dyDescent="0.2"/>
    <row r="7140" ht="12.75" customHeight="1" x14ac:dyDescent="0.2"/>
    <row r="7141" ht="12.75" customHeight="1" x14ac:dyDescent="0.2"/>
    <row r="7142" ht="12.75" customHeight="1" x14ac:dyDescent="0.2"/>
    <row r="7143" ht="12.75" customHeight="1" x14ac:dyDescent="0.2"/>
    <row r="7144" ht="12.75" customHeight="1" x14ac:dyDescent="0.2"/>
    <row r="7145" ht="12.75" customHeight="1" x14ac:dyDescent="0.2"/>
    <row r="7146" ht="12.75" customHeight="1" x14ac:dyDescent="0.2"/>
    <row r="7147" ht="12.75" customHeight="1" x14ac:dyDescent="0.2"/>
    <row r="7148" ht="12.75" customHeight="1" x14ac:dyDescent="0.2"/>
    <row r="7149" ht="12.75" customHeight="1" x14ac:dyDescent="0.2"/>
    <row r="7150" ht="12.75" customHeight="1" x14ac:dyDescent="0.2"/>
    <row r="7151" ht="12.75" customHeight="1" x14ac:dyDescent="0.2"/>
    <row r="7152" ht="12.75" customHeight="1" x14ac:dyDescent="0.2"/>
    <row r="7153" ht="12.75" customHeight="1" x14ac:dyDescent="0.2"/>
    <row r="7154" ht="12.75" customHeight="1" x14ac:dyDescent="0.2"/>
    <row r="7155" ht="12.75" customHeight="1" x14ac:dyDescent="0.2"/>
    <row r="7156" ht="12.75" customHeight="1" x14ac:dyDescent="0.2"/>
    <row r="7157" ht="12.75" customHeight="1" x14ac:dyDescent="0.2"/>
    <row r="7158" ht="12.75" customHeight="1" x14ac:dyDescent="0.2"/>
    <row r="7159" ht="12.75" customHeight="1" x14ac:dyDescent="0.2"/>
    <row r="7160" ht="12.75" customHeight="1" x14ac:dyDescent="0.2"/>
    <row r="7161" ht="12.75" customHeight="1" x14ac:dyDescent="0.2"/>
    <row r="7162" ht="12.75" customHeight="1" x14ac:dyDescent="0.2"/>
    <row r="7163" ht="12.75" customHeight="1" x14ac:dyDescent="0.2"/>
    <row r="7164" ht="12.75" customHeight="1" x14ac:dyDescent="0.2"/>
    <row r="7165" ht="12.75" customHeight="1" x14ac:dyDescent="0.2"/>
    <row r="7166" ht="12.75" customHeight="1" x14ac:dyDescent="0.2"/>
    <row r="7167" ht="12.75" customHeight="1" x14ac:dyDescent="0.2"/>
    <row r="7168" ht="12.75" customHeight="1" x14ac:dyDescent="0.2"/>
    <row r="7169" ht="12.75" customHeight="1" x14ac:dyDescent="0.2"/>
    <row r="7170" ht="12.75" customHeight="1" x14ac:dyDescent="0.2"/>
    <row r="7171" ht="12.75" customHeight="1" x14ac:dyDescent="0.2"/>
    <row r="7172" ht="12.75" customHeight="1" x14ac:dyDescent="0.2"/>
    <row r="7173" ht="12.75" customHeight="1" x14ac:dyDescent="0.2"/>
    <row r="7174" ht="12.75" customHeight="1" x14ac:dyDescent="0.2"/>
    <row r="7175" ht="12.75" customHeight="1" x14ac:dyDescent="0.2"/>
    <row r="7176" ht="12.75" customHeight="1" x14ac:dyDescent="0.2"/>
    <row r="7177" ht="12.75" customHeight="1" x14ac:dyDescent="0.2"/>
    <row r="7178" ht="12.75" customHeight="1" x14ac:dyDescent="0.2"/>
    <row r="7179" ht="12.75" customHeight="1" x14ac:dyDescent="0.2"/>
    <row r="7180" ht="12.75" customHeight="1" x14ac:dyDescent="0.2"/>
    <row r="7181" ht="12.75" customHeight="1" x14ac:dyDescent="0.2"/>
    <row r="7182" ht="12.75" customHeight="1" x14ac:dyDescent="0.2"/>
    <row r="7183" ht="12.75" customHeight="1" x14ac:dyDescent="0.2"/>
    <row r="7184" ht="12.75" customHeight="1" x14ac:dyDescent="0.2"/>
    <row r="7185" ht="12.75" customHeight="1" x14ac:dyDescent="0.2"/>
    <row r="7186" ht="12.75" customHeight="1" x14ac:dyDescent="0.2"/>
    <row r="7187" ht="12.75" customHeight="1" x14ac:dyDescent="0.2"/>
    <row r="7188" ht="12.75" customHeight="1" x14ac:dyDescent="0.2"/>
    <row r="7189" ht="12.75" customHeight="1" x14ac:dyDescent="0.2"/>
    <row r="7190" ht="12.75" customHeight="1" x14ac:dyDescent="0.2"/>
    <row r="7191" ht="12.75" customHeight="1" x14ac:dyDescent="0.2"/>
    <row r="7192" ht="12.75" customHeight="1" x14ac:dyDescent="0.2"/>
    <row r="7193" ht="12.75" customHeight="1" x14ac:dyDescent="0.2"/>
    <row r="7194" ht="12.75" customHeight="1" x14ac:dyDescent="0.2"/>
    <row r="7195" ht="12.75" customHeight="1" x14ac:dyDescent="0.2"/>
    <row r="7196" ht="12.75" customHeight="1" x14ac:dyDescent="0.2"/>
    <row r="7197" ht="12.75" customHeight="1" x14ac:dyDescent="0.2"/>
    <row r="7198" ht="12.75" customHeight="1" x14ac:dyDescent="0.2"/>
    <row r="7199" ht="12.75" customHeight="1" x14ac:dyDescent="0.2"/>
    <row r="7200" ht="12.75" customHeight="1" x14ac:dyDescent="0.2"/>
    <row r="7201" ht="12.75" customHeight="1" x14ac:dyDescent="0.2"/>
    <row r="7202" ht="12.75" customHeight="1" x14ac:dyDescent="0.2"/>
    <row r="7203" ht="12.75" customHeight="1" x14ac:dyDescent="0.2"/>
    <row r="7204" ht="12.75" customHeight="1" x14ac:dyDescent="0.2"/>
    <row r="7205" ht="12.75" customHeight="1" x14ac:dyDescent="0.2"/>
    <row r="7206" ht="12.75" customHeight="1" x14ac:dyDescent="0.2"/>
    <row r="7207" ht="12.75" customHeight="1" x14ac:dyDescent="0.2"/>
    <row r="7208" ht="12.75" customHeight="1" x14ac:dyDescent="0.2"/>
    <row r="7209" ht="12.75" customHeight="1" x14ac:dyDescent="0.2"/>
    <row r="7210" ht="12.75" customHeight="1" x14ac:dyDescent="0.2"/>
    <row r="7211" ht="12.75" customHeight="1" x14ac:dyDescent="0.2"/>
    <row r="7212" ht="12.75" customHeight="1" x14ac:dyDescent="0.2"/>
    <row r="7213" ht="12.75" customHeight="1" x14ac:dyDescent="0.2"/>
    <row r="7214" ht="12.75" customHeight="1" x14ac:dyDescent="0.2"/>
    <row r="7215" ht="12.75" customHeight="1" x14ac:dyDescent="0.2"/>
    <row r="7216" ht="12.75" customHeight="1" x14ac:dyDescent="0.2"/>
    <row r="7217" ht="12.75" customHeight="1" x14ac:dyDescent="0.2"/>
    <row r="7218" ht="12.75" customHeight="1" x14ac:dyDescent="0.2"/>
    <row r="7219" ht="12.75" customHeight="1" x14ac:dyDescent="0.2"/>
    <row r="7220" ht="12.75" customHeight="1" x14ac:dyDescent="0.2"/>
    <row r="7221" ht="12.75" customHeight="1" x14ac:dyDescent="0.2"/>
    <row r="7222" ht="12.75" customHeight="1" x14ac:dyDescent="0.2"/>
    <row r="7223" ht="12.75" customHeight="1" x14ac:dyDescent="0.2"/>
    <row r="7224" ht="12.75" customHeight="1" x14ac:dyDescent="0.2"/>
    <row r="7225" ht="12.75" customHeight="1" x14ac:dyDescent="0.2"/>
    <row r="7226" ht="12.75" customHeight="1" x14ac:dyDescent="0.2"/>
    <row r="7227" ht="12.75" customHeight="1" x14ac:dyDescent="0.2"/>
    <row r="7228" ht="12.75" customHeight="1" x14ac:dyDescent="0.2"/>
    <row r="7229" ht="12.75" customHeight="1" x14ac:dyDescent="0.2"/>
    <row r="7230" ht="12.75" customHeight="1" x14ac:dyDescent="0.2"/>
    <row r="7231" ht="12.75" customHeight="1" x14ac:dyDescent="0.2"/>
    <row r="7232" ht="12.75" customHeight="1" x14ac:dyDescent="0.2"/>
    <row r="7233" ht="12.75" customHeight="1" x14ac:dyDescent="0.2"/>
    <row r="7234" ht="12.75" customHeight="1" x14ac:dyDescent="0.2"/>
    <row r="7235" ht="12.75" customHeight="1" x14ac:dyDescent="0.2"/>
    <row r="7236" ht="12.75" customHeight="1" x14ac:dyDescent="0.2"/>
    <row r="7237" ht="12.75" customHeight="1" x14ac:dyDescent="0.2"/>
    <row r="7238" ht="12.75" customHeight="1" x14ac:dyDescent="0.2"/>
    <row r="7239" ht="12.75" customHeight="1" x14ac:dyDescent="0.2"/>
    <row r="7240" ht="12.75" customHeight="1" x14ac:dyDescent="0.2"/>
    <row r="7241" ht="12.75" customHeight="1" x14ac:dyDescent="0.2"/>
    <row r="7242" ht="12.75" customHeight="1" x14ac:dyDescent="0.2"/>
    <row r="7243" ht="12.75" customHeight="1" x14ac:dyDescent="0.2"/>
    <row r="7244" ht="12.75" customHeight="1" x14ac:dyDescent="0.2"/>
    <row r="7245" ht="12.75" customHeight="1" x14ac:dyDescent="0.2"/>
    <row r="7246" ht="12.75" customHeight="1" x14ac:dyDescent="0.2"/>
    <row r="7247" ht="12.75" customHeight="1" x14ac:dyDescent="0.2"/>
    <row r="7248" ht="12.75" customHeight="1" x14ac:dyDescent="0.2"/>
    <row r="7249" ht="12.75" customHeight="1" x14ac:dyDescent="0.2"/>
    <row r="7250" ht="12.75" customHeight="1" x14ac:dyDescent="0.2"/>
    <row r="7251" ht="12.75" customHeight="1" x14ac:dyDescent="0.2"/>
    <row r="7252" ht="12.75" customHeight="1" x14ac:dyDescent="0.2"/>
    <row r="7253" ht="12.75" customHeight="1" x14ac:dyDescent="0.2"/>
    <row r="7254" ht="12.75" customHeight="1" x14ac:dyDescent="0.2"/>
    <row r="7255" ht="12.75" customHeight="1" x14ac:dyDescent="0.2"/>
    <row r="7256" ht="12.75" customHeight="1" x14ac:dyDescent="0.2"/>
    <row r="7257" ht="12.75" customHeight="1" x14ac:dyDescent="0.2"/>
    <row r="7258" ht="12.75" customHeight="1" x14ac:dyDescent="0.2"/>
    <row r="7259" ht="12.75" customHeight="1" x14ac:dyDescent="0.2"/>
    <row r="7260" ht="12.75" customHeight="1" x14ac:dyDescent="0.2"/>
    <row r="7261" ht="12.75" customHeight="1" x14ac:dyDescent="0.2"/>
    <row r="7262" ht="12.75" customHeight="1" x14ac:dyDescent="0.2"/>
    <row r="7263" ht="12.75" customHeight="1" x14ac:dyDescent="0.2"/>
    <row r="7264" ht="12.75" customHeight="1" x14ac:dyDescent="0.2"/>
    <row r="7265" ht="12.75" customHeight="1" x14ac:dyDescent="0.2"/>
    <row r="7266" ht="12.75" customHeight="1" x14ac:dyDescent="0.2"/>
    <row r="7267" ht="12.75" customHeight="1" x14ac:dyDescent="0.2"/>
    <row r="7268" ht="12.75" customHeight="1" x14ac:dyDescent="0.2"/>
    <row r="7269" ht="12.75" customHeight="1" x14ac:dyDescent="0.2"/>
    <row r="7270" ht="12.75" customHeight="1" x14ac:dyDescent="0.2"/>
    <row r="7271" ht="12.75" customHeight="1" x14ac:dyDescent="0.2"/>
    <row r="7272" ht="12.75" customHeight="1" x14ac:dyDescent="0.2"/>
    <row r="7273" ht="12.75" customHeight="1" x14ac:dyDescent="0.2"/>
    <row r="7274" ht="12.75" customHeight="1" x14ac:dyDescent="0.2"/>
    <row r="7275" ht="12.75" customHeight="1" x14ac:dyDescent="0.2"/>
    <row r="7276" ht="12.75" customHeight="1" x14ac:dyDescent="0.2"/>
    <row r="7277" ht="12.75" customHeight="1" x14ac:dyDescent="0.2"/>
    <row r="7278" ht="12.75" customHeight="1" x14ac:dyDescent="0.2"/>
    <row r="7279" ht="12.75" customHeight="1" x14ac:dyDescent="0.2"/>
    <row r="7280" ht="12.75" customHeight="1" x14ac:dyDescent="0.2"/>
    <row r="7281" ht="12.75" customHeight="1" x14ac:dyDescent="0.2"/>
    <row r="7282" ht="12.75" customHeight="1" x14ac:dyDescent="0.2"/>
    <row r="7283" ht="12.75" customHeight="1" x14ac:dyDescent="0.2"/>
    <row r="7284" ht="12.75" customHeight="1" x14ac:dyDescent="0.2"/>
    <row r="7285" ht="12.75" customHeight="1" x14ac:dyDescent="0.2"/>
    <row r="7286" ht="12.75" customHeight="1" x14ac:dyDescent="0.2"/>
    <row r="7287" ht="12.75" customHeight="1" x14ac:dyDescent="0.2"/>
    <row r="7288" ht="12.75" customHeight="1" x14ac:dyDescent="0.2"/>
    <row r="7289" ht="12.75" customHeight="1" x14ac:dyDescent="0.2"/>
    <row r="7290" ht="12.75" customHeight="1" x14ac:dyDescent="0.2"/>
    <row r="7291" ht="12.75" customHeight="1" x14ac:dyDescent="0.2"/>
    <row r="7292" ht="12.75" customHeight="1" x14ac:dyDescent="0.2"/>
    <row r="7293" ht="12.75" customHeight="1" x14ac:dyDescent="0.2"/>
    <row r="7294" ht="12.75" customHeight="1" x14ac:dyDescent="0.2"/>
    <row r="7295" ht="12.75" customHeight="1" x14ac:dyDescent="0.2"/>
    <row r="7296" ht="12.75" customHeight="1" x14ac:dyDescent="0.2"/>
    <row r="7297" ht="12.75" customHeight="1" x14ac:dyDescent="0.2"/>
    <row r="7298" ht="12.75" customHeight="1" x14ac:dyDescent="0.2"/>
    <row r="7299" ht="12.75" customHeight="1" x14ac:dyDescent="0.2"/>
    <row r="7300" ht="12.75" customHeight="1" x14ac:dyDescent="0.2"/>
    <row r="7301" ht="12.75" customHeight="1" x14ac:dyDescent="0.2"/>
    <row r="7302" ht="12.75" customHeight="1" x14ac:dyDescent="0.2"/>
    <row r="7303" ht="12.75" customHeight="1" x14ac:dyDescent="0.2"/>
    <row r="7304" ht="12.75" customHeight="1" x14ac:dyDescent="0.2"/>
    <row r="7305" ht="12.75" customHeight="1" x14ac:dyDescent="0.2"/>
    <row r="7306" ht="12.75" customHeight="1" x14ac:dyDescent="0.2"/>
    <row r="7307" ht="12.75" customHeight="1" x14ac:dyDescent="0.2"/>
    <row r="7308" ht="12.75" customHeight="1" x14ac:dyDescent="0.2"/>
    <row r="7309" ht="12.75" customHeight="1" x14ac:dyDescent="0.2"/>
    <row r="7310" ht="12.75" customHeight="1" x14ac:dyDescent="0.2"/>
    <row r="7311" ht="12.75" customHeight="1" x14ac:dyDescent="0.2"/>
    <row r="7312" ht="12.75" customHeight="1" x14ac:dyDescent="0.2"/>
    <row r="7313" ht="12.75" customHeight="1" x14ac:dyDescent="0.2"/>
    <row r="7314" ht="12.75" customHeight="1" x14ac:dyDescent="0.2"/>
    <row r="7315" ht="12.75" customHeight="1" x14ac:dyDescent="0.2"/>
    <row r="7316" ht="12.75" customHeight="1" x14ac:dyDescent="0.2"/>
    <row r="7317" ht="12.75" customHeight="1" x14ac:dyDescent="0.2"/>
    <row r="7318" ht="12.75" customHeight="1" x14ac:dyDescent="0.2"/>
    <row r="7319" ht="12.75" customHeight="1" x14ac:dyDescent="0.2"/>
    <row r="7320" ht="12.75" customHeight="1" x14ac:dyDescent="0.2"/>
    <row r="7321" ht="12.75" customHeight="1" x14ac:dyDescent="0.2"/>
    <row r="7322" ht="12.75" customHeight="1" x14ac:dyDescent="0.2"/>
    <row r="7323" ht="12.75" customHeight="1" x14ac:dyDescent="0.2"/>
    <row r="7324" ht="12.75" customHeight="1" x14ac:dyDescent="0.2"/>
    <row r="7325" ht="12.75" customHeight="1" x14ac:dyDescent="0.2"/>
    <row r="7326" ht="12.75" customHeight="1" x14ac:dyDescent="0.2"/>
    <row r="7327" ht="12.75" customHeight="1" x14ac:dyDescent="0.2"/>
    <row r="7328" ht="12.75" customHeight="1" x14ac:dyDescent="0.2"/>
    <row r="7329" ht="12.75" customHeight="1" x14ac:dyDescent="0.2"/>
    <row r="7330" ht="12.75" customHeight="1" x14ac:dyDescent="0.2"/>
    <row r="7331" ht="12.75" customHeight="1" x14ac:dyDescent="0.2"/>
    <row r="7332" ht="12.75" customHeight="1" x14ac:dyDescent="0.2"/>
    <row r="7333" ht="12.75" customHeight="1" x14ac:dyDescent="0.2"/>
    <row r="7334" ht="12.75" customHeight="1" x14ac:dyDescent="0.2"/>
    <row r="7335" ht="12.75" customHeight="1" x14ac:dyDescent="0.2"/>
    <row r="7336" ht="12.75" customHeight="1" x14ac:dyDescent="0.2"/>
    <row r="7337" ht="12.75" customHeight="1" x14ac:dyDescent="0.2"/>
    <row r="7338" ht="12.75" customHeight="1" x14ac:dyDescent="0.2"/>
    <row r="7339" ht="12.75" customHeight="1" x14ac:dyDescent="0.2"/>
    <row r="7340" ht="12.75" customHeight="1" x14ac:dyDescent="0.2"/>
    <row r="7341" ht="12.75" customHeight="1" x14ac:dyDescent="0.2"/>
    <row r="7342" ht="12.75" customHeight="1" x14ac:dyDescent="0.2"/>
    <row r="7343" ht="12.75" customHeight="1" x14ac:dyDescent="0.2"/>
    <row r="7344" ht="12.75" customHeight="1" x14ac:dyDescent="0.2"/>
    <row r="7345" ht="12.75" customHeight="1" x14ac:dyDescent="0.2"/>
    <row r="7346" ht="12.75" customHeight="1" x14ac:dyDescent="0.2"/>
    <row r="7347" ht="12.75" customHeight="1" x14ac:dyDescent="0.2"/>
    <row r="7348" ht="12.75" customHeight="1" x14ac:dyDescent="0.2"/>
    <row r="7349" ht="12.75" customHeight="1" x14ac:dyDescent="0.2"/>
    <row r="7350" ht="12.75" customHeight="1" x14ac:dyDescent="0.2"/>
    <row r="7351" ht="12.75" customHeight="1" x14ac:dyDescent="0.2"/>
    <row r="7352" ht="12.75" customHeight="1" x14ac:dyDescent="0.2"/>
    <row r="7353" ht="12.75" customHeight="1" x14ac:dyDescent="0.2"/>
    <row r="7354" ht="12.75" customHeight="1" x14ac:dyDescent="0.2"/>
    <row r="7355" ht="12.75" customHeight="1" x14ac:dyDescent="0.2"/>
    <row r="7356" ht="12.75" customHeight="1" x14ac:dyDescent="0.2"/>
    <row r="7357" ht="12.75" customHeight="1" x14ac:dyDescent="0.2"/>
    <row r="7358" ht="12.75" customHeight="1" x14ac:dyDescent="0.2"/>
    <row r="7359" ht="12.75" customHeight="1" x14ac:dyDescent="0.2"/>
    <row r="7360" ht="12.75" customHeight="1" x14ac:dyDescent="0.2"/>
    <row r="7361" ht="12.75" customHeight="1" x14ac:dyDescent="0.2"/>
    <row r="7362" ht="12.75" customHeight="1" x14ac:dyDescent="0.2"/>
    <row r="7363" ht="12.75" customHeight="1" x14ac:dyDescent="0.2"/>
    <row r="7364" ht="12.75" customHeight="1" x14ac:dyDescent="0.2"/>
    <row r="7365" ht="12.75" customHeight="1" x14ac:dyDescent="0.2"/>
    <row r="7366" ht="12.75" customHeight="1" x14ac:dyDescent="0.2"/>
    <row r="7367" ht="12.75" customHeight="1" x14ac:dyDescent="0.2"/>
    <row r="7368" ht="12.75" customHeight="1" x14ac:dyDescent="0.2"/>
    <row r="7369" ht="12.75" customHeight="1" x14ac:dyDescent="0.2"/>
    <row r="7370" ht="12.75" customHeight="1" x14ac:dyDescent="0.2"/>
    <row r="7371" ht="12.75" customHeight="1" x14ac:dyDescent="0.2"/>
    <row r="7372" ht="12.75" customHeight="1" x14ac:dyDescent="0.2"/>
    <row r="7373" ht="12.75" customHeight="1" x14ac:dyDescent="0.2"/>
    <row r="7374" ht="12.75" customHeight="1" x14ac:dyDescent="0.2"/>
    <row r="7375" ht="12.75" customHeight="1" x14ac:dyDescent="0.2"/>
    <row r="7376" ht="12.75" customHeight="1" x14ac:dyDescent="0.2"/>
    <row r="7377" ht="12.75" customHeight="1" x14ac:dyDescent="0.2"/>
    <row r="7378" ht="12.75" customHeight="1" x14ac:dyDescent="0.2"/>
    <row r="7379" ht="12.75" customHeight="1" x14ac:dyDescent="0.2"/>
    <row r="7380" ht="12.75" customHeight="1" x14ac:dyDescent="0.2"/>
    <row r="7381" ht="12.75" customHeight="1" x14ac:dyDescent="0.2"/>
    <row r="7382" ht="12.75" customHeight="1" x14ac:dyDescent="0.2"/>
    <row r="7383" ht="12.75" customHeight="1" x14ac:dyDescent="0.2"/>
    <row r="7384" ht="12.75" customHeight="1" x14ac:dyDescent="0.2"/>
    <row r="7385" ht="12.75" customHeight="1" x14ac:dyDescent="0.2"/>
    <row r="7386" ht="12.75" customHeight="1" x14ac:dyDescent="0.2"/>
    <row r="7387" ht="12.75" customHeight="1" x14ac:dyDescent="0.2"/>
    <row r="7388" ht="12.75" customHeight="1" x14ac:dyDescent="0.2"/>
    <row r="7389" ht="12.75" customHeight="1" x14ac:dyDescent="0.2"/>
    <row r="7390" ht="12.75" customHeight="1" x14ac:dyDescent="0.2"/>
    <row r="7391" ht="12.75" customHeight="1" x14ac:dyDescent="0.2"/>
    <row r="7392" ht="12.75" customHeight="1" x14ac:dyDescent="0.2"/>
    <row r="7393" ht="12.75" customHeight="1" x14ac:dyDescent="0.2"/>
    <row r="7394" ht="12.75" customHeight="1" x14ac:dyDescent="0.2"/>
    <row r="7395" ht="12.75" customHeight="1" x14ac:dyDescent="0.2"/>
    <row r="7396" ht="12.75" customHeight="1" x14ac:dyDescent="0.2"/>
    <row r="7397" ht="12.75" customHeight="1" x14ac:dyDescent="0.2"/>
    <row r="7398" ht="12.75" customHeight="1" x14ac:dyDescent="0.2"/>
    <row r="7399" ht="12.75" customHeight="1" x14ac:dyDescent="0.2"/>
    <row r="7400" ht="12.75" customHeight="1" x14ac:dyDescent="0.2"/>
    <row r="7401" ht="12.75" customHeight="1" x14ac:dyDescent="0.2"/>
    <row r="7402" ht="12.75" customHeight="1" x14ac:dyDescent="0.2"/>
    <row r="7403" ht="12.75" customHeight="1" x14ac:dyDescent="0.2"/>
    <row r="7404" ht="12.75" customHeight="1" x14ac:dyDescent="0.2"/>
    <row r="7405" ht="12.75" customHeight="1" x14ac:dyDescent="0.2"/>
    <row r="7406" ht="12.75" customHeight="1" x14ac:dyDescent="0.2"/>
    <row r="7407" ht="12.75" customHeight="1" x14ac:dyDescent="0.2"/>
    <row r="7408" ht="12.75" customHeight="1" x14ac:dyDescent="0.2"/>
    <row r="7409" ht="12.75" customHeight="1" x14ac:dyDescent="0.2"/>
    <row r="7410" ht="12.75" customHeight="1" x14ac:dyDescent="0.2"/>
    <row r="7411" ht="12.75" customHeight="1" x14ac:dyDescent="0.2"/>
    <row r="7412" ht="12.75" customHeight="1" x14ac:dyDescent="0.2"/>
    <row r="7413" ht="12.75" customHeight="1" x14ac:dyDescent="0.2"/>
    <row r="7414" ht="12.75" customHeight="1" x14ac:dyDescent="0.2"/>
    <row r="7415" ht="12.75" customHeight="1" x14ac:dyDescent="0.2"/>
    <row r="7416" ht="12.75" customHeight="1" x14ac:dyDescent="0.2"/>
    <row r="7417" ht="12.75" customHeight="1" x14ac:dyDescent="0.2"/>
    <row r="7418" ht="12.75" customHeight="1" x14ac:dyDescent="0.2"/>
    <row r="7419" ht="12.75" customHeight="1" x14ac:dyDescent="0.2"/>
    <row r="7420" ht="12.75" customHeight="1" x14ac:dyDescent="0.2"/>
    <row r="7421" ht="12.75" customHeight="1" x14ac:dyDescent="0.2"/>
    <row r="7422" ht="12.75" customHeight="1" x14ac:dyDescent="0.2"/>
    <row r="7423" ht="12.75" customHeight="1" x14ac:dyDescent="0.2"/>
    <row r="7424" ht="12.75" customHeight="1" x14ac:dyDescent="0.2"/>
    <row r="7425" ht="12.75" customHeight="1" x14ac:dyDescent="0.2"/>
    <row r="7426" ht="12.75" customHeight="1" x14ac:dyDescent="0.2"/>
    <row r="7427" ht="12.75" customHeight="1" x14ac:dyDescent="0.2"/>
    <row r="7428" ht="12.75" customHeight="1" x14ac:dyDescent="0.2"/>
    <row r="7429" ht="12.75" customHeight="1" x14ac:dyDescent="0.2"/>
    <row r="7430" ht="12.75" customHeight="1" x14ac:dyDescent="0.2"/>
    <row r="7431" ht="12.75" customHeight="1" x14ac:dyDescent="0.2"/>
    <row r="7432" ht="12.75" customHeight="1" x14ac:dyDescent="0.2"/>
    <row r="7433" ht="12.75" customHeight="1" x14ac:dyDescent="0.2"/>
    <row r="7434" ht="12.75" customHeight="1" x14ac:dyDescent="0.2"/>
    <row r="7435" ht="12.75" customHeight="1" x14ac:dyDescent="0.2"/>
    <row r="7436" ht="12.75" customHeight="1" x14ac:dyDescent="0.2"/>
    <row r="7437" ht="12.75" customHeight="1" x14ac:dyDescent="0.2"/>
    <row r="7438" ht="12.75" customHeight="1" x14ac:dyDescent="0.2"/>
    <row r="7439" ht="12.75" customHeight="1" x14ac:dyDescent="0.2"/>
    <row r="7440" ht="12.75" customHeight="1" x14ac:dyDescent="0.2"/>
    <row r="7441" ht="12.75" customHeight="1" x14ac:dyDescent="0.2"/>
    <row r="7442" ht="12.75" customHeight="1" x14ac:dyDescent="0.2"/>
    <row r="7443" ht="12.75" customHeight="1" x14ac:dyDescent="0.2"/>
    <row r="7444" ht="12.75" customHeight="1" x14ac:dyDescent="0.2"/>
    <row r="7445" ht="12.75" customHeight="1" x14ac:dyDescent="0.2"/>
    <row r="7446" ht="12.75" customHeight="1" x14ac:dyDescent="0.2"/>
    <row r="7447" ht="12.75" customHeight="1" x14ac:dyDescent="0.2"/>
    <row r="7448" ht="12.75" customHeight="1" x14ac:dyDescent="0.2"/>
    <row r="7449" ht="12.75" customHeight="1" x14ac:dyDescent="0.2"/>
    <row r="7450" ht="12.75" customHeight="1" x14ac:dyDescent="0.2"/>
    <row r="7451" ht="12.75" customHeight="1" x14ac:dyDescent="0.2"/>
    <row r="7452" ht="12.75" customHeight="1" x14ac:dyDescent="0.2"/>
    <row r="7453" ht="12.75" customHeight="1" x14ac:dyDescent="0.2"/>
    <row r="7454" ht="12.75" customHeight="1" x14ac:dyDescent="0.2"/>
    <row r="7455" ht="12.75" customHeight="1" x14ac:dyDescent="0.2"/>
    <row r="7456" ht="12.75" customHeight="1" x14ac:dyDescent="0.2"/>
    <row r="7457" ht="12.75" customHeight="1" x14ac:dyDescent="0.2"/>
    <row r="7458" ht="12.75" customHeight="1" x14ac:dyDescent="0.2"/>
    <row r="7459" ht="12.75" customHeight="1" x14ac:dyDescent="0.2"/>
    <row r="7460" ht="12.75" customHeight="1" x14ac:dyDescent="0.2"/>
    <row r="7461" ht="12.75" customHeight="1" x14ac:dyDescent="0.2"/>
    <row r="7462" ht="12.75" customHeight="1" x14ac:dyDescent="0.2"/>
    <row r="7463" ht="12.75" customHeight="1" x14ac:dyDescent="0.2"/>
    <row r="7464" ht="12.75" customHeight="1" x14ac:dyDescent="0.2"/>
    <row r="7465" ht="12.75" customHeight="1" x14ac:dyDescent="0.2"/>
    <row r="7466" ht="12.75" customHeight="1" x14ac:dyDescent="0.2"/>
    <row r="7467" ht="12.75" customHeight="1" x14ac:dyDescent="0.2"/>
    <row r="7468" ht="12.75" customHeight="1" x14ac:dyDescent="0.2"/>
    <row r="7469" ht="12.75" customHeight="1" x14ac:dyDescent="0.2"/>
    <row r="7470" ht="12.75" customHeight="1" x14ac:dyDescent="0.2"/>
    <row r="7471" ht="12.75" customHeight="1" x14ac:dyDescent="0.2"/>
    <row r="7472" ht="12.75" customHeight="1" x14ac:dyDescent="0.2"/>
    <row r="7473" ht="12.75" customHeight="1" x14ac:dyDescent="0.2"/>
    <row r="7474" ht="12.75" customHeight="1" x14ac:dyDescent="0.2"/>
    <row r="7475" ht="12.75" customHeight="1" x14ac:dyDescent="0.2"/>
    <row r="7476" ht="12.75" customHeight="1" x14ac:dyDescent="0.2"/>
    <row r="7477" ht="12.75" customHeight="1" x14ac:dyDescent="0.2"/>
    <row r="7478" ht="12.75" customHeight="1" x14ac:dyDescent="0.2"/>
    <row r="7479" ht="12.75" customHeight="1" x14ac:dyDescent="0.2"/>
    <row r="7480" ht="12.75" customHeight="1" x14ac:dyDescent="0.2"/>
    <row r="7481" ht="12.75" customHeight="1" x14ac:dyDescent="0.2"/>
    <row r="7482" ht="12.75" customHeight="1" x14ac:dyDescent="0.2"/>
    <row r="7483" ht="12.75" customHeight="1" x14ac:dyDescent="0.2"/>
    <row r="7484" ht="12.75" customHeight="1" x14ac:dyDescent="0.2"/>
    <row r="7485" ht="12.75" customHeight="1" x14ac:dyDescent="0.2"/>
    <row r="7486" ht="12.75" customHeight="1" x14ac:dyDescent="0.2"/>
    <row r="7487" ht="12.75" customHeight="1" x14ac:dyDescent="0.2"/>
    <row r="7488" ht="12.75" customHeight="1" x14ac:dyDescent="0.2"/>
    <row r="7489" ht="12.75" customHeight="1" x14ac:dyDescent="0.2"/>
    <row r="7490" ht="12.75" customHeight="1" x14ac:dyDescent="0.2"/>
    <row r="7491" ht="12.75" customHeight="1" x14ac:dyDescent="0.2"/>
    <row r="7492" ht="12.75" customHeight="1" x14ac:dyDescent="0.2"/>
    <row r="7493" ht="12.75" customHeight="1" x14ac:dyDescent="0.2"/>
    <row r="7494" ht="12.75" customHeight="1" x14ac:dyDescent="0.2"/>
    <row r="7495" ht="12.75" customHeight="1" x14ac:dyDescent="0.2"/>
    <row r="7496" ht="12.75" customHeight="1" x14ac:dyDescent="0.2"/>
    <row r="7497" ht="12.75" customHeight="1" x14ac:dyDescent="0.2"/>
    <row r="7498" ht="12.75" customHeight="1" x14ac:dyDescent="0.2"/>
    <row r="7499" ht="12.75" customHeight="1" x14ac:dyDescent="0.2"/>
    <row r="7500" ht="12.75" customHeight="1" x14ac:dyDescent="0.2"/>
    <row r="7501" ht="12.75" customHeight="1" x14ac:dyDescent="0.2"/>
    <row r="7502" ht="12.75" customHeight="1" x14ac:dyDescent="0.2"/>
    <row r="7503" ht="12.75" customHeight="1" x14ac:dyDescent="0.2"/>
    <row r="7504" ht="12.75" customHeight="1" x14ac:dyDescent="0.2"/>
    <row r="7505" ht="12.75" customHeight="1" x14ac:dyDescent="0.2"/>
    <row r="7506" ht="12.75" customHeight="1" x14ac:dyDescent="0.2"/>
    <row r="7507" ht="12.75" customHeight="1" x14ac:dyDescent="0.2"/>
    <row r="7508" ht="12.75" customHeight="1" x14ac:dyDescent="0.2"/>
    <row r="7509" ht="12.75" customHeight="1" x14ac:dyDescent="0.2"/>
    <row r="7510" ht="12.75" customHeight="1" x14ac:dyDescent="0.2"/>
    <row r="7511" ht="12.75" customHeight="1" x14ac:dyDescent="0.2"/>
    <row r="7512" ht="12.75" customHeight="1" x14ac:dyDescent="0.2"/>
    <row r="7513" ht="12.75" customHeight="1" x14ac:dyDescent="0.2"/>
    <row r="7514" ht="12.75" customHeight="1" x14ac:dyDescent="0.2"/>
    <row r="7515" ht="12.75" customHeight="1" x14ac:dyDescent="0.2"/>
    <row r="7516" ht="12.75" customHeight="1" x14ac:dyDescent="0.2"/>
    <row r="7517" ht="12.75" customHeight="1" x14ac:dyDescent="0.2"/>
    <row r="7518" ht="12.75" customHeight="1" x14ac:dyDescent="0.2"/>
    <row r="7519" ht="12.75" customHeight="1" x14ac:dyDescent="0.2"/>
    <row r="7520" ht="12.75" customHeight="1" x14ac:dyDescent="0.2"/>
    <row r="7521" ht="12.75" customHeight="1" x14ac:dyDescent="0.2"/>
    <row r="7522" ht="12.75" customHeight="1" x14ac:dyDescent="0.2"/>
    <row r="7523" ht="12.75" customHeight="1" x14ac:dyDescent="0.2"/>
    <row r="7524" ht="12.75" customHeight="1" x14ac:dyDescent="0.2"/>
    <row r="7525" ht="12.75" customHeight="1" x14ac:dyDescent="0.2"/>
    <row r="7526" ht="12.75" customHeight="1" x14ac:dyDescent="0.2"/>
    <row r="7527" ht="12.75" customHeight="1" x14ac:dyDescent="0.2"/>
    <row r="7528" ht="12.75" customHeight="1" x14ac:dyDescent="0.2"/>
    <row r="7529" ht="12.75" customHeight="1" x14ac:dyDescent="0.2"/>
    <row r="7530" ht="12.75" customHeight="1" x14ac:dyDescent="0.2"/>
    <row r="7531" ht="12.75" customHeight="1" x14ac:dyDescent="0.2"/>
    <row r="7532" ht="12.75" customHeight="1" x14ac:dyDescent="0.2"/>
    <row r="7533" ht="12.75" customHeight="1" x14ac:dyDescent="0.2"/>
    <row r="7534" ht="12.75" customHeight="1" x14ac:dyDescent="0.2"/>
    <row r="7535" ht="12.75" customHeight="1" x14ac:dyDescent="0.2"/>
    <row r="7536" ht="12.75" customHeight="1" x14ac:dyDescent="0.2"/>
    <row r="7537" ht="12.75" customHeight="1" x14ac:dyDescent="0.2"/>
    <row r="7538" ht="12.75" customHeight="1" x14ac:dyDescent="0.2"/>
    <row r="7539" ht="12.75" customHeight="1" x14ac:dyDescent="0.2"/>
    <row r="7540" ht="12.75" customHeight="1" x14ac:dyDescent="0.2"/>
    <row r="7541" ht="12.75" customHeight="1" x14ac:dyDescent="0.2"/>
    <row r="7542" ht="12.75" customHeight="1" x14ac:dyDescent="0.2"/>
    <row r="7543" ht="12.75" customHeight="1" x14ac:dyDescent="0.2"/>
    <row r="7544" ht="12.75" customHeight="1" x14ac:dyDescent="0.2"/>
    <row r="7545" ht="12.75" customHeight="1" x14ac:dyDescent="0.2"/>
    <row r="7546" ht="12.75" customHeight="1" x14ac:dyDescent="0.2"/>
    <row r="7547" ht="12.75" customHeight="1" x14ac:dyDescent="0.2"/>
    <row r="7548" ht="12.75" customHeight="1" x14ac:dyDescent="0.2"/>
    <row r="7549" ht="12.75" customHeight="1" x14ac:dyDescent="0.2"/>
    <row r="7550" ht="12.75" customHeight="1" x14ac:dyDescent="0.2"/>
    <row r="7551" ht="12.75" customHeight="1" x14ac:dyDescent="0.2"/>
    <row r="7552" ht="12.75" customHeight="1" x14ac:dyDescent="0.2"/>
    <row r="7553" ht="12.75" customHeight="1" x14ac:dyDescent="0.2"/>
    <row r="7554" ht="12.75" customHeight="1" x14ac:dyDescent="0.2"/>
    <row r="7555" ht="12.75" customHeight="1" x14ac:dyDescent="0.2"/>
    <row r="7556" ht="12.75" customHeight="1" x14ac:dyDescent="0.2"/>
    <row r="7557" ht="12.75" customHeight="1" x14ac:dyDescent="0.2"/>
    <row r="7558" ht="12.75" customHeight="1" x14ac:dyDescent="0.2"/>
    <row r="7559" ht="12.75" customHeight="1" x14ac:dyDescent="0.2"/>
    <row r="7560" ht="12.75" customHeight="1" x14ac:dyDescent="0.2"/>
    <row r="7561" ht="12.75" customHeight="1" x14ac:dyDescent="0.2"/>
    <row r="7562" ht="12.75" customHeight="1" x14ac:dyDescent="0.2"/>
    <row r="7563" ht="12.75" customHeight="1" x14ac:dyDescent="0.2"/>
    <row r="7564" ht="12.75" customHeight="1" x14ac:dyDescent="0.2"/>
    <row r="7565" ht="12.75" customHeight="1" x14ac:dyDescent="0.2"/>
    <row r="7566" ht="12.75" customHeight="1" x14ac:dyDescent="0.2"/>
    <row r="7567" ht="12.75" customHeight="1" x14ac:dyDescent="0.2"/>
    <row r="7568" ht="12.75" customHeight="1" x14ac:dyDescent="0.2"/>
    <row r="7569" ht="12.75" customHeight="1" x14ac:dyDescent="0.2"/>
    <row r="7570" ht="12.75" customHeight="1" x14ac:dyDescent="0.2"/>
    <row r="7571" ht="12.75" customHeight="1" x14ac:dyDescent="0.2"/>
    <row r="7572" ht="12.75" customHeight="1" x14ac:dyDescent="0.2"/>
    <row r="7573" ht="12.75" customHeight="1" x14ac:dyDescent="0.2"/>
    <row r="7574" ht="12.75" customHeight="1" x14ac:dyDescent="0.2"/>
    <row r="7575" ht="12.75" customHeight="1" x14ac:dyDescent="0.2"/>
    <row r="7576" ht="12.75" customHeight="1" x14ac:dyDescent="0.2"/>
    <row r="7577" ht="12.75" customHeight="1" x14ac:dyDescent="0.2"/>
    <row r="7578" ht="12.75" customHeight="1" x14ac:dyDescent="0.2"/>
    <row r="7579" ht="12.75" customHeight="1" x14ac:dyDescent="0.2"/>
    <row r="7580" ht="12.75" customHeight="1" x14ac:dyDescent="0.2"/>
    <row r="7581" ht="12.75" customHeight="1" x14ac:dyDescent="0.2"/>
    <row r="7582" ht="12.75" customHeight="1" x14ac:dyDescent="0.2"/>
    <row r="7583" ht="12.75" customHeight="1" x14ac:dyDescent="0.2"/>
    <row r="7584" ht="12.75" customHeight="1" x14ac:dyDescent="0.2"/>
    <row r="7585" ht="12.75" customHeight="1" x14ac:dyDescent="0.2"/>
    <row r="7586" ht="12.75" customHeight="1" x14ac:dyDescent="0.2"/>
    <row r="7587" ht="12.75" customHeight="1" x14ac:dyDescent="0.2"/>
    <row r="7588" ht="12.75" customHeight="1" x14ac:dyDescent="0.2"/>
    <row r="7589" ht="12.75" customHeight="1" x14ac:dyDescent="0.2"/>
    <row r="7590" ht="12.75" customHeight="1" x14ac:dyDescent="0.2"/>
    <row r="7591" ht="12.75" customHeight="1" x14ac:dyDescent="0.2"/>
    <row r="7592" ht="12.75" customHeight="1" x14ac:dyDescent="0.2"/>
    <row r="7593" ht="12.75" customHeight="1" x14ac:dyDescent="0.2"/>
    <row r="7594" ht="12.75" customHeight="1" x14ac:dyDescent="0.2"/>
    <row r="7595" ht="12.75" customHeight="1" x14ac:dyDescent="0.2"/>
    <row r="7596" ht="12.75" customHeight="1" x14ac:dyDescent="0.2"/>
    <row r="7597" ht="12.75" customHeight="1" x14ac:dyDescent="0.2"/>
    <row r="7598" ht="12.75" customHeight="1" x14ac:dyDescent="0.2"/>
    <row r="7599" ht="12.75" customHeight="1" x14ac:dyDescent="0.2"/>
    <row r="7600" ht="12.75" customHeight="1" x14ac:dyDescent="0.2"/>
    <row r="7601" ht="12.75" customHeight="1" x14ac:dyDescent="0.2"/>
    <row r="7602" ht="12.75" customHeight="1" x14ac:dyDescent="0.2"/>
    <row r="7603" ht="12.75" customHeight="1" x14ac:dyDescent="0.2"/>
    <row r="7604" ht="12.75" customHeight="1" x14ac:dyDescent="0.2"/>
    <row r="7605" ht="12.75" customHeight="1" x14ac:dyDescent="0.2"/>
    <row r="7606" ht="12.75" customHeight="1" x14ac:dyDescent="0.2"/>
    <row r="7607" ht="12.75" customHeight="1" x14ac:dyDescent="0.2"/>
    <row r="7608" ht="12.75" customHeight="1" x14ac:dyDescent="0.2"/>
    <row r="7609" ht="12.75" customHeight="1" x14ac:dyDescent="0.2"/>
    <row r="7610" ht="12.75" customHeight="1" x14ac:dyDescent="0.2"/>
    <row r="7611" ht="12.75" customHeight="1" x14ac:dyDescent="0.2"/>
    <row r="7612" ht="12.75" customHeight="1" x14ac:dyDescent="0.2"/>
    <row r="7613" ht="12.75" customHeight="1" x14ac:dyDescent="0.2"/>
    <row r="7614" ht="12.75" customHeight="1" x14ac:dyDescent="0.2"/>
    <row r="7615" ht="12.75" customHeight="1" x14ac:dyDescent="0.2"/>
    <row r="7616" ht="12.75" customHeight="1" x14ac:dyDescent="0.2"/>
    <row r="7617" ht="12.75" customHeight="1" x14ac:dyDescent="0.2"/>
    <row r="7618" ht="12.75" customHeight="1" x14ac:dyDescent="0.2"/>
    <row r="7619" ht="12.75" customHeight="1" x14ac:dyDescent="0.2"/>
    <row r="7620" ht="12.75" customHeight="1" x14ac:dyDescent="0.2"/>
    <row r="7621" ht="12.75" customHeight="1" x14ac:dyDescent="0.2"/>
    <row r="7622" ht="12.75" customHeight="1" x14ac:dyDescent="0.2"/>
    <row r="7623" ht="12.75" customHeight="1" x14ac:dyDescent="0.2"/>
    <row r="7624" ht="12.75" customHeight="1" x14ac:dyDescent="0.2"/>
    <row r="7625" ht="12.75" customHeight="1" x14ac:dyDescent="0.2"/>
    <row r="7626" ht="12.75" customHeight="1" x14ac:dyDescent="0.2"/>
    <row r="7627" ht="12.75" customHeight="1" x14ac:dyDescent="0.2"/>
    <row r="7628" ht="12.75" customHeight="1" x14ac:dyDescent="0.2"/>
    <row r="7629" ht="12.75" customHeight="1" x14ac:dyDescent="0.2"/>
    <row r="7630" ht="12.75" customHeight="1" x14ac:dyDescent="0.2"/>
    <row r="7631" ht="12.75" customHeight="1" x14ac:dyDescent="0.2"/>
    <row r="7632" ht="12.75" customHeight="1" x14ac:dyDescent="0.2"/>
    <row r="7633" ht="12.75" customHeight="1" x14ac:dyDescent="0.2"/>
    <row r="7634" ht="12.75" customHeight="1" x14ac:dyDescent="0.2"/>
    <row r="7635" ht="12.75" customHeight="1" x14ac:dyDescent="0.2"/>
    <row r="7636" ht="12.75" customHeight="1" x14ac:dyDescent="0.2"/>
    <row r="7637" ht="12.75" customHeight="1" x14ac:dyDescent="0.2"/>
    <row r="7638" ht="12.75" customHeight="1" x14ac:dyDescent="0.2"/>
    <row r="7639" ht="12.75" customHeight="1" x14ac:dyDescent="0.2"/>
    <row r="7640" ht="12.75" customHeight="1" x14ac:dyDescent="0.2"/>
    <row r="7641" ht="12.75" customHeight="1" x14ac:dyDescent="0.2"/>
    <row r="7642" ht="12.75" customHeight="1" x14ac:dyDescent="0.2"/>
    <row r="7643" ht="12.75" customHeight="1" x14ac:dyDescent="0.2"/>
    <row r="7644" ht="12.75" customHeight="1" x14ac:dyDescent="0.2"/>
    <row r="7645" ht="12.75" customHeight="1" x14ac:dyDescent="0.2"/>
    <row r="7646" ht="12.75" customHeight="1" x14ac:dyDescent="0.2"/>
    <row r="7647" ht="12.75" customHeight="1" x14ac:dyDescent="0.2"/>
    <row r="7648" ht="12.75" customHeight="1" x14ac:dyDescent="0.2"/>
    <row r="7649" ht="12.75" customHeight="1" x14ac:dyDescent="0.2"/>
    <row r="7650" ht="12.75" customHeight="1" x14ac:dyDescent="0.2"/>
    <row r="7651" ht="12.75" customHeight="1" x14ac:dyDescent="0.2"/>
    <row r="7652" ht="12.75" customHeight="1" x14ac:dyDescent="0.2"/>
    <row r="7653" ht="12.75" customHeight="1" x14ac:dyDescent="0.2"/>
    <row r="7654" ht="12.75" customHeight="1" x14ac:dyDescent="0.2"/>
    <row r="7655" ht="12.75" customHeight="1" x14ac:dyDescent="0.2"/>
    <row r="7656" ht="12.75" customHeight="1" x14ac:dyDescent="0.2"/>
    <row r="7657" ht="12.75" customHeight="1" x14ac:dyDescent="0.2"/>
    <row r="7658" ht="12.75" customHeight="1" x14ac:dyDescent="0.2"/>
    <row r="7659" ht="12.75" customHeight="1" x14ac:dyDescent="0.2"/>
    <row r="7660" ht="12.75" customHeight="1" x14ac:dyDescent="0.2"/>
    <row r="7661" ht="12.75" customHeight="1" x14ac:dyDescent="0.2"/>
    <row r="7662" ht="12.75" customHeight="1" x14ac:dyDescent="0.2"/>
    <row r="7663" ht="12.75" customHeight="1" x14ac:dyDescent="0.2"/>
    <row r="7664" ht="12.75" customHeight="1" x14ac:dyDescent="0.2"/>
    <row r="7665" ht="12.75" customHeight="1" x14ac:dyDescent="0.2"/>
    <row r="7666" ht="12.75" customHeight="1" x14ac:dyDescent="0.2"/>
    <row r="7667" ht="12.75" customHeight="1" x14ac:dyDescent="0.2"/>
    <row r="7668" ht="12.75" customHeight="1" x14ac:dyDescent="0.2"/>
    <row r="7669" ht="12.75" customHeight="1" x14ac:dyDescent="0.2"/>
    <row r="7670" ht="12.75" customHeight="1" x14ac:dyDescent="0.2"/>
    <row r="7671" ht="12.75" customHeight="1" x14ac:dyDescent="0.2"/>
    <row r="7672" ht="12.75" customHeight="1" x14ac:dyDescent="0.2"/>
    <row r="7673" ht="12.75" customHeight="1" x14ac:dyDescent="0.2"/>
    <row r="7674" ht="12.75" customHeight="1" x14ac:dyDescent="0.2"/>
    <row r="7675" ht="12.75" customHeight="1" x14ac:dyDescent="0.2"/>
    <row r="7676" ht="12.75" customHeight="1" x14ac:dyDescent="0.2"/>
    <row r="7677" ht="12.75" customHeight="1" x14ac:dyDescent="0.2"/>
    <row r="7678" ht="12.75" customHeight="1" x14ac:dyDescent="0.2"/>
    <row r="7679" ht="12.75" customHeight="1" x14ac:dyDescent="0.2"/>
    <row r="7680" ht="12.75" customHeight="1" x14ac:dyDescent="0.2"/>
    <row r="7681" ht="12.75" customHeight="1" x14ac:dyDescent="0.2"/>
    <row r="7682" ht="12.75" customHeight="1" x14ac:dyDescent="0.2"/>
    <row r="7683" ht="12.75" customHeight="1" x14ac:dyDescent="0.2"/>
    <row r="7684" ht="12.75" customHeight="1" x14ac:dyDescent="0.2"/>
    <row r="7685" ht="12.75" customHeight="1" x14ac:dyDescent="0.2"/>
    <row r="7686" ht="12.75" customHeight="1" x14ac:dyDescent="0.2"/>
    <row r="7687" ht="12.75" customHeight="1" x14ac:dyDescent="0.2"/>
    <row r="7688" ht="12.75" customHeight="1" x14ac:dyDescent="0.2"/>
    <row r="7689" ht="12.75" customHeight="1" x14ac:dyDescent="0.2"/>
    <row r="7690" ht="12.75" customHeight="1" x14ac:dyDescent="0.2"/>
    <row r="7691" ht="12.75" customHeight="1" x14ac:dyDescent="0.2"/>
    <row r="7692" ht="12.75" customHeight="1" x14ac:dyDescent="0.2"/>
    <row r="7693" ht="12.75" customHeight="1" x14ac:dyDescent="0.2"/>
    <row r="7694" ht="12.75" customHeight="1" x14ac:dyDescent="0.2"/>
    <row r="7695" ht="12.75" customHeight="1" x14ac:dyDescent="0.2"/>
    <row r="7696" ht="12.75" customHeight="1" x14ac:dyDescent="0.2"/>
    <row r="7697" ht="12.75" customHeight="1" x14ac:dyDescent="0.2"/>
    <row r="7698" ht="12.75" customHeight="1" x14ac:dyDescent="0.2"/>
    <row r="7699" ht="12.75" customHeight="1" x14ac:dyDescent="0.2"/>
    <row r="7700" ht="12.75" customHeight="1" x14ac:dyDescent="0.2"/>
    <row r="7701" ht="12.75" customHeight="1" x14ac:dyDescent="0.2"/>
    <row r="7702" ht="12.75" customHeight="1" x14ac:dyDescent="0.2"/>
    <row r="7703" ht="12.75" customHeight="1" x14ac:dyDescent="0.2"/>
    <row r="7704" ht="12.75" customHeight="1" x14ac:dyDescent="0.2"/>
    <row r="7705" ht="12.75" customHeight="1" x14ac:dyDescent="0.2"/>
    <row r="7706" ht="12.75" customHeight="1" x14ac:dyDescent="0.2"/>
    <row r="7707" ht="12.75" customHeight="1" x14ac:dyDescent="0.2"/>
    <row r="7708" ht="12.75" customHeight="1" x14ac:dyDescent="0.2"/>
    <row r="7709" ht="12.75" customHeight="1" x14ac:dyDescent="0.2"/>
    <row r="7710" ht="12.75" customHeight="1" x14ac:dyDescent="0.2"/>
    <row r="7711" ht="12.75" customHeight="1" x14ac:dyDescent="0.2"/>
    <row r="7712" ht="12.75" customHeight="1" x14ac:dyDescent="0.2"/>
    <row r="7713" ht="12.75" customHeight="1" x14ac:dyDescent="0.2"/>
    <row r="7714" ht="12.75" customHeight="1" x14ac:dyDescent="0.2"/>
    <row r="7715" ht="12.75" customHeight="1" x14ac:dyDescent="0.2"/>
    <row r="7716" ht="12.75" customHeight="1" x14ac:dyDescent="0.2"/>
    <row r="7717" ht="12.75" customHeight="1" x14ac:dyDescent="0.2"/>
    <row r="7718" ht="12.75" customHeight="1" x14ac:dyDescent="0.2"/>
    <row r="7719" ht="12.75" customHeight="1" x14ac:dyDescent="0.2"/>
    <row r="7720" ht="12.75" customHeight="1" x14ac:dyDescent="0.2"/>
    <row r="7721" ht="12.75" customHeight="1" x14ac:dyDescent="0.2"/>
    <row r="7722" ht="12.75" customHeight="1" x14ac:dyDescent="0.2"/>
    <row r="7723" ht="12.75" customHeight="1" x14ac:dyDescent="0.2"/>
    <row r="7724" ht="12.75" customHeight="1" x14ac:dyDescent="0.2"/>
    <row r="7725" ht="12.75" customHeight="1" x14ac:dyDescent="0.2"/>
    <row r="7726" ht="12.75" customHeight="1" x14ac:dyDescent="0.2"/>
    <row r="7727" ht="12.75" customHeight="1" x14ac:dyDescent="0.2"/>
    <row r="7728" ht="12.75" customHeight="1" x14ac:dyDescent="0.2"/>
    <row r="7729" ht="12.75" customHeight="1" x14ac:dyDescent="0.2"/>
    <row r="7730" ht="12.75" customHeight="1" x14ac:dyDescent="0.2"/>
    <row r="7731" ht="12.75" customHeight="1" x14ac:dyDescent="0.2"/>
    <row r="7732" ht="12.75" customHeight="1" x14ac:dyDescent="0.2"/>
    <row r="7733" ht="12.75" customHeight="1" x14ac:dyDescent="0.2"/>
    <row r="7734" ht="12.75" customHeight="1" x14ac:dyDescent="0.2"/>
    <row r="7735" ht="12.75" customHeight="1" x14ac:dyDescent="0.2"/>
    <row r="7736" ht="12.75" customHeight="1" x14ac:dyDescent="0.2"/>
    <row r="7737" ht="12.75" customHeight="1" x14ac:dyDescent="0.2"/>
    <row r="7738" ht="12.75" customHeight="1" x14ac:dyDescent="0.2"/>
    <row r="7739" ht="12.75" customHeight="1" x14ac:dyDescent="0.2"/>
    <row r="7740" ht="12.75" customHeight="1" x14ac:dyDescent="0.2"/>
    <row r="7741" ht="12.75" customHeight="1" x14ac:dyDescent="0.2"/>
    <row r="7742" ht="12.75" customHeight="1" x14ac:dyDescent="0.2"/>
    <row r="7743" ht="12.75" customHeight="1" x14ac:dyDescent="0.2"/>
    <row r="7744" ht="12.75" customHeight="1" x14ac:dyDescent="0.2"/>
    <row r="7745" ht="12.75" customHeight="1" x14ac:dyDescent="0.2"/>
    <row r="7746" ht="12.75" customHeight="1" x14ac:dyDescent="0.2"/>
    <row r="7747" ht="12.75" customHeight="1" x14ac:dyDescent="0.2"/>
    <row r="7748" ht="12.75" customHeight="1" x14ac:dyDescent="0.2"/>
    <row r="7749" ht="12.75" customHeight="1" x14ac:dyDescent="0.2"/>
    <row r="7750" ht="12.75" customHeight="1" x14ac:dyDescent="0.2"/>
    <row r="7751" ht="12.75" customHeight="1" x14ac:dyDescent="0.2"/>
    <row r="7752" ht="12.75" customHeight="1" x14ac:dyDescent="0.2"/>
    <row r="7753" ht="12.75" customHeight="1" x14ac:dyDescent="0.2"/>
    <row r="7754" ht="12.75" customHeight="1" x14ac:dyDescent="0.2"/>
    <row r="7755" ht="12.75" customHeight="1" x14ac:dyDescent="0.2"/>
    <row r="7756" ht="12.75" customHeight="1" x14ac:dyDescent="0.2"/>
    <row r="7757" ht="12.75" customHeight="1" x14ac:dyDescent="0.2"/>
    <row r="7758" ht="12.75" customHeight="1" x14ac:dyDescent="0.2"/>
    <row r="7759" ht="12.75" customHeight="1" x14ac:dyDescent="0.2"/>
    <row r="7760" ht="12.75" customHeight="1" x14ac:dyDescent="0.2"/>
    <row r="7761" ht="12.75" customHeight="1" x14ac:dyDescent="0.2"/>
    <row r="7762" ht="12.75" customHeight="1" x14ac:dyDescent="0.2"/>
    <row r="7763" ht="12.75" customHeight="1" x14ac:dyDescent="0.2"/>
    <row r="7764" ht="12.75" customHeight="1" x14ac:dyDescent="0.2"/>
    <row r="7765" ht="12.75" customHeight="1" x14ac:dyDescent="0.2"/>
    <row r="7766" ht="12.75" customHeight="1" x14ac:dyDescent="0.2"/>
    <row r="7767" ht="12.75" customHeight="1" x14ac:dyDescent="0.2"/>
    <row r="7768" ht="12.75" customHeight="1" x14ac:dyDescent="0.2"/>
    <row r="7769" ht="12.75" customHeight="1" x14ac:dyDescent="0.2"/>
    <row r="7770" ht="12.75" customHeight="1" x14ac:dyDescent="0.2"/>
    <row r="7771" ht="12.75" customHeight="1" x14ac:dyDescent="0.2"/>
    <row r="7772" ht="12.75" customHeight="1" x14ac:dyDescent="0.2"/>
    <row r="7773" ht="12.75" customHeight="1" x14ac:dyDescent="0.2"/>
    <row r="7774" ht="12.75" customHeight="1" x14ac:dyDescent="0.2"/>
    <row r="7775" ht="12.75" customHeight="1" x14ac:dyDescent="0.2"/>
    <row r="7776" ht="12.75" customHeight="1" x14ac:dyDescent="0.2"/>
    <row r="7777" ht="12.75" customHeight="1" x14ac:dyDescent="0.2"/>
    <row r="7778" ht="12.75" customHeight="1" x14ac:dyDescent="0.2"/>
    <row r="7779" ht="12.75" customHeight="1" x14ac:dyDescent="0.2"/>
    <row r="7780" ht="12.75" customHeight="1" x14ac:dyDescent="0.2"/>
    <row r="7781" ht="12.75" customHeight="1" x14ac:dyDescent="0.2"/>
    <row r="7782" ht="12.75" customHeight="1" x14ac:dyDescent="0.2"/>
    <row r="7783" ht="12.75" customHeight="1" x14ac:dyDescent="0.2"/>
    <row r="7784" ht="12.75" customHeight="1" x14ac:dyDescent="0.2"/>
    <row r="7785" ht="12.75" customHeight="1" x14ac:dyDescent="0.2"/>
    <row r="7786" ht="12.75" customHeight="1" x14ac:dyDescent="0.2"/>
    <row r="7787" ht="12.75" customHeight="1" x14ac:dyDescent="0.2"/>
    <row r="7788" ht="12.75" customHeight="1" x14ac:dyDescent="0.2"/>
    <row r="7789" ht="12.75" customHeight="1" x14ac:dyDescent="0.2"/>
    <row r="7790" ht="12.75" customHeight="1" x14ac:dyDescent="0.2"/>
    <row r="7791" ht="12.75" customHeight="1" x14ac:dyDescent="0.2"/>
    <row r="7792" ht="12.75" customHeight="1" x14ac:dyDescent="0.2"/>
    <row r="7793" ht="12.75" customHeight="1" x14ac:dyDescent="0.2"/>
    <row r="7794" ht="12.75" customHeight="1" x14ac:dyDescent="0.2"/>
    <row r="7795" ht="12.75" customHeight="1" x14ac:dyDescent="0.2"/>
    <row r="7796" ht="12.75" customHeight="1" x14ac:dyDescent="0.2"/>
    <row r="7797" ht="12.75" customHeight="1" x14ac:dyDescent="0.2"/>
    <row r="7798" ht="12.75" customHeight="1" x14ac:dyDescent="0.2"/>
    <row r="7799" ht="12.75" customHeight="1" x14ac:dyDescent="0.2"/>
    <row r="7800" ht="12.75" customHeight="1" x14ac:dyDescent="0.2"/>
    <row r="7801" ht="12.75" customHeight="1" x14ac:dyDescent="0.2"/>
    <row r="7802" ht="12.75" customHeight="1" x14ac:dyDescent="0.2"/>
    <row r="7803" ht="12.75" customHeight="1" x14ac:dyDescent="0.2"/>
    <row r="7804" ht="12.75" customHeight="1" x14ac:dyDescent="0.2"/>
    <row r="7805" ht="12.75" customHeight="1" x14ac:dyDescent="0.2"/>
    <row r="7806" ht="12.75" customHeight="1" x14ac:dyDescent="0.2"/>
    <row r="7807" ht="12.75" customHeight="1" x14ac:dyDescent="0.2"/>
    <row r="7808" ht="12.75" customHeight="1" x14ac:dyDescent="0.2"/>
    <row r="7809" ht="12.75" customHeight="1" x14ac:dyDescent="0.2"/>
    <row r="7810" ht="12.75" customHeight="1" x14ac:dyDescent="0.2"/>
    <row r="7811" ht="12.75" customHeight="1" x14ac:dyDescent="0.2"/>
    <row r="7812" ht="12.75" customHeight="1" x14ac:dyDescent="0.2"/>
    <row r="7813" ht="12.75" customHeight="1" x14ac:dyDescent="0.2"/>
    <row r="7814" ht="12.75" customHeight="1" x14ac:dyDescent="0.2"/>
    <row r="7815" ht="12.75" customHeight="1" x14ac:dyDescent="0.2"/>
    <row r="7816" ht="12.75" customHeight="1" x14ac:dyDescent="0.2"/>
    <row r="7817" ht="12.75" customHeight="1" x14ac:dyDescent="0.2"/>
    <row r="7818" ht="12.75" customHeight="1" x14ac:dyDescent="0.2"/>
    <row r="7819" ht="12.75" customHeight="1" x14ac:dyDescent="0.2"/>
    <row r="7820" ht="12.75" customHeight="1" x14ac:dyDescent="0.2"/>
    <row r="7821" ht="12.75" customHeight="1" x14ac:dyDescent="0.2"/>
    <row r="7822" ht="12.75" customHeight="1" x14ac:dyDescent="0.2"/>
    <row r="7823" ht="12.75" customHeight="1" x14ac:dyDescent="0.2"/>
    <row r="7824" ht="12.75" customHeight="1" x14ac:dyDescent="0.2"/>
    <row r="7825" ht="12.75" customHeight="1" x14ac:dyDescent="0.2"/>
    <row r="7826" ht="12.75" customHeight="1" x14ac:dyDescent="0.2"/>
    <row r="7827" ht="12.75" customHeight="1" x14ac:dyDescent="0.2"/>
    <row r="7828" ht="12.75" customHeight="1" x14ac:dyDescent="0.2"/>
    <row r="7829" ht="12.75" customHeight="1" x14ac:dyDescent="0.2"/>
    <row r="7830" ht="12.75" customHeight="1" x14ac:dyDescent="0.2"/>
    <row r="7831" ht="12.75" customHeight="1" x14ac:dyDescent="0.2"/>
    <row r="7832" ht="12.75" customHeight="1" x14ac:dyDescent="0.2"/>
    <row r="7833" ht="12.75" customHeight="1" x14ac:dyDescent="0.2"/>
    <row r="7834" ht="12.75" customHeight="1" x14ac:dyDescent="0.2"/>
    <row r="7835" ht="12.75" customHeight="1" x14ac:dyDescent="0.2"/>
    <row r="7836" ht="12.75" customHeight="1" x14ac:dyDescent="0.2"/>
    <row r="7837" ht="12.75" customHeight="1" x14ac:dyDescent="0.2"/>
    <row r="7838" ht="12.75" customHeight="1" x14ac:dyDescent="0.2"/>
    <row r="7839" ht="12.75" customHeight="1" x14ac:dyDescent="0.2"/>
    <row r="7840" ht="12.75" customHeight="1" x14ac:dyDescent="0.2"/>
    <row r="7841" ht="12.75" customHeight="1" x14ac:dyDescent="0.2"/>
    <row r="7842" ht="12.75" customHeight="1" x14ac:dyDescent="0.2"/>
    <row r="7843" ht="12.75" customHeight="1" x14ac:dyDescent="0.2"/>
    <row r="7844" ht="12.75" customHeight="1" x14ac:dyDescent="0.2"/>
    <row r="7845" ht="12.75" customHeight="1" x14ac:dyDescent="0.2"/>
    <row r="7846" ht="12.75" customHeight="1" x14ac:dyDescent="0.2"/>
    <row r="7847" ht="12.75" customHeight="1" x14ac:dyDescent="0.2"/>
    <row r="7848" ht="12.75" customHeight="1" x14ac:dyDescent="0.2"/>
    <row r="7849" ht="12.75" customHeight="1" x14ac:dyDescent="0.2"/>
    <row r="7850" ht="12.75" customHeight="1" x14ac:dyDescent="0.2"/>
    <row r="7851" ht="12.75" customHeight="1" x14ac:dyDescent="0.2"/>
    <row r="7852" ht="12.75" customHeight="1" x14ac:dyDescent="0.2"/>
    <row r="7853" ht="12.75" customHeight="1" x14ac:dyDescent="0.2"/>
    <row r="7854" ht="12.75" customHeight="1" x14ac:dyDescent="0.2"/>
    <row r="7855" ht="12.75" customHeight="1" x14ac:dyDescent="0.2"/>
    <row r="7856" ht="12.75" customHeight="1" x14ac:dyDescent="0.2"/>
    <row r="7857" ht="12.75" customHeight="1" x14ac:dyDescent="0.2"/>
    <row r="7858" ht="12.75" customHeight="1" x14ac:dyDescent="0.2"/>
    <row r="7859" ht="12.75" customHeight="1" x14ac:dyDescent="0.2"/>
    <row r="7860" ht="12.75" customHeight="1" x14ac:dyDescent="0.2"/>
    <row r="7861" ht="12.75" customHeight="1" x14ac:dyDescent="0.2"/>
    <row r="7862" ht="12.75" customHeight="1" x14ac:dyDescent="0.2"/>
    <row r="7863" ht="12.75" customHeight="1" x14ac:dyDescent="0.2"/>
    <row r="7864" ht="12.75" customHeight="1" x14ac:dyDescent="0.2"/>
    <row r="7865" ht="12.75" customHeight="1" x14ac:dyDescent="0.2"/>
    <row r="7866" ht="12.75" customHeight="1" x14ac:dyDescent="0.2"/>
    <row r="7867" ht="12.75" customHeight="1" x14ac:dyDescent="0.2"/>
    <row r="7868" ht="12.75" customHeight="1" x14ac:dyDescent="0.2"/>
    <row r="7869" ht="12.75" customHeight="1" x14ac:dyDescent="0.2"/>
    <row r="7870" ht="12.75" customHeight="1" x14ac:dyDescent="0.2"/>
    <row r="7871" ht="12.75" customHeight="1" x14ac:dyDescent="0.2"/>
    <row r="7872" ht="12.75" customHeight="1" x14ac:dyDescent="0.2"/>
    <row r="7873" ht="12.75" customHeight="1" x14ac:dyDescent="0.2"/>
    <row r="7874" ht="12.75" customHeight="1" x14ac:dyDescent="0.2"/>
    <row r="7875" ht="12.75" customHeight="1" x14ac:dyDescent="0.2"/>
    <row r="7876" ht="12.75" customHeight="1" x14ac:dyDescent="0.2"/>
    <row r="7877" ht="12.75" customHeight="1" x14ac:dyDescent="0.2"/>
    <row r="7878" ht="12.75" customHeight="1" x14ac:dyDescent="0.2"/>
    <row r="7879" ht="12.75" customHeight="1" x14ac:dyDescent="0.2"/>
    <row r="7880" ht="12.75" customHeight="1" x14ac:dyDescent="0.2"/>
    <row r="7881" ht="12.75" customHeight="1" x14ac:dyDescent="0.2"/>
    <row r="7882" ht="12.75" customHeight="1" x14ac:dyDescent="0.2"/>
    <row r="7883" ht="12.75" customHeight="1" x14ac:dyDescent="0.2"/>
    <row r="7884" ht="12.75" customHeight="1" x14ac:dyDescent="0.2"/>
    <row r="7885" ht="12.75" customHeight="1" x14ac:dyDescent="0.2"/>
    <row r="7886" ht="12.75" customHeight="1" x14ac:dyDescent="0.2"/>
    <row r="7887" ht="12.75" customHeight="1" x14ac:dyDescent="0.2"/>
    <row r="7888" ht="12.75" customHeight="1" x14ac:dyDescent="0.2"/>
    <row r="7889" ht="12.75" customHeight="1" x14ac:dyDescent="0.2"/>
    <row r="7890" ht="12.75" customHeight="1" x14ac:dyDescent="0.2"/>
    <row r="7891" ht="12.75" customHeight="1" x14ac:dyDescent="0.2"/>
    <row r="7892" ht="12.75" customHeight="1" x14ac:dyDescent="0.2"/>
    <row r="7893" ht="12.75" customHeight="1" x14ac:dyDescent="0.2"/>
    <row r="7894" ht="12.75" customHeight="1" x14ac:dyDescent="0.2"/>
    <row r="7895" ht="12.75" customHeight="1" x14ac:dyDescent="0.2"/>
    <row r="7896" ht="12.75" customHeight="1" x14ac:dyDescent="0.2"/>
    <row r="7897" ht="12.75" customHeight="1" x14ac:dyDescent="0.2"/>
    <row r="7898" ht="12.75" customHeight="1" x14ac:dyDescent="0.2"/>
    <row r="7899" ht="12.75" customHeight="1" x14ac:dyDescent="0.2"/>
    <row r="7900" ht="12.75" customHeight="1" x14ac:dyDescent="0.2"/>
    <row r="7901" ht="12.75" customHeight="1" x14ac:dyDescent="0.2"/>
    <row r="7902" ht="12.75" customHeight="1" x14ac:dyDescent="0.2"/>
    <row r="7903" ht="12.75" customHeight="1" x14ac:dyDescent="0.2"/>
    <row r="7904" ht="12.75" customHeight="1" x14ac:dyDescent="0.2"/>
    <row r="7905" ht="12.75" customHeight="1" x14ac:dyDescent="0.2"/>
    <row r="7906" ht="12.75" customHeight="1" x14ac:dyDescent="0.2"/>
    <row r="7907" ht="12.75" customHeight="1" x14ac:dyDescent="0.2"/>
    <row r="7908" ht="12.75" customHeight="1" x14ac:dyDescent="0.2"/>
    <row r="7909" ht="12.75" customHeight="1" x14ac:dyDescent="0.2"/>
    <row r="7910" ht="12.75" customHeight="1" x14ac:dyDescent="0.2"/>
    <row r="7911" ht="12.75" customHeight="1" x14ac:dyDescent="0.2"/>
    <row r="7912" ht="12.75" customHeight="1" x14ac:dyDescent="0.2"/>
    <row r="7913" ht="12.75" customHeight="1" x14ac:dyDescent="0.2"/>
    <row r="7914" ht="12.75" customHeight="1" x14ac:dyDescent="0.2"/>
    <row r="7915" ht="12.75" customHeight="1" x14ac:dyDescent="0.2"/>
    <row r="7916" ht="12.75" customHeight="1" x14ac:dyDescent="0.2"/>
    <row r="7917" ht="12.75" customHeight="1" x14ac:dyDescent="0.2"/>
    <row r="7918" ht="12.75" customHeight="1" x14ac:dyDescent="0.2"/>
    <row r="7919" ht="12.75" customHeight="1" x14ac:dyDescent="0.2"/>
    <row r="7920" ht="12.75" customHeight="1" x14ac:dyDescent="0.2"/>
    <row r="7921" ht="12.75" customHeight="1" x14ac:dyDescent="0.2"/>
    <row r="7922" ht="12.75" customHeight="1" x14ac:dyDescent="0.2"/>
    <row r="7923" ht="12.75" customHeight="1" x14ac:dyDescent="0.2"/>
    <row r="7924" ht="12.75" customHeight="1" x14ac:dyDescent="0.2"/>
    <row r="7925" ht="12.75" customHeight="1" x14ac:dyDescent="0.2"/>
    <row r="7926" ht="12.75" customHeight="1" x14ac:dyDescent="0.2"/>
    <row r="7927" ht="12.75" customHeight="1" x14ac:dyDescent="0.2"/>
    <row r="7928" ht="12.75" customHeight="1" x14ac:dyDescent="0.2"/>
    <row r="7929" ht="12.75" customHeight="1" x14ac:dyDescent="0.2"/>
    <row r="7930" ht="12.75" customHeight="1" x14ac:dyDescent="0.2"/>
    <row r="7931" ht="12.75" customHeight="1" x14ac:dyDescent="0.2"/>
    <row r="7932" ht="12.75" customHeight="1" x14ac:dyDescent="0.2"/>
    <row r="7933" ht="12.75" customHeight="1" x14ac:dyDescent="0.2"/>
    <row r="7934" ht="12.75" customHeight="1" x14ac:dyDescent="0.2"/>
    <row r="7935" ht="12.75" customHeight="1" x14ac:dyDescent="0.2"/>
    <row r="7936" ht="12.75" customHeight="1" x14ac:dyDescent="0.2"/>
    <row r="7937" ht="12.75" customHeight="1" x14ac:dyDescent="0.2"/>
    <row r="7938" ht="12.75" customHeight="1" x14ac:dyDescent="0.2"/>
    <row r="7939" ht="12.75" customHeight="1" x14ac:dyDescent="0.2"/>
    <row r="7940" ht="12.75" customHeight="1" x14ac:dyDescent="0.2"/>
    <row r="7941" ht="12.75" customHeight="1" x14ac:dyDescent="0.2"/>
    <row r="7942" ht="12.75" customHeight="1" x14ac:dyDescent="0.2"/>
    <row r="7943" ht="12.75" customHeight="1" x14ac:dyDescent="0.2"/>
    <row r="7944" ht="12.75" customHeight="1" x14ac:dyDescent="0.2"/>
    <row r="7945" ht="12.75" customHeight="1" x14ac:dyDescent="0.2"/>
    <row r="7946" ht="12.75" customHeight="1" x14ac:dyDescent="0.2"/>
    <row r="7947" ht="12.75" customHeight="1" x14ac:dyDescent="0.2"/>
    <row r="7948" ht="12.75" customHeight="1" x14ac:dyDescent="0.2"/>
    <row r="7949" ht="12.75" customHeight="1" x14ac:dyDescent="0.2"/>
    <row r="7950" ht="12.75" customHeight="1" x14ac:dyDescent="0.2"/>
    <row r="7951" ht="12.75" customHeight="1" x14ac:dyDescent="0.2"/>
    <row r="7952" ht="12.75" customHeight="1" x14ac:dyDescent="0.2"/>
    <row r="7953" ht="12.75" customHeight="1" x14ac:dyDescent="0.2"/>
    <row r="7954" ht="12.75" customHeight="1" x14ac:dyDescent="0.2"/>
    <row r="7955" ht="12.75" customHeight="1" x14ac:dyDescent="0.2"/>
    <row r="7956" ht="12.75" customHeight="1" x14ac:dyDescent="0.2"/>
    <row r="7957" ht="12.75" customHeight="1" x14ac:dyDescent="0.2"/>
    <row r="7958" ht="12.75" customHeight="1" x14ac:dyDescent="0.2"/>
    <row r="7959" ht="12.75" customHeight="1" x14ac:dyDescent="0.2"/>
    <row r="7960" ht="12.75" customHeight="1" x14ac:dyDescent="0.2"/>
    <row r="7961" ht="12.75" customHeight="1" x14ac:dyDescent="0.2"/>
    <row r="7962" ht="12.75" customHeight="1" x14ac:dyDescent="0.2"/>
    <row r="7963" ht="12.75" customHeight="1" x14ac:dyDescent="0.2"/>
    <row r="7964" ht="12.75" customHeight="1" x14ac:dyDescent="0.2"/>
    <row r="7965" ht="12.75" customHeight="1" x14ac:dyDescent="0.2"/>
    <row r="7966" ht="12.75" customHeight="1" x14ac:dyDescent="0.2"/>
    <row r="7967" ht="12.75" customHeight="1" x14ac:dyDescent="0.2"/>
    <row r="7968" ht="12.75" customHeight="1" x14ac:dyDescent="0.2"/>
    <row r="7969" ht="12.75" customHeight="1" x14ac:dyDescent="0.2"/>
    <row r="7970" ht="12.75" customHeight="1" x14ac:dyDescent="0.2"/>
    <row r="7971" ht="12.75" customHeight="1" x14ac:dyDescent="0.2"/>
    <row r="7972" ht="12.75" customHeight="1" x14ac:dyDescent="0.2"/>
    <row r="7973" ht="12.75" customHeight="1" x14ac:dyDescent="0.2"/>
    <row r="7974" ht="12.75" customHeight="1" x14ac:dyDescent="0.2"/>
    <row r="7975" ht="12.75" customHeight="1" x14ac:dyDescent="0.2"/>
    <row r="7976" ht="12.75" customHeight="1" x14ac:dyDescent="0.2"/>
    <row r="7977" ht="12.75" customHeight="1" x14ac:dyDescent="0.2"/>
    <row r="7978" ht="12.75" customHeight="1" x14ac:dyDescent="0.2"/>
    <row r="7979" ht="12.75" customHeight="1" x14ac:dyDescent="0.2"/>
    <row r="7980" ht="12.75" customHeight="1" x14ac:dyDescent="0.2"/>
    <row r="7981" ht="12.75" customHeight="1" x14ac:dyDescent="0.2"/>
    <row r="7982" ht="12.75" customHeight="1" x14ac:dyDescent="0.2"/>
    <row r="7983" ht="12.75" customHeight="1" x14ac:dyDescent="0.2"/>
    <row r="7984" ht="12.75" customHeight="1" x14ac:dyDescent="0.2"/>
    <row r="7985" ht="12.75" customHeight="1" x14ac:dyDescent="0.2"/>
    <row r="7986" ht="12.75" customHeight="1" x14ac:dyDescent="0.2"/>
    <row r="7987" ht="12.75" customHeight="1" x14ac:dyDescent="0.2"/>
    <row r="7988" ht="12.75" customHeight="1" x14ac:dyDescent="0.2"/>
    <row r="7989" ht="12.75" customHeight="1" x14ac:dyDescent="0.2"/>
    <row r="7990" ht="12.75" customHeight="1" x14ac:dyDescent="0.2"/>
    <row r="7991" ht="12.75" customHeight="1" x14ac:dyDescent="0.2"/>
    <row r="7992" ht="12.75" customHeight="1" x14ac:dyDescent="0.2"/>
    <row r="7993" ht="12.75" customHeight="1" x14ac:dyDescent="0.2"/>
    <row r="7994" ht="12.75" customHeight="1" x14ac:dyDescent="0.2"/>
    <row r="7995" ht="12.75" customHeight="1" x14ac:dyDescent="0.2"/>
    <row r="7996" ht="12.75" customHeight="1" x14ac:dyDescent="0.2"/>
    <row r="7997" ht="12.75" customHeight="1" x14ac:dyDescent="0.2"/>
    <row r="7998" ht="12.75" customHeight="1" x14ac:dyDescent="0.2"/>
    <row r="7999" ht="12.75" customHeight="1" x14ac:dyDescent="0.2"/>
    <row r="8000" ht="12.75" customHeight="1" x14ac:dyDescent="0.2"/>
    <row r="8001" ht="12.75" customHeight="1" x14ac:dyDescent="0.2"/>
    <row r="8002" ht="12.75" customHeight="1" x14ac:dyDescent="0.2"/>
    <row r="8003" ht="12.75" customHeight="1" x14ac:dyDescent="0.2"/>
    <row r="8004" ht="12.75" customHeight="1" x14ac:dyDescent="0.2"/>
    <row r="8005" ht="12.75" customHeight="1" x14ac:dyDescent="0.2"/>
    <row r="8006" ht="12.75" customHeight="1" x14ac:dyDescent="0.2"/>
    <row r="8007" ht="12.75" customHeight="1" x14ac:dyDescent="0.2"/>
    <row r="8008" ht="12.75" customHeight="1" x14ac:dyDescent="0.2"/>
    <row r="8009" ht="12.75" customHeight="1" x14ac:dyDescent="0.2"/>
    <row r="8010" ht="12.75" customHeight="1" x14ac:dyDescent="0.2"/>
    <row r="8011" ht="12.75" customHeight="1" x14ac:dyDescent="0.2"/>
    <row r="8012" ht="12.75" customHeight="1" x14ac:dyDescent="0.2"/>
    <row r="8013" ht="12.75" customHeight="1" x14ac:dyDescent="0.2"/>
    <row r="8014" ht="12.75" customHeight="1" x14ac:dyDescent="0.2"/>
    <row r="8015" ht="12.75" customHeight="1" x14ac:dyDescent="0.2"/>
    <row r="8016" ht="12.75" customHeight="1" x14ac:dyDescent="0.2"/>
    <row r="8017" ht="12.75" customHeight="1" x14ac:dyDescent="0.2"/>
    <row r="8018" ht="12.75" customHeight="1" x14ac:dyDescent="0.2"/>
    <row r="8019" ht="12.75" customHeight="1" x14ac:dyDescent="0.2"/>
    <row r="8020" ht="12.75" customHeight="1" x14ac:dyDescent="0.2"/>
    <row r="8021" ht="12.75" customHeight="1" x14ac:dyDescent="0.2"/>
    <row r="8022" ht="12.75" customHeight="1" x14ac:dyDescent="0.2"/>
    <row r="8023" ht="12.75" customHeight="1" x14ac:dyDescent="0.2"/>
    <row r="8024" ht="12.75" customHeight="1" x14ac:dyDescent="0.2"/>
    <row r="8025" ht="12.75" customHeight="1" x14ac:dyDescent="0.2"/>
    <row r="8026" ht="12.75" customHeight="1" x14ac:dyDescent="0.2"/>
    <row r="8027" ht="12.75" customHeight="1" x14ac:dyDescent="0.2"/>
    <row r="8028" ht="12.75" customHeight="1" x14ac:dyDescent="0.2"/>
    <row r="8029" ht="12.75" customHeight="1" x14ac:dyDescent="0.2"/>
    <row r="8030" ht="12.75" customHeight="1" x14ac:dyDescent="0.2"/>
    <row r="8031" ht="12.75" customHeight="1" x14ac:dyDescent="0.2"/>
    <row r="8032" ht="12.75" customHeight="1" x14ac:dyDescent="0.2"/>
    <row r="8033" ht="12.75" customHeight="1" x14ac:dyDescent="0.2"/>
    <row r="8034" ht="12.75" customHeight="1" x14ac:dyDescent="0.2"/>
    <row r="8035" ht="12.75" customHeight="1" x14ac:dyDescent="0.2"/>
    <row r="8036" ht="12.75" customHeight="1" x14ac:dyDescent="0.2"/>
    <row r="8037" ht="12.75" customHeight="1" x14ac:dyDescent="0.2"/>
    <row r="8038" ht="12.75" customHeight="1" x14ac:dyDescent="0.2"/>
    <row r="8039" ht="12.75" customHeight="1" x14ac:dyDescent="0.2"/>
    <row r="8040" ht="12.75" customHeight="1" x14ac:dyDescent="0.2"/>
    <row r="8041" ht="12.75" customHeight="1" x14ac:dyDescent="0.2"/>
    <row r="8042" ht="12.75" customHeight="1" x14ac:dyDescent="0.2"/>
    <row r="8043" ht="12.75" customHeight="1" x14ac:dyDescent="0.2"/>
    <row r="8044" ht="12.75" customHeight="1" x14ac:dyDescent="0.2"/>
    <row r="8045" ht="12.75" customHeight="1" x14ac:dyDescent="0.2"/>
    <row r="8046" ht="12.75" customHeight="1" x14ac:dyDescent="0.2"/>
    <row r="8047" ht="12.75" customHeight="1" x14ac:dyDescent="0.2"/>
    <row r="8048" ht="12.75" customHeight="1" x14ac:dyDescent="0.2"/>
    <row r="8049" ht="12.75" customHeight="1" x14ac:dyDescent="0.2"/>
    <row r="8050" ht="12.75" customHeight="1" x14ac:dyDescent="0.2"/>
    <row r="8051" ht="12.75" customHeight="1" x14ac:dyDescent="0.2"/>
    <row r="8052" ht="12.75" customHeight="1" x14ac:dyDescent="0.2"/>
    <row r="8053" ht="12.75" customHeight="1" x14ac:dyDescent="0.2"/>
    <row r="8054" ht="12.75" customHeight="1" x14ac:dyDescent="0.2"/>
    <row r="8055" ht="12.75" customHeight="1" x14ac:dyDescent="0.2"/>
    <row r="8056" ht="12.75" customHeight="1" x14ac:dyDescent="0.2"/>
    <row r="8057" ht="12.75" customHeight="1" x14ac:dyDescent="0.2"/>
    <row r="8058" ht="12.75" customHeight="1" x14ac:dyDescent="0.2"/>
    <row r="8059" ht="12.75" customHeight="1" x14ac:dyDescent="0.2"/>
    <row r="8060" ht="12.75" customHeight="1" x14ac:dyDescent="0.2"/>
    <row r="8061" ht="12.75" customHeight="1" x14ac:dyDescent="0.2"/>
    <row r="8062" ht="12.75" customHeight="1" x14ac:dyDescent="0.2"/>
    <row r="8063" ht="12.75" customHeight="1" x14ac:dyDescent="0.2"/>
    <row r="8064" ht="12.75" customHeight="1" x14ac:dyDescent="0.2"/>
    <row r="8065" ht="12.75" customHeight="1" x14ac:dyDescent="0.2"/>
    <row r="8066" ht="12.75" customHeight="1" x14ac:dyDescent="0.2"/>
    <row r="8067" ht="12.75" customHeight="1" x14ac:dyDescent="0.2"/>
    <row r="8068" ht="12.75" customHeight="1" x14ac:dyDescent="0.2"/>
    <row r="8069" ht="12.75" customHeight="1" x14ac:dyDescent="0.2"/>
    <row r="8070" ht="12.75" customHeight="1" x14ac:dyDescent="0.2"/>
    <row r="8071" ht="12.75" customHeight="1" x14ac:dyDescent="0.2"/>
    <row r="8072" ht="12.75" customHeight="1" x14ac:dyDescent="0.2"/>
    <row r="8073" ht="12.75" customHeight="1" x14ac:dyDescent="0.2"/>
    <row r="8074" ht="12.75" customHeight="1" x14ac:dyDescent="0.2"/>
    <row r="8075" ht="12.75" customHeight="1" x14ac:dyDescent="0.2"/>
    <row r="8076" ht="12.75" customHeight="1" x14ac:dyDescent="0.2"/>
    <row r="8077" ht="12.75" customHeight="1" x14ac:dyDescent="0.2"/>
    <row r="8078" ht="12.75" customHeight="1" x14ac:dyDescent="0.2"/>
    <row r="8079" ht="12.75" customHeight="1" x14ac:dyDescent="0.2"/>
    <row r="8080" ht="12.75" customHeight="1" x14ac:dyDescent="0.2"/>
    <row r="8081" ht="12.75" customHeight="1" x14ac:dyDescent="0.2"/>
    <row r="8082" ht="12.75" customHeight="1" x14ac:dyDescent="0.2"/>
    <row r="8083" ht="12.75" customHeight="1" x14ac:dyDescent="0.2"/>
    <row r="8084" ht="12.75" customHeight="1" x14ac:dyDescent="0.2"/>
    <row r="8085" ht="12.75" customHeight="1" x14ac:dyDescent="0.2"/>
    <row r="8086" ht="12.75" customHeight="1" x14ac:dyDescent="0.2"/>
    <row r="8087" ht="12.75" customHeight="1" x14ac:dyDescent="0.2"/>
    <row r="8088" ht="12.75" customHeight="1" x14ac:dyDescent="0.2"/>
    <row r="8089" ht="12.75" customHeight="1" x14ac:dyDescent="0.2"/>
    <row r="8090" ht="12.75" customHeight="1" x14ac:dyDescent="0.2"/>
    <row r="8091" ht="12.75" customHeight="1" x14ac:dyDescent="0.2"/>
    <row r="8092" ht="12.75" customHeight="1" x14ac:dyDescent="0.2"/>
    <row r="8093" ht="12.75" customHeight="1" x14ac:dyDescent="0.2"/>
    <row r="8094" ht="12.75" customHeight="1" x14ac:dyDescent="0.2"/>
    <row r="8095" ht="12.75" customHeight="1" x14ac:dyDescent="0.2"/>
    <row r="8096" ht="12.75" customHeight="1" x14ac:dyDescent="0.2"/>
    <row r="8097" ht="12.75" customHeight="1" x14ac:dyDescent="0.2"/>
    <row r="8098" ht="12.75" customHeight="1" x14ac:dyDescent="0.2"/>
    <row r="8099" ht="12.75" customHeight="1" x14ac:dyDescent="0.2"/>
    <row r="8100" ht="12.75" customHeight="1" x14ac:dyDescent="0.2"/>
    <row r="8101" ht="12.75" customHeight="1" x14ac:dyDescent="0.2"/>
    <row r="8102" ht="12.75" customHeight="1" x14ac:dyDescent="0.2"/>
    <row r="8103" ht="12.75" customHeight="1" x14ac:dyDescent="0.2"/>
    <row r="8104" ht="12.75" customHeight="1" x14ac:dyDescent="0.2"/>
    <row r="8105" ht="12.75" customHeight="1" x14ac:dyDescent="0.2"/>
    <row r="8106" ht="12.75" customHeight="1" x14ac:dyDescent="0.2"/>
    <row r="8107" ht="12.75" customHeight="1" x14ac:dyDescent="0.2"/>
    <row r="8108" ht="12.75" customHeight="1" x14ac:dyDescent="0.2"/>
    <row r="8109" ht="12.75" customHeight="1" x14ac:dyDescent="0.2"/>
    <row r="8110" ht="12.75" customHeight="1" x14ac:dyDescent="0.2"/>
    <row r="8111" ht="12.75" customHeight="1" x14ac:dyDescent="0.2"/>
    <row r="8112" ht="12.75" customHeight="1" x14ac:dyDescent="0.2"/>
    <row r="8113" ht="12.75" customHeight="1" x14ac:dyDescent="0.2"/>
    <row r="8114" ht="12.75" customHeight="1" x14ac:dyDescent="0.2"/>
    <row r="8115" ht="12.75" customHeight="1" x14ac:dyDescent="0.2"/>
    <row r="8116" ht="12.75" customHeight="1" x14ac:dyDescent="0.2"/>
    <row r="8117" ht="12.75" customHeight="1" x14ac:dyDescent="0.2"/>
    <row r="8118" ht="12.75" customHeight="1" x14ac:dyDescent="0.2"/>
    <row r="8119" ht="12.75" customHeight="1" x14ac:dyDescent="0.2"/>
    <row r="8120" ht="12.75" customHeight="1" x14ac:dyDescent="0.2"/>
    <row r="8121" ht="12.75" customHeight="1" x14ac:dyDescent="0.2"/>
    <row r="8122" ht="12.75" customHeight="1" x14ac:dyDescent="0.2"/>
    <row r="8123" ht="12.75" customHeight="1" x14ac:dyDescent="0.2"/>
    <row r="8124" ht="12.75" customHeight="1" x14ac:dyDescent="0.2"/>
    <row r="8125" ht="12.75" customHeight="1" x14ac:dyDescent="0.2"/>
    <row r="8126" ht="12.75" customHeight="1" x14ac:dyDescent="0.2"/>
    <row r="8127" ht="12.75" customHeight="1" x14ac:dyDescent="0.2"/>
    <row r="8128" ht="12.75" customHeight="1" x14ac:dyDescent="0.2"/>
    <row r="8129" ht="12.75" customHeight="1" x14ac:dyDescent="0.2"/>
    <row r="8130" ht="12.75" customHeight="1" x14ac:dyDescent="0.2"/>
    <row r="8131" ht="12.75" customHeight="1" x14ac:dyDescent="0.2"/>
    <row r="8132" ht="12.75" customHeight="1" x14ac:dyDescent="0.2"/>
    <row r="8133" ht="12.75" customHeight="1" x14ac:dyDescent="0.2"/>
    <row r="8134" ht="12.75" customHeight="1" x14ac:dyDescent="0.2"/>
    <row r="8135" ht="12.75" customHeight="1" x14ac:dyDescent="0.2"/>
    <row r="8136" ht="12.75" customHeight="1" x14ac:dyDescent="0.2"/>
    <row r="8137" ht="12.75" customHeight="1" x14ac:dyDescent="0.2"/>
    <row r="8138" ht="12.75" customHeight="1" x14ac:dyDescent="0.2"/>
    <row r="8139" ht="12.75" customHeight="1" x14ac:dyDescent="0.2"/>
    <row r="8140" ht="12.75" customHeight="1" x14ac:dyDescent="0.2"/>
    <row r="8141" ht="12.75" customHeight="1" x14ac:dyDescent="0.2"/>
    <row r="8142" ht="12.75" customHeight="1" x14ac:dyDescent="0.2"/>
    <row r="8143" ht="12.75" customHeight="1" x14ac:dyDescent="0.2"/>
    <row r="8144" ht="12.75" customHeight="1" x14ac:dyDescent="0.2"/>
    <row r="8145" ht="12.75" customHeight="1" x14ac:dyDescent="0.2"/>
    <row r="8146" ht="12.75" customHeight="1" x14ac:dyDescent="0.2"/>
    <row r="8147" ht="12.75" customHeight="1" x14ac:dyDescent="0.2"/>
    <row r="8148" ht="12.75" customHeight="1" x14ac:dyDescent="0.2"/>
    <row r="8149" ht="12.75" customHeight="1" x14ac:dyDescent="0.2"/>
    <row r="8150" ht="12.75" customHeight="1" x14ac:dyDescent="0.2"/>
    <row r="8151" ht="12.75" customHeight="1" x14ac:dyDescent="0.2"/>
    <row r="8152" ht="12.75" customHeight="1" x14ac:dyDescent="0.2"/>
    <row r="8153" ht="12.75" customHeight="1" x14ac:dyDescent="0.2"/>
    <row r="8154" ht="12.75" customHeight="1" x14ac:dyDescent="0.2"/>
    <row r="8155" ht="12.75" customHeight="1" x14ac:dyDescent="0.2"/>
    <row r="8156" ht="12.75" customHeight="1" x14ac:dyDescent="0.2"/>
    <row r="8157" ht="12.75" customHeight="1" x14ac:dyDescent="0.2"/>
    <row r="8158" ht="12.75" customHeight="1" x14ac:dyDescent="0.2"/>
    <row r="8159" ht="12.75" customHeight="1" x14ac:dyDescent="0.2"/>
    <row r="8160" ht="12.75" customHeight="1" x14ac:dyDescent="0.2"/>
    <row r="8161" ht="12.75" customHeight="1" x14ac:dyDescent="0.2"/>
    <row r="8162" ht="12.75" customHeight="1" x14ac:dyDescent="0.2"/>
    <row r="8163" ht="12.75" customHeight="1" x14ac:dyDescent="0.2"/>
    <row r="8164" ht="12.75" customHeight="1" x14ac:dyDescent="0.2"/>
    <row r="8165" ht="12.75" customHeight="1" x14ac:dyDescent="0.2"/>
    <row r="8166" ht="12.75" customHeight="1" x14ac:dyDescent="0.2"/>
    <row r="8167" ht="12.75" customHeight="1" x14ac:dyDescent="0.2"/>
    <row r="8168" ht="12.75" customHeight="1" x14ac:dyDescent="0.2"/>
    <row r="8169" ht="12.75" customHeight="1" x14ac:dyDescent="0.2"/>
    <row r="8170" ht="12.75" customHeight="1" x14ac:dyDescent="0.2"/>
    <row r="8171" ht="12.75" customHeight="1" x14ac:dyDescent="0.2"/>
    <row r="8172" ht="12.75" customHeight="1" x14ac:dyDescent="0.2"/>
    <row r="8173" ht="12.75" customHeight="1" x14ac:dyDescent="0.2"/>
    <row r="8174" ht="12.75" customHeight="1" x14ac:dyDescent="0.2"/>
    <row r="8175" ht="12.75" customHeight="1" x14ac:dyDescent="0.2"/>
    <row r="8176" ht="12.75" customHeight="1" x14ac:dyDescent="0.2"/>
    <row r="8177" ht="12.75" customHeight="1" x14ac:dyDescent="0.2"/>
    <row r="8178" ht="12.75" customHeight="1" x14ac:dyDescent="0.2"/>
    <row r="8179" ht="12.75" customHeight="1" x14ac:dyDescent="0.2"/>
    <row r="8180" ht="12.75" customHeight="1" x14ac:dyDescent="0.2"/>
    <row r="8181" ht="12.75" customHeight="1" x14ac:dyDescent="0.2"/>
    <row r="8182" ht="12.75" customHeight="1" x14ac:dyDescent="0.2"/>
    <row r="8183" ht="12.75" customHeight="1" x14ac:dyDescent="0.2"/>
    <row r="8184" ht="12.75" customHeight="1" x14ac:dyDescent="0.2"/>
    <row r="8185" ht="12.75" customHeight="1" x14ac:dyDescent="0.2"/>
    <row r="8186" ht="12.75" customHeight="1" x14ac:dyDescent="0.2"/>
    <row r="8187" ht="12.75" customHeight="1" x14ac:dyDescent="0.2"/>
    <row r="8188" ht="12.75" customHeight="1" x14ac:dyDescent="0.2"/>
    <row r="8189" ht="12.75" customHeight="1" x14ac:dyDescent="0.2"/>
    <row r="8190" ht="12.75" customHeight="1" x14ac:dyDescent="0.2"/>
    <row r="8191" ht="12.75" customHeight="1" x14ac:dyDescent="0.2"/>
    <row r="8192" ht="12.75" customHeight="1" x14ac:dyDescent="0.2"/>
    <row r="8193" ht="12.75" customHeight="1" x14ac:dyDescent="0.2"/>
    <row r="8194" ht="12.75" customHeight="1" x14ac:dyDescent="0.2"/>
    <row r="8195" ht="12.75" customHeight="1" x14ac:dyDescent="0.2"/>
    <row r="8196" ht="12.75" customHeight="1" x14ac:dyDescent="0.2"/>
    <row r="8197" ht="12.75" customHeight="1" x14ac:dyDescent="0.2"/>
    <row r="8198" ht="12.75" customHeight="1" x14ac:dyDescent="0.2"/>
    <row r="8199" ht="12.75" customHeight="1" x14ac:dyDescent="0.2"/>
    <row r="8200" ht="12.75" customHeight="1" x14ac:dyDescent="0.2"/>
    <row r="8201" ht="12.75" customHeight="1" x14ac:dyDescent="0.2"/>
    <row r="8202" ht="12.75" customHeight="1" x14ac:dyDescent="0.2"/>
    <row r="8203" ht="12.75" customHeight="1" x14ac:dyDescent="0.2"/>
    <row r="8204" ht="12.75" customHeight="1" x14ac:dyDescent="0.2"/>
    <row r="8205" ht="12.75" customHeight="1" x14ac:dyDescent="0.2"/>
    <row r="8206" ht="12.75" customHeight="1" x14ac:dyDescent="0.2"/>
    <row r="8207" ht="12.75" customHeight="1" x14ac:dyDescent="0.2"/>
    <row r="8208" ht="12.75" customHeight="1" x14ac:dyDescent="0.2"/>
    <row r="8209" ht="12.75" customHeight="1" x14ac:dyDescent="0.2"/>
    <row r="8210" ht="12.75" customHeight="1" x14ac:dyDescent="0.2"/>
    <row r="8211" ht="12.75" customHeight="1" x14ac:dyDescent="0.2"/>
    <row r="8212" ht="12.75" customHeight="1" x14ac:dyDescent="0.2"/>
    <row r="8213" ht="12.75" customHeight="1" x14ac:dyDescent="0.2"/>
    <row r="8214" ht="12.75" customHeight="1" x14ac:dyDescent="0.2"/>
    <row r="8215" ht="12.75" customHeight="1" x14ac:dyDescent="0.2"/>
    <row r="8216" ht="12.75" customHeight="1" x14ac:dyDescent="0.2"/>
    <row r="8217" ht="12.75" customHeight="1" x14ac:dyDescent="0.2"/>
    <row r="8218" ht="12.75" customHeight="1" x14ac:dyDescent="0.2"/>
    <row r="8219" ht="12.75" customHeight="1" x14ac:dyDescent="0.2"/>
    <row r="8220" ht="12.75" customHeight="1" x14ac:dyDescent="0.2"/>
    <row r="8221" ht="12.75" customHeight="1" x14ac:dyDescent="0.2"/>
    <row r="8222" ht="12.75" customHeight="1" x14ac:dyDescent="0.2"/>
    <row r="8223" ht="12.75" customHeight="1" x14ac:dyDescent="0.2"/>
    <row r="8224" ht="12.75" customHeight="1" x14ac:dyDescent="0.2"/>
    <row r="8225" ht="12.75" customHeight="1" x14ac:dyDescent="0.2"/>
    <row r="8226" ht="12.75" customHeight="1" x14ac:dyDescent="0.2"/>
    <row r="8227" ht="12.75" customHeight="1" x14ac:dyDescent="0.2"/>
    <row r="8228" ht="12.75" customHeight="1" x14ac:dyDescent="0.2"/>
    <row r="8229" ht="12.75" customHeight="1" x14ac:dyDescent="0.2"/>
    <row r="8230" ht="12.75" customHeight="1" x14ac:dyDescent="0.2"/>
    <row r="8231" ht="12.75" customHeight="1" x14ac:dyDescent="0.2"/>
    <row r="8232" ht="12.75" customHeight="1" x14ac:dyDescent="0.2"/>
    <row r="8233" ht="12.75" customHeight="1" x14ac:dyDescent="0.2"/>
    <row r="8234" ht="12.75" customHeight="1" x14ac:dyDescent="0.2"/>
    <row r="8235" ht="12.75" customHeight="1" x14ac:dyDescent="0.2"/>
    <row r="8236" ht="12.75" customHeight="1" x14ac:dyDescent="0.2"/>
    <row r="8237" ht="12.75" customHeight="1" x14ac:dyDescent="0.2"/>
    <row r="8238" ht="12.75" customHeight="1" x14ac:dyDescent="0.2"/>
    <row r="8239" ht="12.75" customHeight="1" x14ac:dyDescent="0.2"/>
    <row r="8240" ht="12.75" customHeight="1" x14ac:dyDescent="0.2"/>
    <row r="8241" ht="12.75" customHeight="1" x14ac:dyDescent="0.2"/>
    <row r="8242" ht="12.75" customHeight="1" x14ac:dyDescent="0.2"/>
    <row r="8243" ht="12.75" customHeight="1" x14ac:dyDescent="0.2"/>
    <row r="8244" ht="12.75" customHeight="1" x14ac:dyDescent="0.2"/>
    <row r="8245" ht="12.75" customHeight="1" x14ac:dyDescent="0.2"/>
    <row r="8246" ht="12.75" customHeight="1" x14ac:dyDescent="0.2"/>
    <row r="8247" ht="12.75" customHeight="1" x14ac:dyDescent="0.2"/>
    <row r="8248" ht="12.75" customHeight="1" x14ac:dyDescent="0.2"/>
    <row r="8249" ht="12.75" customHeight="1" x14ac:dyDescent="0.2"/>
    <row r="8250" ht="12.75" customHeight="1" x14ac:dyDescent="0.2"/>
    <row r="8251" ht="12.75" customHeight="1" x14ac:dyDescent="0.2"/>
    <row r="8252" ht="12.75" customHeight="1" x14ac:dyDescent="0.2"/>
    <row r="8253" ht="12.75" customHeight="1" x14ac:dyDescent="0.2"/>
    <row r="8254" ht="12.75" customHeight="1" x14ac:dyDescent="0.2"/>
    <row r="8255" ht="12.75" customHeight="1" x14ac:dyDescent="0.2"/>
    <row r="8256" ht="12.75" customHeight="1" x14ac:dyDescent="0.2"/>
    <row r="8257" ht="12.75" customHeight="1" x14ac:dyDescent="0.2"/>
    <row r="8258" ht="12.75" customHeight="1" x14ac:dyDescent="0.2"/>
    <row r="8259" ht="12.75" customHeight="1" x14ac:dyDescent="0.2"/>
    <row r="8260" ht="12.75" customHeight="1" x14ac:dyDescent="0.2"/>
    <row r="8261" ht="12.75" customHeight="1" x14ac:dyDescent="0.2"/>
    <row r="8262" ht="12.75" customHeight="1" x14ac:dyDescent="0.2"/>
    <row r="8263" ht="12.75" customHeight="1" x14ac:dyDescent="0.2"/>
    <row r="8264" ht="12.75" customHeight="1" x14ac:dyDescent="0.2"/>
    <row r="8265" ht="12.75" customHeight="1" x14ac:dyDescent="0.2"/>
    <row r="8266" ht="12.75" customHeight="1" x14ac:dyDescent="0.2"/>
    <row r="8267" ht="12.75" customHeight="1" x14ac:dyDescent="0.2"/>
    <row r="8268" ht="12.75" customHeight="1" x14ac:dyDescent="0.2"/>
    <row r="8269" ht="12.75" customHeight="1" x14ac:dyDescent="0.2"/>
    <row r="8270" ht="12.75" customHeight="1" x14ac:dyDescent="0.2"/>
    <row r="8271" ht="12.75" customHeight="1" x14ac:dyDescent="0.2"/>
    <row r="8272" ht="12.75" customHeight="1" x14ac:dyDescent="0.2"/>
    <row r="8273" ht="12.75" customHeight="1" x14ac:dyDescent="0.2"/>
    <row r="8274" ht="12.75" customHeight="1" x14ac:dyDescent="0.2"/>
    <row r="8275" ht="12.75" customHeight="1" x14ac:dyDescent="0.2"/>
    <row r="8276" ht="12.75" customHeight="1" x14ac:dyDescent="0.2"/>
    <row r="8277" ht="12.75" customHeight="1" x14ac:dyDescent="0.2"/>
    <row r="8278" ht="12.75" customHeight="1" x14ac:dyDescent="0.2"/>
    <row r="8279" ht="12.75" customHeight="1" x14ac:dyDescent="0.2"/>
    <row r="8280" ht="12.75" customHeight="1" x14ac:dyDescent="0.2"/>
    <row r="8281" ht="12.75" customHeight="1" x14ac:dyDescent="0.2"/>
    <row r="8282" ht="12.75" customHeight="1" x14ac:dyDescent="0.2"/>
    <row r="8283" ht="12.75" customHeight="1" x14ac:dyDescent="0.2"/>
    <row r="8284" ht="12.75" customHeight="1" x14ac:dyDescent="0.2"/>
    <row r="8285" ht="12.75" customHeight="1" x14ac:dyDescent="0.2"/>
    <row r="8286" ht="12.75" customHeight="1" x14ac:dyDescent="0.2"/>
    <row r="8287" ht="12.75" customHeight="1" x14ac:dyDescent="0.2"/>
    <row r="8288" ht="12.75" customHeight="1" x14ac:dyDescent="0.2"/>
    <row r="8289" ht="12.75" customHeight="1" x14ac:dyDescent="0.2"/>
    <row r="8290" ht="12.75" customHeight="1" x14ac:dyDescent="0.2"/>
    <row r="8291" ht="12.75" customHeight="1" x14ac:dyDescent="0.2"/>
    <row r="8292" ht="12.75" customHeight="1" x14ac:dyDescent="0.2"/>
    <row r="8293" ht="12.75" customHeight="1" x14ac:dyDescent="0.2"/>
    <row r="8294" ht="12.75" customHeight="1" x14ac:dyDescent="0.2"/>
    <row r="8295" ht="12.75" customHeight="1" x14ac:dyDescent="0.2"/>
    <row r="8296" ht="12.75" customHeight="1" x14ac:dyDescent="0.2"/>
    <row r="8297" ht="12.75" customHeight="1" x14ac:dyDescent="0.2"/>
    <row r="8298" ht="12.75" customHeight="1" x14ac:dyDescent="0.2"/>
    <row r="8299" ht="12.75" customHeight="1" x14ac:dyDescent="0.2"/>
    <row r="8300" ht="12.75" customHeight="1" x14ac:dyDescent="0.2"/>
    <row r="8301" ht="12.75" customHeight="1" x14ac:dyDescent="0.2"/>
    <row r="8302" ht="12.75" customHeight="1" x14ac:dyDescent="0.2"/>
    <row r="8303" ht="12.75" customHeight="1" x14ac:dyDescent="0.2"/>
    <row r="8304" ht="12.75" customHeight="1" x14ac:dyDescent="0.2"/>
    <row r="8305" ht="12.75" customHeight="1" x14ac:dyDescent="0.2"/>
    <row r="8306" ht="12.75" customHeight="1" x14ac:dyDescent="0.2"/>
    <row r="8307" ht="12.75" customHeight="1" x14ac:dyDescent="0.2"/>
    <row r="8308" ht="12.75" customHeight="1" x14ac:dyDescent="0.2"/>
    <row r="8309" ht="12.75" customHeight="1" x14ac:dyDescent="0.2"/>
    <row r="8310" ht="12.75" customHeight="1" x14ac:dyDescent="0.2"/>
    <row r="8311" ht="12.75" customHeight="1" x14ac:dyDescent="0.2"/>
    <row r="8312" ht="12.75" customHeight="1" x14ac:dyDescent="0.2"/>
    <row r="8313" ht="12.75" customHeight="1" x14ac:dyDescent="0.2"/>
    <row r="8314" ht="12.75" customHeight="1" x14ac:dyDescent="0.2"/>
    <row r="8315" ht="12.75" customHeight="1" x14ac:dyDescent="0.2"/>
    <row r="8316" ht="12.75" customHeight="1" x14ac:dyDescent="0.2"/>
    <row r="8317" ht="12.75" customHeight="1" x14ac:dyDescent="0.2"/>
    <row r="8318" ht="12.75" customHeight="1" x14ac:dyDescent="0.2"/>
    <row r="8319" ht="12.75" customHeight="1" x14ac:dyDescent="0.2"/>
    <row r="8320" ht="12.75" customHeight="1" x14ac:dyDescent="0.2"/>
    <row r="8321" ht="12.75" customHeight="1" x14ac:dyDescent="0.2"/>
    <row r="8322" ht="12.75" customHeight="1" x14ac:dyDescent="0.2"/>
    <row r="8323" ht="12.75" customHeight="1" x14ac:dyDescent="0.2"/>
    <row r="8324" ht="12.75" customHeight="1" x14ac:dyDescent="0.2"/>
    <row r="8325" ht="12.75" customHeight="1" x14ac:dyDescent="0.2"/>
    <row r="8326" ht="12.75" customHeight="1" x14ac:dyDescent="0.2"/>
    <row r="8327" ht="12.75" customHeight="1" x14ac:dyDescent="0.2"/>
    <row r="8328" ht="12.75" customHeight="1" x14ac:dyDescent="0.2"/>
    <row r="8329" ht="12.75" customHeight="1" x14ac:dyDescent="0.2"/>
    <row r="8330" ht="12.75" customHeight="1" x14ac:dyDescent="0.2"/>
    <row r="8331" ht="12.75" customHeight="1" x14ac:dyDescent="0.2"/>
    <row r="8332" ht="12.75" customHeight="1" x14ac:dyDescent="0.2"/>
    <row r="8333" ht="12.75" customHeight="1" x14ac:dyDescent="0.2"/>
    <row r="8334" ht="12.75" customHeight="1" x14ac:dyDescent="0.2"/>
    <row r="8335" ht="12.75" customHeight="1" x14ac:dyDescent="0.2"/>
    <row r="8336" ht="12.75" customHeight="1" x14ac:dyDescent="0.2"/>
    <row r="8337" ht="12.75" customHeight="1" x14ac:dyDescent="0.2"/>
    <row r="8338" ht="12.75" customHeight="1" x14ac:dyDescent="0.2"/>
    <row r="8339" ht="12.75" customHeight="1" x14ac:dyDescent="0.2"/>
    <row r="8340" ht="12.75" customHeight="1" x14ac:dyDescent="0.2"/>
    <row r="8341" ht="12.75" customHeight="1" x14ac:dyDescent="0.2"/>
    <row r="8342" ht="12.75" customHeight="1" x14ac:dyDescent="0.2"/>
    <row r="8343" ht="12.75" customHeight="1" x14ac:dyDescent="0.2"/>
    <row r="8344" ht="12.75" customHeight="1" x14ac:dyDescent="0.2"/>
    <row r="8345" ht="12.75" customHeight="1" x14ac:dyDescent="0.2"/>
    <row r="8346" ht="12.75" customHeight="1" x14ac:dyDescent="0.2"/>
    <row r="8347" ht="12.75" customHeight="1" x14ac:dyDescent="0.2"/>
    <row r="8348" ht="12.75" customHeight="1" x14ac:dyDescent="0.2"/>
    <row r="8349" ht="12.75" customHeight="1" x14ac:dyDescent="0.2"/>
    <row r="8350" ht="12.75" customHeight="1" x14ac:dyDescent="0.2"/>
    <row r="8351" ht="12.75" customHeight="1" x14ac:dyDescent="0.2"/>
    <row r="8352" ht="12.75" customHeight="1" x14ac:dyDescent="0.2"/>
    <row r="8353" ht="12.75" customHeight="1" x14ac:dyDescent="0.2"/>
    <row r="8354" ht="12.75" customHeight="1" x14ac:dyDescent="0.2"/>
    <row r="8355" ht="12.75" customHeight="1" x14ac:dyDescent="0.2"/>
    <row r="8356" ht="12.75" customHeight="1" x14ac:dyDescent="0.2"/>
    <row r="8357" ht="12.75" customHeight="1" x14ac:dyDescent="0.2"/>
    <row r="8358" ht="12.75" customHeight="1" x14ac:dyDescent="0.2"/>
    <row r="8359" ht="12.75" customHeight="1" x14ac:dyDescent="0.2"/>
    <row r="8360" ht="12.75" customHeight="1" x14ac:dyDescent="0.2"/>
    <row r="8361" ht="12.75" customHeight="1" x14ac:dyDescent="0.2"/>
    <row r="8362" ht="12.75" customHeight="1" x14ac:dyDescent="0.2"/>
    <row r="8363" ht="12.75" customHeight="1" x14ac:dyDescent="0.2"/>
    <row r="8364" ht="12.75" customHeight="1" x14ac:dyDescent="0.2"/>
    <row r="8365" ht="12.75" customHeight="1" x14ac:dyDescent="0.2"/>
    <row r="8366" ht="12.75" customHeight="1" x14ac:dyDescent="0.2"/>
    <row r="8367" ht="12.75" customHeight="1" x14ac:dyDescent="0.2"/>
    <row r="8368" ht="12.75" customHeight="1" x14ac:dyDescent="0.2"/>
    <row r="8369" ht="12.75" customHeight="1" x14ac:dyDescent="0.2"/>
    <row r="8370" ht="12.75" customHeight="1" x14ac:dyDescent="0.2"/>
    <row r="8371" ht="12.75" customHeight="1" x14ac:dyDescent="0.2"/>
    <row r="8372" ht="12.75" customHeight="1" x14ac:dyDescent="0.2"/>
    <row r="8373" ht="12.75" customHeight="1" x14ac:dyDescent="0.2"/>
    <row r="8374" ht="12.75" customHeight="1" x14ac:dyDescent="0.2"/>
    <row r="8375" ht="12.75" customHeight="1" x14ac:dyDescent="0.2"/>
    <row r="8376" ht="12.75" customHeight="1" x14ac:dyDescent="0.2"/>
    <row r="8377" ht="12.75" customHeight="1" x14ac:dyDescent="0.2"/>
    <row r="8378" ht="12.75" customHeight="1" x14ac:dyDescent="0.2"/>
    <row r="8379" ht="12.75" customHeight="1" x14ac:dyDescent="0.2"/>
    <row r="8380" ht="12.75" customHeight="1" x14ac:dyDescent="0.2"/>
    <row r="8381" ht="12.75" customHeight="1" x14ac:dyDescent="0.2"/>
    <row r="8382" ht="12.75" customHeight="1" x14ac:dyDescent="0.2"/>
    <row r="8383" ht="12.75" customHeight="1" x14ac:dyDescent="0.2"/>
    <row r="8384" ht="12.75" customHeight="1" x14ac:dyDescent="0.2"/>
    <row r="8385" ht="12.75" customHeight="1" x14ac:dyDescent="0.2"/>
    <row r="8386" ht="12.75" customHeight="1" x14ac:dyDescent="0.2"/>
    <row r="8387" ht="12.75" customHeight="1" x14ac:dyDescent="0.2"/>
    <row r="8388" ht="12.75" customHeight="1" x14ac:dyDescent="0.2"/>
    <row r="8389" ht="12.75" customHeight="1" x14ac:dyDescent="0.2"/>
    <row r="8390" ht="12.75" customHeight="1" x14ac:dyDescent="0.2"/>
    <row r="8391" ht="12.75" customHeight="1" x14ac:dyDescent="0.2"/>
    <row r="8392" ht="12.75" customHeight="1" x14ac:dyDescent="0.2"/>
    <row r="8393" ht="12.75" customHeight="1" x14ac:dyDescent="0.2"/>
    <row r="8394" ht="12.75" customHeight="1" x14ac:dyDescent="0.2"/>
    <row r="8395" ht="12.75" customHeight="1" x14ac:dyDescent="0.2"/>
    <row r="8396" ht="12.75" customHeight="1" x14ac:dyDescent="0.2"/>
    <row r="8397" ht="12.75" customHeight="1" x14ac:dyDescent="0.2"/>
    <row r="8398" ht="12.75" customHeight="1" x14ac:dyDescent="0.2"/>
    <row r="8399" ht="12.75" customHeight="1" x14ac:dyDescent="0.2"/>
    <row r="8400" ht="12.75" customHeight="1" x14ac:dyDescent="0.2"/>
    <row r="8401" ht="12.75" customHeight="1" x14ac:dyDescent="0.2"/>
    <row r="8402" ht="12.75" customHeight="1" x14ac:dyDescent="0.2"/>
    <row r="8403" ht="12.75" customHeight="1" x14ac:dyDescent="0.2"/>
    <row r="8404" ht="12.75" customHeight="1" x14ac:dyDescent="0.2"/>
    <row r="8405" ht="12.75" customHeight="1" x14ac:dyDescent="0.2"/>
    <row r="8406" ht="12.75" customHeight="1" x14ac:dyDescent="0.2"/>
    <row r="8407" ht="12.75" customHeight="1" x14ac:dyDescent="0.2"/>
    <row r="8408" ht="12.75" customHeight="1" x14ac:dyDescent="0.2"/>
    <row r="8409" ht="12.75" customHeight="1" x14ac:dyDescent="0.2"/>
    <row r="8410" ht="12.75" customHeight="1" x14ac:dyDescent="0.2"/>
    <row r="8411" ht="12.75" customHeight="1" x14ac:dyDescent="0.2"/>
    <row r="8412" ht="12.75" customHeight="1" x14ac:dyDescent="0.2"/>
    <row r="8413" ht="12.75" customHeight="1" x14ac:dyDescent="0.2"/>
    <row r="8414" ht="12.75" customHeight="1" x14ac:dyDescent="0.2"/>
    <row r="8415" ht="12.75" customHeight="1" x14ac:dyDescent="0.2"/>
    <row r="8416" ht="12.75" customHeight="1" x14ac:dyDescent="0.2"/>
    <row r="8417" ht="12.75" customHeight="1" x14ac:dyDescent="0.2"/>
    <row r="8418" ht="12.75" customHeight="1" x14ac:dyDescent="0.2"/>
    <row r="8419" ht="12.75" customHeight="1" x14ac:dyDescent="0.2"/>
    <row r="8420" ht="12.75" customHeight="1" x14ac:dyDescent="0.2"/>
    <row r="8421" ht="12.75" customHeight="1" x14ac:dyDescent="0.2"/>
    <row r="8422" ht="12.75" customHeight="1" x14ac:dyDescent="0.2"/>
    <row r="8423" ht="12.75" customHeight="1" x14ac:dyDescent="0.2"/>
    <row r="8424" ht="12.75" customHeight="1" x14ac:dyDescent="0.2"/>
    <row r="8425" ht="12.75" customHeight="1" x14ac:dyDescent="0.2"/>
    <row r="8426" ht="12.75" customHeight="1" x14ac:dyDescent="0.2"/>
    <row r="8427" ht="12.75" customHeight="1" x14ac:dyDescent="0.2"/>
    <row r="8428" ht="12.75" customHeight="1" x14ac:dyDescent="0.2"/>
    <row r="8429" ht="12.75" customHeight="1" x14ac:dyDescent="0.2"/>
    <row r="8430" ht="12.75" customHeight="1" x14ac:dyDescent="0.2"/>
    <row r="8431" ht="12.75" customHeight="1" x14ac:dyDescent="0.2"/>
    <row r="8432" ht="12.75" customHeight="1" x14ac:dyDescent="0.2"/>
    <row r="8433" ht="12.75" customHeight="1" x14ac:dyDescent="0.2"/>
    <row r="8434" ht="12.75" customHeight="1" x14ac:dyDescent="0.2"/>
    <row r="8435" ht="12.75" customHeight="1" x14ac:dyDescent="0.2"/>
    <row r="8436" ht="12.75" customHeight="1" x14ac:dyDescent="0.2"/>
    <row r="8437" ht="12.75" customHeight="1" x14ac:dyDescent="0.2"/>
    <row r="8438" ht="12.75" customHeight="1" x14ac:dyDescent="0.2"/>
    <row r="8439" ht="12.75" customHeight="1" x14ac:dyDescent="0.2"/>
    <row r="8440" ht="12.75" customHeight="1" x14ac:dyDescent="0.2"/>
    <row r="8441" ht="12.75" customHeight="1" x14ac:dyDescent="0.2"/>
    <row r="8442" ht="12.75" customHeight="1" x14ac:dyDescent="0.2"/>
    <row r="8443" ht="12.75" customHeight="1" x14ac:dyDescent="0.2"/>
    <row r="8444" ht="12.75" customHeight="1" x14ac:dyDescent="0.2"/>
    <row r="8445" ht="12.75" customHeight="1" x14ac:dyDescent="0.2"/>
    <row r="8446" ht="12.75" customHeight="1" x14ac:dyDescent="0.2"/>
    <row r="8447" ht="12.75" customHeight="1" x14ac:dyDescent="0.2"/>
    <row r="8448" ht="12.75" customHeight="1" x14ac:dyDescent="0.2"/>
    <row r="8449" ht="12.75" customHeight="1" x14ac:dyDescent="0.2"/>
    <row r="8450" ht="12.75" customHeight="1" x14ac:dyDescent="0.2"/>
    <row r="8451" ht="12.75" customHeight="1" x14ac:dyDescent="0.2"/>
    <row r="8452" ht="12.75" customHeight="1" x14ac:dyDescent="0.2"/>
    <row r="8453" ht="12.75" customHeight="1" x14ac:dyDescent="0.2"/>
    <row r="8454" ht="12.75" customHeight="1" x14ac:dyDescent="0.2"/>
    <row r="8455" ht="12.75" customHeight="1" x14ac:dyDescent="0.2"/>
    <row r="8456" ht="12.75" customHeight="1" x14ac:dyDescent="0.2"/>
    <row r="8457" ht="12.75" customHeight="1" x14ac:dyDescent="0.2"/>
    <row r="8458" ht="12.75" customHeight="1" x14ac:dyDescent="0.2"/>
    <row r="8459" ht="12.75" customHeight="1" x14ac:dyDescent="0.2"/>
    <row r="8460" ht="12.75" customHeight="1" x14ac:dyDescent="0.2"/>
    <row r="8461" ht="12.75" customHeight="1" x14ac:dyDescent="0.2"/>
    <row r="8462" ht="12.75" customHeight="1" x14ac:dyDescent="0.2"/>
    <row r="8463" ht="12.75" customHeight="1" x14ac:dyDescent="0.2"/>
    <row r="8464" ht="12.75" customHeight="1" x14ac:dyDescent="0.2"/>
    <row r="8465" ht="12.75" customHeight="1" x14ac:dyDescent="0.2"/>
    <row r="8466" ht="12.75" customHeight="1" x14ac:dyDescent="0.2"/>
    <row r="8467" ht="12.75" customHeight="1" x14ac:dyDescent="0.2"/>
    <row r="8468" ht="12.75" customHeight="1" x14ac:dyDescent="0.2"/>
    <row r="8469" ht="12.75" customHeight="1" x14ac:dyDescent="0.2"/>
    <row r="8470" ht="12.75" customHeight="1" x14ac:dyDescent="0.2"/>
    <row r="8471" ht="12.75" customHeight="1" x14ac:dyDescent="0.2"/>
    <row r="8472" ht="12.75" customHeight="1" x14ac:dyDescent="0.2"/>
    <row r="8473" ht="12.75" customHeight="1" x14ac:dyDescent="0.2"/>
    <row r="8474" ht="12.75" customHeight="1" x14ac:dyDescent="0.2"/>
    <row r="8475" ht="12.75" customHeight="1" x14ac:dyDescent="0.2"/>
    <row r="8476" ht="12.75" customHeight="1" x14ac:dyDescent="0.2"/>
    <row r="8477" ht="12.75" customHeight="1" x14ac:dyDescent="0.2"/>
    <row r="8478" ht="12.75" customHeight="1" x14ac:dyDescent="0.2"/>
    <row r="8479" ht="12.75" customHeight="1" x14ac:dyDescent="0.2"/>
    <row r="8480" ht="12.75" customHeight="1" x14ac:dyDescent="0.2"/>
    <row r="8481" ht="12.75" customHeight="1" x14ac:dyDescent="0.2"/>
    <row r="8482" ht="12.75" customHeight="1" x14ac:dyDescent="0.2"/>
    <row r="8483" ht="12.75" customHeight="1" x14ac:dyDescent="0.2"/>
    <row r="8484" ht="12.75" customHeight="1" x14ac:dyDescent="0.2"/>
    <row r="8485" ht="12.75" customHeight="1" x14ac:dyDescent="0.2"/>
    <row r="8486" ht="12.75" customHeight="1" x14ac:dyDescent="0.2"/>
    <row r="8487" ht="12.75" customHeight="1" x14ac:dyDescent="0.2"/>
    <row r="8488" ht="12.75" customHeight="1" x14ac:dyDescent="0.2"/>
    <row r="8489" ht="12.75" customHeight="1" x14ac:dyDescent="0.2"/>
    <row r="8490" ht="12.75" customHeight="1" x14ac:dyDescent="0.2"/>
    <row r="8491" ht="12.75" customHeight="1" x14ac:dyDescent="0.2"/>
    <row r="8492" ht="12.75" customHeight="1" x14ac:dyDescent="0.2"/>
    <row r="8493" ht="12.75" customHeight="1" x14ac:dyDescent="0.2"/>
    <row r="8494" ht="12.75" customHeight="1" x14ac:dyDescent="0.2"/>
    <row r="8495" ht="12.75" customHeight="1" x14ac:dyDescent="0.2"/>
    <row r="8496" ht="12.75" customHeight="1" x14ac:dyDescent="0.2"/>
    <row r="8497" ht="12.75" customHeight="1" x14ac:dyDescent="0.2"/>
    <row r="8498" ht="12.75" customHeight="1" x14ac:dyDescent="0.2"/>
    <row r="8499" ht="12.75" customHeight="1" x14ac:dyDescent="0.2"/>
    <row r="8500" ht="12.75" customHeight="1" x14ac:dyDescent="0.2"/>
    <row r="8501" ht="12.75" customHeight="1" x14ac:dyDescent="0.2"/>
    <row r="8502" ht="12.75" customHeight="1" x14ac:dyDescent="0.2"/>
    <row r="8503" ht="12.75" customHeight="1" x14ac:dyDescent="0.2"/>
    <row r="8504" ht="12.75" customHeight="1" x14ac:dyDescent="0.2"/>
    <row r="8505" ht="12.75" customHeight="1" x14ac:dyDescent="0.2"/>
    <row r="8506" ht="12.75" customHeight="1" x14ac:dyDescent="0.2"/>
    <row r="8507" ht="12.75" customHeight="1" x14ac:dyDescent="0.2"/>
    <row r="8508" ht="12.75" customHeight="1" x14ac:dyDescent="0.2"/>
    <row r="8509" ht="12.75" customHeight="1" x14ac:dyDescent="0.2"/>
    <row r="8510" ht="12.75" customHeight="1" x14ac:dyDescent="0.2"/>
    <row r="8511" ht="12.75" customHeight="1" x14ac:dyDescent="0.2"/>
    <row r="8512" ht="12.75" customHeight="1" x14ac:dyDescent="0.2"/>
    <row r="8513" ht="12.75" customHeight="1" x14ac:dyDescent="0.2"/>
    <row r="8514" ht="12.75" customHeight="1" x14ac:dyDescent="0.2"/>
    <row r="8515" ht="12.75" customHeight="1" x14ac:dyDescent="0.2"/>
    <row r="8516" ht="12.75" customHeight="1" x14ac:dyDescent="0.2"/>
    <row r="8517" ht="12.75" customHeight="1" x14ac:dyDescent="0.2"/>
    <row r="8518" ht="12.75" customHeight="1" x14ac:dyDescent="0.2"/>
    <row r="8519" ht="12.75" customHeight="1" x14ac:dyDescent="0.2"/>
    <row r="8520" ht="12.75" customHeight="1" x14ac:dyDescent="0.2"/>
    <row r="8521" ht="12.75" customHeight="1" x14ac:dyDescent="0.2"/>
    <row r="8522" ht="12.75" customHeight="1" x14ac:dyDescent="0.2"/>
    <row r="8523" ht="12.75" customHeight="1" x14ac:dyDescent="0.2"/>
    <row r="8524" ht="12.75" customHeight="1" x14ac:dyDescent="0.2"/>
    <row r="8525" ht="12.75" customHeight="1" x14ac:dyDescent="0.2"/>
    <row r="8526" ht="12.75" customHeight="1" x14ac:dyDescent="0.2"/>
    <row r="8527" ht="12.75" customHeight="1" x14ac:dyDescent="0.2"/>
    <row r="8528" ht="12.75" customHeight="1" x14ac:dyDescent="0.2"/>
    <row r="8529" ht="12.75" customHeight="1" x14ac:dyDescent="0.2"/>
    <row r="8530" ht="12.75" customHeight="1" x14ac:dyDescent="0.2"/>
    <row r="8531" ht="12.75" customHeight="1" x14ac:dyDescent="0.2"/>
    <row r="8532" ht="12.75" customHeight="1" x14ac:dyDescent="0.2"/>
    <row r="8533" ht="12.75" customHeight="1" x14ac:dyDescent="0.2"/>
    <row r="8534" ht="12.75" customHeight="1" x14ac:dyDescent="0.2"/>
    <row r="8535" ht="12.75" customHeight="1" x14ac:dyDescent="0.2"/>
    <row r="8536" ht="12.75" customHeight="1" x14ac:dyDescent="0.2"/>
    <row r="8537" ht="12.75" customHeight="1" x14ac:dyDescent="0.2"/>
    <row r="8538" ht="12.75" customHeight="1" x14ac:dyDescent="0.2"/>
    <row r="8539" ht="12.75" customHeight="1" x14ac:dyDescent="0.2"/>
    <row r="8540" ht="12.75" customHeight="1" x14ac:dyDescent="0.2"/>
    <row r="8541" ht="12.75" customHeight="1" x14ac:dyDescent="0.2"/>
    <row r="8542" ht="12.75" customHeight="1" x14ac:dyDescent="0.2"/>
    <row r="8543" ht="12.75" customHeight="1" x14ac:dyDescent="0.2"/>
    <row r="8544" ht="12.75" customHeight="1" x14ac:dyDescent="0.2"/>
    <row r="8545" ht="12.75" customHeight="1" x14ac:dyDescent="0.2"/>
    <row r="8546" ht="12.75" customHeight="1" x14ac:dyDescent="0.2"/>
    <row r="8547" ht="12.75" customHeight="1" x14ac:dyDescent="0.2"/>
    <row r="8548" ht="12.75" customHeight="1" x14ac:dyDescent="0.2"/>
    <row r="8549" ht="12.75" customHeight="1" x14ac:dyDescent="0.2"/>
    <row r="8550" ht="12.75" customHeight="1" x14ac:dyDescent="0.2"/>
    <row r="8551" ht="12.75" customHeight="1" x14ac:dyDescent="0.2"/>
    <row r="8552" ht="12.75" customHeight="1" x14ac:dyDescent="0.2"/>
    <row r="8553" ht="12.75" customHeight="1" x14ac:dyDescent="0.2"/>
    <row r="8554" ht="12.75" customHeight="1" x14ac:dyDescent="0.2"/>
    <row r="8555" ht="12.75" customHeight="1" x14ac:dyDescent="0.2"/>
    <row r="8556" ht="12.75" customHeight="1" x14ac:dyDescent="0.2"/>
    <row r="8557" ht="12.75" customHeight="1" x14ac:dyDescent="0.2"/>
    <row r="8558" ht="12.75" customHeight="1" x14ac:dyDescent="0.2"/>
    <row r="8559" ht="12.75" customHeight="1" x14ac:dyDescent="0.2"/>
    <row r="8560" ht="12.75" customHeight="1" x14ac:dyDescent="0.2"/>
    <row r="8561" ht="12.75" customHeight="1" x14ac:dyDescent="0.2"/>
    <row r="8562" ht="12.75" customHeight="1" x14ac:dyDescent="0.2"/>
    <row r="8563" ht="12.75" customHeight="1" x14ac:dyDescent="0.2"/>
    <row r="8564" ht="12.75" customHeight="1" x14ac:dyDescent="0.2"/>
    <row r="8565" ht="12.75" customHeight="1" x14ac:dyDescent="0.2"/>
    <row r="8566" ht="12.75" customHeight="1" x14ac:dyDescent="0.2"/>
    <row r="8567" ht="12.75" customHeight="1" x14ac:dyDescent="0.2"/>
    <row r="8568" ht="12.75" customHeight="1" x14ac:dyDescent="0.2"/>
    <row r="8569" ht="12.75" customHeight="1" x14ac:dyDescent="0.2"/>
    <row r="8570" ht="12.75" customHeight="1" x14ac:dyDescent="0.2"/>
    <row r="8571" ht="12.75" customHeight="1" x14ac:dyDescent="0.2"/>
    <row r="8572" ht="12.75" customHeight="1" x14ac:dyDescent="0.2"/>
    <row r="8573" ht="12.75" customHeight="1" x14ac:dyDescent="0.2"/>
    <row r="8574" ht="12.75" customHeight="1" x14ac:dyDescent="0.2"/>
    <row r="8575" ht="12.75" customHeight="1" x14ac:dyDescent="0.2"/>
    <row r="8576" ht="12.75" customHeight="1" x14ac:dyDescent="0.2"/>
    <row r="8577" ht="12.75" customHeight="1" x14ac:dyDescent="0.2"/>
    <row r="8578" ht="12.75" customHeight="1" x14ac:dyDescent="0.2"/>
    <row r="8579" ht="12.75" customHeight="1" x14ac:dyDescent="0.2"/>
    <row r="8580" ht="12.75" customHeight="1" x14ac:dyDescent="0.2"/>
    <row r="8581" ht="12.75" customHeight="1" x14ac:dyDescent="0.2"/>
    <row r="8582" ht="12.75" customHeight="1" x14ac:dyDescent="0.2"/>
    <row r="8583" ht="12.75" customHeight="1" x14ac:dyDescent="0.2"/>
    <row r="8584" ht="12.75" customHeight="1" x14ac:dyDescent="0.2"/>
    <row r="8585" ht="12.75" customHeight="1" x14ac:dyDescent="0.2"/>
    <row r="8586" ht="12.75" customHeight="1" x14ac:dyDescent="0.2"/>
    <row r="8587" ht="12.75" customHeight="1" x14ac:dyDescent="0.2"/>
    <row r="8588" ht="12.75" customHeight="1" x14ac:dyDescent="0.2"/>
    <row r="8589" ht="12.75" customHeight="1" x14ac:dyDescent="0.2"/>
    <row r="8590" ht="12.75" customHeight="1" x14ac:dyDescent="0.2"/>
    <row r="8591" ht="12.75" customHeight="1" x14ac:dyDescent="0.2"/>
    <row r="8592" ht="12.75" customHeight="1" x14ac:dyDescent="0.2"/>
    <row r="8593" ht="12.75" customHeight="1" x14ac:dyDescent="0.2"/>
    <row r="8594" ht="12.75" customHeight="1" x14ac:dyDescent="0.2"/>
    <row r="8595" ht="12.75" customHeight="1" x14ac:dyDescent="0.2"/>
    <row r="8596" ht="12.75" customHeight="1" x14ac:dyDescent="0.2"/>
    <row r="8597" ht="12.75" customHeight="1" x14ac:dyDescent="0.2"/>
    <row r="8598" ht="12.75" customHeight="1" x14ac:dyDescent="0.2"/>
    <row r="8599" ht="12.75" customHeight="1" x14ac:dyDescent="0.2"/>
    <row r="8600" ht="12.75" customHeight="1" x14ac:dyDescent="0.2"/>
    <row r="8601" ht="12.75" customHeight="1" x14ac:dyDescent="0.2"/>
    <row r="8602" ht="12.75" customHeight="1" x14ac:dyDescent="0.2"/>
    <row r="8603" ht="12.75" customHeight="1" x14ac:dyDescent="0.2"/>
    <row r="8604" ht="12.75" customHeight="1" x14ac:dyDescent="0.2"/>
    <row r="8605" ht="12.75" customHeight="1" x14ac:dyDescent="0.2"/>
    <row r="8606" ht="12.75" customHeight="1" x14ac:dyDescent="0.2"/>
    <row r="8607" ht="12.75" customHeight="1" x14ac:dyDescent="0.2"/>
    <row r="8608" ht="12.75" customHeight="1" x14ac:dyDescent="0.2"/>
    <row r="8609" ht="12.75" customHeight="1" x14ac:dyDescent="0.2"/>
    <row r="8610" ht="12.75" customHeight="1" x14ac:dyDescent="0.2"/>
    <row r="8611" ht="12.75" customHeight="1" x14ac:dyDescent="0.2"/>
    <row r="8612" ht="12.75" customHeight="1" x14ac:dyDescent="0.2"/>
    <row r="8613" ht="12.75" customHeight="1" x14ac:dyDescent="0.2"/>
    <row r="8614" ht="12.75" customHeight="1" x14ac:dyDescent="0.2"/>
    <row r="8615" ht="12.75" customHeight="1" x14ac:dyDescent="0.2"/>
    <row r="8616" ht="12.75" customHeight="1" x14ac:dyDescent="0.2"/>
    <row r="8617" ht="12.75" customHeight="1" x14ac:dyDescent="0.2"/>
    <row r="8618" ht="12.75" customHeight="1" x14ac:dyDescent="0.2"/>
    <row r="8619" ht="12.75" customHeight="1" x14ac:dyDescent="0.2"/>
    <row r="8620" ht="12.75" customHeight="1" x14ac:dyDescent="0.2"/>
    <row r="8621" ht="12.75" customHeight="1" x14ac:dyDescent="0.2"/>
    <row r="8622" ht="12.75" customHeight="1" x14ac:dyDescent="0.2"/>
    <row r="8623" ht="12.75" customHeight="1" x14ac:dyDescent="0.2"/>
    <row r="8624" ht="12.75" customHeight="1" x14ac:dyDescent="0.2"/>
    <row r="8625" ht="12.75" customHeight="1" x14ac:dyDescent="0.2"/>
    <row r="8626" ht="12.75" customHeight="1" x14ac:dyDescent="0.2"/>
    <row r="8627" ht="12.75" customHeight="1" x14ac:dyDescent="0.2"/>
    <row r="8628" ht="12.75" customHeight="1" x14ac:dyDescent="0.2"/>
    <row r="8629" ht="12.75" customHeight="1" x14ac:dyDescent="0.2"/>
    <row r="8630" ht="12.75" customHeight="1" x14ac:dyDescent="0.2"/>
    <row r="8631" ht="12.75" customHeight="1" x14ac:dyDescent="0.2"/>
    <row r="8632" ht="12.75" customHeight="1" x14ac:dyDescent="0.2"/>
    <row r="8633" ht="12.75" customHeight="1" x14ac:dyDescent="0.2"/>
    <row r="8634" ht="12.75" customHeight="1" x14ac:dyDescent="0.2"/>
    <row r="8635" ht="12.75" customHeight="1" x14ac:dyDescent="0.2"/>
    <row r="8636" ht="12.75" customHeight="1" x14ac:dyDescent="0.2"/>
    <row r="8637" ht="12.75" customHeight="1" x14ac:dyDescent="0.2"/>
    <row r="8638" ht="12.75" customHeight="1" x14ac:dyDescent="0.2"/>
    <row r="8639" ht="12.75" customHeight="1" x14ac:dyDescent="0.2"/>
    <row r="8640" ht="12.75" customHeight="1" x14ac:dyDescent="0.2"/>
    <row r="8641" ht="12.75" customHeight="1" x14ac:dyDescent="0.2"/>
    <row r="8642" ht="12.75" customHeight="1" x14ac:dyDescent="0.2"/>
    <row r="8643" ht="12.75" customHeight="1" x14ac:dyDescent="0.2"/>
    <row r="8644" ht="12.75" customHeight="1" x14ac:dyDescent="0.2"/>
    <row r="8645" ht="12.75" customHeight="1" x14ac:dyDescent="0.2"/>
    <row r="8646" ht="12.75" customHeight="1" x14ac:dyDescent="0.2"/>
    <row r="8647" ht="12.75" customHeight="1" x14ac:dyDescent="0.2"/>
    <row r="8648" ht="12.75" customHeight="1" x14ac:dyDescent="0.2"/>
    <row r="8649" ht="12.75" customHeight="1" x14ac:dyDescent="0.2"/>
    <row r="8650" ht="12.75" customHeight="1" x14ac:dyDescent="0.2"/>
    <row r="8651" ht="12.75" customHeight="1" x14ac:dyDescent="0.2"/>
    <row r="8652" ht="12.75" customHeight="1" x14ac:dyDescent="0.2"/>
    <row r="8653" ht="12.75" customHeight="1" x14ac:dyDescent="0.2"/>
    <row r="8654" ht="12.75" customHeight="1" x14ac:dyDescent="0.2"/>
    <row r="8655" ht="12.75" customHeight="1" x14ac:dyDescent="0.2"/>
    <row r="8656" ht="12.75" customHeight="1" x14ac:dyDescent="0.2"/>
    <row r="8657" ht="12.75" customHeight="1" x14ac:dyDescent="0.2"/>
    <row r="8658" ht="12.75" customHeight="1" x14ac:dyDescent="0.2"/>
    <row r="8659" ht="12.75" customHeight="1" x14ac:dyDescent="0.2"/>
    <row r="8660" ht="12.75" customHeight="1" x14ac:dyDescent="0.2"/>
    <row r="8661" ht="12.75" customHeight="1" x14ac:dyDescent="0.2"/>
    <row r="8662" ht="12.75" customHeight="1" x14ac:dyDescent="0.2"/>
    <row r="8663" ht="12.75" customHeight="1" x14ac:dyDescent="0.2"/>
    <row r="8664" ht="12.75" customHeight="1" x14ac:dyDescent="0.2"/>
    <row r="8665" ht="12.75" customHeight="1" x14ac:dyDescent="0.2"/>
    <row r="8666" ht="12.75" customHeight="1" x14ac:dyDescent="0.2"/>
    <row r="8667" ht="12.75" customHeight="1" x14ac:dyDescent="0.2"/>
    <row r="8668" ht="12.75" customHeight="1" x14ac:dyDescent="0.2"/>
    <row r="8669" ht="12.75" customHeight="1" x14ac:dyDescent="0.2"/>
    <row r="8670" ht="12.75" customHeight="1" x14ac:dyDescent="0.2"/>
    <row r="8671" ht="12.75" customHeight="1" x14ac:dyDescent="0.2"/>
    <row r="8672" ht="12.75" customHeight="1" x14ac:dyDescent="0.2"/>
    <row r="8673" ht="12.75" customHeight="1" x14ac:dyDescent="0.2"/>
    <row r="8674" ht="12.75" customHeight="1" x14ac:dyDescent="0.2"/>
    <row r="8675" ht="12.75" customHeight="1" x14ac:dyDescent="0.2"/>
    <row r="8676" ht="12.75" customHeight="1" x14ac:dyDescent="0.2"/>
    <row r="8677" ht="12.75" customHeight="1" x14ac:dyDescent="0.2"/>
    <row r="8678" ht="12.75" customHeight="1" x14ac:dyDescent="0.2"/>
    <row r="8679" ht="12.75" customHeight="1" x14ac:dyDescent="0.2"/>
    <row r="8680" ht="12.75" customHeight="1" x14ac:dyDescent="0.2"/>
    <row r="8681" ht="12.75" customHeight="1" x14ac:dyDescent="0.2"/>
    <row r="8682" ht="12.75" customHeight="1" x14ac:dyDescent="0.2"/>
    <row r="8683" ht="12.75" customHeight="1" x14ac:dyDescent="0.2"/>
    <row r="8684" ht="12.75" customHeight="1" x14ac:dyDescent="0.2"/>
    <row r="8685" ht="12.75" customHeight="1" x14ac:dyDescent="0.2"/>
    <row r="8686" ht="12.75" customHeight="1" x14ac:dyDescent="0.2"/>
    <row r="8687" ht="12.75" customHeight="1" x14ac:dyDescent="0.2"/>
    <row r="8688" ht="12.75" customHeight="1" x14ac:dyDescent="0.2"/>
    <row r="8689" ht="12.75" customHeight="1" x14ac:dyDescent="0.2"/>
    <row r="8690" ht="12.75" customHeight="1" x14ac:dyDescent="0.2"/>
    <row r="8691" ht="12.75" customHeight="1" x14ac:dyDescent="0.2"/>
    <row r="8692" ht="12.75" customHeight="1" x14ac:dyDescent="0.2"/>
    <row r="8693" ht="12.75" customHeight="1" x14ac:dyDescent="0.2"/>
    <row r="8694" ht="12.75" customHeight="1" x14ac:dyDescent="0.2"/>
    <row r="8695" ht="12.75" customHeight="1" x14ac:dyDescent="0.2"/>
    <row r="8696" ht="12.75" customHeight="1" x14ac:dyDescent="0.2"/>
    <row r="8697" ht="12.75" customHeight="1" x14ac:dyDescent="0.2"/>
    <row r="8698" ht="12.75" customHeight="1" x14ac:dyDescent="0.2"/>
    <row r="8699" ht="12.75" customHeight="1" x14ac:dyDescent="0.2"/>
    <row r="8700" ht="12.75" customHeight="1" x14ac:dyDescent="0.2"/>
    <row r="8701" ht="12.75" customHeight="1" x14ac:dyDescent="0.2"/>
    <row r="8702" ht="12.75" customHeight="1" x14ac:dyDescent="0.2"/>
    <row r="8703" ht="12.75" customHeight="1" x14ac:dyDescent="0.2"/>
    <row r="8704" ht="12.75" customHeight="1" x14ac:dyDescent="0.2"/>
    <row r="8705" ht="12.75" customHeight="1" x14ac:dyDescent="0.2"/>
    <row r="8706" ht="12.75" customHeight="1" x14ac:dyDescent="0.2"/>
    <row r="8707" ht="12.75" customHeight="1" x14ac:dyDescent="0.2"/>
    <row r="8708" ht="12.75" customHeight="1" x14ac:dyDescent="0.2"/>
    <row r="8709" ht="12.75" customHeight="1" x14ac:dyDescent="0.2"/>
    <row r="8710" ht="12.75" customHeight="1" x14ac:dyDescent="0.2"/>
    <row r="8711" ht="12.75" customHeight="1" x14ac:dyDescent="0.2"/>
    <row r="8712" ht="12.75" customHeight="1" x14ac:dyDescent="0.2"/>
    <row r="8713" ht="12.75" customHeight="1" x14ac:dyDescent="0.2"/>
    <row r="8714" ht="12.75" customHeight="1" x14ac:dyDescent="0.2"/>
    <row r="8715" ht="12.75" customHeight="1" x14ac:dyDescent="0.2"/>
    <row r="8716" ht="12.75" customHeight="1" x14ac:dyDescent="0.2"/>
    <row r="8717" ht="12.75" customHeight="1" x14ac:dyDescent="0.2"/>
    <row r="8718" ht="12.75" customHeight="1" x14ac:dyDescent="0.2"/>
    <row r="8719" ht="12.75" customHeight="1" x14ac:dyDescent="0.2"/>
    <row r="8720" ht="12.75" customHeight="1" x14ac:dyDescent="0.2"/>
    <row r="8721" ht="12.75" customHeight="1" x14ac:dyDescent="0.2"/>
    <row r="8722" ht="12.75" customHeight="1" x14ac:dyDescent="0.2"/>
    <row r="8723" ht="12.75" customHeight="1" x14ac:dyDescent="0.2"/>
    <row r="8724" ht="12.75" customHeight="1" x14ac:dyDescent="0.2"/>
    <row r="8725" ht="12.75" customHeight="1" x14ac:dyDescent="0.2"/>
    <row r="8726" ht="12.75" customHeight="1" x14ac:dyDescent="0.2"/>
    <row r="8727" ht="12.75" customHeight="1" x14ac:dyDescent="0.2"/>
    <row r="8728" ht="12.75" customHeight="1" x14ac:dyDescent="0.2"/>
    <row r="8729" ht="12.75" customHeight="1" x14ac:dyDescent="0.2"/>
    <row r="8730" ht="12.75" customHeight="1" x14ac:dyDescent="0.2"/>
    <row r="8731" ht="12.75" customHeight="1" x14ac:dyDescent="0.2"/>
    <row r="8732" ht="12.75" customHeight="1" x14ac:dyDescent="0.2"/>
    <row r="8733" ht="12.75" customHeight="1" x14ac:dyDescent="0.2"/>
    <row r="8734" ht="12.75" customHeight="1" x14ac:dyDescent="0.2"/>
    <row r="8735" ht="12.75" customHeight="1" x14ac:dyDescent="0.2"/>
    <row r="8736" ht="12.75" customHeight="1" x14ac:dyDescent="0.2"/>
    <row r="8737" ht="12.75" customHeight="1" x14ac:dyDescent="0.2"/>
    <row r="8738" ht="12.75" customHeight="1" x14ac:dyDescent="0.2"/>
    <row r="8739" ht="12.75" customHeight="1" x14ac:dyDescent="0.2"/>
    <row r="8740" ht="12.75" customHeight="1" x14ac:dyDescent="0.2"/>
    <row r="8741" ht="12.75" customHeight="1" x14ac:dyDescent="0.2"/>
    <row r="8742" ht="12.75" customHeight="1" x14ac:dyDescent="0.2"/>
    <row r="8743" ht="12.75" customHeight="1" x14ac:dyDescent="0.2"/>
    <row r="8744" ht="12.75" customHeight="1" x14ac:dyDescent="0.2"/>
    <row r="8745" ht="12.75" customHeight="1" x14ac:dyDescent="0.2"/>
    <row r="8746" ht="12.75" customHeight="1" x14ac:dyDescent="0.2"/>
    <row r="8747" ht="12.75" customHeight="1" x14ac:dyDescent="0.2"/>
    <row r="8748" ht="12.75" customHeight="1" x14ac:dyDescent="0.2"/>
    <row r="8749" ht="12.75" customHeight="1" x14ac:dyDescent="0.2"/>
    <row r="8750" ht="12.75" customHeight="1" x14ac:dyDescent="0.2"/>
    <row r="8751" ht="12.75" customHeight="1" x14ac:dyDescent="0.2"/>
    <row r="8752" ht="12.75" customHeight="1" x14ac:dyDescent="0.2"/>
    <row r="8753" ht="12.75" customHeight="1" x14ac:dyDescent="0.2"/>
    <row r="8754" ht="12.75" customHeight="1" x14ac:dyDescent="0.2"/>
    <row r="8755" ht="12.75" customHeight="1" x14ac:dyDescent="0.2"/>
    <row r="8756" ht="12.75" customHeight="1" x14ac:dyDescent="0.2"/>
    <row r="8757" ht="12.75" customHeight="1" x14ac:dyDescent="0.2"/>
    <row r="8758" ht="12.75" customHeight="1" x14ac:dyDescent="0.2"/>
    <row r="8759" ht="12.75" customHeight="1" x14ac:dyDescent="0.2"/>
    <row r="8760" ht="12.75" customHeight="1" x14ac:dyDescent="0.2"/>
    <row r="8761" ht="12.75" customHeight="1" x14ac:dyDescent="0.2"/>
    <row r="8762" ht="12.75" customHeight="1" x14ac:dyDescent="0.2"/>
    <row r="8763" ht="12.75" customHeight="1" x14ac:dyDescent="0.2"/>
    <row r="8764" ht="12.75" customHeight="1" x14ac:dyDescent="0.2"/>
    <row r="8765" ht="12.75" customHeight="1" x14ac:dyDescent="0.2"/>
    <row r="8766" ht="12.75" customHeight="1" x14ac:dyDescent="0.2"/>
    <row r="8767" ht="12.75" customHeight="1" x14ac:dyDescent="0.2"/>
    <row r="8768" ht="12.75" customHeight="1" x14ac:dyDescent="0.2"/>
    <row r="8769" ht="12.75" customHeight="1" x14ac:dyDescent="0.2"/>
    <row r="8770" ht="12.75" customHeight="1" x14ac:dyDescent="0.2"/>
    <row r="8771" ht="12.75" customHeight="1" x14ac:dyDescent="0.2"/>
    <row r="8772" ht="12.75" customHeight="1" x14ac:dyDescent="0.2"/>
    <row r="8773" ht="12.75" customHeight="1" x14ac:dyDescent="0.2"/>
    <row r="8774" ht="12.75" customHeight="1" x14ac:dyDescent="0.2"/>
    <row r="8775" ht="12.75" customHeight="1" x14ac:dyDescent="0.2"/>
    <row r="8776" ht="12.75" customHeight="1" x14ac:dyDescent="0.2"/>
    <row r="8777" ht="12.75" customHeight="1" x14ac:dyDescent="0.2"/>
    <row r="8778" ht="12.75" customHeight="1" x14ac:dyDescent="0.2"/>
    <row r="8779" ht="12.75" customHeight="1" x14ac:dyDescent="0.2"/>
    <row r="8780" ht="12.75" customHeight="1" x14ac:dyDescent="0.2"/>
    <row r="8781" ht="12.75" customHeight="1" x14ac:dyDescent="0.2"/>
    <row r="8782" ht="12.75" customHeight="1" x14ac:dyDescent="0.2"/>
    <row r="8783" ht="12.75" customHeight="1" x14ac:dyDescent="0.2"/>
    <row r="8784" ht="12.75" customHeight="1" x14ac:dyDescent="0.2"/>
    <row r="8785" ht="12.75" customHeight="1" x14ac:dyDescent="0.2"/>
    <row r="8786" ht="12.75" customHeight="1" x14ac:dyDescent="0.2"/>
    <row r="8787" ht="12.75" customHeight="1" x14ac:dyDescent="0.2"/>
    <row r="8788" ht="12.75" customHeight="1" x14ac:dyDescent="0.2"/>
    <row r="8789" ht="12.75" customHeight="1" x14ac:dyDescent="0.2"/>
    <row r="8790" ht="12.75" customHeight="1" x14ac:dyDescent="0.2"/>
    <row r="8791" ht="12.75" customHeight="1" x14ac:dyDescent="0.2"/>
    <row r="8792" ht="12.75" customHeight="1" x14ac:dyDescent="0.2"/>
    <row r="8793" ht="12.75" customHeight="1" x14ac:dyDescent="0.2"/>
    <row r="8794" ht="12.75" customHeight="1" x14ac:dyDescent="0.2"/>
    <row r="8795" ht="12.75" customHeight="1" x14ac:dyDescent="0.2"/>
    <row r="8796" ht="12.75" customHeight="1" x14ac:dyDescent="0.2"/>
    <row r="8797" ht="12.75" customHeight="1" x14ac:dyDescent="0.2"/>
    <row r="8798" ht="12.75" customHeight="1" x14ac:dyDescent="0.2"/>
    <row r="8799" ht="12.75" customHeight="1" x14ac:dyDescent="0.2"/>
    <row r="8800" ht="12.75" customHeight="1" x14ac:dyDescent="0.2"/>
    <row r="8801" ht="12.75" customHeight="1" x14ac:dyDescent="0.2"/>
    <row r="8802" ht="12.75" customHeight="1" x14ac:dyDescent="0.2"/>
    <row r="8803" ht="12.75" customHeight="1" x14ac:dyDescent="0.2"/>
    <row r="8804" ht="12.75" customHeight="1" x14ac:dyDescent="0.2"/>
    <row r="8805" ht="12.75" customHeight="1" x14ac:dyDescent="0.2"/>
    <row r="8806" ht="12.75" customHeight="1" x14ac:dyDescent="0.2"/>
    <row r="8807" ht="12.75" customHeight="1" x14ac:dyDescent="0.2"/>
    <row r="8808" ht="12.75" customHeight="1" x14ac:dyDescent="0.2"/>
    <row r="8809" ht="12.75" customHeight="1" x14ac:dyDescent="0.2"/>
    <row r="8810" ht="12.75" customHeight="1" x14ac:dyDescent="0.2"/>
    <row r="8811" ht="12.75" customHeight="1" x14ac:dyDescent="0.2"/>
    <row r="8812" ht="12.75" customHeight="1" x14ac:dyDescent="0.2"/>
    <row r="8813" ht="12.75" customHeight="1" x14ac:dyDescent="0.2"/>
    <row r="8814" ht="12.75" customHeight="1" x14ac:dyDescent="0.2"/>
    <row r="8815" ht="12.75" customHeight="1" x14ac:dyDescent="0.2"/>
    <row r="8816" ht="12.75" customHeight="1" x14ac:dyDescent="0.2"/>
    <row r="8817" ht="12.75" customHeight="1" x14ac:dyDescent="0.2"/>
    <row r="8818" ht="12.75" customHeight="1" x14ac:dyDescent="0.2"/>
    <row r="8819" ht="12.75" customHeight="1" x14ac:dyDescent="0.2"/>
    <row r="8820" ht="12.75" customHeight="1" x14ac:dyDescent="0.2"/>
    <row r="8821" ht="12.75" customHeight="1" x14ac:dyDescent="0.2"/>
    <row r="8822" ht="12.75" customHeight="1" x14ac:dyDescent="0.2"/>
    <row r="8823" ht="12.75" customHeight="1" x14ac:dyDescent="0.2"/>
    <row r="8824" ht="12.75" customHeight="1" x14ac:dyDescent="0.2"/>
    <row r="8825" ht="12.75" customHeight="1" x14ac:dyDescent="0.2"/>
    <row r="8826" ht="12.75" customHeight="1" x14ac:dyDescent="0.2"/>
    <row r="8827" ht="12.75" customHeight="1" x14ac:dyDescent="0.2"/>
    <row r="8828" ht="12.75" customHeight="1" x14ac:dyDescent="0.2"/>
    <row r="8829" ht="12.75" customHeight="1" x14ac:dyDescent="0.2"/>
    <row r="8830" ht="12.75" customHeight="1" x14ac:dyDescent="0.2"/>
    <row r="8831" ht="12.75" customHeight="1" x14ac:dyDescent="0.2"/>
    <row r="8832" ht="12.75" customHeight="1" x14ac:dyDescent="0.2"/>
    <row r="8833" ht="12.75" customHeight="1" x14ac:dyDescent="0.2"/>
    <row r="8834" ht="12.75" customHeight="1" x14ac:dyDescent="0.2"/>
    <row r="8835" ht="12.75" customHeight="1" x14ac:dyDescent="0.2"/>
    <row r="8836" ht="12.75" customHeight="1" x14ac:dyDescent="0.2"/>
    <row r="8837" ht="12.75" customHeight="1" x14ac:dyDescent="0.2"/>
    <row r="8838" ht="12.75" customHeight="1" x14ac:dyDescent="0.2"/>
    <row r="8839" ht="12.75" customHeight="1" x14ac:dyDescent="0.2"/>
    <row r="8840" ht="12.75" customHeight="1" x14ac:dyDescent="0.2"/>
    <row r="8841" ht="12.75" customHeight="1" x14ac:dyDescent="0.2"/>
    <row r="8842" ht="12.75" customHeight="1" x14ac:dyDescent="0.2"/>
    <row r="8843" ht="12.75" customHeight="1" x14ac:dyDescent="0.2"/>
    <row r="8844" ht="12.75" customHeight="1" x14ac:dyDescent="0.2"/>
    <row r="8845" ht="12.75" customHeight="1" x14ac:dyDescent="0.2"/>
    <row r="8846" ht="12.75" customHeight="1" x14ac:dyDescent="0.2"/>
    <row r="8847" ht="12.75" customHeight="1" x14ac:dyDescent="0.2"/>
    <row r="8848" ht="12.75" customHeight="1" x14ac:dyDescent="0.2"/>
    <row r="8849" ht="12.75" customHeight="1" x14ac:dyDescent="0.2"/>
    <row r="8850" ht="12.75" customHeight="1" x14ac:dyDescent="0.2"/>
    <row r="8851" ht="12.75" customHeight="1" x14ac:dyDescent="0.2"/>
    <row r="8852" ht="12.75" customHeight="1" x14ac:dyDescent="0.2"/>
    <row r="8853" ht="12.75" customHeight="1" x14ac:dyDescent="0.2"/>
    <row r="8854" ht="12.75" customHeight="1" x14ac:dyDescent="0.2"/>
    <row r="8855" ht="12.75" customHeight="1" x14ac:dyDescent="0.2"/>
    <row r="8856" ht="12.75" customHeight="1" x14ac:dyDescent="0.2"/>
    <row r="8857" ht="12.75" customHeight="1" x14ac:dyDescent="0.2"/>
    <row r="8858" ht="12.75" customHeight="1" x14ac:dyDescent="0.2"/>
    <row r="8859" ht="12.75" customHeight="1" x14ac:dyDescent="0.2"/>
    <row r="8860" ht="12.75" customHeight="1" x14ac:dyDescent="0.2"/>
    <row r="8861" ht="12.75" customHeight="1" x14ac:dyDescent="0.2"/>
    <row r="8862" ht="12.75" customHeight="1" x14ac:dyDescent="0.2"/>
    <row r="8863" ht="12.75" customHeight="1" x14ac:dyDescent="0.2"/>
    <row r="8864" ht="12.75" customHeight="1" x14ac:dyDescent="0.2"/>
    <row r="8865" ht="12.75" customHeight="1" x14ac:dyDescent="0.2"/>
    <row r="8866" ht="12.75" customHeight="1" x14ac:dyDescent="0.2"/>
    <row r="8867" ht="12.75" customHeight="1" x14ac:dyDescent="0.2"/>
    <row r="8868" ht="12.75" customHeight="1" x14ac:dyDescent="0.2"/>
    <row r="8869" ht="12.75" customHeight="1" x14ac:dyDescent="0.2"/>
    <row r="8870" ht="12.75" customHeight="1" x14ac:dyDescent="0.2"/>
    <row r="8871" ht="12.75" customHeight="1" x14ac:dyDescent="0.2"/>
    <row r="8872" ht="12.75" customHeight="1" x14ac:dyDescent="0.2"/>
    <row r="8873" ht="12.75" customHeight="1" x14ac:dyDescent="0.2"/>
    <row r="8874" ht="12.75" customHeight="1" x14ac:dyDescent="0.2"/>
    <row r="8875" ht="12.75" customHeight="1" x14ac:dyDescent="0.2"/>
    <row r="8876" ht="12.75" customHeight="1" x14ac:dyDescent="0.2"/>
    <row r="8877" ht="12.75" customHeight="1" x14ac:dyDescent="0.2"/>
    <row r="8878" ht="12.75" customHeight="1" x14ac:dyDescent="0.2"/>
    <row r="8879" ht="12.75" customHeight="1" x14ac:dyDescent="0.2"/>
    <row r="8880" ht="12.75" customHeight="1" x14ac:dyDescent="0.2"/>
    <row r="8881" ht="12.75" customHeight="1" x14ac:dyDescent="0.2"/>
    <row r="8882" ht="12.75" customHeight="1" x14ac:dyDescent="0.2"/>
    <row r="8883" ht="12.75" customHeight="1" x14ac:dyDescent="0.2"/>
    <row r="8884" ht="12.75" customHeight="1" x14ac:dyDescent="0.2"/>
    <row r="8885" ht="12.75" customHeight="1" x14ac:dyDescent="0.2"/>
    <row r="8886" ht="12.75" customHeight="1" x14ac:dyDescent="0.2"/>
    <row r="8887" ht="12.75" customHeight="1" x14ac:dyDescent="0.2"/>
    <row r="8888" ht="12.75" customHeight="1" x14ac:dyDescent="0.2"/>
    <row r="8889" ht="12.75" customHeight="1" x14ac:dyDescent="0.2"/>
    <row r="8890" ht="12.75" customHeight="1" x14ac:dyDescent="0.2"/>
    <row r="8891" ht="12.75" customHeight="1" x14ac:dyDescent="0.2"/>
    <row r="8892" ht="12.75" customHeight="1" x14ac:dyDescent="0.2"/>
    <row r="8893" ht="12.75" customHeight="1" x14ac:dyDescent="0.2"/>
    <row r="8894" ht="12.75" customHeight="1" x14ac:dyDescent="0.2"/>
    <row r="8895" ht="12.75" customHeight="1" x14ac:dyDescent="0.2"/>
    <row r="8896" ht="12.75" customHeight="1" x14ac:dyDescent="0.2"/>
    <row r="8897" ht="12.75" customHeight="1" x14ac:dyDescent="0.2"/>
    <row r="8898" ht="12.75" customHeight="1" x14ac:dyDescent="0.2"/>
    <row r="8899" ht="12.75" customHeight="1" x14ac:dyDescent="0.2"/>
    <row r="8900" ht="12.75" customHeight="1" x14ac:dyDescent="0.2"/>
    <row r="8901" ht="12.75" customHeight="1" x14ac:dyDescent="0.2"/>
    <row r="8902" ht="12.75" customHeight="1" x14ac:dyDescent="0.2"/>
    <row r="8903" ht="12.75" customHeight="1" x14ac:dyDescent="0.2"/>
    <row r="8904" ht="12.75" customHeight="1" x14ac:dyDescent="0.2"/>
    <row r="8905" ht="12.75" customHeight="1" x14ac:dyDescent="0.2"/>
    <row r="8906" ht="12.75" customHeight="1" x14ac:dyDescent="0.2"/>
    <row r="8907" ht="12.75" customHeight="1" x14ac:dyDescent="0.2"/>
    <row r="8908" ht="12.75" customHeight="1" x14ac:dyDescent="0.2"/>
    <row r="8909" ht="12.75" customHeight="1" x14ac:dyDescent="0.2"/>
    <row r="8910" ht="12.75" customHeight="1" x14ac:dyDescent="0.2"/>
    <row r="8911" ht="12.75" customHeight="1" x14ac:dyDescent="0.2"/>
    <row r="8912" ht="12.75" customHeight="1" x14ac:dyDescent="0.2"/>
    <row r="8913" ht="12.75" customHeight="1" x14ac:dyDescent="0.2"/>
    <row r="8914" ht="12.75" customHeight="1" x14ac:dyDescent="0.2"/>
    <row r="8915" ht="12.75" customHeight="1" x14ac:dyDescent="0.2"/>
    <row r="8916" ht="12.75" customHeight="1" x14ac:dyDescent="0.2"/>
    <row r="8917" ht="12.75" customHeight="1" x14ac:dyDescent="0.2"/>
    <row r="8918" ht="12.75" customHeight="1" x14ac:dyDescent="0.2"/>
    <row r="8919" ht="12.75" customHeight="1" x14ac:dyDescent="0.2"/>
    <row r="8920" ht="12.75" customHeight="1" x14ac:dyDescent="0.2"/>
    <row r="8921" ht="12.75" customHeight="1" x14ac:dyDescent="0.2"/>
    <row r="8922" ht="12.75" customHeight="1" x14ac:dyDescent="0.2"/>
    <row r="8923" ht="12.75" customHeight="1" x14ac:dyDescent="0.2"/>
    <row r="8924" ht="12.75" customHeight="1" x14ac:dyDescent="0.2"/>
    <row r="8925" ht="12.75" customHeight="1" x14ac:dyDescent="0.2"/>
    <row r="8926" ht="12.75" customHeight="1" x14ac:dyDescent="0.2"/>
    <row r="8927" ht="12.75" customHeight="1" x14ac:dyDescent="0.2"/>
    <row r="8928" ht="12.75" customHeight="1" x14ac:dyDescent="0.2"/>
    <row r="8929" ht="12.75" customHeight="1" x14ac:dyDescent="0.2"/>
    <row r="8930" ht="12.75" customHeight="1" x14ac:dyDescent="0.2"/>
    <row r="8931" ht="12.75" customHeight="1" x14ac:dyDescent="0.2"/>
    <row r="8932" ht="12.75" customHeight="1" x14ac:dyDescent="0.2"/>
    <row r="8933" ht="12.75" customHeight="1" x14ac:dyDescent="0.2"/>
    <row r="8934" ht="12.75" customHeight="1" x14ac:dyDescent="0.2"/>
    <row r="8935" ht="12.75" customHeight="1" x14ac:dyDescent="0.2"/>
    <row r="8936" ht="12.75" customHeight="1" x14ac:dyDescent="0.2"/>
    <row r="8937" ht="12.75" customHeight="1" x14ac:dyDescent="0.2"/>
    <row r="8938" ht="12.75" customHeight="1" x14ac:dyDescent="0.2"/>
    <row r="8939" ht="12.75" customHeight="1" x14ac:dyDescent="0.2"/>
    <row r="8940" ht="12.75" customHeight="1" x14ac:dyDescent="0.2"/>
    <row r="8941" ht="12.75" customHeight="1" x14ac:dyDescent="0.2"/>
    <row r="8942" ht="12.75" customHeight="1" x14ac:dyDescent="0.2"/>
    <row r="8943" ht="12.75" customHeight="1" x14ac:dyDescent="0.2"/>
    <row r="8944" ht="12.75" customHeight="1" x14ac:dyDescent="0.2"/>
    <row r="8945" ht="12.75" customHeight="1" x14ac:dyDescent="0.2"/>
    <row r="8946" ht="12.75" customHeight="1" x14ac:dyDescent="0.2"/>
    <row r="8947" ht="12.75" customHeight="1" x14ac:dyDescent="0.2"/>
    <row r="8948" ht="12.75" customHeight="1" x14ac:dyDescent="0.2"/>
    <row r="8949" ht="12.75" customHeight="1" x14ac:dyDescent="0.2"/>
    <row r="8950" ht="12.75" customHeight="1" x14ac:dyDescent="0.2"/>
    <row r="8951" ht="12.75" customHeight="1" x14ac:dyDescent="0.2"/>
    <row r="8952" ht="12.75" customHeight="1" x14ac:dyDescent="0.2"/>
    <row r="8953" ht="12.75" customHeight="1" x14ac:dyDescent="0.2"/>
    <row r="8954" ht="12.75" customHeight="1" x14ac:dyDescent="0.2"/>
    <row r="8955" ht="12.75" customHeight="1" x14ac:dyDescent="0.2"/>
    <row r="8956" ht="12.75" customHeight="1" x14ac:dyDescent="0.2"/>
    <row r="8957" ht="12.75" customHeight="1" x14ac:dyDescent="0.2"/>
    <row r="8958" ht="12.75" customHeight="1" x14ac:dyDescent="0.2"/>
    <row r="8959" ht="12.75" customHeight="1" x14ac:dyDescent="0.2"/>
    <row r="8960" ht="12.75" customHeight="1" x14ac:dyDescent="0.2"/>
    <row r="8961" ht="12.75" customHeight="1" x14ac:dyDescent="0.2"/>
    <row r="8962" ht="12.75" customHeight="1" x14ac:dyDescent="0.2"/>
    <row r="8963" ht="12.75" customHeight="1" x14ac:dyDescent="0.2"/>
    <row r="8964" ht="12.75" customHeight="1" x14ac:dyDescent="0.2"/>
    <row r="8965" ht="12.75" customHeight="1" x14ac:dyDescent="0.2"/>
    <row r="8966" ht="12.75" customHeight="1" x14ac:dyDescent="0.2"/>
    <row r="8967" ht="12.75" customHeight="1" x14ac:dyDescent="0.2"/>
    <row r="8968" ht="12.75" customHeight="1" x14ac:dyDescent="0.2"/>
    <row r="8969" ht="12.75" customHeight="1" x14ac:dyDescent="0.2"/>
    <row r="8970" ht="12.75" customHeight="1" x14ac:dyDescent="0.2"/>
    <row r="8971" ht="12.75" customHeight="1" x14ac:dyDescent="0.2"/>
    <row r="8972" ht="12.75" customHeight="1" x14ac:dyDescent="0.2"/>
    <row r="8973" ht="12.75" customHeight="1" x14ac:dyDescent="0.2"/>
    <row r="8974" ht="12.75" customHeight="1" x14ac:dyDescent="0.2"/>
    <row r="8975" ht="12.75" customHeight="1" x14ac:dyDescent="0.2"/>
    <row r="8976" ht="12.75" customHeight="1" x14ac:dyDescent="0.2"/>
    <row r="8977" ht="12.75" customHeight="1" x14ac:dyDescent="0.2"/>
    <row r="8978" ht="12.75" customHeight="1" x14ac:dyDescent="0.2"/>
    <row r="8979" ht="12.75" customHeight="1" x14ac:dyDescent="0.2"/>
    <row r="8980" ht="12.75" customHeight="1" x14ac:dyDescent="0.2"/>
    <row r="8981" ht="12.75" customHeight="1" x14ac:dyDescent="0.2"/>
    <row r="8982" ht="12.75" customHeight="1" x14ac:dyDescent="0.2"/>
    <row r="8983" ht="12.75" customHeight="1" x14ac:dyDescent="0.2"/>
    <row r="8984" ht="12.75" customHeight="1" x14ac:dyDescent="0.2"/>
    <row r="8985" ht="12.75" customHeight="1" x14ac:dyDescent="0.2"/>
    <row r="8986" ht="12.75" customHeight="1" x14ac:dyDescent="0.2"/>
    <row r="8987" ht="12.75" customHeight="1" x14ac:dyDescent="0.2"/>
    <row r="8988" ht="12.75" customHeight="1" x14ac:dyDescent="0.2"/>
    <row r="8989" ht="12.75" customHeight="1" x14ac:dyDescent="0.2"/>
    <row r="8990" ht="12.75" customHeight="1" x14ac:dyDescent="0.2"/>
    <row r="8991" ht="12.75" customHeight="1" x14ac:dyDescent="0.2"/>
    <row r="8992" ht="12.75" customHeight="1" x14ac:dyDescent="0.2"/>
    <row r="8993" ht="12.75" customHeight="1" x14ac:dyDescent="0.2"/>
    <row r="8994" ht="12.75" customHeight="1" x14ac:dyDescent="0.2"/>
    <row r="8995" ht="12.75" customHeight="1" x14ac:dyDescent="0.2"/>
    <row r="8996" ht="12.75" customHeight="1" x14ac:dyDescent="0.2"/>
    <row r="8997" ht="12.75" customHeight="1" x14ac:dyDescent="0.2"/>
    <row r="8998" ht="12.75" customHeight="1" x14ac:dyDescent="0.2"/>
    <row r="8999" ht="12.75" customHeight="1" x14ac:dyDescent="0.2"/>
    <row r="9000" ht="12.75" customHeight="1" x14ac:dyDescent="0.2"/>
    <row r="9001" ht="12.75" customHeight="1" x14ac:dyDescent="0.2"/>
    <row r="9002" ht="12.75" customHeight="1" x14ac:dyDescent="0.2"/>
    <row r="9003" ht="12.75" customHeight="1" x14ac:dyDescent="0.2"/>
    <row r="9004" ht="12.75" customHeight="1" x14ac:dyDescent="0.2"/>
    <row r="9005" ht="12.75" customHeight="1" x14ac:dyDescent="0.2"/>
    <row r="9006" ht="12.75" customHeight="1" x14ac:dyDescent="0.2"/>
    <row r="9007" ht="12.75" customHeight="1" x14ac:dyDescent="0.2"/>
    <row r="9008" ht="12.75" customHeight="1" x14ac:dyDescent="0.2"/>
    <row r="9009" ht="12.75" customHeight="1" x14ac:dyDescent="0.2"/>
    <row r="9010" ht="12.75" customHeight="1" x14ac:dyDescent="0.2"/>
    <row r="9011" ht="12.75" customHeight="1" x14ac:dyDescent="0.2"/>
    <row r="9012" ht="12.75" customHeight="1" x14ac:dyDescent="0.2"/>
    <row r="9013" ht="12.75" customHeight="1" x14ac:dyDescent="0.2"/>
    <row r="9014" ht="12.75" customHeight="1" x14ac:dyDescent="0.2"/>
    <row r="9015" ht="12.75" customHeight="1" x14ac:dyDescent="0.2"/>
    <row r="9016" ht="12.75" customHeight="1" x14ac:dyDescent="0.2"/>
    <row r="9017" ht="12.75" customHeight="1" x14ac:dyDescent="0.2"/>
    <row r="9018" ht="12.75" customHeight="1" x14ac:dyDescent="0.2"/>
    <row r="9019" ht="12.75" customHeight="1" x14ac:dyDescent="0.2"/>
    <row r="9020" ht="12.75" customHeight="1" x14ac:dyDescent="0.2"/>
    <row r="9021" ht="12.75" customHeight="1" x14ac:dyDescent="0.2"/>
    <row r="9022" ht="12.75" customHeight="1" x14ac:dyDescent="0.2"/>
    <row r="9023" ht="12.75" customHeight="1" x14ac:dyDescent="0.2"/>
    <row r="9024" ht="12.75" customHeight="1" x14ac:dyDescent="0.2"/>
    <row r="9025" ht="12.75" customHeight="1" x14ac:dyDescent="0.2"/>
    <row r="9026" ht="12.75" customHeight="1" x14ac:dyDescent="0.2"/>
    <row r="9027" ht="12.75" customHeight="1" x14ac:dyDescent="0.2"/>
    <row r="9028" ht="12.75" customHeight="1" x14ac:dyDescent="0.2"/>
    <row r="9029" ht="12.75" customHeight="1" x14ac:dyDescent="0.2"/>
    <row r="9030" ht="12.75" customHeight="1" x14ac:dyDescent="0.2"/>
    <row r="9031" ht="12.75" customHeight="1" x14ac:dyDescent="0.2"/>
    <row r="9032" ht="12.75" customHeight="1" x14ac:dyDescent="0.2"/>
    <row r="9033" ht="12.75" customHeight="1" x14ac:dyDescent="0.2"/>
    <row r="9034" ht="12.75" customHeight="1" x14ac:dyDescent="0.2"/>
    <row r="9035" ht="12.75" customHeight="1" x14ac:dyDescent="0.2"/>
    <row r="9036" ht="12.75" customHeight="1" x14ac:dyDescent="0.2"/>
    <row r="9037" ht="12.75" customHeight="1" x14ac:dyDescent="0.2"/>
    <row r="9038" ht="12.75" customHeight="1" x14ac:dyDescent="0.2"/>
    <row r="9039" ht="12.75" customHeight="1" x14ac:dyDescent="0.2"/>
    <row r="9040" ht="12.75" customHeight="1" x14ac:dyDescent="0.2"/>
    <row r="9041" ht="12.75" customHeight="1" x14ac:dyDescent="0.2"/>
    <row r="9042" ht="12.75" customHeight="1" x14ac:dyDescent="0.2"/>
    <row r="9043" ht="12.75" customHeight="1" x14ac:dyDescent="0.2"/>
    <row r="9044" ht="12.75" customHeight="1" x14ac:dyDescent="0.2"/>
    <row r="9045" ht="12.75" customHeight="1" x14ac:dyDescent="0.2"/>
    <row r="9046" ht="12.75" customHeight="1" x14ac:dyDescent="0.2"/>
    <row r="9047" ht="12.75" customHeight="1" x14ac:dyDescent="0.2"/>
    <row r="9048" ht="12.75" customHeight="1" x14ac:dyDescent="0.2"/>
    <row r="9049" ht="12.75" customHeight="1" x14ac:dyDescent="0.2"/>
    <row r="9050" ht="12.75" customHeight="1" x14ac:dyDescent="0.2"/>
    <row r="9051" ht="12.75" customHeight="1" x14ac:dyDescent="0.2"/>
    <row r="9052" ht="12.75" customHeight="1" x14ac:dyDescent="0.2"/>
    <row r="9053" ht="12.75" customHeight="1" x14ac:dyDescent="0.2"/>
    <row r="9054" ht="12.75" customHeight="1" x14ac:dyDescent="0.2"/>
    <row r="9055" ht="12.75" customHeight="1" x14ac:dyDescent="0.2"/>
    <row r="9056" ht="12.75" customHeight="1" x14ac:dyDescent="0.2"/>
    <row r="9057" ht="12.75" customHeight="1" x14ac:dyDescent="0.2"/>
    <row r="9058" ht="12.75" customHeight="1" x14ac:dyDescent="0.2"/>
    <row r="9059" ht="12.75" customHeight="1" x14ac:dyDescent="0.2"/>
    <row r="9060" ht="12.75" customHeight="1" x14ac:dyDescent="0.2"/>
    <row r="9061" ht="12.75" customHeight="1" x14ac:dyDescent="0.2"/>
    <row r="9062" ht="12.75" customHeight="1" x14ac:dyDescent="0.2"/>
    <row r="9063" ht="12.75" customHeight="1" x14ac:dyDescent="0.2"/>
    <row r="9064" ht="12.75" customHeight="1" x14ac:dyDescent="0.2"/>
    <row r="9065" ht="12.75" customHeight="1" x14ac:dyDescent="0.2"/>
    <row r="9066" ht="12.75" customHeight="1" x14ac:dyDescent="0.2"/>
    <row r="9067" ht="12.75" customHeight="1" x14ac:dyDescent="0.2"/>
    <row r="9068" ht="12.75" customHeight="1" x14ac:dyDescent="0.2"/>
    <row r="9069" ht="12.75" customHeight="1" x14ac:dyDescent="0.2"/>
    <row r="9070" ht="12.75" customHeight="1" x14ac:dyDescent="0.2"/>
    <row r="9071" ht="12.75" customHeight="1" x14ac:dyDescent="0.2"/>
    <row r="9072" ht="12.75" customHeight="1" x14ac:dyDescent="0.2"/>
    <row r="9073" ht="12.75" customHeight="1" x14ac:dyDescent="0.2"/>
    <row r="9074" ht="12.75" customHeight="1" x14ac:dyDescent="0.2"/>
    <row r="9075" ht="12.75" customHeight="1" x14ac:dyDescent="0.2"/>
    <row r="9076" ht="12.75" customHeight="1" x14ac:dyDescent="0.2"/>
    <row r="9077" ht="12.75" customHeight="1" x14ac:dyDescent="0.2"/>
    <row r="9078" ht="12.75" customHeight="1" x14ac:dyDescent="0.2"/>
    <row r="9079" ht="12.75" customHeight="1" x14ac:dyDescent="0.2"/>
    <row r="9080" ht="12.75" customHeight="1" x14ac:dyDescent="0.2"/>
    <row r="9081" ht="12.75" customHeight="1" x14ac:dyDescent="0.2"/>
    <row r="9082" ht="12.75" customHeight="1" x14ac:dyDescent="0.2"/>
    <row r="9083" ht="12.75" customHeight="1" x14ac:dyDescent="0.2"/>
    <row r="9084" ht="12.75" customHeight="1" x14ac:dyDescent="0.2"/>
    <row r="9085" ht="12.75" customHeight="1" x14ac:dyDescent="0.2"/>
    <row r="9086" ht="12.75" customHeight="1" x14ac:dyDescent="0.2"/>
    <row r="9087" ht="12.75" customHeight="1" x14ac:dyDescent="0.2"/>
    <row r="9088" ht="12.75" customHeight="1" x14ac:dyDescent="0.2"/>
    <row r="9089" ht="12.75" customHeight="1" x14ac:dyDescent="0.2"/>
    <row r="9090" ht="12.75" customHeight="1" x14ac:dyDescent="0.2"/>
    <row r="9091" ht="12.75" customHeight="1" x14ac:dyDescent="0.2"/>
    <row r="9092" ht="12.75" customHeight="1" x14ac:dyDescent="0.2"/>
    <row r="9093" ht="12.75" customHeight="1" x14ac:dyDescent="0.2"/>
    <row r="9094" ht="12.75" customHeight="1" x14ac:dyDescent="0.2"/>
    <row r="9095" ht="12.75" customHeight="1" x14ac:dyDescent="0.2"/>
    <row r="9096" ht="12.75" customHeight="1" x14ac:dyDescent="0.2"/>
    <row r="9097" ht="12.75" customHeight="1" x14ac:dyDescent="0.2"/>
    <row r="9098" ht="12.75" customHeight="1" x14ac:dyDescent="0.2"/>
    <row r="9099" ht="12.75" customHeight="1" x14ac:dyDescent="0.2"/>
    <row r="9100" ht="12.75" customHeight="1" x14ac:dyDescent="0.2"/>
    <row r="9101" ht="12.75" customHeight="1" x14ac:dyDescent="0.2"/>
    <row r="9102" ht="12.75" customHeight="1" x14ac:dyDescent="0.2"/>
    <row r="9103" ht="12.75" customHeight="1" x14ac:dyDescent="0.2"/>
    <row r="9104" ht="12.75" customHeight="1" x14ac:dyDescent="0.2"/>
    <row r="9105" ht="12.75" customHeight="1" x14ac:dyDescent="0.2"/>
    <row r="9106" ht="12.75" customHeight="1" x14ac:dyDescent="0.2"/>
    <row r="9107" ht="12.75" customHeight="1" x14ac:dyDescent="0.2"/>
    <row r="9108" ht="12.75" customHeight="1" x14ac:dyDescent="0.2"/>
    <row r="9109" ht="12.75" customHeight="1" x14ac:dyDescent="0.2"/>
    <row r="9110" ht="12.75" customHeight="1" x14ac:dyDescent="0.2"/>
    <row r="9111" ht="12.75" customHeight="1" x14ac:dyDescent="0.2"/>
    <row r="9112" ht="12.75" customHeight="1" x14ac:dyDescent="0.2"/>
    <row r="9113" ht="12.75" customHeight="1" x14ac:dyDescent="0.2"/>
    <row r="9114" ht="12.75" customHeight="1" x14ac:dyDescent="0.2"/>
    <row r="9115" ht="12.75" customHeight="1" x14ac:dyDescent="0.2"/>
    <row r="9116" ht="12.75" customHeight="1" x14ac:dyDescent="0.2"/>
    <row r="9117" ht="12.75" customHeight="1" x14ac:dyDescent="0.2"/>
    <row r="9118" ht="12.75" customHeight="1" x14ac:dyDescent="0.2"/>
    <row r="9119" ht="12.75" customHeight="1" x14ac:dyDescent="0.2"/>
    <row r="9120" ht="12.75" customHeight="1" x14ac:dyDescent="0.2"/>
    <row r="9121" ht="12.75" customHeight="1" x14ac:dyDescent="0.2"/>
    <row r="9122" ht="12.75" customHeight="1" x14ac:dyDescent="0.2"/>
    <row r="9123" ht="12.75" customHeight="1" x14ac:dyDescent="0.2"/>
    <row r="9124" ht="12.75" customHeight="1" x14ac:dyDescent="0.2"/>
    <row r="9125" ht="12.75" customHeight="1" x14ac:dyDescent="0.2"/>
    <row r="9126" ht="12.75" customHeight="1" x14ac:dyDescent="0.2"/>
    <row r="9127" ht="12.75" customHeight="1" x14ac:dyDescent="0.2"/>
    <row r="9128" ht="12.75" customHeight="1" x14ac:dyDescent="0.2"/>
    <row r="9129" ht="12.75" customHeight="1" x14ac:dyDescent="0.2"/>
    <row r="9130" ht="12.75" customHeight="1" x14ac:dyDescent="0.2"/>
    <row r="9131" ht="12.75" customHeight="1" x14ac:dyDescent="0.2"/>
    <row r="9132" ht="12.75" customHeight="1" x14ac:dyDescent="0.2"/>
    <row r="9133" ht="12.75" customHeight="1" x14ac:dyDescent="0.2"/>
    <row r="9134" ht="12.75" customHeight="1" x14ac:dyDescent="0.2"/>
    <row r="9135" ht="12.75" customHeight="1" x14ac:dyDescent="0.2"/>
    <row r="9136" ht="12.75" customHeight="1" x14ac:dyDescent="0.2"/>
    <row r="9137" ht="12.75" customHeight="1" x14ac:dyDescent="0.2"/>
    <row r="9138" ht="12.75" customHeight="1" x14ac:dyDescent="0.2"/>
    <row r="9139" ht="12.75" customHeight="1" x14ac:dyDescent="0.2"/>
    <row r="9140" ht="12.75" customHeight="1" x14ac:dyDescent="0.2"/>
    <row r="9141" ht="12.75" customHeight="1" x14ac:dyDescent="0.2"/>
    <row r="9142" ht="12.75" customHeight="1" x14ac:dyDescent="0.2"/>
    <row r="9143" ht="12.75" customHeight="1" x14ac:dyDescent="0.2"/>
    <row r="9144" ht="12.75" customHeight="1" x14ac:dyDescent="0.2"/>
    <row r="9145" ht="12.75" customHeight="1" x14ac:dyDescent="0.2"/>
    <row r="9146" ht="12.75" customHeight="1" x14ac:dyDescent="0.2"/>
    <row r="9147" ht="12.75" customHeight="1" x14ac:dyDescent="0.2"/>
    <row r="9148" ht="12.75" customHeight="1" x14ac:dyDescent="0.2"/>
    <row r="9149" ht="12.75" customHeight="1" x14ac:dyDescent="0.2"/>
    <row r="9150" ht="12.75" customHeight="1" x14ac:dyDescent="0.2"/>
    <row r="9151" ht="12.75" customHeight="1" x14ac:dyDescent="0.2"/>
    <row r="9152" ht="12.75" customHeight="1" x14ac:dyDescent="0.2"/>
    <row r="9153" ht="12.75" customHeight="1" x14ac:dyDescent="0.2"/>
    <row r="9154" ht="12.75" customHeight="1" x14ac:dyDescent="0.2"/>
    <row r="9155" ht="12.75" customHeight="1" x14ac:dyDescent="0.2"/>
    <row r="9156" ht="12.75" customHeight="1" x14ac:dyDescent="0.2"/>
    <row r="9157" ht="12.75" customHeight="1" x14ac:dyDescent="0.2"/>
    <row r="9158" ht="12.75" customHeight="1" x14ac:dyDescent="0.2"/>
    <row r="9159" ht="12.75" customHeight="1" x14ac:dyDescent="0.2"/>
    <row r="9160" ht="12.75" customHeight="1" x14ac:dyDescent="0.2"/>
    <row r="9161" ht="12.75" customHeight="1" x14ac:dyDescent="0.2"/>
    <row r="9162" ht="12.75" customHeight="1" x14ac:dyDescent="0.2"/>
    <row r="9163" ht="12.75" customHeight="1" x14ac:dyDescent="0.2"/>
    <row r="9164" ht="12.75" customHeight="1" x14ac:dyDescent="0.2"/>
    <row r="9165" ht="12.75" customHeight="1" x14ac:dyDescent="0.2"/>
    <row r="9166" ht="12.75" customHeight="1" x14ac:dyDescent="0.2"/>
    <row r="9167" ht="12.75" customHeight="1" x14ac:dyDescent="0.2"/>
    <row r="9168" ht="12.75" customHeight="1" x14ac:dyDescent="0.2"/>
    <row r="9169" ht="12.75" customHeight="1" x14ac:dyDescent="0.2"/>
    <row r="9170" ht="12.75" customHeight="1" x14ac:dyDescent="0.2"/>
    <row r="9171" ht="12.75" customHeight="1" x14ac:dyDescent="0.2"/>
    <row r="9172" ht="12.75" customHeight="1" x14ac:dyDescent="0.2"/>
    <row r="9173" ht="12.75" customHeight="1" x14ac:dyDescent="0.2"/>
    <row r="9174" ht="12.75" customHeight="1" x14ac:dyDescent="0.2"/>
    <row r="9175" ht="12.75" customHeight="1" x14ac:dyDescent="0.2"/>
    <row r="9176" ht="12.75" customHeight="1" x14ac:dyDescent="0.2"/>
    <row r="9177" ht="12.75" customHeight="1" x14ac:dyDescent="0.2"/>
    <row r="9178" ht="12.75" customHeight="1" x14ac:dyDescent="0.2"/>
    <row r="9179" ht="12.75" customHeight="1" x14ac:dyDescent="0.2"/>
    <row r="9180" ht="12.75" customHeight="1" x14ac:dyDescent="0.2"/>
    <row r="9181" ht="12.75" customHeight="1" x14ac:dyDescent="0.2"/>
    <row r="9182" ht="12.75" customHeight="1" x14ac:dyDescent="0.2"/>
    <row r="9183" ht="12.75" customHeight="1" x14ac:dyDescent="0.2"/>
    <row r="9184" ht="12.75" customHeight="1" x14ac:dyDescent="0.2"/>
    <row r="9185" ht="12.75" customHeight="1" x14ac:dyDescent="0.2"/>
    <row r="9186" ht="12.75" customHeight="1" x14ac:dyDescent="0.2"/>
    <row r="9187" ht="12.75" customHeight="1" x14ac:dyDescent="0.2"/>
    <row r="9188" ht="12.75" customHeight="1" x14ac:dyDescent="0.2"/>
    <row r="9189" ht="12.75" customHeight="1" x14ac:dyDescent="0.2"/>
    <row r="9190" ht="12.75" customHeight="1" x14ac:dyDescent="0.2"/>
    <row r="9191" ht="12.75" customHeight="1" x14ac:dyDescent="0.2"/>
    <row r="9192" ht="12.75" customHeight="1" x14ac:dyDescent="0.2"/>
    <row r="9193" ht="12.75" customHeight="1" x14ac:dyDescent="0.2"/>
    <row r="9194" ht="12.75" customHeight="1" x14ac:dyDescent="0.2"/>
    <row r="9195" ht="12.75" customHeight="1" x14ac:dyDescent="0.2"/>
    <row r="9196" ht="12.75" customHeight="1" x14ac:dyDescent="0.2"/>
    <row r="9197" ht="12.75" customHeight="1" x14ac:dyDescent="0.2"/>
    <row r="9198" ht="12.75" customHeight="1" x14ac:dyDescent="0.2"/>
    <row r="9199" ht="12.75" customHeight="1" x14ac:dyDescent="0.2"/>
    <row r="9200" ht="12.75" customHeight="1" x14ac:dyDescent="0.2"/>
    <row r="9201" ht="12.75" customHeight="1" x14ac:dyDescent="0.2"/>
    <row r="9202" ht="12.75" customHeight="1" x14ac:dyDescent="0.2"/>
    <row r="9203" ht="12.75" customHeight="1" x14ac:dyDescent="0.2"/>
    <row r="9204" ht="12.75" customHeight="1" x14ac:dyDescent="0.2"/>
    <row r="9205" ht="12.75" customHeight="1" x14ac:dyDescent="0.2"/>
    <row r="9206" ht="12.75" customHeight="1" x14ac:dyDescent="0.2"/>
    <row r="9207" ht="12.75" customHeight="1" x14ac:dyDescent="0.2"/>
    <row r="9208" ht="12.75" customHeight="1" x14ac:dyDescent="0.2"/>
    <row r="9209" ht="12.75" customHeight="1" x14ac:dyDescent="0.2"/>
    <row r="9210" ht="12.75" customHeight="1" x14ac:dyDescent="0.2"/>
    <row r="9211" ht="12.75" customHeight="1" x14ac:dyDescent="0.2"/>
    <row r="9212" ht="12.75" customHeight="1" x14ac:dyDescent="0.2"/>
    <row r="9213" ht="12.75" customHeight="1" x14ac:dyDescent="0.2"/>
    <row r="9214" ht="12.75" customHeight="1" x14ac:dyDescent="0.2"/>
    <row r="9215" ht="12.75" customHeight="1" x14ac:dyDescent="0.2"/>
    <row r="9216" ht="12.75" customHeight="1" x14ac:dyDescent="0.2"/>
    <row r="9217" ht="12.75" customHeight="1" x14ac:dyDescent="0.2"/>
    <row r="9218" ht="12.75" customHeight="1" x14ac:dyDescent="0.2"/>
    <row r="9219" ht="12.75" customHeight="1" x14ac:dyDescent="0.2"/>
    <row r="9220" ht="12.75" customHeight="1" x14ac:dyDescent="0.2"/>
    <row r="9221" ht="12.75" customHeight="1" x14ac:dyDescent="0.2"/>
    <row r="9222" ht="12.75" customHeight="1" x14ac:dyDescent="0.2"/>
    <row r="9223" ht="12.75" customHeight="1" x14ac:dyDescent="0.2"/>
    <row r="9224" ht="12.75" customHeight="1" x14ac:dyDescent="0.2"/>
    <row r="9225" ht="12.75" customHeight="1" x14ac:dyDescent="0.2"/>
    <row r="9226" ht="12.75" customHeight="1" x14ac:dyDescent="0.2"/>
    <row r="9227" ht="12.75" customHeight="1" x14ac:dyDescent="0.2"/>
    <row r="9228" ht="12.75" customHeight="1" x14ac:dyDescent="0.2"/>
    <row r="9229" ht="12.75" customHeight="1" x14ac:dyDescent="0.2"/>
    <row r="9230" ht="12.75" customHeight="1" x14ac:dyDescent="0.2"/>
    <row r="9231" ht="12.75" customHeight="1" x14ac:dyDescent="0.2"/>
    <row r="9232" ht="12.75" customHeight="1" x14ac:dyDescent="0.2"/>
    <row r="9233" ht="12.75" customHeight="1" x14ac:dyDescent="0.2"/>
    <row r="9234" ht="12.75" customHeight="1" x14ac:dyDescent="0.2"/>
    <row r="9235" ht="12.75" customHeight="1" x14ac:dyDescent="0.2"/>
    <row r="9236" ht="12.75" customHeight="1" x14ac:dyDescent="0.2"/>
    <row r="9237" ht="12.75" customHeight="1" x14ac:dyDescent="0.2"/>
    <row r="9238" ht="12.75" customHeight="1" x14ac:dyDescent="0.2"/>
    <row r="9239" ht="12.75" customHeight="1" x14ac:dyDescent="0.2"/>
    <row r="9240" ht="12.75" customHeight="1" x14ac:dyDescent="0.2"/>
    <row r="9241" ht="12.75" customHeight="1" x14ac:dyDescent="0.2"/>
    <row r="9242" ht="12.75" customHeight="1" x14ac:dyDescent="0.2"/>
    <row r="9243" ht="12.75" customHeight="1" x14ac:dyDescent="0.2"/>
    <row r="9244" ht="12.75" customHeight="1" x14ac:dyDescent="0.2"/>
    <row r="9245" ht="12.75" customHeight="1" x14ac:dyDescent="0.2"/>
    <row r="9246" ht="12.75" customHeight="1" x14ac:dyDescent="0.2"/>
    <row r="9247" ht="12.75" customHeight="1" x14ac:dyDescent="0.2"/>
    <row r="9248" ht="12.75" customHeight="1" x14ac:dyDescent="0.2"/>
    <row r="9249" ht="12.75" customHeight="1" x14ac:dyDescent="0.2"/>
    <row r="9250" ht="12.75" customHeight="1" x14ac:dyDescent="0.2"/>
    <row r="9251" ht="12.75" customHeight="1" x14ac:dyDescent="0.2"/>
    <row r="9252" ht="12.75" customHeight="1" x14ac:dyDescent="0.2"/>
    <row r="9253" ht="12.75" customHeight="1" x14ac:dyDescent="0.2"/>
    <row r="9254" ht="12.75" customHeight="1" x14ac:dyDescent="0.2"/>
    <row r="9255" ht="12.75" customHeight="1" x14ac:dyDescent="0.2"/>
    <row r="9256" ht="12.75" customHeight="1" x14ac:dyDescent="0.2"/>
    <row r="9257" ht="12.75" customHeight="1" x14ac:dyDescent="0.2"/>
    <row r="9258" ht="12.75" customHeight="1" x14ac:dyDescent="0.2"/>
    <row r="9259" ht="12.75" customHeight="1" x14ac:dyDescent="0.2"/>
    <row r="9260" ht="12.75" customHeight="1" x14ac:dyDescent="0.2"/>
    <row r="9261" ht="12.75" customHeight="1" x14ac:dyDescent="0.2"/>
    <row r="9262" ht="12.75" customHeight="1" x14ac:dyDescent="0.2"/>
    <row r="9263" ht="12.75" customHeight="1" x14ac:dyDescent="0.2"/>
    <row r="9264" ht="12.75" customHeight="1" x14ac:dyDescent="0.2"/>
    <row r="9265" ht="12.75" customHeight="1" x14ac:dyDescent="0.2"/>
    <row r="9266" ht="12.75" customHeight="1" x14ac:dyDescent="0.2"/>
    <row r="9267" ht="12.75" customHeight="1" x14ac:dyDescent="0.2"/>
    <row r="9268" ht="12.75" customHeight="1" x14ac:dyDescent="0.2"/>
    <row r="9269" ht="12.75" customHeight="1" x14ac:dyDescent="0.2"/>
    <row r="9270" ht="12.75" customHeight="1" x14ac:dyDescent="0.2"/>
    <row r="9271" ht="12.75" customHeight="1" x14ac:dyDescent="0.2"/>
    <row r="9272" ht="12.75" customHeight="1" x14ac:dyDescent="0.2"/>
    <row r="9273" ht="12.75" customHeight="1" x14ac:dyDescent="0.2"/>
    <row r="9274" ht="12.75" customHeight="1" x14ac:dyDescent="0.2"/>
    <row r="9275" ht="12.75" customHeight="1" x14ac:dyDescent="0.2"/>
    <row r="9276" ht="12.75" customHeight="1" x14ac:dyDescent="0.2"/>
    <row r="9277" ht="12.75" customHeight="1" x14ac:dyDescent="0.2"/>
    <row r="9278" ht="12.75" customHeight="1" x14ac:dyDescent="0.2"/>
    <row r="9279" ht="12.75" customHeight="1" x14ac:dyDescent="0.2"/>
    <row r="9280" ht="12.75" customHeight="1" x14ac:dyDescent="0.2"/>
    <row r="9281" ht="12.75" customHeight="1" x14ac:dyDescent="0.2"/>
    <row r="9282" ht="12.75" customHeight="1" x14ac:dyDescent="0.2"/>
    <row r="9283" ht="12.75" customHeight="1" x14ac:dyDescent="0.2"/>
    <row r="9284" ht="12.75" customHeight="1" x14ac:dyDescent="0.2"/>
    <row r="9285" ht="12.75" customHeight="1" x14ac:dyDescent="0.2"/>
    <row r="9286" ht="12.75" customHeight="1" x14ac:dyDescent="0.2"/>
    <row r="9287" ht="12.75" customHeight="1" x14ac:dyDescent="0.2"/>
    <row r="9288" ht="12.75" customHeight="1" x14ac:dyDescent="0.2"/>
    <row r="9289" ht="12.75" customHeight="1" x14ac:dyDescent="0.2"/>
    <row r="9290" ht="12.75" customHeight="1" x14ac:dyDescent="0.2"/>
    <row r="9291" ht="12.75" customHeight="1" x14ac:dyDescent="0.2"/>
    <row r="9292" ht="12.75" customHeight="1" x14ac:dyDescent="0.2"/>
    <row r="9293" ht="12.75" customHeight="1" x14ac:dyDescent="0.2"/>
    <row r="9294" ht="12.75" customHeight="1" x14ac:dyDescent="0.2"/>
    <row r="9295" ht="12.75" customHeight="1" x14ac:dyDescent="0.2"/>
    <row r="9296" ht="12.75" customHeight="1" x14ac:dyDescent="0.2"/>
    <row r="9297" ht="12.75" customHeight="1" x14ac:dyDescent="0.2"/>
    <row r="9298" ht="12.75" customHeight="1" x14ac:dyDescent="0.2"/>
    <row r="9299" ht="12.75" customHeight="1" x14ac:dyDescent="0.2"/>
    <row r="9300" ht="12.75" customHeight="1" x14ac:dyDescent="0.2"/>
    <row r="9301" ht="12.75" customHeight="1" x14ac:dyDescent="0.2"/>
    <row r="9302" ht="12.75" customHeight="1" x14ac:dyDescent="0.2"/>
    <row r="9303" ht="12.75" customHeight="1" x14ac:dyDescent="0.2"/>
    <row r="9304" ht="12.75" customHeight="1" x14ac:dyDescent="0.2"/>
    <row r="9305" ht="12.75" customHeight="1" x14ac:dyDescent="0.2"/>
    <row r="9306" ht="12.75" customHeight="1" x14ac:dyDescent="0.2"/>
    <row r="9307" ht="12.75" customHeight="1" x14ac:dyDescent="0.2"/>
    <row r="9308" ht="12.75" customHeight="1" x14ac:dyDescent="0.2"/>
    <row r="9309" ht="12.75" customHeight="1" x14ac:dyDescent="0.2"/>
    <row r="9310" ht="12.75" customHeight="1" x14ac:dyDescent="0.2"/>
    <row r="9311" ht="12.75" customHeight="1" x14ac:dyDescent="0.2"/>
    <row r="9312" ht="12.75" customHeight="1" x14ac:dyDescent="0.2"/>
    <row r="9313" ht="12.75" customHeight="1" x14ac:dyDescent="0.2"/>
    <row r="9314" ht="12.75" customHeight="1" x14ac:dyDescent="0.2"/>
    <row r="9315" ht="12.75" customHeight="1" x14ac:dyDescent="0.2"/>
    <row r="9316" ht="12.75" customHeight="1" x14ac:dyDescent="0.2"/>
    <row r="9317" ht="12.75" customHeight="1" x14ac:dyDescent="0.2"/>
    <row r="9318" ht="12.75" customHeight="1" x14ac:dyDescent="0.2"/>
    <row r="9319" ht="12.75" customHeight="1" x14ac:dyDescent="0.2"/>
    <row r="9320" ht="12.75" customHeight="1" x14ac:dyDescent="0.2"/>
    <row r="9321" ht="12.75" customHeight="1" x14ac:dyDescent="0.2"/>
    <row r="9322" ht="12.75" customHeight="1" x14ac:dyDescent="0.2"/>
    <row r="9323" ht="12.75" customHeight="1" x14ac:dyDescent="0.2"/>
    <row r="9324" ht="12.75" customHeight="1" x14ac:dyDescent="0.2"/>
    <row r="9325" ht="12.75" customHeight="1" x14ac:dyDescent="0.2"/>
    <row r="9326" ht="12.75" customHeight="1" x14ac:dyDescent="0.2"/>
    <row r="9327" ht="12.75" customHeight="1" x14ac:dyDescent="0.2"/>
    <row r="9328" ht="12.75" customHeight="1" x14ac:dyDescent="0.2"/>
    <row r="9329" ht="12.75" customHeight="1" x14ac:dyDescent="0.2"/>
    <row r="9330" ht="12.75" customHeight="1" x14ac:dyDescent="0.2"/>
    <row r="9331" ht="12.75" customHeight="1" x14ac:dyDescent="0.2"/>
    <row r="9332" ht="12.75" customHeight="1" x14ac:dyDescent="0.2"/>
    <row r="9333" ht="12.75" customHeight="1" x14ac:dyDescent="0.2"/>
    <row r="9334" ht="12.75" customHeight="1" x14ac:dyDescent="0.2"/>
    <row r="9335" ht="12.75" customHeight="1" x14ac:dyDescent="0.2"/>
    <row r="9336" ht="12.75" customHeight="1" x14ac:dyDescent="0.2"/>
    <row r="9337" ht="12.75" customHeight="1" x14ac:dyDescent="0.2"/>
    <row r="9338" ht="12.75" customHeight="1" x14ac:dyDescent="0.2"/>
    <row r="9339" ht="12.75" customHeight="1" x14ac:dyDescent="0.2"/>
    <row r="9340" ht="12.75" customHeight="1" x14ac:dyDescent="0.2"/>
    <row r="9341" ht="12.75" customHeight="1" x14ac:dyDescent="0.2"/>
    <row r="9342" ht="12.75" customHeight="1" x14ac:dyDescent="0.2"/>
    <row r="9343" ht="12.75" customHeight="1" x14ac:dyDescent="0.2"/>
    <row r="9344" ht="12.75" customHeight="1" x14ac:dyDescent="0.2"/>
    <row r="9345" ht="12.75" customHeight="1" x14ac:dyDescent="0.2"/>
    <row r="9346" ht="12.75" customHeight="1" x14ac:dyDescent="0.2"/>
    <row r="9347" ht="12.75" customHeight="1" x14ac:dyDescent="0.2"/>
    <row r="9348" ht="12.75" customHeight="1" x14ac:dyDescent="0.2"/>
    <row r="9349" ht="12.75" customHeight="1" x14ac:dyDescent="0.2"/>
    <row r="9350" ht="12.75" customHeight="1" x14ac:dyDescent="0.2"/>
    <row r="9351" ht="12.75" customHeight="1" x14ac:dyDescent="0.2"/>
    <row r="9352" ht="12.75" customHeight="1" x14ac:dyDescent="0.2"/>
    <row r="9353" ht="12.75" customHeight="1" x14ac:dyDescent="0.2"/>
    <row r="9354" ht="12.75" customHeight="1" x14ac:dyDescent="0.2"/>
    <row r="9355" ht="12.75" customHeight="1" x14ac:dyDescent="0.2"/>
    <row r="9356" ht="12.75" customHeight="1" x14ac:dyDescent="0.2"/>
    <row r="9357" ht="12.75" customHeight="1" x14ac:dyDescent="0.2"/>
    <row r="9358" ht="12.75" customHeight="1" x14ac:dyDescent="0.2"/>
    <row r="9359" ht="12.75" customHeight="1" x14ac:dyDescent="0.2"/>
    <row r="9360" ht="12.75" customHeight="1" x14ac:dyDescent="0.2"/>
    <row r="9361" ht="12.75" customHeight="1" x14ac:dyDescent="0.2"/>
    <row r="9362" ht="12.75" customHeight="1" x14ac:dyDescent="0.2"/>
    <row r="9363" ht="12.75" customHeight="1" x14ac:dyDescent="0.2"/>
    <row r="9364" ht="12.75" customHeight="1" x14ac:dyDescent="0.2"/>
    <row r="9365" ht="12.75" customHeight="1" x14ac:dyDescent="0.2"/>
    <row r="9366" ht="12.75" customHeight="1" x14ac:dyDescent="0.2"/>
    <row r="9367" ht="12.75" customHeight="1" x14ac:dyDescent="0.2"/>
    <row r="9368" ht="12.75" customHeight="1" x14ac:dyDescent="0.2"/>
    <row r="9369" ht="12.75" customHeight="1" x14ac:dyDescent="0.2"/>
    <row r="9370" ht="12.75" customHeight="1" x14ac:dyDescent="0.2"/>
    <row r="9371" ht="12.75" customHeight="1" x14ac:dyDescent="0.2"/>
    <row r="9372" ht="12.75" customHeight="1" x14ac:dyDescent="0.2"/>
    <row r="9373" ht="12.75" customHeight="1" x14ac:dyDescent="0.2"/>
    <row r="9374" ht="12.75" customHeight="1" x14ac:dyDescent="0.2"/>
    <row r="9375" ht="12.75" customHeight="1" x14ac:dyDescent="0.2"/>
    <row r="9376" ht="12.75" customHeight="1" x14ac:dyDescent="0.2"/>
    <row r="9377" ht="12.75" customHeight="1" x14ac:dyDescent="0.2"/>
    <row r="9378" ht="12.75" customHeight="1" x14ac:dyDescent="0.2"/>
    <row r="9379" ht="12.75" customHeight="1" x14ac:dyDescent="0.2"/>
    <row r="9380" ht="12.75" customHeight="1" x14ac:dyDescent="0.2"/>
    <row r="9381" ht="12.75" customHeight="1" x14ac:dyDescent="0.2"/>
    <row r="9382" ht="12.75" customHeight="1" x14ac:dyDescent="0.2"/>
    <row r="9383" ht="12.75" customHeight="1" x14ac:dyDescent="0.2"/>
    <row r="9384" ht="12.75" customHeight="1" x14ac:dyDescent="0.2"/>
    <row r="9385" ht="12.75" customHeight="1" x14ac:dyDescent="0.2"/>
    <row r="9386" ht="12.75" customHeight="1" x14ac:dyDescent="0.2"/>
    <row r="9387" ht="12.75" customHeight="1" x14ac:dyDescent="0.2"/>
    <row r="9388" ht="12.75" customHeight="1" x14ac:dyDescent="0.2"/>
    <row r="9389" ht="12.75" customHeight="1" x14ac:dyDescent="0.2"/>
    <row r="9390" ht="12.75" customHeight="1" x14ac:dyDescent="0.2"/>
    <row r="9391" ht="12.75" customHeight="1" x14ac:dyDescent="0.2"/>
    <row r="9392" ht="12.75" customHeight="1" x14ac:dyDescent="0.2"/>
    <row r="9393" ht="12.75" customHeight="1" x14ac:dyDescent="0.2"/>
    <row r="9394" ht="12.75" customHeight="1" x14ac:dyDescent="0.2"/>
    <row r="9395" ht="12.75" customHeight="1" x14ac:dyDescent="0.2"/>
    <row r="9396" ht="12.75" customHeight="1" x14ac:dyDescent="0.2"/>
    <row r="9397" ht="12.75" customHeight="1" x14ac:dyDescent="0.2"/>
    <row r="9398" ht="12.75" customHeight="1" x14ac:dyDescent="0.2"/>
    <row r="9399" ht="12.75" customHeight="1" x14ac:dyDescent="0.2"/>
    <row r="9400" ht="12.75" customHeight="1" x14ac:dyDescent="0.2"/>
    <row r="9401" ht="12.75" customHeight="1" x14ac:dyDescent="0.2"/>
    <row r="9402" ht="12.75" customHeight="1" x14ac:dyDescent="0.2"/>
    <row r="9403" ht="12.75" customHeight="1" x14ac:dyDescent="0.2"/>
    <row r="9404" ht="12.75" customHeight="1" x14ac:dyDescent="0.2"/>
    <row r="9405" ht="12.75" customHeight="1" x14ac:dyDescent="0.2"/>
    <row r="9406" ht="12.75" customHeight="1" x14ac:dyDescent="0.2"/>
    <row r="9407" ht="12.75" customHeight="1" x14ac:dyDescent="0.2"/>
    <row r="9408" ht="12.75" customHeight="1" x14ac:dyDescent="0.2"/>
    <row r="9409" ht="12.75" customHeight="1" x14ac:dyDescent="0.2"/>
    <row r="9410" ht="12.75" customHeight="1" x14ac:dyDescent="0.2"/>
    <row r="9411" ht="12.75" customHeight="1" x14ac:dyDescent="0.2"/>
    <row r="9412" ht="12.75" customHeight="1" x14ac:dyDescent="0.2"/>
    <row r="9413" ht="12.75" customHeight="1" x14ac:dyDescent="0.2"/>
    <row r="9414" ht="12.75" customHeight="1" x14ac:dyDescent="0.2"/>
    <row r="9415" ht="12.75" customHeight="1" x14ac:dyDescent="0.2"/>
    <row r="9416" ht="12.75" customHeight="1" x14ac:dyDescent="0.2"/>
    <row r="9417" ht="12.75" customHeight="1" x14ac:dyDescent="0.2"/>
    <row r="9418" ht="12.75" customHeight="1" x14ac:dyDescent="0.2"/>
    <row r="9419" ht="12.75" customHeight="1" x14ac:dyDescent="0.2"/>
    <row r="9420" ht="12.75" customHeight="1" x14ac:dyDescent="0.2"/>
    <row r="9421" ht="12.75" customHeight="1" x14ac:dyDescent="0.2"/>
    <row r="9422" ht="12.75" customHeight="1" x14ac:dyDescent="0.2"/>
    <row r="9423" ht="12.75" customHeight="1" x14ac:dyDescent="0.2"/>
    <row r="9424" ht="12.75" customHeight="1" x14ac:dyDescent="0.2"/>
    <row r="9425" ht="12.75" customHeight="1" x14ac:dyDescent="0.2"/>
    <row r="9426" ht="12.75" customHeight="1" x14ac:dyDescent="0.2"/>
    <row r="9427" ht="12.75" customHeight="1" x14ac:dyDescent="0.2"/>
    <row r="9428" ht="12.75" customHeight="1" x14ac:dyDescent="0.2"/>
    <row r="9429" ht="12.75" customHeight="1" x14ac:dyDescent="0.2"/>
    <row r="9430" ht="12.75" customHeight="1" x14ac:dyDescent="0.2"/>
    <row r="9431" ht="12.75" customHeight="1" x14ac:dyDescent="0.2"/>
    <row r="9432" ht="12.75" customHeight="1" x14ac:dyDescent="0.2"/>
    <row r="9433" ht="12.75" customHeight="1" x14ac:dyDescent="0.2"/>
    <row r="9434" ht="12.75" customHeight="1" x14ac:dyDescent="0.2"/>
    <row r="9435" ht="12.75" customHeight="1" x14ac:dyDescent="0.2"/>
    <row r="9436" ht="12.75" customHeight="1" x14ac:dyDescent="0.2"/>
    <row r="9437" ht="12.75" customHeight="1" x14ac:dyDescent="0.2"/>
    <row r="9438" ht="12.75" customHeight="1" x14ac:dyDescent="0.2"/>
    <row r="9439" ht="12.75" customHeight="1" x14ac:dyDescent="0.2"/>
    <row r="9440" ht="12.75" customHeight="1" x14ac:dyDescent="0.2"/>
    <row r="9441" ht="12.75" customHeight="1" x14ac:dyDescent="0.2"/>
    <row r="9442" ht="12.75" customHeight="1" x14ac:dyDescent="0.2"/>
    <row r="9443" ht="12.75" customHeight="1" x14ac:dyDescent="0.2"/>
    <row r="9444" ht="12.75" customHeight="1" x14ac:dyDescent="0.2"/>
    <row r="9445" ht="12.75" customHeight="1" x14ac:dyDescent="0.2"/>
    <row r="9446" ht="12.75" customHeight="1" x14ac:dyDescent="0.2"/>
    <row r="9447" ht="12.75" customHeight="1" x14ac:dyDescent="0.2"/>
    <row r="9448" ht="12.75" customHeight="1" x14ac:dyDescent="0.2"/>
    <row r="9449" ht="12.75" customHeight="1" x14ac:dyDescent="0.2"/>
    <row r="9450" ht="12.75" customHeight="1" x14ac:dyDescent="0.2"/>
    <row r="9451" ht="12.75" customHeight="1" x14ac:dyDescent="0.2"/>
    <row r="9452" ht="12.75" customHeight="1" x14ac:dyDescent="0.2"/>
    <row r="9453" ht="12.75" customHeight="1" x14ac:dyDescent="0.2"/>
    <row r="9454" ht="12.75" customHeight="1" x14ac:dyDescent="0.2"/>
    <row r="9455" ht="12.75" customHeight="1" x14ac:dyDescent="0.2"/>
    <row r="9456" ht="12.75" customHeight="1" x14ac:dyDescent="0.2"/>
    <row r="9457" ht="12.75" customHeight="1" x14ac:dyDescent="0.2"/>
    <row r="9458" ht="12.75" customHeight="1" x14ac:dyDescent="0.2"/>
    <row r="9459" ht="12.75" customHeight="1" x14ac:dyDescent="0.2"/>
    <row r="9460" ht="12.75" customHeight="1" x14ac:dyDescent="0.2"/>
    <row r="9461" ht="12.75" customHeight="1" x14ac:dyDescent="0.2"/>
    <row r="9462" ht="12.75" customHeight="1" x14ac:dyDescent="0.2"/>
    <row r="9463" ht="12.75" customHeight="1" x14ac:dyDescent="0.2"/>
    <row r="9464" ht="12.75" customHeight="1" x14ac:dyDescent="0.2"/>
    <row r="9465" ht="12.75" customHeight="1" x14ac:dyDescent="0.2"/>
    <row r="9466" ht="12.75" customHeight="1" x14ac:dyDescent="0.2"/>
    <row r="9467" ht="12.75" customHeight="1" x14ac:dyDescent="0.2"/>
    <row r="9468" ht="12.75" customHeight="1" x14ac:dyDescent="0.2"/>
    <row r="9469" ht="12.75" customHeight="1" x14ac:dyDescent="0.2"/>
    <row r="9470" ht="12.75" customHeight="1" x14ac:dyDescent="0.2"/>
    <row r="9471" ht="12.75" customHeight="1" x14ac:dyDescent="0.2"/>
    <row r="9472" ht="12.75" customHeight="1" x14ac:dyDescent="0.2"/>
    <row r="9473" ht="12.75" customHeight="1" x14ac:dyDescent="0.2"/>
    <row r="9474" ht="12.75" customHeight="1" x14ac:dyDescent="0.2"/>
    <row r="9475" ht="12.75" customHeight="1" x14ac:dyDescent="0.2"/>
    <row r="9476" ht="12.75" customHeight="1" x14ac:dyDescent="0.2"/>
    <row r="9477" ht="12.75" customHeight="1" x14ac:dyDescent="0.2"/>
    <row r="9478" ht="12.75" customHeight="1" x14ac:dyDescent="0.2"/>
    <row r="9479" ht="12.75" customHeight="1" x14ac:dyDescent="0.2"/>
    <row r="9480" ht="12.75" customHeight="1" x14ac:dyDescent="0.2"/>
    <row r="9481" ht="12.75" customHeight="1" x14ac:dyDescent="0.2"/>
    <row r="9482" ht="12.75" customHeight="1" x14ac:dyDescent="0.2"/>
    <row r="9483" ht="12.75" customHeight="1" x14ac:dyDescent="0.2"/>
    <row r="9484" ht="12.75" customHeight="1" x14ac:dyDescent="0.2"/>
    <row r="9485" ht="12.75" customHeight="1" x14ac:dyDescent="0.2"/>
    <row r="9486" ht="12.75" customHeight="1" x14ac:dyDescent="0.2"/>
    <row r="9487" ht="12.75" customHeight="1" x14ac:dyDescent="0.2"/>
    <row r="9488" ht="12.75" customHeight="1" x14ac:dyDescent="0.2"/>
    <row r="9489" ht="12.75" customHeight="1" x14ac:dyDescent="0.2"/>
    <row r="9490" ht="12.75" customHeight="1" x14ac:dyDescent="0.2"/>
    <row r="9491" ht="12.75" customHeight="1" x14ac:dyDescent="0.2"/>
    <row r="9492" ht="12.75" customHeight="1" x14ac:dyDescent="0.2"/>
    <row r="9493" ht="12.75" customHeight="1" x14ac:dyDescent="0.2"/>
    <row r="9494" ht="12.75" customHeight="1" x14ac:dyDescent="0.2"/>
    <row r="9495" ht="12.75" customHeight="1" x14ac:dyDescent="0.2"/>
    <row r="9496" ht="12.75" customHeight="1" x14ac:dyDescent="0.2"/>
    <row r="9497" ht="12.75" customHeight="1" x14ac:dyDescent="0.2"/>
    <row r="9498" ht="12.75" customHeight="1" x14ac:dyDescent="0.2"/>
    <row r="9499" ht="12.75" customHeight="1" x14ac:dyDescent="0.2"/>
    <row r="9500" ht="12.75" customHeight="1" x14ac:dyDescent="0.2"/>
    <row r="9501" ht="12.75" customHeight="1" x14ac:dyDescent="0.2"/>
    <row r="9502" ht="12.75" customHeight="1" x14ac:dyDescent="0.2"/>
    <row r="9503" ht="12.75" customHeight="1" x14ac:dyDescent="0.2"/>
    <row r="9504" ht="12.75" customHeight="1" x14ac:dyDescent="0.2"/>
    <row r="9505" ht="12.75" customHeight="1" x14ac:dyDescent="0.2"/>
    <row r="9506" ht="12.75" customHeight="1" x14ac:dyDescent="0.2"/>
    <row r="9507" ht="12.75" customHeight="1" x14ac:dyDescent="0.2"/>
    <row r="9508" ht="12.75" customHeight="1" x14ac:dyDescent="0.2"/>
    <row r="9509" ht="12.75" customHeight="1" x14ac:dyDescent="0.2"/>
    <row r="9510" ht="12.75" customHeight="1" x14ac:dyDescent="0.2"/>
    <row r="9511" ht="12.75" customHeight="1" x14ac:dyDescent="0.2"/>
    <row r="9512" ht="12.75" customHeight="1" x14ac:dyDescent="0.2"/>
    <row r="9513" ht="12.75" customHeight="1" x14ac:dyDescent="0.2"/>
    <row r="9514" ht="12.75" customHeight="1" x14ac:dyDescent="0.2"/>
    <row r="9515" ht="12.75" customHeight="1" x14ac:dyDescent="0.2"/>
    <row r="9516" ht="12.75" customHeight="1" x14ac:dyDescent="0.2"/>
    <row r="9517" ht="12.75" customHeight="1" x14ac:dyDescent="0.2"/>
    <row r="9518" ht="12.75" customHeight="1" x14ac:dyDescent="0.2"/>
    <row r="9519" ht="12.75" customHeight="1" x14ac:dyDescent="0.2"/>
    <row r="9520" ht="12.75" customHeight="1" x14ac:dyDescent="0.2"/>
    <row r="9521" ht="12.75" customHeight="1" x14ac:dyDescent="0.2"/>
    <row r="9522" ht="12.75" customHeight="1" x14ac:dyDescent="0.2"/>
    <row r="9523" ht="12.75" customHeight="1" x14ac:dyDescent="0.2"/>
    <row r="9524" ht="12.75" customHeight="1" x14ac:dyDescent="0.2"/>
    <row r="9525" ht="12.75" customHeight="1" x14ac:dyDescent="0.2"/>
    <row r="9526" ht="12.75" customHeight="1" x14ac:dyDescent="0.2"/>
    <row r="9527" ht="12.75" customHeight="1" x14ac:dyDescent="0.2"/>
    <row r="9528" ht="12.75" customHeight="1" x14ac:dyDescent="0.2"/>
    <row r="9529" ht="12.75" customHeight="1" x14ac:dyDescent="0.2"/>
    <row r="9530" ht="12.75" customHeight="1" x14ac:dyDescent="0.2"/>
    <row r="9531" ht="12.75" customHeight="1" x14ac:dyDescent="0.2"/>
    <row r="9532" ht="12.75" customHeight="1" x14ac:dyDescent="0.2"/>
    <row r="9533" ht="12.75" customHeight="1" x14ac:dyDescent="0.2"/>
    <row r="9534" ht="12.75" customHeight="1" x14ac:dyDescent="0.2"/>
    <row r="9535" ht="12.75" customHeight="1" x14ac:dyDescent="0.2"/>
    <row r="9536" ht="12.75" customHeight="1" x14ac:dyDescent="0.2"/>
    <row r="9537" ht="12.75" customHeight="1" x14ac:dyDescent="0.2"/>
    <row r="9538" ht="12.75" customHeight="1" x14ac:dyDescent="0.2"/>
    <row r="9539" ht="12.75" customHeight="1" x14ac:dyDescent="0.2"/>
    <row r="9540" ht="12.75" customHeight="1" x14ac:dyDescent="0.2"/>
    <row r="9541" ht="12.75" customHeight="1" x14ac:dyDescent="0.2"/>
    <row r="9542" ht="12.75" customHeight="1" x14ac:dyDescent="0.2"/>
    <row r="9543" ht="12.75" customHeight="1" x14ac:dyDescent="0.2"/>
    <row r="9544" ht="12.75" customHeight="1" x14ac:dyDescent="0.2"/>
    <row r="9545" ht="12.75" customHeight="1" x14ac:dyDescent="0.2"/>
    <row r="9546" ht="12.75" customHeight="1" x14ac:dyDescent="0.2"/>
    <row r="9547" ht="12.75" customHeight="1" x14ac:dyDescent="0.2"/>
    <row r="9548" ht="12.75" customHeight="1" x14ac:dyDescent="0.2"/>
    <row r="9549" ht="12.75" customHeight="1" x14ac:dyDescent="0.2"/>
    <row r="9550" ht="12.75" customHeight="1" x14ac:dyDescent="0.2"/>
    <row r="9551" ht="12.75" customHeight="1" x14ac:dyDescent="0.2"/>
    <row r="9552" ht="12.75" customHeight="1" x14ac:dyDescent="0.2"/>
    <row r="9553" ht="12.75" customHeight="1" x14ac:dyDescent="0.2"/>
    <row r="9554" ht="12.75" customHeight="1" x14ac:dyDescent="0.2"/>
    <row r="9555" ht="12.75" customHeight="1" x14ac:dyDescent="0.2"/>
    <row r="9556" ht="12.75" customHeight="1" x14ac:dyDescent="0.2"/>
    <row r="9557" ht="12.75" customHeight="1" x14ac:dyDescent="0.2"/>
    <row r="9558" ht="12.75" customHeight="1" x14ac:dyDescent="0.2"/>
    <row r="9559" ht="12.75" customHeight="1" x14ac:dyDescent="0.2"/>
    <row r="9560" ht="12.75" customHeight="1" x14ac:dyDescent="0.2"/>
    <row r="9561" ht="12.75" customHeight="1" x14ac:dyDescent="0.2"/>
    <row r="9562" ht="12.75" customHeight="1" x14ac:dyDescent="0.2"/>
    <row r="9563" ht="12.75" customHeight="1" x14ac:dyDescent="0.2"/>
    <row r="9564" ht="12.75" customHeight="1" x14ac:dyDescent="0.2"/>
    <row r="9565" ht="12.75" customHeight="1" x14ac:dyDescent="0.2"/>
    <row r="9566" ht="12.75" customHeight="1" x14ac:dyDescent="0.2"/>
    <row r="9567" ht="12.75" customHeight="1" x14ac:dyDescent="0.2"/>
    <row r="9568" ht="12.75" customHeight="1" x14ac:dyDescent="0.2"/>
    <row r="9569" ht="12.75" customHeight="1" x14ac:dyDescent="0.2"/>
    <row r="9570" ht="12.75" customHeight="1" x14ac:dyDescent="0.2"/>
    <row r="9571" ht="12.75" customHeight="1" x14ac:dyDescent="0.2"/>
    <row r="9572" ht="12.75" customHeight="1" x14ac:dyDescent="0.2"/>
    <row r="9573" ht="12.75" customHeight="1" x14ac:dyDescent="0.2"/>
    <row r="9574" ht="12.75" customHeight="1" x14ac:dyDescent="0.2"/>
    <row r="9575" ht="12.75" customHeight="1" x14ac:dyDescent="0.2"/>
    <row r="9576" ht="12.75" customHeight="1" x14ac:dyDescent="0.2"/>
    <row r="9577" ht="12.75" customHeight="1" x14ac:dyDescent="0.2"/>
    <row r="9578" ht="12.75" customHeight="1" x14ac:dyDescent="0.2"/>
    <row r="9579" ht="12.75" customHeight="1" x14ac:dyDescent="0.2"/>
    <row r="9580" ht="12.75" customHeight="1" x14ac:dyDescent="0.2"/>
    <row r="9581" ht="12.75" customHeight="1" x14ac:dyDescent="0.2"/>
    <row r="9582" ht="12.75" customHeight="1" x14ac:dyDescent="0.2"/>
    <row r="9583" ht="12.75" customHeight="1" x14ac:dyDescent="0.2"/>
    <row r="9584" ht="12.75" customHeight="1" x14ac:dyDescent="0.2"/>
    <row r="9585" ht="12.75" customHeight="1" x14ac:dyDescent="0.2"/>
    <row r="9586" ht="12.75" customHeight="1" x14ac:dyDescent="0.2"/>
    <row r="9587" ht="12.75" customHeight="1" x14ac:dyDescent="0.2"/>
    <row r="9588" ht="12.75" customHeight="1" x14ac:dyDescent="0.2"/>
    <row r="9589" ht="12.75" customHeight="1" x14ac:dyDescent="0.2"/>
    <row r="9590" ht="12.75" customHeight="1" x14ac:dyDescent="0.2"/>
    <row r="9591" ht="12.75" customHeight="1" x14ac:dyDescent="0.2"/>
    <row r="9592" ht="12.75" customHeight="1" x14ac:dyDescent="0.2"/>
    <row r="9593" ht="12.75" customHeight="1" x14ac:dyDescent="0.2"/>
    <row r="9594" ht="12.75" customHeight="1" x14ac:dyDescent="0.2"/>
    <row r="9595" ht="12.75" customHeight="1" x14ac:dyDescent="0.2"/>
    <row r="9596" ht="12.75" customHeight="1" x14ac:dyDescent="0.2"/>
    <row r="9597" ht="12.75" customHeight="1" x14ac:dyDescent="0.2"/>
    <row r="9598" ht="12.75" customHeight="1" x14ac:dyDescent="0.2"/>
    <row r="9599" ht="12.75" customHeight="1" x14ac:dyDescent="0.2"/>
    <row r="9600" ht="12.75" customHeight="1" x14ac:dyDescent="0.2"/>
    <row r="9601" ht="12.75" customHeight="1" x14ac:dyDescent="0.2"/>
    <row r="9602" ht="12.75" customHeight="1" x14ac:dyDescent="0.2"/>
    <row r="9603" ht="12.75" customHeight="1" x14ac:dyDescent="0.2"/>
    <row r="9604" ht="12.75" customHeight="1" x14ac:dyDescent="0.2"/>
    <row r="9605" ht="12.75" customHeight="1" x14ac:dyDescent="0.2"/>
    <row r="9606" ht="12.75" customHeight="1" x14ac:dyDescent="0.2"/>
    <row r="9607" ht="12.75" customHeight="1" x14ac:dyDescent="0.2"/>
    <row r="9608" ht="12.75" customHeight="1" x14ac:dyDescent="0.2"/>
    <row r="9609" ht="12.75" customHeight="1" x14ac:dyDescent="0.2"/>
    <row r="9610" ht="12.75" customHeight="1" x14ac:dyDescent="0.2"/>
    <row r="9611" ht="12.75" customHeight="1" x14ac:dyDescent="0.2"/>
    <row r="9612" ht="12.75" customHeight="1" x14ac:dyDescent="0.2"/>
    <row r="9613" ht="12.75" customHeight="1" x14ac:dyDescent="0.2"/>
    <row r="9614" ht="12.75" customHeight="1" x14ac:dyDescent="0.2"/>
    <row r="9615" ht="12.75" customHeight="1" x14ac:dyDescent="0.2"/>
    <row r="9616" ht="12.75" customHeight="1" x14ac:dyDescent="0.2"/>
    <row r="9617" ht="12.75" customHeight="1" x14ac:dyDescent="0.2"/>
    <row r="9618" ht="12.75" customHeight="1" x14ac:dyDescent="0.2"/>
    <row r="9619" ht="12.75" customHeight="1" x14ac:dyDescent="0.2"/>
    <row r="9620" ht="12.75" customHeight="1" x14ac:dyDescent="0.2"/>
    <row r="9621" ht="12.75" customHeight="1" x14ac:dyDescent="0.2"/>
    <row r="9622" ht="12.75" customHeight="1" x14ac:dyDescent="0.2"/>
    <row r="9623" ht="12.75" customHeight="1" x14ac:dyDescent="0.2"/>
    <row r="9624" ht="12.75" customHeight="1" x14ac:dyDescent="0.2"/>
    <row r="9625" ht="12.75" customHeight="1" x14ac:dyDescent="0.2"/>
    <row r="9626" ht="12.75" customHeight="1" x14ac:dyDescent="0.2"/>
    <row r="9627" ht="12.75" customHeight="1" x14ac:dyDescent="0.2"/>
    <row r="9628" ht="12.75" customHeight="1" x14ac:dyDescent="0.2"/>
    <row r="9629" ht="12.75" customHeight="1" x14ac:dyDescent="0.2"/>
    <row r="9630" ht="12.75" customHeight="1" x14ac:dyDescent="0.2"/>
    <row r="9631" ht="12.75" customHeight="1" x14ac:dyDescent="0.2"/>
    <row r="9632" ht="12.75" customHeight="1" x14ac:dyDescent="0.2"/>
    <row r="9633" ht="12.75" customHeight="1" x14ac:dyDescent="0.2"/>
    <row r="9634" ht="12.75" customHeight="1" x14ac:dyDescent="0.2"/>
    <row r="9635" ht="12.75" customHeight="1" x14ac:dyDescent="0.2"/>
    <row r="9636" ht="12.75" customHeight="1" x14ac:dyDescent="0.2"/>
    <row r="9637" ht="12.75" customHeight="1" x14ac:dyDescent="0.2"/>
    <row r="9638" ht="12.75" customHeight="1" x14ac:dyDescent="0.2"/>
    <row r="9639" ht="12.75" customHeight="1" x14ac:dyDescent="0.2"/>
    <row r="9640" ht="12.75" customHeight="1" x14ac:dyDescent="0.2"/>
    <row r="9641" ht="12.75" customHeight="1" x14ac:dyDescent="0.2"/>
    <row r="9642" ht="12.75" customHeight="1" x14ac:dyDescent="0.2"/>
    <row r="9643" ht="12.75" customHeight="1" x14ac:dyDescent="0.2"/>
    <row r="9644" ht="12.75" customHeight="1" x14ac:dyDescent="0.2"/>
    <row r="9645" ht="12.75" customHeight="1" x14ac:dyDescent="0.2"/>
    <row r="9646" ht="12.75" customHeight="1" x14ac:dyDescent="0.2"/>
    <row r="9647" ht="12.75" customHeight="1" x14ac:dyDescent="0.2"/>
    <row r="9648" ht="12.75" customHeight="1" x14ac:dyDescent="0.2"/>
    <row r="9649" ht="12.75" customHeight="1" x14ac:dyDescent="0.2"/>
    <row r="9650" ht="12.75" customHeight="1" x14ac:dyDescent="0.2"/>
    <row r="9651" ht="12.75" customHeight="1" x14ac:dyDescent="0.2"/>
    <row r="9652" ht="12.75" customHeight="1" x14ac:dyDescent="0.2"/>
    <row r="9653" ht="12.75" customHeight="1" x14ac:dyDescent="0.2"/>
    <row r="9654" ht="12.75" customHeight="1" x14ac:dyDescent="0.2"/>
    <row r="9655" ht="12.75" customHeight="1" x14ac:dyDescent="0.2"/>
    <row r="9656" ht="12.75" customHeight="1" x14ac:dyDescent="0.2"/>
    <row r="9657" ht="12.75" customHeight="1" x14ac:dyDescent="0.2"/>
    <row r="9658" ht="12.75" customHeight="1" x14ac:dyDescent="0.2"/>
    <row r="9659" ht="12.75" customHeight="1" x14ac:dyDescent="0.2"/>
    <row r="9660" ht="12.75" customHeight="1" x14ac:dyDescent="0.2"/>
    <row r="9661" ht="12.75" customHeight="1" x14ac:dyDescent="0.2"/>
    <row r="9662" ht="12.75" customHeight="1" x14ac:dyDescent="0.2"/>
    <row r="9663" ht="12.75" customHeight="1" x14ac:dyDescent="0.2"/>
    <row r="9664" ht="12.75" customHeight="1" x14ac:dyDescent="0.2"/>
    <row r="9665" ht="12.75" customHeight="1" x14ac:dyDescent="0.2"/>
    <row r="9666" ht="12.75" customHeight="1" x14ac:dyDescent="0.2"/>
    <row r="9667" ht="12.75" customHeight="1" x14ac:dyDescent="0.2"/>
    <row r="9668" ht="12.75" customHeight="1" x14ac:dyDescent="0.2"/>
    <row r="9669" ht="12.75" customHeight="1" x14ac:dyDescent="0.2"/>
    <row r="9670" ht="12.75" customHeight="1" x14ac:dyDescent="0.2"/>
    <row r="9671" ht="12.75" customHeight="1" x14ac:dyDescent="0.2"/>
    <row r="9672" ht="12.75" customHeight="1" x14ac:dyDescent="0.2"/>
    <row r="9673" ht="12.75" customHeight="1" x14ac:dyDescent="0.2"/>
    <row r="9674" ht="12.75" customHeight="1" x14ac:dyDescent="0.2"/>
    <row r="9675" ht="12.75" customHeight="1" x14ac:dyDescent="0.2"/>
    <row r="9676" ht="12.75" customHeight="1" x14ac:dyDescent="0.2"/>
    <row r="9677" ht="12.75" customHeight="1" x14ac:dyDescent="0.2"/>
    <row r="9678" ht="12.75" customHeight="1" x14ac:dyDescent="0.2"/>
    <row r="9679" ht="12.75" customHeight="1" x14ac:dyDescent="0.2"/>
    <row r="9680" ht="12.75" customHeight="1" x14ac:dyDescent="0.2"/>
    <row r="9681" ht="12.75" customHeight="1" x14ac:dyDescent="0.2"/>
    <row r="9682" ht="12.75" customHeight="1" x14ac:dyDescent="0.2"/>
    <row r="9683" ht="12.75" customHeight="1" x14ac:dyDescent="0.2"/>
    <row r="9684" ht="12.75" customHeight="1" x14ac:dyDescent="0.2"/>
    <row r="9685" ht="12.75" customHeight="1" x14ac:dyDescent="0.2"/>
    <row r="9686" ht="12.75" customHeight="1" x14ac:dyDescent="0.2"/>
    <row r="9687" ht="12.75" customHeight="1" x14ac:dyDescent="0.2"/>
    <row r="9688" ht="12.75" customHeight="1" x14ac:dyDescent="0.2"/>
    <row r="9689" ht="12.75" customHeight="1" x14ac:dyDescent="0.2"/>
    <row r="9690" ht="12.75" customHeight="1" x14ac:dyDescent="0.2"/>
    <row r="9691" ht="12.75" customHeight="1" x14ac:dyDescent="0.2"/>
    <row r="9692" ht="12.75" customHeight="1" x14ac:dyDescent="0.2"/>
    <row r="9693" ht="12.75" customHeight="1" x14ac:dyDescent="0.2"/>
    <row r="9694" ht="12.75" customHeight="1" x14ac:dyDescent="0.2"/>
    <row r="9695" ht="12.75" customHeight="1" x14ac:dyDescent="0.2"/>
    <row r="9696" ht="12.75" customHeight="1" x14ac:dyDescent="0.2"/>
    <row r="9697" ht="12.75" customHeight="1" x14ac:dyDescent="0.2"/>
    <row r="9698" ht="12.75" customHeight="1" x14ac:dyDescent="0.2"/>
    <row r="9699" ht="12.75" customHeight="1" x14ac:dyDescent="0.2"/>
    <row r="9700" ht="12.75" customHeight="1" x14ac:dyDescent="0.2"/>
    <row r="9701" ht="12.75" customHeight="1" x14ac:dyDescent="0.2"/>
    <row r="9702" ht="12.75" customHeight="1" x14ac:dyDescent="0.2"/>
    <row r="9703" ht="12.75" customHeight="1" x14ac:dyDescent="0.2"/>
    <row r="9704" ht="12.75" customHeight="1" x14ac:dyDescent="0.2"/>
    <row r="9705" ht="12.75" customHeight="1" x14ac:dyDescent="0.2"/>
    <row r="9706" ht="12.75" customHeight="1" x14ac:dyDescent="0.2"/>
    <row r="9707" ht="12.75" customHeight="1" x14ac:dyDescent="0.2"/>
    <row r="9708" ht="12.75" customHeight="1" x14ac:dyDescent="0.2"/>
    <row r="9709" ht="12.75" customHeight="1" x14ac:dyDescent="0.2"/>
    <row r="9710" ht="12.75" customHeight="1" x14ac:dyDescent="0.2"/>
    <row r="9711" ht="12.75" customHeight="1" x14ac:dyDescent="0.2"/>
    <row r="9712" ht="12.75" customHeight="1" x14ac:dyDescent="0.2"/>
    <row r="9713" ht="12.75" customHeight="1" x14ac:dyDescent="0.2"/>
    <row r="9714" ht="12.75" customHeight="1" x14ac:dyDescent="0.2"/>
    <row r="9715" ht="12.75" customHeight="1" x14ac:dyDescent="0.2"/>
    <row r="9716" ht="12.75" customHeight="1" x14ac:dyDescent="0.2"/>
    <row r="9717" ht="12.75" customHeight="1" x14ac:dyDescent="0.2"/>
    <row r="9718" ht="12.75" customHeight="1" x14ac:dyDescent="0.2"/>
    <row r="9719" ht="12.75" customHeight="1" x14ac:dyDescent="0.2"/>
    <row r="9720" ht="12.75" customHeight="1" x14ac:dyDescent="0.2"/>
    <row r="9721" ht="12.75" customHeight="1" x14ac:dyDescent="0.2"/>
    <row r="9722" ht="12.75" customHeight="1" x14ac:dyDescent="0.2"/>
    <row r="9723" ht="12.75" customHeight="1" x14ac:dyDescent="0.2"/>
    <row r="9724" ht="12.75" customHeight="1" x14ac:dyDescent="0.2"/>
    <row r="9725" ht="12.75" customHeight="1" x14ac:dyDescent="0.2"/>
    <row r="9726" ht="12.75" customHeight="1" x14ac:dyDescent="0.2"/>
    <row r="9727" ht="12.75" customHeight="1" x14ac:dyDescent="0.2"/>
    <row r="9728" ht="12.75" customHeight="1" x14ac:dyDescent="0.2"/>
    <row r="9729" ht="12.75" customHeight="1" x14ac:dyDescent="0.2"/>
    <row r="9730" ht="12.75" customHeight="1" x14ac:dyDescent="0.2"/>
    <row r="9731" ht="12.75" customHeight="1" x14ac:dyDescent="0.2"/>
    <row r="9732" ht="12.75" customHeight="1" x14ac:dyDescent="0.2"/>
    <row r="9733" ht="12.75" customHeight="1" x14ac:dyDescent="0.2"/>
    <row r="9734" ht="12.75" customHeight="1" x14ac:dyDescent="0.2"/>
    <row r="9735" ht="12.75" customHeight="1" x14ac:dyDescent="0.2"/>
    <row r="9736" ht="12.75" customHeight="1" x14ac:dyDescent="0.2"/>
    <row r="9737" ht="12.75" customHeight="1" x14ac:dyDescent="0.2"/>
    <row r="9738" ht="12.75" customHeight="1" x14ac:dyDescent="0.2"/>
    <row r="9739" ht="12.75" customHeight="1" x14ac:dyDescent="0.2"/>
    <row r="9740" ht="12.75" customHeight="1" x14ac:dyDescent="0.2"/>
    <row r="9741" ht="12.75" customHeight="1" x14ac:dyDescent="0.2"/>
    <row r="9742" ht="12.75" customHeight="1" x14ac:dyDescent="0.2"/>
    <row r="9743" ht="12.75" customHeight="1" x14ac:dyDescent="0.2"/>
    <row r="9744" ht="12.75" customHeight="1" x14ac:dyDescent="0.2"/>
    <row r="9745" ht="12.75" customHeight="1" x14ac:dyDescent="0.2"/>
    <row r="9746" ht="12.75" customHeight="1" x14ac:dyDescent="0.2"/>
    <row r="9747" ht="12.75" customHeight="1" x14ac:dyDescent="0.2"/>
    <row r="9748" ht="12.75" customHeight="1" x14ac:dyDescent="0.2"/>
    <row r="9749" ht="12.75" customHeight="1" x14ac:dyDescent="0.2"/>
    <row r="9750" ht="12.75" customHeight="1" x14ac:dyDescent="0.2"/>
    <row r="9751" ht="12.75" customHeight="1" x14ac:dyDescent="0.2"/>
    <row r="9752" ht="12.75" customHeight="1" x14ac:dyDescent="0.2"/>
    <row r="9753" ht="12.75" customHeight="1" x14ac:dyDescent="0.2"/>
    <row r="9754" ht="12.75" customHeight="1" x14ac:dyDescent="0.2"/>
    <row r="9755" ht="12.75" customHeight="1" x14ac:dyDescent="0.2"/>
    <row r="9756" ht="12.75" customHeight="1" x14ac:dyDescent="0.2"/>
    <row r="9757" ht="12.75" customHeight="1" x14ac:dyDescent="0.2"/>
    <row r="9758" ht="12.75" customHeight="1" x14ac:dyDescent="0.2"/>
    <row r="9759" ht="12.75" customHeight="1" x14ac:dyDescent="0.2"/>
    <row r="9760" ht="12.75" customHeight="1" x14ac:dyDescent="0.2"/>
    <row r="9761" ht="12.75" customHeight="1" x14ac:dyDescent="0.2"/>
    <row r="9762" ht="12.75" customHeight="1" x14ac:dyDescent="0.2"/>
    <row r="9763" ht="12.75" customHeight="1" x14ac:dyDescent="0.2"/>
    <row r="9764" ht="12.75" customHeight="1" x14ac:dyDescent="0.2"/>
    <row r="9765" ht="12.75" customHeight="1" x14ac:dyDescent="0.2"/>
    <row r="9766" ht="12.75" customHeight="1" x14ac:dyDescent="0.2"/>
    <row r="9767" ht="12.75" customHeight="1" x14ac:dyDescent="0.2"/>
    <row r="9768" ht="12.75" customHeight="1" x14ac:dyDescent="0.2"/>
    <row r="9769" ht="12.75" customHeight="1" x14ac:dyDescent="0.2"/>
    <row r="9770" ht="12.75" customHeight="1" x14ac:dyDescent="0.2"/>
    <row r="9771" ht="12.75" customHeight="1" x14ac:dyDescent="0.2"/>
    <row r="9772" ht="12.75" customHeight="1" x14ac:dyDescent="0.2"/>
    <row r="9773" ht="12.75" customHeight="1" x14ac:dyDescent="0.2"/>
    <row r="9774" ht="12.75" customHeight="1" x14ac:dyDescent="0.2"/>
    <row r="9775" ht="12.75" customHeight="1" x14ac:dyDescent="0.2"/>
    <row r="9776" ht="12.75" customHeight="1" x14ac:dyDescent="0.2"/>
    <row r="9777" ht="12.75" customHeight="1" x14ac:dyDescent="0.2"/>
    <row r="9778" ht="12.75" customHeight="1" x14ac:dyDescent="0.2"/>
    <row r="9779" ht="12.75" customHeight="1" x14ac:dyDescent="0.2"/>
    <row r="9780" ht="12.75" customHeight="1" x14ac:dyDescent="0.2"/>
    <row r="9781" ht="12.75" customHeight="1" x14ac:dyDescent="0.2"/>
    <row r="9782" ht="12.75" customHeight="1" x14ac:dyDescent="0.2"/>
    <row r="9783" ht="12.75" customHeight="1" x14ac:dyDescent="0.2"/>
    <row r="9784" ht="12.75" customHeight="1" x14ac:dyDescent="0.2"/>
    <row r="9785" ht="12.75" customHeight="1" x14ac:dyDescent="0.2"/>
    <row r="9786" ht="12.75" customHeight="1" x14ac:dyDescent="0.2"/>
    <row r="9787" ht="12.75" customHeight="1" x14ac:dyDescent="0.2"/>
    <row r="9788" ht="12.75" customHeight="1" x14ac:dyDescent="0.2"/>
    <row r="9789" ht="12.75" customHeight="1" x14ac:dyDescent="0.2"/>
    <row r="9790" ht="12.75" customHeight="1" x14ac:dyDescent="0.2"/>
    <row r="9791" ht="12.75" customHeight="1" x14ac:dyDescent="0.2"/>
    <row r="9792" ht="12.75" customHeight="1" x14ac:dyDescent="0.2"/>
    <row r="9793" ht="12.75" customHeight="1" x14ac:dyDescent="0.2"/>
    <row r="9794" ht="12.75" customHeight="1" x14ac:dyDescent="0.2"/>
    <row r="9795" ht="12.75" customHeight="1" x14ac:dyDescent="0.2"/>
    <row r="9796" ht="12.75" customHeight="1" x14ac:dyDescent="0.2"/>
    <row r="9797" ht="12.75" customHeight="1" x14ac:dyDescent="0.2"/>
    <row r="9798" ht="12.75" customHeight="1" x14ac:dyDescent="0.2"/>
    <row r="9799" ht="12.75" customHeight="1" x14ac:dyDescent="0.2"/>
    <row r="9800" ht="12.75" customHeight="1" x14ac:dyDescent="0.2"/>
    <row r="9801" ht="12.75" customHeight="1" x14ac:dyDescent="0.2"/>
    <row r="9802" ht="12.75" customHeight="1" x14ac:dyDescent="0.2"/>
    <row r="9803" ht="12.75" customHeight="1" x14ac:dyDescent="0.2"/>
    <row r="9804" ht="12.75" customHeight="1" x14ac:dyDescent="0.2"/>
    <row r="9805" ht="12.75" customHeight="1" x14ac:dyDescent="0.2"/>
    <row r="9806" ht="12.75" customHeight="1" x14ac:dyDescent="0.2"/>
    <row r="9807" ht="12.75" customHeight="1" x14ac:dyDescent="0.2"/>
    <row r="9808" ht="12.75" customHeight="1" x14ac:dyDescent="0.2"/>
    <row r="9809" ht="12.75" customHeight="1" x14ac:dyDescent="0.2"/>
    <row r="9810" ht="12.75" customHeight="1" x14ac:dyDescent="0.2"/>
    <row r="9811" ht="12.75" customHeight="1" x14ac:dyDescent="0.2"/>
    <row r="9812" ht="12.75" customHeight="1" x14ac:dyDescent="0.2"/>
    <row r="9813" ht="12.75" customHeight="1" x14ac:dyDescent="0.2"/>
    <row r="9814" ht="12.75" customHeight="1" x14ac:dyDescent="0.2"/>
    <row r="9815" ht="12.75" customHeight="1" x14ac:dyDescent="0.2"/>
    <row r="9816" ht="12.75" customHeight="1" x14ac:dyDescent="0.2"/>
    <row r="9817" ht="12.75" customHeight="1" x14ac:dyDescent="0.2"/>
    <row r="9818" ht="12.75" customHeight="1" x14ac:dyDescent="0.2"/>
    <row r="9819" ht="12.75" customHeight="1" x14ac:dyDescent="0.2"/>
    <row r="9820" ht="12.75" customHeight="1" x14ac:dyDescent="0.2"/>
    <row r="9821" ht="12.75" customHeight="1" x14ac:dyDescent="0.2"/>
    <row r="9822" ht="12.75" customHeight="1" x14ac:dyDescent="0.2"/>
    <row r="9823" ht="12.75" customHeight="1" x14ac:dyDescent="0.2"/>
    <row r="9824" ht="12.75" customHeight="1" x14ac:dyDescent="0.2"/>
    <row r="9825" ht="12.75" customHeight="1" x14ac:dyDescent="0.2"/>
    <row r="9826" ht="12.75" customHeight="1" x14ac:dyDescent="0.2"/>
    <row r="9827" ht="12.75" customHeight="1" x14ac:dyDescent="0.2"/>
    <row r="9828" ht="12.75" customHeight="1" x14ac:dyDescent="0.2"/>
    <row r="9829" ht="12.75" customHeight="1" x14ac:dyDescent="0.2"/>
    <row r="9830" ht="12.75" customHeight="1" x14ac:dyDescent="0.2"/>
    <row r="9831" ht="12.75" customHeight="1" x14ac:dyDescent="0.2"/>
    <row r="9832" ht="12.75" customHeight="1" x14ac:dyDescent="0.2"/>
    <row r="9833" ht="12.75" customHeight="1" x14ac:dyDescent="0.2"/>
    <row r="9834" ht="12.75" customHeight="1" x14ac:dyDescent="0.2"/>
    <row r="9835" ht="12.75" customHeight="1" x14ac:dyDescent="0.2"/>
    <row r="9836" ht="12.75" customHeight="1" x14ac:dyDescent="0.2"/>
    <row r="9837" ht="12.75" customHeight="1" x14ac:dyDescent="0.2"/>
    <row r="9838" ht="12.75" customHeight="1" x14ac:dyDescent="0.2"/>
    <row r="9839" ht="12.75" customHeight="1" x14ac:dyDescent="0.2"/>
    <row r="9840" ht="12.75" customHeight="1" x14ac:dyDescent="0.2"/>
    <row r="9841" ht="12.75" customHeight="1" x14ac:dyDescent="0.2"/>
    <row r="9842" ht="12.75" customHeight="1" x14ac:dyDescent="0.2"/>
    <row r="9843" ht="12.75" customHeight="1" x14ac:dyDescent="0.2"/>
    <row r="9844" ht="12.75" customHeight="1" x14ac:dyDescent="0.2"/>
    <row r="9845" ht="12.75" customHeight="1" x14ac:dyDescent="0.2"/>
    <row r="9846" ht="12.75" customHeight="1" x14ac:dyDescent="0.2"/>
    <row r="9847" ht="12.75" customHeight="1" x14ac:dyDescent="0.2"/>
    <row r="9848" ht="12.75" customHeight="1" x14ac:dyDescent="0.2"/>
    <row r="9849" ht="12.75" customHeight="1" x14ac:dyDescent="0.2"/>
    <row r="9850" ht="12.75" customHeight="1" x14ac:dyDescent="0.2"/>
    <row r="9851" ht="12.75" customHeight="1" x14ac:dyDescent="0.2"/>
    <row r="9852" ht="12.75" customHeight="1" x14ac:dyDescent="0.2"/>
    <row r="9853" ht="12.75" customHeight="1" x14ac:dyDescent="0.2"/>
    <row r="9854" ht="12.75" customHeight="1" x14ac:dyDescent="0.2"/>
    <row r="9855" ht="12.75" customHeight="1" x14ac:dyDescent="0.2"/>
    <row r="9856" ht="12.75" customHeight="1" x14ac:dyDescent="0.2"/>
    <row r="9857" ht="12.75" customHeight="1" x14ac:dyDescent="0.2"/>
    <row r="9858" ht="12.75" customHeight="1" x14ac:dyDescent="0.2"/>
    <row r="9859" ht="12.75" customHeight="1" x14ac:dyDescent="0.2"/>
    <row r="9860" ht="12.75" customHeight="1" x14ac:dyDescent="0.2"/>
    <row r="9861" ht="12.75" customHeight="1" x14ac:dyDescent="0.2"/>
    <row r="9862" ht="12.75" customHeight="1" x14ac:dyDescent="0.2"/>
    <row r="9863" ht="12.75" customHeight="1" x14ac:dyDescent="0.2"/>
    <row r="9864" ht="12.75" customHeight="1" x14ac:dyDescent="0.2"/>
    <row r="9865" ht="12.75" customHeight="1" x14ac:dyDescent="0.2"/>
    <row r="9866" ht="12.75" customHeight="1" x14ac:dyDescent="0.2"/>
    <row r="9867" ht="12.75" customHeight="1" x14ac:dyDescent="0.2"/>
    <row r="9868" ht="12.75" customHeight="1" x14ac:dyDescent="0.2"/>
    <row r="9869" ht="12.75" customHeight="1" x14ac:dyDescent="0.2"/>
    <row r="9870" ht="12.75" customHeight="1" x14ac:dyDescent="0.2"/>
    <row r="9871" ht="12.75" customHeight="1" x14ac:dyDescent="0.2"/>
    <row r="9872" ht="12.75" customHeight="1" x14ac:dyDescent="0.2"/>
    <row r="9873" ht="12.75" customHeight="1" x14ac:dyDescent="0.2"/>
    <row r="9874" ht="12.75" customHeight="1" x14ac:dyDescent="0.2"/>
    <row r="9875" ht="12.75" customHeight="1" x14ac:dyDescent="0.2"/>
    <row r="9876" ht="12.75" customHeight="1" x14ac:dyDescent="0.2"/>
    <row r="9877" ht="12.75" customHeight="1" x14ac:dyDescent="0.2"/>
    <row r="9878" ht="12.75" customHeight="1" x14ac:dyDescent="0.2"/>
    <row r="9879" ht="12.75" customHeight="1" x14ac:dyDescent="0.2"/>
    <row r="9880" ht="12.75" customHeight="1" x14ac:dyDescent="0.2"/>
    <row r="9881" ht="12.75" customHeight="1" x14ac:dyDescent="0.2"/>
    <row r="9882" ht="12.75" customHeight="1" x14ac:dyDescent="0.2"/>
    <row r="9883" ht="12.75" customHeight="1" x14ac:dyDescent="0.2"/>
    <row r="9884" ht="12.75" customHeight="1" x14ac:dyDescent="0.2"/>
    <row r="9885" ht="12.75" customHeight="1" x14ac:dyDescent="0.2"/>
    <row r="9886" ht="12.75" customHeight="1" x14ac:dyDescent="0.2"/>
    <row r="9887" ht="12.75" customHeight="1" x14ac:dyDescent="0.2"/>
    <row r="9888" ht="12.75" customHeight="1" x14ac:dyDescent="0.2"/>
    <row r="9889" ht="12.75" customHeight="1" x14ac:dyDescent="0.2"/>
    <row r="9890" ht="12.75" customHeight="1" x14ac:dyDescent="0.2"/>
    <row r="9891" ht="12.75" customHeight="1" x14ac:dyDescent="0.2"/>
    <row r="9892" ht="12.75" customHeight="1" x14ac:dyDescent="0.2"/>
    <row r="9893" ht="12.75" customHeight="1" x14ac:dyDescent="0.2"/>
    <row r="9894" ht="12.75" customHeight="1" x14ac:dyDescent="0.2"/>
    <row r="9895" ht="12.75" customHeight="1" x14ac:dyDescent="0.2"/>
    <row r="9896" ht="12.75" customHeight="1" x14ac:dyDescent="0.2"/>
    <row r="9897" ht="12.75" customHeight="1" x14ac:dyDescent="0.2"/>
    <row r="9898" ht="12.75" customHeight="1" x14ac:dyDescent="0.2"/>
    <row r="9899" ht="12.75" customHeight="1" x14ac:dyDescent="0.2"/>
    <row r="9900" ht="12.75" customHeight="1" x14ac:dyDescent="0.2"/>
    <row r="9901" ht="12.75" customHeight="1" x14ac:dyDescent="0.2"/>
    <row r="9902" ht="12.75" customHeight="1" x14ac:dyDescent="0.2"/>
    <row r="9903" ht="12.75" customHeight="1" x14ac:dyDescent="0.2"/>
    <row r="9904" ht="12.75" customHeight="1" x14ac:dyDescent="0.2"/>
    <row r="9905" ht="12.75" customHeight="1" x14ac:dyDescent="0.2"/>
    <row r="9906" ht="12.75" customHeight="1" x14ac:dyDescent="0.2"/>
    <row r="9907" ht="12.75" customHeight="1" x14ac:dyDescent="0.2"/>
    <row r="9908" ht="12.75" customHeight="1" x14ac:dyDescent="0.2"/>
    <row r="9909" ht="12.75" customHeight="1" x14ac:dyDescent="0.2"/>
    <row r="9910" ht="12.75" customHeight="1" x14ac:dyDescent="0.2"/>
    <row r="9911" ht="12.75" customHeight="1" x14ac:dyDescent="0.2"/>
    <row r="9912" ht="12.75" customHeight="1" x14ac:dyDescent="0.2"/>
    <row r="9913" ht="12.75" customHeight="1" x14ac:dyDescent="0.2"/>
    <row r="9914" ht="12.75" customHeight="1" x14ac:dyDescent="0.2"/>
    <row r="9915" ht="12.75" customHeight="1" x14ac:dyDescent="0.2"/>
    <row r="9916" ht="12.75" customHeight="1" x14ac:dyDescent="0.2"/>
    <row r="9917" ht="12.75" customHeight="1" x14ac:dyDescent="0.2"/>
    <row r="9918" ht="12.75" customHeight="1" x14ac:dyDescent="0.2"/>
    <row r="9919" ht="12.75" customHeight="1" x14ac:dyDescent="0.2"/>
    <row r="9920" ht="12.75" customHeight="1" x14ac:dyDescent="0.2"/>
    <row r="9921" ht="12.75" customHeight="1" x14ac:dyDescent="0.2"/>
    <row r="9922" ht="12.75" customHeight="1" x14ac:dyDescent="0.2"/>
    <row r="9923" ht="12.75" customHeight="1" x14ac:dyDescent="0.2"/>
    <row r="9924" ht="12.75" customHeight="1" x14ac:dyDescent="0.2"/>
    <row r="9925" ht="12.75" customHeight="1" x14ac:dyDescent="0.2"/>
    <row r="9926" ht="12.75" customHeight="1" x14ac:dyDescent="0.2"/>
    <row r="9927" ht="12.75" customHeight="1" x14ac:dyDescent="0.2"/>
    <row r="9928" ht="12.75" customHeight="1" x14ac:dyDescent="0.2"/>
    <row r="9929" ht="12.75" customHeight="1" x14ac:dyDescent="0.2"/>
    <row r="9930" ht="12.75" customHeight="1" x14ac:dyDescent="0.2"/>
    <row r="9931" ht="12.75" customHeight="1" x14ac:dyDescent="0.2"/>
    <row r="9932" ht="12.75" customHeight="1" x14ac:dyDescent="0.2"/>
    <row r="9933" ht="12.75" customHeight="1" x14ac:dyDescent="0.2"/>
    <row r="9934" ht="12.75" customHeight="1" x14ac:dyDescent="0.2"/>
    <row r="9935" ht="12.75" customHeight="1" x14ac:dyDescent="0.2"/>
    <row r="9936" ht="12.75" customHeight="1" x14ac:dyDescent="0.2"/>
    <row r="9937" ht="12.75" customHeight="1" x14ac:dyDescent="0.2"/>
    <row r="9938" ht="12.75" customHeight="1" x14ac:dyDescent="0.2"/>
    <row r="9939" ht="12.75" customHeight="1" x14ac:dyDescent="0.2"/>
    <row r="9940" ht="12.75" customHeight="1" x14ac:dyDescent="0.2"/>
    <row r="9941" ht="12.75" customHeight="1" x14ac:dyDescent="0.2"/>
    <row r="9942" ht="12.75" customHeight="1" x14ac:dyDescent="0.2"/>
    <row r="9943" ht="12.75" customHeight="1" x14ac:dyDescent="0.2"/>
    <row r="9944" ht="12.75" customHeight="1" x14ac:dyDescent="0.2"/>
    <row r="9945" ht="12.75" customHeight="1" x14ac:dyDescent="0.2"/>
    <row r="9946" ht="12.75" customHeight="1" x14ac:dyDescent="0.2"/>
    <row r="9947" ht="12.75" customHeight="1" x14ac:dyDescent="0.2"/>
    <row r="9948" ht="12.75" customHeight="1" x14ac:dyDescent="0.2"/>
    <row r="9949" ht="12.75" customHeight="1" x14ac:dyDescent="0.2"/>
    <row r="9950" ht="12.75" customHeight="1" x14ac:dyDescent="0.2"/>
    <row r="9951" ht="12.75" customHeight="1" x14ac:dyDescent="0.2"/>
    <row r="9952" ht="12.75" customHeight="1" x14ac:dyDescent="0.2"/>
    <row r="9953" ht="12.75" customHeight="1" x14ac:dyDescent="0.2"/>
    <row r="9954" ht="12.75" customHeight="1" x14ac:dyDescent="0.2"/>
    <row r="9955" ht="12.75" customHeight="1" x14ac:dyDescent="0.2"/>
    <row r="9956" ht="12.75" customHeight="1" x14ac:dyDescent="0.2"/>
    <row r="9957" ht="12.75" customHeight="1" x14ac:dyDescent="0.2"/>
    <row r="9958" ht="12.75" customHeight="1" x14ac:dyDescent="0.2"/>
    <row r="9959" ht="12.75" customHeight="1" x14ac:dyDescent="0.2"/>
    <row r="9960" ht="12.75" customHeight="1" x14ac:dyDescent="0.2"/>
    <row r="9961" ht="12.75" customHeight="1" x14ac:dyDescent="0.2"/>
    <row r="9962" ht="12.75" customHeight="1" x14ac:dyDescent="0.2"/>
    <row r="9963" ht="12.75" customHeight="1" x14ac:dyDescent="0.2"/>
    <row r="9964" ht="12.75" customHeight="1" x14ac:dyDescent="0.2"/>
    <row r="9965" ht="12.75" customHeight="1" x14ac:dyDescent="0.2"/>
    <row r="9966" ht="12.75" customHeight="1" x14ac:dyDescent="0.2"/>
    <row r="9967" ht="12.75" customHeight="1" x14ac:dyDescent="0.2"/>
    <row r="9968" ht="12.75" customHeight="1" x14ac:dyDescent="0.2"/>
    <row r="9969" ht="12.75" customHeight="1" x14ac:dyDescent="0.2"/>
    <row r="9970" ht="12.75" customHeight="1" x14ac:dyDescent="0.2"/>
    <row r="9971" ht="12.75" customHeight="1" x14ac:dyDescent="0.2"/>
    <row r="9972" ht="12.75" customHeight="1" x14ac:dyDescent="0.2"/>
    <row r="9973" ht="12.75" customHeight="1" x14ac:dyDescent="0.2"/>
    <row r="9974" ht="12.75" customHeight="1" x14ac:dyDescent="0.2"/>
    <row r="9975" ht="12.75" customHeight="1" x14ac:dyDescent="0.2"/>
    <row r="9976" ht="12.75" customHeight="1" x14ac:dyDescent="0.2"/>
    <row r="9977" ht="12.75" customHeight="1" x14ac:dyDescent="0.2"/>
    <row r="9978" ht="12.75" customHeight="1" x14ac:dyDescent="0.2"/>
    <row r="9979" ht="12.75" customHeight="1" x14ac:dyDescent="0.2"/>
    <row r="9980" ht="12.75" customHeight="1" x14ac:dyDescent="0.2"/>
    <row r="9981" ht="12.75" customHeight="1" x14ac:dyDescent="0.2"/>
    <row r="9982" ht="12.75" customHeight="1" x14ac:dyDescent="0.2"/>
    <row r="9983" ht="12.75" customHeight="1" x14ac:dyDescent="0.2"/>
    <row r="9984" ht="12.75" customHeight="1" x14ac:dyDescent="0.2"/>
    <row r="9985" ht="12.75" customHeight="1" x14ac:dyDescent="0.2"/>
    <row r="9986" ht="12.75" customHeight="1" x14ac:dyDescent="0.2"/>
    <row r="9987" ht="12.75" customHeight="1" x14ac:dyDescent="0.2"/>
    <row r="9988" ht="12.75" customHeight="1" x14ac:dyDescent="0.2"/>
    <row r="9989" ht="12.75" customHeight="1" x14ac:dyDescent="0.2"/>
    <row r="9990" ht="12.75" customHeight="1" x14ac:dyDescent="0.2"/>
    <row r="9991" ht="12.75" customHeight="1" x14ac:dyDescent="0.2"/>
    <row r="9992" ht="12.75" customHeight="1" x14ac:dyDescent="0.2"/>
    <row r="9993" ht="12.75" customHeight="1" x14ac:dyDescent="0.2"/>
    <row r="9994" ht="12.75" customHeight="1" x14ac:dyDescent="0.2"/>
    <row r="9995" ht="12.75" customHeight="1" x14ac:dyDescent="0.2"/>
    <row r="9996" ht="12.75" customHeight="1" x14ac:dyDescent="0.2"/>
    <row r="9997" ht="12.75" customHeight="1" x14ac:dyDescent="0.2"/>
    <row r="9998" ht="12.75" customHeight="1" x14ac:dyDescent="0.2"/>
    <row r="9999" ht="12.75" customHeight="1" x14ac:dyDescent="0.2"/>
    <row r="10000" ht="12.75" customHeight="1" x14ac:dyDescent="0.2"/>
    <row r="10001" ht="12.75" customHeight="1" x14ac:dyDescent="0.2"/>
    <row r="10002" ht="12.75" customHeight="1" x14ac:dyDescent="0.2"/>
    <row r="10003" ht="12.75" customHeight="1" x14ac:dyDescent="0.2"/>
    <row r="10004" ht="12.75" customHeight="1" x14ac:dyDescent="0.2"/>
    <row r="10005" ht="12.75" customHeight="1" x14ac:dyDescent="0.2"/>
    <row r="10006" ht="12.75" customHeight="1" x14ac:dyDescent="0.2"/>
    <row r="10007" ht="12.75" customHeight="1" x14ac:dyDescent="0.2"/>
    <row r="10008" ht="12.75" customHeight="1" x14ac:dyDescent="0.2"/>
    <row r="10009" ht="12.75" customHeight="1" x14ac:dyDescent="0.2"/>
    <row r="10010" ht="12.75" customHeight="1" x14ac:dyDescent="0.2"/>
    <row r="10011" ht="12.75" customHeight="1" x14ac:dyDescent="0.2"/>
    <row r="10012" ht="12.75" customHeight="1" x14ac:dyDescent="0.2"/>
    <row r="10013" ht="12.75" customHeight="1" x14ac:dyDescent="0.2"/>
    <row r="10014" ht="12.75" customHeight="1" x14ac:dyDescent="0.2"/>
    <row r="10015" ht="12.75" customHeight="1" x14ac:dyDescent="0.2"/>
    <row r="10016" ht="12.75" customHeight="1" x14ac:dyDescent="0.2"/>
    <row r="10017" ht="12.75" customHeight="1" x14ac:dyDescent="0.2"/>
    <row r="10018" ht="12.75" customHeight="1" x14ac:dyDescent="0.2"/>
    <row r="10019" ht="12.75" customHeight="1" x14ac:dyDescent="0.2"/>
    <row r="10020" ht="12.75" customHeight="1" x14ac:dyDescent="0.2"/>
    <row r="10021" ht="12.75" customHeight="1" x14ac:dyDescent="0.2"/>
    <row r="10022" ht="12.75" customHeight="1" x14ac:dyDescent="0.2"/>
    <row r="10023" ht="12.75" customHeight="1" x14ac:dyDescent="0.2"/>
    <row r="10024" ht="12.75" customHeight="1" x14ac:dyDescent="0.2"/>
    <row r="10025" ht="12.75" customHeight="1" x14ac:dyDescent="0.2"/>
    <row r="10026" ht="12.75" customHeight="1" x14ac:dyDescent="0.2"/>
    <row r="10027" ht="12.75" customHeight="1" x14ac:dyDescent="0.2"/>
    <row r="10028" ht="12.75" customHeight="1" x14ac:dyDescent="0.2"/>
    <row r="10029" ht="12.75" customHeight="1" x14ac:dyDescent="0.2"/>
    <row r="10030" ht="12.75" customHeight="1" x14ac:dyDescent="0.2"/>
    <row r="10031" ht="12.75" customHeight="1" x14ac:dyDescent="0.2"/>
    <row r="10032" ht="12.75" customHeight="1" x14ac:dyDescent="0.2"/>
    <row r="10033" ht="12.75" customHeight="1" x14ac:dyDescent="0.2"/>
    <row r="10034" ht="12.75" customHeight="1" x14ac:dyDescent="0.2"/>
    <row r="10035" ht="12.75" customHeight="1" x14ac:dyDescent="0.2"/>
    <row r="10036" ht="12.75" customHeight="1" x14ac:dyDescent="0.2"/>
    <row r="10037" ht="12.75" customHeight="1" x14ac:dyDescent="0.2"/>
    <row r="10038" ht="12.75" customHeight="1" x14ac:dyDescent="0.2"/>
    <row r="10039" ht="12.75" customHeight="1" x14ac:dyDescent="0.2"/>
    <row r="10040" ht="12.75" customHeight="1" x14ac:dyDescent="0.2"/>
    <row r="10041" ht="12.75" customHeight="1" x14ac:dyDescent="0.2"/>
    <row r="10042" ht="12.75" customHeight="1" x14ac:dyDescent="0.2"/>
    <row r="10043" ht="12.75" customHeight="1" x14ac:dyDescent="0.2"/>
    <row r="10044" ht="12.75" customHeight="1" x14ac:dyDescent="0.2"/>
    <row r="10045" ht="12.75" customHeight="1" x14ac:dyDescent="0.2"/>
    <row r="10046" ht="12.75" customHeight="1" x14ac:dyDescent="0.2"/>
    <row r="10047" ht="12.75" customHeight="1" x14ac:dyDescent="0.2"/>
    <row r="10048" ht="12.75" customHeight="1" x14ac:dyDescent="0.2"/>
    <row r="10049" ht="12.75" customHeight="1" x14ac:dyDescent="0.2"/>
    <row r="10050" ht="12.75" customHeight="1" x14ac:dyDescent="0.2"/>
    <row r="10051" ht="12.75" customHeight="1" x14ac:dyDescent="0.2"/>
    <row r="10052" ht="12.75" customHeight="1" x14ac:dyDescent="0.2"/>
    <row r="10053" ht="12.75" customHeight="1" x14ac:dyDescent="0.2"/>
    <row r="10054" ht="12.75" customHeight="1" x14ac:dyDescent="0.2"/>
    <row r="10055" ht="12.75" customHeight="1" x14ac:dyDescent="0.2"/>
    <row r="10056" ht="12.75" customHeight="1" x14ac:dyDescent="0.2"/>
    <row r="10057" ht="12.75" customHeight="1" x14ac:dyDescent="0.2"/>
    <row r="10058" ht="12.75" customHeight="1" x14ac:dyDescent="0.2"/>
    <row r="10059" ht="12.75" customHeight="1" x14ac:dyDescent="0.2"/>
    <row r="10060" ht="12.75" customHeight="1" x14ac:dyDescent="0.2"/>
    <row r="10061" ht="12.75" customHeight="1" x14ac:dyDescent="0.2"/>
    <row r="10062" ht="12.75" customHeight="1" x14ac:dyDescent="0.2"/>
    <row r="10063" ht="12.75" customHeight="1" x14ac:dyDescent="0.2"/>
    <row r="10064" ht="12.75" customHeight="1" x14ac:dyDescent="0.2"/>
    <row r="10065" ht="12.75" customHeight="1" x14ac:dyDescent="0.2"/>
    <row r="10066" ht="12.75" customHeight="1" x14ac:dyDescent="0.2"/>
    <row r="10067" ht="12.75" customHeight="1" x14ac:dyDescent="0.2"/>
    <row r="10068" ht="12.75" customHeight="1" x14ac:dyDescent="0.2"/>
    <row r="10069" ht="12.75" customHeight="1" x14ac:dyDescent="0.2"/>
    <row r="10070" ht="12.75" customHeight="1" x14ac:dyDescent="0.2"/>
    <row r="10071" ht="12.75" customHeight="1" x14ac:dyDescent="0.2"/>
    <row r="10072" ht="12.75" customHeight="1" x14ac:dyDescent="0.2"/>
    <row r="10073" ht="12.75" customHeight="1" x14ac:dyDescent="0.2"/>
    <row r="10074" ht="12.75" customHeight="1" x14ac:dyDescent="0.2"/>
    <row r="10075" ht="12.75" customHeight="1" x14ac:dyDescent="0.2"/>
    <row r="10076" ht="12.75" customHeight="1" x14ac:dyDescent="0.2"/>
    <row r="10077" ht="12.75" customHeight="1" x14ac:dyDescent="0.2"/>
    <row r="10078" ht="12.75" customHeight="1" x14ac:dyDescent="0.2"/>
    <row r="10079" ht="12.75" customHeight="1" x14ac:dyDescent="0.2"/>
    <row r="10080" ht="12.75" customHeight="1" x14ac:dyDescent="0.2"/>
    <row r="10081" ht="12.75" customHeight="1" x14ac:dyDescent="0.2"/>
    <row r="10082" ht="12.75" customHeight="1" x14ac:dyDescent="0.2"/>
    <row r="10083" ht="12.75" customHeight="1" x14ac:dyDescent="0.2"/>
    <row r="10084" ht="12.75" customHeight="1" x14ac:dyDescent="0.2"/>
    <row r="10085" ht="12.75" customHeight="1" x14ac:dyDescent="0.2"/>
    <row r="10086" ht="12.75" customHeight="1" x14ac:dyDescent="0.2"/>
    <row r="10087" ht="12.75" customHeight="1" x14ac:dyDescent="0.2"/>
    <row r="10088" ht="12.75" customHeight="1" x14ac:dyDescent="0.2"/>
    <row r="10089" ht="12.75" customHeight="1" x14ac:dyDescent="0.2"/>
    <row r="10090" ht="12.75" customHeight="1" x14ac:dyDescent="0.2"/>
    <row r="10091" ht="12.75" customHeight="1" x14ac:dyDescent="0.2"/>
    <row r="10092" ht="12.75" customHeight="1" x14ac:dyDescent="0.2"/>
    <row r="10093" ht="12.75" customHeight="1" x14ac:dyDescent="0.2"/>
    <row r="10094" ht="12.75" customHeight="1" x14ac:dyDescent="0.2"/>
    <row r="10095" ht="12.75" customHeight="1" x14ac:dyDescent="0.2"/>
    <row r="10096" ht="12.75" customHeight="1" x14ac:dyDescent="0.2"/>
    <row r="10097" ht="12.75" customHeight="1" x14ac:dyDescent="0.2"/>
    <row r="10098" ht="12.75" customHeight="1" x14ac:dyDescent="0.2"/>
    <row r="10099" ht="12.75" customHeight="1" x14ac:dyDescent="0.2"/>
    <row r="10100" ht="12.75" customHeight="1" x14ac:dyDescent="0.2"/>
    <row r="10101" ht="12.75" customHeight="1" x14ac:dyDescent="0.2"/>
    <row r="10102" ht="12.75" customHeight="1" x14ac:dyDescent="0.2"/>
    <row r="10103" ht="12.75" customHeight="1" x14ac:dyDescent="0.2"/>
    <row r="10104" ht="12.75" customHeight="1" x14ac:dyDescent="0.2"/>
    <row r="10105" ht="12.75" customHeight="1" x14ac:dyDescent="0.2"/>
    <row r="10106" ht="12.75" customHeight="1" x14ac:dyDescent="0.2"/>
    <row r="10107" ht="12.75" customHeight="1" x14ac:dyDescent="0.2"/>
    <row r="10108" ht="12.75" customHeight="1" x14ac:dyDescent="0.2"/>
    <row r="10109" ht="12.75" customHeight="1" x14ac:dyDescent="0.2"/>
    <row r="10110" ht="12.75" customHeight="1" x14ac:dyDescent="0.2"/>
    <row r="10111" ht="12.75" customHeight="1" x14ac:dyDescent="0.2"/>
    <row r="10112" ht="12.75" customHeight="1" x14ac:dyDescent="0.2"/>
    <row r="10113" ht="12.75" customHeight="1" x14ac:dyDescent="0.2"/>
    <row r="10114" ht="12.75" customHeight="1" x14ac:dyDescent="0.2"/>
    <row r="10115" ht="12.75" customHeight="1" x14ac:dyDescent="0.2"/>
    <row r="10116" ht="12.75" customHeight="1" x14ac:dyDescent="0.2"/>
    <row r="10117" ht="12.75" customHeight="1" x14ac:dyDescent="0.2"/>
    <row r="10118" ht="12.75" customHeight="1" x14ac:dyDescent="0.2"/>
    <row r="10119" ht="12.75" customHeight="1" x14ac:dyDescent="0.2"/>
    <row r="10120" ht="12.75" customHeight="1" x14ac:dyDescent="0.2"/>
    <row r="10121" ht="12.75" customHeight="1" x14ac:dyDescent="0.2"/>
    <row r="10122" ht="12.75" customHeight="1" x14ac:dyDescent="0.2"/>
    <row r="10123" ht="12.75" customHeight="1" x14ac:dyDescent="0.2"/>
    <row r="10124" ht="12.75" customHeight="1" x14ac:dyDescent="0.2"/>
    <row r="10125" ht="12.75" customHeight="1" x14ac:dyDescent="0.2"/>
    <row r="10126" ht="12.75" customHeight="1" x14ac:dyDescent="0.2"/>
    <row r="10127" ht="12.75" customHeight="1" x14ac:dyDescent="0.2"/>
    <row r="10128" ht="12.75" customHeight="1" x14ac:dyDescent="0.2"/>
    <row r="10129" ht="12.75" customHeight="1" x14ac:dyDescent="0.2"/>
    <row r="10130" ht="12.75" customHeight="1" x14ac:dyDescent="0.2"/>
    <row r="10131" ht="12.75" customHeight="1" x14ac:dyDescent="0.2"/>
    <row r="10132" ht="12.75" customHeight="1" x14ac:dyDescent="0.2"/>
    <row r="10133" ht="12.75" customHeight="1" x14ac:dyDescent="0.2"/>
    <row r="10134" ht="12.75" customHeight="1" x14ac:dyDescent="0.2"/>
    <row r="10135" ht="12.75" customHeight="1" x14ac:dyDescent="0.2"/>
    <row r="10136" ht="12.75" customHeight="1" x14ac:dyDescent="0.2"/>
    <row r="10137" ht="12.75" customHeight="1" x14ac:dyDescent="0.2"/>
    <row r="10138" ht="12.75" customHeight="1" x14ac:dyDescent="0.2"/>
    <row r="10139" ht="12.75" customHeight="1" x14ac:dyDescent="0.2"/>
    <row r="10140" ht="12.75" customHeight="1" x14ac:dyDescent="0.2"/>
    <row r="10141" ht="12.75" customHeight="1" x14ac:dyDescent="0.2"/>
    <row r="10142" ht="12.75" customHeight="1" x14ac:dyDescent="0.2"/>
    <row r="10143" ht="12.75" customHeight="1" x14ac:dyDescent="0.2"/>
    <row r="10144" ht="12.75" customHeight="1" x14ac:dyDescent="0.2"/>
    <row r="10145" ht="12.75" customHeight="1" x14ac:dyDescent="0.2"/>
    <row r="10146" ht="12.75" customHeight="1" x14ac:dyDescent="0.2"/>
    <row r="10147" ht="12.75" customHeight="1" x14ac:dyDescent="0.2"/>
    <row r="10148" ht="12.75" customHeight="1" x14ac:dyDescent="0.2"/>
    <row r="10149" ht="12.75" customHeight="1" x14ac:dyDescent="0.2"/>
    <row r="10150" ht="12.75" customHeight="1" x14ac:dyDescent="0.2"/>
    <row r="10151" ht="12.75" customHeight="1" x14ac:dyDescent="0.2"/>
    <row r="10152" ht="12.75" customHeight="1" x14ac:dyDescent="0.2"/>
    <row r="10153" ht="12.75" customHeight="1" x14ac:dyDescent="0.2"/>
    <row r="10154" ht="12.75" customHeight="1" x14ac:dyDescent="0.2"/>
    <row r="10155" ht="12.75" customHeight="1" x14ac:dyDescent="0.2"/>
    <row r="10156" ht="12.75" customHeight="1" x14ac:dyDescent="0.2"/>
    <row r="10157" ht="12.75" customHeight="1" x14ac:dyDescent="0.2"/>
    <row r="10158" ht="12.75" customHeight="1" x14ac:dyDescent="0.2"/>
    <row r="10159" ht="12.75" customHeight="1" x14ac:dyDescent="0.2"/>
    <row r="10160" ht="12.75" customHeight="1" x14ac:dyDescent="0.2"/>
    <row r="10161" ht="12.75" customHeight="1" x14ac:dyDescent="0.2"/>
    <row r="10162" ht="12.75" customHeight="1" x14ac:dyDescent="0.2"/>
    <row r="10163" ht="12.75" customHeight="1" x14ac:dyDescent="0.2"/>
    <row r="10164" ht="12.75" customHeight="1" x14ac:dyDescent="0.2"/>
    <row r="10165" ht="12.75" customHeight="1" x14ac:dyDescent="0.2"/>
    <row r="10166" ht="12.75" customHeight="1" x14ac:dyDescent="0.2"/>
    <row r="10167" ht="12.75" customHeight="1" x14ac:dyDescent="0.2"/>
    <row r="10168" ht="12.75" customHeight="1" x14ac:dyDescent="0.2"/>
    <row r="10169" ht="12.75" customHeight="1" x14ac:dyDescent="0.2"/>
    <row r="10170" ht="12.75" customHeight="1" x14ac:dyDescent="0.2"/>
    <row r="10171" ht="12.75" customHeight="1" x14ac:dyDescent="0.2"/>
    <row r="10172" ht="12.75" customHeight="1" x14ac:dyDescent="0.2"/>
    <row r="10173" ht="12.75" customHeight="1" x14ac:dyDescent="0.2"/>
    <row r="10174" ht="12.75" customHeight="1" x14ac:dyDescent="0.2"/>
    <row r="10175" ht="12.75" customHeight="1" x14ac:dyDescent="0.2"/>
    <row r="10176" ht="12.75" customHeight="1" x14ac:dyDescent="0.2"/>
    <row r="10177" ht="12.75" customHeight="1" x14ac:dyDescent="0.2"/>
    <row r="10178" ht="12.75" customHeight="1" x14ac:dyDescent="0.2"/>
    <row r="10179" ht="12.75" customHeight="1" x14ac:dyDescent="0.2"/>
    <row r="10180" ht="12.75" customHeight="1" x14ac:dyDescent="0.2"/>
    <row r="10181" ht="12.75" customHeight="1" x14ac:dyDescent="0.2"/>
    <row r="10182" ht="12.75" customHeight="1" x14ac:dyDescent="0.2"/>
    <row r="10183" ht="12.75" customHeight="1" x14ac:dyDescent="0.2"/>
    <row r="10184" ht="12.75" customHeight="1" x14ac:dyDescent="0.2"/>
    <row r="10185" ht="12.75" customHeight="1" x14ac:dyDescent="0.2"/>
    <row r="10186" ht="12.75" customHeight="1" x14ac:dyDescent="0.2"/>
    <row r="10187" ht="12.75" customHeight="1" x14ac:dyDescent="0.2"/>
    <row r="10188" ht="12.75" customHeight="1" x14ac:dyDescent="0.2"/>
    <row r="10189" ht="12.75" customHeight="1" x14ac:dyDescent="0.2"/>
    <row r="10190" ht="12.75" customHeight="1" x14ac:dyDescent="0.2"/>
    <row r="10191" ht="12.75" customHeight="1" x14ac:dyDescent="0.2"/>
    <row r="10192" ht="12.75" customHeight="1" x14ac:dyDescent="0.2"/>
    <row r="10193" ht="12.75" customHeight="1" x14ac:dyDescent="0.2"/>
    <row r="10194" ht="12.75" customHeight="1" x14ac:dyDescent="0.2"/>
    <row r="10195" ht="12.75" customHeight="1" x14ac:dyDescent="0.2"/>
    <row r="10196" ht="12.75" customHeight="1" x14ac:dyDescent="0.2"/>
    <row r="10197" ht="12.75" customHeight="1" x14ac:dyDescent="0.2"/>
    <row r="10198" ht="12.75" customHeight="1" x14ac:dyDescent="0.2"/>
    <row r="10199" ht="12.75" customHeight="1" x14ac:dyDescent="0.2"/>
    <row r="10200" ht="12.75" customHeight="1" x14ac:dyDescent="0.2"/>
    <row r="10201" ht="12.75" customHeight="1" x14ac:dyDescent="0.2"/>
    <row r="10202" ht="12.75" customHeight="1" x14ac:dyDescent="0.2"/>
    <row r="10203" ht="12.75" customHeight="1" x14ac:dyDescent="0.2"/>
    <row r="10204" ht="12.75" customHeight="1" x14ac:dyDescent="0.2"/>
    <row r="10205" ht="12.75" customHeight="1" x14ac:dyDescent="0.2"/>
    <row r="10206" ht="12.75" customHeight="1" x14ac:dyDescent="0.2"/>
    <row r="10207" ht="12.75" customHeight="1" x14ac:dyDescent="0.2"/>
    <row r="10208" ht="12.75" customHeight="1" x14ac:dyDescent="0.2"/>
    <row r="10209" ht="12.75" customHeight="1" x14ac:dyDescent="0.2"/>
    <row r="10210" ht="12.75" customHeight="1" x14ac:dyDescent="0.2"/>
    <row r="10211" ht="12.75" customHeight="1" x14ac:dyDescent="0.2"/>
    <row r="10212" ht="12.75" customHeight="1" x14ac:dyDescent="0.2"/>
    <row r="10213" ht="12.75" customHeight="1" x14ac:dyDescent="0.2"/>
    <row r="10214" ht="12.75" customHeight="1" x14ac:dyDescent="0.2"/>
    <row r="10215" ht="12.75" customHeight="1" x14ac:dyDescent="0.2"/>
    <row r="10216" ht="12.75" customHeight="1" x14ac:dyDescent="0.2"/>
    <row r="10217" ht="12.75" customHeight="1" x14ac:dyDescent="0.2"/>
    <row r="10218" ht="12.75" customHeight="1" x14ac:dyDescent="0.2"/>
    <row r="10219" ht="12.75" customHeight="1" x14ac:dyDescent="0.2"/>
    <row r="10220" ht="12.75" customHeight="1" x14ac:dyDescent="0.2"/>
    <row r="10221" ht="12.75" customHeight="1" x14ac:dyDescent="0.2"/>
    <row r="10222" ht="12.75" customHeight="1" x14ac:dyDescent="0.2"/>
    <row r="10223" ht="12.75" customHeight="1" x14ac:dyDescent="0.2"/>
    <row r="10224" ht="12.75" customHeight="1" x14ac:dyDescent="0.2"/>
    <row r="10225" ht="12.75" customHeight="1" x14ac:dyDescent="0.2"/>
    <row r="10226" ht="12.75" customHeight="1" x14ac:dyDescent="0.2"/>
    <row r="10227" ht="12.75" customHeight="1" x14ac:dyDescent="0.2"/>
    <row r="10228" ht="12.75" customHeight="1" x14ac:dyDescent="0.2"/>
    <row r="10229" ht="12.75" customHeight="1" x14ac:dyDescent="0.2"/>
    <row r="10230" ht="12.75" customHeight="1" x14ac:dyDescent="0.2"/>
    <row r="10231" ht="12.75" customHeight="1" x14ac:dyDescent="0.2"/>
    <row r="10232" ht="12.75" customHeight="1" x14ac:dyDescent="0.2"/>
    <row r="10233" ht="12.75" customHeight="1" x14ac:dyDescent="0.2"/>
    <row r="10234" ht="12.75" customHeight="1" x14ac:dyDescent="0.2"/>
    <row r="10235" ht="12.75" customHeight="1" x14ac:dyDescent="0.2"/>
    <row r="10236" ht="12.75" customHeight="1" x14ac:dyDescent="0.2"/>
    <row r="10237" ht="12.75" customHeight="1" x14ac:dyDescent="0.2"/>
    <row r="10238" ht="12.75" customHeight="1" x14ac:dyDescent="0.2"/>
    <row r="10239" ht="12.75" customHeight="1" x14ac:dyDescent="0.2"/>
    <row r="10240" ht="12.75" customHeight="1" x14ac:dyDescent="0.2"/>
    <row r="10241" ht="12.75" customHeight="1" x14ac:dyDescent="0.2"/>
    <row r="10242" ht="12.75" customHeight="1" x14ac:dyDescent="0.2"/>
    <row r="10243" ht="12.75" customHeight="1" x14ac:dyDescent="0.2"/>
    <row r="10244" ht="12.75" customHeight="1" x14ac:dyDescent="0.2"/>
    <row r="10245" ht="12.75" customHeight="1" x14ac:dyDescent="0.2"/>
    <row r="10246" ht="12.75" customHeight="1" x14ac:dyDescent="0.2"/>
    <row r="10247" ht="12.75" customHeight="1" x14ac:dyDescent="0.2"/>
    <row r="10248" ht="12.75" customHeight="1" x14ac:dyDescent="0.2"/>
    <row r="10249" ht="12.75" customHeight="1" x14ac:dyDescent="0.2"/>
    <row r="10250" ht="12.75" customHeight="1" x14ac:dyDescent="0.2"/>
    <row r="10251" ht="12.75" customHeight="1" x14ac:dyDescent="0.2"/>
    <row r="10252" ht="12.75" customHeight="1" x14ac:dyDescent="0.2"/>
    <row r="10253" ht="12.75" customHeight="1" x14ac:dyDescent="0.2"/>
    <row r="10254" ht="12.75" customHeight="1" x14ac:dyDescent="0.2"/>
    <row r="10255" ht="12.75" customHeight="1" x14ac:dyDescent="0.2"/>
    <row r="10256" ht="12.75" customHeight="1" x14ac:dyDescent="0.2"/>
    <row r="10257" ht="12.75" customHeight="1" x14ac:dyDescent="0.2"/>
    <row r="10258" ht="12.75" customHeight="1" x14ac:dyDescent="0.2"/>
    <row r="10259" ht="12.75" customHeight="1" x14ac:dyDescent="0.2"/>
    <row r="10260" ht="12.75" customHeight="1" x14ac:dyDescent="0.2"/>
    <row r="10261" ht="12.75" customHeight="1" x14ac:dyDescent="0.2"/>
    <row r="10262" ht="12.75" customHeight="1" x14ac:dyDescent="0.2"/>
    <row r="10263" ht="12.75" customHeight="1" x14ac:dyDescent="0.2"/>
    <row r="10264" ht="12.75" customHeight="1" x14ac:dyDescent="0.2"/>
    <row r="10265" ht="12.75" customHeight="1" x14ac:dyDescent="0.2"/>
    <row r="10266" ht="12.75" customHeight="1" x14ac:dyDescent="0.2"/>
    <row r="10267" ht="12.75" customHeight="1" x14ac:dyDescent="0.2"/>
    <row r="10268" ht="12.75" customHeight="1" x14ac:dyDescent="0.2"/>
    <row r="10269" ht="12.75" customHeight="1" x14ac:dyDescent="0.2"/>
    <row r="10270" ht="12.75" customHeight="1" x14ac:dyDescent="0.2"/>
    <row r="10271" ht="12.75" customHeight="1" x14ac:dyDescent="0.2"/>
    <row r="10272" ht="12.75" customHeight="1" x14ac:dyDescent="0.2"/>
    <row r="10273" ht="12.75" customHeight="1" x14ac:dyDescent="0.2"/>
    <row r="10274" ht="12.75" customHeight="1" x14ac:dyDescent="0.2"/>
    <row r="10275" ht="12.75" customHeight="1" x14ac:dyDescent="0.2"/>
    <row r="10276" ht="12.75" customHeight="1" x14ac:dyDescent="0.2"/>
    <row r="10277" ht="12.75" customHeight="1" x14ac:dyDescent="0.2"/>
    <row r="10278" ht="12.75" customHeight="1" x14ac:dyDescent="0.2"/>
    <row r="10279" ht="12.75" customHeight="1" x14ac:dyDescent="0.2"/>
    <row r="10280" ht="12.75" customHeight="1" x14ac:dyDescent="0.2"/>
    <row r="10281" ht="12.75" customHeight="1" x14ac:dyDescent="0.2"/>
    <row r="10282" ht="12.75" customHeight="1" x14ac:dyDescent="0.2"/>
    <row r="10283" ht="12.75" customHeight="1" x14ac:dyDescent="0.2"/>
    <row r="10284" ht="12.75" customHeight="1" x14ac:dyDescent="0.2"/>
    <row r="10285" ht="12.75" customHeight="1" x14ac:dyDescent="0.2"/>
    <row r="10286" ht="12.75" customHeight="1" x14ac:dyDescent="0.2"/>
    <row r="10287" ht="12.75" customHeight="1" x14ac:dyDescent="0.2"/>
    <row r="10288" ht="12.75" customHeight="1" x14ac:dyDescent="0.2"/>
    <row r="10289" ht="12.75" customHeight="1" x14ac:dyDescent="0.2"/>
    <row r="10290" ht="12.75" customHeight="1" x14ac:dyDescent="0.2"/>
    <row r="10291" ht="12.75" customHeight="1" x14ac:dyDescent="0.2"/>
    <row r="10292" ht="12.75" customHeight="1" x14ac:dyDescent="0.2"/>
    <row r="10293" ht="12.75" customHeight="1" x14ac:dyDescent="0.2"/>
    <row r="10294" ht="12.75" customHeight="1" x14ac:dyDescent="0.2"/>
    <row r="10295" ht="12.75" customHeight="1" x14ac:dyDescent="0.2"/>
    <row r="10296" ht="12.75" customHeight="1" x14ac:dyDescent="0.2"/>
    <row r="10297" ht="12.75" customHeight="1" x14ac:dyDescent="0.2"/>
    <row r="10298" ht="12.75" customHeight="1" x14ac:dyDescent="0.2"/>
    <row r="10299" ht="12.75" customHeight="1" x14ac:dyDescent="0.2"/>
    <row r="10300" ht="12.75" customHeight="1" x14ac:dyDescent="0.2"/>
    <row r="10301" ht="12.75" customHeight="1" x14ac:dyDescent="0.2"/>
    <row r="10302" ht="12.75" customHeight="1" x14ac:dyDescent="0.2"/>
    <row r="10303" ht="12.75" customHeight="1" x14ac:dyDescent="0.2"/>
    <row r="10304" ht="12.75" customHeight="1" x14ac:dyDescent="0.2"/>
    <row r="10305" ht="12.75" customHeight="1" x14ac:dyDescent="0.2"/>
    <row r="10306" ht="12.75" customHeight="1" x14ac:dyDescent="0.2"/>
    <row r="10307" ht="12.75" customHeight="1" x14ac:dyDescent="0.2"/>
    <row r="10308" ht="12.75" customHeight="1" x14ac:dyDescent="0.2"/>
    <row r="10309" ht="12.75" customHeight="1" x14ac:dyDescent="0.2"/>
    <row r="10310" ht="12.75" customHeight="1" x14ac:dyDescent="0.2"/>
    <row r="10311" ht="12.75" customHeight="1" x14ac:dyDescent="0.2"/>
    <row r="10312" ht="12.75" customHeight="1" x14ac:dyDescent="0.2"/>
    <row r="10313" ht="12.75" customHeight="1" x14ac:dyDescent="0.2"/>
    <row r="10314" ht="12.75" customHeight="1" x14ac:dyDescent="0.2"/>
    <row r="10315" ht="12.75" customHeight="1" x14ac:dyDescent="0.2"/>
    <row r="10316" ht="12.75" customHeight="1" x14ac:dyDescent="0.2"/>
    <row r="10317" ht="12.75" customHeight="1" x14ac:dyDescent="0.2"/>
    <row r="10318" ht="12.75" customHeight="1" x14ac:dyDescent="0.2"/>
    <row r="10319" ht="12.75" customHeight="1" x14ac:dyDescent="0.2"/>
    <row r="10320" ht="12.75" customHeight="1" x14ac:dyDescent="0.2"/>
    <row r="10321" ht="12.75" customHeight="1" x14ac:dyDescent="0.2"/>
    <row r="10322" ht="12.75" customHeight="1" x14ac:dyDescent="0.2"/>
    <row r="10323" ht="12.75" customHeight="1" x14ac:dyDescent="0.2"/>
    <row r="10324" ht="12.75" customHeight="1" x14ac:dyDescent="0.2"/>
    <row r="10325" ht="12.75" customHeight="1" x14ac:dyDescent="0.2"/>
    <row r="10326" ht="12.75" customHeight="1" x14ac:dyDescent="0.2"/>
    <row r="10327" ht="12.75" customHeight="1" x14ac:dyDescent="0.2"/>
    <row r="10328" ht="12.75" customHeight="1" x14ac:dyDescent="0.2"/>
    <row r="10329" ht="12.75" customHeight="1" x14ac:dyDescent="0.2"/>
    <row r="10330" ht="12.75" customHeight="1" x14ac:dyDescent="0.2"/>
    <row r="10331" ht="12.75" customHeight="1" x14ac:dyDescent="0.2"/>
    <row r="10332" ht="12.75" customHeight="1" x14ac:dyDescent="0.2"/>
    <row r="10333" ht="12.75" customHeight="1" x14ac:dyDescent="0.2"/>
    <row r="10334" ht="12.75" customHeight="1" x14ac:dyDescent="0.2"/>
    <row r="10335" ht="12.75" customHeight="1" x14ac:dyDescent="0.2"/>
    <row r="10336" ht="12.75" customHeight="1" x14ac:dyDescent="0.2"/>
    <row r="10337" ht="12.75" customHeight="1" x14ac:dyDescent="0.2"/>
    <row r="10338" ht="12.75" customHeight="1" x14ac:dyDescent="0.2"/>
    <row r="10339" ht="12.75" customHeight="1" x14ac:dyDescent="0.2"/>
    <row r="10340" ht="12.75" customHeight="1" x14ac:dyDescent="0.2"/>
    <row r="10341" ht="12.75" customHeight="1" x14ac:dyDescent="0.2"/>
    <row r="10342" ht="12.75" customHeight="1" x14ac:dyDescent="0.2"/>
    <row r="10343" ht="12.75" customHeight="1" x14ac:dyDescent="0.2"/>
    <row r="10344" ht="12.75" customHeight="1" x14ac:dyDescent="0.2"/>
    <row r="10345" ht="12.75" customHeight="1" x14ac:dyDescent="0.2"/>
    <row r="10346" ht="12.75" customHeight="1" x14ac:dyDescent="0.2"/>
    <row r="10347" ht="12.75" customHeight="1" x14ac:dyDescent="0.2"/>
    <row r="10348" ht="12.75" customHeight="1" x14ac:dyDescent="0.2"/>
    <row r="10349" ht="12.75" customHeight="1" x14ac:dyDescent="0.2"/>
    <row r="10350" ht="12.75" customHeight="1" x14ac:dyDescent="0.2"/>
    <row r="10351" ht="12.75" customHeight="1" x14ac:dyDescent="0.2"/>
    <row r="10352" ht="12.75" customHeight="1" x14ac:dyDescent="0.2"/>
    <row r="10353" ht="12.75" customHeight="1" x14ac:dyDescent="0.2"/>
    <row r="10354" ht="12.75" customHeight="1" x14ac:dyDescent="0.2"/>
    <row r="10355" ht="12.75" customHeight="1" x14ac:dyDescent="0.2"/>
    <row r="10356" ht="12.75" customHeight="1" x14ac:dyDescent="0.2"/>
    <row r="10357" ht="12.75" customHeight="1" x14ac:dyDescent="0.2"/>
    <row r="10358" ht="12.75" customHeight="1" x14ac:dyDescent="0.2"/>
    <row r="10359" ht="12.75" customHeight="1" x14ac:dyDescent="0.2"/>
    <row r="10360" ht="12.75" customHeight="1" x14ac:dyDescent="0.2"/>
    <row r="10361" ht="12.75" customHeight="1" x14ac:dyDescent="0.2"/>
    <row r="10362" ht="12.75" customHeight="1" x14ac:dyDescent="0.2"/>
    <row r="10363" ht="12.75" customHeight="1" x14ac:dyDescent="0.2"/>
    <row r="10364" ht="12.75" customHeight="1" x14ac:dyDescent="0.2"/>
    <row r="10365" ht="12.75" customHeight="1" x14ac:dyDescent="0.2"/>
    <row r="10366" ht="12.75" customHeight="1" x14ac:dyDescent="0.2"/>
    <row r="10367" ht="12.75" customHeight="1" x14ac:dyDescent="0.2"/>
    <row r="10368" ht="12.75" customHeight="1" x14ac:dyDescent="0.2"/>
    <row r="10369" ht="12.75" customHeight="1" x14ac:dyDescent="0.2"/>
    <row r="10370" ht="12.75" customHeight="1" x14ac:dyDescent="0.2"/>
    <row r="10371" ht="12.75" customHeight="1" x14ac:dyDescent="0.2"/>
    <row r="10372" ht="12.75" customHeight="1" x14ac:dyDescent="0.2"/>
    <row r="10373" ht="12.75" customHeight="1" x14ac:dyDescent="0.2"/>
    <row r="10374" ht="12.75" customHeight="1" x14ac:dyDescent="0.2"/>
    <row r="10375" ht="12.75" customHeight="1" x14ac:dyDescent="0.2"/>
    <row r="10376" ht="12.75" customHeight="1" x14ac:dyDescent="0.2"/>
    <row r="10377" ht="12.75" customHeight="1" x14ac:dyDescent="0.2"/>
    <row r="10378" ht="12.75" customHeight="1" x14ac:dyDescent="0.2"/>
    <row r="10379" ht="12.75" customHeight="1" x14ac:dyDescent="0.2"/>
    <row r="10380" ht="12.75" customHeight="1" x14ac:dyDescent="0.2"/>
    <row r="10381" ht="12.75" customHeight="1" x14ac:dyDescent="0.2"/>
    <row r="10382" ht="12.75" customHeight="1" x14ac:dyDescent="0.2"/>
    <row r="10383" ht="12.75" customHeight="1" x14ac:dyDescent="0.2"/>
    <row r="10384" ht="12.75" customHeight="1" x14ac:dyDescent="0.2"/>
    <row r="10385" ht="12.75" customHeight="1" x14ac:dyDescent="0.2"/>
    <row r="10386" ht="12.75" customHeight="1" x14ac:dyDescent="0.2"/>
    <row r="10387" ht="12.75" customHeight="1" x14ac:dyDescent="0.2"/>
    <row r="10388" ht="12.75" customHeight="1" x14ac:dyDescent="0.2"/>
    <row r="10389" ht="12.75" customHeight="1" x14ac:dyDescent="0.2"/>
    <row r="10390" ht="12.75" customHeight="1" x14ac:dyDescent="0.2"/>
    <row r="10391" ht="12.75" customHeight="1" x14ac:dyDescent="0.2"/>
    <row r="10392" ht="12.75" customHeight="1" x14ac:dyDescent="0.2"/>
    <row r="10393" ht="12.75" customHeight="1" x14ac:dyDescent="0.2"/>
    <row r="10394" ht="12.75" customHeight="1" x14ac:dyDescent="0.2"/>
    <row r="10395" ht="12.75" customHeight="1" x14ac:dyDescent="0.2"/>
    <row r="10396" ht="12.75" customHeight="1" x14ac:dyDescent="0.2"/>
    <row r="10397" ht="12.75" customHeight="1" x14ac:dyDescent="0.2"/>
    <row r="10398" ht="12.75" customHeight="1" x14ac:dyDescent="0.2"/>
    <row r="10399" ht="12.75" customHeight="1" x14ac:dyDescent="0.2"/>
    <row r="10400" ht="12.75" customHeight="1" x14ac:dyDescent="0.2"/>
    <row r="10401" ht="12.75" customHeight="1" x14ac:dyDescent="0.2"/>
    <row r="10402" ht="12.75" customHeight="1" x14ac:dyDescent="0.2"/>
    <row r="10403" ht="12.75" customHeight="1" x14ac:dyDescent="0.2"/>
    <row r="10404" ht="12.75" customHeight="1" x14ac:dyDescent="0.2"/>
    <row r="10405" ht="12.75" customHeight="1" x14ac:dyDescent="0.2"/>
    <row r="10406" ht="12.75" customHeight="1" x14ac:dyDescent="0.2"/>
    <row r="10407" ht="12.75" customHeight="1" x14ac:dyDescent="0.2"/>
    <row r="10408" ht="12.75" customHeight="1" x14ac:dyDescent="0.2"/>
    <row r="10409" ht="12.75" customHeight="1" x14ac:dyDescent="0.2"/>
    <row r="10410" ht="12.75" customHeight="1" x14ac:dyDescent="0.2"/>
    <row r="10411" ht="12.75" customHeight="1" x14ac:dyDescent="0.2"/>
    <row r="10412" ht="12.75" customHeight="1" x14ac:dyDescent="0.2"/>
    <row r="10413" ht="12.75" customHeight="1" x14ac:dyDescent="0.2"/>
    <row r="10414" ht="12.75" customHeight="1" x14ac:dyDescent="0.2"/>
    <row r="10415" ht="12.75" customHeight="1" x14ac:dyDescent="0.2"/>
    <row r="10416" ht="12.75" customHeight="1" x14ac:dyDescent="0.2"/>
    <row r="10417" ht="12.75" customHeight="1" x14ac:dyDescent="0.2"/>
    <row r="10418" ht="12.75" customHeight="1" x14ac:dyDescent="0.2"/>
    <row r="10419" ht="12.75" customHeight="1" x14ac:dyDescent="0.2"/>
    <row r="10420" ht="12.75" customHeight="1" x14ac:dyDescent="0.2"/>
    <row r="10421" ht="12.75" customHeight="1" x14ac:dyDescent="0.2"/>
    <row r="10422" ht="12.75" customHeight="1" x14ac:dyDescent="0.2"/>
    <row r="10423" ht="12.75" customHeight="1" x14ac:dyDescent="0.2"/>
    <row r="10424" ht="12.75" customHeight="1" x14ac:dyDescent="0.2"/>
    <row r="10425" ht="12.75" customHeight="1" x14ac:dyDescent="0.2"/>
    <row r="10426" ht="12.75" customHeight="1" x14ac:dyDescent="0.2"/>
    <row r="10427" ht="12.75" customHeight="1" x14ac:dyDescent="0.2"/>
    <row r="10428" ht="12.75" customHeight="1" x14ac:dyDescent="0.2"/>
    <row r="10429" ht="12.75" customHeight="1" x14ac:dyDescent="0.2"/>
    <row r="10430" ht="12.75" customHeight="1" x14ac:dyDescent="0.2"/>
    <row r="10431" ht="12.75" customHeight="1" x14ac:dyDescent="0.2"/>
    <row r="10432" ht="12.75" customHeight="1" x14ac:dyDescent="0.2"/>
    <row r="10433" ht="12.75" customHeight="1" x14ac:dyDescent="0.2"/>
    <row r="10434" ht="12.75" customHeight="1" x14ac:dyDescent="0.2"/>
    <row r="10435" ht="12.75" customHeight="1" x14ac:dyDescent="0.2"/>
    <row r="10436" ht="12.75" customHeight="1" x14ac:dyDescent="0.2"/>
    <row r="10437" ht="12.75" customHeight="1" x14ac:dyDescent="0.2"/>
    <row r="10438" ht="12.75" customHeight="1" x14ac:dyDescent="0.2"/>
    <row r="10439" ht="12.75" customHeight="1" x14ac:dyDescent="0.2"/>
    <row r="10440" ht="12.75" customHeight="1" x14ac:dyDescent="0.2"/>
    <row r="10441" ht="12.75" customHeight="1" x14ac:dyDescent="0.2"/>
    <row r="10442" ht="12.75" customHeight="1" x14ac:dyDescent="0.2"/>
    <row r="10443" ht="12.75" customHeight="1" x14ac:dyDescent="0.2"/>
    <row r="10444" ht="12.75" customHeight="1" x14ac:dyDescent="0.2"/>
    <row r="10445" ht="12.75" customHeight="1" x14ac:dyDescent="0.2"/>
    <row r="10446" ht="12.75" customHeight="1" x14ac:dyDescent="0.2"/>
    <row r="10447" ht="12.75" customHeight="1" x14ac:dyDescent="0.2"/>
    <row r="10448" ht="12.75" customHeight="1" x14ac:dyDescent="0.2"/>
    <row r="10449" ht="12.75" customHeight="1" x14ac:dyDescent="0.2"/>
    <row r="10450" ht="12.75" customHeight="1" x14ac:dyDescent="0.2"/>
    <row r="10451" ht="12.75" customHeight="1" x14ac:dyDescent="0.2"/>
    <row r="10452" ht="12.75" customHeight="1" x14ac:dyDescent="0.2"/>
    <row r="10453" ht="12.75" customHeight="1" x14ac:dyDescent="0.2"/>
    <row r="10454" ht="12.75" customHeight="1" x14ac:dyDescent="0.2"/>
    <row r="10455" ht="12.75" customHeight="1" x14ac:dyDescent="0.2"/>
    <row r="10456" ht="12.75" customHeight="1" x14ac:dyDescent="0.2"/>
    <row r="10457" ht="12.75" customHeight="1" x14ac:dyDescent="0.2"/>
    <row r="10458" ht="12.75" customHeight="1" x14ac:dyDescent="0.2"/>
    <row r="10459" ht="12.75" customHeight="1" x14ac:dyDescent="0.2"/>
    <row r="10460" ht="12.75" customHeight="1" x14ac:dyDescent="0.2"/>
    <row r="10461" ht="12.75" customHeight="1" x14ac:dyDescent="0.2"/>
    <row r="10462" ht="12.75" customHeight="1" x14ac:dyDescent="0.2"/>
    <row r="10463" ht="12.75" customHeight="1" x14ac:dyDescent="0.2"/>
    <row r="10464" ht="12.75" customHeight="1" x14ac:dyDescent="0.2"/>
    <row r="10465" ht="12.75" customHeight="1" x14ac:dyDescent="0.2"/>
    <row r="10466" ht="12.75" customHeight="1" x14ac:dyDescent="0.2"/>
    <row r="10467" ht="12.75" customHeight="1" x14ac:dyDescent="0.2"/>
    <row r="10468" ht="12.75" customHeight="1" x14ac:dyDescent="0.2"/>
    <row r="10469" ht="12.75" customHeight="1" x14ac:dyDescent="0.2"/>
    <row r="10470" ht="12.75" customHeight="1" x14ac:dyDescent="0.2"/>
    <row r="10471" ht="12.75" customHeight="1" x14ac:dyDescent="0.2"/>
    <row r="10472" ht="12.75" customHeight="1" x14ac:dyDescent="0.2"/>
    <row r="10473" ht="12.75" customHeight="1" x14ac:dyDescent="0.2"/>
    <row r="10474" ht="12.75" customHeight="1" x14ac:dyDescent="0.2"/>
    <row r="10475" ht="12.75" customHeight="1" x14ac:dyDescent="0.2"/>
    <row r="10476" ht="12.75" customHeight="1" x14ac:dyDescent="0.2"/>
    <row r="10477" ht="12.75" customHeight="1" x14ac:dyDescent="0.2"/>
    <row r="10478" ht="12.75" customHeight="1" x14ac:dyDescent="0.2"/>
    <row r="10479" ht="12.75" customHeight="1" x14ac:dyDescent="0.2"/>
    <row r="10480" ht="12.75" customHeight="1" x14ac:dyDescent="0.2"/>
    <row r="10481" ht="12.75" customHeight="1" x14ac:dyDescent="0.2"/>
    <row r="10482" ht="12.75" customHeight="1" x14ac:dyDescent="0.2"/>
    <row r="10483" ht="12.75" customHeight="1" x14ac:dyDescent="0.2"/>
    <row r="10484" ht="12.75" customHeight="1" x14ac:dyDescent="0.2"/>
    <row r="10485" ht="12.75" customHeight="1" x14ac:dyDescent="0.2"/>
    <row r="10486" ht="12.75" customHeight="1" x14ac:dyDescent="0.2"/>
    <row r="10487" ht="12.75" customHeight="1" x14ac:dyDescent="0.2"/>
    <row r="10488" ht="12.75" customHeight="1" x14ac:dyDescent="0.2"/>
    <row r="10489" ht="12.75" customHeight="1" x14ac:dyDescent="0.2"/>
    <row r="10490" ht="12.75" customHeight="1" x14ac:dyDescent="0.2"/>
    <row r="10491" ht="12.75" customHeight="1" x14ac:dyDescent="0.2"/>
    <row r="10492" ht="12.75" customHeight="1" x14ac:dyDescent="0.2"/>
    <row r="10493" ht="12.75" customHeight="1" x14ac:dyDescent="0.2"/>
    <row r="10494" ht="12.75" customHeight="1" x14ac:dyDescent="0.2"/>
    <row r="10495" ht="12.75" customHeight="1" x14ac:dyDescent="0.2"/>
    <row r="10496" ht="12.75" customHeight="1" x14ac:dyDescent="0.2"/>
    <row r="10497" ht="12.75" customHeight="1" x14ac:dyDescent="0.2"/>
    <row r="10498" ht="12.75" customHeight="1" x14ac:dyDescent="0.2"/>
    <row r="10499" ht="12.75" customHeight="1" x14ac:dyDescent="0.2"/>
    <row r="10500" ht="12.75" customHeight="1" x14ac:dyDescent="0.2"/>
    <row r="10501" ht="12.75" customHeight="1" x14ac:dyDescent="0.2"/>
    <row r="10502" ht="12.75" customHeight="1" x14ac:dyDescent="0.2"/>
    <row r="10503" ht="12.75" customHeight="1" x14ac:dyDescent="0.2"/>
    <row r="10504" ht="12.75" customHeight="1" x14ac:dyDescent="0.2"/>
    <row r="10505" ht="12.75" customHeight="1" x14ac:dyDescent="0.2"/>
    <row r="10506" ht="12.75" customHeight="1" x14ac:dyDescent="0.2"/>
    <row r="10507" ht="12.75" customHeight="1" x14ac:dyDescent="0.2"/>
    <row r="10508" ht="12.75" customHeight="1" x14ac:dyDescent="0.2"/>
    <row r="10509" ht="12.75" customHeight="1" x14ac:dyDescent="0.2"/>
    <row r="10510" ht="12.75" customHeight="1" x14ac:dyDescent="0.2"/>
    <row r="10511" ht="12.75" customHeight="1" x14ac:dyDescent="0.2"/>
    <row r="10512" ht="12.75" customHeight="1" x14ac:dyDescent="0.2"/>
    <row r="10513" ht="12.75" customHeight="1" x14ac:dyDescent="0.2"/>
    <row r="10514" ht="12.75" customHeight="1" x14ac:dyDescent="0.2"/>
    <row r="10515" ht="12.75" customHeight="1" x14ac:dyDescent="0.2"/>
    <row r="10516" ht="12.75" customHeight="1" x14ac:dyDescent="0.2"/>
    <row r="10517" ht="12.75" customHeight="1" x14ac:dyDescent="0.2"/>
    <row r="10518" ht="12.75" customHeight="1" x14ac:dyDescent="0.2"/>
    <row r="10519" ht="12.75" customHeight="1" x14ac:dyDescent="0.2"/>
    <row r="10520" ht="12.75" customHeight="1" x14ac:dyDescent="0.2"/>
    <row r="10521" ht="12.75" customHeight="1" x14ac:dyDescent="0.2"/>
    <row r="10522" ht="12.75" customHeight="1" x14ac:dyDescent="0.2"/>
    <row r="10523" ht="12.75" customHeight="1" x14ac:dyDescent="0.2"/>
    <row r="10524" ht="12.75" customHeight="1" x14ac:dyDescent="0.2"/>
    <row r="10525" ht="12.75" customHeight="1" x14ac:dyDescent="0.2"/>
    <row r="10526" ht="12.75" customHeight="1" x14ac:dyDescent="0.2"/>
    <row r="10527" ht="12.75" customHeight="1" x14ac:dyDescent="0.2"/>
    <row r="10528" ht="12.75" customHeight="1" x14ac:dyDescent="0.2"/>
    <row r="10529" ht="12.75" customHeight="1" x14ac:dyDescent="0.2"/>
    <row r="10530" ht="12.75" customHeight="1" x14ac:dyDescent="0.2"/>
    <row r="10531" ht="12.75" customHeight="1" x14ac:dyDescent="0.2"/>
    <row r="10532" ht="12.75" customHeight="1" x14ac:dyDescent="0.2"/>
    <row r="10533" ht="12.75" customHeight="1" x14ac:dyDescent="0.2"/>
    <row r="10534" ht="12.75" customHeight="1" x14ac:dyDescent="0.2"/>
    <row r="10535" ht="12.75" customHeight="1" x14ac:dyDescent="0.2"/>
    <row r="10536" ht="12.75" customHeight="1" x14ac:dyDescent="0.2"/>
    <row r="10537" ht="12.75" customHeight="1" x14ac:dyDescent="0.2"/>
    <row r="10538" ht="12.75" customHeight="1" x14ac:dyDescent="0.2"/>
    <row r="10539" ht="12.75" customHeight="1" x14ac:dyDescent="0.2"/>
    <row r="10540" ht="12.75" customHeight="1" x14ac:dyDescent="0.2"/>
    <row r="10541" ht="12.75" customHeight="1" x14ac:dyDescent="0.2"/>
    <row r="10542" ht="12.75" customHeight="1" x14ac:dyDescent="0.2"/>
    <row r="10543" ht="12.75" customHeight="1" x14ac:dyDescent="0.2"/>
    <row r="10544" ht="12.75" customHeight="1" x14ac:dyDescent="0.2"/>
    <row r="10545" ht="12.75" customHeight="1" x14ac:dyDescent="0.2"/>
    <row r="10546" ht="12.75" customHeight="1" x14ac:dyDescent="0.2"/>
    <row r="10547" ht="12.75" customHeight="1" x14ac:dyDescent="0.2"/>
    <row r="10548" ht="12.75" customHeight="1" x14ac:dyDescent="0.2"/>
    <row r="10549" ht="12.75" customHeight="1" x14ac:dyDescent="0.2"/>
    <row r="10550" ht="12.75" customHeight="1" x14ac:dyDescent="0.2"/>
    <row r="10551" ht="12.75" customHeight="1" x14ac:dyDescent="0.2"/>
    <row r="10552" ht="12.75" customHeight="1" x14ac:dyDescent="0.2"/>
    <row r="10553" ht="12.75" customHeight="1" x14ac:dyDescent="0.2"/>
    <row r="10554" ht="12.75" customHeight="1" x14ac:dyDescent="0.2"/>
    <row r="10555" ht="12.75" customHeight="1" x14ac:dyDescent="0.2"/>
    <row r="10556" ht="12.75" customHeight="1" x14ac:dyDescent="0.2"/>
    <row r="10557" ht="12.75" customHeight="1" x14ac:dyDescent="0.2"/>
    <row r="10558" ht="12.75" customHeight="1" x14ac:dyDescent="0.2"/>
    <row r="10559" ht="12.75" customHeight="1" x14ac:dyDescent="0.2"/>
    <row r="10560" ht="12.75" customHeight="1" x14ac:dyDescent="0.2"/>
    <row r="10561" ht="12.75" customHeight="1" x14ac:dyDescent="0.2"/>
    <row r="10562" ht="12.75" customHeight="1" x14ac:dyDescent="0.2"/>
    <row r="10563" ht="12.75" customHeight="1" x14ac:dyDescent="0.2"/>
    <row r="10564" ht="12.75" customHeight="1" x14ac:dyDescent="0.2"/>
    <row r="10565" ht="12.75" customHeight="1" x14ac:dyDescent="0.2"/>
    <row r="10566" ht="12.75" customHeight="1" x14ac:dyDescent="0.2"/>
    <row r="10567" ht="12.75" customHeight="1" x14ac:dyDescent="0.2"/>
    <row r="10568" ht="12.75" customHeight="1" x14ac:dyDescent="0.2"/>
    <row r="10569" ht="12.75" customHeight="1" x14ac:dyDescent="0.2"/>
    <row r="10570" ht="12.75" customHeight="1" x14ac:dyDescent="0.2"/>
    <row r="10571" ht="12.75" customHeight="1" x14ac:dyDescent="0.2"/>
    <row r="10572" ht="12.75" customHeight="1" x14ac:dyDescent="0.2"/>
    <row r="10573" ht="12.75" customHeight="1" x14ac:dyDescent="0.2"/>
    <row r="10574" ht="12.75" customHeight="1" x14ac:dyDescent="0.2"/>
    <row r="10575" ht="12.75" customHeight="1" x14ac:dyDescent="0.2"/>
    <row r="10576" ht="12.75" customHeight="1" x14ac:dyDescent="0.2"/>
    <row r="10577" ht="12.75" customHeight="1" x14ac:dyDescent="0.2"/>
    <row r="10578" ht="12.75" customHeight="1" x14ac:dyDescent="0.2"/>
    <row r="10579" ht="12.75" customHeight="1" x14ac:dyDescent="0.2"/>
    <row r="10580" ht="12.75" customHeight="1" x14ac:dyDescent="0.2"/>
    <row r="10581" ht="12.75" customHeight="1" x14ac:dyDescent="0.2"/>
    <row r="10582" ht="12.75" customHeight="1" x14ac:dyDescent="0.2"/>
    <row r="10583" ht="12.75" customHeight="1" x14ac:dyDescent="0.2"/>
    <row r="10584" ht="12.75" customHeight="1" x14ac:dyDescent="0.2"/>
    <row r="10585" ht="12.75" customHeight="1" x14ac:dyDescent="0.2"/>
    <row r="10586" ht="12.75" customHeight="1" x14ac:dyDescent="0.2"/>
    <row r="10587" ht="12.75" customHeight="1" x14ac:dyDescent="0.2"/>
    <row r="10588" ht="12.75" customHeight="1" x14ac:dyDescent="0.2"/>
    <row r="10589" ht="12.75" customHeight="1" x14ac:dyDescent="0.2"/>
    <row r="10590" ht="12.75" customHeight="1" x14ac:dyDescent="0.2"/>
    <row r="10591" ht="12.75" customHeight="1" x14ac:dyDescent="0.2"/>
    <row r="10592" ht="12.75" customHeight="1" x14ac:dyDescent="0.2"/>
    <row r="10593" ht="12.75" customHeight="1" x14ac:dyDescent="0.2"/>
    <row r="10594" ht="12.75" customHeight="1" x14ac:dyDescent="0.2"/>
    <row r="10595" ht="12.75" customHeight="1" x14ac:dyDescent="0.2"/>
    <row r="10596" ht="12.75" customHeight="1" x14ac:dyDescent="0.2"/>
    <row r="10597" ht="12.75" customHeight="1" x14ac:dyDescent="0.2"/>
    <row r="10598" ht="12.75" customHeight="1" x14ac:dyDescent="0.2"/>
    <row r="10599" ht="12.75" customHeight="1" x14ac:dyDescent="0.2"/>
    <row r="10600" ht="12.75" customHeight="1" x14ac:dyDescent="0.2"/>
    <row r="10601" ht="12.75" customHeight="1" x14ac:dyDescent="0.2"/>
    <row r="10602" ht="12.75" customHeight="1" x14ac:dyDescent="0.2"/>
    <row r="10603" ht="12.75" customHeight="1" x14ac:dyDescent="0.2"/>
    <row r="10604" ht="12.75" customHeight="1" x14ac:dyDescent="0.2"/>
    <row r="10605" ht="12.75" customHeight="1" x14ac:dyDescent="0.2"/>
    <row r="10606" ht="12.75" customHeight="1" x14ac:dyDescent="0.2"/>
    <row r="10607" ht="12.75" customHeight="1" x14ac:dyDescent="0.2"/>
    <row r="10608" ht="12.75" customHeight="1" x14ac:dyDescent="0.2"/>
    <row r="10609" ht="12.75" customHeight="1" x14ac:dyDescent="0.2"/>
    <row r="10610" ht="12.75" customHeight="1" x14ac:dyDescent="0.2"/>
    <row r="10611" ht="12.75" customHeight="1" x14ac:dyDescent="0.2"/>
    <row r="10612" ht="12.75" customHeight="1" x14ac:dyDescent="0.2"/>
    <row r="10613" ht="12.75" customHeight="1" x14ac:dyDescent="0.2"/>
    <row r="10614" ht="12.75" customHeight="1" x14ac:dyDescent="0.2"/>
    <row r="10615" ht="12.75" customHeight="1" x14ac:dyDescent="0.2"/>
    <row r="10616" ht="12.75" customHeight="1" x14ac:dyDescent="0.2"/>
    <row r="10617" ht="12.75" customHeight="1" x14ac:dyDescent="0.2"/>
    <row r="10618" ht="12.75" customHeight="1" x14ac:dyDescent="0.2"/>
    <row r="10619" ht="12.75" customHeight="1" x14ac:dyDescent="0.2"/>
    <row r="10620" ht="12.75" customHeight="1" x14ac:dyDescent="0.2"/>
    <row r="10621" ht="12.75" customHeight="1" x14ac:dyDescent="0.2"/>
    <row r="10622" ht="12.75" customHeight="1" x14ac:dyDescent="0.2"/>
    <row r="10623" ht="12.75" customHeight="1" x14ac:dyDescent="0.2"/>
    <row r="10624" ht="12.75" customHeight="1" x14ac:dyDescent="0.2"/>
    <row r="10625" ht="12.75" customHeight="1" x14ac:dyDescent="0.2"/>
    <row r="10626" ht="12.75" customHeight="1" x14ac:dyDescent="0.2"/>
    <row r="10627" ht="12.75" customHeight="1" x14ac:dyDescent="0.2"/>
    <row r="10628" ht="12.75" customHeight="1" x14ac:dyDescent="0.2"/>
    <row r="10629" ht="12.75" customHeight="1" x14ac:dyDescent="0.2"/>
    <row r="10630" ht="12.75" customHeight="1" x14ac:dyDescent="0.2"/>
    <row r="10631" ht="12.75" customHeight="1" x14ac:dyDescent="0.2"/>
    <row r="10632" ht="12.75" customHeight="1" x14ac:dyDescent="0.2"/>
    <row r="10633" ht="12.75" customHeight="1" x14ac:dyDescent="0.2"/>
    <row r="10634" ht="12.75" customHeight="1" x14ac:dyDescent="0.2"/>
    <row r="10635" ht="12.75" customHeight="1" x14ac:dyDescent="0.2"/>
    <row r="10636" ht="12.75" customHeight="1" x14ac:dyDescent="0.2"/>
    <row r="10637" ht="12.75" customHeight="1" x14ac:dyDescent="0.2"/>
    <row r="10638" ht="12.75" customHeight="1" x14ac:dyDescent="0.2"/>
    <row r="10639" ht="12.75" customHeight="1" x14ac:dyDescent="0.2"/>
    <row r="10640" ht="12.75" customHeight="1" x14ac:dyDescent="0.2"/>
    <row r="10641" ht="12.75" customHeight="1" x14ac:dyDescent="0.2"/>
    <row r="10642" ht="12.75" customHeight="1" x14ac:dyDescent="0.2"/>
    <row r="10643" ht="12.75" customHeight="1" x14ac:dyDescent="0.2"/>
    <row r="10644" ht="12.75" customHeight="1" x14ac:dyDescent="0.2"/>
    <row r="10645" ht="12.75" customHeight="1" x14ac:dyDescent="0.2"/>
    <row r="10646" ht="12.75" customHeight="1" x14ac:dyDescent="0.2"/>
    <row r="10647" ht="12.75" customHeight="1" x14ac:dyDescent="0.2"/>
    <row r="10648" ht="12.75" customHeight="1" x14ac:dyDescent="0.2"/>
    <row r="10649" ht="12.75" customHeight="1" x14ac:dyDescent="0.2"/>
    <row r="10650" ht="12.75" customHeight="1" x14ac:dyDescent="0.2"/>
    <row r="10651" ht="12.75" customHeight="1" x14ac:dyDescent="0.2"/>
    <row r="10652" ht="12.75" customHeight="1" x14ac:dyDescent="0.2"/>
    <row r="10653" ht="12.75" customHeight="1" x14ac:dyDescent="0.2"/>
    <row r="10654" ht="12.75" customHeight="1" x14ac:dyDescent="0.2"/>
    <row r="10655" ht="12.75" customHeight="1" x14ac:dyDescent="0.2"/>
    <row r="10656" ht="12.75" customHeight="1" x14ac:dyDescent="0.2"/>
    <row r="10657" ht="12.75" customHeight="1" x14ac:dyDescent="0.2"/>
    <row r="10658" ht="12.75" customHeight="1" x14ac:dyDescent="0.2"/>
    <row r="10659" ht="12.75" customHeight="1" x14ac:dyDescent="0.2"/>
    <row r="10660" ht="12.75" customHeight="1" x14ac:dyDescent="0.2"/>
    <row r="10661" ht="12.75" customHeight="1" x14ac:dyDescent="0.2"/>
    <row r="10662" ht="12.75" customHeight="1" x14ac:dyDescent="0.2"/>
    <row r="10663" ht="12.75" customHeight="1" x14ac:dyDescent="0.2"/>
    <row r="10664" ht="12.75" customHeight="1" x14ac:dyDescent="0.2"/>
    <row r="10665" ht="12.75" customHeight="1" x14ac:dyDescent="0.2"/>
    <row r="10666" ht="12.75" customHeight="1" x14ac:dyDescent="0.2"/>
    <row r="10667" ht="12.75" customHeight="1" x14ac:dyDescent="0.2"/>
    <row r="10668" ht="12.75" customHeight="1" x14ac:dyDescent="0.2"/>
    <row r="10669" ht="12.75" customHeight="1" x14ac:dyDescent="0.2"/>
    <row r="10670" ht="12.75" customHeight="1" x14ac:dyDescent="0.2"/>
    <row r="10671" ht="12.75" customHeight="1" x14ac:dyDescent="0.2"/>
    <row r="10672" ht="12.75" customHeight="1" x14ac:dyDescent="0.2"/>
    <row r="10673" ht="12.75" customHeight="1" x14ac:dyDescent="0.2"/>
    <row r="10674" ht="12.75" customHeight="1" x14ac:dyDescent="0.2"/>
    <row r="10675" ht="12.75" customHeight="1" x14ac:dyDescent="0.2"/>
    <row r="10676" ht="12.75" customHeight="1" x14ac:dyDescent="0.2"/>
    <row r="10677" ht="12.75" customHeight="1" x14ac:dyDescent="0.2"/>
    <row r="10678" ht="12.75" customHeight="1" x14ac:dyDescent="0.2"/>
    <row r="10679" ht="12.75" customHeight="1" x14ac:dyDescent="0.2"/>
    <row r="10680" ht="12.75" customHeight="1" x14ac:dyDescent="0.2"/>
    <row r="10681" ht="12.75" customHeight="1" x14ac:dyDescent="0.2"/>
    <row r="10682" ht="12.75" customHeight="1" x14ac:dyDescent="0.2"/>
    <row r="10683" ht="12.75" customHeight="1" x14ac:dyDescent="0.2"/>
    <row r="10684" ht="12.75" customHeight="1" x14ac:dyDescent="0.2"/>
    <row r="10685" ht="12.75" customHeight="1" x14ac:dyDescent="0.2"/>
    <row r="10686" ht="12.75" customHeight="1" x14ac:dyDescent="0.2"/>
    <row r="10687" ht="12.75" customHeight="1" x14ac:dyDescent="0.2"/>
    <row r="10688" ht="12.75" customHeight="1" x14ac:dyDescent="0.2"/>
    <row r="10689" ht="12.75" customHeight="1" x14ac:dyDescent="0.2"/>
    <row r="10690" ht="12.75" customHeight="1" x14ac:dyDescent="0.2"/>
    <row r="10691" ht="12.75" customHeight="1" x14ac:dyDescent="0.2"/>
    <row r="10692" ht="12.75" customHeight="1" x14ac:dyDescent="0.2"/>
    <row r="10693" ht="12.75" customHeight="1" x14ac:dyDescent="0.2"/>
    <row r="10694" ht="12.75" customHeight="1" x14ac:dyDescent="0.2"/>
    <row r="10695" ht="12.75" customHeight="1" x14ac:dyDescent="0.2"/>
    <row r="10696" ht="12.75" customHeight="1" x14ac:dyDescent="0.2"/>
    <row r="10697" ht="12.75" customHeight="1" x14ac:dyDescent="0.2"/>
    <row r="10698" ht="12.75" customHeight="1" x14ac:dyDescent="0.2"/>
    <row r="10699" ht="12.75" customHeight="1" x14ac:dyDescent="0.2"/>
    <row r="10700" ht="12.75" customHeight="1" x14ac:dyDescent="0.2"/>
    <row r="10701" ht="12.75" customHeight="1" x14ac:dyDescent="0.2"/>
    <row r="10702" ht="12.75" customHeight="1" x14ac:dyDescent="0.2"/>
    <row r="10703" ht="12.75" customHeight="1" x14ac:dyDescent="0.2"/>
    <row r="10704" ht="12.75" customHeight="1" x14ac:dyDescent="0.2"/>
    <row r="10705" ht="12.75" customHeight="1" x14ac:dyDescent="0.2"/>
    <row r="10706" ht="12.75" customHeight="1" x14ac:dyDescent="0.2"/>
    <row r="10707" ht="12.75" customHeight="1" x14ac:dyDescent="0.2"/>
    <row r="10708" ht="12.75" customHeight="1" x14ac:dyDescent="0.2"/>
    <row r="10709" ht="12.75" customHeight="1" x14ac:dyDescent="0.2"/>
    <row r="10710" ht="12.75" customHeight="1" x14ac:dyDescent="0.2"/>
    <row r="10711" ht="12.75" customHeight="1" x14ac:dyDescent="0.2"/>
    <row r="10712" ht="12.75" customHeight="1" x14ac:dyDescent="0.2"/>
    <row r="10713" ht="12.75" customHeight="1" x14ac:dyDescent="0.2"/>
    <row r="10714" ht="12.75" customHeight="1" x14ac:dyDescent="0.2"/>
    <row r="10715" ht="12.75" customHeight="1" x14ac:dyDescent="0.2"/>
    <row r="10716" ht="12.75" customHeight="1" x14ac:dyDescent="0.2"/>
    <row r="10717" ht="12.75" customHeight="1" x14ac:dyDescent="0.2"/>
    <row r="10718" ht="12.75" customHeight="1" x14ac:dyDescent="0.2"/>
    <row r="10719" ht="12.75" customHeight="1" x14ac:dyDescent="0.2"/>
    <row r="10720" ht="12.75" customHeight="1" x14ac:dyDescent="0.2"/>
    <row r="10721" ht="12.75" customHeight="1" x14ac:dyDescent="0.2"/>
    <row r="10722" ht="12.75" customHeight="1" x14ac:dyDescent="0.2"/>
    <row r="10723" ht="12.75" customHeight="1" x14ac:dyDescent="0.2"/>
    <row r="10724" ht="12.75" customHeight="1" x14ac:dyDescent="0.2"/>
    <row r="10725" ht="12.75" customHeight="1" x14ac:dyDescent="0.2"/>
    <row r="10726" ht="12.75" customHeight="1" x14ac:dyDescent="0.2"/>
    <row r="10727" ht="12.75" customHeight="1" x14ac:dyDescent="0.2"/>
    <row r="10728" ht="12.75" customHeight="1" x14ac:dyDescent="0.2"/>
    <row r="10729" ht="12.75" customHeight="1" x14ac:dyDescent="0.2"/>
    <row r="10730" ht="12.75" customHeight="1" x14ac:dyDescent="0.2"/>
    <row r="10731" ht="12.75" customHeight="1" x14ac:dyDescent="0.2"/>
    <row r="10732" ht="12.75" customHeight="1" x14ac:dyDescent="0.2"/>
    <row r="10733" ht="12.75" customHeight="1" x14ac:dyDescent="0.2"/>
    <row r="10734" ht="12.75" customHeight="1" x14ac:dyDescent="0.2"/>
    <row r="10735" ht="12.75" customHeight="1" x14ac:dyDescent="0.2"/>
    <row r="10736" ht="12.75" customHeight="1" x14ac:dyDescent="0.2"/>
    <row r="10737" ht="12.75" customHeight="1" x14ac:dyDescent="0.2"/>
    <row r="10738" ht="12.75" customHeight="1" x14ac:dyDescent="0.2"/>
    <row r="10739" ht="12.75" customHeight="1" x14ac:dyDescent="0.2"/>
    <row r="10740" ht="12.75" customHeight="1" x14ac:dyDescent="0.2"/>
    <row r="10741" ht="12.75" customHeight="1" x14ac:dyDescent="0.2"/>
    <row r="10742" ht="12.75" customHeight="1" x14ac:dyDescent="0.2"/>
    <row r="10743" ht="12.75" customHeight="1" x14ac:dyDescent="0.2"/>
    <row r="10744" ht="12.75" customHeight="1" x14ac:dyDescent="0.2"/>
    <row r="10745" ht="12.75" customHeight="1" x14ac:dyDescent="0.2"/>
    <row r="10746" ht="12.75" customHeight="1" x14ac:dyDescent="0.2"/>
    <row r="10747" ht="12.75" customHeight="1" x14ac:dyDescent="0.2"/>
    <row r="10748" ht="12.75" customHeight="1" x14ac:dyDescent="0.2"/>
    <row r="10749" ht="12.75" customHeight="1" x14ac:dyDescent="0.2"/>
    <row r="10750" ht="12.75" customHeight="1" x14ac:dyDescent="0.2"/>
    <row r="10751" ht="12.75" customHeight="1" x14ac:dyDescent="0.2"/>
    <row r="10752" ht="12.75" customHeight="1" x14ac:dyDescent="0.2"/>
    <row r="10753" ht="12.75" customHeight="1" x14ac:dyDescent="0.2"/>
    <row r="10754" ht="12.75" customHeight="1" x14ac:dyDescent="0.2"/>
    <row r="10755" ht="12.75" customHeight="1" x14ac:dyDescent="0.2"/>
    <row r="10756" ht="12.75" customHeight="1" x14ac:dyDescent="0.2"/>
    <row r="10757" ht="12.75" customHeight="1" x14ac:dyDescent="0.2"/>
    <row r="10758" ht="12.75" customHeight="1" x14ac:dyDescent="0.2"/>
    <row r="10759" ht="12.75" customHeight="1" x14ac:dyDescent="0.2"/>
    <row r="10760" ht="12.75" customHeight="1" x14ac:dyDescent="0.2"/>
    <row r="10761" ht="12.75" customHeight="1" x14ac:dyDescent="0.2"/>
    <row r="10762" ht="12.75" customHeight="1" x14ac:dyDescent="0.2"/>
    <row r="10763" ht="12.75" customHeight="1" x14ac:dyDescent="0.2"/>
    <row r="10764" ht="12.75" customHeight="1" x14ac:dyDescent="0.2"/>
    <row r="10765" ht="12.75" customHeight="1" x14ac:dyDescent="0.2"/>
    <row r="10766" ht="12.75" customHeight="1" x14ac:dyDescent="0.2"/>
    <row r="10767" ht="12.75" customHeight="1" x14ac:dyDescent="0.2"/>
    <row r="10768" ht="12.75" customHeight="1" x14ac:dyDescent="0.2"/>
    <row r="10769" ht="12.75" customHeight="1" x14ac:dyDescent="0.2"/>
    <row r="10770" ht="12.75" customHeight="1" x14ac:dyDescent="0.2"/>
    <row r="10771" ht="12.75" customHeight="1" x14ac:dyDescent="0.2"/>
    <row r="10772" ht="12.75" customHeight="1" x14ac:dyDescent="0.2"/>
    <row r="10773" ht="12.75" customHeight="1" x14ac:dyDescent="0.2"/>
    <row r="10774" ht="12.75" customHeight="1" x14ac:dyDescent="0.2"/>
    <row r="10775" ht="12.75" customHeight="1" x14ac:dyDescent="0.2"/>
    <row r="10776" ht="12.75" customHeight="1" x14ac:dyDescent="0.2"/>
    <row r="10777" ht="12.75" customHeight="1" x14ac:dyDescent="0.2"/>
    <row r="10778" ht="12.75" customHeight="1" x14ac:dyDescent="0.2"/>
    <row r="10779" ht="12.75" customHeight="1" x14ac:dyDescent="0.2"/>
    <row r="10780" ht="12.75" customHeight="1" x14ac:dyDescent="0.2"/>
    <row r="10781" ht="12.75" customHeight="1" x14ac:dyDescent="0.2"/>
    <row r="10782" ht="12.75" customHeight="1" x14ac:dyDescent="0.2"/>
    <row r="10783" ht="12.75" customHeight="1" x14ac:dyDescent="0.2"/>
    <row r="10784" ht="12.75" customHeight="1" x14ac:dyDescent="0.2"/>
    <row r="10785" ht="12.75" customHeight="1" x14ac:dyDescent="0.2"/>
    <row r="10786" ht="12.75" customHeight="1" x14ac:dyDescent="0.2"/>
    <row r="10787" ht="12.75" customHeight="1" x14ac:dyDescent="0.2"/>
    <row r="10788" ht="12.75" customHeight="1" x14ac:dyDescent="0.2"/>
    <row r="10789" ht="12.75" customHeight="1" x14ac:dyDescent="0.2"/>
    <row r="10790" ht="12.75" customHeight="1" x14ac:dyDescent="0.2"/>
    <row r="10791" ht="12.75" customHeight="1" x14ac:dyDescent="0.2"/>
    <row r="10792" ht="12.75" customHeight="1" x14ac:dyDescent="0.2"/>
    <row r="10793" ht="12.75" customHeight="1" x14ac:dyDescent="0.2"/>
    <row r="10794" ht="12.75" customHeight="1" x14ac:dyDescent="0.2"/>
    <row r="10795" ht="12.75" customHeight="1" x14ac:dyDescent="0.2"/>
    <row r="10796" ht="12.75" customHeight="1" x14ac:dyDescent="0.2"/>
    <row r="10797" ht="12.75" customHeight="1" x14ac:dyDescent="0.2"/>
    <row r="10798" ht="12.75" customHeight="1" x14ac:dyDescent="0.2"/>
    <row r="10799" ht="12.75" customHeight="1" x14ac:dyDescent="0.2"/>
    <row r="10800" ht="12.75" customHeight="1" x14ac:dyDescent="0.2"/>
    <row r="10801" ht="12.75" customHeight="1" x14ac:dyDescent="0.2"/>
    <row r="10802" ht="12.75" customHeight="1" x14ac:dyDescent="0.2"/>
    <row r="10803" ht="12.75" customHeight="1" x14ac:dyDescent="0.2"/>
    <row r="10804" ht="12.75" customHeight="1" x14ac:dyDescent="0.2"/>
    <row r="10805" ht="12.75" customHeight="1" x14ac:dyDescent="0.2"/>
    <row r="10806" ht="12.75" customHeight="1" x14ac:dyDescent="0.2"/>
    <row r="10807" ht="12.75" customHeight="1" x14ac:dyDescent="0.2"/>
    <row r="10808" ht="12.75" customHeight="1" x14ac:dyDescent="0.2"/>
    <row r="10809" ht="12.75" customHeight="1" x14ac:dyDescent="0.2"/>
    <row r="10810" ht="12.75" customHeight="1" x14ac:dyDescent="0.2"/>
    <row r="10811" ht="12.75" customHeight="1" x14ac:dyDescent="0.2"/>
    <row r="10812" ht="12.75" customHeight="1" x14ac:dyDescent="0.2"/>
    <row r="10813" ht="12.75" customHeight="1" x14ac:dyDescent="0.2"/>
    <row r="10814" ht="12.75" customHeight="1" x14ac:dyDescent="0.2"/>
    <row r="10815" ht="12.75" customHeight="1" x14ac:dyDescent="0.2"/>
    <row r="10816" ht="12.75" customHeight="1" x14ac:dyDescent="0.2"/>
    <row r="10817" ht="12.75" customHeight="1" x14ac:dyDescent="0.2"/>
    <row r="10818" ht="12.75" customHeight="1" x14ac:dyDescent="0.2"/>
    <row r="10819" ht="12.75" customHeight="1" x14ac:dyDescent="0.2"/>
    <row r="10820" ht="12.75" customHeight="1" x14ac:dyDescent="0.2"/>
    <row r="10821" ht="12.75" customHeight="1" x14ac:dyDescent="0.2"/>
    <row r="10822" ht="12.75" customHeight="1" x14ac:dyDescent="0.2"/>
    <row r="10823" ht="12.75" customHeight="1" x14ac:dyDescent="0.2"/>
    <row r="10824" ht="12.75" customHeight="1" x14ac:dyDescent="0.2"/>
    <row r="10825" ht="12.75" customHeight="1" x14ac:dyDescent="0.2"/>
    <row r="10826" ht="12.75" customHeight="1" x14ac:dyDescent="0.2"/>
    <row r="10827" ht="12.75" customHeight="1" x14ac:dyDescent="0.2"/>
    <row r="10828" ht="12.75" customHeight="1" x14ac:dyDescent="0.2"/>
    <row r="10829" ht="12.75" customHeight="1" x14ac:dyDescent="0.2"/>
    <row r="10830" ht="12.75" customHeight="1" x14ac:dyDescent="0.2"/>
    <row r="10831" ht="12.75" customHeight="1" x14ac:dyDescent="0.2"/>
    <row r="10832" ht="12.75" customHeight="1" x14ac:dyDescent="0.2"/>
    <row r="10833" ht="12.75" customHeight="1" x14ac:dyDescent="0.2"/>
    <row r="10834" ht="12.75" customHeight="1" x14ac:dyDescent="0.2"/>
    <row r="10835" ht="12.75" customHeight="1" x14ac:dyDescent="0.2"/>
    <row r="10836" ht="12.75" customHeight="1" x14ac:dyDescent="0.2"/>
    <row r="10837" ht="12.75" customHeight="1" x14ac:dyDescent="0.2"/>
    <row r="10838" ht="12.75" customHeight="1" x14ac:dyDescent="0.2"/>
    <row r="10839" ht="12.75" customHeight="1" x14ac:dyDescent="0.2"/>
    <row r="10840" ht="12.75" customHeight="1" x14ac:dyDescent="0.2"/>
    <row r="10841" ht="12.75" customHeight="1" x14ac:dyDescent="0.2"/>
    <row r="10842" ht="12.75" customHeight="1" x14ac:dyDescent="0.2"/>
    <row r="10843" ht="12.75" customHeight="1" x14ac:dyDescent="0.2"/>
    <row r="10844" ht="12.75" customHeight="1" x14ac:dyDescent="0.2"/>
    <row r="10845" ht="12.75" customHeight="1" x14ac:dyDescent="0.2"/>
    <row r="10846" ht="12.75" customHeight="1" x14ac:dyDescent="0.2"/>
    <row r="10847" ht="12.75" customHeight="1" x14ac:dyDescent="0.2"/>
    <row r="10848" ht="12.75" customHeight="1" x14ac:dyDescent="0.2"/>
    <row r="10849" ht="12.75" customHeight="1" x14ac:dyDescent="0.2"/>
    <row r="10850" ht="12.75" customHeight="1" x14ac:dyDescent="0.2"/>
    <row r="10851" ht="12.75" customHeight="1" x14ac:dyDescent="0.2"/>
    <row r="10852" ht="12.75" customHeight="1" x14ac:dyDescent="0.2"/>
    <row r="10853" ht="12.75" customHeight="1" x14ac:dyDescent="0.2"/>
    <row r="10854" ht="12.75" customHeight="1" x14ac:dyDescent="0.2"/>
    <row r="10855" ht="12.75" customHeight="1" x14ac:dyDescent="0.2"/>
    <row r="10856" ht="12.75" customHeight="1" x14ac:dyDescent="0.2"/>
    <row r="10857" ht="12.75" customHeight="1" x14ac:dyDescent="0.2"/>
    <row r="10858" ht="12.75" customHeight="1" x14ac:dyDescent="0.2"/>
    <row r="10859" ht="12.75" customHeight="1" x14ac:dyDescent="0.2"/>
    <row r="10860" ht="12.75" customHeight="1" x14ac:dyDescent="0.2"/>
    <row r="10861" ht="12.75" customHeight="1" x14ac:dyDescent="0.2"/>
    <row r="10862" ht="12.75" customHeight="1" x14ac:dyDescent="0.2"/>
    <row r="10863" ht="12.75" customHeight="1" x14ac:dyDescent="0.2"/>
    <row r="10864" ht="12.75" customHeight="1" x14ac:dyDescent="0.2"/>
    <row r="10865" ht="12.75" customHeight="1" x14ac:dyDescent="0.2"/>
    <row r="10866" ht="12.75" customHeight="1" x14ac:dyDescent="0.2"/>
    <row r="10867" ht="12.75" customHeight="1" x14ac:dyDescent="0.2"/>
    <row r="10868" ht="12.75" customHeight="1" x14ac:dyDescent="0.2"/>
    <row r="10869" ht="12.75" customHeight="1" x14ac:dyDescent="0.2"/>
    <row r="10870" ht="12.75" customHeight="1" x14ac:dyDescent="0.2"/>
    <row r="10871" ht="12.75" customHeight="1" x14ac:dyDescent="0.2"/>
    <row r="10872" ht="12.75" customHeight="1" x14ac:dyDescent="0.2"/>
    <row r="10873" ht="12.75" customHeight="1" x14ac:dyDescent="0.2"/>
    <row r="10874" ht="12.75" customHeight="1" x14ac:dyDescent="0.2"/>
    <row r="10875" ht="12.75" customHeight="1" x14ac:dyDescent="0.2"/>
    <row r="10876" ht="12.75" customHeight="1" x14ac:dyDescent="0.2"/>
    <row r="10877" ht="12.75" customHeight="1" x14ac:dyDescent="0.2"/>
    <row r="10878" ht="12.75" customHeight="1" x14ac:dyDescent="0.2"/>
    <row r="10879" ht="12.75" customHeight="1" x14ac:dyDescent="0.2"/>
    <row r="10880" ht="12.75" customHeight="1" x14ac:dyDescent="0.2"/>
    <row r="10881" ht="12.75" customHeight="1" x14ac:dyDescent="0.2"/>
    <row r="10882" ht="12.75" customHeight="1" x14ac:dyDescent="0.2"/>
    <row r="10883" ht="12.75" customHeight="1" x14ac:dyDescent="0.2"/>
    <row r="10884" ht="12.75" customHeight="1" x14ac:dyDescent="0.2"/>
    <row r="10885" ht="12.75" customHeight="1" x14ac:dyDescent="0.2"/>
    <row r="10886" ht="12.75" customHeight="1" x14ac:dyDescent="0.2"/>
    <row r="10887" ht="12.75" customHeight="1" x14ac:dyDescent="0.2"/>
    <row r="10888" ht="12.75" customHeight="1" x14ac:dyDescent="0.2"/>
    <row r="10889" ht="12.75" customHeight="1" x14ac:dyDescent="0.2"/>
    <row r="10890" ht="12.75" customHeight="1" x14ac:dyDescent="0.2"/>
    <row r="10891" ht="12.75" customHeight="1" x14ac:dyDescent="0.2"/>
    <row r="10892" ht="12.75" customHeight="1" x14ac:dyDescent="0.2"/>
    <row r="10893" ht="12.75" customHeight="1" x14ac:dyDescent="0.2"/>
    <row r="10894" ht="12.75" customHeight="1" x14ac:dyDescent="0.2"/>
    <row r="10895" ht="12.75" customHeight="1" x14ac:dyDescent="0.2"/>
    <row r="10896" ht="12.75" customHeight="1" x14ac:dyDescent="0.2"/>
    <row r="10897" ht="12.75" customHeight="1" x14ac:dyDescent="0.2"/>
    <row r="10898" ht="12.75" customHeight="1" x14ac:dyDescent="0.2"/>
    <row r="10899" ht="12.75" customHeight="1" x14ac:dyDescent="0.2"/>
    <row r="10900" ht="12.75" customHeight="1" x14ac:dyDescent="0.2"/>
    <row r="10901" ht="12.75" customHeight="1" x14ac:dyDescent="0.2"/>
    <row r="10902" ht="12.75" customHeight="1" x14ac:dyDescent="0.2"/>
    <row r="10903" ht="12.75" customHeight="1" x14ac:dyDescent="0.2"/>
    <row r="10904" ht="12.75" customHeight="1" x14ac:dyDescent="0.2"/>
    <row r="10905" ht="12.75" customHeight="1" x14ac:dyDescent="0.2"/>
    <row r="10906" ht="12.75" customHeight="1" x14ac:dyDescent="0.2"/>
    <row r="10907" ht="12.75" customHeight="1" x14ac:dyDescent="0.2"/>
    <row r="10908" ht="12.75" customHeight="1" x14ac:dyDescent="0.2"/>
    <row r="10909" ht="12.75" customHeight="1" x14ac:dyDescent="0.2"/>
    <row r="10910" ht="12.75" customHeight="1" x14ac:dyDescent="0.2"/>
    <row r="10911" ht="12.75" customHeight="1" x14ac:dyDescent="0.2"/>
    <row r="10912" ht="12.75" customHeight="1" x14ac:dyDescent="0.2"/>
    <row r="10913" ht="12.75" customHeight="1" x14ac:dyDescent="0.2"/>
    <row r="10914" ht="12.75" customHeight="1" x14ac:dyDescent="0.2"/>
    <row r="10915" ht="12.75" customHeight="1" x14ac:dyDescent="0.2"/>
    <row r="10916" ht="12.75" customHeight="1" x14ac:dyDescent="0.2"/>
    <row r="10917" ht="12.75" customHeight="1" x14ac:dyDescent="0.2"/>
    <row r="10918" ht="12.75" customHeight="1" x14ac:dyDescent="0.2"/>
    <row r="10919" ht="12.75" customHeight="1" x14ac:dyDescent="0.2"/>
    <row r="10920" ht="12.75" customHeight="1" x14ac:dyDescent="0.2"/>
    <row r="10921" ht="12.75" customHeight="1" x14ac:dyDescent="0.2"/>
    <row r="10922" ht="12.75" customHeight="1" x14ac:dyDescent="0.2"/>
    <row r="10923" ht="12.75" customHeight="1" x14ac:dyDescent="0.2"/>
    <row r="10924" ht="12.75" customHeight="1" x14ac:dyDescent="0.2"/>
    <row r="10925" ht="12.75" customHeight="1" x14ac:dyDescent="0.2"/>
    <row r="10926" ht="12.75" customHeight="1" x14ac:dyDescent="0.2"/>
    <row r="10927" ht="12.75" customHeight="1" x14ac:dyDescent="0.2"/>
    <row r="10928" ht="12.75" customHeight="1" x14ac:dyDescent="0.2"/>
    <row r="10929" ht="12.75" customHeight="1" x14ac:dyDescent="0.2"/>
    <row r="10930" ht="12.75" customHeight="1" x14ac:dyDescent="0.2"/>
    <row r="10931" ht="12.75" customHeight="1" x14ac:dyDescent="0.2"/>
    <row r="10932" ht="12.75" customHeight="1" x14ac:dyDescent="0.2"/>
    <row r="10933" ht="12.75" customHeight="1" x14ac:dyDescent="0.2"/>
    <row r="10934" ht="12.75" customHeight="1" x14ac:dyDescent="0.2"/>
    <row r="10935" ht="12.75" customHeight="1" x14ac:dyDescent="0.2"/>
    <row r="10936" ht="12.75" customHeight="1" x14ac:dyDescent="0.2"/>
    <row r="10937" ht="12.75" customHeight="1" x14ac:dyDescent="0.2"/>
    <row r="10938" ht="12.75" customHeight="1" x14ac:dyDescent="0.2"/>
    <row r="10939" ht="12.75" customHeight="1" x14ac:dyDescent="0.2"/>
    <row r="10940" ht="12.75" customHeight="1" x14ac:dyDescent="0.2"/>
    <row r="10941" ht="12.75" customHeight="1" x14ac:dyDescent="0.2"/>
    <row r="10942" ht="12.75" customHeight="1" x14ac:dyDescent="0.2"/>
    <row r="10943" ht="12.75" customHeight="1" x14ac:dyDescent="0.2"/>
    <row r="10944" ht="12.75" customHeight="1" x14ac:dyDescent="0.2"/>
    <row r="10945" ht="12.75" customHeight="1" x14ac:dyDescent="0.2"/>
    <row r="10946" ht="12.75" customHeight="1" x14ac:dyDescent="0.2"/>
    <row r="10947" ht="12.75" customHeight="1" x14ac:dyDescent="0.2"/>
    <row r="10948" ht="12.75" customHeight="1" x14ac:dyDescent="0.2"/>
    <row r="10949" ht="12.75" customHeight="1" x14ac:dyDescent="0.2"/>
    <row r="10950" ht="12.75" customHeight="1" x14ac:dyDescent="0.2"/>
    <row r="10951" ht="12.75" customHeight="1" x14ac:dyDescent="0.2"/>
    <row r="10952" ht="12.75" customHeight="1" x14ac:dyDescent="0.2"/>
    <row r="10953" ht="12.75" customHeight="1" x14ac:dyDescent="0.2"/>
    <row r="10954" ht="12.75" customHeight="1" x14ac:dyDescent="0.2"/>
    <row r="10955" ht="12.75" customHeight="1" x14ac:dyDescent="0.2"/>
    <row r="10956" ht="12.75" customHeight="1" x14ac:dyDescent="0.2"/>
    <row r="10957" ht="12.75" customHeight="1" x14ac:dyDescent="0.2"/>
    <row r="10958" ht="12.75" customHeight="1" x14ac:dyDescent="0.2"/>
    <row r="10959" ht="12.75" customHeight="1" x14ac:dyDescent="0.2"/>
    <row r="10960" ht="12.75" customHeight="1" x14ac:dyDescent="0.2"/>
    <row r="10961" ht="12.75" customHeight="1" x14ac:dyDescent="0.2"/>
    <row r="10962" ht="12.75" customHeight="1" x14ac:dyDescent="0.2"/>
    <row r="10963" ht="12.75" customHeight="1" x14ac:dyDescent="0.2"/>
    <row r="10964" ht="12.75" customHeight="1" x14ac:dyDescent="0.2"/>
    <row r="10965" ht="12.75" customHeight="1" x14ac:dyDescent="0.2"/>
    <row r="10966" ht="12.75" customHeight="1" x14ac:dyDescent="0.2"/>
    <row r="10967" ht="12.75" customHeight="1" x14ac:dyDescent="0.2"/>
    <row r="10968" ht="12.75" customHeight="1" x14ac:dyDescent="0.2"/>
    <row r="10969" ht="12.75" customHeight="1" x14ac:dyDescent="0.2"/>
    <row r="10970" ht="12.75" customHeight="1" x14ac:dyDescent="0.2"/>
    <row r="10971" ht="12.75" customHeight="1" x14ac:dyDescent="0.2"/>
    <row r="10972" ht="12.75" customHeight="1" x14ac:dyDescent="0.2"/>
    <row r="10973" ht="12.75" customHeight="1" x14ac:dyDescent="0.2"/>
    <row r="10974" ht="12.75" customHeight="1" x14ac:dyDescent="0.2"/>
    <row r="10975" ht="12.75" customHeight="1" x14ac:dyDescent="0.2"/>
    <row r="10976" ht="12.75" customHeight="1" x14ac:dyDescent="0.2"/>
    <row r="10977" ht="12.75" customHeight="1" x14ac:dyDescent="0.2"/>
    <row r="10978" ht="12.75" customHeight="1" x14ac:dyDescent="0.2"/>
    <row r="10979" ht="12.75" customHeight="1" x14ac:dyDescent="0.2"/>
    <row r="10980" ht="12.75" customHeight="1" x14ac:dyDescent="0.2"/>
    <row r="10981" ht="12.75" customHeight="1" x14ac:dyDescent="0.2"/>
    <row r="10982" ht="12.75" customHeight="1" x14ac:dyDescent="0.2"/>
    <row r="10983" ht="12.75" customHeight="1" x14ac:dyDescent="0.2"/>
    <row r="10984" ht="12.75" customHeight="1" x14ac:dyDescent="0.2"/>
    <row r="10985" ht="12.75" customHeight="1" x14ac:dyDescent="0.2"/>
    <row r="10986" ht="12.75" customHeight="1" x14ac:dyDescent="0.2"/>
    <row r="10987" ht="12.75" customHeight="1" x14ac:dyDescent="0.2"/>
    <row r="10988" ht="12.75" customHeight="1" x14ac:dyDescent="0.2"/>
    <row r="10989" ht="12.75" customHeight="1" x14ac:dyDescent="0.2"/>
    <row r="10990" ht="12.75" customHeight="1" x14ac:dyDescent="0.2"/>
    <row r="10991" ht="12.75" customHeight="1" x14ac:dyDescent="0.2"/>
    <row r="10992" ht="12.75" customHeight="1" x14ac:dyDescent="0.2"/>
    <row r="10993" ht="12.75" customHeight="1" x14ac:dyDescent="0.2"/>
    <row r="10994" ht="12.75" customHeight="1" x14ac:dyDescent="0.2"/>
    <row r="10995" ht="12.75" customHeight="1" x14ac:dyDescent="0.2"/>
    <row r="10996" ht="12.75" customHeight="1" x14ac:dyDescent="0.2"/>
    <row r="10997" ht="12.75" customHeight="1" x14ac:dyDescent="0.2"/>
    <row r="10998" ht="12.75" customHeight="1" x14ac:dyDescent="0.2"/>
    <row r="10999" ht="12.75" customHeight="1" x14ac:dyDescent="0.2"/>
    <row r="11000" ht="12.75" customHeight="1" x14ac:dyDescent="0.2"/>
    <row r="11001" ht="12.75" customHeight="1" x14ac:dyDescent="0.2"/>
    <row r="11002" ht="12.75" customHeight="1" x14ac:dyDescent="0.2"/>
    <row r="11003" ht="12.75" customHeight="1" x14ac:dyDescent="0.2"/>
    <row r="11004" ht="12.75" customHeight="1" x14ac:dyDescent="0.2"/>
    <row r="11005" ht="12.75" customHeight="1" x14ac:dyDescent="0.2"/>
    <row r="11006" ht="12.75" customHeight="1" x14ac:dyDescent="0.2"/>
    <row r="11007" ht="12.75" customHeight="1" x14ac:dyDescent="0.2"/>
    <row r="11008" ht="12.75" customHeight="1" x14ac:dyDescent="0.2"/>
    <row r="11009" ht="12.75" customHeight="1" x14ac:dyDescent="0.2"/>
    <row r="11010" ht="12.75" customHeight="1" x14ac:dyDescent="0.2"/>
    <row r="11011" ht="12.75" customHeight="1" x14ac:dyDescent="0.2"/>
    <row r="11012" ht="12.75" customHeight="1" x14ac:dyDescent="0.2"/>
    <row r="11013" ht="12.75" customHeight="1" x14ac:dyDescent="0.2"/>
    <row r="11014" ht="12.75" customHeight="1" x14ac:dyDescent="0.2"/>
    <row r="11015" ht="12.75" customHeight="1" x14ac:dyDescent="0.2"/>
    <row r="11016" ht="12.75" customHeight="1" x14ac:dyDescent="0.2"/>
    <row r="11017" ht="12.75" customHeight="1" x14ac:dyDescent="0.2"/>
    <row r="11018" ht="12.75" customHeight="1" x14ac:dyDescent="0.2"/>
    <row r="11019" ht="12.75" customHeight="1" x14ac:dyDescent="0.2"/>
    <row r="11020" ht="12.75" customHeight="1" x14ac:dyDescent="0.2"/>
    <row r="11021" ht="12.75" customHeight="1" x14ac:dyDescent="0.2"/>
    <row r="11022" ht="12.75" customHeight="1" x14ac:dyDescent="0.2"/>
    <row r="11023" ht="12.75" customHeight="1" x14ac:dyDescent="0.2"/>
    <row r="11024" ht="12.75" customHeight="1" x14ac:dyDescent="0.2"/>
    <row r="11025" ht="12.75" customHeight="1" x14ac:dyDescent="0.2"/>
    <row r="11026" ht="12.75" customHeight="1" x14ac:dyDescent="0.2"/>
    <row r="11027" ht="12.75" customHeight="1" x14ac:dyDescent="0.2"/>
    <row r="11028" ht="12.75" customHeight="1" x14ac:dyDescent="0.2"/>
    <row r="11029" ht="12.75" customHeight="1" x14ac:dyDescent="0.2"/>
    <row r="11030" ht="12.75" customHeight="1" x14ac:dyDescent="0.2"/>
    <row r="11031" ht="12.75" customHeight="1" x14ac:dyDescent="0.2"/>
    <row r="11032" ht="12.75" customHeight="1" x14ac:dyDescent="0.2"/>
    <row r="11033" ht="12.75" customHeight="1" x14ac:dyDescent="0.2"/>
    <row r="11034" ht="12.75" customHeight="1" x14ac:dyDescent="0.2"/>
    <row r="11035" ht="12.75" customHeight="1" x14ac:dyDescent="0.2"/>
    <row r="11036" ht="12.75" customHeight="1" x14ac:dyDescent="0.2"/>
    <row r="11037" ht="12.75" customHeight="1" x14ac:dyDescent="0.2"/>
    <row r="11038" ht="12.75" customHeight="1" x14ac:dyDescent="0.2"/>
    <row r="11039" ht="12.75" customHeight="1" x14ac:dyDescent="0.2"/>
    <row r="11040" ht="12.75" customHeight="1" x14ac:dyDescent="0.2"/>
    <row r="11041" ht="12.75" customHeight="1" x14ac:dyDescent="0.2"/>
    <row r="11042" ht="12.75" customHeight="1" x14ac:dyDescent="0.2"/>
    <row r="11043" ht="12.75" customHeight="1" x14ac:dyDescent="0.2"/>
    <row r="11044" ht="12.75" customHeight="1" x14ac:dyDescent="0.2"/>
    <row r="11045" ht="12.75" customHeight="1" x14ac:dyDescent="0.2"/>
    <row r="11046" ht="12.75" customHeight="1" x14ac:dyDescent="0.2"/>
    <row r="11047" ht="12.75" customHeight="1" x14ac:dyDescent="0.2"/>
    <row r="11048" ht="12.75" customHeight="1" x14ac:dyDescent="0.2"/>
    <row r="11049" ht="12.75" customHeight="1" x14ac:dyDescent="0.2"/>
    <row r="11050" ht="12.75" customHeight="1" x14ac:dyDescent="0.2"/>
    <row r="11051" ht="12.75" customHeight="1" x14ac:dyDescent="0.2"/>
    <row r="11052" ht="12.75" customHeight="1" x14ac:dyDescent="0.2"/>
    <row r="11053" ht="12.75" customHeight="1" x14ac:dyDescent="0.2"/>
    <row r="11054" ht="12.75" customHeight="1" x14ac:dyDescent="0.2"/>
    <row r="11055" ht="12.75" customHeight="1" x14ac:dyDescent="0.2"/>
    <row r="11056" ht="12.75" customHeight="1" x14ac:dyDescent="0.2"/>
    <row r="11057" ht="12.75" customHeight="1" x14ac:dyDescent="0.2"/>
    <row r="11058" ht="12.75" customHeight="1" x14ac:dyDescent="0.2"/>
    <row r="11059" ht="12.75" customHeight="1" x14ac:dyDescent="0.2"/>
    <row r="11060" ht="12.75" customHeight="1" x14ac:dyDescent="0.2"/>
    <row r="11061" ht="12.75" customHeight="1" x14ac:dyDescent="0.2"/>
    <row r="11062" ht="12.75" customHeight="1" x14ac:dyDescent="0.2"/>
    <row r="11063" ht="12.75" customHeight="1" x14ac:dyDescent="0.2"/>
    <row r="11064" ht="12.75" customHeight="1" x14ac:dyDescent="0.2"/>
    <row r="11065" ht="12.75" customHeight="1" x14ac:dyDescent="0.2"/>
    <row r="11066" ht="12.75" customHeight="1" x14ac:dyDescent="0.2"/>
    <row r="11067" ht="12.75" customHeight="1" x14ac:dyDescent="0.2"/>
    <row r="11068" ht="12.75" customHeight="1" x14ac:dyDescent="0.2"/>
    <row r="11069" ht="12.75" customHeight="1" x14ac:dyDescent="0.2"/>
    <row r="11070" ht="12.75" customHeight="1" x14ac:dyDescent="0.2"/>
    <row r="11071" ht="12.75" customHeight="1" x14ac:dyDescent="0.2"/>
    <row r="11072" ht="12.75" customHeight="1" x14ac:dyDescent="0.2"/>
    <row r="11073" ht="12.75" customHeight="1" x14ac:dyDescent="0.2"/>
    <row r="11074" ht="12.75" customHeight="1" x14ac:dyDescent="0.2"/>
    <row r="11075" ht="12.75" customHeight="1" x14ac:dyDescent="0.2"/>
    <row r="11076" ht="12.75" customHeight="1" x14ac:dyDescent="0.2"/>
    <row r="11077" ht="12.75" customHeight="1" x14ac:dyDescent="0.2"/>
    <row r="11078" ht="12.75" customHeight="1" x14ac:dyDescent="0.2"/>
    <row r="11079" ht="12.75" customHeight="1" x14ac:dyDescent="0.2"/>
    <row r="11080" ht="12.75" customHeight="1" x14ac:dyDescent="0.2"/>
    <row r="11081" ht="12.75" customHeight="1" x14ac:dyDescent="0.2"/>
    <row r="11082" ht="12.75" customHeight="1" x14ac:dyDescent="0.2"/>
    <row r="11083" ht="12.75" customHeight="1" x14ac:dyDescent="0.2"/>
    <row r="11084" ht="12.75" customHeight="1" x14ac:dyDescent="0.2"/>
    <row r="11085" ht="12.75" customHeight="1" x14ac:dyDescent="0.2"/>
    <row r="11086" ht="12.75" customHeight="1" x14ac:dyDescent="0.2"/>
    <row r="11087" ht="12.75" customHeight="1" x14ac:dyDescent="0.2"/>
    <row r="11088" ht="12.75" customHeight="1" x14ac:dyDescent="0.2"/>
    <row r="11089" ht="12.75" customHeight="1" x14ac:dyDescent="0.2"/>
    <row r="11090" ht="12.75" customHeight="1" x14ac:dyDescent="0.2"/>
    <row r="11091" ht="12.75" customHeight="1" x14ac:dyDescent="0.2"/>
    <row r="11092" ht="12.75" customHeight="1" x14ac:dyDescent="0.2"/>
    <row r="11093" ht="12.75" customHeight="1" x14ac:dyDescent="0.2"/>
    <row r="11094" ht="12.75" customHeight="1" x14ac:dyDescent="0.2"/>
    <row r="11095" ht="12.75" customHeight="1" x14ac:dyDescent="0.2"/>
    <row r="11096" ht="12.75" customHeight="1" x14ac:dyDescent="0.2"/>
    <row r="11097" ht="12.75" customHeight="1" x14ac:dyDescent="0.2"/>
    <row r="11098" ht="12.75" customHeight="1" x14ac:dyDescent="0.2"/>
    <row r="11099" ht="12.75" customHeight="1" x14ac:dyDescent="0.2"/>
    <row r="11100" ht="12.75" customHeight="1" x14ac:dyDescent="0.2"/>
    <row r="11101" ht="12.75" customHeight="1" x14ac:dyDescent="0.2"/>
    <row r="11102" ht="12.75" customHeight="1" x14ac:dyDescent="0.2"/>
    <row r="11103" ht="12.75" customHeight="1" x14ac:dyDescent="0.2"/>
    <row r="11104" ht="12.75" customHeight="1" x14ac:dyDescent="0.2"/>
    <row r="11105" ht="12.75" customHeight="1" x14ac:dyDescent="0.2"/>
    <row r="11106" ht="12.75" customHeight="1" x14ac:dyDescent="0.2"/>
    <row r="11107" ht="12.75" customHeight="1" x14ac:dyDescent="0.2"/>
    <row r="11108" ht="12.75" customHeight="1" x14ac:dyDescent="0.2"/>
    <row r="11109" ht="12.75" customHeight="1" x14ac:dyDescent="0.2"/>
    <row r="11110" ht="12.75" customHeight="1" x14ac:dyDescent="0.2"/>
    <row r="11111" ht="12.75" customHeight="1" x14ac:dyDescent="0.2"/>
    <row r="11112" ht="12.75" customHeight="1" x14ac:dyDescent="0.2"/>
    <row r="11113" ht="12.75" customHeight="1" x14ac:dyDescent="0.2"/>
    <row r="11114" ht="12.75" customHeight="1" x14ac:dyDescent="0.2"/>
    <row r="11115" ht="12.75" customHeight="1" x14ac:dyDescent="0.2"/>
    <row r="11116" ht="12.75" customHeight="1" x14ac:dyDescent="0.2"/>
    <row r="11117" ht="12.75" customHeight="1" x14ac:dyDescent="0.2"/>
    <row r="11118" ht="12.75" customHeight="1" x14ac:dyDescent="0.2"/>
    <row r="11119" ht="12.75" customHeight="1" x14ac:dyDescent="0.2"/>
    <row r="11120" ht="12.75" customHeight="1" x14ac:dyDescent="0.2"/>
    <row r="11121" ht="12.75" customHeight="1" x14ac:dyDescent="0.2"/>
    <row r="11122" ht="12.75" customHeight="1" x14ac:dyDescent="0.2"/>
    <row r="11123" ht="12.75" customHeight="1" x14ac:dyDescent="0.2"/>
    <row r="11124" ht="12.75" customHeight="1" x14ac:dyDescent="0.2"/>
    <row r="11125" ht="12.75" customHeight="1" x14ac:dyDescent="0.2"/>
    <row r="11126" ht="12.75" customHeight="1" x14ac:dyDescent="0.2"/>
    <row r="11127" ht="12.75" customHeight="1" x14ac:dyDescent="0.2"/>
    <row r="11128" ht="12.75" customHeight="1" x14ac:dyDescent="0.2"/>
    <row r="11129" ht="12.75" customHeight="1" x14ac:dyDescent="0.2"/>
    <row r="11130" ht="12.75" customHeight="1" x14ac:dyDescent="0.2"/>
    <row r="11131" ht="12.75" customHeight="1" x14ac:dyDescent="0.2"/>
    <row r="11132" ht="12.75" customHeight="1" x14ac:dyDescent="0.2"/>
    <row r="11133" ht="12.75" customHeight="1" x14ac:dyDescent="0.2"/>
    <row r="11134" ht="12.75" customHeight="1" x14ac:dyDescent="0.2"/>
    <row r="11135" ht="12.75" customHeight="1" x14ac:dyDescent="0.2"/>
    <row r="11136" ht="12.75" customHeight="1" x14ac:dyDescent="0.2"/>
    <row r="11137" ht="12.75" customHeight="1" x14ac:dyDescent="0.2"/>
    <row r="11138" ht="12.75" customHeight="1" x14ac:dyDescent="0.2"/>
    <row r="11139" ht="12.75" customHeight="1" x14ac:dyDescent="0.2"/>
    <row r="11140" ht="12.75" customHeight="1" x14ac:dyDescent="0.2"/>
    <row r="11141" ht="12.75" customHeight="1" x14ac:dyDescent="0.2"/>
    <row r="11142" ht="12.75" customHeight="1" x14ac:dyDescent="0.2"/>
    <row r="11143" ht="12.75" customHeight="1" x14ac:dyDescent="0.2"/>
    <row r="11144" ht="12.75" customHeight="1" x14ac:dyDescent="0.2"/>
    <row r="11145" ht="12.75" customHeight="1" x14ac:dyDescent="0.2"/>
    <row r="11146" ht="12.75" customHeight="1" x14ac:dyDescent="0.2"/>
    <row r="11147" ht="12.75" customHeight="1" x14ac:dyDescent="0.2"/>
    <row r="11148" ht="12.75" customHeight="1" x14ac:dyDescent="0.2"/>
    <row r="11149" ht="12.75" customHeight="1" x14ac:dyDescent="0.2"/>
    <row r="11150" ht="12.75" customHeight="1" x14ac:dyDescent="0.2"/>
    <row r="11151" ht="12.75" customHeight="1" x14ac:dyDescent="0.2"/>
    <row r="11152" ht="12.75" customHeight="1" x14ac:dyDescent="0.2"/>
    <row r="11153" ht="12.75" customHeight="1" x14ac:dyDescent="0.2"/>
    <row r="11154" ht="12.75" customHeight="1" x14ac:dyDescent="0.2"/>
    <row r="11155" ht="12.75" customHeight="1" x14ac:dyDescent="0.2"/>
    <row r="11156" ht="12.75" customHeight="1" x14ac:dyDescent="0.2"/>
    <row r="11157" ht="12.75" customHeight="1" x14ac:dyDescent="0.2"/>
    <row r="11158" ht="12.75" customHeight="1" x14ac:dyDescent="0.2"/>
    <row r="11159" ht="12.75" customHeight="1" x14ac:dyDescent="0.2"/>
    <row r="11160" ht="12.75" customHeight="1" x14ac:dyDescent="0.2"/>
    <row r="11161" ht="12.75" customHeight="1" x14ac:dyDescent="0.2"/>
    <row r="11162" ht="12.75" customHeight="1" x14ac:dyDescent="0.2"/>
    <row r="11163" ht="12.75" customHeight="1" x14ac:dyDescent="0.2"/>
    <row r="11164" ht="12.75" customHeight="1" x14ac:dyDescent="0.2"/>
    <row r="11165" ht="12.75" customHeight="1" x14ac:dyDescent="0.2"/>
    <row r="11166" ht="12.75" customHeight="1" x14ac:dyDescent="0.2"/>
    <row r="11167" ht="12.75" customHeight="1" x14ac:dyDescent="0.2"/>
    <row r="11168" ht="12.75" customHeight="1" x14ac:dyDescent="0.2"/>
    <row r="11169" ht="12.75" customHeight="1" x14ac:dyDescent="0.2"/>
    <row r="11170" ht="12.75" customHeight="1" x14ac:dyDescent="0.2"/>
    <row r="11171" ht="12.75" customHeight="1" x14ac:dyDescent="0.2"/>
    <row r="11172" ht="12.75" customHeight="1" x14ac:dyDescent="0.2"/>
    <row r="11173" ht="12.75" customHeight="1" x14ac:dyDescent="0.2"/>
    <row r="11174" ht="12.75" customHeight="1" x14ac:dyDescent="0.2"/>
    <row r="11175" ht="12.75" customHeight="1" x14ac:dyDescent="0.2"/>
    <row r="11176" ht="12.75" customHeight="1" x14ac:dyDescent="0.2"/>
    <row r="11177" ht="12.75" customHeight="1" x14ac:dyDescent="0.2"/>
    <row r="11178" ht="12.75" customHeight="1" x14ac:dyDescent="0.2"/>
    <row r="11179" ht="12.75" customHeight="1" x14ac:dyDescent="0.2"/>
    <row r="11180" ht="12.75" customHeight="1" x14ac:dyDescent="0.2"/>
    <row r="11181" ht="12.75" customHeight="1" x14ac:dyDescent="0.2"/>
    <row r="11182" ht="12.75" customHeight="1" x14ac:dyDescent="0.2"/>
    <row r="11183" ht="12.75" customHeight="1" x14ac:dyDescent="0.2"/>
    <row r="11184" ht="12.75" customHeight="1" x14ac:dyDescent="0.2"/>
    <row r="11185" ht="12.75" customHeight="1" x14ac:dyDescent="0.2"/>
    <row r="11186" ht="12.75" customHeight="1" x14ac:dyDescent="0.2"/>
    <row r="11187" ht="12.75" customHeight="1" x14ac:dyDescent="0.2"/>
    <row r="11188" ht="12.75" customHeight="1" x14ac:dyDescent="0.2"/>
    <row r="11189" ht="12.75" customHeight="1" x14ac:dyDescent="0.2"/>
    <row r="11190" ht="12.75" customHeight="1" x14ac:dyDescent="0.2"/>
    <row r="11191" ht="12.75" customHeight="1" x14ac:dyDescent="0.2"/>
    <row r="11192" ht="12.75" customHeight="1" x14ac:dyDescent="0.2"/>
    <row r="11193" ht="12.75" customHeight="1" x14ac:dyDescent="0.2"/>
    <row r="11194" ht="12.75" customHeight="1" x14ac:dyDescent="0.2"/>
    <row r="11195" ht="12.75" customHeight="1" x14ac:dyDescent="0.2"/>
    <row r="11196" ht="12.75" customHeight="1" x14ac:dyDescent="0.2"/>
    <row r="11197" ht="12.75" customHeight="1" x14ac:dyDescent="0.2"/>
    <row r="11198" ht="12.75" customHeight="1" x14ac:dyDescent="0.2"/>
    <row r="11199" ht="12.75" customHeight="1" x14ac:dyDescent="0.2"/>
    <row r="11200" ht="12.75" customHeight="1" x14ac:dyDescent="0.2"/>
    <row r="11201" ht="12.75" customHeight="1" x14ac:dyDescent="0.2"/>
    <row r="11202" ht="12.75" customHeight="1" x14ac:dyDescent="0.2"/>
    <row r="11203" ht="12.75" customHeight="1" x14ac:dyDescent="0.2"/>
    <row r="11204" ht="12.75" customHeight="1" x14ac:dyDescent="0.2"/>
    <row r="11205" ht="12.75" customHeight="1" x14ac:dyDescent="0.2"/>
    <row r="11206" ht="12.75" customHeight="1" x14ac:dyDescent="0.2"/>
    <row r="11207" ht="12.75" customHeight="1" x14ac:dyDescent="0.2"/>
    <row r="11208" ht="12.75" customHeight="1" x14ac:dyDescent="0.2"/>
    <row r="11209" ht="12.75" customHeight="1" x14ac:dyDescent="0.2"/>
    <row r="11210" ht="12.75" customHeight="1" x14ac:dyDescent="0.2"/>
    <row r="11211" ht="12.75" customHeight="1" x14ac:dyDescent="0.2"/>
    <row r="11212" ht="12.75" customHeight="1" x14ac:dyDescent="0.2"/>
    <row r="11213" ht="12.75" customHeight="1" x14ac:dyDescent="0.2"/>
    <row r="11214" ht="12.75" customHeight="1" x14ac:dyDescent="0.2"/>
    <row r="11215" ht="12.75" customHeight="1" x14ac:dyDescent="0.2"/>
    <row r="11216" ht="12.75" customHeight="1" x14ac:dyDescent="0.2"/>
    <row r="11217" ht="12.75" customHeight="1" x14ac:dyDescent="0.2"/>
    <row r="11218" ht="12.75" customHeight="1" x14ac:dyDescent="0.2"/>
    <row r="11219" ht="12.75" customHeight="1" x14ac:dyDescent="0.2"/>
    <row r="11220" ht="12.75" customHeight="1" x14ac:dyDescent="0.2"/>
    <row r="11221" ht="12.75" customHeight="1" x14ac:dyDescent="0.2"/>
    <row r="11222" ht="12.75" customHeight="1" x14ac:dyDescent="0.2"/>
    <row r="11223" ht="12.75" customHeight="1" x14ac:dyDescent="0.2"/>
    <row r="11224" ht="12.75" customHeight="1" x14ac:dyDescent="0.2"/>
    <row r="11225" ht="12.75" customHeight="1" x14ac:dyDescent="0.2"/>
    <row r="11226" ht="12.75" customHeight="1" x14ac:dyDescent="0.2"/>
    <row r="11227" ht="12.75" customHeight="1" x14ac:dyDescent="0.2"/>
    <row r="11228" ht="12.75" customHeight="1" x14ac:dyDescent="0.2"/>
    <row r="11229" ht="12.75" customHeight="1" x14ac:dyDescent="0.2"/>
    <row r="11230" ht="12.75" customHeight="1" x14ac:dyDescent="0.2"/>
    <row r="11231" ht="12.75" customHeight="1" x14ac:dyDescent="0.2"/>
    <row r="11232" ht="12.75" customHeight="1" x14ac:dyDescent="0.2"/>
    <row r="11233" ht="12.75" customHeight="1" x14ac:dyDescent="0.2"/>
    <row r="11234" ht="12.75" customHeight="1" x14ac:dyDescent="0.2"/>
    <row r="11235" ht="12.75" customHeight="1" x14ac:dyDescent="0.2"/>
    <row r="11236" ht="12.75" customHeight="1" x14ac:dyDescent="0.2"/>
    <row r="11237" ht="12.75" customHeight="1" x14ac:dyDescent="0.2"/>
    <row r="11238" ht="12.75" customHeight="1" x14ac:dyDescent="0.2"/>
    <row r="11239" ht="12.75" customHeight="1" x14ac:dyDescent="0.2"/>
    <row r="11240" ht="12.75" customHeight="1" x14ac:dyDescent="0.2"/>
    <row r="11241" ht="12.75" customHeight="1" x14ac:dyDescent="0.2"/>
    <row r="11242" ht="12.75" customHeight="1" x14ac:dyDescent="0.2"/>
    <row r="11243" ht="12.75" customHeight="1" x14ac:dyDescent="0.2"/>
    <row r="11244" ht="12.75" customHeight="1" x14ac:dyDescent="0.2"/>
    <row r="11245" ht="12.75" customHeight="1" x14ac:dyDescent="0.2"/>
    <row r="11246" ht="12.75" customHeight="1" x14ac:dyDescent="0.2"/>
    <row r="11247" ht="12.75" customHeight="1" x14ac:dyDescent="0.2"/>
    <row r="11248" ht="12.75" customHeight="1" x14ac:dyDescent="0.2"/>
    <row r="11249" ht="12.75" customHeight="1" x14ac:dyDescent="0.2"/>
    <row r="11250" ht="12.75" customHeight="1" x14ac:dyDescent="0.2"/>
    <row r="11251" ht="12.75" customHeight="1" x14ac:dyDescent="0.2"/>
    <row r="11252" ht="12.75" customHeight="1" x14ac:dyDescent="0.2"/>
    <row r="11253" ht="12.75" customHeight="1" x14ac:dyDescent="0.2"/>
    <row r="11254" ht="12.75" customHeight="1" x14ac:dyDescent="0.2"/>
    <row r="11255" ht="12.75" customHeight="1" x14ac:dyDescent="0.2"/>
    <row r="11256" ht="12.75" customHeight="1" x14ac:dyDescent="0.2"/>
    <row r="11257" ht="12.75" customHeight="1" x14ac:dyDescent="0.2"/>
    <row r="11258" ht="12.75" customHeight="1" x14ac:dyDescent="0.2"/>
    <row r="11259" ht="12.75" customHeight="1" x14ac:dyDescent="0.2"/>
    <row r="11260" ht="12.75" customHeight="1" x14ac:dyDescent="0.2"/>
    <row r="11261" ht="12.75" customHeight="1" x14ac:dyDescent="0.2"/>
    <row r="11262" ht="12.75" customHeight="1" x14ac:dyDescent="0.2"/>
    <row r="11263" ht="12.75" customHeight="1" x14ac:dyDescent="0.2"/>
    <row r="11264" ht="12.75" customHeight="1" x14ac:dyDescent="0.2"/>
    <row r="11265" ht="12.75" customHeight="1" x14ac:dyDescent="0.2"/>
    <row r="11266" ht="12.75" customHeight="1" x14ac:dyDescent="0.2"/>
    <row r="11267" ht="12.75" customHeight="1" x14ac:dyDescent="0.2"/>
    <row r="11268" ht="12.75" customHeight="1" x14ac:dyDescent="0.2"/>
    <row r="11269" ht="12.75" customHeight="1" x14ac:dyDescent="0.2"/>
    <row r="11270" ht="12.75" customHeight="1" x14ac:dyDescent="0.2"/>
    <row r="11271" ht="12.75" customHeight="1" x14ac:dyDescent="0.2"/>
    <row r="11272" ht="12.75" customHeight="1" x14ac:dyDescent="0.2"/>
    <row r="11273" ht="12.75" customHeight="1" x14ac:dyDescent="0.2"/>
    <row r="11274" ht="12.75" customHeight="1" x14ac:dyDescent="0.2"/>
    <row r="11275" ht="12.75" customHeight="1" x14ac:dyDescent="0.2"/>
    <row r="11276" ht="12.75" customHeight="1" x14ac:dyDescent="0.2"/>
    <row r="11277" ht="12.75" customHeight="1" x14ac:dyDescent="0.2"/>
    <row r="11278" ht="12.75" customHeight="1" x14ac:dyDescent="0.2"/>
    <row r="11279" ht="12.75" customHeight="1" x14ac:dyDescent="0.2"/>
    <row r="11280" ht="12.75" customHeight="1" x14ac:dyDescent="0.2"/>
    <row r="11281" ht="12.75" customHeight="1" x14ac:dyDescent="0.2"/>
    <row r="11282" ht="12.75" customHeight="1" x14ac:dyDescent="0.2"/>
    <row r="11283" ht="12.75" customHeight="1" x14ac:dyDescent="0.2"/>
    <row r="11284" ht="12.75" customHeight="1" x14ac:dyDescent="0.2"/>
    <row r="11285" ht="12.75" customHeight="1" x14ac:dyDescent="0.2"/>
    <row r="11286" ht="12.75" customHeight="1" x14ac:dyDescent="0.2"/>
    <row r="11287" ht="12.75" customHeight="1" x14ac:dyDescent="0.2"/>
    <row r="11288" ht="12.75" customHeight="1" x14ac:dyDescent="0.2"/>
    <row r="11289" ht="12.75" customHeight="1" x14ac:dyDescent="0.2"/>
    <row r="11290" ht="12.75" customHeight="1" x14ac:dyDescent="0.2"/>
    <row r="11291" ht="12.75" customHeight="1" x14ac:dyDescent="0.2"/>
    <row r="11292" ht="12.75" customHeight="1" x14ac:dyDescent="0.2"/>
    <row r="11293" ht="12.75" customHeight="1" x14ac:dyDescent="0.2"/>
    <row r="11294" ht="12.75" customHeight="1" x14ac:dyDescent="0.2"/>
    <row r="11295" ht="12.75" customHeight="1" x14ac:dyDescent="0.2"/>
    <row r="11296" ht="12.75" customHeight="1" x14ac:dyDescent="0.2"/>
    <row r="11297" ht="12.75" customHeight="1" x14ac:dyDescent="0.2"/>
    <row r="11298" ht="12.75" customHeight="1" x14ac:dyDescent="0.2"/>
    <row r="11299" ht="12.75" customHeight="1" x14ac:dyDescent="0.2"/>
    <row r="11300" ht="12.75" customHeight="1" x14ac:dyDescent="0.2"/>
    <row r="11301" ht="12.75" customHeight="1" x14ac:dyDescent="0.2"/>
    <row r="11302" ht="12.75" customHeight="1" x14ac:dyDescent="0.2"/>
    <row r="11303" ht="12.75" customHeight="1" x14ac:dyDescent="0.2"/>
    <row r="11304" ht="12.75" customHeight="1" x14ac:dyDescent="0.2"/>
    <row r="11305" ht="12.75" customHeight="1" x14ac:dyDescent="0.2"/>
    <row r="11306" ht="12.75" customHeight="1" x14ac:dyDescent="0.2"/>
    <row r="11307" ht="12.75" customHeight="1" x14ac:dyDescent="0.2"/>
    <row r="11308" ht="12.75" customHeight="1" x14ac:dyDescent="0.2"/>
    <row r="11309" ht="12.75" customHeight="1" x14ac:dyDescent="0.2"/>
    <row r="11310" ht="12.75" customHeight="1" x14ac:dyDescent="0.2"/>
    <row r="11311" ht="12.75" customHeight="1" x14ac:dyDescent="0.2"/>
    <row r="11312" ht="12.75" customHeight="1" x14ac:dyDescent="0.2"/>
    <row r="11313" ht="12.75" customHeight="1" x14ac:dyDescent="0.2"/>
    <row r="11314" ht="12.75" customHeight="1" x14ac:dyDescent="0.2"/>
    <row r="11315" ht="12.75" customHeight="1" x14ac:dyDescent="0.2"/>
    <row r="11316" ht="12.75" customHeight="1" x14ac:dyDescent="0.2"/>
    <row r="11317" ht="12.75" customHeight="1" x14ac:dyDescent="0.2"/>
    <row r="11318" ht="12.75" customHeight="1" x14ac:dyDescent="0.2"/>
    <row r="11319" ht="12.75" customHeight="1" x14ac:dyDescent="0.2"/>
    <row r="11320" ht="12.75" customHeight="1" x14ac:dyDescent="0.2"/>
    <row r="11321" ht="12.75" customHeight="1" x14ac:dyDescent="0.2"/>
    <row r="11322" ht="12.75" customHeight="1" x14ac:dyDescent="0.2"/>
    <row r="11323" ht="12.75" customHeight="1" x14ac:dyDescent="0.2"/>
    <row r="11324" ht="12.75" customHeight="1" x14ac:dyDescent="0.2"/>
    <row r="11325" ht="12.75" customHeight="1" x14ac:dyDescent="0.2"/>
    <row r="11326" ht="12.75" customHeight="1" x14ac:dyDescent="0.2"/>
    <row r="11327" ht="12.75" customHeight="1" x14ac:dyDescent="0.2"/>
    <row r="11328" ht="12.75" customHeight="1" x14ac:dyDescent="0.2"/>
    <row r="11329" ht="12.75" customHeight="1" x14ac:dyDescent="0.2"/>
    <row r="11330" ht="12.75" customHeight="1" x14ac:dyDescent="0.2"/>
    <row r="11331" ht="12.75" customHeight="1" x14ac:dyDescent="0.2"/>
    <row r="11332" ht="12.75" customHeight="1" x14ac:dyDescent="0.2"/>
    <row r="11333" ht="12.75" customHeight="1" x14ac:dyDescent="0.2"/>
    <row r="11334" ht="12.75" customHeight="1" x14ac:dyDescent="0.2"/>
    <row r="11335" ht="12.75" customHeight="1" x14ac:dyDescent="0.2"/>
    <row r="11336" ht="12.75" customHeight="1" x14ac:dyDescent="0.2"/>
    <row r="11337" ht="12.75" customHeight="1" x14ac:dyDescent="0.2"/>
    <row r="11338" ht="12.75" customHeight="1" x14ac:dyDescent="0.2"/>
    <row r="11339" ht="12.75" customHeight="1" x14ac:dyDescent="0.2"/>
    <row r="11340" ht="12.75" customHeight="1" x14ac:dyDescent="0.2"/>
    <row r="11341" ht="12.75" customHeight="1" x14ac:dyDescent="0.2"/>
    <row r="11342" ht="12.75" customHeight="1" x14ac:dyDescent="0.2"/>
    <row r="11343" ht="12.75" customHeight="1" x14ac:dyDescent="0.2"/>
    <row r="11344" ht="12.75" customHeight="1" x14ac:dyDescent="0.2"/>
    <row r="11345" ht="12.75" customHeight="1" x14ac:dyDescent="0.2"/>
    <row r="11346" ht="12.75" customHeight="1" x14ac:dyDescent="0.2"/>
    <row r="11347" ht="12.75" customHeight="1" x14ac:dyDescent="0.2"/>
    <row r="11348" ht="12.75" customHeight="1" x14ac:dyDescent="0.2"/>
    <row r="11349" ht="12.75" customHeight="1" x14ac:dyDescent="0.2"/>
    <row r="11350" ht="12.75" customHeight="1" x14ac:dyDescent="0.2"/>
    <row r="11351" ht="12.75" customHeight="1" x14ac:dyDescent="0.2"/>
    <row r="11352" ht="12.75" customHeight="1" x14ac:dyDescent="0.2"/>
    <row r="11353" ht="12.75" customHeight="1" x14ac:dyDescent="0.2"/>
    <row r="11354" ht="12.75" customHeight="1" x14ac:dyDescent="0.2"/>
    <row r="11355" ht="12.75" customHeight="1" x14ac:dyDescent="0.2"/>
    <row r="11356" ht="12.75" customHeight="1" x14ac:dyDescent="0.2"/>
    <row r="11357" ht="12.75" customHeight="1" x14ac:dyDescent="0.2"/>
    <row r="11358" ht="12.75" customHeight="1" x14ac:dyDescent="0.2"/>
    <row r="11359" ht="12.75" customHeight="1" x14ac:dyDescent="0.2"/>
    <row r="11360" ht="12.75" customHeight="1" x14ac:dyDescent="0.2"/>
    <row r="11361" ht="12.75" customHeight="1" x14ac:dyDescent="0.2"/>
    <row r="11362" ht="12.75" customHeight="1" x14ac:dyDescent="0.2"/>
    <row r="11363" ht="12.75" customHeight="1" x14ac:dyDescent="0.2"/>
    <row r="11364" ht="12.75" customHeight="1" x14ac:dyDescent="0.2"/>
    <row r="11365" ht="12.75" customHeight="1" x14ac:dyDescent="0.2"/>
    <row r="11366" ht="12.75" customHeight="1" x14ac:dyDescent="0.2"/>
    <row r="11367" ht="12.75" customHeight="1" x14ac:dyDescent="0.2"/>
    <row r="11368" ht="12.75" customHeight="1" x14ac:dyDescent="0.2"/>
    <row r="11369" ht="12.75" customHeight="1" x14ac:dyDescent="0.2"/>
    <row r="11370" ht="12.75" customHeight="1" x14ac:dyDescent="0.2"/>
    <row r="11371" ht="12.75" customHeight="1" x14ac:dyDescent="0.2"/>
    <row r="11372" ht="12.75" customHeight="1" x14ac:dyDescent="0.2"/>
    <row r="11373" ht="12.75" customHeight="1" x14ac:dyDescent="0.2"/>
    <row r="11374" ht="12.75" customHeight="1" x14ac:dyDescent="0.2"/>
    <row r="11375" ht="12.75" customHeight="1" x14ac:dyDescent="0.2"/>
    <row r="11376" ht="12.75" customHeight="1" x14ac:dyDescent="0.2"/>
    <row r="11377" ht="12.75" customHeight="1" x14ac:dyDescent="0.2"/>
    <row r="11378" ht="12.75" customHeight="1" x14ac:dyDescent="0.2"/>
    <row r="11379" ht="12.75" customHeight="1" x14ac:dyDescent="0.2"/>
    <row r="11380" ht="12.75" customHeight="1" x14ac:dyDescent="0.2"/>
    <row r="11381" ht="12.75" customHeight="1" x14ac:dyDescent="0.2"/>
    <row r="11382" ht="12.75" customHeight="1" x14ac:dyDescent="0.2"/>
    <row r="11383" ht="12.75" customHeight="1" x14ac:dyDescent="0.2"/>
    <row r="11384" ht="12.75" customHeight="1" x14ac:dyDescent="0.2"/>
    <row r="11385" ht="12.75" customHeight="1" x14ac:dyDescent="0.2"/>
    <row r="11386" ht="12.75" customHeight="1" x14ac:dyDescent="0.2"/>
    <row r="11387" ht="12.75" customHeight="1" x14ac:dyDescent="0.2"/>
    <row r="11388" ht="12.75" customHeight="1" x14ac:dyDescent="0.2"/>
    <row r="11389" ht="12.75" customHeight="1" x14ac:dyDescent="0.2"/>
    <row r="11390" ht="12.75" customHeight="1" x14ac:dyDescent="0.2"/>
    <row r="11391" ht="12.75" customHeight="1" x14ac:dyDescent="0.2"/>
    <row r="11392" ht="12.75" customHeight="1" x14ac:dyDescent="0.2"/>
    <row r="11393" ht="12.75" customHeight="1" x14ac:dyDescent="0.2"/>
    <row r="11394" ht="12.75" customHeight="1" x14ac:dyDescent="0.2"/>
    <row r="11395" ht="12.75" customHeight="1" x14ac:dyDescent="0.2"/>
    <row r="11396" ht="12.75" customHeight="1" x14ac:dyDescent="0.2"/>
    <row r="11397" ht="12.75" customHeight="1" x14ac:dyDescent="0.2"/>
    <row r="11398" ht="12.75" customHeight="1" x14ac:dyDescent="0.2"/>
    <row r="11399" ht="12.75" customHeight="1" x14ac:dyDescent="0.2"/>
    <row r="11400" ht="12.75" customHeight="1" x14ac:dyDescent="0.2"/>
    <row r="11401" ht="12.75" customHeight="1" x14ac:dyDescent="0.2"/>
    <row r="11402" ht="12.75" customHeight="1" x14ac:dyDescent="0.2"/>
    <row r="11403" ht="12.75" customHeight="1" x14ac:dyDescent="0.2"/>
    <row r="11404" ht="12.75" customHeight="1" x14ac:dyDescent="0.2"/>
    <row r="11405" ht="12.75" customHeight="1" x14ac:dyDescent="0.2"/>
    <row r="11406" ht="12.75" customHeight="1" x14ac:dyDescent="0.2"/>
    <row r="11407" ht="12.75" customHeight="1" x14ac:dyDescent="0.2"/>
    <row r="11408" ht="12.75" customHeight="1" x14ac:dyDescent="0.2"/>
    <row r="11409" ht="12.75" customHeight="1" x14ac:dyDescent="0.2"/>
    <row r="11410" ht="12.75" customHeight="1" x14ac:dyDescent="0.2"/>
    <row r="11411" ht="12.75" customHeight="1" x14ac:dyDescent="0.2"/>
    <row r="11412" ht="12.75" customHeight="1" x14ac:dyDescent="0.2"/>
    <row r="11413" ht="12.75" customHeight="1" x14ac:dyDescent="0.2"/>
    <row r="11414" ht="12.75" customHeight="1" x14ac:dyDescent="0.2"/>
    <row r="11415" ht="12.75" customHeight="1" x14ac:dyDescent="0.2"/>
    <row r="11416" ht="12.75" customHeight="1" x14ac:dyDescent="0.2"/>
    <row r="11417" ht="12.75" customHeight="1" x14ac:dyDescent="0.2"/>
    <row r="11418" ht="12.75" customHeight="1" x14ac:dyDescent="0.2"/>
    <row r="11419" ht="12.75" customHeight="1" x14ac:dyDescent="0.2"/>
    <row r="11420" ht="12.75" customHeight="1" x14ac:dyDescent="0.2"/>
    <row r="11421" ht="12.75" customHeight="1" x14ac:dyDescent="0.2"/>
    <row r="11422" ht="12.75" customHeight="1" x14ac:dyDescent="0.2"/>
    <row r="11423" ht="12.75" customHeight="1" x14ac:dyDescent="0.2"/>
    <row r="11424" ht="12.75" customHeight="1" x14ac:dyDescent="0.2"/>
    <row r="11425" ht="12.75" customHeight="1" x14ac:dyDescent="0.2"/>
    <row r="11426" ht="12.75" customHeight="1" x14ac:dyDescent="0.2"/>
    <row r="11427" ht="12.75" customHeight="1" x14ac:dyDescent="0.2"/>
    <row r="11428" ht="12.75" customHeight="1" x14ac:dyDescent="0.2"/>
    <row r="11429" ht="12.75" customHeight="1" x14ac:dyDescent="0.2"/>
    <row r="11430" ht="12.75" customHeight="1" x14ac:dyDescent="0.2"/>
    <row r="11431" ht="12.75" customHeight="1" x14ac:dyDescent="0.2"/>
    <row r="11432" ht="12.75" customHeight="1" x14ac:dyDescent="0.2"/>
    <row r="11433" ht="12.75" customHeight="1" x14ac:dyDescent="0.2"/>
    <row r="11434" ht="12.75" customHeight="1" x14ac:dyDescent="0.2"/>
    <row r="11435" ht="12.75" customHeight="1" x14ac:dyDescent="0.2"/>
    <row r="11436" ht="12.75" customHeight="1" x14ac:dyDescent="0.2"/>
    <row r="11437" ht="12.75" customHeight="1" x14ac:dyDescent="0.2"/>
    <row r="11438" ht="12.75" customHeight="1" x14ac:dyDescent="0.2"/>
    <row r="11439" ht="12.75" customHeight="1" x14ac:dyDescent="0.2"/>
    <row r="11440" ht="12.75" customHeight="1" x14ac:dyDescent="0.2"/>
    <row r="11441" ht="12.75" customHeight="1" x14ac:dyDescent="0.2"/>
    <row r="11442" ht="12.75" customHeight="1" x14ac:dyDescent="0.2"/>
    <row r="11443" ht="12.75" customHeight="1" x14ac:dyDescent="0.2"/>
    <row r="11444" ht="12.75" customHeight="1" x14ac:dyDescent="0.2"/>
    <row r="11445" ht="12.75" customHeight="1" x14ac:dyDescent="0.2"/>
    <row r="11446" ht="12.75" customHeight="1" x14ac:dyDescent="0.2"/>
    <row r="11447" ht="12.75" customHeight="1" x14ac:dyDescent="0.2"/>
    <row r="11448" ht="12.75" customHeight="1" x14ac:dyDescent="0.2"/>
    <row r="11449" ht="12.75" customHeight="1" x14ac:dyDescent="0.2"/>
    <row r="11450" ht="12.75" customHeight="1" x14ac:dyDescent="0.2"/>
    <row r="11451" ht="12.75" customHeight="1" x14ac:dyDescent="0.2"/>
    <row r="11452" ht="12.75" customHeight="1" x14ac:dyDescent="0.2"/>
    <row r="11453" ht="12.75" customHeight="1" x14ac:dyDescent="0.2"/>
    <row r="11454" ht="12.75" customHeight="1" x14ac:dyDescent="0.2"/>
    <row r="11455" ht="12.75" customHeight="1" x14ac:dyDescent="0.2"/>
    <row r="11456" ht="12.75" customHeight="1" x14ac:dyDescent="0.2"/>
    <row r="11457" ht="12.75" customHeight="1" x14ac:dyDescent="0.2"/>
    <row r="11458" ht="12.75" customHeight="1" x14ac:dyDescent="0.2"/>
    <row r="11459" ht="12.75" customHeight="1" x14ac:dyDescent="0.2"/>
    <row r="11460" ht="12.75" customHeight="1" x14ac:dyDescent="0.2"/>
    <row r="11461" ht="12.75" customHeight="1" x14ac:dyDescent="0.2"/>
    <row r="11462" ht="12.75" customHeight="1" x14ac:dyDescent="0.2"/>
    <row r="11463" ht="12.75" customHeight="1" x14ac:dyDescent="0.2"/>
    <row r="11464" ht="12.75" customHeight="1" x14ac:dyDescent="0.2"/>
    <row r="11465" ht="12.75" customHeight="1" x14ac:dyDescent="0.2"/>
    <row r="11466" ht="12.75" customHeight="1" x14ac:dyDescent="0.2"/>
    <row r="11467" ht="12.75" customHeight="1" x14ac:dyDescent="0.2"/>
    <row r="11468" ht="12.75" customHeight="1" x14ac:dyDescent="0.2"/>
    <row r="11469" ht="12.75" customHeight="1" x14ac:dyDescent="0.2"/>
    <row r="11470" ht="12.75" customHeight="1" x14ac:dyDescent="0.2"/>
    <row r="11471" ht="12.75" customHeight="1" x14ac:dyDescent="0.2"/>
    <row r="11472" ht="12.75" customHeight="1" x14ac:dyDescent="0.2"/>
    <row r="11473" ht="12.75" customHeight="1" x14ac:dyDescent="0.2"/>
    <row r="11474" ht="12.75" customHeight="1" x14ac:dyDescent="0.2"/>
    <row r="11475" ht="12.75" customHeight="1" x14ac:dyDescent="0.2"/>
    <row r="11476" ht="12.75" customHeight="1" x14ac:dyDescent="0.2"/>
    <row r="11477" ht="12.75" customHeight="1" x14ac:dyDescent="0.2"/>
    <row r="11478" ht="12.75" customHeight="1" x14ac:dyDescent="0.2"/>
    <row r="11479" ht="12.75" customHeight="1" x14ac:dyDescent="0.2"/>
    <row r="11480" ht="12.75" customHeight="1" x14ac:dyDescent="0.2"/>
    <row r="11481" ht="12.75" customHeight="1" x14ac:dyDescent="0.2"/>
    <row r="11482" ht="12.75" customHeight="1" x14ac:dyDescent="0.2"/>
    <row r="11483" ht="12.75" customHeight="1" x14ac:dyDescent="0.2"/>
    <row r="11484" ht="12.75" customHeight="1" x14ac:dyDescent="0.2"/>
    <row r="11485" ht="12.75" customHeight="1" x14ac:dyDescent="0.2"/>
    <row r="11486" ht="12.75" customHeight="1" x14ac:dyDescent="0.2"/>
    <row r="11487" ht="12.75" customHeight="1" x14ac:dyDescent="0.2"/>
    <row r="11488" ht="12.75" customHeight="1" x14ac:dyDescent="0.2"/>
    <row r="11489" ht="12.75" customHeight="1" x14ac:dyDescent="0.2"/>
    <row r="11490" ht="12.75" customHeight="1" x14ac:dyDescent="0.2"/>
    <row r="11491" ht="12.75" customHeight="1" x14ac:dyDescent="0.2"/>
    <row r="11492" ht="12.75" customHeight="1" x14ac:dyDescent="0.2"/>
    <row r="11493" ht="12.75" customHeight="1" x14ac:dyDescent="0.2"/>
    <row r="11494" ht="12.75" customHeight="1" x14ac:dyDescent="0.2"/>
    <row r="11495" ht="12.75" customHeight="1" x14ac:dyDescent="0.2"/>
    <row r="11496" ht="12.75" customHeight="1" x14ac:dyDescent="0.2"/>
    <row r="11497" ht="12.75" customHeight="1" x14ac:dyDescent="0.2"/>
    <row r="11498" ht="12.75" customHeight="1" x14ac:dyDescent="0.2"/>
    <row r="11499" ht="12.75" customHeight="1" x14ac:dyDescent="0.2"/>
    <row r="11500" ht="12.75" customHeight="1" x14ac:dyDescent="0.2"/>
    <row r="11501" ht="12.75" customHeight="1" x14ac:dyDescent="0.2"/>
    <row r="11502" ht="12.75" customHeight="1" x14ac:dyDescent="0.2"/>
    <row r="11503" ht="12.75" customHeight="1" x14ac:dyDescent="0.2"/>
    <row r="11504" ht="12.75" customHeight="1" x14ac:dyDescent="0.2"/>
    <row r="11505" ht="12.75" customHeight="1" x14ac:dyDescent="0.2"/>
    <row r="11506" ht="12.75" customHeight="1" x14ac:dyDescent="0.2"/>
    <row r="11507" ht="12.75" customHeight="1" x14ac:dyDescent="0.2"/>
    <row r="11508" ht="12.75" customHeight="1" x14ac:dyDescent="0.2"/>
    <row r="11509" ht="12.75" customHeight="1" x14ac:dyDescent="0.2"/>
    <row r="11510" ht="12.75" customHeight="1" x14ac:dyDescent="0.2"/>
    <row r="11511" ht="12.75" customHeight="1" x14ac:dyDescent="0.2"/>
    <row r="11512" ht="12.75" customHeight="1" x14ac:dyDescent="0.2"/>
    <row r="11513" ht="12.75" customHeight="1" x14ac:dyDescent="0.2"/>
    <row r="11514" ht="12.75" customHeight="1" x14ac:dyDescent="0.2"/>
    <row r="11515" ht="12.75" customHeight="1" x14ac:dyDescent="0.2"/>
    <row r="11516" ht="12.75" customHeight="1" x14ac:dyDescent="0.2"/>
    <row r="11517" ht="12.75" customHeight="1" x14ac:dyDescent="0.2"/>
    <row r="11518" ht="12.75" customHeight="1" x14ac:dyDescent="0.2"/>
    <row r="11519" ht="12.75" customHeight="1" x14ac:dyDescent="0.2"/>
    <row r="11520" ht="12.75" customHeight="1" x14ac:dyDescent="0.2"/>
    <row r="11521" ht="12.75" customHeight="1" x14ac:dyDescent="0.2"/>
    <row r="11522" ht="12.75" customHeight="1" x14ac:dyDescent="0.2"/>
    <row r="11523" ht="12.75" customHeight="1" x14ac:dyDescent="0.2"/>
    <row r="11524" ht="12.75" customHeight="1" x14ac:dyDescent="0.2"/>
    <row r="11525" ht="12.75" customHeight="1" x14ac:dyDescent="0.2"/>
    <row r="11526" ht="12.75" customHeight="1" x14ac:dyDescent="0.2"/>
    <row r="11527" ht="12.75" customHeight="1" x14ac:dyDescent="0.2"/>
    <row r="11528" ht="12.75" customHeight="1" x14ac:dyDescent="0.2"/>
    <row r="11529" ht="12.75" customHeight="1" x14ac:dyDescent="0.2"/>
    <row r="11530" ht="12.75" customHeight="1" x14ac:dyDescent="0.2"/>
    <row r="11531" ht="12.75" customHeight="1" x14ac:dyDescent="0.2"/>
    <row r="11532" ht="12.75" customHeight="1" x14ac:dyDescent="0.2"/>
    <row r="11533" ht="12.75" customHeight="1" x14ac:dyDescent="0.2"/>
    <row r="11534" ht="12.75" customHeight="1" x14ac:dyDescent="0.2"/>
    <row r="11535" ht="12.75" customHeight="1" x14ac:dyDescent="0.2"/>
    <row r="11536" ht="12.75" customHeight="1" x14ac:dyDescent="0.2"/>
    <row r="11537" ht="12.75" customHeight="1" x14ac:dyDescent="0.2"/>
    <row r="11538" ht="12.75" customHeight="1" x14ac:dyDescent="0.2"/>
    <row r="11539" ht="12.75" customHeight="1" x14ac:dyDescent="0.2"/>
    <row r="11540" ht="12.75" customHeight="1" x14ac:dyDescent="0.2"/>
    <row r="11541" ht="12.75" customHeight="1" x14ac:dyDescent="0.2"/>
    <row r="11542" ht="12.75" customHeight="1" x14ac:dyDescent="0.2"/>
    <row r="11543" ht="12.75" customHeight="1" x14ac:dyDescent="0.2"/>
    <row r="11544" ht="12.75" customHeight="1" x14ac:dyDescent="0.2"/>
    <row r="11545" ht="12.75" customHeight="1" x14ac:dyDescent="0.2"/>
    <row r="11546" ht="12.75" customHeight="1" x14ac:dyDescent="0.2"/>
    <row r="11547" ht="12.75" customHeight="1" x14ac:dyDescent="0.2"/>
    <row r="11548" ht="12.75" customHeight="1" x14ac:dyDescent="0.2"/>
    <row r="11549" ht="12.75" customHeight="1" x14ac:dyDescent="0.2"/>
    <row r="11550" ht="12.75" customHeight="1" x14ac:dyDescent="0.2"/>
    <row r="11551" ht="12.75" customHeight="1" x14ac:dyDescent="0.2"/>
    <row r="11552" ht="12.75" customHeight="1" x14ac:dyDescent="0.2"/>
    <row r="11553" ht="12.75" customHeight="1" x14ac:dyDescent="0.2"/>
    <row r="11554" ht="12.75" customHeight="1" x14ac:dyDescent="0.2"/>
    <row r="11555" ht="12.75" customHeight="1" x14ac:dyDescent="0.2"/>
    <row r="11556" ht="12.75" customHeight="1" x14ac:dyDescent="0.2"/>
    <row r="11557" ht="12.75" customHeight="1" x14ac:dyDescent="0.2"/>
    <row r="11558" ht="12.75" customHeight="1" x14ac:dyDescent="0.2"/>
    <row r="11559" ht="12.75" customHeight="1" x14ac:dyDescent="0.2"/>
    <row r="11560" ht="12.75" customHeight="1" x14ac:dyDescent="0.2"/>
    <row r="11561" ht="12.75" customHeight="1" x14ac:dyDescent="0.2"/>
    <row r="11562" ht="12.75" customHeight="1" x14ac:dyDescent="0.2"/>
    <row r="11563" ht="12.75" customHeight="1" x14ac:dyDescent="0.2"/>
    <row r="11564" ht="12.75" customHeight="1" x14ac:dyDescent="0.2"/>
    <row r="11565" ht="12.75" customHeight="1" x14ac:dyDescent="0.2"/>
    <row r="11566" ht="12.75" customHeight="1" x14ac:dyDescent="0.2"/>
    <row r="11567" ht="12.75" customHeight="1" x14ac:dyDescent="0.2"/>
    <row r="11568" ht="12.75" customHeight="1" x14ac:dyDescent="0.2"/>
    <row r="11569" ht="12.75" customHeight="1" x14ac:dyDescent="0.2"/>
    <row r="11570" ht="12.75" customHeight="1" x14ac:dyDescent="0.2"/>
    <row r="11571" ht="12.75" customHeight="1" x14ac:dyDescent="0.2"/>
    <row r="11572" ht="12.75" customHeight="1" x14ac:dyDescent="0.2"/>
    <row r="11573" ht="12.75" customHeight="1" x14ac:dyDescent="0.2"/>
    <row r="11574" ht="12.75" customHeight="1" x14ac:dyDescent="0.2"/>
    <row r="11575" ht="12.75" customHeight="1" x14ac:dyDescent="0.2"/>
    <row r="11576" ht="12.75" customHeight="1" x14ac:dyDescent="0.2"/>
    <row r="11577" ht="12.75" customHeight="1" x14ac:dyDescent="0.2"/>
    <row r="11578" ht="12.75" customHeight="1" x14ac:dyDescent="0.2"/>
    <row r="11579" ht="12.75" customHeight="1" x14ac:dyDescent="0.2"/>
    <row r="11580" ht="12.75" customHeight="1" x14ac:dyDescent="0.2"/>
    <row r="11581" ht="12.75" customHeight="1" x14ac:dyDescent="0.2"/>
    <row r="11582" ht="12.75" customHeight="1" x14ac:dyDescent="0.2"/>
    <row r="11583" ht="12.75" customHeight="1" x14ac:dyDescent="0.2"/>
    <row r="11584" ht="12.75" customHeight="1" x14ac:dyDescent="0.2"/>
    <row r="11585" ht="12.75" customHeight="1" x14ac:dyDescent="0.2"/>
    <row r="11586" ht="12.75" customHeight="1" x14ac:dyDescent="0.2"/>
    <row r="11587" ht="12.75" customHeight="1" x14ac:dyDescent="0.2"/>
    <row r="11588" ht="12.75" customHeight="1" x14ac:dyDescent="0.2"/>
    <row r="11589" ht="12.75" customHeight="1" x14ac:dyDescent="0.2"/>
    <row r="11590" ht="12.75" customHeight="1" x14ac:dyDescent="0.2"/>
    <row r="11591" ht="12.75" customHeight="1" x14ac:dyDescent="0.2"/>
    <row r="11592" ht="12.75" customHeight="1" x14ac:dyDescent="0.2"/>
    <row r="11593" ht="12.75" customHeight="1" x14ac:dyDescent="0.2"/>
    <row r="11594" ht="12.75" customHeight="1" x14ac:dyDescent="0.2"/>
    <row r="11595" ht="12.75" customHeight="1" x14ac:dyDescent="0.2"/>
    <row r="11596" ht="12.75" customHeight="1" x14ac:dyDescent="0.2"/>
    <row r="11597" ht="12.75" customHeight="1" x14ac:dyDescent="0.2"/>
    <row r="11598" ht="12.75" customHeight="1" x14ac:dyDescent="0.2"/>
    <row r="11599" ht="12.75" customHeight="1" x14ac:dyDescent="0.2"/>
    <row r="11600" ht="12.75" customHeight="1" x14ac:dyDescent="0.2"/>
    <row r="11601" ht="12.75" customHeight="1" x14ac:dyDescent="0.2"/>
    <row r="11602" ht="12.75" customHeight="1" x14ac:dyDescent="0.2"/>
    <row r="11603" ht="12.75" customHeight="1" x14ac:dyDescent="0.2"/>
    <row r="11604" ht="12.75" customHeight="1" x14ac:dyDescent="0.2"/>
    <row r="11605" ht="12.75" customHeight="1" x14ac:dyDescent="0.2"/>
    <row r="11606" ht="12.75" customHeight="1" x14ac:dyDescent="0.2"/>
    <row r="11607" ht="12.75" customHeight="1" x14ac:dyDescent="0.2"/>
    <row r="11608" ht="12.75" customHeight="1" x14ac:dyDescent="0.2"/>
    <row r="11609" ht="12.75" customHeight="1" x14ac:dyDescent="0.2"/>
    <row r="11610" ht="12.75" customHeight="1" x14ac:dyDescent="0.2"/>
    <row r="11611" ht="12.75" customHeight="1" x14ac:dyDescent="0.2"/>
    <row r="11612" ht="12.75" customHeight="1" x14ac:dyDescent="0.2"/>
    <row r="11613" ht="12.75" customHeight="1" x14ac:dyDescent="0.2"/>
    <row r="11614" ht="12.75" customHeight="1" x14ac:dyDescent="0.2"/>
    <row r="11615" ht="12.75" customHeight="1" x14ac:dyDescent="0.2"/>
    <row r="11616" ht="12.75" customHeight="1" x14ac:dyDescent="0.2"/>
    <row r="11617" ht="12.75" customHeight="1" x14ac:dyDescent="0.2"/>
    <row r="11618" ht="12.75" customHeight="1" x14ac:dyDescent="0.2"/>
    <row r="11619" ht="12.75" customHeight="1" x14ac:dyDescent="0.2"/>
    <row r="11620" ht="12.75" customHeight="1" x14ac:dyDescent="0.2"/>
    <row r="11621" ht="12.75" customHeight="1" x14ac:dyDescent="0.2"/>
    <row r="11622" ht="12.75" customHeight="1" x14ac:dyDescent="0.2"/>
    <row r="11623" ht="12.75" customHeight="1" x14ac:dyDescent="0.2"/>
    <row r="11624" ht="12.75" customHeight="1" x14ac:dyDescent="0.2"/>
    <row r="11625" ht="12.75" customHeight="1" x14ac:dyDescent="0.2"/>
    <row r="11626" ht="12.75" customHeight="1" x14ac:dyDescent="0.2"/>
    <row r="11627" ht="12.75" customHeight="1" x14ac:dyDescent="0.2"/>
    <row r="11628" ht="12.75" customHeight="1" x14ac:dyDescent="0.2"/>
    <row r="11629" ht="12.75" customHeight="1" x14ac:dyDescent="0.2"/>
    <row r="11630" ht="12.75" customHeight="1" x14ac:dyDescent="0.2"/>
    <row r="11631" ht="12.75" customHeight="1" x14ac:dyDescent="0.2"/>
    <row r="11632" ht="12.75" customHeight="1" x14ac:dyDescent="0.2"/>
    <row r="11633" ht="12.75" customHeight="1" x14ac:dyDescent="0.2"/>
    <row r="11634" ht="12.75" customHeight="1" x14ac:dyDescent="0.2"/>
    <row r="11635" ht="12.75" customHeight="1" x14ac:dyDescent="0.2"/>
    <row r="11636" ht="12.75" customHeight="1" x14ac:dyDescent="0.2"/>
    <row r="11637" ht="12.75" customHeight="1" x14ac:dyDescent="0.2"/>
    <row r="11638" ht="12.75" customHeight="1" x14ac:dyDescent="0.2"/>
    <row r="11639" ht="12.75" customHeight="1" x14ac:dyDescent="0.2"/>
    <row r="11640" ht="12.75" customHeight="1" x14ac:dyDescent="0.2"/>
    <row r="11641" ht="12.75" customHeight="1" x14ac:dyDescent="0.2"/>
    <row r="11642" ht="12.75" customHeight="1" x14ac:dyDescent="0.2"/>
    <row r="11643" ht="12.75" customHeight="1" x14ac:dyDescent="0.2"/>
    <row r="11644" ht="12.75" customHeight="1" x14ac:dyDescent="0.2"/>
    <row r="11645" ht="12.75" customHeight="1" x14ac:dyDescent="0.2"/>
    <row r="11646" ht="12.75" customHeight="1" x14ac:dyDescent="0.2"/>
    <row r="11647" ht="12.75" customHeight="1" x14ac:dyDescent="0.2"/>
    <row r="11648" ht="12.75" customHeight="1" x14ac:dyDescent="0.2"/>
    <row r="11649" ht="12.75" customHeight="1" x14ac:dyDescent="0.2"/>
    <row r="11650" ht="12.75" customHeight="1" x14ac:dyDescent="0.2"/>
    <row r="11651" ht="12.75" customHeight="1" x14ac:dyDescent="0.2"/>
    <row r="11652" ht="12.75" customHeight="1" x14ac:dyDescent="0.2"/>
    <row r="11653" ht="12.75" customHeight="1" x14ac:dyDescent="0.2"/>
    <row r="11654" ht="12.75" customHeight="1" x14ac:dyDescent="0.2"/>
    <row r="11655" ht="12.75" customHeight="1" x14ac:dyDescent="0.2"/>
    <row r="11656" ht="12.75" customHeight="1" x14ac:dyDescent="0.2"/>
    <row r="11657" ht="12.75" customHeight="1" x14ac:dyDescent="0.2"/>
    <row r="11658" ht="12.75" customHeight="1" x14ac:dyDescent="0.2"/>
    <row r="11659" ht="12.75" customHeight="1" x14ac:dyDescent="0.2"/>
    <row r="11660" ht="12.75" customHeight="1" x14ac:dyDescent="0.2"/>
    <row r="11661" ht="12.75" customHeight="1" x14ac:dyDescent="0.2"/>
    <row r="11662" ht="12.75" customHeight="1" x14ac:dyDescent="0.2"/>
    <row r="11663" ht="12.75" customHeight="1" x14ac:dyDescent="0.2"/>
    <row r="11664" ht="12.75" customHeight="1" x14ac:dyDescent="0.2"/>
    <row r="11665" ht="12.75" customHeight="1" x14ac:dyDescent="0.2"/>
    <row r="11666" ht="12.75" customHeight="1" x14ac:dyDescent="0.2"/>
    <row r="11667" ht="12.75" customHeight="1" x14ac:dyDescent="0.2"/>
    <row r="11668" ht="12.75" customHeight="1" x14ac:dyDescent="0.2"/>
    <row r="11669" ht="12.75" customHeight="1" x14ac:dyDescent="0.2"/>
    <row r="11670" ht="12.75" customHeight="1" x14ac:dyDescent="0.2"/>
    <row r="11671" ht="12.75" customHeight="1" x14ac:dyDescent="0.2"/>
    <row r="11672" ht="12.75" customHeight="1" x14ac:dyDescent="0.2"/>
    <row r="11673" ht="12.75" customHeight="1" x14ac:dyDescent="0.2"/>
    <row r="11674" ht="12.75" customHeight="1" x14ac:dyDescent="0.2"/>
    <row r="11675" ht="12.75" customHeight="1" x14ac:dyDescent="0.2"/>
    <row r="11676" ht="12.75" customHeight="1" x14ac:dyDescent="0.2"/>
    <row r="11677" ht="12.75" customHeight="1" x14ac:dyDescent="0.2"/>
    <row r="11678" ht="12.75" customHeight="1" x14ac:dyDescent="0.2"/>
    <row r="11679" ht="12.75" customHeight="1" x14ac:dyDescent="0.2"/>
    <row r="11680" ht="12.75" customHeight="1" x14ac:dyDescent="0.2"/>
    <row r="11681" ht="12.75" customHeight="1" x14ac:dyDescent="0.2"/>
    <row r="11682" ht="12.75" customHeight="1" x14ac:dyDescent="0.2"/>
    <row r="11683" ht="12.75" customHeight="1" x14ac:dyDescent="0.2"/>
    <row r="11684" ht="12.75" customHeight="1" x14ac:dyDescent="0.2"/>
    <row r="11685" ht="12.75" customHeight="1" x14ac:dyDescent="0.2"/>
    <row r="11686" ht="12.75" customHeight="1" x14ac:dyDescent="0.2"/>
    <row r="11687" ht="12.75" customHeight="1" x14ac:dyDescent="0.2"/>
    <row r="11688" ht="12.75" customHeight="1" x14ac:dyDescent="0.2"/>
    <row r="11689" ht="12.75" customHeight="1" x14ac:dyDescent="0.2"/>
    <row r="11690" ht="12.75" customHeight="1" x14ac:dyDescent="0.2"/>
    <row r="11691" ht="12.75" customHeight="1" x14ac:dyDescent="0.2"/>
    <row r="11692" ht="12.75" customHeight="1" x14ac:dyDescent="0.2"/>
    <row r="11693" ht="12.75" customHeight="1" x14ac:dyDescent="0.2"/>
    <row r="11694" ht="12.75" customHeight="1" x14ac:dyDescent="0.2"/>
    <row r="11695" ht="12.75" customHeight="1" x14ac:dyDescent="0.2"/>
    <row r="11696" ht="12.75" customHeight="1" x14ac:dyDescent="0.2"/>
    <row r="11697" ht="12.75" customHeight="1" x14ac:dyDescent="0.2"/>
    <row r="11698" ht="12.75" customHeight="1" x14ac:dyDescent="0.2"/>
    <row r="11699" ht="12.75" customHeight="1" x14ac:dyDescent="0.2"/>
    <row r="11700" ht="12.75" customHeight="1" x14ac:dyDescent="0.2"/>
    <row r="11701" ht="12.75" customHeight="1" x14ac:dyDescent="0.2"/>
    <row r="11702" ht="12.75" customHeight="1" x14ac:dyDescent="0.2"/>
    <row r="11703" ht="12.75" customHeight="1" x14ac:dyDescent="0.2"/>
    <row r="11704" ht="12.75" customHeight="1" x14ac:dyDescent="0.2"/>
    <row r="11705" ht="12.75" customHeight="1" x14ac:dyDescent="0.2"/>
    <row r="11706" ht="12.75" customHeight="1" x14ac:dyDescent="0.2"/>
    <row r="11707" ht="12.75" customHeight="1" x14ac:dyDescent="0.2"/>
    <row r="11708" ht="12.75" customHeight="1" x14ac:dyDescent="0.2"/>
    <row r="11709" ht="12.75" customHeight="1" x14ac:dyDescent="0.2"/>
    <row r="11710" ht="12.75" customHeight="1" x14ac:dyDescent="0.2"/>
    <row r="11711" ht="12.75" customHeight="1" x14ac:dyDescent="0.2"/>
    <row r="11712" ht="12.75" customHeight="1" x14ac:dyDescent="0.2"/>
    <row r="11713" ht="12.75" customHeight="1" x14ac:dyDescent="0.2"/>
    <row r="11714" ht="12.75" customHeight="1" x14ac:dyDescent="0.2"/>
    <row r="11715" ht="12.75" customHeight="1" x14ac:dyDescent="0.2"/>
    <row r="11716" ht="12.75" customHeight="1" x14ac:dyDescent="0.2"/>
    <row r="11717" ht="12.75" customHeight="1" x14ac:dyDescent="0.2"/>
    <row r="11718" ht="12.75" customHeight="1" x14ac:dyDescent="0.2"/>
    <row r="11719" ht="12.75" customHeight="1" x14ac:dyDescent="0.2"/>
    <row r="11720" ht="12.75" customHeight="1" x14ac:dyDescent="0.2"/>
    <row r="11721" ht="12.75" customHeight="1" x14ac:dyDescent="0.2"/>
    <row r="11722" ht="12.75" customHeight="1" x14ac:dyDescent="0.2"/>
    <row r="11723" ht="12.75" customHeight="1" x14ac:dyDescent="0.2"/>
    <row r="11724" ht="12.75" customHeight="1" x14ac:dyDescent="0.2"/>
    <row r="11725" ht="12.75" customHeight="1" x14ac:dyDescent="0.2"/>
    <row r="11726" ht="12.75" customHeight="1" x14ac:dyDescent="0.2"/>
    <row r="11727" ht="12.75" customHeight="1" x14ac:dyDescent="0.2"/>
    <row r="11728" ht="12.75" customHeight="1" x14ac:dyDescent="0.2"/>
    <row r="11729" ht="12.75" customHeight="1" x14ac:dyDescent="0.2"/>
    <row r="11730" ht="12.75" customHeight="1" x14ac:dyDescent="0.2"/>
    <row r="11731" ht="12.75" customHeight="1" x14ac:dyDescent="0.2"/>
    <row r="11732" ht="12.75" customHeight="1" x14ac:dyDescent="0.2"/>
    <row r="11733" ht="12.75" customHeight="1" x14ac:dyDescent="0.2"/>
    <row r="11734" ht="12.75" customHeight="1" x14ac:dyDescent="0.2"/>
    <row r="11735" ht="12.75" customHeight="1" x14ac:dyDescent="0.2"/>
    <row r="11736" ht="12.75" customHeight="1" x14ac:dyDescent="0.2"/>
    <row r="11737" ht="12.75" customHeight="1" x14ac:dyDescent="0.2"/>
    <row r="11738" ht="12.75" customHeight="1" x14ac:dyDescent="0.2"/>
    <row r="11739" ht="12.75" customHeight="1" x14ac:dyDescent="0.2"/>
    <row r="11740" ht="12.75" customHeight="1" x14ac:dyDescent="0.2"/>
    <row r="11741" ht="12.75" customHeight="1" x14ac:dyDescent="0.2"/>
    <row r="11742" ht="12.75" customHeight="1" x14ac:dyDescent="0.2"/>
    <row r="11743" ht="12.75" customHeight="1" x14ac:dyDescent="0.2"/>
    <row r="11744" ht="12.75" customHeight="1" x14ac:dyDescent="0.2"/>
    <row r="11745" ht="12.75" customHeight="1" x14ac:dyDescent="0.2"/>
    <row r="11746" ht="12.75" customHeight="1" x14ac:dyDescent="0.2"/>
    <row r="11747" ht="12.75" customHeight="1" x14ac:dyDescent="0.2"/>
    <row r="11748" ht="12.75" customHeight="1" x14ac:dyDescent="0.2"/>
    <row r="11749" ht="12.75" customHeight="1" x14ac:dyDescent="0.2"/>
    <row r="11750" ht="12.75" customHeight="1" x14ac:dyDescent="0.2"/>
    <row r="11751" ht="12.75" customHeight="1" x14ac:dyDescent="0.2"/>
    <row r="11752" ht="12.75" customHeight="1" x14ac:dyDescent="0.2"/>
    <row r="11753" ht="12.75" customHeight="1" x14ac:dyDescent="0.2"/>
    <row r="11754" ht="12.75" customHeight="1" x14ac:dyDescent="0.2"/>
    <row r="11755" ht="12.75" customHeight="1" x14ac:dyDescent="0.2"/>
    <row r="11756" ht="12.75" customHeight="1" x14ac:dyDescent="0.2"/>
    <row r="11757" ht="12.75" customHeight="1" x14ac:dyDescent="0.2"/>
    <row r="11758" ht="12.75" customHeight="1" x14ac:dyDescent="0.2"/>
    <row r="11759" ht="12.75" customHeight="1" x14ac:dyDescent="0.2"/>
    <row r="11760" ht="12.75" customHeight="1" x14ac:dyDescent="0.2"/>
    <row r="11761" ht="12.75" customHeight="1" x14ac:dyDescent="0.2"/>
    <row r="11762" ht="12.75" customHeight="1" x14ac:dyDescent="0.2"/>
    <row r="11763" ht="12.75" customHeight="1" x14ac:dyDescent="0.2"/>
    <row r="11764" ht="12.75" customHeight="1" x14ac:dyDescent="0.2"/>
    <row r="11765" ht="12.75" customHeight="1" x14ac:dyDescent="0.2"/>
    <row r="11766" ht="12.75" customHeight="1" x14ac:dyDescent="0.2"/>
    <row r="11767" ht="12.75" customHeight="1" x14ac:dyDescent="0.2"/>
    <row r="11768" ht="12.75" customHeight="1" x14ac:dyDescent="0.2"/>
    <row r="11769" ht="12.75" customHeight="1" x14ac:dyDescent="0.2"/>
    <row r="11770" ht="12.75" customHeight="1" x14ac:dyDescent="0.2"/>
    <row r="11771" ht="12.75" customHeight="1" x14ac:dyDescent="0.2"/>
    <row r="11772" ht="12.75" customHeight="1" x14ac:dyDescent="0.2"/>
    <row r="11773" ht="12.75" customHeight="1" x14ac:dyDescent="0.2"/>
    <row r="11774" ht="12.75" customHeight="1" x14ac:dyDescent="0.2"/>
    <row r="11775" ht="12.75" customHeight="1" x14ac:dyDescent="0.2"/>
    <row r="11776" ht="12.75" customHeight="1" x14ac:dyDescent="0.2"/>
    <row r="11777" ht="12.75" customHeight="1" x14ac:dyDescent="0.2"/>
    <row r="11778" ht="12.75" customHeight="1" x14ac:dyDescent="0.2"/>
    <row r="11779" ht="12.75" customHeight="1" x14ac:dyDescent="0.2"/>
    <row r="11780" ht="12.75" customHeight="1" x14ac:dyDescent="0.2"/>
    <row r="11781" ht="12.75" customHeight="1" x14ac:dyDescent="0.2"/>
    <row r="11782" ht="12.75" customHeight="1" x14ac:dyDescent="0.2"/>
    <row r="11783" ht="12.75" customHeight="1" x14ac:dyDescent="0.2"/>
    <row r="11784" ht="12.75" customHeight="1" x14ac:dyDescent="0.2"/>
    <row r="11785" ht="12.75" customHeight="1" x14ac:dyDescent="0.2"/>
    <row r="11786" ht="12.75" customHeight="1" x14ac:dyDescent="0.2"/>
    <row r="11787" ht="12.75" customHeight="1" x14ac:dyDescent="0.2"/>
    <row r="11788" ht="12.75" customHeight="1" x14ac:dyDescent="0.2"/>
    <row r="11789" ht="12.75" customHeight="1" x14ac:dyDescent="0.2"/>
    <row r="11790" ht="12.75" customHeight="1" x14ac:dyDescent="0.2"/>
    <row r="11791" ht="12.75" customHeight="1" x14ac:dyDescent="0.2"/>
    <row r="11792" ht="12.75" customHeight="1" x14ac:dyDescent="0.2"/>
    <row r="11793" ht="12.75" customHeight="1" x14ac:dyDescent="0.2"/>
    <row r="11794" ht="12.75" customHeight="1" x14ac:dyDescent="0.2"/>
    <row r="11795" ht="12.75" customHeight="1" x14ac:dyDescent="0.2"/>
    <row r="11796" ht="12.75" customHeight="1" x14ac:dyDescent="0.2"/>
    <row r="11797" ht="12.75" customHeight="1" x14ac:dyDescent="0.2"/>
    <row r="11798" ht="12.75" customHeight="1" x14ac:dyDescent="0.2"/>
    <row r="11799" ht="12.75" customHeight="1" x14ac:dyDescent="0.2"/>
    <row r="11800" ht="12.75" customHeight="1" x14ac:dyDescent="0.2"/>
    <row r="11801" ht="12.75" customHeight="1" x14ac:dyDescent="0.2"/>
    <row r="11802" ht="12.75" customHeight="1" x14ac:dyDescent="0.2"/>
    <row r="11803" ht="12.75" customHeight="1" x14ac:dyDescent="0.2"/>
    <row r="11804" ht="12.75" customHeight="1" x14ac:dyDescent="0.2"/>
    <row r="11805" ht="12.75" customHeight="1" x14ac:dyDescent="0.2"/>
    <row r="11806" ht="12.75" customHeight="1" x14ac:dyDescent="0.2"/>
    <row r="11807" ht="12.75" customHeight="1" x14ac:dyDescent="0.2"/>
    <row r="11808" ht="12.75" customHeight="1" x14ac:dyDescent="0.2"/>
    <row r="11809" ht="12.75" customHeight="1" x14ac:dyDescent="0.2"/>
    <row r="11810" ht="12.75" customHeight="1" x14ac:dyDescent="0.2"/>
    <row r="11811" ht="12.75" customHeight="1" x14ac:dyDescent="0.2"/>
    <row r="11812" ht="12.75" customHeight="1" x14ac:dyDescent="0.2"/>
    <row r="11813" ht="12.75" customHeight="1" x14ac:dyDescent="0.2"/>
    <row r="11814" ht="12.75" customHeight="1" x14ac:dyDescent="0.2"/>
    <row r="11815" ht="12.75" customHeight="1" x14ac:dyDescent="0.2"/>
    <row r="11816" ht="12.75" customHeight="1" x14ac:dyDescent="0.2"/>
    <row r="11817" ht="12.75" customHeight="1" x14ac:dyDescent="0.2"/>
    <row r="11818" ht="12.75" customHeight="1" x14ac:dyDescent="0.2"/>
    <row r="11819" ht="12.75" customHeight="1" x14ac:dyDescent="0.2"/>
    <row r="11820" ht="12.75" customHeight="1" x14ac:dyDescent="0.2"/>
    <row r="11821" ht="12.75" customHeight="1" x14ac:dyDescent="0.2"/>
    <row r="11822" ht="12.75" customHeight="1" x14ac:dyDescent="0.2"/>
    <row r="11823" ht="12.75" customHeight="1" x14ac:dyDescent="0.2"/>
    <row r="11824" ht="12.75" customHeight="1" x14ac:dyDescent="0.2"/>
    <row r="11825" ht="12.75" customHeight="1" x14ac:dyDescent="0.2"/>
    <row r="11826" ht="12.75" customHeight="1" x14ac:dyDescent="0.2"/>
    <row r="11827" ht="12.75" customHeight="1" x14ac:dyDescent="0.2"/>
    <row r="11828" ht="12.75" customHeight="1" x14ac:dyDescent="0.2"/>
    <row r="11829" ht="12.75" customHeight="1" x14ac:dyDescent="0.2"/>
    <row r="11830" ht="12.75" customHeight="1" x14ac:dyDescent="0.2"/>
    <row r="11831" ht="12.75" customHeight="1" x14ac:dyDescent="0.2"/>
    <row r="11832" ht="12.75" customHeight="1" x14ac:dyDescent="0.2"/>
    <row r="11833" ht="12.75" customHeight="1" x14ac:dyDescent="0.2"/>
    <row r="11834" ht="12.75" customHeight="1" x14ac:dyDescent="0.2"/>
    <row r="11835" ht="12.75" customHeight="1" x14ac:dyDescent="0.2"/>
    <row r="11836" ht="12.75" customHeight="1" x14ac:dyDescent="0.2"/>
    <row r="11837" ht="12.75" customHeight="1" x14ac:dyDescent="0.2"/>
    <row r="11838" ht="12.75" customHeight="1" x14ac:dyDescent="0.2"/>
    <row r="11839" ht="12.75" customHeight="1" x14ac:dyDescent="0.2"/>
    <row r="11840" ht="12.75" customHeight="1" x14ac:dyDescent="0.2"/>
    <row r="11841" ht="12.75" customHeight="1" x14ac:dyDescent="0.2"/>
    <row r="11842" ht="12.75" customHeight="1" x14ac:dyDescent="0.2"/>
    <row r="11843" ht="12.75" customHeight="1" x14ac:dyDescent="0.2"/>
    <row r="11844" ht="12.75" customHeight="1" x14ac:dyDescent="0.2"/>
    <row r="11845" ht="12.75" customHeight="1" x14ac:dyDescent="0.2"/>
    <row r="11846" ht="12.75" customHeight="1" x14ac:dyDescent="0.2"/>
    <row r="11847" ht="12.75" customHeight="1" x14ac:dyDescent="0.2"/>
    <row r="11848" ht="12.75" customHeight="1" x14ac:dyDescent="0.2"/>
    <row r="11849" ht="12.75" customHeight="1" x14ac:dyDescent="0.2"/>
    <row r="11850" ht="12.75" customHeight="1" x14ac:dyDescent="0.2"/>
    <row r="11851" ht="12.75" customHeight="1" x14ac:dyDescent="0.2"/>
    <row r="11852" ht="12.75" customHeight="1" x14ac:dyDescent="0.2"/>
    <row r="11853" ht="12.75" customHeight="1" x14ac:dyDescent="0.2"/>
    <row r="11854" ht="12.75" customHeight="1" x14ac:dyDescent="0.2"/>
    <row r="11855" ht="12.75" customHeight="1" x14ac:dyDescent="0.2"/>
    <row r="11856" ht="12.75" customHeight="1" x14ac:dyDescent="0.2"/>
    <row r="11857" ht="12.75" customHeight="1" x14ac:dyDescent="0.2"/>
    <row r="11858" ht="12.75" customHeight="1" x14ac:dyDescent="0.2"/>
    <row r="11859" ht="12.75" customHeight="1" x14ac:dyDescent="0.2"/>
    <row r="11860" ht="12.75" customHeight="1" x14ac:dyDescent="0.2"/>
    <row r="11861" ht="12.75" customHeight="1" x14ac:dyDescent="0.2"/>
    <row r="11862" ht="12.75" customHeight="1" x14ac:dyDescent="0.2"/>
    <row r="11863" ht="12.75" customHeight="1" x14ac:dyDescent="0.2"/>
    <row r="11864" ht="12.75" customHeight="1" x14ac:dyDescent="0.2"/>
    <row r="11865" ht="12.75" customHeight="1" x14ac:dyDescent="0.2"/>
    <row r="11866" ht="12.75" customHeight="1" x14ac:dyDescent="0.2"/>
    <row r="11867" ht="12.75" customHeight="1" x14ac:dyDescent="0.2"/>
    <row r="11868" ht="12.75" customHeight="1" x14ac:dyDescent="0.2"/>
    <row r="11869" ht="12.75" customHeight="1" x14ac:dyDescent="0.2"/>
    <row r="11870" ht="12.75" customHeight="1" x14ac:dyDescent="0.2"/>
    <row r="11871" ht="12.75" customHeight="1" x14ac:dyDescent="0.2"/>
    <row r="11872" ht="12.75" customHeight="1" x14ac:dyDescent="0.2"/>
    <row r="11873" ht="12.75" customHeight="1" x14ac:dyDescent="0.2"/>
    <row r="11874" ht="12.75" customHeight="1" x14ac:dyDescent="0.2"/>
    <row r="11875" ht="12.75" customHeight="1" x14ac:dyDescent="0.2"/>
    <row r="11876" ht="12.75" customHeight="1" x14ac:dyDescent="0.2"/>
    <row r="11877" ht="12.75" customHeight="1" x14ac:dyDescent="0.2"/>
    <row r="11878" ht="12.75" customHeight="1" x14ac:dyDescent="0.2"/>
    <row r="11879" ht="12.75" customHeight="1" x14ac:dyDescent="0.2"/>
    <row r="11880" ht="12.75" customHeight="1" x14ac:dyDescent="0.2"/>
    <row r="11881" ht="12.75" customHeight="1" x14ac:dyDescent="0.2"/>
    <row r="11882" ht="12.75" customHeight="1" x14ac:dyDescent="0.2"/>
    <row r="11883" ht="12.75" customHeight="1" x14ac:dyDescent="0.2"/>
    <row r="11884" ht="12.75" customHeight="1" x14ac:dyDescent="0.2"/>
    <row r="11885" ht="12.75" customHeight="1" x14ac:dyDescent="0.2"/>
    <row r="11886" ht="12.75" customHeight="1" x14ac:dyDescent="0.2"/>
    <row r="11887" ht="12.75" customHeight="1" x14ac:dyDescent="0.2"/>
    <row r="11888" ht="12.75" customHeight="1" x14ac:dyDescent="0.2"/>
    <row r="11889" ht="12.75" customHeight="1" x14ac:dyDescent="0.2"/>
    <row r="11890" ht="12.75" customHeight="1" x14ac:dyDescent="0.2"/>
    <row r="11891" ht="12.75" customHeight="1" x14ac:dyDescent="0.2"/>
    <row r="11892" ht="12.75" customHeight="1" x14ac:dyDescent="0.2"/>
    <row r="11893" ht="12.75" customHeight="1" x14ac:dyDescent="0.2"/>
    <row r="11894" ht="12.75" customHeight="1" x14ac:dyDescent="0.2"/>
    <row r="11895" ht="12.75" customHeight="1" x14ac:dyDescent="0.2"/>
    <row r="11896" ht="12.75" customHeight="1" x14ac:dyDescent="0.2"/>
    <row r="11897" ht="12.75" customHeight="1" x14ac:dyDescent="0.2"/>
    <row r="11898" ht="12.75" customHeight="1" x14ac:dyDescent="0.2"/>
    <row r="11899" ht="12.75" customHeight="1" x14ac:dyDescent="0.2"/>
    <row r="11900" ht="12.75" customHeight="1" x14ac:dyDescent="0.2"/>
    <row r="11901" ht="12.75" customHeight="1" x14ac:dyDescent="0.2"/>
    <row r="11902" ht="12.75" customHeight="1" x14ac:dyDescent="0.2"/>
    <row r="11903" ht="12.75" customHeight="1" x14ac:dyDescent="0.2"/>
    <row r="11904" ht="12.75" customHeight="1" x14ac:dyDescent="0.2"/>
    <row r="11905" ht="12.75" customHeight="1" x14ac:dyDescent="0.2"/>
    <row r="11906" ht="12.75" customHeight="1" x14ac:dyDescent="0.2"/>
    <row r="11907" ht="12.75" customHeight="1" x14ac:dyDescent="0.2"/>
    <row r="11908" ht="12.75" customHeight="1" x14ac:dyDescent="0.2"/>
    <row r="11909" ht="12.75" customHeight="1" x14ac:dyDescent="0.2"/>
    <row r="11910" ht="12.75" customHeight="1" x14ac:dyDescent="0.2"/>
    <row r="11911" ht="12.75" customHeight="1" x14ac:dyDescent="0.2"/>
    <row r="11912" ht="12.75" customHeight="1" x14ac:dyDescent="0.2"/>
    <row r="11913" ht="12.75" customHeight="1" x14ac:dyDescent="0.2"/>
    <row r="11914" ht="12.75" customHeight="1" x14ac:dyDescent="0.2"/>
    <row r="11915" ht="12.75" customHeight="1" x14ac:dyDescent="0.2"/>
    <row r="11916" ht="12.75" customHeight="1" x14ac:dyDescent="0.2"/>
    <row r="11917" ht="12.75" customHeight="1" x14ac:dyDescent="0.2"/>
    <row r="11918" ht="12.75" customHeight="1" x14ac:dyDescent="0.2"/>
    <row r="11919" ht="12.75" customHeight="1" x14ac:dyDescent="0.2"/>
    <row r="11920" ht="12.75" customHeight="1" x14ac:dyDescent="0.2"/>
    <row r="11921" ht="12.75" customHeight="1" x14ac:dyDescent="0.2"/>
    <row r="11922" ht="12.75" customHeight="1" x14ac:dyDescent="0.2"/>
    <row r="11923" ht="12.75" customHeight="1" x14ac:dyDescent="0.2"/>
    <row r="11924" ht="12.75" customHeight="1" x14ac:dyDescent="0.2"/>
    <row r="11925" ht="12.75" customHeight="1" x14ac:dyDescent="0.2"/>
    <row r="11926" ht="12.75" customHeight="1" x14ac:dyDescent="0.2"/>
    <row r="11927" ht="12.75" customHeight="1" x14ac:dyDescent="0.2"/>
    <row r="11928" ht="12.75" customHeight="1" x14ac:dyDescent="0.2"/>
    <row r="11929" ht="12.75" customHeight="1" x14ac:dyDescent="0.2"/>
    <row r="11930" ht="12.75" customHeight="1" x14ac:dyDescent="0.2"/>
    <row r="11931" ht="12.75" customHeight="1" x14ac:dyDescent="0.2"/>
    <row r="11932" ht="12.75" customHeight="1" x14ac:dyDescent="0.2"/>
    <row r="11933" ht="12.75" customHeight="1" x14ac:dyDescent="0.2"/>
    <row r="11934" ht="12.75" customHeight="1" x14ac:dyDescent="0.2"/>
    <row r="11935" ht="12.75" customHeight="1" x14ac:dyDescent="0.2"/>
    <row r="11936" ht="12.75" customHeight="1" x14ac:dyDescent="0.2"/>
    <row r="11937" ht="12.75" customHeight="1" x14ac:dyDescent="0.2"/>
    <row r="11938" ht="12.75" customHeight="1" x14ac:dyDescent="0.2"/>
    <row r="11939" ht="12.75" customHeight="1" x14ac:dyDescent="0.2"/>
    <row r="11940" ht="12.75" customHeight="1" x14ac:dyDescent="0.2"/>
    <row r="11941" ht="12.75" customHeight="1" x14ac:dyDescent="0.2"/>
    <row r="11942" ht="12.75" customHeight="1" x14ac:dyDescent="0.2"/>
    <row r="11943" ht="12.75" customHeight="1" x14ac:dyDescent="0.2"/>
    <row r="11944" ht="12.75" customHeight="1" x14ac:dyDescent="0.2"/>
    <row r="11945" ht="12.75" customHeight="1" x14ac:dyDescent="0.2"/>
    <row r="11946" ht="12.75" customHeight="1" x14ac:dyDescent="0.2"/>
    <row r="11947" ht="12.75" customHeight="1" x14ac:dyDescent="0.2"/>
    <row r="11948" ht="12.75" customHeight="1" x14ac:dyDescent="0.2"/>
    <row r="11949" ht="12.75" customHeight="1" x14ac:dyDescent="0.2"/>
    <row r="11950" ht="12.75" customHeight="1" x14ac:dyDescent="0.2"/>
    <row r="11951" ht="12.75" customHeight="1" x14ac:dyDescent="0.2"/>
    <row r="11952" ht="12.75" customHeight="1" x14ac:dyDescent="0.2"/>
    <row r="11953" ht="12.75" customHeight="1" x14ac:dyDescent="0.2"/>
    <row r="11954" ht="12.75" customHeight="1" x14ac:dyDescent="0.2"/>
    <row r="11955" ht="12.75" customHeight="1" x14ac:dyDescent="0.2"/>
    <row r="11956" ht="12.75" customHeight="1" x14ac:dyDescent="0.2"/>
    <row r="11957" ht="12.75" customHeight="1" x14ac:dyDescent="0.2"/>
    <row r="11958" ht="12.75" customHeight="1" x14ac:dyDescent="0.2"/>
    <row r="11959" ht="12.75" customHeight="1" x14ac:dyDescent="0.2"/>
    <row r="11960" ht="12.75" customHeight="1" x14ac:dyDescent="0.2"/>
    <row r="11961" ht="12.75" customHeight="1" x14ac:dyDescent="0.2"/>
    <row r="11962" ht="12.75" customHeight="1" x14ac:dyDescent="0.2"/>
    <row r="11963" ht="12.75" customHeight="1" x14ac:dyDescent="0.2"/>
    <row r="11964" ht="12.75" customHeight="1" x14ac:dyDescent="0.2"/>
    <row r="11965" ht="12.75" customHeight="1" x14ac:dyDescent="0.2"/>
    <row r="11966" ht="12.75" customHeight="1" x14ac:dyDescent="0.2"/>
    <row r="11967" ht="12.75" customHeight="1" x14ac:dyDescent="0.2"/>
    <row r="11968" ht="12.75" customHeight="1" x14ac:dyDescent="0.2"/>
    <row r="11969" ht="12.75" customHeight="1" x14ac:dyDescent="0.2"/>
    <row r="11970" ht="12.75" customHeight="1" x14ac:dyDescent="0.2"/>
    <row r="11971" ht="12.75" customHeight="1" x14ac:dyDescent="0.2"/>
    <row r="11972" ht="12.75" customHeight="1" x14ac:dyDescent="0.2"/>
    <row r="11973" ht="12.75" customHeight="1" x14ac:dyDescent="0.2"/>
    <row r="11974" ht="12.75" customHeight="1" x14ac:dyDescent="0.2"/>
    <row r="11975" ht="12.75" customHeight="1" x14ac:dyDescent="0.2"/>
    <row r="11976" ht="12.75" customHeight="1" x14ac:dyDescent="0.2"/>
    <row r="11977" ht="12.75" customHeight="1" x14ac:dyDescent="0.2"/>
    <row r="11978" ht="12.75" customHeight="1" x14ac:dyDescent="0.2"/>
    <row r="11979" ht="12.75" customHeight="1" x14ac:dyDescent="0.2"/>
    <row r="11980" ht="12.75" customHeight="1" x14ac:dyDescent="0.2"/>
    <row r="11981" ht="12.75" customHeight="1" x14ac:dyDescent="0.2"/>
    <row r="11982" ht="12.75" customHeight="1" x14ac:dyDescent="0.2"/>
    <row r="11983" ht="12.75" customHeight="1" x14ac:dyDescent="0.2"/>
    <row r="11984" ht="12.75" customHeight="1" x14ac:dyDescent="0.2"/>
    <row r="11985" ht="12.75" customHeight="1" x14ac:dyDescent="0.2"/>
    <row r="11986" ht="12.75" customHeight="1" x14ac:dyDescent="0.2"/>
    <row r="11987" ht="12.75" customHeight="1" x14ac:dyDescent="0.2"/>
    <row r="11988" ht="12.75" customHeight="1" x14ac:dyDescent="0.2"/>
    <row r="11989" ht="12.75" customHeight="1" x14ac:dyDescent="0.2"/>
    <row r="11990" ht="12.75" customHeight="1" x14ac:dyDescent="0.2"/>
    <row r="11991" ht="12.75" customHeight="1" x14ac:dyDescent="0.2"/>
    <row r="11992" ht="12.75" customHeight="1" x14ac:dyDescent="0.2"/>
    <row r="11993" ht="12.75" customHeight="1" x14ac:dyDescent="0.2"/>
    <row r="11994" ht="12.75" customHeight="1" x14ac:dyDescent="0.2"/>
    <row r="11995" ht="12.75" customHeight="1" x14ac:dyDescent="0.2"/>
    <row r="11996" ht="12.75" customHeight="1" x14ac:dyDescent="0.2"/>
    <row r="11997" ht="12.75" customHeight="1" x14ac:dyDescent="0.2"/>
    <row r="11998" ht="12.75" customHeight="1" x14ac:dyDescent="0.2"/>
    <row r="11999" ht="12.75" customHeight="1" x14ac:dyDescent="0.2"/>
    <row r="12000" ht="12.75" customHeight="1" x14ac:dyDescent="0.2"/>
    <row r="12001" ht="12.75" customHeight="1" x14ac:dyDescent="0.2"/>
    <row r="12002" ht="12.75" customHeight="1" x14ac:dyDescent="0.2"/>
    <row r="12003" ht="12.75" customHeight="1" x14ac:dyDescent="0.2"/>
    <row r="12004" ht="12.75" customHeight="1" x14ac:dyDescent="0.2"/>
    <row r="12005" ht="12.75" customHeight="1" x14ac:dyDescent="0.2"/>
    <row r="12006" ht="12.75" customHeight="1" x14ac:dyDescent="0.2"/>
    <row r="12007" ht="12.75" customHeight="1" x14ac:dyDescent="0.2"/>
    <row r="12008" ht="12.75" customHeight="1" x14ac:dyDescent="0.2"/>
    <row r="12009" ht="12.75" customHeight="1" x14ac:dyDescent="0.2"/>
    <row r="12010" ht="12.75" customHeight="1" x14ac:dyDescent="0.2"/>
    <row r="12011" ht="12.75" customHeight="1" x14ac:dyDescent="0.2"/>
    <row r="12012" ht="12.75" customHeight="1" x14ac:dyDescent="0.2"/>
    <row r="12013" ht="12.75" customHeight="1" x14ac:dyDescent="0.2"/>
    <row r="12014" ht="12.75" customHeight="1" x14ac:dyDescent="0.2"/>
    <row r="12015" ht="12.75" customHeight="1" x14ac:dyDescent="0.2"/>
    <row r="12016" ht="12.75" customHeight="1" x14ac:dyDescent="0.2"/>
    <row r="12017" ht="12.75" customHeight="1" x14ac:dyDescent="0.2"/>
    <row r="12018" ht="12.75" customHeight="1" x14ac:dyDescent="0.2"/>
    <row r="12019" ht="12.75" customHeight="1" x14ac:dyDescent="0.2"/>
    <row r="12020" ht="12.75" customHeight="1" x14ac:dyDescent="0.2"/>
    <row r="12021" ht="12.75" customHeight="1" x14ac:dyDescent="0.2"/>
    <row r="12022" ht="12.75" customHeight="1" x14ac:dyDescent="0.2"/>
    <row r="12023" ht="12.75" customHeight="1" x14ac:dyDescent="0.2"/>
    <row r="12024" ht="12.75" customHeight="1" x14ac:dyDescent="0.2"/>
    <row r="12025" ht="12.75" customHeight="1" x14ac:dyDescent="0.2"/>
    <row r="12026" ht="12.75" customHeight="1" x14ac:dyDescent="0.2"/>
    <row r="12027" ht="12.75" customHeight="1" x14ac:dyDescent="0.2"/>
    <row r="12028" ht="12.75" customHeight="1" x14ac:dyDescent="0.2"/>
    <row r="12029" ht="12.75" customHeight="1" x14ac:dyDescent="0.2"/>
    <row r="12030" ht="12.75" customHeight="1" x14ac:dyDescent="0.2"/>
    <row r="12031" ht="12.75" customHeight="1" x14ac:dyDescent="0.2"/>
    <row r="12032" ht="12.75" customHeight="1" x14ac:dyDescent="0.2"/>
    <row r="12033" ht="12.75" customHeight="1" x14ac:dyDescent="0.2"/>
    <row r="12034" ht="12.75" customHeight="1" x14ac:dyDescent="0.2"/>
    <row r="12035" ht="12.75" customHeight="1" x14ac:dyDescent="0.2"/>
    <row r="12036" ht="12.75" customHeight="1" x14ac:dyDescent="0.2"/>
    <row r="12037" ht="12.75" customHeight="1" x14ac:dyDescent="0.2"/>
    <row r="12038" ht="12.75" customHeight="1" x14ac:dyDescent="0.2"/>
    <row r="12039" ht="12.75" customHeight="1" x14ac:dyDescent="0.2"/>
    <row r="12040" ht="12.75" customHeight="1" x14ac:dyDescent="0.2"/>
    <row r="12041" ht="12.75" customHeight="1" x14ac:dyDescent="0.2"/>
    <row r="12042" ht="12.75" customHeight="1" x14ac:dyDescent="0.2"/>
    <row r="12043" ht="12.75" customHeight="1" x14ac:dyDescent="0.2"/>
    <row r="12044" ht="12.75" customHeight="1" x14ac:dyDescent="0.2"/>
    <row r="12045" ht="12.75" customHeight="1" x14ac:dyDescent="0.2"/>
    <row r="12046" ht="12.75" customHeight="1" x14ac:dyDescent="0.2"/>
    <row r="12047" ht="12.75" customHeight="1" x14ac:dyDescent="0.2"/>
    <row r="12048" ht="12.75" customHeight="1" x14ac:dyDescent="0.2"/>
    <row r="12049" ht="12.75" customHeight="1" x14ac:dyDescent="0.2"/>
    <row r="12050" ht="12.75" customHeight="1" x14ac:dyDescent="0.2"/>
    <row r="12051" ht="12.75" customHeight="1" x14ac:dyDescent="0.2"/>
    <row r="12052" ht="12.75" customHeight="1" x14ac:dyDescent="0.2"/>
    <row r="12053" ht="12.75" customHeight="1" x14ac:dyDescent="0.2"/>
    <row r="12054" ht="12.75" customHeight="1" x14ac:dyDescent="0.2"/>
    <row r="12055" ht="12.75" customHeight="1" x14ac:dyDescent="0.2"/>
    <row r="12056" ht="12.75" customHeight="1" x14ac:dyDescent="0.2"/>
    <row r="12057" ht="12.75" customHeight="1" x14ac:dyDescent="0.2"/>
    <row r="12058" ht="12.75" customHeight="1" x14ac:dyDescent="0.2"/>
    <row r="12059" ht="12.75" customHeight="1" x14ac:dyDescent="0.2"/>
    <row r="12060" ht="12.75" customHeight="1" x14ac:dyDescent="0.2"/>
    <row r="12061" ht="12.75" customHeight="1" x14ac:dyDescent="0.2"/>
    <row r="12062" ht="12.75" customHeight="1" x14ac:dyDescent="0.2"/>
    <row r="12063" ht="12.75" customHeight="1" x14ac:dyDescent="0.2"/>
    <row r="12064" ht="12.75" customHeight="1" x14ac:dyDescent="0.2"/>
    <row r="12065" ht="12.75" customHeight="1" x14ac:dyDescent="0.2"/>
    <row r="12066" ht="12.75" customHeight="1" x14ac:dyDescent="0.2"/>
    <row r="12067" ht="12.75" customHeight="1" x14ac:dyDescent="0.2"/>
    <row r="12068" ht="12.75" customHeight="1" x14ac:dyDescent="0.2"/>
    <row r="12069" ht="12.75" customHeight="1" x14ac:dyDescent="0.2"/>
    <row r="12070" ht="12.75" customHeight="1" x14ac:dyDescent="0.2"/>
    <row r="12071" ht="12.75" customHeight="1" x14ac:dyDescent="0.2"/>
    <row r="12072" ht="12.75" customHeight="1" x14ac:dyDescent="0.2"/>
    <row r="12073" ht="12.75" customHeight="1" x14ac:dyDescent="0.2"/>
    <row r="12074" ht="12.75" customHeight="1" x14ac:dyDescent="0.2"/>
    <row r="12075" ht="12.75" customHeight="1" x14ac:dyDescent="0.2"/>
    <row r="12076" ht="12.75" customHeight="1" x14ac:dyDescent="0.2"/>
    <row r="12077" ht="12.75" customHeight="1" x14ac:dyDescent="0.2"/>
    <row r="12078" ht="12.75" customHeight="1" x14ac:dyDescent="0.2"/>
    <row r="12079" ht="12.75" customHeight="1" x14ac:dyDescent="0.2"/>
    <row r="12080" ht="12.75" customHeight="1" x14ac:dyDescent="0.2"/>
    <row r="12081" ht="12.75" customHeight="1" x14ac:dyDescent="0.2"/>
    <row r="12082" ht="12.75" customHeight="1" x14ac:dyDescent="0.2"/>
    <row r="12083" ht="12.75" customHeight="1" x14ac:dyDescent="0.2"/>
    <row r="12084" ht="12.75" customHeight="1" x14ac:dyDescent="0.2"/>
    <row r="12085" ht="12.75" customHeight="1" x14ac:dyDescent="0.2"/>
    <row r="12086" ht="12.75" customHeight="1" x14ac:dyDescent="0.2"/>
    <row r="12087" ht="12.75" customHeight="1" x14ac:dyDescent="0.2"/>
    <row r="12088" ht="12.75" customHeight="1" x14ac:dyDescent="0.2"/>
    <row r="12089" ht="12.75" customHeight="1" x14ac:dyDescent="0.2"/>
    <row r="12090" ht="12.75" customHeight="1" x14ac:dyDescent="0.2"/>
    <row r="12091" ht="12.75" customHeight="1" x14ac:dyDescent="0.2"/>
    <row r="12092" ht="12.75" customHeight="1" x14ac:dyDescent="0.2"/>
    <row r="12093" ht="12.75" customHeight="1" x14ac:dyDescent="0.2"/>
    <row r="12094" ht="12.75" customHeight="1" x14ac:dyDescent="0.2"/>
    <row r="12095" ht="12.75" customHeight="1" x14ac:dyDescent="0.2"/>
    <row r="12096" ht="12.75" customHeight="1" x14ac:dyDescent="0.2"/>
    <row r="12097" ht="12.75" customHeight="1" x14ac:dyDescent="0.2"/>
    <row r="12098" ht="12.75" customHeight="1" x14ac:dyDescent="0.2"/>
    <row r="12099" ht="12.75" customHeight="1" x14ac:dyDescent="0.2"/>
    <row r="12100" ht="12.75" customHeight="1" x14ac:dyDescent="0.2"/>
    <row r="12101" ht="12.75" customHeight="1" x14ac:dyDescent="0.2"/>
    <row r="12102" ht="12.75" customHeight="1" x14ac:dyDescent="0.2"/>
    <row r="12103" ht="12.75" customHeight="1" x14ac:dyDescent="0.2"/>
    <row r="12104" ht="12.75" customHeight="1" x14ac:dyDescent="0.2"/>
    <row r="12105" ht="12.75" customHeight="1" x14ac:dyDescent="0.2"/>
    <row r="12106" ht="12.75" customHeight="1" x14ac:dyDescent="0.2"/>
    <row r="12107" ht="12.75" customHeight="1" x14ac:dyDescent="0.2"/>
    <row r="12108" ht="12.75" customHeight="1" x14ac:dyDescent="0.2"/>
    <row r="12109" ht="12.75" customHeight="1" x14ac:dyDescent="0.2"/>
    <row r="12110" ht="12.75" customHeight="1" x14ac:dyDescent="0.2"/>
    <row r="12111" ht="12.75" customHeight="1" x14ac:dyDescent="0.2"/>
    <row r="12112" ht="12.75" customHeight="1" x14ac:dyDescent="0.2"/>
    <row r="12113" ht="12.75" customHeight="1" x14ac:dyDescent="0.2"/>
    <row r="12114" ht="12.75" customHeight="1" x14ac:dyDescent="0.2"/>
    <row r="12115" ht="12.75" customHeight="1" x14ac:dyDescent="0.2"/>
    <row r="12116" ht="12.75" customHeight="1" x14ac:dyDescent="0.2"/>
    <row r="12117" ht="12.75" customHeight="1" x14ac:dyDescent="0.2"/>
    <row r="12118" ht="12.75" customHeight="1" x14ac:dyDescent="0.2"/>
    <row r="12119" ht="12.75" customHeight="1" x14ac:dyDescent="0.2"/>
    <row r="12120" ht="12.75" customHeight="1" x14ac:dyDescent="0.2"/>
    <row r="12121" ht="12.75" customHeight="1" x14ac:dyDescent="0.2"/>
    <row r="12122" ht="12.75" customHeight="1" x14ac:dyDescent="0.2"/>
    <row r="12123" ht="12.75" customHeight="1" x14ac:dyDescent="0.2"/>
    <row r="12124" ht="12.75" customHeight="1" x14ac:dyDescent="0.2"/>
    <row r="12125" ht="12.75" customHeight="1" x14ac:dyDescent="0.2"/>
    <row r="12126" ht="12.75" customHeight="1" x14ac:dyDescent="0.2"/>
    <row r="12127" ht="12.75" customHeight="1" x14ac:dyDescent="0.2"/>
    <row r="12128" ht="12.75" customHeight="1" x14ac:dyDescent="0.2"/>
    <row r="12129" ht="12.75" customHeight="1" x14ac:dyDescent="0.2"/>
    <row r="12130" ht="12.75" customHeight="1" x14ac:dyDescent="0.2"/>
    <row r="12131" ht="12.75" customHeight="1" x14ac:dyDescent="0.2"/>
    <row r="12132" ht="12.75" customHeight="1" x14ac:dyDescent="0.2"/>
    <row r="12133" ht="12.75" customHeight="1" x14ac:dyDescent="0.2"/>
    <row r="12134" ht="12.75" customHeight="1" x14ac:dyDescent="0.2"/>
    <row r="12135" ht="12.75" customHeight="1" x14ac:dyDescent="0.2"/>
    <row r="12136" ht="12.75" customHeight="1" x14ac:dyDescent="0.2"/>
    <row r="12137" ht="12.75" customHeight="1" x14ac:dyDescent="0.2"/>
    <row r="12138" ht="12.75" customHeight="1" x14ac:dyDescent="0.2"/>
    <row r="12139" ht="12.75" customHeight="1" x14ac:dyDescent="0.2"/>
    <row r="12140" ht="12.75" customHeight="1" x14ac:dyDescent="0.2"/>
    <row r="12141" ht="12.75" customHeight="1" x14ac:dyDescent="0.2"/>
    <row r="12142" ht="12.75" customHeight="1" x14ac:dyDescent="0.2"/>
    <row r="12143" ht="12.75" customHeight="1" x14ac:dyDescent="0.2"/>
    <row r="12144" ht="12.75" customHeight="1" x14ac:dyDescent="0.2"/>
    <row r="12145" ht="12.75" customHeight="1" x14ac:dyDescent="0.2"/>
    <row r="12146" ht="12.75" customHeight="1" x14ac:dyDescent="0.2"/>
    <row r="12147" ht="12.75" customHeight="1" x14ac:dyDescent="0.2"/>
    <row r="12148" ht="12.75" customHeight="1" x14ac:dyDescent="0.2"/>
    <row r="12149" ht="12.75" customHeight="1" x14ac:dyDescent="0.2"/>
    <row r="12150" ht="12.75" customHeight="1" x14ac:dyDescent="0.2"/>
    <row r="12151" ht="12.75" customHeight="1" x14ac:dyDescent="0.2"/>
    <row r="12152" ht="12.75" customHeight="1" x14ac:dyDescent="0.2"/>
    <row r="12153" ht="12.75" customHeight="1" x14ac:dyDescent="0.2"/>
    <row r="12154" ht="12.75" customHeight="1" x14ac:dyDescent="0.2"/>
    <row r="12155" ht="12.75" customHeight="1" x14ac:dyDescent="0.2"/>
    <row r="12156" ht="12.75" customHeight="1" x14ac:dyDescent="0.2"/>
    <row r="12157" ht="12.75" customHeight="1" x14ac:dyDescent="0.2"/>
    <row r="12158" ht="12.75" customHeight="1" x14ac:dyDescent="0.2"/>
    <row r="12159" ht="12.75" customHeight="1" x14ac:dyDescent="0.2"/>
    <row r="12160" ht="12.75" customHeight="1" x14ac:dyDescent="0.2"/>
    <row r="12161" ht="12.75" customHeight="1" x14ac:dyDescent="0.2"/>
    <row r="12162" ht="12.75" customHeight="1" x14ac:dyDescent="0.2"/>
    <row r="12163" ht="12.75" customHeight="1" x14ac:dyDescent="0.2"/>
    <row r="12164" ht="12.75" customHeight="1" x14ac:dyDescent="0.2"/>
    <row r="12165" ht="12.75" customHeight="1" x14ac:dyDescent="0.2"/>
    <row r="12166" ht="12.75" customHeight="1" x14ac:dyDescent="0.2"/>
    <row r="12167" ht="12.75" customHeight="1" x14ac:dyDescent="0.2"/>
    <row r="12168" ht="12.75" customHeight="1" x14ac:dyDescent="0.2"/>
    <row r="12169" ht="12.75" customHeight="1" x14ac:dyDescent="0.2"/>
    <row r="12170" ht="12.75" customHeight="1" x14ac:dyDescent="0.2"/>
    <row r="12171" ht="12.75" customHeight="1" x14ac:dyDescent="0.2"/>
    <row r="12172" ht="12.75" customHeight="1" x14ac:dyDescent="0.2"/>
    <row r="12173" ht="12.75" customHeight="1" x14ac:dyDescent="0.2"/>
    <row r="12174" ht="12.75" customHeight="1" x14ac:dyDescent="0.2"/>
    <row r="12175" ht="12.75" customHeight="1" x14ac:dyDescent="0.2"/>
    <row r="12176" ht="12.75" customHeight="1" x14ac:dyDescent="0.2"/>
    <row r="12177" ht="12.75" customHeight="1" x14ac:dyDescent="0.2"/>
    <row r="12178" ht="12.75" customHeight="1" x14ac:dyDescent="0.2"/>
    <row r="12179" ht="12.75" customHeight="1" x14ac:dyDescent="0.2"/>
    <row r="12180" ht="12.75" customHeight="1" x14ac:dyDescent="0.2"/>
    <row r="12181" ht="12.75" customHeight="1" x14ac:dyDescent="0.2"/>
    <row r="12182" ht="12.75" customHeight="1" x14ac:dyDescent="0.2"/>
    <row r="12183" ht="12.75" customHeight="1" x14ac:dyDescent="0.2"/>
    <row r="12184" ht="12.75" customHeight="1" x14ac:dyDescent="0.2"/>
    <row r="12185" ht="12.75" customHeight="1" x14ac:dyDescent="0.2"/>
    <row r="12186" ht="12.75" customHeight="1" x14ac:dyDescent="0.2"/>
    <row r="12187" ht="12.75" customHeight="1" x14ac:dyDescent="0.2"/>
    <row r="12188" ht="12.75" customHeight="1" x14ac:dyDescent="0.2"/>
    <row r="12189" ht="12.75" customHeight="1" x14ac:dyDescent="0.2"/>
    <row r="12190" ht="12.75" customHeight="1" x14ac:dyDescent="0.2"/>
    <row r="12191" ht="12.75" customHeight="1" x14ac:dyDescent="0.2"/>
    <row r="12192" ht="12.75" customHeight="1" x14ac:dyDescent="0.2"/>
    <row r="12193" ht="12.75" customHeight="1" x14ac:dyDescent="0.2"/>
    <row r="12194" ht="12.75" customHeight="1" x14ac:dyDescent="0.2"/>
    <row r="12195" ht="12.75" customHeight="1" x14ac:dyDescent="0.2"/>
    <row r="12196" ht="12.75" customHeight="1" x14ac:dyDescent="0.2"/>
    <row r="12197" ht="12.75" customHeight="1" x14ac:dyDescent="0.2"/>
    <row r="12198" ht="12.75" customHeight="1" x14ac:dyDescent="0.2"/>
    <row r="12199" ht="12.75" customHeight="1" x14ac:dyDescent="0.2"/>
    <row r="12200" ht="12.75" customHeight="1" x14ac:dyDescent="0.2"/>
    <row r="12201" ht="12.75" customHeight="1" x14ac:dyDescent="0.2"/>
    <row r="12202" ht="12.75" customHeight="1" x14ac:dyDescent="0.2"/>
    <row r="12203" ht="12.75" customHeight="1" x14ac:dyDescent="0.2"/>
    <row r="12204" ht="12.75" customHeight="1" x14ac:dyDescent="0.2"/>
    <row r="12205" ht="12.75" customHeight="1" x14ac:dyDescent="0.2"/>
    <row r="12206" ht="12.75" customHeight="1" x14ac:dyDescent="0.2"/>
    <row r="12207" ht="12.75" customHeight="1" x14ac:dyDescent="0.2"/>
    <row r="12208" ht="12.75" customHeight="1" x14ac:dyDescent="0.2"/>
    <row r="12209" ht="12.75" customHeight="1" x14ac:dyDescent="0.2"/>
    <row r="12210" ht="12.75" customHeight="1" x14ac:dyDescent="0.2"/>
    <row r="12211" ht="12.75" customHeight="1" x14ac:dyDescent="0.2"/>
    <row r="12212" ht="12.75" customHeight="1" x14ac:dyDescent="0.2"/>
    <row r="12213" ht="12.75" customHeight="1" x14ac:dyDescent="0.2"/>
    <row r="12214" ht="12.75" customHeight="1" x14ac:dyDescent="0.2"/>
    <row r="12215" ht="12.75" customHeight="1" x14ac:dyDescent="0.2"/>
    <row r="12216" ht="12.75" customHeight="1" x14ac:dyDescent="0.2"/>
    <row r="12217" ht="12.75" customHeight="1" x14ac:dyDescent="0.2"/>
    <row r="12218" ht="12.75" customHeight="1" x14ac:dyDescent="0.2"/>
    <row r="12219" ht="12.75" customHeight="1" x14ac:dyDescent="0.2"/>
    <row r="12220" ht="12.75" customHeight="1" x14ac:dyDescent="0.2"/>
    <row r="12221" ht="12.75" customHeight="1" x14ac:dyDescent="0.2"/>
    <row r="12222" ht="12.75" customHeight="1" x14ac:dyDescent="0.2"/>
    <row r="12223" ht="12.75" customHeight="1" x14ac:dyDescent="0.2"/>
    <row r="12224" ht="12.75" customHeight="1" x14ac:dyDescent="0.2"/>
    <row r="12225" ht="12.75" customHeight="1" x14ac:dyDescent="0.2"/>
    <row r="12226" ht="12.75" customHeight="1" x14ac:dyDescent="0.2"/>
    <row r="12227" ht="12.75" customHeight="1" x14ac:dyDescent="0.2"/>
    <row r="12228" ht="12.75" customHeight="1" x14ac:dyDescent="0.2"/>
    <row r="12229" ht="12.75" customHeight="1" x14ac:dyDescent="0.2"/>
    <row r="12230" ht="12.75" customHeight="1" x14ac:dyDescent="0.2"/>
    <row r="12231" ht="12.75" customHeight="1" x14ac:dyDescent="0.2"/>
    <row r="12232" ht="12.75" customHeight="1" x14ac:dyDescent="0.2"/>
    <row r="12233" ht="12.75" customHeight="1" x14ac:dyDescent="0.2"/>
    <row r="12234" ht="12.75" customHeight="1" x14ac:dyDescent="0.2"/>
    <row r="12235" ht="12.75" customHeight="1" x14ac:dyDescent="0.2"/>
    <row r="12236" ht="12.75" customHeight="1" x14ac:dyDescent="0.2"/>
    <row r="12237" ht="12.75" customHeight="1" x14ac:dyDescent="0.2"/>
    <row r="12238" ht="12.75" customHeight="1" x14ac:dyDescent="0.2"/>
    <row r="12239" ht="12.75" customHeight="1" x14ac:dyDescent="0.2"/>
    <row r="12240" ht="12.75" customHeight="1" x14ac:dyDescent="0.2"/>
    <row r="12241" ht="12.75" customHeight="1" x14ac:dyDescent="0.2"/>
    <row r="12242" ht="12.75" customHeight="1" x14ac:dyDescent="0.2"/>
    <row r="12243" ht="12.75" customHeight="1" x14ac:dyDescent="0.2"/>
    <row r="12244" ht="12.75" customHeight="1" x14ac:dyDescent="0.2"/>
    <row r="12245" ht="12.75" customHeight="1" x14ac:dyDescent="0.2"/>
    <row r="12246" ht="12.75" customHeight="1" x14ac:dyDescent="0.2"/>
    <row r="12247" ht="12.75" customHeight="1" x14ac:dyDescent="0.2"/>
    <row r="12248" ht="12.75" customHeight="1" x14ac:dyDescent="0.2"/>
    <row r="12249" ht="12.75" customHeight="1" x14ac:dyDescent="0.2"/>
    <row r="12250" ht="12.75" customHeight="1" x14ac:dyDescent="0.2"/>
    <row r="12251" ht="12.75" customHeight="1" x14ac:dyDescent="0.2"/>
    <row r="12252" ht="12.75" customHeight="1" x14ac:dyDescent="0.2"/>
    <row r="12253" ht="12.75" customHeight="1" x14ac:dyDescent="0.2"/>
    <row r="12254" ht="12.75" customHeight="1" x14ac:dyDescent="0.2"/>
    <row r="12255" ht="12.75" customHeight="1" x14ac:dyDescent="0.2"/>
    <row r="12256" ht="12.75" customHeight="1" x14ac:dyDescent="0.2"/>
    <row r="12257" ht="12.75" customHeight="1" x14ac:dyDescent="0.2"/>
    <row r="12258" ht="12.75" customHeight="1" x14ac:dyDescent="0.2"/>
    <row r="12259" ht="12.75" customHeight="1" x14ac:dyDescent="0.2"/>
    <row r="12260" ht="12.75" customHeight="1" x14ac:dyDescent="0.2"/>
    <row r="12261" ht="12.75" customHeight="1" x14ac:dyDescent="0.2"/>
    <row r="12262" ht="12.75" customHeight="1" x14ac:dyDescent="0.2"/>
    <row r="12263" ht="12.75" customHeight="1" x14ac:dyDescent="0.2"/>
    <row r="12264" ht="12.75" customHeight="1" x14ac:dyDescent="0.2"/>
    <row r="12265" ht="12.75" customHeight="1" x14ac:dyDescent="0.2"/>
    <row r="12266" ht="12.75" customHeight="1" x14ac:dyDescent="0.2"/>
    <row r="12267" ht="12.75" customHeight="1" x14ac:dyDescent="0.2"/>
    <row r="12268" ht="12.75" customHeight="1" x14ac:dyDescent="0.2"/>
    <row r="12269" ht="12.75" customHeight="1" x14ac:dyDescent="0.2"/>
    <row r="12270" ht="12.75" customHeight="1" x14ac:dyDescent="0.2"/>
    <row r="12271" ht="12.75" customHeight="1" x14ac:dyDescent="0.2"/>
    <row r="12272" ht="12.75" customHeight="1" x14ac:dyDescent="0.2"/>
    <row r="12273" ht="12.75" customHeight="1" x14ac:dyDescent="0.2"/>
    <row r="12274" ht="12.75" customHeight="1" x14ac:dyDescent="0.2"/>
    <row r="12275" ht="12.75" customHeight="1" x14ac:dyDescent="0.2"/>
    <row r="12276" ht="12.75" customHeight="1" x14ac:dyDescent="0.2"/>
    <row r="12277" ht="12.75" customHeight="1" x14ac:dyDescent="0.2"/>
    <row r="12278" ht="12.75" customHeight="1" x14ac:dyDescent="0.2"/>
    <row r="12279" ht="12.75" customHeight="1" x14ac:dyDescent="0.2"/>
    <row r="12280" ht="12.75" customHeight="1" x14ac:dyDescent="0.2"/>
    <row r="12281" ht="12.75" customHeight="1" x14ac:dyDescent="0.2"/>
    <row r="12282" ht="12.75" customHeight="1" x14ac:dyDescent="0.2"/>
    <row r="12283" ht="12.75" customHeight="1" x14ac:dyDescent="0.2"/>
    <row r="12284" ht="12.75" customHeight="1" x14ac:dyDescent="0.2"/>
    <row r="12285" ht="12.75" customHeight="1" x14ac:dyDescent="0.2"/>
    <row r="12286" ht="12.75" customHeight="1" x14ac:dyDescent="0.2"/>
    <row r="12287" ht="12.75" customHeight="1" x14ac:dyDescent="0.2"/>
    <row r="12288" ht="12.75" customHeight="1" x14ac:dyDescent="0.2"/>
    <row r="12289" ht="12.75" customHeight="1" x14ac:dyDescent="0.2"/>
    <row r="12290" ht="12.75" customHeight="1" x14ac:dyDescent="0.2"/>
    <row r="12291" ht="12.75" customHeight="1" x14ac:dyDescent="0.2"/>
    <row r="12292" ht="12.75" customHeight="1" x14ac:dyDescent="0.2"/>
    <row r="12293" ht="12.75" customHeight="1" x14ac:dyDescent="0.2"/>
    <row r="12294" ht="12.75" customHeight="1" x14ac:dyDescent="0.2"/>
    <row r="12295" ht="12.75" customHeight="1" x14ac:dyDescent="0.2"/>
    <row r="12296" ht="12.75" customHeight="1" x14ac:dyDescent="0.2"/>
    <row r="12297" ht="12.75" customHeight="1" x14ac:dyDescent="0.2"/>
    <row r="12298" ht="12.75" customHeight="1" x14ac:dyDescent="0.2"/>
    <row r="12299" ht="12.75" customHeight="1" x14ac:dyDescent="0.2"/>
    <row r="12300" ht="12.75" customHeight="1" x14ac:dyDescent="0.2"/>
    <row r="12301" ht="12.75" customHeight="1" x14ac:dyDescent="0.2"/>
    <row r="12302" ht="12.75" customHeight="1" x14ac:dyDescent="0.2"/>
    <row r="12303" ht="12.75" customHeight="1" x14ac:dyDescent="0.2"/>
    <row r="12304" ht="12.75" customHeight="1" x14ac:dyDescent="0.2"/>
    <row r="12305" ht="12.75" customHeight="1" x14ac:dyDescent="0.2"/>
    <row r="12306" ht="12.75" customHeight="1" x14ac:dyDescent="0.2"/>
    <row r="12307" ht="12.75" customHeight="1" x14ac:dyDescent="0.2"/>
    <row r="12308" ht="12.75" customHeight="1" x14ac:dyDescent="0.2"/>
    <row r="12309" ht="12.75" customHeight="1" x14ac:dyDescent="0.2"/>
    <row r="12310" ht="12.75" customHeight="1" x14ac:dyDescent="0.2"/>
    <row r="12311" ht="12.75" customHeight="1" x14ac:dyDescent="0.2"/>
    <row r="12312" ht="12.75" customHeight="1" x14ac:dyDescent="0.2"/>
    <row r="12313" ht="12.75" customHeight="1" x14ac:dyDescent="0.2"/>
    <row r="12314" ht="12.75" customHeight="1" x14ac:dyDescent="0.2"/>
    <row r="12315" ht="12.75" customHeight="1" x14ac:dyDescent="0.2"/>
    <row r="12316" ht="12.75" customHeight="1" x14ac:dyDescent="0.2"/>
    <row r="12317" ht="12.75" customHeight="1" x14ac:dyDescent="0.2"/>
    <row r="12318" ht="12.75" customHeight="1" x14ac:dyDescent="0.2"/>
    <row r="12319" ht="12.75" customHeight="1" x14ac:dyDescent="0.2"/>
    <row r="12320" ht="12.75" customHeight="1" x14ac:dyDescent="0.2"/>
    <row r="12321" ht="12.75" customHeight="1" x14ac:dyDescent="0.2"/>
    <row r="12322" ht="12.75" customHeight="1" x14ac:dyDescent="0.2"/>
    <row r="12323" ht="12.75" customHeight="1" x14ac:dyDescent="0.2"/>
    <row r="12324" ht="12.75" customHeight="1" x14ac:dyDescent="0.2"/>
    <row r="12325" ht="12.75" customHeight="1" x14ac:dyDescent="0.2"/>
    <row r="12326" ht="12.75" customHeight="1" x14ac:dyDescent="0.2"/>
    <row r="12327" ht="12.75" customHeight="1" x14ac:dyDescent="0.2"/>
    <row r="12328" ht="12.75" customHeight="1" x14ac:dyDescent="0.2"/>
    <row r="12329" ht="12.75" customHeight="1" x14ac:dyDescent="0.2"/>
    <row r="12330" ht="12.75" customHeight="1" x14ac:dyDescent="0.2"/>
    <row r="12331" ht="12.75" customHeight="1" x14ac:dyDescent="0.2"/>
    <row r="12332" ht="12.75" customHeight="1" x14ac:dyDescent="0.2"/>
    <row r="12333" ht="12.75" customHeight="1" x14ac:dyDescent="0.2"/>
    <row r="12334" ht="12.75" customHeight="1" x14ac:dyDescent="0.2"/>
    <row r="12335" ht="12.75" customHeight="1" x14ac:dyDescent="0.2"/>
    <row r="12336" ht="12.75" customHeight="1" x14ac:dyDescent="0.2"/>
    <row r="12337" ht="12.75" customHeight="1" x14ac:dyDescent="0.2"/>
    <row r="12338" ht="12.75" customHeight="1" x14ac:dyDescent="0.2"/>
    <row r="12339" ht="12.75" customHeight="1" x14ac:dyDescent="0.2"/>
    <row r="12340" ht="12.75" customHeight="1" x14ac:dyDescent="0.2"/>
    <row r="12341" ht="12.75" customHeight="1" x14ac:dyDescent="0.2"/>
    <row r="12342" ht="12.75" customHeight="1" x14ac:dyDescent="0.2"/>
    <row r="12343" ht="12.75" customHeight="1" x14ac:dyDescent="0.2"/>
    <row r="12344" ht="12.75" customHeight="1" x14ac:dyDescent="0.2"/>
    <row r="12345" ht="12.75" customHeight="1" x14ac:dyDescent="0.2"/>
    <row r="12346" ht="12.75" customHeight="1" x14ac:dyDescent="0.2"/>
    <row r="12347" ht="12.75" customHeight="1" x14ac:dyDescent="0.2"/>
    <row r="12348" ht="12.75" customHeight="1" x14ac:dyDescent="0.2"/>
    <row r="12349" ht="12.75" customHeight="1" x14ac:dyDescent="0.2"/>
    <row r="12350" ht="12.75" customHeight="1" x14ac:dyDescent="0.2"/>
    <row r="12351" ht="12.75" customHeight="1" x14ac:dyDescent="0.2"/>
    <row r="12352" ht="12.75" customHeight="1" x14ac:dyDescent="0.2"/>
    <row r="12353" ht="12.75" customHeight="1" x14ac:dyDescent="0.2"/>
    <row r="12354" ht="12.75" customHeight="1" x14ac:dyDescent="0.2"/>
    <row r="12355" ht="12.75" customHeight="1" x14ac:dyDescent="0.2"/>
    <row r="12356" ht="12.75" customHeight="1" x14ac:dyDescent="0.2"/>
    <row r="12357" ht="12.75" customHeight="1" x14ac:dyDescent="0.2"/>
    <row r="12358" ht="12.75" customHeight="1" x14ac:dyDescent="0.2"/>
    <row r="12359" ht="12.75" customHeight="1" x14ac:dyDescent="0.2"/>
    <row r="12360" ht="12.75" customHeight="1" x14ac:dyDescent="0.2"/>
    <row r="12361" ht="12.75" customHeight="1" x14ac:dyDescent="0.2"/>
    <row r="12362" ht="12.75" customHeight="1" x14ac:dyDescent="0.2"/>
    <row r="12363" ht="12.75" customHeight="1" x14ac:dyDescent="0.2"/>
    <row r="12364" ht="12.75" customHeight="1" x14ac:dyDescent="0.2"/>
    <row r="12365" ht="12.75" customHeight="1" x14ac:dyDescent="0.2"/>
    <row r="12366" ht="12.75" customHeight="1" x14ac:dyDescent="0.2"/>
    <row r="12367" ht="12.75" customHeight="1" x14ac:dyDescent="0.2"/>
    <row r="12368" ht="12.75" customHeight="1" x14ac:dyDescent="0.2"/>
    <row r="12369" ht="12.75" customHeight="1" x14ac:dyDescent="0.2"/>
    <row r="12370" ht="12.75" customHeight="1" x14ac:dyDescent="0.2"/>
    <row r="12371" ht="12.75" customHeight="1" x14ac:dyDescent="0.2"/>
    <row r="12372" ht="12.75" customHeight="1" x14ac:dyDescent="0.2"/>
    <row r="12373" ht="12.75" customHeight="1" x14ac:dyDescent="0.2"/>
    <row r="12374" ht="12.75" customHeight="1" x14ac:dyDescent="0.2"/>
    <row r="12375" ht="12.75" customHeight="1" x14ac:dyDescent="0.2"/>
    <row r="12376" ht="12.75" customHeight="1" x14ac:dyDescent="0.2"/>
    <row r="12377" ht="12.75" customHeight="1" x14ac:dyDescent="0.2"/>
    <row r="12378" ht="12.75" customHeight="1" x14ac:dyDescent="0.2"/>
    <row r="12379" ht="12.75" customHeight="1" x14ac:dyDescent="0.2"/>
    <row r="12380" ht="12.75" customHeight="1" x14ac:dyDescent="0.2"/>
    <row r="12381" ht="12.75" customHeight="1" x14ac:dyDescent="0.2"/>
    <row r="12382" ht="12.75" customHeight="1" x14ac:dyDescent="0.2"/>
    <row r="12383" ht="12.75" customHeight="1" x14ac:dyDescent="0.2"/>
    <row r="12384" ht="12.75" customHeight="1" x14ac:dyDescent="0.2"/>
    <row r="12385" ht="12.75" customHeight="1" x14ac:dyDescent="0.2"/>
    <row r="12386" ht="12.75" customHeight="1" x14ac:dyDescent="0.2"/>
    <row r="12387" ht="12.75" customHeight="1" x14ac:dyDescent="0.2"/>
    <row r="12388" ht="12.75" customHeight="1" x14ac:dyDescent="0.2"/>
    <row r="12389" ht="12.75" customHeight="1" x14ac:dyDescent="0.2"/>
    <row r="12390" ht="12.75" customHeight="1" x14ac:dyDescent="0.2"/>
    <row r="12391" ht="12.75" customHeight="1" x14ac:dyDescent="0.2"/>
    <row r="12392" ht="12.75" customHeight="1" x14ac:dyDescent="0.2"/>
    <row r="12393" ht="12.75" customHeight="1" x14ac:dyDescent="0.2"/>
    <row r="12394" ht="12.75" customHeight="1" x14ac:dyDescent="0.2"/>
    <row r="12395" ht="12.75" customHeight="1" x14ac:dyDescent="0.2"/>
    <row r="12396" ht="12.75" customHeight="1" x14ac:dyDescent="0.2"/>
    <row r="12397" ht="12.75" customHeight="1" x14ac:dyDescent="0.2"/>
    <row r="12398" ht="12.75" customHeight="1" x14ac:dyDescent="0.2"/>
    <row r="12399" ht="12.75" customHeight="1" x14ac:dyDescent="0.2"/>
    <row r="12400" ht="12.75" customHeight="1" x14ac:dyDescent="0.2"/>
    <row r="12401" ht="12.75" customHeight="1" x14ac:dyDescent="0.2"/>
    <row r="12402" ht="12.75" customHeight="1" x14ac:dyDescent="0.2"/>
    <row r="12403" ht="12.75" customHeight="1" x14ac:dyDescent="0.2"/>
    <row r="12404" ht="12.75" customHeight="1" x14ac:dyDescent="0.2"/>
    <row r="12405" ht="12.75" customHeight="1" x14ac:dyDescent="0.2"/>
    <row r="12406" ht="12.75" customHeight="1" x14ac:dyDescent="0.2"/>
    <row r="12407" ht="12.75" customHeight="1" x14ac:dyDescent="0.2"/>
    <row r="12408" ht="12.75" customHeight="1" x14ac:dyDescent="0.2"/>
    <row r="12409" ht="12.75" customHeight="1" x14ac:dyDescent="0.2"/>
    <row r="12410" ht="12.75" customHeight="1" x14ac:dyDescent="0.2"/>
    <row r="12411" ht="12.75" customHeight="1" x14ac:dyDescent="0.2"/>
    <row r="12412" ht="12.75" customHeight="1" x14ac:dyDescent="0.2"/>
    <row r="12413" ht="12.75" customHeight="1" x14ac:dyDescent="0.2"/>
    <row r="12414" ht="12.75" customHeight="1" x14ac:dyDescent="0.2"/>
    <row r="12415" ht="12.75" customHeight="1" x14ac:dyDescent="0.2"/>
    <row r="12416" ht="12.75" customHeight="1" x14ac:dyDescent="0.2"/>
    <row r="12417" ht="12.75" customHeight="1" x14ac:dyDescent="0.2"/>
    <row r="12418" ht="12.75" customHeight="1" x14ac:dyDescent="0.2"/>
    <row r="12419" ht="12.75" customHeight="1" x14ac:dyDescent="0.2"/>
    <row r="12420" ht="12.75" customHeight="1" x14ac:dyDescent="0.2"/>
    <row r="12421" ht="12.75" customHeight="1" x14ac:dyDescent="0.2"/>
    <row r="12422" ht="12.75" customHeight="1" x14ac:dyDescent="0.2"/>
    <row r="12423" ht="12.75" customHeight="1" x14ac:dyDescent="0.2"/>
    <row r="12424" ht="12.75" customHeight="1" x14ac:dyDescent="0.2"/>
    <row r="12425" ht="12.75" customHeight="1" x14ac:dyDescent="0.2"/>
    <row r="12426" ht="12.75" customHeight="1" x14ac:dyDescent="0.2"/>
    <row r="12427" ht="12.75" customHeight="1" x14ac:dyDescent="0.2"/>
    <row r="12428" ht="12.75" customHeight="1" x14ac:dyDescent="0.2"/>
    <row r="12429" ht="12.75" customHeight="1" x14ac:dyDescent="0.2"/>
    <row r="12430" ht="12.75" customHeight="1" x14ac:dyDescent="0.2"/>
    <row r="12431" ht="12.75" customHeight="1" x14ac:dyDescent="0.2"/>
    <row r="12432" ht="12.75" customHeight="1" x14ac:dyDescent="0.2"/>
    <row r="12433" ht="12.75" customHeight="1" x14ac:dyDescent="0.2"/>
    <row r="12434" ht="12.75" customHeight="1" x14ac:dyDescent="0.2"/>
    <row r="12435" ht="12.75" customHeight="1" x14ac:dyDescent="0.2"/>
    <row r="12436" ht="12.75" customHeight="1" x14ac:dyDescent="0.2"/>
    <row r="12437" ht="12.75" customHeight="1" x14ac:dyDescent="0.2"/>
    <row r="12438" ht="12.75" customHeight="1" x14ac:dyDescent="0.2"/>
    <row r="12439" ht="12.75" customHeight="1" x14ac:dyDescent="0.2"/>
    <row r="12440" ht="12.75" customHeight="1" x14ac:dyDescent="0.2"/>
    <row r="12441" ht="12.75" customHeight="1" x14ac:dyDescent="0.2"/>
    <row r="12442" ht="12.75" customHeight="1" x14ac:dyDescent="0.2"/>
    <row r="12443" ht="12.75" customHeight="1" x14ac:dyDescent="0.2"/>
    <row r="12444" ht="12.75" customHeight="1" x14ac:dyDescent="0.2"/>
    <row r="12445" ht="12.75" customHeight="1" x14ac:dyDescent="0.2"/>
    <row r="12446" ht="12.75" customHeight="1" x14ac:dyDescent="0.2"/>
    <row r="12447" ht="12.75" customHeight="1" x14ac:dyDescent="0.2"/>
    <row r="12448" ht="12.75" customHeight="1" x14ac:dyDescent="0.2"/>
    <row r="12449" ht="12.75" customHeight="1" x14ac:dyDescent="0.2"/>
    <row r="12450" ht="12.75" customHeight="1" x14ac:dyDescent="0.2"/>
    <row r="12451" ht="12.75" customHeight="1" x14ac:dyDescent="0.2"/>
    <row r="12452" ht="12.75" customHeight="1" x14ac:dyDescent="0.2"/>
    <row r="12453" ht="12.75" customHeight="1" x14ac:dyDescent="0.2"/>
    <row r="12454" ht="12.75" customHeight="1" x14ac:dyDescent="0.2"/>
    <row r="12455" ht="12.75" customHeight="1" x14ac:dyDescent="0.2"/>
    <row r="12456" ht="12.75" customHeight="1" x14ac:dyDescent="0.2"/>
    <row r="12457" ht="12.75" customHeight="1" x14ac:dyDescent="0.2"/>
    <row r="12458" ht="12.75" customHeight="1" x14ac:dyDescent="0.2"/>
    <row r="12459" ht="12.75" customHeight="1" x14ac:dyDescent="0.2"/>
    <row r="12460" ht="12.75" customHeight="1" x14ac:dyDescent="0.2"/>
    <row r="12461" ht="12.75" customHeight="1" x14ac:dyDescent="0.2"/>
    <row r="12462" ht="12.75" customHeight="1" x14ac:dyDescent="0.2"/>
    <row r="12463" ht="12.75" customHeight="1" x14ac:dyDescent="0.2"/>
    <row r="12464" ht="12.75" customHeight="1" x14ac:dyDescent="0.2"/>
    <row r="12465" ht="12.75" customHeight="1" x14ac:dyDescent="0.2"/>
    <row r="12466" ht="12.75" customHeight="1" x14ac:dyDescent="0.2"/>
    <row r="12467" ht="12.75" customHeight="1" x14ac:dyDescent="0.2"/>
    <row r="12468" ht="12.75" customHeight="1" x14ac:dyDescent="0.2"/>
    <row r="12469" ht="12.75" customHeight="1" x14ac:dyDescent="0.2"/>
    <row r="12470" ht="12.75" customHeight="1" x14ac:dyDescent="0.2"/>
    <row r="12471" ht="12.75" customHeight="1" x14ac:dyDescent="0.2"/>
    <row r="12472" ht="12.75" customHeight="1" x14ac:dyDescent="0.2"/>
    <row r="12473" ht="12.75" customHeight="1" x14ac:dyDescent="0.2"/>
    <row r="12474" ht="12.75" customHeight="1" x14ac:dyDescent="0.2"/>
    <row r="12475" ht="12.75" customHeight="1" x14ac:dyDescent="0.2"/>
    <row r="12476" ht="12.75" customHeight="1" x14ac:dyDescent="0.2"/>
    <row r="12477" ht="12.75" customHeight="1" x14ac:dyDescent="0.2"/>
    <row r="12478" ht="12.75" customHeight="1" x14ac:dyDescent="0.2"/>
    <row r="12479" ht="12.75" customHeight="1" x14ac:dyDescent="0.2"/>
    <row r="12480" ht="12.75" customHeight="1" x14ac:dyDescent="0.2"/>
    <row r="12481" ht="12.75" customHeight="1" x14ac:dyDescent="0.2"/>
    <row r="12482" ht="12.75" customHeight="1" x14ac:dyDescent="0.2"/>
    <row r="12483" ht="12.75" customHeight="1" x14ac:dyDescent="0.2"/>
    <row r="12484" ht="12.75" customHeight="1" x14ac:dyDescent="0.2"/>
    <row r="12485" ht="12.75" customHeight="1" x14ac:dyDescent="0.2"/>
    <row r="12486" ht="12.75" customHeight="1" x14ac:dyDescent="0.2"/>
    <row r="12487" ht="12.75" customHeight="1" x14ac:dyDescent="0.2"/>
    <row r="12488" ht="12.75" customHeight="1" x14ac:dyDescent="0.2"/>
    <row r="12489" ht="12.75" customHeight="1" x14ac:dyDescent="0.2"/>
    <row r="12490" ht="12.75" customHeight="1" x14ac:dyDescent="0.2"/>
    <row r="12491" ht="12.75" customHeight="1" x14ac:dyDescent="0.2"/>
    <row r="12492" ht="12.75" customHeight="1" x14ac:dyDescent="0.2"/>
    <row r="12493" ht="12.75" customHeight="1" x14ac:dyDescent="0.2"/>
    <row r="12494" ht="12.75" customHeight="1" x14ac:dyDescent="0.2"/>
    <row r="12495" ht="12.75" customHeight="1" x14ac:dyDescent="0.2"/>
    <row r="12496" ht="12.75" customHeight="1" x14ac:dyDescent="0.2"/>
    <row r="12497" ht="12.75" customHeight="1" x14ac:dyDescent="0.2"/>
    <row r="12498" ht="12.75" customHeight="1" x14ac:dyDescent="0.2"/>
    <row r="12499" ht="12.75" customHeight="1" x14ac:dyDescent="0.2"/>
    <row r="12500" ht="12.75" customHeight="1" x14ac:dyDescent="0.2"/>
    <row r="12501" ht="12.75" customHeight="1" x14ac:dyDescent="0.2"/>
    <row r="12502" ht="12.75" customHeight="1" x14ac:dyDescent="0.2"/>
    <row r="12503" ht="12.75" customHeight="1" x14ac:dyDescent="0.2"/>
    <row r="12504" ht="12.75" customHeight="1" x14ac:dyDescent="0.2"/>
    <row r="12505" ht="12.75" customHeight="1" x14ac:dyDescent="0.2"/>
    <row r="12506" ht="12.75" customHeight="1" x14ac:dyDescent="0.2"/>
    <row r="12507" ht="12.75" customHeight="1" x14ac:dyDescent="0.2"/>
    <row r="12508" ht="12.75" customHeight="1" x14ac:dyDescent="0.2"/>
    <row r="12509" ht="12.75" customHeight="1" x14ac:dyDescent="0.2"/>
    <row r="12510" ht="12.75" customHeight="1" x14ac:dyDescent="0.2"/>
    <row r="12511" ht="12.75" customHeight="1" x14ac:dyDescent="0.2"/>
    <row r="12512" ht="12.75" customHeight="1" x14ac:dyDescent="0.2"/>
    <row r="12513" ht="12.75" customHeight="1" x14ac:dyDescent="0.2"/>
    <row r="12514" ht="12.75" customHeight="1" x14ac:dyDescent="0.2"/>
    <row r="12515" ht="12.75" customHeight="1" x14ac:dyDescent="0.2"/>
    <row r="12516" ht="12.75" customHeight="1" x14ac:dyDescent="0.2"/>
    <row r="12517" ht="12.75" customHeight="1" x14ac:dyDescent="0.2"/>
    <row r="12518" ht="12.75" customHeight="1" x14ac:dyDescent="0.2"/>
    <row r="12519" ht="12.75" customHeight="1" x14ac:dyDescent="0.2"/>
    <row r="12520" ht="12.75" customHeight="1" x14ac:dyDescent="0.2"/>
    <row r="12521" ht="12.75" customHeight="1" x14ac:dyDescent="0.2"/>
    <row r="12522" ht="12.75" customHeight="1" x14ac:dyDescent="0.2"/>
    <row r="12523" ht="12.75" customHeight="1" x14ac:dyDescent="0.2"/>
    <row r="12524" ht="12.75" customHeight="1" x14ac:dyDescent="0.2"/>
    <row r="12525" ht="12.75" customHeight="1" x14ac:dyDescent="0.2"/>
    <row r="12526" ht="12.75" customHeight="1" x14ac:dyDescent="0.2"/>
    <row r="12527" ht="12.75" customHeight="1" x14ac:dyDescent="0.2"/>
    <row r="12528" ht="12.75" customHeight="1" x14ac:dyDescent="0.2"/>
    <row r="12529" ht="12.75" customHeight="1" x14ac:dyDescent="0.2"/>
    <row r="12530" ht="12.75" customHeight="1" x14ac:dyDescent="0.2"/>
    <row r="12531" ht="12.75" customHeight="1" x14ac:dyDescent="0.2"/>
    <row r="12532" ht="12.75" customHeight="1" x14ac:dyDescent="0.2"/>
    <row r="12533" ht="12.75" customHeight="1" x14ac:dyDescent="0.2"/>
    <row r="12534" ht="12.75" customHeight="1" x14ac:dyDescent="0.2"/>
    <row r="12535" ht="12.75" customHeight="1" x14ac:dyDescent="0.2"/>
    <row r="12536" ht="12.75" customHeight="1" x14ac:dyDescent="0.2"/>
    <row r="12537" ht="12.75" customHeight="1" x14ac:dyDescent="0.2"/>
    <row r="12538" ht="12.75" customHeight="1" x14ac:dyDescent="0.2"/>
    <row r="12539" ht="12.75" customHeight="1" x14ac:dyDescent="0.2"/>
    <row r="12540" ht="12.75" customHeight="1" x14ac:dyDescent="0.2"/>
    <row r="12541" ht="12.75" customHeight="1" x14ac:dyDescent="0.2"/>
    <row r="12542" ht="12.75" customHeight="1" x14ac:dyDescent="0.2"/>
    <row r="12543" ht="12.75" customHeight="1" x14ac:dyDescent="0.2"/>
    <row r="12544" ht="12.75" customHeight="1" x14ac:dyDescent="0.2"/>
    <row r="12545" ht="12.75" customHeight="1" x14ac:dyDescent="0.2"/>
    <row r="12546" ht="12.75" customHeight="1" x14ac:dyDescent="0.2"/>
    <row r="12547" ht="12.75" customHeight="1" x14ac:dyDescent="0.2"/>
    <row r="12548" ht="12.75" customHeight="1" x14ac:dyDescent="0.2"/>
    <row r="12549" ht="12.75" customHeight="1" x14ac:dyDescent="0.2"/>
    <row r="12550" ht="12.75" customHeight="1" x14ac:dyDescent="0.2"/>
    <row r="12551" ht="12.75" customHeight="1" x14ac:dyDescent="0.2"/>
    <row r="12552" ht="12.75" customHeight="1" x14ac:dyDescent="0.2"/>
    <row r="12553" ht="12.75" customHeight="1" x14ac:dyDescent="0.2"/>
    <row r="12554" ht="12.75" customHeight="1" x14ac:dyDescent="0.2"/>
    <row r="12555" ht="12.75" customHeight="1" x14ac:dyDescent="0.2"/>
    <row r="12556" ht="12.75" customHeight="1" x14ac:dyDescent="0.2"/>
    <row r="12557" ht="12.75" customHeight="1" x14ac:dyDescent="0.2"/>
    <row r="12558" ht="12.75" customHeight="1" x14ac:dyDescent="0.2"/>
    <row r="12559" ht="12.75" customHeight="1" x14ac:dyDescent="0.2"/>
    <row r="12560" ht="12.75" customHeight="1" x14ac:dyDescent="0.2"/>
    <row r="12561" ht="12.75" customHeight="1" x14ac:dyDescent="0.2"/>
    <row r="12562" ht="12.75" customHeight="1" x14ac:dyDescent="0.2"/>
    <row r="12563" ht="12.75" customHeight="1" x14ac:dyDescent="0.2"/>
    <row r="12564" ht="12.75" customHeight="1" x14ac:dyDescent="0.2"/>
    <row r="12565" ht="12.75" customHeight="1" x14ac:dyDescent="0.2"/>
    <row r="12566" ht="12.75" customHeight="1" x14ac:dyDescent="0.2"/>
    <row r="12567" ht="12.75" customHeight="1" x14ac:dyDescent="0.2"/>
    <row r="12568" ht="12.75" customHeight="1" x14ac:dyDescent="0.2"/>
    <row r="12569" ht="12.75" customHeight="1" x14ac:dyDescent="0.2"/>
    <row r="12570" ht="12.75" customHeight="1" x14ac:dyDescent="0.2"/>
    <row r="12571" ht="12.75" customHeight="1" x14ac:dyDescent="0.2"/>
    <row r="12572" ht="12.75" customHeight="1" x14ac:dyDescent="0.2"/>
    <row r="12573" ht="12.75" customHeight="1" x14ac:dyDescent="0.2"/>
    <row r="12574" ht="12.75" customHeight="1" x14ac:dyDescent="0.2"/>
    <row r="12575" ht="12.75" customHeight="1" x14ac:dyDescent="0.2"/>
    <row r="12576" ht="12.75" customHeight="1" x14ac:dyDescent="0.2"/>
    <row r="12577" ht="12.75" customHeight="1" x14ac:dyDescent="0.2"/>
    <row r="12578" ht="12.75" customHeight="1" x14ac:dyDescent="0.2"/>
    <row r="12579" ht="12.75" customHeight="1" x14ac:dyDescent="0.2"/>
    <row r="12580" ht="12.75" customHeight="1" x14ac:dyDescent="0.2"/>
    <row r="12581" ht="12.75" customHeight="1" x14ac:dyDescent="0.2"/>
    <row r="12582" ht="12.75" customHeight="1" x14ac:dyDescent="0.2"/>
    <row r="12583" ht="12.75" customHeight="1" x14ac:dyDescent="0.2"/>
    <row r="12584" ht="12.75" customHeight="1" x14ac:dyDescent="0.2"/>
    <row r="12585" ht="12.75" customHeight="1" x14ac:dyDescent="0.2"/>
    <row r="12586" ht="12.75" customHeight="1" x14ac:dyDescent="0.2"/>
    <row r="12587" ht="12.75" customHeight="1" x14ac:dyDescent="0.2"/>
    <row r="12588" ht="12.75" customHeight="1" x14ac:dyDescent="0.2"/>
    <row r="12589" ht="12.75" customHeight="1" x14ac:dyDescent="0.2"/>
    <row r="12590" ht="12.75" customHeight="1" x14ac:dyDescent="0.2"/>
    <row r="12591" ht="12.75" customHeight="1" x14ac:dyDescent="0.2"/>
    <row r="12592" ht="12.75" customHeight="1" x14ac:dyDescent="0.2"/>
    <row r="12593" ht="12.75" customHeight="1" x14ac:dyDescent="0.2"/>
    <row r="12594" ht="12.75" customHeight="1" x14ac:dyDescent="0.2"/>
    <row r="12595" ht="12.75" customHeight="1" x14ac:dyDescent="0.2"/>
    <row r="12596" ht="12.75" customHeight="1" x14ac:dyDescent="0.2"/>
    <row r="12597" ht="12.75" customHeight="1" x14ac:dyDescent="0.2"/>
    <row r="12598" ht="12.75" customHeight="1" x14ac:dyDescent="0.2"/>
    <row r="12599" ht="12.75" customHeight="1" x14ac:dyDescent="0.2"/>
    <row r="12600" ht="12.75" customHeight="1" x14ac:dyDescent="0.2"/>
    <row r="12601" ht="12.75" customHeight="1" x14ac:dyDescent="0.2"/>
    <row r="12602" ht="12.75" customHeight="1" x14ac:dyDescent="0.2"/>
    <row r="12603" ht="12.75" customHeight="1" x14ac:dyDescent="0.2"/>
    <row r="12604" ht="12.75" customHeight="1" x14ac:dyDescent="0.2"/>
    <row r="12605" ht="12.75" customHeight="1" x14ac:dyDescent="0.2"/>
    <row r="12606" ht="12.75" customHeight="1" x14ac:dyDescent="0.2"/>
    <row r="12607" ht="12.75" customHeight="1" x14ac:dyDescent="0.2"/>
    <row r="12608" ht="12.75" customHeight="1" x14ac:dyDescent="0.2"/>
    <row r="12609" ht="12.75" customHeight="1" x14ac:dyDescent="0.2"/>
    <row r="12610" ht="12.75" customHeight="1" x14ac:dyDescent="0.2"/>
    <row r="12611" ht="12.75" customHeight="1" x14ac:dyDescent="0.2"/>
    <row r="12612" ht="12.75" customHeight="1" x14ac:dyDescent="0.2"/>
    <row r="12613" ht="12.75" customHeight="1" x14ac:dyDescent="0.2"/>
    <row r="12614" ht="12.75" customHeight="1" x14ac:dyDescent="0.2"/>
    <row r="12615" ht="12.75" customHeight="1" x14ac:dyDescent="0.2"/>
    <row r="12616" ht="12.75" customHeight="1" x14ac:dyDescent="0.2"/>
    <row r="12617" ht="12.75" customHeight="1" x14ac:dyDescent="0.2"/>
    <row r="12618" ht="12.75" customHeight="1" x14ac:dyDescent="0.2"/>
    <row r="12619" ht="12.75" customHeight="1" x14ac:dyDescent="0.2"/>
    <row r="12620" ht="12.75" customHeight="1" x14ac:dyDescent="0.2"/>
    <row r="12621" ht="12.75" customHeight="1" x14ac:dyDescent="0.2"/>
    <row r="12622" ht="12.75" customHeight="1" x14ac:dyDescent="0.2"/>
    <row r="12623" ht="12.75" customHeight="1" x14ac:dyDescent="0.2"/>
    <row r="12624" ht="12.75" customHeight="1" x14ac:dyDescent="0.2"/>
    <row r="12625" ht="12.75" customHeight="1" x14ac:dyDescent="0.2"/>
    <row r="12626" ht="12.75" customHeight="1" x14ac:dyDescent="0.2"/>
    <row r="12627" ht="12.75" customHeight="1" x14ac:dyDescent="0.2"/>
    <row r="12628" ht="12.75" customHeight="1" x14ac:dyDescent="0.2"/>
    <row r="12629" ht="12.75" customHeight="1" x14ac:dyDescent="0.2"/>
    <row r="12630" ht="12.75" customHeight="1" x14ac:dyDescent="0.2"/>
    <row r="12631" ht="12.75" customHeight="1" x14ac:dyDescent="0.2"/>
    <row r="12632" ht="12.75" customHeight="1" x14ac:dyDescent="0.2"/>
    <row r="12633" ht="12.75" customHeight="1" x14ac:dyDescent="0.2"/>
    <row r="12634" ht="12.75" customHeight="1" x14ac:dyDescent="0.2"/>
    <row r="12635" ht="12.75" customHeight="1" x14ac:dyDescent="0.2"/>
    <row r="12636" ht="12.75" customHeight="1" x14ac:dyDescent="0.2"/>
    <row r="12637" ht="12.75" customHeight="1" x14ac:dyDescent="0.2"/>
    <row r="12638" ht="12.75" customHeight="1" x14ac:dyDescent="0.2"/>
    <row r="12639" ht="12.75" customHeight="1" x14ac:dyDescent="0.2"/>
    <row r="12640" ht="12.75" customHeight="1" x14ac:dyDescent="0.2"/>
    <row r="12641" ht="12.75" customHeight="1" x14ac:dyDescent="0.2"/>
    <row r="12642" ht="12.75" customHeight="1" x14ac:dyDescent="0.2"/>
    <row r="12643" ht="12.75" customHeight="1" x14ac:dyDescent="0.2"/>
    <row r="12644" ht="12.75" customHeight="1" x14ac:dyDescent="0.2"/>
    <row r="12645" ht="12.75" customHeight="1" x14ac:dyDescent="0.2"/>
    <row r="12646" ht="12.75" customHeight="1" x14ac:dyDescent="0.2"/>
    <row r="12647" ht="12.75" customHeight="1" x14ac:dyDescent="0.2"/>
    <row r="12648" ht="12.75" customHeight="1" x14ac:dyDescent="0.2"/>
    <row r="12649" ht="12.75" customHeight="1" x14ac:dyDescent="0.2"/>
    <row r="12650" ht="12.75" customHeight="1" x14ac:dyDescent="0.2"/>
    <row r="12651" ht="12.75" customHeight="1" x14ac:dyDescent="0.2"/>
    <row r="12652" ht="12.75" customHeight="1" x14ac:dyDescent="0.2"/>
    <row r="12653" ht="12.75" customHeight="1" x14ac:dyDescent="0.2"/>
    <row r="12654" ht="12.75" customHeight="1" x14ac:dyDescent="0.2"/>
    <row r="12655" ht="12.75" customHeight="1" x14ac:dyDescent="0.2"/>
    <row r="12656" ht="12.75" customHeight="1" x14ac:dyDescent="0.2"/>
    <row r="12657" ht="12.75" customHeight="1" x14ac:dyDescent="0.2"/>
    <row r="12658" ht="12.75" customHeight="1" x14ac:dyDescent="0.2"/>
    <row r="12659" ht="12.75" customHeight="1" x14ac:dyDescent="0.2"/>
    <row r="12660" ht="12.75" customHeight="1" x14ac:dyDescent="0.2"/>
    <row r="12661" ht="12.75" customHeight="1" x14ac:dyDescent="0.2"/>
    <row r="12662" ht="12.75" customHeight="1" x14ac:dyDescent="0.2"/>
    <row r="12663" ht="12.75" customHeight="1" x14ac:dyDescent="0.2"/>
    <row r="12664" ht="12.75" customHeight="1" x14ac:dyDescent="0.2"/>
    <row r="12665" ht="12.75" customHeight="1" x14ac:dyDescent="0.2"/>
    <row r="12666" ht="12.75" customHeight="1" x14ac:dyDescent="0.2"/>
    <row r="12667" ht="12.75" customHeight="1" x14ac:dyDescent="0.2"/>
    <row r="12668" ht="12.75" customHeight="1" x14ac:dyDescent="0.2"/>
    <row r="12669" ht="12.75" customHeight="1" x14ac:dyDescent="0.2"/>
    <row r="12670" ht="12.75" customHeight="1" x14ac:dyDescent="0.2"/>
    <row r="12671" ht="12.75" customHeight="1" x14ac:dyDescent="0.2"/>
    <row r="12672" ht="12.75" customHeight="1" x14ac:dyDescent="0.2"/>
    <row r="12673" ht="12.75" customHeight="1" x14ac:dyDescent="0.2"/>
    <row r="12674" ht="12.75" customHeight="1" x14ac:dyDescent="0.2"/>
    <row r="12675" ht="12.75" customHeight="1" x14ac:dyDescent="0.2"/>
    <row r="12676" ht="12.75" customHeight="1" x14ac:dyDescent="0.2"/>
    <row r="12677" ht="12.75" customHeight="1" x14ac:dyDescent="0.2"/>
    <row r="12678" ht="12.75" customHeight="1" x14ac:dyDescent="0.2"/>
    <row r="12679" ht="12.75" customHeight="1" x14ac:dyDescent="0.2"/>
    <row r="12680" ht="12.75" customHeight="1" x14ac:dyDescent="0.2"/>
    <row r="12681" ht="12.75" customHeight="1" x14ac:dyDescent="0.2"/>
    <row r="12682" ht="12.75" customHeight="1" x14ac:dyDescent="0.2"/>
    <row r="12683" ht="12.75" customHeight="1" x14ac:dyDescent="0.2"/>
    <row r="12684" ht="12.75" customHeight="1" x14ac:dyDescent="0.2"/>
    <row r="12685" ht="12.75" customHeight="1" x14ac:dyDescent="0.2"/>
    <row r="12686" ht="12.75" customHeight="1" x14ac:dyDescent="0.2"/>
    <row r="12687" ht="12.75" customHeight="1" x14ac:dyDescent="0.2"/>
    <row r="12688" ht="12.75" customHeight="1" x14ac:dyDescent="0.2"/>
    <row r="12689" ht="12.75" customHeight="1" x14ac:dyDescent="0.2"/>
    <row r="12690" ht="12.75" customHeight="1" x14ac:dyDescent="0.2"/>
    <row r="12691" ht="12.75" customHeight="1" x14ac:dyDescent="0.2"/>
    <row r="12692" ht="12.75" customHeight="1" x14ac:dyDescent="0.2"/>
    <row r="12693" ht="12.75" customHeight="1" x14ac:dyDescent="0.2"/>
    <row r="12694" ht="12.75" customHeight="1" x14ac:dyDescent="0.2"/>
    <row r="12695" ht="12.75" customHeight="1" x14ac:dyDescent="0.2"/>
    <row r="12696" ht="12.75" customHeight="1" x14ac:dyDescent="0.2"/>
    <row r="12697" ht="12.75" customHeight="1" x14ac:dyDescent="0.2"/>
    <row r="12698" ht="12.75" customHeight="1" x14ac:dyDescent="0.2"/>
    <row r="12699" ht="12.75" customHeight="1" x14ac:dyDescent="0.2"/>
    <row r="12700" ht="12.75" customHeight="1" x14ac:dyDescent="0.2"/>
    <row r="12701" ht="12.75" customHeight="1" x14ac:dyDescent="0.2"/>
    <row r="12702" ht="12.75" customHeight="1" x14ac:dyDescent="0.2"/>
    <row r="12703" ht="12.75" customHeight="1" x14ac:dyDescent="0.2"/>
    <row r="12704" ht="12.75" customHeight="1" x14ac:dyDescent="0.2"/>
    <row r="12705" ht="12.75" customHeight="1" x14ac:dyDescent="0.2"/>
    <row r="12706" ht="12.75" customHeight="1" x14ac:dyDescent="0.2"/>
    <row r="12707" ht="12.75" customHeight="1" x14ac:dyDescent="0.2"/>
    <row r="12708" ht="12.75" customHeight="1" x14ac:dyDescent="0.2"/>
    <row r="12709" ht="12.75" customHeight="1" x14ac:dyDescent="0.2"/>
    <row r="12710" ht="12.75" customHeight="1" x14ac:dyDescent="0.2"/>
    <row r="12711" ht="12.75" customHeight="1" x14ac:dyDescent="0.2"/>
    <row r="12712" ht="12.75" customHeight="1" x14ac:dyDescent="0.2"/>
    <row r="12713" ht="12.75" customHeight="1" x14ac:dyDescent="0.2"/>
    <row r="12714" ht="12.75" customHeight="1" x14ac:dyDescent="0.2"/>
    <row r="12715" ht="12.75" customHeight="1" x14ac:dyDescent="0.2"/>
    <row r="12716" ht="12.75" customHeight="1" x14ac:dyDescent="0.2"/>
    <row r="12717" ht="12.75" customHeight="1" x14ac:dyDescent="0.2"/>
    <row r="12718" ht="12.75" customHeight="1" x14ac:dyDescent="0.2"/>
    <row r="12719" ht="12.75" customHeight="1" x14ac:dyDescent="0.2"/>
    <row r="12720" ht="12.75" customHeight="1" x14ac:dyDescent="0.2"/>
    <row r="12721" ht="12.75" customHeight="1" x14ac:dyDescent="0.2"/>
    <row r="12722" ht="12.75" customHeight="1" x14ac:dyDescent="0.2"/>
    <row r="12723" ht="12.75" customHeight="1" x14ac:dyDescent="0.2"/>
    <row r="12724" ht="12.75" customHeight="1" x14ac:dyDescent="0.2"/>
    <row r="12725" ht="12.75" customHeight="1" x14ac:dyDescent="0.2"/>
    <row r="12726" ht="12.75" customHeight="1" x14ac:dyDescent="0.2"/>
    <row r="12727" ht="12.75" customHeight="1" x14ac:dyDescent="0.2"/>
    <row r="12728" ht="12.75" customHeight="1" x14ac:dyDescent="0.2"/>
    <row r="12729" ht="12.75" customHeight="1" x14ac:dyDescent="0.2"/>
    <row r="12730" ht="12.75" customHeight="1" x14ac:dyDescent="0.2"/>
    <row r="12731" ht="12.75" customHeight="1" x14ac:dyDescent="0.2"/>
    <row r="12732" ht="12.75" customHeight="1" x14ac:dyDescent="0.2"/>
    <row r="12733" ht="12.75" customHeight="1" x14ac:dyDescent="0.2"/>
    <row r="12734" ht="12.75" customHeight="1" x14ac:dyDescent="0.2"/>
    <row r="12735" ht="12.75" customHeight="1" x14ac:dyDescent="0.2"/>
    <row r="12736" ht="12.75" customHeight="1" x14ac:dyDescent="0.2"/>
    <row r="12737" ht="12.75" customHeight="1" x14ac:dyDescent="0.2"/>
    <row r="12738" ht="12.75" customHeight="1" x14ac:dyDescent="0.2"/>
    <row r="12739" ht="12.75" customHeight="1" x14ac:dyDescent="0.2"/>
    <row r="12740" ht="12.75" customHeight="1" x14ac:dyDescent="0.2"/>
    <row r="12741" ht="12.75" customHeight="1" x14ac:dyDescent="0.2"/>
    <row r="12742" ht="12.75" customHeight="1" x14ac:dyDescent="0.2"/>
    <row r="12743" ht="12.75" customHeight="1" x14ac:dyDescent="0.2"/>
    <row r="12744" ht="12.75" customHeight="1" x14ac:dyDescent="0.2"/>
    <row r="12745" ht="12.75" customHeight="1" x14ac:dyDescent="0.2"/>
    <row r="12746" ht="12.75" customHeight="1" x14ac:dyDescent="0.2"/>
    <row r="12747" ht="12.75" customHeight="1" x14ac:dyDescent="0.2"/>
    <row r="12748" ht="12.75" customHeight="1" x14ac:dyDescent="0.2"/>
    <row r="12749" ht="12.75" customHeight="1" x14ac:dyDescent="0.2"/>
    <row r="12750" ht="12.75" customHeight="1" x14ac:dyDescent="0.2"/>
    <row r="12751" ht="12.75" customHeight="1" x14ac:dyDescent="0.2"/>
    <row r="12752" ht="12.75" customHeight="1" x14ac:dyDescent="0.2"/>
    <row r="12753" ht="12.75" customHeight="1" x14ac:dyDescent="0.2"/>
    <row r="12754" ht="12.75" customHeight="1" x14ac:dyDescent="0.2"/>
    <row r="12755" ht="12.75" customHeight="1" x14ac:dyDescent="0.2"/>
    <row r="12756" ht="12.75" customHeight="1" x14ac:dyDescent="0.2"/>
    <row r="12757" ht="12.75" customHeight="1" x14ac:dyDescent="0.2"/>
    <row r="12758" ht="12.75" customHeight="1" x14ac:dyDescent="0.2"/>
    <row r="12759" ht="12.75" customHeight="1" x14ac:dyDescent="0.2"/>
    <row r="12760" ht="12.75" customHeight="1" x14ac:dyDescent="0.2"/>
    <row r="12761" ht="12.75" customHeight="1" x14ac:dyDescent="0.2"/>
    <row r="12762" ht="12.75" customHeight="1" x14ac:dyDescent="0.2"/>
    <row r="12763" ht="12.75" customHeight="1" x14ac:dyDescent="0.2"/>
    <row r="12764" ht="12.75" customHeight="1" x14ac:dyDescent="0.2"/>
    <row r="12765" ht="12.75" customHeight="1" x14ac:dyDescent="0.2"/>
    <row r="12766" ht="12.75" customHeight="1" x14ac:dyDescent="0.2"/>
    <row r="12767" ht="12.75" customHeight="1" x14ac:dyDescent="0.2"/>
    <row r="12768" ht="12.75" customHeight="1" x14ac:dyDescent="0.2"/>
    <row r="12769" ht="12.75" customHeight="1" x14ac:dyDescent="0.2"/>
    <row r="12770" ht="12.75" customHeight="1" x14ac:dyDescent="0.2"/>
    <row r="12771" ht="12.75" customHeight="1" x14ac:dyDescent="0.2"/>
    <row r="12772" ht="12.75" customHeight="1" x14ac:dyDescent="0.2"/>
    <row r="12773" ht="12.75" customHeight="1" x14ac:dyDescent="0.2"/>
    <row r="12774" ht="12.75" customHeight="1" x14ac:dyDescent="0.2"/>
    <row r="12775" ht="12.75" customHeight="1" x14ac:dyDescent="0.2"/>
    <row r="12776" ht="12.75" customHeight="1" x14ac:dyDescent="0.2"/>
    <row r="12777" ht="12.75" customHeight="1" x14ac:dyDescent="0.2"/>
    <row r="12778" ht="12.75" customHeight="1" x14ac:dyDescent="0.2"/>
    <row r="12779" ht="12.75" customHeight="1" x14ac:dyDescent="0.2"/>
    <row r="12780" ht="12.75" customHeight="1" x14ac:dyDescent="0.2"/>
    <row r="12781" ht="12.75" customHeight="1" x14ac:dyDescent="0.2"/>
    <row r="12782" ht="12.75" customHeight="1" x14ac:dyDescent="0.2"/>
    <row r="12783" ht="12.75" customHeight="1" x14ac:dyDescent="0.2"/>
    <row r="12784" ht="12.75" customHeight="1" x14ac:dyDescent="0.2"/>
    <row r="12785" ht="12.75" customHeight="1" x14ac:dyDescent="0.2"/>
    <row r="12786" ht="12.75" customHeight="1" x14ac:dyDescent="0.2"/>
    <row r="12787" ht="12.75" customHeight="1" x14ac:dyDescent="0.2"/>
    <row r="12788" ht="12.75" customHeight="1" x14ac:dyDescent="0.2"/>
    <row r="12789" ht="12.75" customHeight="1" x14ac:dyDescent="0.2"/>
    <row r="12790" ht="12.75" customHeight="1" x14ac:dyDescent="0.2"/>
    <row r="12791" ht="12.75" customHeight="1" x14ac:dyDescent="0.2"/>
    <row r="12792" ht="12.75" customHeight="1" x14ac:dyDescent="0.2"/>
    <row r="12793" ht="12.75" customHeight="1" x14ac:dyDescent="0.2"/>
    <row r="12794" ht="12.75" customHeight="1" x14ac:dyDescent="0.2"/>
    <row r="12795" ht="12.75" customHeight="1" x14ac:dyDescent="0.2"/>
    <row r="12796" ht="12.75" customHeight="1" x14ac:dyDescent="0.2"/>
    <row r="12797" ht="12.75" customHeight="1" x14ac:dyDescent="0.2"/>
    <row r="12798" ht="12.75" customHeight="1" x14ac:dyDescent="0.2"/>
    <row r="12799" ht="12.75" customHeight="1" x14ac:dyDescent="0.2"/>
    <row r="12800" ht="12.75" customHeight="1" x14ac:dyDescent="0.2"/>
    <row r="12801" ht="12.75" customHeight="1" x14ac:dyDescent="0.2"/>
    <row r="12802" ht="12.75" customHeight="1" x14ac:dyDescent="0.2"/>
    <row r="12803" ht="12.75" customHeight="1" x14ac:dyDescent="0.2"/>
    <row r="12804" ht="12.75" customHeight="1" x14ac:dyDescent="0.2"/>
    <row r="12805" ht="12.75" customHeight="1" x14ac:dyDescent="0.2"/>
    <row r="12806" ht="12.75" customHeight="1" x14ac:dyDescent="0.2"/>
    <row r="12807" ht="12.75" customHeight="1" x14ac:dyDescent="0.2"/>
    <row r="12808" ht="12.75" customHeight="1" x14ac:dyDescent="0.2"/>
    <row r="12809" ht="12.75" customHeight="1" x14ac:dyDescent="0.2"/>
    <row r="12810" ht="12.75" customHeight="1" x14ac:dyDescent="0.2"/>
    <row r="12811" ht="12.75" customHeight="1" x14ac:dyDescent="0.2"/>
    <row r="12812" ht="12.75" customHeight="1" x14ac:dyDescent="0.2"/>
    <row r="12813" ht="12.75" customHeight="1" x14ac:dyDescent="0.2"/>
    <row r="12814" ht="12.75" customHeight="1" x14ac:dyDescent="0.2"/>
    <row r="12815" ht="12.75" customHeight="1" x14ac:dyDescent="0.2"/>
    <row r="12816" ht="12.75" customHeight="1" x14ac:dyDescent="0.2"/>
    <row r="12817" ht="12.75" customHeight="1" x14ac:dyDescent="0.2"/>
    <row r="12818" ht="12.75" customHeight="1" x14ac:dyDescent="0.2"/>
    <row r="12819" ht="12.75" customHeight="1" x14ac:dyDescent="0.2"/>
    <row r="12820" ht="12.75" customHeight="1" x14ac:dyDescent="0.2"/>
    <row r="12821" ht="12.75" customHeight="1" x14ac:dyDescent="0.2"/>
    <row r="12822" ht="12.75" customHeight="1" x14ac:dyDescent="0.2"/>
    <row r="12823" ht="12.75" customHeight="1" x14ac:dyDescent="0.2"/>
    <row r="12824" ht="12.75" customHeight="1" x14ac:dyDescent="0.2"/>
    <row r="12825" ht="12.75" customHeight="1" x14ac:dyDescent="0.2"/>
    <row r="12826" ht="12.75" customHeight="1" x14ac:dyDescent="0.2"/>
    <row r="12827" ht="12.75" customHeight="1" x14ac:dyDescent="0.2"/>
    <row r="12828" ht="12.75" customHeight="1" x14ac:dyDescent="0.2"/>
    <row r="12829" ht="12.75" customHeight="1" x14ac:dyDescent="0.2"/>
    <row r="12830" ht="12.75" customHeight="1" x14ac:dyDescent="0.2"/>
    <row r="12831" ht="12.75" customHeight="1" x14ac:dyDescent="0.2"/>
    <row r="12832" ht="12.75" customHeight="1" x14ac:dyDescent="0.2"/>
    <row r="12833" ht="12.75" customHeight="1" x14ac:dyDescent="0.2"/>
    <row r="12834" ht="12.75" customHeight="1" x14ac:dyDescent="0.2"/>
    <row r="12835" ht="12.75" customHeight="1" x14ac:dyDescent="0.2"/>
    <row r="12836" ht="12.75" customHeight="1" x14ac:dyDescent="0.2"/>
    <row r="12837" ht="12.75" customHeight="1" x14ac:dyDescent="0.2"/>
    <row r="12838" ht="12.75" customHeight="1" x14ac:dyDescent="0.2"/>
    <row r="12839" ht="12.75" customHeight="1" x14ac:dyDescent="0.2"/>
    <row r="12840" ht="12.75" customHeight="1" x14ac:dyDescent="0.2"/>
    <row r="12841" ht="12.75" customHeight="1" x14ac:dyDescent="0.2"/>
    <row r="12842" ht="12.75" customHeight="1" x14ac:dyDescent="0.2"/>
    <row r="12843" ht="12.75" customHeight="1" x14ac:dyDescent="0.2"/>
    <row r="12844" ht="12.75" customHeight="1" x14ac:dyDescent="0.2"/>
    <row r="12845" ht="12.75" customHeight="1" x14ac:dyDescent="0.2"/>
    <row r="12846" ht="12.75" customHeight="1" x14ac:dyDescent="0.2"/>
    <row r="12847" ht="12.75" customHeight="1" x14ac:dyDescent="0.2"/>
    <row r="12848" ht="12.75" customHeight="1" x14ac:dyDescent="0.2"/>
    <row r="12849" ht="12.75" customHeight="1" x14ac:dyDescent="0.2"/>
    <row r="12850" ht="12.75" customHeight="1" x14ac:dyDescent="0.2"/>
    <row r="12851" ht="12.75" customHeight="1" x14ac:dyDescent="0.2"/>
    <row r="12852" ht="12.75" customHeight="1" x14ac:dyDescent="0.2"/>
    <row r="12853" ht="12.75" customHeight="1" x14ac:dyDescent="0.2"/>
    <row r="12854" ht="12.75" customHeight="1" x14ac:dyDescent="0.2"/>
    <row r="12855" ht="12.75" customHeight="1" x14ac:dyDescent="0.2"/>
    <row r="12856" ht="12.75" customHeight="1" x14ac:dyDescent="0.2"/>
    <row r="12857" ht="12.75" customHeight="1" x14ac:dyDescent="0.2"/>
    <row r="12858" ht="12.75" customHeight="1" x14ac:dyDescent="0.2"/>
    <row r="12859" ht="12.75" customHeight="1" x14ac:dyDescent="0.2"/>
    <row r="12860" ht="12.75" customHeight="1" x14ac:dyDescent="0.2"/>
    <row r="12861" ht="12.75" customHeight="1" x14ac:dyDescent="0.2"/>
    <row r="12862" ht="12.75" customHeight="1" x14ac:dyDescent="0.2"/>
    <row r="12863" ht="12.75" customHeight="1" x14ac:dyDescent="0.2"/>
    <row r="12864" ht="12.75" customHeight="1" x14ac:dyDescent="0.2"/>
    <row r="12865" ht="12.75" customHeight="1" x14ac:dyDescent="0.2"/>
    <row r="12866" ht="12.75" customHeight="1" x14ac:dyDescent="0.2"/>
    <row r="12867" ht="12.75" customHeight="1" x14ac:dyDescent="0.2"/>
    <row r="12868" ht="12.75" customHeight="1" x14ac:dyDescent="0.2"/>
    <row r="12869" ht="12.75" customHeight="1" x14ac:dyDescent="0.2"/>
    <row r="12870" ht="12.75" customHeight="1" x14ac:dyDescent="0.2"/>
    <row r="12871" ht="12.75" customHeight="1" x14ac:dyDescent="0.2"/>
    <row r="12872" ht="12.75" customHeight="1" x14ac:dyDescent="0.2"/>
    <row r="12873" ht="12.75" customHeight="1" x14ac:dyDescent="0.2"/>
    <row r="12874" ht="12.75" customHeight="1" x14ac:dyDescent="0.2"/>
    <row r="12875" ht="12.75" customHeight="1" x14ac:dyDescent="0.2"/>
    <row r="12876" ht="12.75" customHeight="1" x14ac:dyDescent="0.2"/>
    <row r="12877" ht="12.75" customHeight="1" x14ac:dyDescent="0.2"/>
    <row r="12878" ht="12.75" customHeight="1" x14ac:dyDescent="0.2"/>
    <row r="12879" ht="12.75" customHeight="1" x14ac:dyDescent="0.2"/>
    <row r="12880" ht="12.75" customHeight="1" x14ac:dyDescent="0.2"/>
    <row r="12881" ht="12.75" customHeight="1" x14ac:dyDescent="0.2"/>
    <row r="12882" ht="12.75" customHeight="1" x14ac:dyDescent="0.2"/>
    <row r="12883" ht="12.75" customHeight="1" x14ac:dyDescent="0.2"/>
    <row r="12884" ht="12.75" customHeight="1" x14ac:dyDescent="0.2"/>
    <row r="12885" ht="12.75" customHeight="1" x14ac:dyDescent="0.2"/>
    <row r="12886" ht="12.75" customHeight="1" x14ac:dyDescent="0.2"/>
    <row r="12887" ht="12.75" customHeight="1" x14ac:dyDescent="0.2"/>
    <row r="12888" ht="12.75" customHeight="1" x14ac:dyDescent="0.2"/>
    <row r="12889" ht="12.75" customHeight="1" x14ac:dyDescent="0.2"/>
    <row r="12890" ht="12.75" customHeight="1" x14ac:dyDescent="0.2"/>
    <row r="12891" ht="12.75" customHeight="1" x14ac:dyDescent="0.2"/>
    <row r="12892" ht="12.75" customHeight="1" x14ac:dyDescent="0.2"/>
    <row r="12893" ht="12.75" customHeight="1" x14ac:dyDescent="0.2"/>
    <row r="12894" ht="12.75" customHeight="1" x14ac:dyDescent="0.2"/>
    <row r="12895" ht="12.75" customHeight="1" x14ac:dyDescent="0.2"/>
    <row r="12896" ht="12.75" customHeight="1" x14ac:dyDescent="0.2"/>
    <row r="12897" ht="12.75" customHeight="1" x14ac:dyDescent="0.2"/>
    <row r="12898" ht="12.75" customHeight="1" x14ac:dyDescent="0.2"/>
    <row r="12899" ht="12.75" customHeight="1" x14ac:dyDescent="0.2"/>
    <row r="12900" ht="12.75" customHeight="1" x14ac:dyDescent="0.2"/>
    <row r="12901" ht="12.75" customHeight="1" x14ac:dyDescent="0.2"/>
    <row r="12902" ht="12.75" customHeight="1" x14ac:dyDescent="0.2"/>
    <row r="12903" ht="12.75" customHeight="1" x14ac:dyDescent="0.2"/>
    <row r="12904" ht="12.75" customHeight="1" x14ac:dyDescent="0.2"/>
    <row r="12905" ht="12.75" customHeight="1" x14ac:dyDescent="0.2"/>
    <row r="12906" ht="12.75" customHeight="1" x14ac:dyDescent="0.2"/>
    <row r="12907" ht="12.75" customHeight="1" x14ac:dyDescent="0.2"/>
    <row r="12908" ht="12.75" customHeight="1" x14ac:dyDescent="0.2"/>
    <row r="12909" ht="12.75" customHeight="1" x14ac:dyDescent="0.2"/>
    <row r="12910" ht="12.75" customHeight="1" x14ac:dyDescent="0.2"/>
    <row r="12911" ht="12.75" customHeight="1" x14ac:dyDescent="0.2"/>
    <row r="12912" ht="12.75" customHeight="1" x14ac:dyDescent="0.2"/>
    <row r="12913" ht="12.75" customHeight="1" x14ac:dyDescent="0.2"/>
    <row r="12914" ht="12.75" customHeight="1" x14ac:dyDescent="0.2"/>
    <row r="12915" ht="12.75" customHeight="1" x14ac:dyDescent="0.2"/>
    <row r="12916" ht="12.75" customHeight="1" x14ac:dyDescent="0.2"/>
    <row r="12917" ht="12.75" customHeight="1" x14ac:dyDescent="0.2"/>
    <row r="12918" ht="12.75" customHeight="1" x14ac:dyDescent="0.2"/>
    <row r="12919" ht="12.75" customHeight="1" x14ac:dyDescent="0.2"/>
    <row r="12920" ht="12.75" customHeight="1" x14ac:dyDescent="0.2"/>
    <row r="12921" ht="12.75" customHeight="1" x14ac:dyDescent="0.2"/>
    <row r="12922" ht="12.75" customHeight="1" x14ac:dyDescent="0.2"/>
    <row r="12923" ht="12.75" customHeight="1" x14ac:dyDescent="0.2"/>
    <row r="12924" ht="12.75" customHeight="1" x14ac:dyDescent="0.2"/>
    <row r="12925" ht="12.75" customHeight="1" x14ac:dyDescent="0.2"/>
    <row r="12926" ht="12.75" customHeight="1" x14ac:dyDescent="0.2"/>
    <row r="12927" ht="12.75" customHeight="1" x14ac:dyDescent="0.2"/>
    <row r="12928" ht="12.75" customHeight="1" x14ac:dyDescent="0.2"/>
    <row r="12929" ht="12.75" customHeight="1" x14ac:dyDescent="0.2"/>
    <row r="12930" ht="12.75" customHeight="1" x14ac:dyDescent="0.2"/>
    <row r="12931" ht="12.75" customHeight="1" x14ac:dyDescent="0.2"/>
    <row r="12932" ht="12.75" customHeight="1" x14ac:dyDescent="0.2"/>
    <row r="12933" ht="12.75" customHeight="1" x14ac:dyDescent="0.2"/>
    <row r="12934" ht="12.75" customHeight="1" x14ac:dyDescent="0.2"/>
    <row r="12935" ht="12.75" customHeight="1" x14ac:dyDescent="0.2"/>
    <row r="12936" ht="12.75" customHeight="1" x14ac:dyDescent="0.2"/>
    <row r="12937" ht="12.75" customHeight="1" x14ac:dyDescent="0.2"/>
    <row r="12938" ht="12.75" customHeight="1" x14ac:dyDescent="0.2"/>
    <row r="12939" ht="12.75" customHeight="1" x14ac:dyDescent="0.2"/>
    <row r="12940" ht="12.75" customHeight="1" x14ac:dyDescent="0.2"/>
    <row r="12941" ht="12.75" customHeight="1" x14ac:dyDescent="0.2"/>
    <row r="12942" ht="12.75" customHeight="1" x14ac:dyDescent="0.2"/>
    <row r="12943" ht="12.75" customHeight="1" x14ac:dyDescent="0.2"/>
    <row r="12944" ht="12.75" customHeight="1" x14ac:dyDescent="0.2"/>
    <row r="12945" ht="12.75" customHeight="1" x14ac:dyDescent="0.2"/>
    <row r="12946" ht="12.75" customHeight="1" x14ac:dyDescent="0.2"/>
    <row r="12947" ht="12.75" customHeight="1" x14ac:dyDescent="0.2"/>
    <row r="12948" ht="12.75" customHeight="1" x14ac:dyDescent="0.2"/>
    <row r="12949" ht="12.75" customHeight="1" x14ac:dyDescent="0.2"/>
    <row r="12950" ht="12.75" customHeight="1" x14ac:dyDescent="0.2"/>
    <row r="12951" ht="12.75" customHeight="1" x14ac:dyDescent="0.2"/>
    <row r="12952" ht="12.75" customHeight="1" x14ac:dyDescent="0.2"/>
    <row r="12953" ht="12.75" customHeight="1" x14ac:dyDescent="0.2"/>
    <row r="12954" ht="12.75" customHeight="1" x14ac:dyDescent="0.2"/>
    <row r="12955" ht="12.75" customHeight="1" x14ac:dyDescent="0.2"/>
    <row r="12956" ht="12.75" customHeight="1" x14ac:dyDescent="0.2"/>
    <row r="12957" ht="12.75" customHeight="1" x14ac:dyDescent="0.2"/>
    <row r="12958" ht="12.75" customHeight="1" x14ac:dyDescent="0.2"/>
    <row r="12959" ht="12.75" customHeight="1" x14ac:dyDescent="0.2"/>
    <row r="12960" ht="12.75" customHeight="1" x14ac:dyDescent="0.2"/>
    <row r="12961" ht="12.75" customHeight="1" x14ac:dyDescent="0.2"/>
    <row r="12962" ht="12.75" customHeight="1" x14ac:dyDescent="0.2"/>
    <row r="12963" ht="12.75" customHeight="1" x14ac:dyDescent="0.2"/>
    <row r="12964" ht="12.75" customHeight="1" x14ac:dyDescent="0.2"/>
    <row r="12965" ht="12.75" customHeight="1" x14ac:dyDescent="0.2"/>
    <row r="12966" ht="12.75" customHeight="1" x14ac:dyDescent="0.2"/>
    <row r="12967" ht="12.75" customHeight="1" x14ac:dyDescent="0.2"/>
    <row r="12968" ht="12.75" customHeight="1" x14ac:dyDescent="0.2"/>
    <row r="12969" ht="12.75" customHeight="1" x14ac:dyDescent="0.2"/>
    <row r="12970" ht="12.75" customHeight="1" x14ac:dyDescent="0.2"/>
    <row r="12971" ht="12.75" customHeight="1" x14ac:dyDescent="0.2"/>
    <row r="12972" ht="12.75" customHeight="1" x14ac:dyDescent="0.2"/>
    <row r="12973" ht="12.75" customHeight="1" x14ac:dyDescent="0.2"/>
    <row r="12974" ht="12.75" customHeight="1" x14ac:dyDescent="0.2"/>
    <row r="12975" ht="12.75" customHeight="1" x14ac:dyDescent="0.2"/>
    <row r="12976" ht="12.75" customHeight="1" x14ac:dyDescent="0.2"/>
    <row r="12977" ht="12.75" customHeight="1" x14ac:dyDescent="0.2"/>
    <row r="12978" ht="12.75" customHeight="1" x14ac:dyDescent="0.2"/>
    <row r="12979" ht="12.75" customHeight="1" x14ac:dyDescent="0.2"/>
    <row r="12980" ht="12.75" customHeight="1" x14ac:dyDescent="0.2"/>
    <row r="12981" ht="12.75" customHeight="1" x14ac:dyDescent="0.2"/>
    <row r="12982" ht="12.75" customHeight="1" x14ac:dyDescent="0.2"/>
    <row r="12983" ht="12.75" customHeight="1" x14ac:dyDescent="0.2"/>
    <row r="12984" ht="12.75" customHeight="1" x14ac:dyDescent="0.2"/>
    <row r="12985" ht="12.75" customHeight="1" x14ac:dyDescent="0.2"/>
    <row r="12986" ht="12.75" customHeight="1" x14ac:dyDescent="0.2"/>
    <row r="12987" ht="12.75" customHeight="1" x14ac:dyDescent="0.2"/>
    <row r="12988" ht="12.75" customHeight="1" x14ac:dyDescent="0.2"/>
    <row r="12989" ht="12.75" customHeight="1" x14ac:dyDescent="0.2"/>
    <row r="12990" ht="12.75" customHeight="1" x14ac:dyDescent="0.2"/>
    <row r="12991" ht="12.75" customHeight="1" x14ac:dyDescent="0.2"/>
    <row r="12992" ht="12.75" customHeight="1" x14ac:dyDescent="0.2"/>
    <row r="12993" ht="12.75" customHeight="1" x14ac:dyDescent="0.2"/>
    <row r="12994" ht="12.75" customHeight="1" x14ac:dyDescent="0.2"/>
    <row r="12995" ht="12.75" customHeight="1" x14ac:dyDescent="0.2"/>
    <row r="12996" ht="12.75" customHeight="1" x14ac:dyDescent="0.2"/>
    <row r="12997" ht="12.75" customHeight="1" x14ac:dyDescent="0.2"/>
    <row r="12998" ht="12.75" customHeight="1" x14ac:dyDescent="0.2"/>
    <row r="12999" ht="12.75" customHeight="1" x14ac:dyDescent="0.2"/>
    <row r="13000" ht="12.75" customHeight="1" x14ac:dyDescent="0.2"/>
    <row r="13001" ht="12.75" customHeight="1" x14ac:dyDescent="0.2"/>
    <row r="13002" ht="12.75" customHeight="1" x14ac:dyDescent="0.2"/>
    <row r="13003" ht="12.75" customHeight="1" x14ac:dyDescent="0.2"/>
    <row r="13004" ht="12.75" customHeight="1" x14ac:dyDescent="0.2"/>
    <row r="13005" ht="12.75" customHeight="1" x14ac:dyDescent="0.2"/>
    <row r="13006" ht="12.75" customHeight="1" x14ac:dyDescent="0.2"/>
    <row r="13007" ht="12.75" customHeight="1" x14ac:dyDescent="0.2"/>
    <row r="13008" ht="12.75" customHeight="1" x14ac:dyDescent="0.2"/>
    <row r="13009" ht="12.75" customHeight="1" x14ac:dyDescent="0.2"/>
    <row r="13010" ht="12.75" customHeight="1" x14ac:dyDescent="0.2"/>
    <row r="13011" ht="12.75" customHeight="1" x14ac:dyDescent="0.2"/>
    <row r="13012" ht="12.75" customHeight="1" x14ac:dyDescent="0.2"/>
    <row r="13013" ht="12.75" customHeight="1" x14ac:dyDescent="0.2"/>
    <row r="13014" ht="12.75" customHeight="1" x14ac:dyDescent="0.2"/>
    <row r="13015" ht="12.75" customHeight="1" x14ac:dyDescent="0.2"/>
    <row r="13016" ht="12.75" customHeight="1" x14ac:dyDescent="0.2"/>
    <row r="13017" ht="12.75" customHeight="1" x14ac:dyDescent="0.2"/>
    <row r="13018" ht="12.75" customHeight="1" x14ac:dyDescent="0.2"/>
    <row r="13019" ht="12.75" customHeight="1" x14ac:dyDescent="0.2"/>
    <row r="13020" ht="12.75" customHeight="1" x14ac:dyDescent="0.2"/>
    <row r="13021" ht="12.75" customHeight="1" x14ac:dyDescent="0.2"/>
    <row r="13022" ht="12.75" customHeight="1" x14ac:dyDescent="0.2"/>
    <row r="13023" ht="12.75" customHeight="1" x14ac:dyDescent="0.2"/>
    <row r="13024" ht="12.75" customHeight="1" x14ac:dyDescent="0.2"/>
    <row r="13025" ht="12.75" customHeight="1" x14ac:dyDescent="0.2"/>
    <row r="13026" ht="12.75" customHeight="1" x14ac:dyDescent="0.2"/>
    <row r="13027" ht="12.75" customHeight="1" x14ac:dyDescent="0.2"/>
    <row r="13028" ht="12.75" customHeight="1" x14ac:dyDescent="0.2"/>
    <row r="13029" ht="12.75" customHeight="1" x14ac:dyDescent="0.2"/>
    <row r="13030" ht="12.75" customHeight="1" x14ac:dyDescent="0.2"/>
    <row r="13031" ht="12.75" customHeight="1" x14ac:dyDescent="0.2"/>
    <row r="13032" ht="12.75" customHeight="1" x14ac:dyDescent="0.2"/>
    <row r="13033" ht="12.75" customHeight="1" x14ac:dyDescent="0.2"/>
    <row r="13034" ht="12.75" customHeight="1" x14ac:dyDescent="0.2"/>
    <row r="13035" ht="12.75" customHeight="1" x14ac:dyDescent="0.2"/>
    <row r="13036" ht="12.75" customHeight="1" x14ac:dyDescent="0.2"/>
    <row r="13037" ht="12.75" customHeight="1" x14ac:dyDescent="0.2"/>
    <row r="13038" ht="12.75" customHeight="1" x14ac:dyDescent="0.2"/>
    <row r="13039" ht="12.75" customHeight="1" x14ac:dyDescent="0.2"/>
    <row r="13040" ht="12.75" customHeight="1" x14ac:dyDescent="0.2"/>
    <row r="13041" ht="12.75" customHeight="1" x14ac:dyDescent="0.2"/>
    <row r="13042" ht="12.75" customHeight="1" x14ac:dyDescent="0.2"/>
    <row r="13043" ht="12.75" customHeight="1" x14ac:dyDescent="0.2"/>
    <row r="13044" ht="12.75" customHeight="1" x14ac:dyDescent="0.2"/>
    <row r="13045" ht="12.75" customHeight="1" x14ac:dyDescent="0.2"/>
    <row r="13046" ht="12.75" customHeight="1" x14ac:dyDescent="0.2"/>
    <row r="13047" ht="12.75" customHeight="1" x14ac:dyDescent="0.2"/>
    <row r="13048" ht="12.75" customHeight="1" x14ac:dyDescent="0.2"/>
    <row r="13049" ht="12.75" customHeight="1" x14ac:dyDescent="0.2"/>
    <row r="13050" ht="12.75" customHeight="1" x14ac:dyDescent="0.2"/>
    <row r="13051" ht="12.75" customHeight="1" x14ac:dyDescent="0.2"/>
    <row r="13052" ht="12.75" customHeight="1" x14ac:dyDescent="0.2"/>
    <row r="13053" ht="12.75" customHeight="1" x14ac:dyDescent="0.2"/>
    <row r="13054" ht="12.75" customHeight="1" x14ac:dyDescent="0.2"/>
    <row r="13055" ht="12.75" customHeight="1" x14ac:dyDescent="0.2"/>
    <row r="13056" ht="12.75" customHeight="1" x14ac:dyDescent="0.2"/>
    <row r="13057" ht="12.75" customHeight="1" x14ac:dyDescent="0.2"/>
    <row r="13058" ht="12.75" customHeight="1" x14ac:dyDescent="0.2"/>
    <row r="13059" ht="12.75" customHeight="1" x14ac:dyDescent="0.2"/>
    <row r="13060" ht="12.75" customHeight="1" x14ac:dyDescent="0.2"/>
    <row r="13061" ht="12.75" customHeight="1" x14ac:dyDescent="0.2"/>
    <row r="13062" ht="12.75" customHeight="1" x14ac:dyDescent="0.2"/>
    <row r="13063" ht="12.75" customHeight="1" x14ac:dyDescent="0.2"/>
    <row r="13064" ht="12.75" customHeight="1" x14ac:dyDescent="0.2"/>
    <row r="13065" ht="12.75" customHeight="1" x14ac:dyDescent="0.2"/>
    <row r="13066" ht="12.75" customHeight="1" x14ac:dyDescent="0.2"/>
    <row r="13067" ht="12.75" customHeight="1" x14ac:dyDescent="0.2"/>
    <row r="13068" ht="12.75" customHeight="1" x14ac:dyDescent="0.2"/>
    <row r="13069" ht="12.75" customHeight="1" x14ac:dyDescent="0.2"/>
    <row r="13070" ht="12.75" customHeight="1" x14ac:dyDescent="0.2"/>
    <row r="13071" ht="12.75" customHeight="1" x14ac:dyDescent="0.2"/>
    <row r="13072" ht="12.75" customHeight="1" x14ac:dyDescent="0.2"/>
    <row r="13073" ht="12.75" customHeight="1" x14ac:dyDescent="0.2"/>
    <row r="13074" ht="12.75" customHeight="1" x14ac:dyDescent="0.2"/>
    <row r="13075" ht="12.75" customHeight="1" x14ac:dyDescent="0.2"/>
    <row r="13076" ht="12.75" customHeight="1" x14ac:dyDescent="0.2"/>
    <row r="13077" ht="12.75" customHeight="1" x14ac:dyDescent="0.2"/>
    <row r="13078" ht="12.75" customHeight="1" x14ac:dyDescent="0.2"/>
    <row r="13079" ht="12.75" customHeight="1" x14ac:dyDescent="0.2"/>
    <row r="13080" ht="12.75" customHeight="1" x14ac:dyDescent="0.2"/>
    <row r="13081" ht="12.75" customHeight="1" x14ac:dyDescent="0.2"/>
    <row r="13082" ht="12.75" customHeight="1" x14ac:dyDescent="0.2"/>
    <row r="13083" ht="12.75" customHeight="1" x14ac:dyDescent="0.2"/>
    <row r="13084" ht="12.75" customHeight="1" x14ac:dyDescent="0.2"/>
    <row r="13085" ht="12.75" customHeight="1" x14ac:dyDescent="0.2"/>
    <row r="13086" ht="12.75" customHeight="1" x14ac:dyDescent="0.2"/>
    <row r="13087" ht="12.75" customHeight="1" x14ac:dyDescent="0.2"/>
    <row r="13088" ht="12.75" customHeight="1" x14ac:dyDescent="0.2"/>
    <row r="13089" ht="12.75" customHeight="1" x14ac:dyDescent="0.2"/>
    <row r="13090" ht="12.75" customHeight="1" x14ac:dyDescent="0.2"/>
    <row r="13091" ht="12.75" customHeight="1" x14ac:dyDescent="0.2"/>
    <row r="13092" ht="12.75" customHeight="1" x14ac:dyDescent="0.2"/>
    <row r="13093" ht="12.75" customHeight="1" x14ac:dyDescent="0.2"/>
    <row r="13094" ht="12.75" customHeight="1" x14ac:dyDescent="0.2"/>
    <row r="13095" ht="12.75" customHeight="1" x14ac:dyDescent="0.2"/>
    <row r="13096" ht="12.75" customHeight="1" x14ac:dyDescent="0.2"/>
    <row r="13097" ht="12.75" customHeight="1" x14ac:dyDescent="0.2"/>
    <row r="13098" ht="12.75" customHeight="1" x14ac:dyDescent="0.2"/>
    <row r="13099" ht="12.75" customHeight="1" x14ac:dyDescent="0.2"/>
    <row r="13100" ht="12.75" customHeight="1" x14ac:dyDescent="0.2"/>
    <row r="13101" ht="12.75" customHeight="1" x14ac:dyDescent="0.2"/>
    <row r="13102" ht="12.75" customHeight="1" x14ac:dyDescent="0.2"/>
    <row r="13103" ht="12.75" customHeight="1" x14ac:dyDescent="0.2"/>
    <row r="13104" ht="12.75" customHeight="1" x14ac:dyDescent="0.2"/>
    <row r="13105" ht="12.75" customHeight="1" x14ac:dyDescent="0.2"/>
    <row r="13106" ht="12.75" customHeight="1" x14ac:dyDescent="0.2"/>
    <row r="13107" ht="12.75" customHeight="1" x14ac:dyDescent="0.2"/>
    <row r="13108" ht="12.75" customHeight="1" x14ac:dyDescent="0.2"/>
    <row r="13109" ht="12.75" customHeight="1" x14ac:dyDescent="0.2"/>
    <row r="13110" ht="12.75" customHeight="1" x14ac:dyDescent="0.2"/>
    <row r="13111" ht="12.75" customHeight="1" x14ac:dyDescent="0.2"/>
    <row r="13112" ht="12.75" customHeight="1" x14ac:dyDescent="0.2"/>
    <row r="13113" ht="12.75" customHeight="1" x14ac:dyDescent="0.2"/>
    <row r="13114" ht="12.75" customHeight="1" x14ac:dyDescent="0.2"/>
    <row r="13115" ht="12.75" customHeight="1" x14ac:dyDescent="0.2"/>
    <row r="13116" ht="12.75" customHeight="1" x14ac:dyDescent="0.2"/>
    <row r="13117" ht="12.75" customHeight="1" x14ac:dyDescent="0.2"/>
    <row r="13118" ht="12.75" customHeight="1" x14ac:dyDescent="0.2"/>
    <row r="13119" ht="12.75" customHeight="1" x14ac:dyDescent="0.2"/>
    <row r="13120" ht="12.75" customHeight="1" x14ac:dyDescent="0.2"/>
    <row r="13121" ht="12.75" customHeight="1" x14ac:dyDescent="0.2"/>
    <row r="13122" ht="12.75" customHeight="1" x14ac:dyDescent="0.2"/>
    <row r="13123" ht="12.75" customHeight="1" x14ac:dyDescent="0.2"/>
    <row r="13124" ht="12.75" customHeight="1" x14ac:dyDescent="0.2"/>
    <row r="13125" ht="12.75" customHeight="1" x14ac:dyDescent="0.2"/>
    <row r="13126" ht="12.75" customHeight="1" x14ac:dyDescent="0.2"/>
    <row r="13127" ht="12.75" customHeight="1" x14ac:dyDescent="0.2"/>
    <row r="13128" ht="12.75" customHeight="1" x14ac:dyDescent="0.2"/>
    <row r="13129" ht="12.75" customHeight="1" x14ac:dyDescent="0.2"/>
    <row r="13130" ht="12.75" customHeight="1" x14ac:dyDescent="0.2"/>
    <row r="13131" ht="12.75" customHeight="1" x14ac:dyDescent="0.2"/>
    <row r="13132" ht="12.75" customHeight="1" x14ac:dyDescent="0.2"/>
    <row r="13133" ht="12.75" customHeight="1" x14ac:dyDescent="0.2"/>
    <row r="13134" ht="12.75" customHeight="1" x14ac:dyDescent="0.2"/>
    <row r="13135" ht="12.75" customHeight="1" x14ac:dyDescent="0.2"/>
    <row r="13136" ht="12.75" customHeight="1" x14ac:dyDescent="0.2"/>
    <row r="13137" ht="12.75" customHeight="1" x14ac:dyDescent="0.2"/>
    <row r="13138" ht="12.75" customHeight="1" x14ac:dyDescent="0.2"/>
    <row r="13139" ht="12.75" customHeight="1" x14ac:dyDescent="0.2"/>
    <row r="13140" ht="12.75" customHeight="1" x14ac:dyDescent="0.2"/>
    <row r="13141" ht="12.75" customHeight="1" x14ac:dyDescent="0.2"/>
    <row r="13142" ht="12.75" customHeight="1" x14ac:dyDescent="0.2"/>
    <row r="13143" ht="12.75" customHeight="1" x14ac:dyDescent="0.2"/>
    <row r="13144" ht="12.75" customHeight="1" x14ac:dyDescent="0.2"/>
    <row r="13145" ht="12.75" customHeight="1" x14ac:dyDescent="0.2"/>
    <row r="13146" ht="12.75" customHeight="1" x14ac:dyDescent="0.2"/>
    <row r="13147" ht="12.75" customHeight="1" x14ac:dyDescent="0.2"/>
    <row r="13148" ht="12.75" customHeight="1" x14ac:dyDescent="0.2"/>
    <row r="13149" ht="12.75" customHeight="1" x14ac:dyDescent="0.2"/>
    <row r="13150" ht="12.75" customHeight="1" x14ac:dyDescent="0.2"/>
    <row r="13151" ht="12.75" customHeight="1" x14ac:dyDescent="0.2"/>
    <row r="13152" ht="12.75" customHeight="1" x14ac:dyDescent="0.2"/>
    <row r="13153" ht="12.75" customHeight="1" x14ac:dyDescent="0.2"/>
    <row r="13154" ht="12.75" customHeight="1" x14ac:dyDescent="0.2"/>
    <row r="13155" ht="12.75" customHeight="1" x14ac:dyDescent="0.2"/>
    <row r="13156" ht="12.75" customHeight="1" x14ac:dyDescent="0.2"/>
    <row r="13157" ht="12.75" customHeight="1" x14ac:dyDescent="0.2"/>
    <row r="13158" ht="12.75" customHeight="1" x14ac:dyDescent="0.2"/>
    <row r="13159" ht="12.75" customHeight="1" x14ac:dyDescent="0.2"/>
    <row r="13160" ht="12.75" customHeight="1" x14ac:dyDescent="0.2"/>
    <row r="13161" ht="12.75" customHeight="1" x14ac:dyDescent="0.2"/>
    <row r="13162" ht="12.75" customHeight="1" x14ac:dyDescent="0.2"/>
    <row r="13163" ht="12.75" customHeight="1" x14ac:dyDescent="0.2"/>
    <row r="13164" ht="12.75" customHeight="1" x14ac:dyDescent="0.2"/>
    <row r="13165" ht="12.75" customHeight="1" x14ac:dyDescent="0.2"/>
    <row r="13166" ht="12.75" customHeight="1" x14ac:dyDescent="0.2"/>
    <row r="13167" ht="12.75" customHeight="1" x14ac:dyDescent="0.2"/>
    <row r="13168" ht="12.75" customHeight="1" x14ac:dyDescent="0.2"/>
    <row r="13169" ht="12.75" customHeight="1" x14ac:dyDescent="0.2"/>
    <row r="13170" ht="12.75" customHeight="1" x14ac:dyDescent="0.2"/>
    <row r="13171" ht="12.75" customHeight="1" x14ac:dyDescent="0.2"/>
    <row r="13172" ht="12.75" customHeight="1" x14ac:dyDescent="0.2"/>
    <row r="13173" ht="12.75" customHeight="1" x14ac:dyDescent="0.2"/>
    <row r="13174" ht="12.75" customHeight="1" x14ac:dyDescent="0.2"/>
    <row r="13175" ht="12.75" customHeight="1" x14ac:dyDescent="0.2"/>
    <row r="13176" ht="12.75" customHeight="1" x14ac:dyDescent="0.2"/>
    <row r="13177" ht="12.75" customHeight="1" x14ac:dyDescent="0.2"/>
    <row r="13178" ht="12.75" customHeight="1" x14ac:dyDescent="0.2"/>
    <row r="13179" ht="12.75" customHeight="1" x14ac:dyDescent="0.2"/>
    <row r="13180" ht="12.75" customHeight="1" x14ac:dyDescent="0.2"/>
    <row r="13181" ht="12.75" customHeight="1" x14ac:dyDescent="0.2"/>
    <row r="13182" ht="12.75" customHeight="1" x14ac:dyDescent="0.2"/>
    <row r="13183" ht="12.75" customHeight="1" x14ac:dyDescent="0.2"/>
    <row r="13184" ht="12.75" customHeight="1" x14ac:dyDescent="0.2"/>
    <row r="13185" ht="12.75" customHeight="1" x14ac:dyDescent="0.2"/>
    <row r="13186" ht="12.75" customHeight="1" x14ac:dyDescent="0.2"/>
    <row r="13187" ht="12.75" customHeight="1" x14ac:dyDescent="0.2"/>
    <row r="13188" ht="12.75" customHeight="1" x14ac:dyDescent="0.2"/>
    <row r="13189" ht="12.75" customHeight="1" x14ac:dyDescent="0.2"/>
    <row r="13190" ht="12.75" customHeight="1" x14ac:dyDescent="0.2"/>
    <row r="13191" ht="12.75" customHeight="1" x14ac:dyDescent="0.2"/>
    <row r="13192" ht="12.75" customHeight="1" x14ac:dyDescent="0.2"/>
    <row r="13193" ht="12.75" customHeight="1" x14ac:dyDescent="0.2"/>
    <row r="13194" ht="12.75" customHeight="1" x14ac:dyDescent="0.2"/>
    <row r="13195" ht="12.75" customHeight="1" x14ac:dyDescent="0.2"/>
    <row r="13196" ht="12.75" customHeight="1" x14ac:dyDescent="0.2"/>
    <row r="13197" ht="12.75" customHeight="1" x14ac:dyDescent="0.2"/>
    <row r="13198" ht="12.75" customHeight="1" x14ac:dyDescent="0.2"/>
    <row r="13199" ht="12.75" customHeight="1" x14ac:dyDescent="0.2"/>
    <row r="13200" ht="12.75" customHeight="1" x14ac:dyDescent="0.2"/>
    <row r="13201" ht="12.75" customHeight="1" x14ac:dyDescent="0.2"/>
    <row r="13202" ht="12.75" customHeight="1" x14ac:dyDescent="0.2"/>
    <row r="13203" ht="12.75" customHeight="1" x14ac:dyDescent="0.2"/>
    <row r="13204" ht="12.75" customHeight="1" x14ac:dyDescent="0.2"/>
    <row r="13205" ht="12.75" customHeight="1" x14ac:dyDescent="0.2"/>
    <row r="13206" ht="12.75" customHeight="1" x14ac:dyDescent="0.2"/>
    <row r="13207" ht="12.75" customHeight="1" x14ac:dyDescent="0.2"/>
    <row r="13208" ht="12.75" customHeight="1" x14ac:dyDescent="0.2"/>
    <row r="13209" ht="12.75" customHeight="1" x14ac:dyDescent="0.2"/>
    <row r="13210" ht="12.75" customHeight="1" x14ac:dyDescent="0.2"/>
    <row r="13211" ht="12.75" customHeight="1" x14ac:dyDescent="0.2"/>
    <row r="13212" ht="12.75" customHeight="1" x14ac:dyDescent="0.2"/>
    <row r="13213" ht="12.75" customHeight="1" x14ac:dyDescent="0.2"/>
    <row r="13214" ht="12.75" customHeight="1" x14ac:dyDescent="0.2"/>
    <row r="13215" ht="12.75" customHeight="1" x14ac:dyDescent="0.2"/>
    <row r="13216" ht="12.75" customHeight="1" x14ac:dyDescent="0.2"/>
    <row r="13217" ht="12.75" customHeight="1" x14ac:dyDescent="0.2"/>
    <row r="13218" ht="12.75" customHeight="1" x14ac:dyDescent="0.2"/>
    <row r="13219" ht="12.75" customHeight="1" x14ac:dyDescent="0.2"/>
    <row r="13220" ht="12.75" customHeight="1" x14ac:dyDescent="0.2"/>
    <row r="13221" ht="12.75" customHeight="1" x14ac:dyDescent="0.2"/>
    <row r="13222" ht="12.75" customHeight="1" x14ac:dyDescent="0.2"/>
    <row r="13223" ht="12.75" customHeight="1" x14ac:dyDescent="0.2"/>
    <row r="13224" ht="12.75" customHeight="1" x14ac:dyDescent="0.2"/>
    <row r="13225" ht="12.75" customHeight="1" x14ac:dyDescent="0.2"/>
    <row r="13226" ht="12.75" customHeight="1" x14ac:dyDescent="0.2"/>
    <row r="13227" ht="12.75" customHeight="1" x14ac:dyDescent="0.2"/>
    <row r="13228" ht="12.75" customHeight="1" x14ac:dyDescent="0.2"/>
    <row r="13229" ht="12.75" customHeight="1" x14ac:dyDescent="0.2"/>
    <row r="13230" ht="12.75" customHeight="1" x14ac:dyDescent="0.2"/>
    <row r="13231" ht="12.75" customHeight="1" x14ac:dyDescent="0.2"/>
    <row r="13232" ht="12.75" customHeight="1" x14ac:dyDescent="0.2"/>
    <row r="13233" ht="12.75" customHeight="1" x14ac:dyDescent="0.2"/>
    <row r="13234" ht="12.75" customHeight="1" x14ac:dyDescent="0.2"/>
    <row r="13235" ht="12.75" customHeight="1" x14ac:dyDescent="0.2"/>
    <row r="13236" ht="12.75" customHeight="1" x14ac:dyDescent="0.2"/>
    <row r="13237" ht="12.75" customHeight="1" x14ac:dyDescent="0.2"/>
    <row r="13238" ht="12.75" customHeight="1" x14ac:dyDescent="0.2"/>
    <row r="13239" ht="12.75" customHeight="1" x14ac:dyDescent="0.2"/>
    <row r="13240" ht="12.75" customHeight="1" x14ac:dyDescent="0.2"/>
    <row r="13241" ht="12.75" customHeight="1" x14ac:dyDescent="0.2"/>
    <row r="13242" ht="12.75" customHeight="1" x14ac:dyDescent="0.2"/>
    <row r="13243" ht="12.75" customHeight="1" x14ac:dyDescent="0.2"/>
    <row r="13244" ht="12.75" customHeight="1" x14ac:dyDescent="0.2"/>
    <row r="13245" ht="12.75" customHeight="1" x14ac:dyDescent="0.2"/>
    <row r="13246" ht="12.75" customHeight="1" x14ac:dyDescent="0.2"/>
    <row r="13247" ht="12.75" customHeight="1" x14ac:dyDescent="0.2"/>
    <row r="13248" ht="12.75" customHeight="1" x14ac:dyDescent="0.2"/>
    <row r="13249" ht="12.75" customHeight="1" x14ac:dyDescent="0.2"/>
    <row r="13250" ht="12.75" customHeight="1" x14ac:dyDescent="0.2"/>
    <row r="13251" ht="12.75" customHeight="1" x14ac:dyDescent="0.2"/>
    <row r="13252" ht="12.75" customHeight="1" x14ac:dyDescent="0.2"/>
    <row r="13253" ht="12.75" customHeight="1" x14ac:dyDescent="0.2"/>
    <row r="13254" ht="12.75" customHeight="1" x14ac:dyDescent="0.2"/>
    <row r="13255" ht="12.75" customHeight="1" x14ac:dyDescent="0.2"/>
    <row r="13256" ht="12.75" customHeight="1" x14ac:dyDescent="0.2"/>
    <row r="13257" ht="12.75" customHeight="1" x14ac:dyDescent="0.2"/>
    <row r="13258" ht="12.75" customHeight="1" x14ac:dyDescent="0.2"/>
    <row r="13259" ht="12.75" customHeight="1" x14ac:dyDescent="0.2"/>
    <row r="13260" ht="12.75" customHeight="1" x14ac:dyDescent="0.2"/>
    <row r="13261" ht="12.75" customHeight="1" x14ac:dyDescent="0.2"/>
    <row r="13262" ht="12.75" customHeight="1" x14ac:dyDescent="0.2"/>
    <row r="13263" ht="12.75" customHeight="1" x14ac:dyDescent="0.2"/>
    <row r="13264" ht="12.75" customHeight="1" x14ac:dyDescent="0.2"/>
    <row r="13265" ht="12.75" customHeight="1" x14ac:dyDescent="0.2"/>
    <row r="13266" ht="12.75" customHeight="1" x14ac:dyDescent="0.2"/>
    <row r="13267" ht="12.75" customHeight="1" x14ac:dyDescent="0.2"/>
    <row r="13268" ht="12.75" customHeight="1" x14ac:dyDescent="0.2"/>
    <row r="13269" ht="12.75" customHeight="1" x14ac:dyDescent="0.2"/>
    <row r="13270" ht="12.75" customHeight="1" x14ac:dyDescent="0.2"/>
    <row r="13271" ht="12.75" customHeight="1" x14ac:dyDescent="0.2"/>
    <row r="13272" ht="12.75" customHeight="1" x14ac:dyDescent="0.2"/>
    <row r="13273" ht="12.75" customHeight="1" x14ac:dyDescent="0.2"/>
    <row r="13274" ht="12.75" customHeight="1" x14ac:dyDescent="0.2"/>
    <row r="13275" ht="12.75" customHeight="1" x14ac:dyDescent="0.2"/>
    <row r="13276" ht="12.75" customHeight="1" x14ac:dyDescent="0.2"/>
    <row r="13277" ht="12.75" customHeight="1" x14ac:dyDescent="0.2"/>
    <row r="13278" ht="12.75" customHeight="1" x14ac:dyDescent="0.2"/>
    <row r="13279" ht="12.75" customHeight="1" x14ac:dyDescent="0.2"/>
    <row r="13280" ht="12.75" customHeight="1" x14ac:dyDescent="0.2"/>
    <row r="13281" ht="12.75" customHeight="1" x14ac:dyDescent="0.2"/>
    <row r="13282" ht="12.75" customHeight="1" x14ac:dyDescent="0.2"/>
    <row r="13283" ht="12.75" customHeight="1" x14ac:dyDescent="0.2"/>
    <row r="13284" ht="12.75" customHeight="1" x14ac:dyDescent="0.2"/>
    <row r="13285" ht="12.75" customHeight="1" x14ac:dyDescent="0.2"/>
    <row r="13286" ht="12.75" customHeight="1" x14ac:dyDescent="0.2"/>
    <row r="13287" ht="12.75" customHeight="1" x14ac:dyDescent="0.2"/>
    <row r="13288" ht="12.75" customHeight="1" x14ac:dyDescent="0.2"/>
    <row r="13289" ht="12.75" customHeight="1" x14ac:dyDescent="0.2"/>
    <row r="13290" ht="12.75" customHeight="1" x14ac:dyDescent="0.2"/>
    <row r="13291" ht="12.75" customHeight="1" x14ac:dyDescent="0.2"/>
    <row r="13292" ht="12.75" customHeight="1" x14ac:dyDescent="0.2"/>
    <row r="13293" ht="12.75" customHeight="1" x14ac:dyDescent="0.2"/>
    <row r="13294" ht="12.75" customHeight="1" x14ac:dyDescent="0.2"/>
    <row r="13295" ht="12.75" customHeight="1" x14ac:dyDescent="0.2"/>
    <row r="13296" ht="12.75" customHeight="1" x14ac:dyDescent="0.2"/>
    <row r="13297" ht="12.75" customHeight="1" x14ac:dyDescent="0.2"/>
    <row r="13298" ht="12.75" customHeight="1" x14ac:dyDescent="0.2"/>
    <row r="13299" ht="12.75" customHeight="1" x14ac:dyDescent="0.2"/>
    <row r="13300" ht="12.75" customHeight="1" x14ac:dyDescent="0.2"/>
    <row r="13301" ht="12.75" customHeight="1" x14ac:dyDescent="0.2"/>
    <row r="13302" ht="12.75" customHeight="1" x14ac:dyDescent="0.2"/>
    <row r="13303" ht="12.75" customHeight="1" x14ac:dyDescent="0.2"/>
    <row r="13304" ht="12.75" customHeight="1" x14ac:dyDescent="0.2"/>
    <row r="13305" ht="12.75" customHeight="1" x14ac:dyDescent="0.2"/>
    <row r="13306" ht="12.75" customHeight="1" x14ac:dyDescent="0.2"/>
    <row r="13307" ht="12.75" customHeight="1" x14ac:dyDescent="0.2"/>
    <row r="13308" ht="12.75" customHeight="1" x14ac:dyDescent="0.2"/>
    <row r="13309" ht="12.75" customHeight="1" x14ac:dyDescent="0.2"/>
    <row r="13310" ht="12.75" customHeight="1" x14ac:dyDescent="0.2"/>
    <row r="13311" ht="12.75" customHeight="1" x14ac:dyDescent="0.2"/>
    <row r="13312" ht="12.75" customHeight="1" x14ac:dyDescent="0.2"/>
    <row r="13313" ht="12.75" customHeight="1" x14ac:dyDescent="0.2"/>
    <row r="13314" ht="12.75" customHeight="1" x14ac:dyDescent="0.2"/>
    <row r="13315" ht="12.75" customHeight="1" x14ac:dyDescent="0.2"/>
    <row r="13316" ht="12.75" customHeight="1" x14ac:dyDescent="0.2"/>
    <row r="13317" ht="12.75" customHeight="1" x14ac:dyDescent="0.2"/>
    <row r="13318" ht="12.75" customHeight="1" x14ac:dyDescent="0.2"/>
    <row r="13319" ht="12.75" customHeight="1" x14ac:dyDescent="0.2"/>
    <row r="13320" ht="12.75" customHeight="1" x14ac:dyDescent="0.2"/>
    <row r="13321" ht="12.75" customHeight="1" x14ac:dyDescent="0.2"/>
    <row r="13322" ht="12.75" customHeight="1" x14ac:dyDescent="0.2"/>
    <row r="13323" ht="12.75" customHeight="1" x14ac:dyDescent="0.2"/>
    <row r="13324" ht="12.75" customHeight="1" x14ac:dyDescent="0.2"/>
    <row r="13325" ht="12.75" customHeight="1" x14ac:dyDescent="0.2"/>
    <row r="13326" ht="12.75" customHeight="1" x14ac:dyDescent="0.2"/>
    <row r="13327" ht="12.75" customHeight="1" x14ac:dyDescent="0.2"/>
    <row r="13328" ht="12.75" customHeight="1" x14ac:dyDescent="0.2"/>
    <row r="13329" ht="12.75" customHeight="1" x14ac:dyDescent="0.2"/>
    <row r="13330" ht="12.75" customHeight="1" x14ac:dyDescent="0.2"/>
    <row r="13331" ht="12.75" customHeight="1" x14ac:dyDescent="0.2"/>
    <row r="13332" ht="12.75" customHeight="1" x14ac:dyDescent="0.2"/>
    <row r="13333" ht="12.75" customHeight="1" x14ac:dyDescent="0.2"/>
    <row r="13334" ht="12.75" customHeight="1" x14ac:dyDescent="0.2"/>
    <row r="13335" ht="12.75" customHeight="1" x14ac:dyDescent="0.2"/>
    <row r="13336" ht="12.75" customHeight="1" x14ac:dyDescent="0.2"/>
    <row r="13337" ht="12.75" customHeight="1" x14ac:dyDescent="0.2"/>
    <row r="13338" ht="12.75" customHeight="1" x14ac:dyDescent="0.2"/>
    <row r="13339" ht="12.75" customHeight="1" x14ac:dyDescent="0.2"/>
    <row r="13340" ht="12.75" customHeight="1" x14ac:dyDescent="0.2"/>
    <row r="13341" ht="12.75" customHeight="1" x14ac:dyDescent="0.2"/>
    <row r="13342" ht="12.75" customHeight="1" x14ac:dyDescent="0.2"/>
    <row r="13343" ht="12.75" customHeight="1" x14ac:dyDescent="0.2"/>
    <row r="13344" ht="12.75" customHeight="1" x14ac:dyDescent="0.2"/>
    <row r="13345" ht="12.75" customHeight="1" x14ac:dyDescent="0.2"/>
    <row r="13346" ht="12.75" customHeight="1" x14ac:dyDescent="0.2"/>
    <row r="13347" ht="12.75" customHeight="1" x14ac:dyDescent="0.2"/>
    <row r="13348" ht="12.75" customHeight="1" x14ac:dyDescent="0.2"/>
    <row r="13349" ht="12.75" customHeight="1" x14ac:dyDescent="0.2"/>
    <row r="13350" ht="12.75" customHeight="1" x14ac:dyDescent="0.2"/>
    <row r="13351" ht="12.75" customHeight="1" x14ac:dyDescent="0.2"/>
    <row r="13352" ht="12.75" customHeight="1" x14ac:dyDescent="0.2"/>
    <row r="13353" ht="12.75" customHeight="1" x14ac:dyDescent="0.2"/>
    <row r="13354" ht="12.75" customHeight="1" x14ac:dyDescent="0.2"/>
    <row r="13355" ht="12.75" customHeight="1" x14ac:dyDescent="0.2"/>
    <row r="13356" ht="12.75" customHeight="1" x14ac:dyDescent="0.2"/>
    <row r="13357" ht="12.75" customHeight="1" x14ac:dyDescent="0.2"/>
    <row r="13358" ht="12.75" customHeight="1" x14ac:dyDescent="0.2"/>
    <row r="13359" ht="12.75" customHeight="1" x14ac:dyDescent="0.2"/>
    <row r="13360" ht="12.75" customHeight="1" x14ac:dyDescent="0.2"/>
    <row r="13361" ht="12.75" customHeight="1" x14ac:dyDescent="0.2"/>
    <row r="13362" ht="12.75" customHeight="1" x14ac:dyDescent="0.2"/>
    <row r="13363" ht="12.75" customHeight="1" x14ac:dyDescent="0.2"/>
    <row r="13364" ht="12.75" customHeight="1" x14ac:dyDescent="0.2"/>
    <row r="13365" ht="12.75" customHeight="1" x14ac:dyDescent="0.2"/>
    <row r="13366" ht="12.75" customHeight="1" x14ac:dyDescent="0.2"/>
    <row r="13367" ht="12.75" customHeight="1" x14ac:dyDescent="0.2"/>
    <row r="13368" ht="12.75" customHeight="1" x14ac:dyDescent="0.2"/>
    <row r="13369" ht="12.75" customHeight="1" x14ac:dyDescent="0.2"/>
    <row r="13370" ht="12.75" customHeight="1" x14ac:dyDescent="0.2"/>
    <row r="13371" ht="12.75" customHeight="1" x14ac:dyDescent="0.2"/>
    <row r="13372" ht="12.75" customHeight="1" x14ac:dyDescent="0.2"/>
    <row r="13373" ht="12.75" customHeight="1" x14ac:dyDescent="0.2"/>
    <row r="13374" ht="12.75" customHeight="1" x14ac:dyDescent="0.2"/>
    <row r="13375" ht="12.75" customHeight="1" x14ac:dyDescent="0.2"/>
    <row r="13376" ht="12.75" customHeight="1" x14ac:dyDescent="0.2"/>
    <row r="13377" ht="12.75" customHeight="1" x14ac:dyDescent="0.2"/>
    <row r="13378" ht="12.75" customHeight="1" x14ac:dyDescent="0.2"/>
    <row r="13379" ht="12.75" customHeight="1" x14ac:dyDescent="0.2"/>
    <row r="13380" ht="12.75" customHeight="1" x14ac:dyDescent="0.2"/>
    <row r="13381" ht="12.75" customHeight="1" x14ac:dyDescent="0.2"/>
    <row r="13382" ht="12.75" customHeight="1" x14ac:dyDescent="0.2"/>
    <row r="13383" ht="12.75" customHeight="1" x14ac:dyDescent="0.2"/>
    <row r="13384" ht="12.75" customHeight="1" x14ac:dyDescent="0.2"/>
    <row r="13385" ht="12.75" customHeight="1" x14ac:dyDescent="0.2"/>
    <row r="13386" ht="12.75" customHeight="1" x14ac:dyDescent="0.2"/>
    <row r="13387" ht="12.75" customHeight="1" x14ac:dyDescent="0.2"/>
    <row r="13388" ht="12.75" customHeight="1" x14ac:dyDescent="0.2"/>
    <row r="13389" ht="12.75" customHeight="1" x14ac:dyDescent="0.2"/>
    <row r="13390" ht="12.75" customHeight="1" x14ac:dyDescent="0.2"/>
    <row r="13391" ht="12.75" customHeight="1" x14ac:dyDescent="0.2"/>
    <row r="13392" ht="12.75" customHeight="1" x14ac:dyDescent="0.2"/>
    <row r="13393" ht="12.75" customHeight="1" x14ac:dyDescent="0.2"/>
    <row r="13394" ht="12.75" customHeight="1" x14ac:dyDescent="0.2"/>
    <row r="13395" ht="12.75" customHeight="1" x14ac:dyDescent="0.2"/>
    <row r="13396" ht="12.75" customHeight="1" x14ac:dyDescent="0.2"/>
    <row r="13397" ht="12.75" customHeight="1" x14ac:dyDescent="0.2"/>
    <row r="13398" ht="12.75" customHeight="1" x14ac:dyDescent="0.2"/>
    <row r="13399" ht="12.75" customHeight="1" x14ac:dyDescent="0.2"/>
    <row r="13400" ht="12.75" customHeight="1" x14ac:dyDescent="0.2"/>
    <row r="13401" ht="12.75" customHeight="1" x14ac:dyDescent="0.2"/>
    <row r="13402" ht="12.75" customHeight="1" x14ac:dyDescent="0.2"/>
    <row r="13403" ht="12.75" customHeight="1" x14ac:dyDescent="0.2"/>
    <row r="13404" ht="12.75" customHeight="1" x14ac:dyDescent="0.2"/>
    <row r="13405" ht="12.75" customHeight="1" x14ac:dyDescent="0.2"/>
    <row r="13406" ht="12.75" customHeight="1" x14ac:dyDescent="0.2"/>
    <row r="13407" ht="12.75" customHeight="1" x14ac:dyDescent="0.2"/>
    <row r="13408" ht="12.75" customHeight="1" x14ac:dyDescent="0.2"/>
    <row r="13409" ht="12.75" customHeight="1" x14ac:dyDescent="0.2"/>
    <row r="13410" ht="12.75" customHeight="1" x14ac:dyDescent="0.2"/>
    <row r="13411" ht="12.75" customHeight="1" x14ac:dyDescent="0.2"/>
    <row r="13412" ht="12.75" customHeight="1" x14ac:dyDescent="0.2"/>
    <row r="13413" ht="12.75" customHeight="1" x14ac:dyDescent="0.2"/>
    <row r="13414" ht="12.75" customHeight="1" x14ac:dyDescent="0.2"/>
    <row r="13415" ht="12.75" customHeight="1" x14ac:dyDescent="0.2"/>
    <row r="13416" ht="12.75" customHeight="1" x14ac:dyDescent="0.2"/>
    <row r="13417" ht="12.75" customHeight="1" x14ac:dyDescent="0.2"/>
    <row r="13418" ht="12.75" customHeight="1" x14ac:dyDescent="0.2"/>
    <row r="13419" ht="12.75" customHeight="1" x14ac:dyDescent="0.2"/>
    <row r="13420" ht="12.75" customHeight="1" x14ac:dyDescent="0.2"/>
    <row r="13421" ht="12.75" customHeight="1" x14ac:dyDescent="0.2"/>
    <row r="13422" ht="12.75" customHeight="1" x14ac:dyDescent="0.2"/>
    <row r="13423" ht="12.75" customHeight="1" x14ac:dyDescent="0.2"/>
    <row r="13424" ht="12.75" customHeight="1" x14ac:dyDescent="0.2"/>
    <row r="13425" ht="12.75" customHeight="1" x14ac:dyDescent="0.2"/>
    <row r="13426" ht="12.75" customHeight="1" x14ac:dyDescent="0.2"/>
    <row r="13427" ht="12.75" customHeight="1" x14ac:dyDescent="0.2"/>
    <row r="13428" ht="12.75" customHeight="1" x14ac:dyDescent="0.2"/>
    <row r="13429" ht="12.75" customHeight="1" x14ac:dyDescent="0.2"/>
    <row r="13430" ht="12.75" customHeight="1" x14ac:dyDescent="0.2"/>
    <row r="13431" ht="12.75" customHeight="1" x14ac:dyDescent="0.2"/>
    <row r="13432" ht="12.75" customHeight="1" x14ac:dyDescent="0.2"/>
    <row r="13433" ht="12.75" customHeight="1" x14ac:dyDescent="0.2"/>
    <row r="13434" ht="12.75" customHeight="1" x14ac:dyDescent="0.2"/>
    <row r="13435" ht="12.75" customHeight="1" x14ac:dyDescent="0.2"/>
    <row r="13436" ht="12.75" customHeight="1" x14ac:dyDescent="0.2"/>
    <row r="13437" ht="12.75" customHeight="1" x14ac:dyDescent="0.2"/>
    <row r="13438" ht="12.75" customHeight="1" x14ac:dyDescent="0.2"/>
    <row r="13439" ht="12.75" customHeight="1" x14ac:dyDescent="0.2"/>
    <row r="13440" ht="12.75" customHeight="1" x14ac:dyDescent="0.2"/>
    <row r="13441" ht="12.75" customHeight="1" x14ac:dyDescent="0.2"/>
    <row r="13442" ht="12.75" customHeight="1" x14ac:dyDescent="0.2"/>
    <row r="13443" ht="12.75" customHeight="1" x14ac:dyDescent="0.2"/>
    <row r="13444" ht="12.75" customHeight="1" x14ac:dyDescent="0.2"/>
    <row r="13445" ht="12.75" customHeight="1" x14ac:dyDescent="0.2"/>
    <row r="13446" ht="12.75" customHeight="1" x14ac:dyDescent="0.2"/>
    <row r="13447" ht="12.75" customHeight="1" x14ac:dyDescent="0.2"/>
    <row r="13448" ht="12.75" customHeight="1" x14ac:dyDescent="0.2"/>
    <row r="13449" ht="12.75" customHeight="1" x14ac:dyDescent="0.2"/>
    <row r="13450" ht="12.75" customHeight="1" x14ac:dyDescent="0.2"/>
    <row r="13451" ht="12.75" customHeight="1" x14ac:dyDescent="0.2"/>
    <row r="13452" ht="12.75" customHeight="1" x14ac:dyDescent="0.2"/>
    <row r="13453" ht="12.75" customHeight="1" x14ac:dyDescent="0.2"/>
    <row r="13454" ht="12.75" customHeight="1" x14ac:dyDescent="0.2"/>
    <row r="13455" ht="12.75" customHeight="1" x14ac:dyDescent="0.2"/>
    <row r="13456" ht="12.75" customHeight="1" x14ac:dyDescent="0.2"/>
    <row r="13457" ht="12.75" customHeight="1" x14ac:dyDescent="0.2"/>
    <row r="13458" ht="12.75" customHeight="1" x14ac:dyDescent="0.2"/>
    <row r="13459" ht="12.75" customHeight="1" x14ac:dyDescent="0.2"/>
    <row r="13460" ht="12.75" customHeight="1" x14ac:dyDescent="0.2"/>
    <row r="13461" ht="12.75" customHeight="1" x14ac:dyDescent="0.2"/>
    <row r="13462" ht="12.75" customHeight="1" x14ac:dyDescent="0.2"/>
    <row r="13463" ht="12.75" customHeight="1" x14ac:dyDescent="0.2"/>
    <row r="13464" ht="12.75" customHeight="1" x14ac:dyDescent="0.2"/>
    <row r="13465" ht="12.75" customHeight="1" x14ac:dyDescent="0.2"/>
    <row r="13466" ht="12.75" customHeight="1" x14ac:dyDescent="0.2"/>
    <row r="13467" ht="12.75" customHeight="1" x14ac:dyDescent="0.2"/>
    <row r="13468" ht="12.75" customHeight="1" x14ac:dyDescent="0.2"/>
    <row r="13469" ht="12.75" customHeight="1" x14ac:dyDescent="0.2"/>
    <row r="13470" ht="12.75" customHeight="1" x14ac:dyDescent="0.2"/>
    <row r="13471" ht="12.75" customHeight="1" x14ac:dyDescent="0.2"/>
    <row r="13472" ht="12.75" customHeight="1" x14ac:dyDescent="0.2"/>
    <row r="13473" ht="12.75" customHeight="1" x14ac:dyDescent="0.2"/>
    <row r="13474" ht="12.75" customHeight="1" x14ac:dyDescent="0.2"/>
    <row r="13475" ht="12.75" customHeight="1" x14ac:dyDescent="0.2"/>
    <row r="13476" ht="12.75" customHeight="1" x14ac:dyDescent="0.2"/>
    <row r="13477" ht="12.75" customHeight="1" x14ac:dyDescent="0.2"/>
    <row r="13478" ht="12.75" customHeight="1" x14ac:dyDescent="0.2"/>
    <row r="13479" ht="12.75" customHeight="1" x14ac:dyDescent="0.2"/>
    <row r="13480" ht="12.75" customHeight="1" x14ac:dyDescent="0.2"/>
    <row r="13481" ht="12.75" customHeight="1" x14ac:dyDescent="0.2"/>
    <row r="13482" ht="12.75" customHeight="1" x14ac:dyDescent="0.2"/>
    <row r="13483" ht="12.75" customHeight="1" x14ac:dyDescent="0.2"/>
    <row r="13484" ht="12.75" customHeight="1" x14ac:dyDescent="0.2"/>
    <row r="13485" ht="12.75" customHeight="1" x14ac:dyDescent="0.2"/>
    <row r="13486" ht="12.75" customHeight="1" x14ac:dyDescent="0.2"/>
    <row r="13487" ht="12.75" customHeight="1" x14ac:dyDescent="0.2"/>
    <row r="13488" ht="12.75" customHeight="1" x14ac:dyDescent="0.2"/>
    <row r="13489" ht="12.75" customHeight="1" x14ac:dyDescent="0.2"/>
    <row r="13490" ht="12.75" customHeight="1" x14ac:dyDescent="0.2"/>
    <row r="13491" ht="12.75" customHeight="1" x14ac:dyDescent="0.2"/>
    <row r="13492" ht="12.75" customHeight="1" x14ac:dyDescent="0.2"/>
    <row r="13493" ht="12.75" customHeight="1" x14ac:dyDescent="0.2"/>
    <row r="13494" ht="12.75" customHeight="1" x14ac:dyDescent="0.2"/>
    <row r="13495" ht="12.75" customHeight="1" x14ac:dyDescent="0.2"/>
    <row r="13496" ht="12.75" customHeight="1" x14ac:dyDescent="0.2"/>
    <row r="13497" ht="12.75" customHeight="1" x14ac:dyDescent="0.2"/>
    <row r="13498" ht="12.75" customHeight="1" x14ac:dyDescent="0.2"/>
    <row r="13499" ht="12.75" customHeight="1" x14ac:dyDescent="0.2"/>
    <row r="13500" ht="12.75" customHeight="1" x14ac:dyDescent="0.2"/>
    <row r="13501" ht="12.75" customHeight="1" x14ac:dyDescent="0.2"/>
    <row r="13502" ht="12.75" customHeight="1" x14ac:dyDescent="0.2"/>
    <row r="13503" ht="12.75" customHeight="1" x14ac:dyDescent="0.2"/>
    <row r="13504" ht="12.75" customHeight="1" x14ac:dyDescent="0.2"/>
    <row r="13505" ht="12.75" customHeight="1" x14ac:dyDescent="0.2"/>
    <row r="13506" ht="12.75" customHeight="1" x14ac:dyDescent="0.2"/>
    <row r="13507" ht="12.75" customHeight="1" x14ac:dyDescent="0.2"/>
    <row r="13508" ht="12.75" customHeight="1" x14ac:dyDescent="0.2"/>
    <row r="13509" ht="12.75" customHeight="1" x14ac:dyDescent="0.2"/>
    <row r="13510" ht="12.75" customHeight="1" x14ac:dyDescent="0.2"/>
    <row r="13511" ht="12.75" customHeight="1" x14ac:dyDescent="0.2"/>
    <row r="13512" ht="12.75" customHeight="1" x14ac:dyDescent="0.2"/>
    <row r="13513" ht="12.75" customHeight="1" x14ac:dyDescent="0.2"/>
    <row r="13514" ht="12.75" customHeight="1" x14ac:dyDescent="0.2"/>
    <row r="13515" ht="12.75" customHeight="1" x14ac:dyDescent="0.2"/>
    <row r="13516" ht="12.75" customHeight="1" x14ac:dyDescent="0.2"/>
    <row r="13517" ht="12.75" customHeight="1" x14ac:dyDescent="0.2"/>
    <row r="13518" ht="12.75" customHeight="1" x14ac:dyDescent="0.2"/>
    <row r="13519" ht="12.75" customHeight="1" x14ac:dyDescent="0.2"/>
    <row r="13520" ht="12.75" customHeight="1" x14ac:dyDescent="0.2"/>
    <row r="13521" ht="12.75" customHeight="1" x14ac:dyDescent="0.2"/>
    <row r="13522" ht="12.75" customHeight="1" x14ac:dyDescent="0.2"/>
    <row r="13523" ht="12.75" customHeight="1" x14ac:dyDescent="0.2"/>
    <row r="13524" ht="12.75" customHeight="1" x14ac:dyDescent="0.2"/>
    <row r="13525" ht="12.75" customHeight="1" x14ac:dyDescent="0.2"/>
    <row r="13526" ht="12.75" customHeight="1" x14ac:dyDescent="0.2"/>
    <row r="13527" ht="12.75" customHeight="1" x14ac:dyDescent="0.2"/>
    <row r="13528" ht="12.75" customHeight="1" x14ac:dyDescent="0.2"/>
    <row r="13529" ht="12.75" customHeight="1" x14ac:dyDescent="0.2"/>
    <row r="13530" ht="12.75" customHeight="1" x14ac:dyDescent="0.2"/>
    <row r="13531" ht="12.75" customHeight="1" x14ac:dyDescent="0.2"/>
    <row r="13532" ht="12.75" customHeight="1" x14ac:dyDescent="0.2"/>
    <row r="13533" ht="12.75" customHeight="1" x14ac:dyDescent="0.2"/>
    <row r="13534" ht="12.75" customHeight="1" x14ac:dyDescent="0.2"/>
    <row r="13535" ht="12.75" customHeight="1" x14ac:dyDescent="0.2"/>
    <row r="13536" ht="12.75" customHeight="1" x14ac:dyDescent="0.2"/>
    <row r="13537" ht="12.75" customHeight="1" x14ac:dyDescent="0.2"/>
    <row r="13538" ht="12.75" customHeight="1" x14ac:dyDescent="0.2"/>
    <row r="13539" ht="12.75" customHeight="1" x14ac:dyDescent="0.2"/>
    <row r="13540" ht="12.75" customHeight="1" x14ac:dyDescent="0.2"/>
    <row r="13541" ht="12.75" customHeight="1" x14ac:dyDescent="0.2"/>
    <row r="13542" ht="12.75" customHeight="1" x14ac:dyDescent="0.2"/>
    <row r="13543" ht="12.75" customHeight="1" x14ac:dyDescent="0.2"/>
    <row r="13544" ht="12.75" customHeight="1" x14ac:dyDescent="0.2"/>
    <row r="13545" ht="12.75" customHeight="1" x14ac:dyDescent="0.2"/>
    <row r="13546" ht="12.75" customHeight="1" x14ac:dyDescent="0.2"/>
    <row r="13547" ht="12.75" customHeight="1" x14ac:dyDescent="0.2"/>
    <row r="13548" ht="12.75" customHeight="1" x14ac:dyDescent="0.2"/>
    <row r="13549" ht="12.75" customHeight="1" x14ac:dyDescent="0.2"/>
    <row r="13550" ht="12.75" customHeight="1" x14ac:dyDescent="0.2"/>
    <row r="13551" ht="12.75" customHeight="1" x14ac:dyDescent="0.2"/>
    <row r="13552" ht="12.75" customHeight="1" x14ac:dyDescent="0.2"/>
    <row r="13553" ht="12.75" customHeight="1" x14ac:dyDescent="0.2"/>
    <row r="13554" ht="12.75" customHeight="1" x14ac:dyDescent="0.2"/>
    <row r="13555" ht="12.75" customHeight="1" x14ac:dyDescent="0.2"/>
    <row r="13556" ht="12.75" customHeight="1" x14ac:dyDescent="0.2"/>
    <row r="13557" ht="12.75" customHeight="1" x14ac:dyDescent="0.2"/>
    <row r="13558" ht="12.75" customHeight="1" x14ac:dyDescent="0.2"/>
    <row r="13559" ht="12.75" customHeight="1" x14ac:dyDescent="0.2"/>
    <row r="13560" ht="12.75" customHeight="1" x14ac:dyDescent="0.2"/>
    <row r="13561" ht="12.75" customHeight="1" x14ac:dyDescent="0.2"/>
    <row r="13562" ht="12.75" customHeight="1" x14ac:dyDescent="0.2"/>
    <row r="13563" ht="12.75" customHeight="1" x14ac:dyDescent="0.2"/>
    <row r="13564" ht="12.75" customHeight="1" x14ac:dyDescent="0.2"/>
    <row r="13565" ht="12.75" customHeight="1" x14ac:dyDescent="0.2"/>
    <row r="13566" ht="12.75" customHeight="1" x14ac:dyDescent="0.2"/>
    <row r="13567" ht="12.75" customHeight="1" x14ac:dyDescent="0.2"/>
    <row r="13568" ht="12.75" customHeight="1" x14ac:dyDescent="0.2"/>
    <row r="13569" ht="12.75" customHeight="1" x14ac:dyDescent="0.2"/>
    <row r="13570" ht="12.75" customHeight="1" x14ac:dyDescent="0.2"/>
    <row r="13571" ht="12.75" customHeight="1" x14ac:dyDescent="0.2"/>
    <row r="13572" ht="12.75" customHeight="1" x14ac:dyDescent="0.2"/>
    <row r="13573" ht="12.75" customHeight="1" x14ac:dyDescent="0.2"/>
    <row r="13574" ht="12.75" customHeight="1" x14ac:dyDescent="0.2"/>
    <row r="13575" ht="12.75" customHeight="1" x14ac:dyDescent="0.2"/>
    <row r="13576" ht="12.75" customHeight="1" x14ac:dyDescent="0.2"/>
    <row r="13577" ht="12.75" customHeight="1" x14ac:dyDescent="0.2"/>
    <row r="13578" ht="12.75" customHeight="1" x14ac:dyDescent="0.2"/>
    <row r="13579" ht="12.75" customHeight="1" x14ac:dyDescent="0.2"/>
    <row r="13580" ht="12.75" customHeight="1" x14ac:dyDescent="0.2"/>
    <row r="13581" ht="12.75" customHeight="1" x14ac:dyDescent="0.2"/>
    <row r="13582" ht="12.75" customHeight="1" x14ac:dyDescent="0.2"/>
    <row r="13583" ht="12.75" customHeight="1" x14ac:dyDescent="0.2"/>
    <row r="13584" ht="12.75" customHeight="1" x14ac:dyDescent="0.2"/>
    <row r="13585" ht="12.75" customHeight="1" x14ac:dyDescent="0.2"/>
    <row r="13586" ht="12.75" customHeight="1" x14ac:dyDescent="0.2"/>
    <row r="13587" ht="12.75" customHeight="1" x14ac:dyDescent="0.2"/>
    <row r="13588" ht="12.75" customHeight="1" x14ac:dyDescent="0.2"/>
    <row r="13589" ht="12.75" customHeight="1" x14ac:dyDescent="0.2"/>
    <row r="13590" ht="12.75" customHeight="1" x14ac:dyDescent="0.2"/>
    <row r="13591" ht="12.75" customHeight="1" x14ac:dyDescent="0.2"/>
    <row r="13592" ht="12.75" customHeight="1" x14ac:dyDescent="0.2"/>
    <row r="13593" ht="12.75" customHeight="1" x14ac:dyDescent="0.2"/>
    <row r="13594" ht="12.75" customHeight="1" x14ac:dyDescent="0.2"/>
    <row r="13595" ht="12.75" customHeight="1" x14ac:dyDescent="0.2"/>
    <row r="13596" ht="12.75" customHeight="1" x14ac:dyDescent="0.2"/>
    <row r="13597" ht="12.75" customHeight="1" x14ac:dyDescent="0.2"/>
    <row r="13598" ht="12.75" customHeight="1" x14ac:dyDescent="0.2"/>
    <row r="13599" ht="12.75" customHeight="1" x14ac:dyDescent="0.2"/>
    <row r="13600" ht="12.75" customHeight="1" x14ac:dyDescent="0.2"/>
    <row r="13601" ht="12.75" customHeight="1" x14ac:dyDescent="0.2"/>
    <row r="13602" ht="12.75" customHeight="1" x14ac:dyDescent="0.2"/>
    <row r="13603" ht="12.75" customHeight="1" x14ac:dyDescent="0.2"/>
    <row r="13604" ht="12.75" customHeight="1" x14ac:dyDescent="0.2"/>
    <row r="13605" ht="12.75" customHeight="1" x14ac:dyDescent="0.2"/>
    <row r="13606" ht="12.75" customHeight="1" x14ac:dyDescent="0.2"/>
    <row r="13607" ht="12.75" customHeight="1" x14ac:dyDescent="0.2"/>
    <row r="13608" ht="12.75" customHeight="1" x14ac:dyDescent="0.2"/>
    <row r="13609" ht="12.75" customHeight="1" x14ac:dyDescent="0.2"/>
    <row r="13610" ht="12.75" customHeight="1" x14ac:dyDescent="0.2"/>
    <row r="13611" ht="12.75" customHeight="1" x14ac:dyDescent="0.2"/>
    <row r="13612" ht="12.75" customHeight="1" x14ac:dyDescent="0.2"/>
    <row r="13613" ht="12.75" customHeight="1" x14ac:dyDescent="0.2"/>
    <row r="13614" ht="12.75" customHeight="1" x14ac:dyDescent="0.2"/>
    <row r="13615" ht="12.75" customHeight="1" x14ac:dyDescent="0.2"/>
    <row r="13616" ht="12.75" customHeight="1" x14ac:dyDescent="0.2"/>
    <row r="13617" ht="12.75" customHeight="1" x14ac:dyDescent="0.2"/>
    <row r="13618" ht="12.75" customHeight="1" x14ac:dyDescent="0.2"/>
    <row r="13619" ht="12.75" customHeight="1" x14ac:dyDescent="0.2"/>
    <row r="13620" ht="12.75" customHeight="1" x14ac:dyDescent="0.2"/>
    <row r="13621" ht="12.75" customHeight="1" x14ac:dyDescent="0.2"/>
    <row r="13622" ht="12.75" customHeight="1" x14ac:dyDescent="0.2"/>
    <row r="13623" ht="12.75" customHeight="1" x14ac:dyDescent="0.2"/>
    <row r="13624" ht="12.75" customHeight="1" x14ac:dyDescent="0.2"/>
    <row r="13625" ht="12.75" customHeight="1" x14ac:dyDescent="0.2"/>
    <row r="13626" ht="12.75" customHeight="1" x14ac:dyDescent="0.2"/>
    <row r="13627" ht="12.75" customHeight="1" x14ac:dyDescent="0.2"/>
    <row r="13628" ht="12.75" customHeight="1" x14ac:dyDescent="0.2"/>
    <row r="13629" ht="12.75" customHeight="1" x14ac:dyDescent="0.2"/>
    <row r="13630" ht="12.75" customHeight="1" x14ac:dyDescent="0.2"/>
    <row r="13631" ht="12.75" customHeight="1" x14ac:dyDescent="0.2"/>
    <row r="13632" ht="12.75" customHeight="1" x14ac:dyDescent="0.2"/>
    <row r="13633" ht="12.75" customHeight="1" x14ac:dyDescent="0.2"/>
    <row r="13634" ht="12.75" customHeight="1" x14ac:dyDescent="0.2"/>
    <row r="13635" ht="12.75" customHeight="1" x14ac:dyDescent="0.2"/>
    <row r="13636" ht="12.75" customHeight="1" x14ac:dyDescent="0.2"/>
    <row r="13637" ht="12.75" customHeight="1" x14ac:dyDescent="0.2"/>
    <row r="13638" ht="12.75" customHeight="1" x14ac:dyDescent="0.2"/>
    <row r="13639" ht="12.75" customHeight="1" x14ac:dyDescent="0.2"/>
    <row r="13640" ht="12.75" customHeight="1" x14ac:dyDescent="0.2"/>
    <row r="13641" ht="12.75" customHeight="1" x14ac:dyDescent="0.2"/>
    <row r="13642" ht="12.75" customHeight="1" x14ac:dyDescent="0.2"/>
    <row r="13643" ht="12.75" customHeight="1" x14ac:dyDescent="0.2"/>
    <row r="13644" ht="12.75" customHeight="1" x14ac:dyDescent="0.2"/>
    <row r="13645" ht="12.75" customHeight="1" x14ac:dyDescent="0.2"/>
    <row r="13646" ht="12.75" customHeight="1" x14ac:dyDescent="0.2"/>
    <row r="13647" ht="12.75" customHeight="1" x14ac:dyDescent="0.2"/>
    <row r="13648" ht="12.75" customHeight="1" x14ac:dyDescent="0.2"/>
    <row r="13649" ht="12.75" customHeight="1" x14ac:dyDescent="0.2"/>
    <row r="13650" ht="12.75" customHeight="1" x14ac:dyDescent="0.2"/>
    <row r="13651" ht="12.75" customHeight="1" x14ac:dyDescent="0.2"/>
    <row r="13652" ht="12.75" customHeight="1" x14ac:dyDescent="0.2"/>
    <row r="13653" ht="12.75" customHeight="1" x14ac:dyDescent="0.2"/>
    <row r="13654" ht="12.75" customHeight="1" x14ac:dyDescent="0.2"/>
    <row r="13655" ht="12.75" customHeight="1" x14ac:dyDescent="0.2"/>
    <row r="13656" ht="12.75" customHeight="1" x14ac:dyDescent="0.2"/>
    <row r="13657" ht="12.75" customHeight="1" x14ac:dyDescent="0.2"/>
    <row r="13658" ht="12.75" customHeight="1" x14ac:dyDescent="0.2"/>
    <row r="13659" ht="12.75" customHeight="1" x14ac:dyDescent="0.2"/>
    <row r="13660" ht="12.75" customHeight="1" x14ac:dyDescent="0.2"/>
    <row r="13661" ht="12.75" customHeight="1" x14ac:dyDescent="0.2"/>
    <row r="13662" ht="12.75" customHeight="1" x14ac:dyDescent="0.2"/>
    <row r="13663" ht="12.75" customHeight="1" x14ac:dyDescent="0.2"/>
    <row r="13664" ht="12.75" customHeight="1" x14ac:dyDescent="0.2"/>
    <row r="13665" ht="12.75" customHeight="1" x14ac:dyDescent="0.2"/>
    <row r="13666" ht="12.75" customHeight="1" x14ac:dyDescent="0.2"/>
    <row r="13667" ht="12.75" customHeight="1" x14ac:dyDescent="0.2"/>
    <row r="13668" ht="12.75" customHeight="1" x14ac:dyDescent="0.2"/>
    <row r="13669" ht="12.75" customHeight="1" x14ac:dyDescent="0.2"/>
    <row r="13670" ht="12.75" customHeight="1" x14ac:dyDescent="0.2"/>
    <row r="13671" ht="12.75" customHeight="1" x14ac:dyDescent="0.2"/>
    <row r="13672" ht="12.75" customHeight="1" x14ac:dyDescent="0.2"/>
    <row r="13673" ht="12.75" customHeight="1" x14ac:dyDescent="0.2"/>
    <row r="13674" ht="12.75" customHeight="1" x14ac:dyDescent="0.2"/>
    <row r="13675" ht="12.75" customHeight="1" x14ac:dyDescent="0.2"/>
    <row r="13676" ht="12.75" customHeight="1" x14ac:dyDescent="0.2"/>
    <row r="13677" ht="12.75" customHeight="1" x14ac:dyDescent="0.2"/>
    <row r="13678" ht="12.75" customHeight="1" x14ac:dyDescent="0.2"/>
    <row r="13679" ht="12.75" customHeight="1" x14ac:dyDescent="0.2"/>
    <row r="13680" ht="12.75" customHeight="1" x14ac:dyDescent="0.2"/>
    <row r="13681" ht="12.75" customHeight="1" x14ac:dyDescent="0.2"/>
    <row r="13682" ht="12.75" customHeight="1" x14ac:dyDescent="0.2"/>
    <row r="13683" ht="12.75" customHeight="1" x14ac:dyDescent="0.2"/>
    <row r="13684" ht="12.75" customHeight="1" x14ac:dyDescent="0.2"/>
    <row r="13685" ht="12.75" customHeight="1" x14ac:dyDescent="0.2"/>
    <row r="13686" ht="12.75" customHeight="1" x14ac:dyDescent="0.2"/>
    <row r="13687" ht="12.75" customHeight="1" x14ac:dyDescent="0.2"/>
    <row r="13688" ht="12.75" customHeight="1" x14ac:dyDescent="0.2"/>
    <row r="13689" ht="12.75" customHeight="1" x14ac:dyDescent="0.2"/>
    <row r="13690" ht="12.75" customHeight="1" x14ac:dyDescent="0.2"/>
    <row r="13691" ht="12.75" customHeight="1" x14ac:dyDescent="0.2"/>
    <row r="13692" ht="12.75" customHeight="1" x14ac:dyDescent="0.2"/>
    <row r="13693" ht="12.75" customHeight="1" x14ac:dyDescent="0.2"/>
    <row r="13694" ht="12.75" customHeight="1" x14ac:dyDescent="0.2"/>
    <row r="13695" ht="12.75" customHeight="1" x14ac:dyDescent="0.2"/>
    <row r="13696" ht="12.75" customHeight="1" x14ac:dyDescent="0.2"/>
    <row r="13697" ht="12.75" customHeight="1" x14ac:dyDescent="0.2"/>
    <row r="13698" ht="12.75" customHeight="1" x14ac:dyDescent="0.2"/>
    <row r="13699" ht="12.75" customHeight="1" x14ac:dyDescent="0.2"/>
    <row r="13700" ht="12.75" customHeight="1" x14ac:dyDescent="0.2"/>
    <row r="13701" ht="12.75" customHeight="1" x14ac:dyDescent="0.2"/>
    <row r="13702" ht="12.75" customHeight="1" x14ac:dyDescent="0.2"/>
    <row r="13703" ht="12.75" customHeight="1" x14ac:dyDescent="0.2"/>
    <row r="13704" ht="12.75" customHeight="1" x14ac:dyDescent="0.2"/>
    <row r="13705" ht="12.75" customHeight="1" x14ac:dyDescent="0.2"/>
    <row r="13706" ht="12.75" customHeight="1" x14ac:dyDescent="0.2"/>
    <row r="13707" ht="12.75" customHeight="1" x14ac:dyDescent="0.2"/>
    <row r="13708" ht="12.75" customHeight="1" x14ac:dyDescent="0.2"/>
    <row r="13709" ht="12.75" customHeight="1" x14ac:dyDescent="0.2"/>
    <row r="13710" ht="12.75" customHeight="1" x14ac:dyDescent="0.2"/>
    <row r="13711" ht="12.75" customHeight="1" x14ac:dyDescent="0.2"/>
    <row r="13712" ht="12.75" customHeight="1" x14ac:dyDescent="0.2"/>
    <row r="13713" ht="12.75" customHeight="1" x14ac:dyDescent="0.2"/>
    <row r="13714" ht="12.75" customHeight="1" x14ac:dyDescent="0.2"/>
    <row r="13715" ht="12.75" customHeight="1" x14ac:dyDescent="0.2"/>
    <row r="13716" ht="12.75" customHeight="1" x14ac:dyDescent="0.2"/>
    <row r="13717" ht="12.75" customHeight="1" x14ac:dyDescent="0.2"/>
    <row r="13718" ht="12.75" customHeight="1" x14ac:dyDescent="0.2"/>
    <row r="13719" ht="12.75" customHeight="1" x14ac:dyDescent="0.2"/>
    <row r="13720" ht="12.75" customHeight="1" x14ac:dyDescent="0.2"/>
    <row r="13721" ht="12.75" customHeight="1" x14ac:dyDescent="0.2"/>
    <row r="13722" ht="12.75" customHeight="1" x14ac:dyDescent="0.2"/>
    <row r="13723" ht="12.75" customHeight="1" x14ac:dyDescent="0.2"/>
    <row r="13724" ht="12.75" customHeight="1" x14ac:dyDescent="0.2"/>
    <row r="13725" ht="12.75" customHeight="1" x14ac:dyDescent="0.2"/>
    <row r="13726" ht="12.75" customHeight="1" x14ac:dyDescent="0.2"/>
    <row r="13727" ht="12.75" customHeight="1" x14ac:dyDescent="0.2"/>
    <row r="13728" ht="12.75" customHeight="1" x14ac:dyDescent="0.2"/>
    <row r="13729" ht="12.75" customHeight="1" x14ac:dyDescent="0.2"/>
    <row r="13730" ht="12.75" customHeight="1" x14ac:dyDescent="0.2"/>
    <row r="13731" ht="12.75" customHeight="1" x14ac:dyDescent="0.2"/>
    <row r="13732" ht="12.75" customHeight="1" x14ac:dyDescent="0.2"/>
    <row r="13733" ht="12.75" customHeight="1" x14ac:dyDescent="0.2"/>
    <row r="13734" ht="12.75" customHeight="1" x14ac:dyDescent="0.2"/>
    <row r="13735" ht="12.75" customHeight="1" x14ac:dyDescent="0.2"/>
    <row r="13736" ht="12.75" customHeight="1" x14ac:dyDescent="0.2"/>
    <row r="13737" ht="12.75" customHeight="1" x14ac:dyDescent="0.2"/>
    <row r="13738" ht="12.75" customHeight="1" x14ac:dyDescent="0.2"/>
    <row r="13739" ht="12.75" customHeight="1" x14ac:dyDescent="0.2"/>
    <row r="13740" ht="12.75" customHeight="1" x14ac:dyDescent="0.2"/>
    <row r="13741" ht="12.75" customHeight="1" x14ac:dyDescent="0.2"/>
    <row r="13742" ht="12.75" customHeight="1" x14ac:dyDescent="0.2"/>
    <row r="13743" ht="12.75" customHeight="1" x14ac:dyDescent="0.2"/>
    <row r="13744" ht="12.75" customHeight="1" x14ac:dyDescent="0.2"/>
    <row r="13745" ht="12.75" customHeight="1" x14ac:dyDescent="0.2"/>
    <row r="13746" ht="12.75" customHeight="1" x14ac:dyDescent="0.2"/>
    <row r="13747" ht="12.75" customHeight="1" x14ac:dyDescent="0.2"/>
    <row r="13748" ht="12.75" customHeight="1" x14ac:dyDescent="0.2"/>
    <row r="13749" ht="12.75" customHeight="1" x14ac:dyDescent="0.2"/>
    <row r="13750" ht="12.75" customHeight="1" x14ac:dyDescent="0.2"/>
    <row r="13751" ht="12.75" customHeight="1" x14ac:dyDescent="0.2"/>
    <row r="13752" ht="12.75" customHeight="1" x14ac:dyDescent="0.2"/>
    <row r="13753" ht="12.75" customHeight="1" x14ac:dyDescent="0.2"/>
    <row r="13754" ht="12.75" customHeight="1" x14ac:dyDescent="0.2"/>
    <row r="13755" ht="12.75" customHeight="1" x14ac:dyDescent="0.2"/>
    <row r="13756" ht="12.75" customHeight="1" x14ac:dyDescent="0.2"/>
    <row r="13757" ht="12.75" customHeight="1" x14ac:dyDescent="0.2"/>
    <row r="13758" ht="12.75" customHeight="1" x14ac:dyDescent="0.2"/>
    <row r="13759" ht="12.75" customHeight="1" x14ac:dyDescent="0.2"/>
    <row r="13760" ht="12.75" customHeight="1" x14ac:dyDescent="0.2"/>
    <row r="13761" ht="12.75" customHeight="1" x14ac:dyDescent="0.2"/>
    <row r="13762" ht="12.75" customHeight="1" x14ac:dyDescent="0.2"/>
    <row r="13763" ht="12.75" customHeight="1" x14ac:dyDescent="0.2"/>
    <row r="13764" ht="12.75" customHeight="1" x14ac:dyDescent="0.2"/>
    <row r="13765" ht="12.75" customHeight="1" x14ac:dyDescent="0.2"/>
    <row r="13766" ht="12.75" customHeight="1" x14ac:dyDescent="0.2"/>
    <row r="13767" ht="12.75" customHeight="1" x14ac:dyDescent="0.2"/>
    <row r="13768" ht="12.75" customHeight="1" x14ac:dyDescent="0.2"/>
    <row r="13769" ht="12.75" customHeight="1" x14ac:dyDescent="0.2"/>
    <row r="13770" ht="12.75" customHeight="1" x14ac:dyDescent="0.2"/>
    <row r="13771" ht="12.75" customHeight="1" x14ac:dyDescent="0.2"/>
    <row r="13772" ht="12.75" customHeight="1" x14ac:dyDescent="0.2"/>
    <row r="13773" ht="12.75" customHeight="1" x14ac:dyDescent="0.2"/>
    <row r="13774" ht="12.75" customHeight="1" x14ac:dyDescent="0.2"/>
    <row r="13775" ht="12.75" customHeight="1" x14ac:dyDescent="0.2"/>
    <row r="13776" ht="12.75" customHeight="1" x14ac:dyDescent="0.2"/>
    <row r="13777" ht="12.75" customHeight="1" x14ac:dyDescent="0.2"/>
    <row r="13778" ht="12.75" customHeight="1" x14ac:dyDescent="0.2"/>
    <row r="13779" ht="12.75" customHeight="1" x14ac:dyDescent="0.2"/>
    <row r="13780" ht="12.75" customHeight="1" x14ac:dyDescent="0.2"/>
    <row r="13781" ht="12.75" customHeight="1" x14ac:dyDescent="0.2"/>
    <row r="13782" ht="12.75" customHeight="1" x14ac:dyDescent="0.2"/>
    <row r="13783" ht="12.75" customHeight="1" x14ac:dyDescent="0.2"/>
    <row r="13784" ht="12.75" customHeight="1" x14ac:dyDescent="0.2"/>
    <row r="13785" ht="12.75" customHeight="1" x14ac:dyDescent="0.2"/>
    <row r="13786" ht="12.75" customHeight="1" x14ac:dyDescent="0.2"/>
    <row r="13787" ht="12.75" customHeight="1" x14ac:dyDescent="0.2"/>
    <row r="13788" ht="12.75" customHeight="1" x14ac:dyDescent="0.2"/>
    <row r="13789" ht="12.75" customHeight="1" x14ac:dyDescent="0.2"/>
    <row r="13790" ht="12.75" customHeight="1" x14ac:dyDescent="0.2"/>
    <row r="13791" ht="12.75" customHeight="1" x14ac:dyDescent="0.2"/>
    <row r="13792" ht="12.75" customHeight="1" x14ac:dyDescent="0.2"/>
    <row r="13793" ht="12.75" customHeight="1" x14ac:dyDescent="0.2"/>
    <row r="13794" ht="12.75" customHeight="1" x14ac:dyDescent="0.2"/>
    <row r="13795" ht="12.75" customHeight="1" x14ac:dyDescent="0.2"/>
    <row r="13796" ht="12.75" customHeight="1" x14ac:dyDescent="0.2"/>
    <row r="13797" ht="12.75" customHeight="1" x14ac:dyDescent="0.2"/>
    <row r="13798" ht="12.75" customHeight="1" x14ac:dyDescent="0.2"/>
    <row r="13799" ht="12.75" customHeight="1" x14ac:dyDescent="0.2"/>
    <row r="13800" ht="12.75" customHeight="1" x14ac:dyDescent="0.2"/>
    <row r="13801" ht="12.75" customHeight="1" x14ac:dyDescent="0.2"/>
    <row r="13802" ht="12.75" customHeight="1" x14ac:dyDescent="0.2"/>
    <row r="13803" ht="12.75" customHeight="1" x14ac:dyDescent="0.2"/>
    <row r="13804" ht="12.75" customHeight="1" x14ac:dyDescent="0.2"/>
    <row r="13805" ht="12.75" customHeight="1" x14ac:dyDescent="0.2"/>
    <row r="13806" ht="12.75" customHeight="1" x14ac:dyDescent="0.2"/>
    <row r="13807" ht="12.75" customHeight="1" x14ac:dyDescent="0.2"/>
    <row r="13808" ht="12.75" customHeight="1" x14ac:dyDescent="0.2"/>
    <row r="13809" ht="12.75" customHeight="1" x14ac:dyDescent="0.2"/>
    <row r="13810" ht="12.75" customHeight="1" x14ac:dyDescent="0.2"/>
    <row r="13811" ht="12.75" customHeight="1" x14ac:dyDescent="0.2"/>
    <row r="13812" ht="12.75" customHeight="1" x14ac:dyDescent="0.2"/>
    <row r="13813" ht="12.75" customHeight="1" x14ac:dyDescent="0.2"/>
    <row r="13814" ht="12.75" customHeight="1" x14ac:dyDescent="0.2"/>
    <row r="13815" ht="12.75" customHeight="1" x14ac:dyDescent="0.2"/>
    <row r="13816" ht="12.75" customHeight="1" x14ac:dyDescent="0.2"/>
    <row r="13817" ht="12.75" customHeight="1" x14ac:dyDescent="0.2"/>
    <row r="13818" ht="12.75" customHeight="1" x14ac:dyDescent="0.2"/>
    <row r="13819" ht="12.75" customHeight="1" x14ac:dyDescent="0.2"/>
    <row r="13820" ht="12.75" customHeight="1" x14ac:dyDescent="0.2"/>
    <row r="13821" ht="12.75" customHeight="1" x14ac:dyDescent="0.2"/>
    <row r="13822" ht="12.75" customHeight="1" x14ac:dyDescent="0.2"/>
    <row r="13823" ht="12.75" customHeight="1" x14ac:dyDescent="0.2"/>
    <row r="13824" ht="12.75" customHeight="1" x14ac:dyDescent="0.2"/>
    <row r="13825" ht="12.75" customHeight="1" x14ac:dyDescent="0.2"/>
    <row r="13826" ht="12.75" customHeight="1" x14ac:dyDescent="0.2"/>
    <row r="13827" ht="12.75" customHeight="1" x14ac:dyDescent="0.2"/>
    <row r="13828" ht="12.75" customHeight="1" x14ac:dyDescent="0.2"/>
    <row r="13829" ht="12.75" customHeight="1" x14ac:dyDescent="0.2"/>
    <row r="13830" ht="12.75" customHeight="1" x14ac:dyDescent="0.2"/>
    <row r="13831" ht="12.75" customHeight="1" x14ac:dyDescent="0.2"/>
    <row r="13832" ht="12.75" customHeight="1" x14ac:dyDescent="0.2"/>
    <row r="13833" ht="12.75" customHeight="1" x14ac:dyDescent="0.2"/>
    <row r="13834" ht="12.75" customHeight="1" x14ac:dyDescent="0.2"/>
    <row r="13835" ht="12.75" customHeight="1" x14ac:dyDescent="0.2"/>
    <row r="13836" ht="12.75" customHeight="1" x14ac:dyDescent="0.2"/>
    <row r="13837" ht="12.75" customHeight="1" x14ac:dyDescent="0.2"/>
    <row r="13838" ht="12.75" customHeight="1" x14ac:dyDescent="0.2"/>
    <row r="13839" ht="12.75" customHeight="1" x14ac:dyDescent="0.2"/>
    <row r="13840" ht="12.75" customHeight="1" x14ac:dyDescent="0.2"/>
    <row r="13841" ht="12.75" customHeight="1" x14ac:dyDescent="0.2"/>
    <row r="13842" ht="12.75" customHeight="1" x14ac:dyDescent="0.2"/>
    <row r="13843" ht="12.75" customHeight="1" x14ac:dyDescent="0.2"/>
    <row r="13844" ht="12.75" customHeight="1" x14ac:dyDescent="0.2"/>
    <row r="13845" ht="12.75" customHeight="1" x14ac:dyDescent="0.2"/>
    <row r="13846" ht="12.75" customHeight="1" x14ac:dyDescent="0.2"/>
    <row r="13847" ht="12.75" customHeight="1" x14ac:dyDescent="0.2"/>
    <row r="13848" ht="12.75" customHeight="1" x14ac:dyDescent="0.2"/>
    <row r="13849" ht="12.75" customHeight="1" x14ac:dyDescent="0.2"/>
    <row r="13850" ht="12.75" customHeight="1" x14ac:dyDescent="0.2"/>
    <row r="13851" ht="12.75" customHeight="1" x14ac:dyDescent="0.2"/>
    <row r="13852" ht="12.75" customHeight="1" x14ac:dyDescent="0.2"/>
    <row r="13853" ht="12.75" customHeight="1" x14ac:dyDescent="0.2"/>
    <row r="13854" ht="12.75" customHeight="1" x14ac:dyDescent="0.2"/>
    <row r="13855" ht="12.75" customHeight="1" x14ac:dyDescent="0.2"/>
    <row r="13856" ht="12.75" customHeight="1" x14ac:dyDescent="0.2"/>
    <row r="13857" ht="12.75" customHeight="1" x14ac:dyDescent="0.2"/>
    <row r="13858" ht="12.75" customHeight="1" x14ac:dyDescent="0.2"/>
    <row r="13859" ht="12.75" customHeight="1" x14ac:dyDescent="0.2"/>
    <row r="13860" ht="12.75" customHeight="1" x14ac:dyDescent="0.2"/>
    <row r="13861" ht="12.75" customHeight="1" x14ac:dyDescent="0.2"/>
    <row r="13862" ht="12.75" customHeight="1" x14ac:dyDescent="0.2"/>
    <row r="13863" ht="12.75" customHeight="1" x14ac:dyDescent="0.2"/>
    <row r="13864" ht="12.75" customHeight="1" x14ac:dyDescent="0.2"/>
    <row r="13865" ht="12.75" customHeight="1" x14ac:dyDescent="0.2"/>
    <row r="13866" ht="12.75" customHeight="1" x14ac:dyDescent="0.2"/>
    <row r="13867" ht="12.75" customHeight="1" x14ac:dyDescent="0.2"/>
    <row r="13868" ht="12.75" customHeight="1" x14ac:dyDescent="0.2"/>
    <row r="13869" ht="12.75" customHeight="1" x14ac:dyDescent="0.2"/>
    <row r="13870" ht="12.75" customHeight="1" x14ac:dyDescent="0.2"/>
    <row r="13871" ht="12.75" customHeight="1" x14ac:dyDescent="0.2"/>
    <row r="13872" ht="12.75" customHeight="1" x14ac:dyDescent="0.2"/>
    <row r="13873" ht="12.75" customHeight="1" x14ac:dyDescent="0.2"/>
    <row r="13874" ht="12.75" customHeight="1" x14ac:dyDescent="0.2"/>
    <row r="13875" ht="12.75" customHeight="1" x14ac:dyDescent="0.2"/>
    <row r="13876" ht="12.75" customHeight="1" x14ac:dyDescent="0.2"/>
    <row r="13877" ht="12.75" customHeight="1" x14ac:dyDescent="0.2"/>
    <row r="13878" ht="12.75" customHeight="1" x14ac:dyDescent="0.2"/>
    <row r="13879" ht="12.75" customHeight="1" x14ac:dyDescent="0.2"/>
    <row r="13880" ht="12.75" customHeight="1" x14ac:dyDescent="0.2"/>
    <row r="13881" ht="12.75" customHeight="1" x14ac:dyDescent="0.2"/>
    <row r="13882" ht="12.75" customHeight="1" x14ac:dyDescent="0.2"/>
    <row r="13883" ht="12.75" customHeight="1" x14ac:dyDescent="0.2"/>
    <row r="13884" ht="12.75" customHeight="1" x14ac:dyDescent="0.2"/>
    <row r="13885" ht="12.75" customHeight="1" x14ac:dyDescent="0.2"/>
    <row r="13886" ht="12.75" customHeight="1" x14ac:dyDescent="0.2"/>
    <row r="13887" ht="12.75" customHeight="1" x14ac:dyDescent="0.2"/>
    <row r="13888" ht="12.75" customHeight="1" x14ac:dyDescent="0.2"/>
    <row r="13889" ht="12.75" customHeight="1" x14ac:dyDescent="0.2"/>
    <row r="13890" ht="12.75" customHeight="1" x14ac:dyDescent="0.2"/>
    <row r="13891" ht="12.75" customHeight="1" x14ac:dyDescent="0.2"/>
    <row r="13892" ht="12.75" customHeight="1" x14ac:dyDescent="0.2"/>
    <row r="13893" ht="12.75" customHeight="1" x14ac:dyDescent="0.2"/>
    <row r="13894" ht="12.75" customHeight="1" x14ac:dyDescent="0.2"/>
    <row r="13895" ht="12.75" customHeight="1" x14ac:dyDescent="0.2"/>
    <row r="13896" ht="12.75" customHeight="1" x14ac:dyDescent="0.2"/>
    <row r="13897" ht="12.75" customHeight="1" x14ac:dyDescent="0.2"/>
    <row r="13898" ht="12.75" customHeight="1" x14ac:dyDescent="0.2"/>
    <row r="13899" ht="12.75" customHeight="1" x14ac:dyDescent="0.2"/>
    <row r="13900" ht="12.75" customHeight="1" x14ac:dyDescent="0.2"/>
    <row r="13901" ht="12.75" customHeight="1" x14ac:dyDescent="0.2"/>
    <row r="13902" ht="12.75" customHeight="1" x14ac:dyDescent="0.2"/>
    <row r="13903" ht="12.75" customHeight="1" x14ac:dyDescent="0.2"/>
    <row r="13904" ht="12.75" customHeight="1" x14ac:dyDescent="0.2"/>
    <row r="13905" ht="12.75" customHeight="1" x14ac:dyDescent="0.2"/>
    <row r="13906" ht="12.75" customHeight="1" x14ac:dyDescent="0.2"/>
    <row r="13907" ht="12.75" customHeight="1" x14ac:dyDescent="0.2"/>
    <row r="13908" ht="12.75" customHeight="1" x14ac:dyDescent="0.2"/>
    <row r="13909" ht="12.75" customHeight="1" x14ac:dyDescent="0.2"/>
    <row r="13910" ht="12.75" customHeight="1" x14ac:dyDescent="0.2"/>
    <row r="13911" ht="12.75" customHeight="1" x14ac:dyDescent="0.2"/>
    <row r="13912" ht="12.75" customHeight="1" x14ac:dyDescent="0.2"/>
    <row r="13913" ht="12.75" customHeight="1" x14ac:dyDescent="0.2"/>
    <row r="13914" ht="12.75" customHeight="1" x14ac:dyDescent="0.2"/>
    <row r="13915" ht="12.75" customHeight="1" x14ac:dyDescent="0.2"/>
    <row r="13916" ht="12.75" customHeight="1" x14ac:dyDescent="0.2"/>
    <row r="13917" ht="12.75" customHeight="1" x14ac:dyDescent="0.2"/>
    <row r="13918" ht="12.75" customHeight="1" x14ac:dyDescent="0.2"/>
    <row r="13919" ht="12.75" customHeight="1" x14ac:dyDescent="0.2"/>
    <row r="13920" ht="12.75" customHeight="1" x14ac:dyDescent="0.2"/>
    <row r="13921" ht="12.75" customHeight="1" x14ac:dyDescent="0.2"/>
    <row r="13922" ht="12.75" customHeight="1" x14ac:dyDescent="0.2"/>
    <row r="13923" ht="12.75" customHeight="1" x14ac:dyDescent="0.2"/>
    <row r="13924" ht="12.75" customHeight="1" x14ac:dyDescent="0.2"/>
    <row r="13925" ht="12.75" customHeight="1" x14ac:dyDescent="0.2"/>
    <row r="13926" ht="12.75" customHeight="1" x14ac:dyDescent="0.2"/>
    <row r="13927" ht="12.75" customHeight="1" x14ac:dyDescent="0.2"/>
    <row r="13928" ht="12.75" customHeight="1" x14ac:dyDescent="0.2"/>
    <row r="13929" ht="12.75" customHeight="1" x14ac:dyDescent="0.2"/>
    <row r="13930" ht="12.75" customHeight="1" x14ac:dyDescent="0.2"/>
    <row r="13931" ht="12.75" customHeight="1" x14ac:dyDescent="0.2"/>
    <row r="13932" ht="12.75" customHeight="1" x14ac:dyDescent="0.2"/>
    <row r="13933" ht="12.75" customHeight="1" x14ac:dyDescent="0.2"/>
    <row r="13934" ht="12.75" customHeight="1" x14ac:dyDescent="0.2"/>
    <row r="13935" ht="12.75" customHeight="1" x14ac:dyDescent="0.2"/>
    <row r="13936" ht="12.75" customHeight="1" x14ac:dyDescent="0.2"/>
    <row r="13937" ht="12.75" customHeight="1" x14ac:dyDescent="0.2"/>
    <row r="13938" ht="12.75" customHeight="1" x14ac:dyDescent="0.2"/>
    <row r="13939" ht="12.75" customHeight="1" x14ac:dyDescent="0.2"/>
    <row r="13940" ht="12.75" customHeight="1" x14ac:dyDescent="0.2"/>
    <row r="13941" ht="12.75" customHeight="1" x14ac:dyDescent="0.2"/>
    <row r="13942" ht="12.75" customHeight="1" x14ac:dyDescent="0.2"/>
    <row r="13943" ht="12.75" customHeight="1" x14ac:dyDescent="0.2"/>
    <row r="13944" ht="12.75" customHeight="1" x14ac:dyDescent="0.2"/>
    <row r="13945" ht="12.75" customHeight="1" x14ac:dyDescent="0.2"/>
    <row r="13946" ht="12.75" customHeight="1" x14ac:dyDescent="0.2"/>
    <row r="13947" ht="12.75" customHeight="1" x14ac:dyDescent="0.2"/>
    <row r="13948" ht="12.75" customHeight="1" x14ac:dyDescent="0.2"/>
    <row r="13949" ht="12.75" customHeight="1" x14ac:dyDescent="0.2"/>
    <row r="13950" ht="12.75" customHeight="1" x14ac:dyDescent="0.2"/>
    <row r="13951" ht="12.75" customHeight="1" x14ac:dyDescent="0.2"/>
    <row r="13952" ht="12.75" customHeight="1" x14ac:dyDescent="0.2"/>
    <row r="13953" ht="12.75" customHeight="1" x14ac:dyDescent="0.2"/>
    <row r="13954" ht="12.75" customHeight="1" x14ac:dyDescent="0.2"/>
    <row r="13955" ht="12.75" customHeight="1" x14ac:dyDescent="0.2"/>
    <row r="13956" ht="12.75" customHeight="1" x14ac:dyDescent="0.2"/>
    <row r="13957" ht="12.75" customHeight="1" x14ac:dyDescent="0.2"/>
    <row r="13958" ht="12.75" customHeight="1" x14ac:dyDescent="0.2"/>
    <row r="13959" ht="12.75" customHeight="1" x14ac:dyDescent="0.2"/>
    <row r="13960" ht="12.75" customHeight="1" x14ac:dyDescent="0.2"/>
    <row r="13961" ht="12.75" customHeight="1" x14ac:dyDescent="0.2"/>
    <row r="13962" ht="12.75" customHeight="1" x14ac:dyDescent="0.2"/>
    <row r="13963" ht="12.75" customHeight="1" x14ac:dyDescent="0.2"/>
    <row r="13964" ht="12.75" customHeight="1" x14ac:dyDescent="0.2"/>
    <row r="13965" ht="12.75" customHeight="1" x14ac:dyDescent="0.2"/>
    <row r="13966" ht="12.75" customHeight="1" x14ac:dyDescent="0.2"/>
    <row r="13967" ht="12.75" customHeight="1" x14ac:dyDescent="0.2"/>
    <row r="13968" ht="12.75" customHeight="1" x14ac:dyDescent="0.2"/>
    <row r="13969" ht="12.75" customHeight="1" x14ac:dyDescent="0.2"/>
    <row r="13970" ht="12.75" customHeight="1" x14ac:dyDescent="0.2"/>
    <row r="13971" ht="12.75" customHeight="1" x14ac:dyDescent="0.2"/>
    <row r="13972" ht="12.75" customHeight="1" x14ac:dyDescent="0.2"/>
    <row r="13973" ht="12.75" customHeight="1" x14ac:dyDescent="0.2"/>
    <row r="13974" ht="12.75" customHeight="1" x14ac:dyDescent="0.2"/>
    <row r="13975" ht="12.75" customHeight="1" x14ac:dyDescent="0.2"/>
    <row r="13976" ht="12.75" customHeight="1" x14ac:dyDescent="0.2"/>
    <row r="13977" ht="12.75" customHeight="1" x14ac:dyDescent="0.2"/>
    <row r="13978" ht="12.75" customHeight="1" x14ac:dyDescent="0.2"/>
    <row r="13979" ht="12.75" customHeight="1" x14ac:dyDescent="0.2"/>
    <row r="13980" ht="12.75" customHeight="1" x14ac:dyDescent="0.2"/>
    <row r="13981" ht="12.75" customHeight="1" x14ac:dyDescent="0.2"/>
    <row r="13982" ht="12.75" customHeight="1" x14ac:dyDescent="0.2"/>
    <row r="13983" ht="12.75" customHeight="1" x14ac:dyDescent="0.2"/>
    <row r="13984" ht="12.75" customHeight="1" x14ac:dyDescent="0.2"/>
    <row r="13985" ht="12.75" customHeight="1" x14ac:dyDescent="0.2"/>
    <row r="13986" ht="12.75" customHeight="1" x14ac:dyDescent="0.2"/>
    <row r="13987" ht="12.75" customHeight="1" x14ac:dyDescent="0.2"/>
    <row r="13988" ht="12.75" customHeight="1" x14ac:dyDescent="0.2"/>
    <row r="13989" ht="12.75" customHeight="1" x14ac:dyDescent="0.2"/>
    <row r="13990" ht="12.75" customHeight="1" x14ac:dyDescent="0.2"/>
    <row r="13991" ht="12.75" customHeight="1" x14ac:dyDescent="0.2"/>
    <row r="13992" ht="12.75" customHeight="1" x14ac:dyDescent="0.2"/>
    <row r="13993" ht="12.75" customHeight="1" x14ac:dyDescent="0.2"/>
    <row r="13994" ht="12.75" customHeight="1" x14ac:dyDescent="0.2"/>
    <row r="13995" ht="12.75" customHeight="1" x14ac:dyDescent="0.2"/>
    <row r="13996" ht="12.75" customHeight="1" x14ac:dyDescent="0.2"/>
    <row r="13997" ht="12.75" customHeight="1" x14ac:dyDescent="0.2"/>
    <row r="13998" ht="12.75" customHeight="1" x14ac:dyDescent="0.2"/>
    <row r="13999" ht="12.75" customHeight="1" x14ac:dyDescent="0.2"/>
    <row r="14000" ht="12.75" customHeight="1" x14ac:dyDescent="0.2"/>
    <row r="14001" ht="12.75" customHeight="1" x14ac:dyDescent="0.2"/>
    <row r="14002" ht="12.75" customHeight="1" x14ac:dyDescent="0.2"/>
    <row r="14003" ht="12.75" customHeight="1" x14ac:dyDescent="0.2"/>
    <row r="14004" ht="12.75" customHeight="1" x14ac:dyDescent="0.2"/>
    <row r="14005" ht="12.75" customHeight="1" x14ac:dyDescent="0.2"/>
    <row r="14006" ht="12.75" customHeight="1" x14ac:dyDescent="0.2"/>
    <row r="14007" ht="12.75" customHeight="1" x14ac:dyDescent="0.2"/>
    <row r="14008" ht="12.75" customHeight="1" x14ac:dyDescent="0.2"/>
    <row r="14009" ht="12.75" customHeight="1" x14ac:dyDescent="0.2"/>
    <row r="14010" ht="12.75" customHeight="1" x14ac:dyDescent="0.2"/>
    <row r="14011" ht="12.75" customHeight="1" x14ac:dyDescent="0.2"/>
    <row r="14012" ht="12.75" customHeight="1" x14ac:dyDescent="0.2"/>
    <row r="14013" ht="12.75" customHeight="1" x14ac:dyDescent="0.2"/>
    <row r="14014" ht="12.75" customHeight="1" x14ac:dyDescent="0.2"/>
    <row r="14015" ht="12.75" customHeight="1" x14ac:dyDescent="0.2"/>
    <row r="14016" ht="12.75" customHeight="1" x14ac:dyDescent="0.2"/>
    <row r="14017" ht="12.75" customHeight="1" x14ac:dyDescent="0.2"/>
    <row r="14018" ht="12.75" customHeight="1" x14ac:dyDescent="0.2"/>
    <row r="14019" ht="12.75" customHeight="1" x14ac:dyDescent="0.2"/>
    <row r="14020" ht="12.75" customHeight="1" x14ac:dyDescent="0.2"/>
    <row r="14021" ht="12.75" customHeight="1" x14ac:dyDescent="0.2"/>
    <row r="14022" ht="12.75" customHeight="1" x14ac:dyDescent="0.2"/>
    <row r="14023" ht="12.75" customHeight="1" x14ac:dyDescent="0.2"/>
    <row r="14024" ht="12.75" customHeight="1" x14ac:dyDescent="0.2"/>
    <row r="14025" ht="12.75" customHeight="1" x14ac:dyDescent="0.2"/>
    <row r="14026" ht="12.75" customHeight="1" x14ac:dyDescent="0.2"/>
    <row r="14027" ht="12.75" customHeight="1" x14ac:dyDescent="0.2"/>
    <row r="14028" ht="12.75" customHeight="1" x14ac:dyDescent="0.2"/>
    <row r="14029" ht="12.75" customHeight="1" x14ac:dyDescent="0.2"/>
    <row r="14030" ht="12.75" customHeight="1" x14ac:dyDescent="0.2"/>
    <row r="14031" ht="12.75" customHeight="1" x14ac:dyDescent="0.2"/>
    <row r="14032" ht="12.75" customHeight="1" x14ac:dyDescent="0.2"/>
    <row r="14033" ht="12.75" customHeight="1" x14ac:dyDescent="0.2"/>
    <row r="14034" ht="12.75" customHeight="1" x14ac:dyDescent="0.2"/>
    <row r="14035" ht="12.75" customHeight="1" x14ac:dyDescent="0.2"/>
    <row r="14036" ht="12.75" customHeight="1" x14ac:dyDescent="0.2"/>
    <row r="14037" ht="12.75" customHeight="1" x14ac:dyDescent="0.2"/>
    <row r="14038" ht="12.75" customHeight="1" x14ac:dyDescent="0.2"/>
    <row r="14039" ht="12.75" customHeight="1" x14ac:dyDescent="0.2"/>
    <row r="14040" ht="12.75" customHeight="1" x14ac:dyDescent="0.2"/>
    <row r="14041" ht="12.75" customHeight="1" x14ac:dyDescent="0.2"/>
    <row r="14042" ht="12.75" customHeight="1" x14ac:dyDescent="0.2"/>
    <row r="14043" ht="12.75" customHeight="1" x14ac:dyDescent="0.2"/>
    <row r="14044" ht="12.75" customHeight="1" x14ac:dyDescent="0.2"/>
    <row r="14045" ht="12.75" customHeight="1" x14ac:dyDescent="0.2"/>
    <row r="14046" ht="12.75" customHeight="1" x14ac:dyDescent="0.2"/>
    <row r="14047" ht="12.75" customHeight="1" x14ac:dyDescent="0.2"/>
    <row r="14048" ht="12.75" customHeight="1" x14ac:dyDescent="0.2"/>
    <row r="14049" ht="12.75" customHeight="1" x14ac:dyDescent="0.2"/>
    <row r="14050" ht="12.75" customHeight="1" x14ac:dyDescent="0.2"/>
    <row r="14051" ht="12.75" customHeight="1" x14ac:dyDescent="0.2"/>
    <row r="14052" ht="12.75" customHeight="1" x14ac:dyDescent="0.2"/>
    <row r="14053" ht="12.75" customHeight="1" x14ac:dyDescent="0.2"/>
    <row r="14054" ht="12.75" customHeight="1" x14ac:dyDescent="0.2"/>
    <row r="14055" ht="12.75" customHeight="1" x14ac:dyDescent="0.2"/>
    <row r="14056" ht="12.75" customHeight="1" x14ac:dyDescent="0.2"/>
    <row r="14057" ht="12.75" customHeight="1" x14ac:dyDescent="0.2"/>
    <row r="14058" ht="12.75" customHeight="1" x14ac:dyDescent="0.2"/>
    <row r="14059" ht="12.75" customHeight="1" x14ac:dyDescent="0.2"/>
    <row r="14060" ht="12.75" customHeight="1" x14ac:dyDescent="0.2"/>
    <row r="14061" ht="12.75" customHeight="1" x14ac:dyDescent="0.2"/>
    <row r="14062" ht="12.75" customHeight="1" x14ac:dyDescent="0.2"/>
    <row r="14063" ht="12.75" customHeight="1" x14ac:dyDescent="0.2"/>
    <row r="14064" ht="12.75" customHeight="1" x14ac:dyDescent="0.2"/>
    <row r="14065" ht="12.75" customHeight="1" x14ac:dyDescent="0.2"/>
    <row r="14066" ht="12.75" customHeight="1" x14ac:dyDescent="0.2"/>
    <row r="14067" ht="12.75" customHeight="1" x14ac:dyDescent="0.2"/>
    <row r="14068" ht="12.75" customHeight="1" x14ac:dyDescent="0.2"/>
    <row r="14069" ht="12.75" customHeight="1" x14ac:dyDescent="0.2"/>
    <row r="14070" ht="12.75" customHeight="1" x14ac:dyDescent="0.2"/>
    <row r="14071" ht="12.75" customHeight="1" x14ac:dyDescent="0.2"/>
    <row r="14072" ht="12.75" customHeight="1" x14ac:dyDescent="0.2"/>
    <row r="14073" ht="12.75" customHeight="1" x14ac:dyDescent="0.2"/>
    <row r="14074" ht="12.75" customHeight="1" x14ac:dyDescent="0.2"/>
    <row r="14075" ht="12.75" customHeight="1" x14ac:dyDescent="0.2"/>
    <row r="14076" ht="12.75" customHeight="1" x14ac:dyDescent="0.2"/>
    <row r="14077" ht="12.75" customHeight="1" x14ac:dyDescent="0.2"/>
    <row r="14078" ht="12.75" customHeight="1" x14ac:dyDescent="0.2"/>
    <row r="14079" ht="12.75" customHeight="1" x14ac:dyDescent="0.2"/>
    <row r="14080" ht="12.75" customHeight="1" x14ac:dyDescent="0.2"/>
    <row r="14081" ht="12.75" customHeight="1" x14ac:dyDescent="0.2"/>
    <row r="14082" ht="12.75" customHeight="1" x14ac:dyDescent="0.2"/>
    <row r="14083" ht="12.75" customHeight="1" x14ac:dyDescent="0.2"/>
    <row r="14084" ht="12.75" customHeight="1" x14ac:dyDescent="0.2"/>
    <row r="14085" ht="12.75" customHeight="1" x14ac:dyDescent="0.2"/>
    <row r="14086" ht="12.75" customHeight="1" x14ac:dyDescent="0.2"/>
    <row r="14087" ht="12.75" customHeight="1" x14ac:dyDescent="0.2"/>
    <row r="14088" ht="12.75" customHeight="1" x14ac:dyDescent="0.2"/>
    <row r="14089" ht="12.75" customHeight="1" x14ac:dyDescent="0.2"/>
    <row r="14090" ht="12.75" customHeight="1" x14ac:dyDescent="0.2"/>
    <row r="14091" ht="12.75" customHeight="1" x14ac:dyDescent="0.2"/>
    <row r="14092" ht="12.75" customHeight="1" x14ac:dyDescent="0.2"/>
    <row r="14093" ht="12.75" customHeight="1" x14ac:dyDescent="0.2"/>
    <row r="14094" ht="12.75" customHeight="1" x14ac:dyDescent="0.2"/>
    <row r="14095" ht="12.75" customHeight="1" x14ac:dyDescent="0.2"/>
    <row r="14096" ht="12.75" customHeight="1" x14ac:dyDescent="0.2"/>
    <row r="14097" ht="12.75" customHeight="1" x14ac:dyDescent="0.2"/>
    <row r="14098" ht="12.75" customHeight="1" x14ac:dyDescent="0.2"/>
    <row r="14099" ht="12.75" customHeight="1" x14ac:dyDescent="0.2"/>
    <row r="14100" ht="12.75" customHeight="1" x14ac:dyDescent="0.2"/>
    <row r="14101" ht="12.75" customHeight="1" x14ac:dyDescent="0.2"/>
    <row r="14102" ht="12.75" customHeight="1" x14ac:dyDescent="0.2"/>
    <row r="14103" ht="12.75" customHeight="1" x14ac:dyDescent="0.2"/>
    <row r="14104" ht="12.75" customHeight="1" x14ac:dyDescent="0.2"/>
    <row r="14105" ht="12.75" customHeight="1" x14ac:dyDescent="0.2"/>
    <row r="14106" ht="12.75" customHeight="1" x14ac:dyDescent="0.2"/>
    <row r="14107" ht="12.75" customHeight="1" x14ac:dyDescent="0.2"/>
    <row r="14108" ht="12.75" customHeight="1" x14ac:dyDescent="0.2"/>
    <row r="14109" ht="12.75" customHeight="1" x14ac:dyDescent="0.2"/>
    <row r="14110" ht="12.75" customHeight="1" x14ac:dyDescent="0.2"/>
    <row r="14111" ht="12.75" customHeight="1" x14ac:dyDescent="0.2"/>
    <row r="14112" ht="12.75" customHeight="1" x14ac:dyDescent="0.2"/>
    <row r="14113" ht="12.75" customHeight="1" x14ac:dyDescent="0.2"/>
    <row r="14114" ht="12.75" customHeight="1" x14ac:dyDescent="0.2"/>
    <row r="14115" ht="12.75" customHeight="1" x14ac:dyDescent="0.2"/>
    <row r="14116" ht="12.75" customHeight="1" x14ac:dyDescent="0.2"/>
    <row r="14117" ht="12.75" customHeight="1" x14ac:dyDescent="0.2"/>
    <row r="14118" ht="12.75" customHeight="1" x14ac:dyDescent="0.2"/>
    <row r="14119" ht="12.75" customHeight="1" x14ac:dyDescent="0.2"/>
    <row r="14120" ht="12.75" customHeight="1" x14ac:dyDescent="0.2"/>
    <row r="14121" ht="12.75" customHeight="1" x14ac:dyDescent="0.2"/>
    <row r="14122" ht="12.75" customHeight="1" x14ac:dyDescent="0.2"/>
    <row r="14123" ht="12.75" customHeight="1" x14ac:dyDescent="0.2"/>
    <row r="14124" ht="12.75" customHeight="1" x14ac:dyDescent="0.2"/>
    <row r="14125" ht="12.75" customHeight="1" x14ac:dyDescent="0.2"/>
    <row r="14126" ht="12.75" customHeight="1" x14ac:dyDescent="0.2"/>
    <row r="14127" ht="12.75" customHeight="1" x14ac:dyDescent="0.2"/>
    <row r="14128" ht="12.75" customHeight="1" x14ac:dyDescent="0.2"/>
    <row r="14129" ht="12.75" customHeight="1" x14ac:dyDescent="0.2"/>
    <row r="14130" ht="12.75" customHeight="1" x14ac:dyDescent="0.2"/>
    <row r="14131" ht="12.75" customHeight="1" x14ac:dyDescent="0.2"/>
    <row r="14132" ht="12.75" customHeight="1" x14ac:dyDescent="0.2"/>
    <row r="14133" ht="12.75" customHeight="1" x14ac:dyDescent="0.2"/>
    <row r="14134" ht="12.75" customHeight="1" x14ac:dyDescent="0.2"/>
    <row r="14135" ht="12.75" customHeight="1" x14ac:dyDescent="0.2"/>
    <row r="14136" ht="12.75" customHeight="1" x14ac:dyDescent="0.2"/>
    <row r="14137" ht="12.75" customHeight="1" x14ac:dyDescent="0.2"/>
    <row r="14138" ht="12.75" customHeight="1" x14ac:dyDescent="0.2"/>
    <row r="14139" ht="12.75" customHeight="1" x14ac:dyDescent="0.2"/>
    <row r="14140" ht="12.75" customHeight="1" x14ac:dyDescent="0.2"/>
    <row r="14141" ht="12.75" customHeight="1" x14ac:dyDescent="0.2"/>
    <row r="14142" ht="12.75" customHeight="1" x14ac:dyDescent="0.2"/>
    <row r="14143" ht="12.75" customHeight="1" x14ac:dyDescent="0.2"/>
    <row r="14144" ht="12.75" customHeight="1" x14ac:dyDescent="0.2"/>
    <row r="14145" ht="12.75" customHeight="1" x14ac:dyDescent="0.2"/>
    <row r="14146" ht="12.75" customHeight="1" x14ac:dyDescent="0.2"/>
    <row r="14147" ht="12.75" customHeight="1" x14ac:dyDescent="0.2"/>
    <row r="14148" ht="12.75" customHeight="1" x14ac:dyDescent="0.2"/>
    <row r="14149" ht="12.75" customHeight="1" x14ac:dyDescent="0.2"/>
    <row r="14150" ht="12.75" customHeight="1" x14ac:dyDescent="0.2"/>
    <row r="14151" ht="12.75" customHeight="1" x14ac:dyDescent="0.2"/>
    <row r="14152" ht="12.75" customHeight="1" x14ac:dyDescent="0.2"/>
    <row r="14153" ht="12.75" customHeight="1" x14ac:dyDescent="0.2"/>
    <row r="14154" ht="12.75" customHeight="1" x14ac:dyDescent="0.2"/>
    <row r="14155" ht="12.75" customHeight="1" x14ac:dyDescent="0.2"/>
    <row r="14156" ht="12.75" customHeight="1" x14ac:dyDescent="0.2"/>
    <row r="14157" ht="12.75" customHeight="1" x14ac:dyDescent="0.2"/>
    <row r="14158" ht="12.75" customHeight="1" x14ac:dyDescent="0.2"/>
    <row r="14159" ht="12.75" customHeight="1" x14ac:dyDescent="0.2"/>
    <row r="14160" ht="12.75" customHeight="1" x14ac:dyDescent="0.2"/>
    <row r="14161" ht="12.75" customHeight="1" x14ac:dyDescent="0.2"/>
    <row r="14162" ht="12.75" customHeight="1" x14ac:dyDescent="0.2"/>
    <row r="14163" ht="12.75" customHeight="1" x14ac:dyDescent="0.2"/>
    <row r="14164" ht="12.75" customHeight="1" x14ac:dyDescent="0.2"/>
    <row r="14165" ht="12.75" customHeight="1" x14ac:dyDescent="0.2"/>
    <row r="14166" ht="12.75" customHeight="1" x14ac:dyDescent="0.2"/>
    <row r="14167" ht="12.75" customHeight="1" x14ac:dyDescent="0.2"/>
    <row r="14168" ht="12.75" customHeight="1" x14ac:dyDescent="0.2"/>
    <row r="14169" ht="12.75" customHeight="1" x14ac:dyDescent="0.2"/>
    <row r="14170" ht="12.75" customHeight="1" x14ac:dyDescent="0.2"/>
    <row r="14171" ht="12.75" customHeight="1" x14ac:dyDescent="0.2"/>
    <row r="14172" ht="12.75" customHeight="1" x14ac:dyDescent="0.2"/>
    <row r="14173" ht="12.75" customHeight="1" x14ac:dyDescent="0.2"/>
    <row r="14174" ht="12.75" customHeight="1" x14ac:dyDescent="0.2"/>
    <row r="14175" ht="12.75" customHeight="1" x14ac:dyDescent="0.2"/>
    <row r="14176" ht="12.75" customHeight="1" x14ac:dyDescent="0.2"/>
    <row r="14177" ht="12.75" customHeight="1" x14ac:dyDescent="0.2"/>
    <row r="14178" ht="12.75" customHeight="1" x14ac:dyDescent="0.2"/>
    <row r="14179" ht="12.75" customHeight="1" x14ac:dyDescent="0.2"/>
    <row r="14180" ht="12.75" customHeight="1" x14ac:dyDescent="0.2"/>
    <row r="14181" ht="12.75" customHeight="1" x14ac:dyDescent="0.2"/>
    <row r="14182" ht="12.75" customHeight="1" x14ac:dyDescent="0.2"/>
    <row r="14183" ht="12.75" customHeight="1" x14ac:dyDescent="0.2"/>
    <row r="14184" ht="12.75" customHeight="1" x14ac:dyDescent="0.2"/>
    <row r="14185" ht="12.75" customHeight="1" x14ac:dyDescent="0.2"/>
    <row r="14186" ht="12.75" customHeight="1" x14ac:dyDescent="0.2"/>
    <row r="14187" ht="12.75" customHeight="1" x14ac:dyDescent="0.2"/>
    <row r="14188" ht="12.75" customHeight="1" x14ac:dyDescent="0.2"/>
    <row r="14189" ht="12.75" customHeight="1" x14ac:dyDescent="0.2"/>
    <row r="14190" ht="12.75" customHeight="1" x14ac:dyDescent="0.2"/>
    <row r="14191" ht="12.75" customHeight="1" x14ac:dyDescent="0.2"/>
    <row r="14192" ht="12.75" customHeight="1" x14ac:dyDescent="0.2"/>
    <row r="14193" ht="12.75" customHeight="1" x14ac:dyDescent="0.2"/>
    <row r="14194" ht="12.75" customHeight="1" x14ac:dyDescent="0.2"/>
    <row r="14195" ht="12.75" customHeight="1" x14ac:dyDescent="0.2"/>
    <row r="14196" ht="12.75" customHeight="1" x14ac:dyDescent="0.2"/>
    <row r="14197" ht="12.75" customHeight="1" x14ac:dyDescent="0.2"/>
    <row r="14198" ht="12.75" customHeight="1" x14ac:dyDescent="0.2"/>
    <row r="14199" ht="12.75" customHeight="1" x14ac:dyDescent="0.2"/>
    <row r="14200" ht="12.75" customHeight="1" x14ac:dyDescent="0.2"/>
    <row r="14201" ht="12.75" customHeight="1" x14ac:dyDescent="0.2"/>
    <row r="14202" ht="12.75" customHeight="1" x14ac:dyDescent="0.2"/>
    <row r="14203" ht="12.75" customHeight="1" x14ac:dyDescent="0.2"/>
    <row r="14204" ht="12.75" customHeight="1" x14ac:dyDescent="0.2"/>
    <row r="14205" ht="12.75" customHeight="1" x14ac:dyDescent="0.2"/>
    <row r="14206" ht="12.75" customHeight="1" x14ac:dyDescent="0.2"/>
    <row r="14207" ht="12.75" customHeight="1" x14ac:dyDescent="0.2"/>
    <row r="14208" ht="12.75" customHeight="1" x14ac:dyDescent="0.2"/>
    <row r="14209" ht="12.75" customHeight="1" x14ac:dyDescent="0.2"/>
    <row r="14210" ht="12.75" customHeight="1" x14ac:dyDescent="0.2"/>
    <row r="14211" ht="12.75" customHeight="1" x14ac:dyDescent="0.2"/>
    <row r="14212" ht="12.75" customHeight="1" x14ac:dyDescent="0.2"/>
    <row r="14213" ht="12.75" customHeight="1" x14ac:dyDescent="0.2"/>
    <row r="14214" ht="12.75" customHeight="1" x14ac:dyDescent="0.2"/>
    <row r="14215" ht="12.75" customHeight="1" x14ac:dyDescent="0.2"/>
    <row r="14216" ht="12.75" customHeight="1" x14ac:dyDescent="0.2"/>
    <row r="14217" ht="12.75" customHeight="1" x14ac:dyDescent="0.2"/>
    <row r="14218" ht="12.75" customHeight="1" x14ac:dyDescent="0.2"/>
    <row r="14219" ht="12.75" customHeight="1" x14ac:dyDescent="0.2"/>
    <row r="14220" ht="12.75" customHeight="1" x14ac:dyDescent="0.2"/>
    <row r="14221" ht="12.75" customHeight="1" x14ac:dyDescent="0.2"/>
    <row r="14222" ht="12.75" customHeight="1" x14ac:dyDescent="0.2"/>
    <row r="14223" ht="12.75" customHeight="1" x14ac:dyDescent="0.2"/>
    <row r="14224" ht="12.75" customHeight="1" x14ac:dyDescent="0.2"/>
    <row r="14225" ht="12.75" customHeight="1" x14ac:dyDescent="0.2"/>
    <row r="14226" ht="12.75" customHeight="1" x14ac:dyDescent="0.2"/>
    <row r="14227" ht="12.75" customHeight="1" x14ac:dyDescent="0.2"/>
    <row r="14228" ht="12.75" customHeight="1" x14ac:dyDescent="0.2"/>
    <row r="14229" ht="12.75" customHeight="1" x14ac:dyDescent="0.2"/>
    <row r="14230" ht="12.75" customHeight="1" x14ac:dyDescent="0.2"/>
    <row r="14231" ht="12.75" customHeight="1" x14ac:dyDescent="0.2"/>
    <row r="14232" ht="12.75" customHeight="1" x14ac:dyDescent="0.2"/>
    <row r="14233" ht="12.75" customHeight="1" x14ac:dyDescent="0.2"/>
    <row r="14234" ht="12.75" customHeight="1" x14ac:dyDescent="0.2"/>
    <row r="14235" ht="12.75" customHeight="1" x14ac:dyDescent="0.2"/>
    <row r="14236" ht="12.75" customHeight="1" x14ac:dyDescent="0.2"/>
    <row r="14237" ht="12.75" customHeight="1" x14ac:dyDescent="0.2"/>
    <row r="14238" ht="12.75" customHeight="1" x14ac:dyDescent="0.2"/>
    <row r="14239" ht="12.75" customHeight="1" x14ac:dyDescent="0.2"/>
    <row r="14240" ht="12.75" customHeight="1" x14ac:dyDescent="0.2"/>
    <row r="14241" ht="12.75" customHeight="1" x14ac:dyDescent="0.2"/>
    <row r="14242" ht="12.75" customHeight="1" x14ac:dyDescent="0.2"/>
    <row r="14243" ht="12.75" customHeight="1" x14ac:dyDescent="0.2"/>
    <row r="14244" ht="12.75" customHeight="1" x14ac:dyDescent="0.2"/>
    <row r="14245" ht="12.75" customHeight="1" x14ac:dyDescent="0.2"/>
    <row r="14246" ht="12.75" customHeight="1" x14ac:dyDescent="0.2"/>
    <row r="14247" ht="12.75" customHeight="1" x14ac:dyDescent="0.2"/>
    <row r="14248" ht="12.75" customHeight="1" x14ac:dyDescent="0.2"/>
    <row r="14249" ht="12.75" customHeight="1" x14ac:dyDescent="0.2"/>
    <row r="14250" ht="12.75" customHeight="1" x14ac:dyDescent="0.2"/>
    <row r="14251" ht="12.75" customHeight="1" x14ac:dyDescent="0.2"/>
    <row r="14252" ht="12.75" customHeight="1" x14ac:dyDescent="0.2"/>
    <row r="14253" ht="12.75" customHeight="1" x14ac:dyDescent="0.2"/>
    <row r="14254" ht="12.75" customHeight="1" x14ac:dyDescent="0.2"/>
    <row r="14255" ht="12.75" customHeight="1" x14ac:dyDescent="0.2"/>
    <row r="14256" ht="12.75" customHeight="1" x14ac:dyDescent="0.2"/>
    <row r="14257" ht="12.75" customHeight="1" x14ac:dyDescent="0.2"/>
    <row r="14258" ht="12.75" customHeight="1" x14ac:dyDescent="0.2"/>
    <row r="14259" ht="12.75" customHeight="1" x14ac:dyDescent="0.2"/>
    <row r="14260" ht="12.75" customHeight="1" x14ac:dyDescent="0.2"/>
    <row r="14261" ht="12.75" customHeight="1" x14ac:dyDescent="0.2"/>
    <row r="14262" ht="12.75" customHeight="1" x14ac:dyDescent="0.2"/>
    <row r="14263" ht="12.75" customHeight="1" x14ac:dyDescent="0.2"/>
    <row r="14264" ht="12.75" customHeight="1" x14ac:dyDescent="0.2"/>
    <row r="14265" ht="12.75" customHeight="1" x14ac:dyDescent="0.2"/>
    <row r="14266" ht="12.75" customHeight="1" x14ac:dyDescent="0.2"/>
    <row r="14267" ht="12.75" customHeight="1" x14ac:dyDescent="0.2"/>
    <row r="14268" ht="12.75" customHeight="1" x14ac:dyDescent="0.2"/>
    <row r="14269" ht="12.75" customHeight="1" x14ac:dyDescent="0.2"/>
    <row r="14270" ht="12.75" customHeight="1" x14ac:dyDescent="0.2"/>
    <row r="14271" ht="12.75" customHeight="1" x14ac:dyDescent="0.2"/>
    <row r="14272" ht="12.75" customHeight="1" x14ac:dyDescent="0.2"/>
    <row r="14273" ht="12.75" customHeight="1" x14ac:dyDescent="0.2"/>
    <row r="14274" ht="12.75" customHeight="1" x14ac:dyDescent="0.2"/>
    <row r="14275" ht="12.75" customHeight="1" x14ac:dyDescent="0.2"/>
    <row r="14276" ht="12.75" customHeight="1" x14ac:dyDescent="0.2"/>
    <row r="14277" ht="12.75" customHeight="1" x14ac:dyDescent="0.2"/>
    <row r="14278" ht="12.75" customHeight="1" x14ac:dyDescent="0.2"/>
    <row r="14279" ht="12.75" customHeight="1" x14ac:dyDescent="0.2"/>
    <row r="14280" ht="12.75" customHeight="1" x14ac:dyDescent="0.2"/>
    <row r="14281" ht="12.75" customHeight="1" x14ac:dyDescent="0.2"/>
    <row r="14282" ht="12.75" customHeight="1" x14ac:dyDescent="0.2"/>
    <row r="14283" ht="12.75" customHeight="1" x14ac:dyDescent="0.2"/>
    <row r="14284" ht="12.75" customHeight="1" x14ac:dyDescent="0.2"/>
    <row r="14285" ht="12.75" customHeight="1" x14ac:dyDescent="0.2"/>
    <row r="14286" ht="12.75" customHeight="1" x14ac:dyDescent="0.2"/>
    <row r="14287" ht="12.75" customHeight="1" x14ac:dyDescent="0.2"/>
    <row r="14288" ht="12.75" customHeight="1" x14ac:dyDescent="0.2"/>
    <row r="14289" ht="12.75" customHeight="1" x14ac:dyDescent="0.2"/>
    <row r="14290" ht="12.75" customHeight="1" x14ac:dyDescent="0.2"/>
    <row r="14291" ht="12.75" customHeight="1" x14ac:dyDescent="0.2"/>
    <row r="14292" ht="12.75" customHeight="1" x14ac:dyDescent="0.2"/>
    <row r="14293" ht="12.75" customHeight="1" x14ac:dyDescent="0.2"/>
    <row r="14294" ht="12.75" customHeight="1" x14ac:dyDescent="0.2"/>
    <row r="14295" ht="12.75" customHeight="1" x14ac:dyDescent="0.2"/>
    <row r="14296" ht="12.75" customHeight="1" x14ac:dyDescent="0.2"/>
    <row r="14297" ht="12.75" customHeight="1" x14ac:dyDescent="0.2"/>
    <row r="14298" ht="12.75" customHeight="1" x14ac:dyDescent="0.2"/>
    <row r="14299" ht="12.75" customHeight="1" x14ac:dyDescent="0.2"/>
    <row r="14300" ht="12.75" customHeight="1" x14ac:dyDescent="0.2"/>
    <row r="14301" ht="12.75" customHeight="1" x14ac:dyDescent="0.2"/>
    <row r="14302" ht="12.75" customHeight="1" x14ac:dyDescent="0.2"/>
    <row r="14303" ht="12.75" customHeight="1" x14ac:dyDescent="0.2"/>
    <row r="14304" ht="12.75" customHeight="1" x14ac:dyDescent="0.2"/>
    <row r="14305" ht="12.75" customHeight="1" x14ac:dyDescent="0.2"/>
    <row r="14306" ht="12.75" customHeight="1" x14ac:dyDescent="0.2"/>
    <row r="14307" ht="12.75" customHeight="1" x14ac:dyDescent="0.2"/>
    <row r="14308" ht="12.75" customHeight="1" x14ac:dyDescent="0.2"/>
    <row r="14309" ht="12.75" customHeight="1" x14ac:dyDescent="0.2"/>
    <row r="14310" ht="12.75" customHeight="1" x14ac:dyDescent="0.2"/>
    <row r="14311" ht="12.75" customHeight="1" x14ac:dyDescent="0.2"/>
    <row r="14312" ht="12.75" customHeight="1" x14ac:dyDescent="0.2"/>
    <row r="14313" ht="12.75" customHeight="1" x14ac:dyDescent="0.2"/>
    <row r="14314" ht="12.75" customHeight="1" x14ac:dyDescent="0.2"/>
    <row r="14315" ht="12.75" customHeight="1" x14ac:dyDescent="0.2"/>
    <row r="14316" ht="12.75" customHeight="1" x14ac:dyDescent="0.2"/>
    <row r="14317" ht="12.75" customHeight="1" x14ac:dyDescent="0.2"/>
    <row r="14318" ht="12.75" customHeight="1" x14ac:dyDescent="0.2"/>
    <row r="14319" ht="12.75" customHeight="1" x14ac:dyDescent="0.2"/>
    <row r="14320" ht="12.75" customHeight="1" x14ac:dyDescent="0.2"/>
    <row r="14321" ht="12.75" customHeight="1" x14ac:dyDescent="0.2"/>
    <row r="14322" ht="12.75" customHeight="1" x14ac:dyDescent="0.2"/>
    <row r="14323" ht="12.75" customHeight="1" x14ac:dyDescent="0.2"/>
    <row r="14324" ht="12.75" customHeight="1" x14ac:dyDescent="0.2"/>
    <row r="14325" ht="12.75" customHeight="1" x14ac:dyDescent="0.2"/>
    <row r="14326" ht="12.75" customHeight="1" x14ac:dyDescent="0.2"/>
    <row r="14327" ht="12.75" customHeight="1" x14ac:dyDescent="0.2"/>
    <row r="14328" ht="12.75" customHeight="1" x14ac:dyDescent="0.2"/>
    <row r="14329" ht="12.75" customHeight="1" x14ac:dyDescent="0.2"/>
    <row r="14330" ht="12.75" customHeight="1" x14ac:dyDescent="0.2"/>
    <row r="14331" ht="12.75" customHeight="1" x14ac:dyDescent="0.2"/>
    <row r="14332" ht="12.75" customHeight="1" x14ac:dyDescent="0.2"/>
    <row r="14333" ht="12.75" customHeight="1" x14ac:dyDescent="0.2"/>
    <row r="14334" ht="12.75" customHeight="1" x14ac:dyDescent="0.2"/>
    <row r="14335" ht="12.75" customHeight="1" x14ac:dyDescent="0.2"/>
    <row r="14336" ht="12.75" customHeight="1" x14ac:dyDescent="0.2"/>
    <row r="14337" ht="12.75" customHeight="1" x14ac:dyDescent="0.2"/>
    <row r="14338" ht="12.75" customHeight="1" x14ac:dyDescent="0.2"/>
    <row r="14339" ht="12.75" customHeight="1" x14ac:dyDescent="0.2"/>
    <row r="14340" ht="12.75" customHeight="1" x14ac:dyDescent="0.2"/>
    <row r="14341" ht="12.75" customHeight="1" x14ac:dyDescent="0.2"/>
    <row r="14342" ht="12.75" customHeight="1" x14ac:dyDescent="0.2"/>
    <row r="14343" ht="12.75" customHeight="1" x14ac:dyDescent="0.2"/>
    <row r="14344" ht="12.75" customHeight="1" x14ac:dyDescent="0.2"/>
    <row r="14345" ht="12.75" customHeight="1" x14ac:dyDescent="0.2"/>
    <row r="14346" ht="12.75" customHeight="1" x14ac:dyDescent="0.2"/>
    <row r="14347" ht="12.75" customHeight="1" x14ac:dyDescent="0.2"/>
    <row r="14348" ht="12.75" customHeight="1" x14ac:dyDescent="0.2"/>
    <row r="14349" ht="12.75" customHeight="1" x14ac:dyDescent="0.2"/>
    <row r="14350" ht="12.75" customHeight="1" x14ac:dyDescent="0.2"/>
    <row r="14351" ht="12.75" customHeight="1" x14ac:dyDescent="0.2"/>
    <row r="14352" ht="12.75" customHeight="1" x14ac:dyDescent="0.2"/>
    <row r="14353" ht="12.75" customHeight="1" x14ac:dyDescent="0.2"/>
    <row r="14354" ht="12.75" customHeight="1" x14ac:dyDescent="0.2"/>
    <row r="14355" ht="12.75" customHeight="1" x14ac:dyDescent="0.2"/>
    <row r="14356" ht="12.75" customHeight="1" x14ac:dyDescent="0.2"/>
    <row r="14357" ht="12.75" customHeight="1" x14ac:dyDescent="0.2"/>
    <row r="14358" ht="12.75" customHeight="1" x14ac:dyDescent="0.2"/>
    <row r="14359" ht="12.75" customHeight="1" x14ac:dyDescent="0.2"/>
    <row r="14360" ht="12.75" customHeight="1" x14ac:dyDescent="0.2"/>
    <row r="14361" ht="12.75" customHeight="1" x14ac:dyDescent="0.2"/>
    <row r="14362" ht="12.75" customHeight="1" x14ac:dyDescent="0.2"/>
    <row r="14363" ht="12.75" customHeight="1" x14ac:dyDescent="0.2"/>
    <row r="14364" ht="12.75" customHeight="1" x14ac:dyDescent="0.2"/>
    <row r="14365" ht="12.75" customHeight="1" x14ac:dyDescent="0.2"/>
    <row r="14366" ht="12.75" customHeight="1" x14ac:dyDescent="0.2"/>
    <row r="14367" ht="12.75" customHeight="1" x14ac:dyDescent="0.2"/>
    <row r="14368" ht="12.75" customHeight="1" x14ac:dyDescent="0.2"/>
    <row r="14369" ht="12.75" customHeight="1" x14ac:dyDescent="0.2"/>
    <row r="14370" ht="12.75" customHeight="1" x14ac:dyDescent="0.2"/>
    <row r="14371" ht="12.75" customHeight="1" x14ac:dyDescent="0.2"/>
    <row r="14372" ht="12.75" customHeight="1" x14ac:dyDescent="0.2"/>
    <row r="14373" ht="12.75" customHeight="1" x14ac:dyDescent="0.2"/>
    <row r="14374" ht="12.75" customHeight="1" x14ac:dyDescent="0.2"/>
    <row r="14375" ht="12.75" customHeight="1" x14ac:dyDescent="0.2"/>
    <row r="14376" ht="12.75" customHeight="1" x14ac:dyDescent="0.2"/>
    <row r="14377" ht="12.75" customHeight="1" x14ac:dyDescent="0.2"/>
    <row r="14378" ht="12.75" customHeight="1" x14ac:dyDescent="0.2"/>
    <row r="14379" ht="12.75" customHeight="1" x14ac:dyDescent="0.2"/>
    <row r="14380" ht="12.75" customHeight="1" x14ac:dyDescent="0.2"/>
    <row r="14381" ht="12.75" customHeight="1" x14ac:dyDescent="0.2"/>
    <row r="14382" ht="12.75" customHeight="1" x14ac:dyDescent="0.2"/>
    <row r="14383" ht="12.75" customHeight="1" x14ac:dyDescent="0.2"/>
    <row r="14384" ht="12.75" customHeight="1" x14ac:dyDescent="0.2"/>
    <row r="14385" ht="12.75" customHeight="1" x14ac:dyDescent="0.2"/>
    <row r="14386" ht="12.75" customHeight="1" x14ac:dyDescent="0.2"/>
    <row r="14387" ht="12.75" customHeight="1" x14ac:dyDescent="0.2"/>
    <row r="14388" ht="12.75" customHeight="1" x14ac:dyDescent="0.2"/>
    <row r="14389" ht="12.75" customHeight="1" x14ac:dyDescent="0.2"/>
    <row r="14390" ht="12.75" customHeight="1" x14ac:dyDescent="0.2"/>
    <row r="14391" ht="12.75" customHeight="1" x14ac:dyDescent="0.2"/>
    <row r="14392" ht="12.75" customHeight="1" x14ac:dyDescent="0.2"/>
    <row r="14393" ht="12.75" customHeight="1" x14ac:dyDescent="0.2"/>
    <row r="14394" ht="12.75" customHeight="1" x14ac:dyDescent="0.2"/>
    <row r="14395" ht="12.75" customHeight="1" x14ac:dyDescent="0.2"/>
    <row r="14396" ht="12.75" customHeight="1" x14ac:dyDescent="0.2"/>
    <row r="14397" ht="12.75" customHeight="1" x14ac:dyDescent="0.2"/>
    <row r="14398" ht="12.75" customHeight="1" x14ac:dyDescent="0.2"/>
    <row r="14399" ht="12.75" customHeight="1" x14ac:dyDescent="0.2"/>
    <row r="14400" ht="12.75" customHeight="1" x14ac:dyDescent="0.2"/>
    <row r="14401" ht="12.75" customHeight="1" x14ac:dyDescent="0.2"/>
    <row r="14402" ht="12.75" customHeight="1" x14ac:dyDescent="0.2"/>
    <row r="14403" ht="12.75" customHeight="1" x14ac:dyDescent="0.2"/>
    <row r="14404" ht="12.75" customHeight="1" x14ac:dyDescent="0.2"/>
    <row r="14405" ht="12.75" customHeight="1" x14ac:dyDescent="0.2"/>
    <row r="14406" ht="12.75" customHeight="1" x14ac:dyDescent="0.2"/>
    <row r="14407" ht="12.75" customHeight="1" x14ac:dyDescent="0.2"/>
    <row r="14408" ht="12.75" customHeight="1" x14ac:dyDescent="0.2"/>
    <row r="14409" ht="12.75" customHeight="1" x14ac:dyDescent="0.2"/>
    <row r="14410" ht="12.75" customHeight="1" x14ac:dyDescent="0.2"/>
    <row r="14411" ht="12.75" customHeight="1" x14ac:dyDescent="0.2"/>
    <row r="14412" ht="12.75" customHeight="1" x14ac:dyDescent="0.2"/>
    <row r="14413" ht="12.75" customHeight="1" x14ac:dyDescent="0.2"/>
    <row r="14414" ht="12.75" customHeight="1" x14ac:dyDescent="0.2"/>
    <row r="14415" ht="12.75" customHeight="1" x14ac:dyDescent="0.2"/>
    <row r="14416" ht="12.75" customHeight="1" x14ac:dyDescent="0.2"/>
    <row r="14417" ht="12.75" customHeight="1" x14ac:dyDescent="0.2"/>
    <row r="14418" ht="12.75" customHeight="1" x14ac:dyDescent="0.2"/>
    <row r="14419" ht="12.75" customHeight="1" x14ac:dyDescent="0.2"/>
    <row r="14420" ht="12.75" customHeight="1" x14ac:dyDescent="0.2"/>
    <row r="14421" ht="12.75" customHeight="1" x14ac:dyDescent="0.2"/>
    <row r="14422" ht="12.75" customHeight="1" x14ac:dyDescent="0.2"/>
    <row r="14423" ht="12.75" customHeight="1" x14ac:dyDescent="0.2"/>
    <row r="14424" ht="12.75" customHeight="1" x14ac:dyDescent="0.2"/>
    <row r="14425" ht="12.75" customHeight="1" x14ac:dyDescent="0.2"/>
    <row r="14426" ht="12.75" customHeight="1" x14ac:dyDescent="0.2"/>
    <row r="14427" ht="12.75" customHeight="1" x14ac:dyDescent="0.2"/>
    <row r="14428" ht="12.75" customHeight="1" x14ac:dyDescent="0.2"/>
    <row r="14429" ht="12.75" customHeight="1" x14ac:dyDescent="0.2"/>
    <row r="14430" ht="12.75" customHeight="1" x14ac:dyDescent="0.2"/>
    <row r="14431" ht="12.75" customHeight="1" x14ac:dyDescent="0.2"/>
    <row r="14432" ht="12.75" customHeight="1" x14ac:dyDescent="0.2"/>
    <row r="14433" ht="12.75" customHeight="1" x14ac:dyDescent="0.2"/>
    <row r="14434" ht="12.75" customHeight="1" x14ac:dyDescent="0.2"/>
    <row r="14435" ht="12.75" customHeight="1" x14ac:dyDescent="0.2"/>
    <row r="14436" ht="12.75" customHeight="1" x14ac:dyDescent="0.2"/>
    <row r="14437" ht="12.75" customHeight="1" x14ac:dyDescent="0.2"/>
    <row r="14438" ht="12.75" customHeight="1" x14ac:dyDescent="0.2"/>
    <row r="14439" ht="12.75" customHeight="1" x14ac:dyDescent="0.2"/>
    <row r="14440" ht="12.75" customHeight="1" x14ac:dyDescent="0.2"/>
    <row r="14441" ht="12.75" customHeight="1" x14ac:dyDescent="0.2"/>
    <row r="14442" ht="12.75" customHeight="1" x14ac:dyDescent="0.2"/>
    <row r="14443" ht="12.75" customHeight="1" x14ac:dyDescent="0.2"/>
    <row r="14444" ht="12.75" customHeight="1" x14ac:dyDescent="0.2"/>
    <row r="14445" ht="12.75" customHeight="1" x14ac:dyDescent="0.2"/>
    <row r="14446" ht="12.75" customHeight="1" x14ac:dyDescent="0.2"/>
    <row r="14447" ht="12.75" customHeight="1" x14ac:dyDescent="0.2"/>
    <row r="14448" ht="12.75" customHeight="1" x14ac:dyDescent="0.2"/>
    <row r="14449" ht="12.75" customHeight="1" x14ac:dyDescent="0.2"/>
    <row r="14450" ht="12.75" customHeight="1" x14ac:dyDescent="0.2"/>
    <row r="14451" ht="12.75" customHeight="1" x14ac:dyDescent="0.2"/>
    <row r="14452" ht="12.75" customHeight="1" x14ac:dyDescent="0.2"/>
    <row r="14453" ht="12.75" customHeight="1" x14ac:dyDescent="0.2"/>
    <row r="14454" ht="12.75" customHeight="1" x14ac:dyDescent="0.2"/>
    <row r="14455" ht="12.75" customHeight="1" x14ac:dyDescent="0.2"/>
    <row r="14456" ht="12.75" customHeight="1" x14ac:dyDescent="0.2"/>
    <row r="14457" ht="12.75" customHeight="1" x14ac:dyDescent="0.2"/>
    <row r="14458" ht="12.75" customHeight="1" x14ac:dyDescent="0.2"/>
    <row r="14459" ht="12.75" customHeight="1" x14ac:dyDescent="0.2"/>
    <row r="14460" ht="12.75" customHeight="1" x14ac:dyDescent="0.2"/>
    <row r="14461" ht="12.75" customHeight="1" x14ac:dyDescent="0.2"/>
    <row r="14462" ht="12.75" customHeight="1" x14ac:dyDescent="0.2"/>
    <row r="14463" ht="12.75" customHeight="1" x14ac:dyDescent="0.2"/>
    <row r="14464" ht="12.75" customHeight="1" x14ac:dyDescent="0.2"/>
    <row r="14465" ht="12.75" customHeight="1" x14ac:dyDescent="0.2"/>
    <row r="14466" ht="12.75" customHeight="1" x14ac:dyDescent="0.2"/>
    <row r="14467" ht="12.75" customHeight="1" x14ac:dyDescent="0.2"/>
    <row r="14468" ht="12.75" customHeight="1" x14ac:dyDescent="0.2"/>
    <row r="14469" ht="12.75" customHeight="1" x14ac:dyDescent="0.2"/>
    <row r="14470" ht="12.75" customHeight="1" x14ac:dyDescent="0.2"/>
    <row r="14471" ht="12.75" customHeight="1" x14ac:dyDescent="0.2"/>
    <row r="14472" ht="12.75" customHeight="1" x14ac:dyDescent="0.2"/>
    <row r="14473" ht="12.75" customHeight="1" x14ac:dyDescent="0.2"/>
    <row r="14474" ht="12.75" customHeight="1" x14ac:dyDescent="0.2"/>
    <row r="14475" ht="12.75" customHeight="1" x14ac:dyDescent="0.2"/>
    <row r="14476" ht="12.75" customHeight="1" x14ac:dyDescent="0.2"/>
    <row r="14477" ht="12.75" customHeight="1" x14ac:dyDescent="0.2"/>
    <row r="14478" ht="12.75" customHeight="1" x14ac:dyDescent="0.2"/>
    <row r="14479" ht="12.75" customHeight="1" x14ac:dyDescent="0.2"/>
    <row r="14480" ht="12.75" customHeight="1" x14ac:dyDescent="0.2"/>
    <row r="14481" ht="12.75" customHeight="1" x14ac:dyDescent="0.2"/>
    <row r="14482" ht="12.75" customHeight="1" x14ac:dyDescent="0.2"/>
    <row r="14483" ht="12.75" customHeight="1" x14ac:dyDescent="0.2"/>
    <row r="14484" ht="12.75" customHeight="1" x14ac:dyDescent="0.2"/>
    <row r="14485" ht="12.75" customHeight="1" x14ac:dyDescent="0.2"/>
    <row r="14486" ht="12.75" customHeight="1" x14ac:dyDescent="0.2"/>
    <row r="14487" ht="12.75" customHeight="1" x14ac:dyDescent="0.2"/>
    <row r="14488" ht="12.75" customHeight="1" x14ac:dyDescent="0.2"/>
    <row r="14489" ht="12.75" customHeight="1" x14ac:dyDescent="0.2"/>
    <row r="14490" ht="12.75" customHeight="1" x14ac:dyDescent="0.2"/>
    <row r="14491" ht="12.75" customHeight="1" x14ac:dyDescent="0.2"/>
    <row r="14492" ht="12.75" customHeight="1" x14ac:dyDescent="0.2"/>
    <row r="14493" ht="12.75" customHeight="1" x14ac:dyDescent="0.2"/>
    <row r="14494" ht="12.75" customHeight="1" x14ac:dyDescent="0.2"/>
    <row r="14495" ht="12.75" customHeight="1" x14ac:dyDescent="0.2"/>
    <row r="14496" ht="12.75" customHeight="1" x14ac:dyDescent="0.2"/>
    <row r="14497" ht="12.75" customHeight="1" x14ac:dyDescent="0.2"/>
    <row r="14498" ht="12.75" customHeight="1" x14ac:dyDescent="0.2"/>
    <row r="14499" ht="12.75" customHeight="1" x14ac:dyDescent="0.2"/>
    <row r="14500" ht="12.75" customHeight="1" x14ac:dyDescent="0.2"/>
    <row r="14501" ht="12.75" customHeight="1" x14ac:dyDescent="0.2"/>
    <row r="14502" ht="12.75" customHeight="1" x14ac:dyDescent="0.2"/>
    <row r="14503" ht="12.75" customHeight="1" x14ac:dyDescent="0.2"/>
    <row r="14504" ht="12.75" customHeight="1" x14ac:dyDescent="0.2"/>
    <row r="14505" ht="12.75" customHeight="1" x14ac:dyDescent="0.2"/>
    <row r="14506" ht="12.75" customHeight="1" x14ac:dyDescent="0.2"/>
    <row r="14507" ht="12.75" customHeight="1" x14ac:dyDescent="0.2"/>
    <row r="14508" ht="12.75" customHeight="1" x14ac:dyDescent="0.2"/>
    <row r="14509" ht="12.75" customHeight="1" x14ac:dyDescent="0.2"/>
    <row r="14510" ht="12.75" customHeight="1" x14ac:dyDescent="0.2"/>
    <row r="14511" ht="12.75" customHeight="1" x14ac:dyDescent="0.2"/>
    <row r="14512" ht="12.75" customHeight="1" x14ac:dyDescent="0.2"/>
    <row r="14513" ht="12.75" customHeight="1" x14ac:dyDescent="0.2"/>
    <row r="14514" ht="12.75" customHeight="1" x14ac:dyDescent="0.2"/>
    <row r="14515" ht="12.75" customHeight="1" x14ac:dyDescent="0.2"/>
    <row r="14516" ht="12.75" customHeight="1" x14ac:dyDescent="0.2"/>
    <row r="14517" ht="12.75" customHeight="1" x14ac:dyDescent="0.2"/>
    <row r="14518" ht="12.75" customHeight="1" x14ac:dyDescent="0.2"/>
    <row r="14519" ht="12.75" customHeight="1" x14ac:dyDescent="0.2"/>
    <row r="14520" ht="12.75" customHeight="1" x14ac:dyDescent="0.2"/>
    <row r="14521" ht="12.75" customHeight="1" x14ac:dyDescent="0.2"/>
    <row r="14522" ht="12.75" customHeight="1" x14ac:dyDescent="0.2"/>
    <row r="14523" ht="12.75" customHeight="1" x14ac:dyDescent="0.2"/>
    <row r="14524" ht="12.75" customHeight="1" x14ac:dyDescent="0.2"/>
    <row r="14525" ht="12.75" customHeight="1" x14ac:dyDescent="0.2"/>
    <row r="14526" ht="12.75" customHeight="1" x14ac:dyDescent="0.2"/>
    <row r="14527" ht="12.75" customHeight="1" x14ac:dyDescent="0.2"/>
    <row r="14528" ht="12.75" customHeight="1" x14ac:dyDescent="0.2"/>
    <row r="14529" ht="12.75" customHeight="1" x14ac:dyDescent="0.2"/>
    <row r="14530" ht="12.75" customHeight="1" x14ac:dyDescent="0.2"/>
    <row r="14531" ht="12.75" customHeight="1" x14ac:dyDescent="0.2"/>
    <row r="14532" ht="12.75" customHeight="1" x14ac:dyDescent="0.2"/>
    <row r="14533" ht="12.75" customHeight="1" x14ac:dyDescent="0.2"/>
    <row r="14534" ht="12.75" customHeight="1" x14ac:dyDescent="0.2"/>
    <row r="14535" ht="12.75" customHeight="1" x14ac:dyDescent="0.2"/>
    <row r="14536" ht="12.75" customHeight="1" x14ac:dyDescent="0.2"/>
    <row r="14537" ht="12.75" customHeight="1" x14ac:dyDescent="0.2"/>
    <row r="14538" ht="12.75" customHeight="1" x14ac:dyDescent="0.2"/>
    <row r="14539" ht="12.75" customHeight="1" x14ac:dyDescent="0.2"/>
    <row r="14540" ht="12.75" customHeight="1" x14ac:dyDescent="0.2"/>
    <row r="14541" ht="12.75" customHeight="1" x14ac:dyDescent="0.2"/>
    <row r="14542" ht="12.75" customHeight="1" x14ac:dyDescent="0.2"/>
    <row r="14543" ht="12.75" customHeight="1" x14ac:dyDescent="0.2"/>
    <row r="14544" ht="12.75" customHeight="1" x14ac:dyDescent="0.2"/>
    <row r="14545" ht="12.75" customHeight="1" x14ac:dyDescent="0.2"/>
    <row r="14546" ht="12.75" customHeight="1" x14ac:dyDescent="0.2"/>
    <row r="14547" ht="12.75" customHeight="1" x14ac:dyDescent="0.2"/>
    <row r="14548" ht="12.75" customHeight="1" x14ac:dyDescent="0.2"/>
    <row r="14549" ht="12.75" customHeight="1" x14ac:dyDescent="0.2"/>
    <row r="14550" ht="12.75" customHeight="1" x14ac:dyDescent="0.2"/>
    <row r="14551" ht="12.75" customHeight="1" x14ac:dyDescent="0.2"/>
    <row r="14552" ht="12.75" customHeight="1" x14ac:dyDescent="0.2"/>
    <row r="14553" ht="12.75" customHeight="1" x14ac:dyDescent="0.2"/>
    <row r="14554" ht="12.75" customHeight="1" x14ac:dyDescent="0.2"/>
    <row r="14555" ht="12.75" customHeight="1" x14ac:dyDescent="0.2"/>
    <row r="14556" ht="12.75" customHeight="1" x14ac:dyDescent="0.2"/>
    <row r="14557" ht="12.75" customHeight="1" x14ac:dyDescent="0.2"/>
    <row r="14558" ht="12.75" customHeight="1" x14ac:dyDescent="0.2"/>
    <row r="14559" ht="12.75" customHeight="1" x14ac:dyDescent="0.2"/>
    <row r="14560" ht="12.75" customHeight="1" x14ac:dyDescent="0.2"/>
    <row r="14561" ht="12.75" customHeight="1" x14ac:dyDescent="0.2"/>
    <row r="14562" ht="12.75" customHeight="1" x14ac:dyDescent="0.2"/>
    <row r="14563" ht="12.75" customHeight="1" x14ac:dyDescent="0.2"/>
    <row r="14564" ht="12.75" customHeight="1" x14ac:dyDescent="0.2"/>
    <row r="14565" ht="12.75" customHeight="1" x14ac:dyDescent="0.2"/>
    <row r="14566" ht="12.75" customHeight="1" x14ac:dyDescent="0.2"/>
    <row r="14567" ht="12.75" customHeight="1" x14ac:dyDescent="0.2"/>
    <row r="14568" ht="12.75" customHeight="1" x14ac:dyDescent="0.2"/>
    <row r="14569" ht="12.75" customHeight="1" x14ac:dyDescent="0.2"/>
    <row r="14570" ht="12.75" customHeight="1" x14ac:dyDescent="0.2"/>
    <row r="14571" ht="12.75" customHeight="1" x14ac:dyDescent="0.2"/>
    <row r="14572" ht="12.75" customHeight="1" x14ac:dyDescent="0.2"/>
    <row r="14573" ht="12.75" customHeight="1" x14ac:dyDescent="0.2"/>
    <row r="14574" ht="12.75" customHeight="1" x14ac:dyDescent="0.2"/>
    <row r="14575" ht="12.75" customHeight="1" x14ac:dyDescent="0.2"/>
    <row r="14576" ht="12.75" customHeight="1" x14ac:dyDescent="0.2"/>
    <row r="14577" ht="12.75" customHeight="1" x14ac:dyDescent="0.2"/>
    <row r="14578" ht="12.75" customHeight="1" x14ac:dyDescent="0.2"/>
    <row r="14579" ht="12.75" customHeight="1" x14ac:dyDescent="0.2"/>
    <row r="14580" ht="12.75" customHeight="1" x14ac:dyDescent="0.2"/>
    <row r="14581" ht="12.75" customHeight="1" x14ac:dyDescent="0.2"/>
    <row r="14582" ht="12.75" customHeight="1" x14ac:dyDescent="0.2"/>
    <row r="14583" ht="12.75" customHeight="1" x14ac:dyDescent="0.2"/>
    <row r="14584" ht="12.75" customHeight="1" x14ac:dyDescent="0.2"/>
    <row r="14585" ht="12.75" customHeight="1" x14ac:dyDescent="0.2"/>
    <row r="14586" ht="12.75" customHeight="1" x14ac:dyDescent="0.2"/>
    <row r="14587" ht="12.75" customHeight="1" x14ac:dyDescent="0.2"/>
    <row r="14588" ht="12.75" customHeight="1" x14ac:dyDescent="0.2"/>
    <row r="14589" ht="12.75" customHeight="1" x14ac:dyDescent="0.2"/>
    <row r="14590" ht="12.75" customHeight="1" x14ac:dyDescent="0.2"/>
    <row r="14591" ht="12.75" customHeight="1" x14ac:dyDescent="0.2"/>
    <row r="14592" ht="12.75" customHeight="1" x14ac:dyDescent="0.2"/>
    <row r="14593" ht="12.75" customHeight="1" x14ac:dyDescent="0.2"/>
    <row r="14594" ht="12.75" customHeight="1" x14ac:dyDescent="0.2"/>
    <row r="14595" ht="12.75" customHeight="1" x14ac:dyDescent="0.2"/>
    <row r="14596" ht="12.75" customHeight="1" x14ac:dyDescent="0.2"/>
    <row r="14597" ht="12.75" customHeight="1" x14ac:dyDescent="0.2"/>
    <row r="14598" ht="12.75" customHeight="1" x14ac:dyDescent="0.2"/>
    <row r="14599" ht="12.75" customHeight="1" x14ac:dyDescent="0.2"/>
    <row r="14600" ht="12.75" customHeight="1" x14ac:dyDescent="0.2"/>
    <row r="14601" ht="12.75" customHeight="1" x14ac:dyDescent="0.2"/>
    <row r="14602" ht="12.75" customHeight="1" x14ac:dyDescent="0.2"/>
    <row r="14603" ht="12.75" customHeight="1" x14ac:dyDescent="0.2"/>
    <row r="14604" ht="12.75" customHeight="1" x14ac:dyDescent="0.2"/>
    <row r="14605" ht="12.75" customHeight="1" x14ac:dyDescent="0.2"/>
    <row r="14606" ht="12.75" customHeight="1" x14ac:dyDescent="0.2"/>
    <row r="14607" ht="12.75" customHeight="1" x14ac:dyDescent="0.2"/>
    <row r="14608" ht="12.75" customHeight="1" x14ac:dyDescent="0.2"/>
    <row r="14609" ht="12.75" customHeight="1" x14ac:dyDescent="0.2"/>
    <row r="14610" ht="12.75" customHeight="1" x14ac:dyDescent="0.2"/>
    <row r="14611" ht="12.75" customHeight="1" x14ac:dyDescent="0.2"/>
    <row r="14612" ht="12.75" customHeight="1" x14ac:dyDescent="0.2"/>
    <row r="14613" ht="12.75" customHeight="1" x14ac:dyDescent="0.2"/>
    <row r="14614" ht="12.75" customHeight="1" x14ac:dyDescent="0.2"/>
    <row r="14615" ht="12.75" customHeight="1" x14ac:dyDescent="0.2"/>
    <row r="14616" ht="12.75" customHeight="1" x14ac:dyDescent="0.2"/>
    <row r="14617" ht="12.75" customHeight="1" x14ac:dyDescent="0.2"/>
    <row r="14618" ht="12.75" customHeight="1" x14ac:dyDescent="0.2"/>
    <row r="14619" ht="12.75" customHeight="1" x14ac:dyDescent="0.2"/>
    <row r="14620" ht="12.75" customHeight="1" x14ac:dyDescent="0.2"/>
    <row r="14621" ht="12.75" customHeight="1" x14ac:dyDescent="0.2"/>
    <row r="14622" ht="12.75" customHeight="1" x14ac:dyDescent="0.2"/>
    <row r="14623" ht="12.75" customHeight="1" x14ac:dyDescent="0.2"/>
    <row r="14624" ht="12.75" customHeight="1" x14ac:dyDescent="0.2"/>
    <row r="14625" ht="12.75" customHeight="1" x14ac:dyDescent="0.2"/>
    <row r="14626" ht="12.75" customHeight="1" x14ac:dyDescent="0.2"/>
    <row r="14627" ht="12.75" customHeight="1" x14ac:dyDescent="0.2"/>
    <row r="14628" ht="12.75" customHeight="1" x14ac:dyDescent="0.2"/>
    <row r="14629" ht="12.75" customHeight="1" x14ac:dyDescent="0.2"/>
    <row r="14630" ht="12.75" customHeight="1" x14ac:dyDescent="0.2"/>
    <row r="14631" ht="12.75" customHeight="1" x14ac:dyDescent="0.2"/>
    <row r="14632" ht="12.75" customHeight="1" x14ac:dyDescent="0.2"/>
    <row r="14633" ht="12.75" customHeight="1" x14ac:dyDescent="0.2"/>
    <row r="14634" ht="12.75" customHeight="1" x14ac:dyDescent="0.2"/>
    <row r="14635" ht="12.75" customHeight="1" x14ac:dyDescent="0.2"/>
    <row r="14636" ht="12.75" customHeight="1" x14ac:dyDescent="0.2"/>
    <row r="14637" ht="12.75" customHeight="1" x14ac:dyDescent="0.2"/>
    <row r="14638" ht="12.75" customHeight="1" x14ac:dyDescent="0.2"/>
    <row r="14639" ht="12.75" customHeight="1" x14ac:dyDescent="0.2"/>
    <row r="14640" ht="12.75" customHeight="1" x14ac:dyDescent="0.2"/>
    <row r="14641" ht="12.75" customHeight="1" x14ac:dyDescent="0.2"/>
    <row r="14642" ht="12.75" customHeight="1" x14ac:dyDescent="0.2"/>
    <row r="14643" ht="12.75" customHeight="1" x14ac:dyDescent="0.2"/>
    <row r="14644" ht="12.75" customHeight="1" x14ac:dyDescent="0.2"/>
    <row r="14645" ht="12.75" customHeight="1" x14ac:dyDescent="0.2"/>
    <row r="14646" ht="12.75" customHeight="1" x14ac:dyDescent="0.2"/>
    <row r="14647" ht="12.75" customHeight="1" x14ac:dyDescent="0.2"/>
    <row r="14648" ht="12.75" customHeight="1" x14ac:dyDescent="0.2"/>
    <row r="14649" ht="12.75" customHeight="1" x14ac:dyDescent="0.2"/>
    <row r="14650" ht="12.75" customHeight="1" x14ac:dyDescent="0.2"/>
    <row r="14651" ht="12.75" customHeight="1" x14ac:dyDescent="0.2"/>
    <row r="14652" ht="12.75" customHeight="1" x14ac:dyDescent="0.2"/>
    <row r="14653" ht="12.75" customHeight="1" x14ac:dyDescent="0.2"/>
    <row r="14654" ht="12.75" customHeight="1" x14ac:dyDescent="0.2"/>
    <row r="14655" ht="12.75" customHeight="1" x14ac:dyDescent="0.2"/>
    <row r="14656" ht="12.75" customHeight="1" x14ac:dyDescent="0.2"/>
    <row r="14657" ht="12.75" customHeight="1" x14ac:dyDescent="0.2"/>
    <row r="14658" ht="12.75" customHeight="1" x14ac:dyDescent="0.2"/>
    <row r="14659" ht="12.75" customHeight="1" x14ac:dyDescent="0.2"/>
    <row r="14660" ht="12.75" customHeight="1" x14ac:dyDescent="0.2"/>
    <row r="14661" ht="12.75" customHeight="1" x14ac:dyDescent="0.2"/>
    <row r="14662" ht="12.75" customHeight="1" x14ac:dyDescent="0.2"/>
    <row r="14663" ht="12.75" customHeight="1" x14ac:dyDescent="0.2"/>
    <row r="14664" ht="12.75" customHeight="1" x14ac:dyDescent="0.2"/>
    <row r="14665" ht="12.75" customHeight="1" x14ac:dyDescent="0.2"/>
    <row r="14666" ht="12.75" customHeight="1" x14ac:dyDescent="0.2"/>
    <row r="14667" ht="12.75" customHeight="1" x14ac:dyDescent="0.2"/>
    <row r="14668" ht="12.75" customHeight="1" x14ac:dyDescent="0.2"/>
    <row r="14669" ht="12.75" customHeight="1" x14ac:dyDescent="0.2"/>
    <row r="14670" ht="12.75" customHeight="1" x14ac:dyDescent="0.2"/>
    <row r="14671" ht="12.75" customHeight="1" x14ac:dyDescent="0.2"/>
    <row r="14672" ht="12.75" customHeight="1" x14ac:dyDescent="0.2"/>
    <row r="14673" ht="12.75" customHeight="1" x14ac:dyDescent="0.2"/>
    <row r="14674" ht="12.75" customHeight="1" x14ac:dyDescent="0.2"/>
    <row r="14675" ht="12.75" customHeight="1" x14ac:dyDescent="0.2"/>
    <row r="14676" ht="12.75" customHeight="1" x14ac:dyDescent="0.2"/>
    <row r="14677" ht="12.75" customHeight="1" x14ac:dyDescent="0.2"/>
    <row r="14678" ht="12.75" customHeight="1" x14ac:dyDescent="0.2"/>
    <row r="14679" ht="12.75" customHeight="1" x14ac:dyDescent="0.2"/>
    <row r="14680" ht="12.75" customHeight="1" x14ac:dyDescent="0.2"/>
    <row r="14681" ht="12.75" customHeight="1" x14ac:dyDescent="0.2"/>
    <row r="14682" ht="12.75" customHeight="1" x14ac:dyDescent="0.2"/>
    <row r="14683" ht="12.75" customHeight="1" x14ac:dyDescent="0.2"/>
    <row r="14684" ht="12.75" customHeight="1" x14ac:dyDescent="0.2"/>
    <row r="14685" ht="12.75" customHeight="1" x14ac:dyDescent="0.2"/>
    <row r="14686" ht="12.75" customHeight="1" x14ac:dyDescent="0.2"/>
    <row r="14687" ht="12.75" customHeight="1" x14ac:dyDescent="0.2"/>
    <row r="14688" ht="12.75" customHeight="1" x14ac:dyDescent="0.2"/>
    <row r="14689" ht="12.75" customHeight="1" x14ac:dyDescent="0.2"/>
    <row r="14690" ht="12.75" customHeight="1" x14ac:dyDescent="0.2"/>
    <row r="14691" ht="12.75" customHeight="1" x14ac:dyDescent="0.2"/>
    <row r="14692" ht="12.75" customHeight="1" x14ac:dyDescent="0.2"/>
    <row r="14693" ht="12.75" customHeight="1" x14ac:dyDescent="0.2"/>
    <row r="14694" ht="12.75" customHeight="1" x14ac:dyDescent="0.2"/>
    <row r="14695" ht="12.75" customHeight="1" x14ac:dyDescent="0.2"/>
    <row r="14696" ht="12.75" customHeight="1" x14ac:dyDescent="0.2"/>
    <row r="14697" ht="12.75" customHeight="1" x14ac:dyDescent="0.2"/>
    <row r="14698" ht="12.75" customHeight="1" x14ac:dyDescent="0.2"/>
    <row r="14699" ht="12.75" customHeight="1" x14ac:dyDescent="0.2"/>
    <row r="14700" ht="12.75" customHeight="1" x14ac:dyDescent="0.2"/>
    <row r="14701" ht="12.75" customHeight="1" x14ac:dyDescent="0.2"/>
    <row r="14702" ht="12.75" customHeight="1" x14ac:dyDescent="0.2"/>
    <row r="14703" ht="12.75" customHeight="1" x14ac:dyDescent="0.2"/>
    <row r="14704" ht="12.75" customHeight="1" x14ac:dyDescent="0.2"/>
    <row r="14705" ht="12.75" customHeight="1" x14ac:dyDescent="0.2"/>
    <row r="14706" ht="12.75" customHeight="1" x14ac:dyDescent="0.2"/>
    <row r="14707" ht="12.75" customHeight="1" x14ac:dyDescent="0.2"/>
    <row r="14708" ht="12.75" customHeight="1" x14ac:dyDescent="0.2"/>
    <row r="14709" ht="12.75" customHeight="1" x14ac:dyDescent="0.2"/>
    <row r="14710" ht="12.75" customHeight="1" x14ac:dyDescent="0.2"/>
    <row r="14711" ht="12.75" customHeight="1" x14ac:dyDescent="0.2"/>
    <row r="14712" ht="12.75" customHeight="1" x14ac:dyDescent="0.2"/>
    <row r="14713" ht="12.75" customHeight="1" x14ac:dyDescent="0.2"/>
    <row r="14714" ht="12.75" customHeight="1" x14ac:dyDescent="0.2"/>
    <row r="14715" ht="12.75" customHeight="1" x14ac:dyDescent="0.2"/>
    <row r="14716" ht="12.75" customHeight="1" x14ac:dyDescent="0.2"/>
    <row r="14717" ht="12.75" customHeight="1" x14ac:dyDescent="0.2"/>
    <row r="14718" ht="12.75" customHeight="1" x14ac:dyDescent="0.2"/>
    <row r="14719" ht="12.75" customHeight="1" x14ac:dyDescent="0.2"/>
    <row r="14720" ht="12.75" customHeight="1" x14ac:dyDescent="0.2"/>
    <row r="14721" ht="12.75" customHeight="1" x14ac:dyDescent="0.2"/>
    <row r="14722" ht="12.75" customHeight="1" x14ac:dyDescent="0.2"/>
    <row r="14723" ht="12.75" customHeight="1" x14ac:dyDescent="0.2"/>
    <row r="14724" ht="12.75" customHeight="1" x14ac:dyDescent="0.2"/>
    <row r="14725" ht="12.75" customHeight="1" x14ac:dyDescent="0.2"/>
    <row r="14726" ht="12.75" customHeight="1" x14ac:dyDescent="0.2"/>
    <row r="14727" ht="12.75" customHeight="1" x14ac:dyDescent="0.2"/>
    <row r="14728" ht="12.75" customHeight="1" x14ac:dyDescent="0.2"/>
    <row r="14729" ht="12.75" customHeight="1" x14ac:dyDescent="0.2"/>
    <row r="14730" ht="12.75" customHeight="1" x14ac:dyDescent="0.2"/>
    <row r="14731" ht="12.75" customHeight="1" x14ac:dyDescent="0.2"/>
    <row r="14732" ht="12.75" customHeight="1" x14ac:dyDescent="0.2"/>
    <row r="14733" ht="12.75" customHeight="1" x14ac:dyDescent="0.2"/>
    <row r="14734" ht="12.75" customHeight="1" x14ac:dyDescent="0.2"/>
    <row r="14735" ht="12.75" customHeight="1" x14ac:dyDescent="0.2"/>
    <row r="14736" ht="12.75" customHeight="1" x14ac:dyDescent="0.2"/>
    <row r="14737" ht="12.75" customHeight="1" x14ac:dyDescent="0.2"/>
    <row r="14738" ht="12.75" customHeight="1" x14ac:dyDescent="0.2"/>
    <row r="14739" ht="12.75" customHeight="1" x14ac:dyDescent="0.2"/>
    <row r="14740" ht="12.75" customHeight="1" x14ac:dyDescent="0.2"/>
    <row r="14741" ht="12.75" customHeight="1" x14ac:dyDescent="0.2"/>
    <row r="14742" ht="12.75" customHeight="1" x14ac:dyDescent="0.2"/>
    <row r="14743" ht="12.75" customHeight="1" x14ac:dyDescent="0.2"/>
    <row r="14744" ht="12.75" customHeight="1" x14ac:dyDescent="0.2"/>
    <row r="14745" ht="12.75" customHeight="1" x14ac:dyDescent="0.2"/>
    <row r="14746" ht="12.75" customHeight="1" x14ac:dyDescent="0.2"/>
    <row r="14747" ht="12.75" customHeight="1" x14ac:dyDescent="0.2"/>
    <row r="14748" ht="12.75" customHeight="1" x14ac:dyDescent="0.2"/>
    <row r="14749" ht="12.75" customHeight="1" x14ac:dyDescent="0.2"/>
    <row r="14750" ht="12.75" customHeight="1" x14ac:dyDescent="0.2"/>
    <row r="14751" ht="12.75" customHeight="1" x14ac:dyDescent="0.2"/>
    <row r="14752" ht="12.75" customHeight="1" x14ac:dyDescent="0.2"/>
    <row r="14753" ht="12.75" customHeight="1" x14ac:dyDescent="0.2"/>
    <row r="14754" ht="12.75" customHeight="1" x14ac:dyDescent="0.2"/>
    <row r="14755" ht="12.75" customHeight="1" x14ac:dyDescent="0.2"/>
    <row r="14756" ht="12.75" customHeight="1" x14ac:dyDescent="0.2"/>
    <row r="14757" ht="12.75" customHeight="1" x14ac:dyDescent="0.2"/>
    <row r="14758" ht="12.75" customHeight="1" x14ac:dyDescent="0.2"/>
    <row r="14759" ht="12.75" customHeight="1" x14ac:dyDescent="0.2"/>
    <row r="14760" ht="12.75" customHeight="1" x14ac:dyDescent="0.2"/>
    <row r="14761" ht="12.75" customHeight="1" x14ac:dyDescent="0.2"/>
    <row r="14762" ht="12.75" customHeight="1" x14ac:dyDescent="0.2"/>
    <row r="14763" ht="12.75" customHeight="1" x14ac:dyDescent="0.2"/>
    <row r="14764" ht="12.75" customHeight="1" x14ac:dyDescent="0.2"/>
    <row r="14765" ht="12.75" customHeight="1" x14ac:dyDescent="0.2"/>
    <row r="14766" ht="12.75" customHeight="1" x14ac:dyDescent="0.2"/>
    <row r="14767" ht="12.75" customHeight="1" x14ac:dyDescent="0.2"/>
    <row r="14768" ht="12.75" customHeight="1" x14ac:dyDescent="0.2"/>
    <row r="14769" ht="12.75" customHeight="1" x14ac:dyDescent="0.2"/>
    <row r="14770" ht="12.75" customHeight="1" x14ac:dyDescent="0.2"/>
    <row r="14771" ht="12.75" customHeight="1" x14ac:dyDescent="0.2"/>
    <row r="14772" ht="12.75" customHeight="1" x14ac:dyDescent="0.2"/>
    <row r="14773" ht="12.75" customHeight="1" x14ac:dyDescent="0.2"/>
    <row r="14774" ht="12.75" customHeight="1" x14ac:dyDescent="0.2"/>
    <row r="14775" ht="12.75" customHeight="1" x14ac:dyDescent="0.2"/>
    <row r="14776" ht="12.75" customHeight="1" x14ac:dyDescent="0.2"/>
    <row r="14777" ht="12.75" customHeight="1" x14ac:dyDescent="0.2"/>
    <row r="14778" ht="12.75" customHeight="1" x14ac:dyDescent="0.2"/>
    <row r="14779" ht="12.75" customHeight="1" x14ac:dyDescent="0.2"/>
    <row r="14780" ht="12.75" customHeight="1" x14ac:dyDescent="0.2"/>
    <row r="14781" ht="12.75" customHeight="1" x14ac:dyDescent="0.2"/>
    <row r="14782" ht="12.75" customHeight="1" x14ac:dyDescent="0.2"/>
    <row r="14783" ht="12.75" customHeight="1" x14ac:dyDescent="0.2"/>
    <row r="14784" ht="12.75" customHeight="1" x14ac:dyDescent="0.2"/>
    <row r="14785" ht="12.75" customHeight="1" x14ac:dyDescent="0.2"/>
    <row r="14786" ht="12.75" customHeight="1" x14ac:dyDescent="0.2"/>
    <row r="14787" ht="12.75" customHeight="1" x14ac:dyDescent="0.2"/>
    <row r="14788" ht="12.75" customHeight="1" x14ac:dyDescent="0.2"/>
    <row r="14789" ht="12.75" customHeight="1" x14ac:dyDescent="0.2"/>
    <row r="14790" ht="12.75" customHeight="1" x14ac:dyDescent="0.2"/>
    <row r="14791" ht="12.75" customHeight="1" x14ac:dyDescent="0.2"/>
    <row r="14792" ht="12.75" customHeight="1" x14ac:dyDescent="0.2"/>
    <row r="14793" ht="12.75" customHeight="1" x14ac:dyDescent="0.2"/>
    <row r="14794" ht="12.75" customHeight="1" x14ac:dyDescent="0.2"/>
    <row r="14795" ht="12.75" customHeight="1" x14ac:dyDescent="0.2"/>
    <row r="14796" ht="12.75" customHeight="1" x14ac:dyDescent="0.2"/>
    <row r="14797" ht="12.75" customHeight="1" x14ac:dyDescent="0.2"/>
    <row r="14798" ht="12.75" customHeight="1" x14ac:dyDescent="0.2"/>
    <row r="14799" ht="12.75" customHeight="1" x14ac:dyDescent="0.2"/>
    <row r="14800" ht="12.75" customHeight="1" x14ac:dyDescent="0.2"/>
    <row r="14801" ht="12.75" customHeight="1" x14ac:dyDescent="0.2"/>
    <row r="14802" ht="12.75" customHeight="1" x14ac:dyDescent="0.2"/>
    <row r="14803" ht="12.75" customHeight="1" x14ac:dyDescent="0.2"/>
    <row r="14804" ht="12.75" customHeight="1" x14ac:dyDescent="0.2"/>
    <row r="14805" ht="12.75" customHeight="1" x14ac:dyDescent="0.2"/>
    <row r="14806" ht="12.75" customHeight="1" x14ac:dyDescent="0.2"/>
    <row r="14807" ht="12.75" customHeight="1" x14ac:dyDescent="0.2"/>
    <row r="14808" ht="12.75" customHeight="1" x14ac:dyDescent="0.2"/>
    <row r="14809" ht="12.75" customHeight="1" x14ac:dyDescent="0.2"/>
    <row r="14810" ht="12.75" customHeight="1" x14ac:dyDescent="0.2"/>
    <row r="14811" ht="12.75" customHeight="1" x14ac:dyDescent="0.2"/>
    <row r="14812" ht="12.75" customHeight="1" x14ac:dyDescent="0.2"/>
    <row r="14813" ht="12.75" customHeight="1" x14ac:dyDescent="0.2"/>
    <row r="14814" ht="12.75" customHeight="1" x14ac:dyDescent="0.2"/>
    <row r="14815" ht="12.75" customHeight="1" x14ac:dyDescent="0.2"/>
    <row r="14816" ht="12.75" customHeight="1" x14ac:dyDescent="0.2"/>
    <row r="14817" ht="12.75" customHeight="1" x14ac:dyDescent="0.2"/>
    <row r="14818" ht="12.75" customHeight="1" x14ac:dyDescent="0.2"/>
    <row r="14819" ht="12.75" customHeight="1" x14ac:dyDescent="0.2"/>
    <row r="14820" ht="12.75" customHeight="1" x14ac:dyDescent="0.2"/>
    <row r="14821" ht="12.75" customHeight="1" x14ac:dyDescent="0.2"/>
    <row r="14822" ht="12.75" customHeight="1" x14ac:dyDescent="0.2"/>
    <row r="14823" ht="12.75" customHeight="1" x14ac:dyDescent="0.2"/>
    <row r="14824" ht="12.75" customHeight="1" x14ac:dyDescent="0.2"/>
    <row r="14825" ht="12.75" customHeight="1" x14ac:dyDescent="0.2"/>
    <row r="14826" ht="12.75" customHeight="1" x14ac:dyDescent="0.2"/>
    <row r="14827" ht="12.75" customHeight="1" x14ac:dyDescent="0.2"/>
    <row r="14828" ht="12.75" customHeight="1" x14ac:dyDescent="0.2"/>
    <row r="14829" ht="12.75" customHeight="1" x14ac:dyDescent="0.2"/>
    <row r="14830" ht="12.75" customHeight="1" x14ac:dyDescent="0.2"/>
    <row r="14831" ht="12.75" customHeight="1" x14ac:dyDescent="0.2"/>
    <row r="14832" ht="12.75" customHeight="1" x14ac:dyDescent="0.2"/>
    <row r="14833" ht="12.75" customHeight="1" x14ac:dyDescent="0.2"/>
    <row r="14834" ht="12.75" customHeight="1" x14ac:dyDescent="0.2"/>
    <row r="14835" ht="12.75" customHeight="1" x14ac:dyDescent="0.2"/>
    <row r="14836" ht="12.75" customHeight="1" x14ac:dyDescent="0.2"/>
    <row r="14837" ht="12.75" customHeight="1" x14ac:dyDescent="0.2"/>
    <row r="14838" ht="12.75" customHeight="1" x14ac:dyDescent="0.2"/>
    <row r="14839" ht="12.75" customHeight="1" x14ac:dyDescent="0.2"/>
    <row r="14840" ht="12.75" customHeight="1" x14ac:dyDescent="0.2"/>
    <row r="14841" ht="12.75" customHeight="1" x14ac:dyDescent="0.2"/>
    <row r="14842" ht="12.75" customHeight="1" x14ac:dyDescent="0.2"/>
    <row r="14843" ht="12.75" customHeight="1" x14ac:dyDescent="0.2"/>
    <row r="14844" ht="12.75" customHeight="1" x14ac:dyDescent="0.2"/>
    <row r="14845" ht="12.75" customHeight="1" x14ac:dyDescent="0.2"/>
    <row r="14846" ht="12.75" customHeight="1" x14ac:dyDescent="0.2"/>
    <row r="14847" ht="12.75" customHeight="1" x14ac:dyDescent="0.2"/>
    <row r="14848" ht="12.75" customHeight="1" x14ac:dyDescent="0.2"/>
    <row r="14849" ht="12.75" customHeight="1" x14ac:dyDescent="0.2"/>
    <row r="14850" ht="12.75" customHeight="1" x14ac:dyDescent="0.2"/>
    <row r="14851" ht="12.75" customHeight="1" x14ac:dyDescent="0.2"/>
    <row r="14852" ht="12.75" customHeight="1" x14ac:dyDescent="0.2"/>
    <row r="14853" ht="12.75" customHeight="1" x14ac:dyDescent="0.2"/>
    <row r="14854" ht="12.75" customHeight="1" x14ac:dyDescent="0.2"/>
    <row r="14855" ht="12.75" customHeight="1" x14ac:dyDescent="0.2"/>
    <row r="14856" ht="12.75" customHeight="1" x14ac:dyDescent="0.2"/>
    <row r="14857" ht="12.75" customHeight="1" x14ac:dyDescent="0.2"/>
    <row r="14858" ht="12.75" customHeight="1" x14ac:dyDescent="0.2"/>
    <row r="14859" ht="12.75" customHeight="1" x14ac:dyDescent="0.2"/>
    <row r="14860" ht="12.75" customHeight="1" x14ac:dyDescent="0.2"/>
    <row r="14861" ht="12.75" customHeight="1" x14ac:dyDescent="0.2"/>
    <row r="14862" ht="12.75" customHeight="1" x14ac:dyDescent="0.2"/>
    <row r="14863" ht="12.75" customHeight="1" x14ac:dyDescent="0.2"/>
    <row r="14864" ht="12.75" customHeight="1" x14ac:dyDescent="0.2"/>
    <row r="14865" ht="12.75" customHeight="1" x14ac:dyDescent="0.2"/>
    <row r="14866" ht="12.75" customHeight="1" x14ac:dyDescent="0.2"/>
    <row r="14867" ht="12.75" customHeight="1" x14ac:dyDescent="0.2"/>
    <row r="14868" ht="12.75" customHeight="1" x14ac:dyDescent="0.2"/>
    <row r="14869" ht="12.75" customHeight="1" x14ac:dyDescent="0.2"/>
    <row r="14870" ht="12.75" customHeight="1" x14ac:dyDescent="0.2"/>
    <row r="14871" ht="12.75" customHeight="1" x14ac:dyDescent="0.2"/>
    <row r="14872" ht="12.75" customHeight="1" x14ac:dyDescent="0.2"/>
    <row r="14873" ht="12.75" customHeight="1" x14ac:dyDescent="0.2"/>
    <row r="14874" ht="12.75" customHeight="1" x14ac:dyDescent="0.2"/>
    <row r="14875" ht="12.75" customHeight="1" x14ac:dyDescent="0.2"/>
    <row r="14876" ht="12.75" customHeight="1" x14ac:dyDescent="0.2"/>
    <row r="14877" ht="12.75" customHeight="1" x14ac:dyDescent="0.2"/>
    <row r="14878" ht="12.75" customHeight="1" x14ac:dyDescent="0.2"/>
    <row r="14879" ht="12.75" customHeight="1" x14ac:dyDescent="0.2"/>
    <row r="14880" ht="12.75" customHeight="1" x14ac:dyDescent="0.2"/>
    <row r="14881" ht="12.75" customHeight="1" x14ac:dyDescent="0.2"/>
    <row r="14882" ht="12.75" customHeight="1" x14ac:dyDescent="0.2"/>
    <row r="14883" ht="12.75" customHeight="1" x14ac:dyDescent="0.2"/>
    <row r="14884" ht="12.75" customHeight="1" x14ac:dyDescent="0.2"/>
    <row r="14885" ht="12.75" customHeight="1" x14ac:dyDescent="0.2"/>
    <row r="14886" ht="12.75" customHeight="1" x14ac:dyDescent="0.2"/>
    <row r="14887" ht="12.75" customHeight="1" x14ac:dyDescent="0.2"/>
    <row r="14888" ht="12.75" customHeight="1" x14ac:dyDescent="0.2"/>
    <row r="14889" ht="12.75" customHeight="1" x14ac:dyDescent="0.2"/>
    <row r="14890" ht="12.75" customHeight="1" x14ac:dyDescent="0.2"/>
    <row r="14891" ht="12.75" customHeight="1" x14ac:dyDescent="0.2"/>
    <row r="14892" ht="12.75" customHeight="1" x14ac:dyDescent="0.2"/>
    <row r="14893" ht="12.75" customHeight="1" x14ac:dyDescent="0.2"/>
    <row r="14894" ht="12.75" customHeight="1" x14ac:dyDescent="0.2"/>
    <row r="14895" ht="12.75" customHeight="1" x14ac:dyDescent="0.2"/>
    <row r="14896" ht="12.75" customHeight="1" x14ac:dyDescent="0.2"/>
    <row r="14897" ht="12.75" customHeight="1" x14ac:dyDescent="0.2"/>
    <row r="14898" ht="12.75" customHeight="1" x14ac:dyDescent="0.2"/>
    <row r="14899" ht="12.75" customHeight="1" x14ac:dyDescent="0.2"/>
    <row r="14900" ht="12.75" customHeight="1" x14ac:dyDescent="0.2"/>
    <row r="14901" ht="12.75" customHeight="1" x14ac:dyDescent="0.2"/>
    <row r="14902" ht="12.75" customHeight="1" x14ac:dyDescent="0.2"/>
    <row r="14903" ht="12.75" customHeight="1" x14ac:dyDescent="0.2"/>
    <row r="14904" ht="12.75" customHeight="1" x14ac:dyDescent="0.2"/>
    <row r="14905" ht="12.75" customHeight="1" x14ac:dyDescent="0.2"/>
    <row r="14906" ht="12.75" customHeight="1" x14ac:dyDescent="0.2"/>
    <row r="14907" ht="12.75" customHeight="1" x14ac:dyDescent="0.2"/>
    <row r="14908" ht="12.75" customHeight="1" x14ac:dyDescent="0.2"/>
    <row r="14909" ht="12.75" customHeight="1" x14ac:dyDescent="0.2"/>
    <row r="14910" ht="12.75" customHeight="1" x14ac:dyDescent="0.2"/>
    <row r="14911" ht="12.75" customHeight="1" x14ac:dyDescent="0.2"/>
    <row r="14912" ht="12.75" customHeight="1" x14ac:dyDescent="0.2"/>
    <row r="14913" ht="12.75" customHeight="1" x14ac:dyDescent="0.2"/>
    <row r="14914" ht="12.75" customHeight="1" x14ac:dyDescent="0.2"/>
    <row r="14915" ht="12.75" customHeight="1" x14ac:dyDescent="0.2"/>
    <row r="14916" ht="12.75" customHeight="1" x14ac:dyDescent="0.2"/>
    <row r="14917" ht="12.75" customHeight="1" x14ac:dyDescent="0.2"/>
    <row r="14918" ht="12.75" customHeight="1" x14ac:dyDescent="0.2"/>
    <row r="14919" ht="12.75" customHeight="1" x14ac:dyDescent="0.2"/>
    <row r="14920" ht="12.75" customHeight="1" x14ac:dyDescent="0.2"/>
    <row r="14921" ht="12.75" customHeight="1" x14ac:dyDescent="0.2"/>
    <row r="14922" ht="12.75" customHeight="1" x14ac:dyDescent="0.2"/>
    <row r="14923" ht="12.75" customHeight="1" x14ac:dyDescent="0.2"/>
    <row r="14924" ht="12.75" customHeight="1" x14ac:dyDescent="0.2"/>
    <row r="14925" ht="12.75" customHeight="1" x14ac:dyDescent="0.2"/>
    <row r="14926" ht="12.75" customHeight="1" x14ac:dyDescent="0.2"/>
    <row r="14927" ht="12.75" customHeight="1" x14ac:dyDescent="0.2"/>
    <row r="14928" ht="12.75" customHeight="1" x14ac:dyDescent="0.2"/>
    <row r="14929" ht="12.75" customHeight="1" x14ac:dyDescent="0.2"/>
    <row r="14930" ht="12.75" customHeight="1" x14ac:dyDescent="0.2"/>
    <row r="14931" ht="12.75" customHeight="1" x14ac:dyDescent="0.2"/>
    <row r="14932" ht="12.75" customHeight="1" x14ac:dyDescent="0.2"/>
    <row r="14933" ht="12.75" customHeight="1" x14ac:dyDescent="0.2"/>
    <row r="14934" ht="12.75" customHeight="1" x14ac:dyDescent="0.2"/>
    <row r="14935" ht="12.75" customHeight="1" x14ac:dyDescent="0.2"/>
    <row r="14936" ht="12.75" customHeight="1" x14ac:dyDescent="0.2"/>
    <row r="14937" ht="12.75" customHeight="1" x14ac:dyDescent="0.2"/>
    <row r="14938" ht="12.75" customHeight="1" x14ac:dyDescent="0.2"/>
    <row r="14939" ht="12.75" customHeight="1" x14ac:dyDescent="0.2"/>
    <row r="14940" ht="12.75" customHeight="1" x14ac:dyDescent="0.2"/>
    <row r="14941" ht="12.75" customHeight="1" x14ac:dyDescent="0.2"/>
    <row r="14942" ht="12.75" customHeight="1" x14ac:dyDescent="0.2"/>
    <row r="14943" ht="12.75" customHeight="1" x14ac:dyDescent="0.2"/>
    <row r="14944" ht="12.75" customHeight="1" x14ac:dyDescent="0.2"/>
    <row r="14945" ht="12.75" customHeight="1" x14ac:dyDescent="0.2"/>
    <row r="14946" ht="12.75" customHeight="1" x14ac:dyDescent="0.2"/>
    <row r="14947" ht="12.75" customHeight="1" x14ac:dyDescent="0.2"/>
    <row r="14948" ht="12.75" customHeight="1" x14ac:dyDescent="0.2"/>
    <row r="14949" ht="12.75" customHeight="1" x14ac:dyDescent="0.2"/>
    <row r="14950" ht="12.75" customHeight="1" x14ac:dyDescent="0.2"/>
    <row r="14951" ht="12.75" customHeight="1" x14ac:dyDescent="0.2"/>
    <row r="14952" ht="12.75" customHeight="1" x14ac:dyDescent="0.2"/>
    <row r="14953" ht="12.75" customHeight="1" x14ac:dyDescent="0.2"/>
    <row r="14954" ht="12.75" customHeight="1" x14ac:dyDescent="0.2"/>
    <row r="14955" ht="12.75" customHeight="1" x14ac:dyDescent="0.2"/>
    <row r="14956" ht="12.75" customHeight="1" x14ac:dyDescent="0.2"/>
    <row r="14957" ht="12.75" customHeight="1" x14ac:dyDescent="0.2"/>
    <row r="14958" ht="12.75" customHeight="1" x14ac:dyDescent="0.2"/>
    <row r="14959" ht="12.75" customHeight="1" x14ac:dyDescent="0.2"/>
    <row r="14960" ht="12.75" customHeight="1" x14ac:dyDescent="0.2"/>
    <row r="14961" ht="12.75" customHeight="1" x14ac:dyDescent="0.2"/>
    <row r="14962" ht="12.75" customHeight="1" x14ac:dyDescent="0.2"/>
    <row r="14963" ht="12.75" customHeight="1" x14ac:dyDescent="0.2"/>
    <row r="14964" ht="12.75" customHeight="1" x14ac:dyDescent="0.2"/>
    <row r="14965" ht="12.75" customHeight="1" x14ac:dyDescent="0.2"/>
    <row r="14966" ht="12.75" customHeight="1" x14ac:dyDescent="0.2"/>
    <row r="14967" ht="12.75" customHeight="1" x14ac:dyDescent="0.2"/>
    <row r="14968" ht="12.75" customHeight="1" x14ac:dyDescent="0.2"/>
    <row r="14969" ht="12.75" customHeight="1" x14ac:dyDescent="0.2"/>
    <row r="14970" ht="12.75" customHeight="1" x14ac:dyDescent="0.2"/>
    <row r="14971" ht="12.75" customHeight="1" x14ac:dyDescent="0.2"/>
    <row r="14972" ht="12.75" customHeight="1" x14ac:dyDescent="0.2"/>
    <row r="14973" ht="12.75" customHeight="1" x14ac:dyDescent="0.2"/>
    <row r="14974" ht="12.75" customHeight="1" x14ac:dyDescent="0.2"/>
    <row r="14975" ht="12.75" customHeight="1" x14ac:dyDescent="0.2"/>
    <row r="14976" ht="12.75" customHeight="1" x14ac:dyDescent="0.2"/>
    <row r="14977" ht="12.75" customHeight="1" x14ac:dyDescent="0.2"/>
    <row r="14978" ht="12.75" customHeight="1" x14ac:dyDescent="0.2"/>
    <row r="14979" ht="12.75" customHeight="1" x14ac:dyDescent="0.2"/>
    <row r="14980" ht="12.75" customHeight="1" x14ac:dyDescent="0.2"/>
    <row r="14981" ht="12.75" customHeight="1" x14ac:dyDescent="0.2"/>
    <row r="14982" ht="12.75" customHeight="1" x14ac:dyDescent="0.2"/>
    <row r="14983" ht="12.75" customHeight="1" x14ac:dyDescent="0.2"/>
    <row r="14984" ht="12.75" customHeight="1" x14ac:dyDescent="0.2"/>
    <row r="14985" ht="12.75" customHeight="1" x14ac:dyDescent="0.2"/>
    <row r="14986" ht="12.75" customHeight="1" x14ac:dyDescent="0.2"/>
    <row r="14987" ht="12.75" customHeight="1" x14ac:dyDescent="0.2"/>
    <row r="14988" ht="12.75" customHeight="1" x14ac:dyDescent="0.2"/>
    <row r="14989" ht="12.75" customHeight="1" x14ac:dyDescent="0.2"/>
    <row r="14990" ht="12.75" customHeight="1" x14ac:dyDescent="0.2"/>
    <row r="14991" ht="12.75" customHeight="1" x14ac:dyDescent="0.2"/>
    <row r="14992" ht="12.75" customHeight="1" x14ac:dyDescent="0.2"/>
    <row r="14993" ht="12.75" customHeight="1" x14ac:dyDescent="0.2"/>
    <row r="14994" ht="12.75" customHeight="1" x14ac:dyDescent="0.2"/>
    <row r="14995" ht="12.75" customHeight="1" x14ac:dyDescent="0.2"/>
    <row r="14996" ht="12.75" customHeight="1" x14ac:dyDescent="0.2"/>
    <row r="14997" ht="12.75" customHeight="1" x14ac:dyDescent="0.2"/>
    <row r="14998" ht="12.75" customHeight="1" x14ac:dyDescent="0.2"/>
    <row r="14999" ht="12.75" customHeight="1" x14ac:dyDescent="0.2"/>
    <row r="15000" ht="12.75" customHeight="1" x14ac:dyDescent="0.2"/>
    <row r="15001" ht="12.75" customHeight="1" x14ac:dyDescent="0.2"/>
    <row r="15002" ht="12.75" customHeight="1" x14ac:dyDescent="0.2"/>
    <row r="15003" ht="12.75" customHeight="1" x14ac:dyDescent="0.2"/>
    <row r="15004" ht="12.75" customHeight="1" x14ac:dyDescent="0.2"/>
    <row r="15005" ht="12.75" customHeight="1" x14ac:dyDescent="0.2"/>
    <row r="15006" ht="12.75" customHeight="1" x14ac:dyDescent="0.2"/>
    <row r="15007" ht="12.75" customHeight="1" x14ac:dyDescent="0.2"/>
    <row r="15008" ht="12.75" customHeight="1" x14ac:dyDescent="0.2"/>
    <row r="15009" ht="12.75" customHeight="1" x14ac:dyDescent="0.2"/>
    <row r="15010" ht="12.75" customHeight="1" x14ac:dyDescent="0.2"/>
    <row r="15011" ht="12.75" customHeight="1" x14ac:dyDescent="0.2"/>
    <row r="15012" ht="12.75" customHeight="1" x14ac:dyDescent="0.2"/>
    <row r="15013" ht="12.75" customHeight="1" x14ac:dyDescent="0.2"/>
    <row r="15014" ht="12.75" customHeight="1" x14ac:dyDescent="0.2"/>
    <row r="15015" ht="12.75" customHeight="1" x14ac:dyDescent="0.2"/>
    <row r="15016" ht="12.75" customHeight="1" x14ac:dyDescent="0.2"/>
    <row r="15017" ht="12.75" customHeight="1" x14ac:dyDescent="0.2"/>
    <row r="15018" ht="12.75" customHeight="1" x14ac:dyDescent="0.2"/>
    <row r="15019" ht="12.75" customHeight="1" x14ac:dyDescent="0.2"/>
    <row r="15020" ht="12.75" customHeight="1" x14ac:dyDescent="0.2"/>
    <row r="15021" ht="12.75" customHeight="1" x14ac:dyDescent="0.2"/>
    <row r="15022" ht="12.75" customHeight="1" x14ac:dyDescent="0.2"/>
    <row r="15023" ht="12.75" customHeight="1" x14ac:dyDescent="0.2"/>
    <row r="15024" ht="12.75" customHeight="1" x14ac:dyDescent="0.2"/>
    <row r="15025" ht="12.75" customHeight="1" x14ac:dyDescent="0.2"/>
    <row r="15026" ht="12.75" customHeight="1" x14ac:dyDescent="0.2"/>
    <row r="15027" ht="12.75" customHeight="1" x14ac:dyDescent="0.2"/>
    <row r="15028" ht="12.75" customHeight="1" x14ac:dyDescent="0.2"/>
    <row r="15029" ht="12.75" customHeight="1" x14ac:dyDescent="0.2"/>
    <row r="15030" ht="12.75" customHeight="1" x14ac:dyDescent="0.2"/>
    <row r="15031" ht="12.75" customHeight="1" x14ac:dyDescent="0.2"/>
    <row r="15032" ht="12.75" customHeight="1" x14ac:dyDescent="0.2"/>
    <row r="15033" ht="12.75" customHeight="1" x14ac:dyDescent="0.2"/>
    <row r="15034" ht="12.75" customHeight="1" x14ac:dyDescent="0.2"/>
    <row r="15035" ht="12.75" customHeight="1" x14ac:dyDescent="0.2"/>
    <row r="15036" ht="12.75" customHeight="1" x14ac:dyDescent="0.2"/>
    <row r="15037" ht="12.75" customHeight="1" x14ac:dyDescent="0.2"/>
    <row r="15038" ht="12.75" customHeight="1" x14ac:dyDescent="0.2"/>
    <row r="15039" ht="12.75" customHeight="1" x14ac:dyDescent="0.2"/>
    <row r="15040" ht="12.75" customHeight="1" x14ac:dyDescent="0.2"/>
    <row r="15041" ht="12.75" customHeight="1" x14ac:dyDescent="0.2"/>
    <row r="15042" ht="12.75" customHeight="1" x14ac:dyDescent="0.2"/>
    <row r="15043" ht="12.75" customHeight="1" x14ac:dyDescent="0.2"/>
    <row r="15044" ht="12.75" customHeight="1" x14ac:dyDescent="0.2"/>
    <row r="15045" ht="12.75" customHeight="1" x14ac:dyDescent="0.2"/>
    <row r="15046" ht="12.75" customHeight="1" x14ac:dyDescent="0.2"/>
    <row r="15047" ht="12.75" customHeight="1" x14ac:dyDescent="0.2"/>
    <row r="15048" ht="12.75" customHeight="1" x14ac:dyDescent="0.2"/>
    <row r="15049" ht="12.75" customHeight="1" x14ac:dyDescent="0.2"/>
    <row r="15050" ht="12.75" customHeight="1" x14ac:dyDescent="0.2"/>
    <row r="15051" ht="12.75" customHeight="1" x14ac:dyDescent="0.2"/>
    <row r="15052" ht="12.75" customHeight="1" x14ac:dyDescent="0.2"/>
    <row r="15053" ht="12.75" customHeight="1" x14ac:dyDescent="0.2"/>
    <row r="15054" ht="12.75" customHeight="1" x14ac:dyDescent="0.2"/>
    <row r="15055" ht="12.75" customHeight="1" x14ac:dyDescent="0.2"/>
    <row r="15056" ht="12.75" customHeight="1" x14ac:dyDescent="0.2"/>
    <row r="15057" ht="12.75" customHeight="1" x14ac:dyDescent="0.2"/>
    <row r="15058" ht="12.75" customHeight="1" x14ac:dyDescent="0.2"/>
    <row r="15059" ht="12.75" customHeight="1" x14ac:dyDescent="0.2"/>
    <row r="15060" ht="12.75" customHeight="1" x14ac:dyDescent="0.2"/>
    <row r="15061" ht="12.75" customHeight="1" x14ac:dyDescent="0.2"/>
    <row r="15062" ht="12.75" customHeight="1" x14ac:dyDescent="0.2"/>
    <row r="15063" ht="12.75" customHeight="1" x14ac:dyDescent="0.2"/>
    <row r="15064" ht="12.75" customHeight="1" x14ac:dyDescent="0.2"/>
    <row r="15065" ht="12.75" customHeight="1" x14ac:dyDescent="0.2"/>
    <row r="15066" ht="12.75" customHeight="1" x14ac:dyDescent="0.2"/>
    <row r="15067" ht="12.75" customHeight="1" x14ac:dyDescent="0.2"/>
    <row r="15068" ht="12.75" customHeight="1" x14ac:dyDescent="0.2"/>
    <row r="15069" ht="12.75" customHeight="1" x14ac:dyDescent="0.2"/>
    <row r="15070" ht="12.75" customHeight="1" x14ac:dyDescent="0.2"/>
    <row r="15071" ht="12.75" customHeight="1" x14ac:dyDescent="0.2"/>
    <row r="15072" ht="12.75" customHeight="1" x14ac:dyDescent="0.2"/>
    <row r="15073" ht="12.75" customHeight="1" x14ac:dyDescent="0.2"/>
    <row r="15074" ht="12.75" customHeight="1" x14ac:dyDescent="0.2"/>
    <row r="15075" ht="12.75" customHeight="1" x14ac:dyDescent="0.2"/>
    <row r="15076" ht="12.75" customHeight="1" x14ac:dyDescent="0.2"/>
    <row r="15077" ht="12.75" customHeight="1" x14ac:dyDescent="0.2"/>
    <row r="15078" ht="12.75" customHeight="1" x14ac:dyDescent="0.2"/>
    <row r="15079" ht="12.75" customHeight="1" x14ac:dyDescent="0.2"/>
    <row r="15080" ht="12.75" customHeight="1" x14ac:dyDescent="0.2"/>
    <row r="15081" ht="12.75" customHeight="1" x14ac:dyDescent="0.2"/>
    <row r="15082" ht="12.75" customHeight="1" x14ac:dyDescent="0.2"/>
    <row r="15083" ht="12.75" customHeight="1" x14ac:dyDescent="0.2"/>
    <row r="15084" ht="12.75" customHeight="1" x14ac:dyDescent="0.2"/>
    <row r="15085" ht="12.75" customHeight="1" x14ac:dyDescent="0.2"/>
    <row r="15086" ht="12.75" customHeight="1" x14ac:dyDescent="0.2"/>
    <row r="15087" ht="12.75" customHeight="1" x14ac:dyDescent="0.2"/>
    <row r="15088" ht="12.75" customHeight="1" x14ac:dyDescent="0.2"/>
    <row r="15089" ht="12.75" customHeight="1" x14ac:dyDescent="0.2"/>
    <row r="15090" ht="12.75" customHeight="1" x14ac:dyDescent="0.2"/>
    <row r="15091" ht="12.75" customHeight="1" x14ac:dyDescent="0.2"/>
    <row r="15092" ht="12.75" customHeight="1" x14ac:dyDescent="0.2"/>
    <row r="15093" ht="12.75" customHeight="1" x14ac:dyDescent="0.2"/>
    <row r="15094" ht="12.75" customHeight="1" x14ac:dyDescent="0.2"/>
    <row r="15095" ht="12.75" customHeight="1" x14ac:dyDescent="0.2"/>
    <row r="15096" ht="12.75" customHeight="1" x14ac:dyDescent="0.2"/>
    <row r="15097" ht="12.75" customHeight="1" x14ac:dyDescent="0.2"/>
    <row r="15098" ht="12.75" customHeight="1" x14ac:dyDescent="0.2"/>
    <row r="15099" ht="12.75" customHeight="1" x14ac:dyDescent="0.2"/>
    <row r="15100" ht="12.75" customHeight="1" x14ac:dyDescent="0.2"/>
    <row r="15101" ht="12.75" customHeight="1" x14ac:dyDescent="0.2"/>
    <row r="15102" ht="12.75" customHeight="1" x14ac:dyDescent="0.2"/>
    <row r="15103" ht="12.75" customHeight="1" x14ac:dyDescent="0.2"/>
    <row r="15104" ht="12.75" customHeight="1" x14ac:dyDescent="0.2"/>
    <row r="15105" ht="12.75" customHeight="1" x14ac:dyDescent="0.2"/>
    <row r="15106" ht="12.75" customHeight="1" x14ac:dyDescent="0.2"/>
    <row r="15107" ht="12.75" customHeight="1" x14ac:dyDescent="0.2"/>
    <row r="15108" ht="12.75" customHeight="1" x14ac:dyDescent="0.2"/>
    <row r="15109" ht="12.75" customHeight="1" x14ac:dyDescent="0.2"/>
    <row r="15110" ht="12.75" customHeight="1" x14ac:dyDescent="0.2"/>
    <row r="15111" ht="12.75" customHeight="1" x14ac:dyDescent="0.2"/>
    <row r="15112" ht="12.75" customHeight="1" x14ac:dyDescent="0.2"/>
    <row r="15113" ht="12.75" customHeight="1" x14ac:dyDescent="0.2"/>
    <row r="15114" ht="12.75" customHeight="1" x14ac:dyDescent="0.2"/>
    <row r="15115" ht="12.75" customHeight="1" x14ac:dyDescent="0.2"/>
    <row r="15116" ht="12.75" customHeight="1" x14ac:dyDescent="0.2"/>
    <row r="15117" ht="12.75" customHeight="1" x14ac:dyDescent="0.2"/>
    <row r="15118" ht="12.75" customHeight="1" x14ac:dyDescent="0.2"/>
    <row r="15119" ht="12.75" customHeight="1" x14ac:dyDescent="0.2"/>
    <row r="15120" ht="12.75" customHeight="1" x14ac:dyDescent="0.2"/>
    <row r="15121" ht="12.75" customHeight="1" x14ac:dyDescent="0.2"/>
    <row r="15122" ht="12.75" customHeight="1" x14ac:dyDescent="0.2"/>
    <row r="15123" ht="12.75" customHeight="1" x14ac:dyDescent="0.2"/>
    <row r="15124" ht="12.75" customHeight="1" x14ac:dyDescent="0.2"/>
    <row r="15125" ht="12.75" customHeight="1" x14ac:dyDescent="0.2"/>
    <row r="15126" ht="12.75" customHeight="1" x14ac:dyDescent="0.2"/>
    <row r="15127" ht="12.75" customHeight="1" x14ac:dyDescent="0.2"/>
    <row r="15128" ht="12.75" customHeight="1" x14ac:dyDescent="0.2"/>
    <row r="15129" ht="12.75" customHeight="1" x14ac:dyDescent="0.2"/>
    <row r="15130" ht="12.75" customHeight="1" x14ac:dyDescent="0.2"/>
    <row r="15131" ht="12.75" customHeight="1" x14ac:dyDescent="0.2"/>
    <row r="15132" ht="12.75" customHeight="1" x14ac:dyDescent="0.2"/>
    <row r="15133" ht="12.75" customHeight="1" x14ac:dyDescent="0.2"/>
    <row r="15134" ht="12.75" customHeight="1" x14ac:dyDescent="0.2"/>
    <row r="15135" ht="12.75" customHeight="1" x14ac:dyDescent="0.2"/>
    <row r="15136" ht="12.75" customHeight="1" x14ac:dyDescent="0.2"/>
    <row r="15137" ht="12.75" customHeight="1" x14ac:dyDescent="0.2"/>
    <row r="15138" ht="12.75" customHeight="1" x14ac:dyDescent="0.2"/>
    <row r="15139" ht="12.75" customHeight="1" x14ac:dyDescent="0.2"/>
    <row r="15140" ht="12.75" customHeight="1" x14ac:dyDescent="0.2"/>
    <row r="15141" ht="12.75" customHeight="1" x14ac:dyDescent="0.2"/>
    <row r="15142" ht="12.75" customHeight="1" x14ac:dyDescent="0.2"/>
    <row r="15143" ht="12.75" customHeight="1" x14ac:dyDescent="0.2"/>
    <row r="15144" ht="12.75" customHeight="1" x14ac:dyDescent="0.2"/>
    <row r="15145" ht="12.75" customHeight="1" x14ac:dyDescent="0.2"/>
    <row r="15146" ht="12.75" customHeight="1" x14ac:dyDescent="0.2"/>
    <row r="15147" ht="12.75" customHeight="1" x14ac:dyDescent="0.2"/>
    <row r="15148" ht="12.75" customHeight="1" x14ac:dyDescent="0.2"/>
    <row r="15149" ht="12.75" customHeight="1" x14ac:dyDescent="0.2"/>
    <row r="15150" ht="12.75" customHeight="1" x14ac:dyDescent="0.2"/>
    <row r="15151" ht="12.75" customHeight="1" x14ac:dyDescent="0.2"/>
    <row r="15152" ht="12.75" customHeight="1" x14ac:dyDescent="0.2"/>
    <row r="15153" ht="12.75" customHeight="1" x14ac:dyDescent="0.2"/>
    <row r="15154" ht="12.75" customHeight="1" x14ac:dyDescent="0.2"/>
    <row r="15155" ht="12.75" customHeight="1" x14ac:dyDescent="0.2"/>
    <row r="15156" ht="12.75" customHeight="1" x14ac:dyDescent="0.2"/>
    <row r="15157" ht="12.75" customHeight="1" x14ac:dyDescent="0.2"/>
    <row r="15158" ht="12.75" customHeight="1" x14ac:dyDescent="0.2"/>
    <row r="15159" ht="12.75" customHeight="1" x14ac:dyDescent="0.2"/>
    <row r="15160" ht="12.75" customHeight="1" x14ac:dyDescent="0.2"/>
    <row r="15161" ht="12.75" customHeight="1" x14ac:dyDescent="0.2"/>
    <row r="15162" ht="12.75" customHeight="1" x14ac:dyDescent="0.2"/>
    <row r="15163" ht="12.75" customHeight="1" x14ac:dyDescent="0.2"/>
    <row r="15164" ht="12.75" customHeight="1" x14ac:dyDescent="0.2"/>
    <row r="15165" ht="12.75" customHeight="1" x14ac:dyDescent="0.2"/>
    <row r="15166" ht="12.75" customHeight="1" x14ac:dyDescent="0.2"/>
    <row r="15167" ht="12.75" customHeight="1" x14ac:dyDescent="0.2"/>
    <row r="15168" ht="12.75" customHeight="1" x14ac:dyDescent="0.2"/>
    <row r="15169" ht="12.75" customHeight="1" x14ac:dyDescent="0.2"/>
    <row r="15170" ht="12.75" customHeight="1" x14ac:dyDescent="0.2"/>
    <row r="15171" ht="12.75" customHeight="1" x14ac:dyDescent="0.2"/>
    <row r="15172" ht="12.75" customHeight="1" x14ac:dyDescent="0.2"/>
    <row r="15173" ht="12.75" customHeight="1" x14ac:dyDescent="0.2"/>
    <row r="15174" ht="12.75" customHeight="1" x14ac:dyDescent="0.2"/>
    <row r="15175" ht="12.75" customHeight="1" x14ac:dyDescent="0.2"/>
    <row r="15176" ht="12.75" customHeight="1" x14ac:dyDescent="0.2"/>
    <row r="15177" ht="12.75" customHeight="1" x14ac:dyDescent="0.2"/>
    <row r="15178" ht="12.75" customHeight="1" x14ac:dyDescent="0.2"/>
    <row r="15179" ht="12.75" customHeight="1" x14ac:dyDescent="0.2"/>
    <row r="15180" ht="12.75" customHeight="1" x14ac:dyDescent="0.2"/>
    <row r="15181" ht="12.75" customHeight="1" x14ac:dyDescent="0.2"/>
    <row r="15182" ht="12.75" customHeight="1" x14ac:dyDescent="0.2"/>
    <row r="15183" ht="12.75" customHeight="1" x14ac:dyDescent="0.2"/>
    <row r="15184" ht="12.75" customHeight="1" x14ac:dyDescent="0.2"/>
    <row r="15185" ht="12.75" customHeight="1" x14ac:dyDescent="0.2"/>
    <row r="15186" ht="12.75" customHeight="1" x14ac:dyDescent="0.2"/>
    <row r="15187" ht="12.75" customHeight="1" x14ac:dyDescent="0.2"/>
    <row r="15188" ht="12.75" customHeight="1" x14ac:dyDescent="0.2"/>
    <row r="15189" ht="12.75" customHeight="1" x14ac:dyDescent="0.2"/>
    <row r="15190" ht="12.75" customHeight="1" x14ac:dyDescent="0.2"/>
    <row r="15191" ht="12.75" customHeight="1" x14ac:dyDescent="0.2"/>
    <row r="15192" ht="12.75" customHeight="1" x14ac:dyDescent="0.2"/>
    <row r="15193" ht="12.75" customHeight="1" x14ac:dyDescent="0.2"/>
    <row r="15194" ht="12.75" customHeight="1" x14ac:dyDescent="0.2"/>
    <row r="15195" ht="12.75" customHeight="1" x14ac:dyDescent="0.2"/>
    <row r="15196" ht="12.75" customHeight="1" x14ac:dyDescent="0.2"/>
    <row r="15197" ht="12.75" customHeight="1" x14ac:dyDescent="0.2"/>
    <row r="15198" ht="12.75" customHeight="1" x14ac:dyDescent="0.2"/>
    <row r="15199" ht="12.75" customHeight="1" x14ac:dyDescent="0.2"/>
    <row r="15200" ht="12.75" customHeight="1" x14ac:dyDescent="0.2"/>
    <row r="15201" ht="12.75" customHeight="1" x14ac:dyDescent="0.2"/>
    <row r="15202" ht="12.75" customHeight="1" x14ac:dyDescent="0.2"/>
    <row r="15203" ht="12.75" customHeight="1" x14ac:dyDescent="0.2"/>
    <row r="15204" ht="12.75" customHeight="1" x14ac:dyDescent="0.2"/>
    <row r="15205" ht="12.75" customHeight="1" x14ac:dyDescent="0.2"/>
    <row r="15206" ht="12.75" customHeight="1" x14ac:dyDescent="0.2"/>
    <row r="15207" ht="12.75" customHeight="1" x14ac:dyDescent="0.2"/>
    <row r="15208" ht="12.75" customHeight="1" x14ac:dyDescent="0.2"/>
    <row r="15209" ht="12.75" customHeight="1" x14ac:dyDescent="0.2"/>
    <row r="15210" ht="12.75" customHeight="1" x14ac:dyDescent="0.2"/>
    <row r="15211" ht="12.75" customHeight="1" x14ac:dyDescent="0.2"/>
    <row r="15212" ht="12.75" customHeight="1" x14ac:dyDescent="0.2"/>
    <row r="15213" ht="12.75" customHeight="1" x14ac:dyDescent="0.2"/>
    <row r="15214" ht="12.75" customHeight="1" x14ac:dyDescent="0.2"/>
    <row r="15215" ht="12.75" customHeight="1" x14ac:dyDescent="0.2"/>
    <row r="15216" ht="12.75" customHeight="1" x14ac:dyDescent="0.2"/>
    <row r="15217" ht="12.75" customHeight="1" x14ac:dyDescent="0.2"/>
    <row r="15218" ht="12.75" customHeight="1" x14ac:dyDescent="0.2"/>
    <row r="15219" ht="12.75" customHeight="1" x14ac:dyDescent="0.2"/>
    <row r="15220" ht="12.75" customHeight="1" x14ac:dyDescent="0.2"/>
    <row r="15221" ht="12.75" customHeight="1" x14ac:dyDescent="0.2"/>
    <row r="15222" ht="12.75" customHeight="1" x14ac:dyDescent="0.2"/>
    <row r="15223" ht="12.75" customHeight="1" x14ac:dyDescent="0.2"/>
    <row r="15224" ht="12.75" customHeight="1" x14ac:dyDescent="0.2"/>
    <row r="15225" ht="12.75" customHeight="1" x14ac:dyDescent="0.2"/>
    <row r="15226" ht="12.75" customHeight="1" x14ac:dyDescent="0.2"/>
    <row r="15227" ht="12.75" customHeight="1" x14ac:dyDescent="0.2"/>
    <row r="15228" ht="12.75" customHeight="1" x14ac:dyDescent="0.2"/>
    <row r="15229" ht="12.75" customHeight="1" x14ac:dyDescent="0.2"/>
    <row r="15230" ht="12.75" customHeight="1" x14ac:dyDescent="0.2"/>
    <row r="15231" ht="12.75" customHeight="1" x14ac:dyDescent="0.2"/>
    <row r="15232" ht="12.75" customHeight="1" x14ac:dyDescent="0.2"/>
    <row r="15233" ht="12.75" customHeight="1" x14ac:dyDescent="0.2"/>
    <row r="15234" ht="12.75" customHeight="1" x14ac:dyDescent="0.2"/>
    <row r="15235" ht="12.75" customHeight="1" x14ac:dyDescent="0.2"/>
    <row r="15236" ht="12.75" customHeight="1" x14ac:dyDescent="0.2"/>
    <row r="15237" ht="12.75" customHeight="1" x14ac:dyDescent="0.2"/>
    <row r="15238" ht="12.75" customHeight="1" x14ac:dyDescent="0.2"/>
    <row r="15239" ht="12.75" customHeight="1" x14ac:dyDescent="0.2"/>
    <row r="15240" ht="12.75" customHeight="1" x14ac:dyDescent="0.2"/>
    <row r="15241" ht="12.75" customHeight="1" x14ac:dyDescent="0.2"/>
    <row r="15242" ht="12.75" customHeight="1" x14ac:dyDescent="0.2"/>
    <row r="15243" ht="12.75" customHeight="1" x14ac:dyDescent="0.2"/>
    <row r="15244" ht="12.75" customHeight="1" x14ac:dyDescent="0.2"/>
    <row r="15245" ht="12.75" customHeight="1" x14ac:dyDescent="0.2"/>
    <row r="15246" ht="12.75" customHeight="1" x14ac:dyDescent="0.2"/>
    <row r="15247" ht="12.75" customHeight="1" x14ac:dyDescent="0.2"/>
    <row r="15248" ht="12.75" customHeight="1" x14ac:dyDescent="0.2"/>
    <row r="15249" ht="12.75" customHeight="1" x14ac:dyDescent="0.2"/>
    <row r="15250" ht="12.75" customHeight="1" x14ac:dyDescent="0.2"/>
    <row r="15251" ht="12.75" customHeight="1" x14ac:dyDescent="0.2"/>
    <row r="15252" ht="12.75" customHeight="1" x14ac:dyDescent="0.2"/>
    <row r="15253" ht="12.75" customHeight="1" x14ac:dyDescent="0.2"/>
    <row r="15254" ht="12.75" customHeight="1" x14ac:dyDescent="0.2"/>
    <row r="15255" ht="12.75" customHeight="1" x14ac:dyDescent="0.2"/>
    <row r="15256" ht="12.75" customHeight="1" x14ac:dyDescent="0.2"/>
    <row r="15257" ht="12.75" customHeight="1" x14ac:dyDescent="0.2"/>
    <row r="15258" ht="12.75" customHeight="1" x14ac:dyDescent="0.2"/>
    <row r="15259" ht="12.75" customHeight="1" x14ac:dyDescent="0.2"/>
    <row r="15260" ht="12.75" customHeight="1" x14ac:dyDescent="0.2"/>
    <row r="15261" ht="12.75" customHeight="1" x14ac:dyDescent="0.2"/>
    <row r="15262" ht="12.75" customHeight="1" x14ac:dyDescent="0.2"/>
    <row r="15263" ht="12.75" customHeight="1" x14ac:dyDescent="0.2"/>
    <row r="15264" ht="12.75" customHeight="1" x14ac:dyDescent="0.2"/>
    <row r="15265" ht="12.75" customHeight="1" x14ac:dyDescent="0.2"/>
    <row r="15266" ht="12.75" customHeight="1" x14ac:dyDescent="0.2"/>
    <row r="15267" ht="12.75" customHeight="1" x14ac:dyDescent="0.2"/>
    <row r="15268" ht="12.75" customHeight="1" x14ac:dyDescent="0.2"/>
    <row r="15269" ht="12.75" customHeight="1" x14ac:dyDescent="0.2"/>
    <row r="15270" ht="12.75" customHeight="1" x14ac:dyDescent="0.2"/>
    <row r="15271" ht="12.75" customHeight="1" x14ac:dyDescent="0.2"/>
    <row r="15272" ht="12.75" customHeight="1" x14ac:dyDescent="0.2"/>
    <row r="15273" ht="12.75" customHeight="1" x14ac:dyDescent="0.2"/>
    <row r="15274" ht="12.75" customHeight="1" x14ac:dyDescent="0.2"/>
    <row r="15275" ht="12.75" customHeight="1" x14ac:dyDescent="0.2"/>
    <row r="15276" ht="12.75" customHeight="1" x14ac:dyDescent="0.2"/>
    <row r="15277" ht="12.75" customHeight="1" x14ac:dyDescent="0.2"/>
    <row r="15278" ht="12.75" customHeight="1" x14ac:dyDescent="0.2"/>
    <row r="15279" ht="12.75" customHeight="1" x14ac:dyDescent="0.2"/>
    <row r="15280" ht="12.75" customHeight="1" x14ac:dyDescent="0.2"/>
    <row r="15281" ht="12.75" customHeight="1" x14ac:dyDescent="0.2"/>
    <row r="15282" ht="12.75" customHeight="1" x14ac:dyDescent="0.2"/>
    <row r="15283" ht="12.75" customHeight="1" x14ac:dyDescent="0.2"/>
    <row r="15284" ht="12.75" customHeight="1" x14ac:dyDescent="0.2"/>
    <row r="15285" ht="12.75" customHeight="1" x14ac:dyDescent="0.2"/>
    <row r="15286" ht="12.75" customHeight="1" x14ac:dyDescent="0.2"/>
    <row r="15287" ht="12.75" customHeight="1" x14ac:dyDescent="0.2"/>
    <row r="15288" ht="12.75" customHeight="1" x14ac:dyDescent="0.2"/>
    <row r="15289" ht="12.75" customHeight="1" x14ac:dyDescent="0.2"/>
    <row r="15290" ht="12.75" customHeight="1" x14ac:dyDescent="0.2"/>
    <row r="15291" ht="12.75" customHeight="1" x14ac:dyDescent="0.2"/>
    <row r="15292" ht="12.75" customHeight="1" x14ac:dyDescent="0.2"/>
    <row r="15293" ht="12.75" customHeight="1" x14ac:dyDescent="0.2"/>
    <row r="15294" ht="12.75" customHeight="1" x14ac:dyDescent="0.2"/>
    <row r="15295" ht="12.75" customHeight="1" x14ac:dyDescent="0.2"/>
    <row r="15296" ht="12.75" customHeight="1" x14ac:dyDescent="0.2"/>
    <row r="15297" ht="12.75" customHeight="1" x14ac:dyDescent="0.2"/>
    <row r="15298" ht="12.75" customHeight="1" x14ac:dyDescent="0.2"/>
    <row r="15299" ht="12.75" customHeight="1" x14ac:dyDescent="0.2"/>
    <row r="15300" ht="12.75" customHeight="1" x14ac:dyDescent="0.2"/>
    <row r="15301" ht="12.75" customHeight="1" x14ac:dyDescent="0.2"/>
    <row r="15302" ht="12.75" customHeight="1" x14ac:dyDescent="0.2"/>
    <row r="15303" ht="12.75" customHeight="1" x14ac:dyDescent="0.2"/>
    <row r="15304" ht="12.75" customHeight="1" x14ac:dyDescent="0.2"/>
    <row r="15305" ht="12.75" customHeight="1" x14ac:dyDescent="0.2"/>
    <row r="15306" ht="12.75" customHeight="1" x14ac:dyDescent="0.2"/>
    <row r="15307" ht="12.75" customHeight="1" x14ac:dyDescent="0.2"/>
    <row r="15308" ht="12.75" customHeight="1" x14ac:dyDescent="0.2"/>
    <row r="15309" ht="12.75" customHeight="1" x14ac:dyDescent="0.2"/>
    <row r="15310" ht="12.75" customHeight="1" x14ac:dyDescent="0.2"/>
    <row r="15311" ht="12.75" customHeight="1" x14ac:dyDescent="0.2"/>
    <row r="15312" ht="12.75" customHeight="1" x14ac:dyDescent="0.2"/>
    <row r="15313" ht="12.75" customHeight="1" x14ac:dyDescent="0.2"/>
    <row r="15314" ht="12.75" customHeight="1" x14ac:dyDescent="0.2"/>
    <row r="15315" ht="12.75" customHeight="1" x14ac:dyDescent="0.2"/>
    <row r="15316" ht="12.75" customHeight="1" x14ac:dyDescent="0.2"/>
    <row r="15317" ht="12.75" customHeight="1" x14ac:dyDescent="0.2"/>
    <row r="15318" ht="12.75" customHeight="1" x14ac:dyDescent="0.2"/>
    <row r="15319" ht="12.75" customHeight="1" x14ac:dyDescent="0.2"/>
    <row r="15320" ht="12.75" customHeight="1" x14ac:dyDescent="0.2"/>
    <row r="15321" ht="12.75" customHeight="1" x14ac:dyDescent="0.2"/>
    <row r="15322" ht="12.75" customHeight="1" x14ac:dyDescent="0.2"/>
    <row r="15323" ht="12.75" customHeight="1" x14ac:dyDescent="0.2"/>
    <row r="15324" ht="12.75" customHeight="1" x14ac:dyDescent="0.2"/>
    <row r="15325" ht="12.75" customHeight="1" x14ac:dyDescent="0.2"/>
    <row r="15326" ht="12.75" customHeight="1" x14ac:dyDescent="0.2"/>
    <row r="15327" ht="12.75" customHeight="1" x14ac:dyDescent="0.2"/>
    <row r="15328" ht="12.75" customHeight="1" x14ac:dyDescent="0.2"/>
    <row r="15329" ht="12.75" customHeight="1" x14ac:dyDescent="0.2"/>
    <row r="15330" ht="12.75" customHeight="1" x14ac:dyDescent="0.2"/>
    <row r="15331" ht="12.75" customHeight="1" x14ac:dyDescent="0.2"/>
    <row r="15332" ht="12.75" customHeight="1" x14ac:dyDescent="0.2"/>
    <row r="15333" ht="12.75" customHeight="1" x14ac:dyDescent="0.2"/>
    <row r="15334" ht="12.75" customHeight="1" x14ac:dyDescent="0.2"/>
    <row r="15335" ht="12.75" customHeight="1" x14ac:dyDescent="0.2"/>
    <row r="15336" ht="12.75" customHeight="1" x14ac:dyDescent="0.2"/>
    <row r="15337" ht="12.75" customHeight="1" x14ac:dyDescent="0.2"/>
    <row r="15338" ht="12.75" customHeight="1" x14ac:dyDescent="0.2"/>
    <row r="15339" ht="12.75" customHeight="1" x14ac:dyDescent="0.2"/>
    <row r="15340" ht="12.75" customHeight="1" x14ac:dyDescent="0.2"/>
    <row r="15341" ht="12.75" customHeight="1" x14ac:dyDescent="0.2"/>
    <row r="15342" ht="12.75" customHeight="1" x14ac:dyDescent="0.2"/>
    <row r="15343" ht="12.75" customHeight="1" x14ac:dyDescent="0.2"/>
    <row r="15344" ht="12.75" customHeight="1" x14ac:dyDescent="0.2"/>
    <row r="15345" ht="12.75" customHeight="1" x14ac:dyDescent="0.2"/>
    <row r="15346" ht="12.75" customHeight="1" x14ac:dyDescent="0.2"/>
    <row r="15347" ht="12.75" customHeight="1" x14ac:dyDescent="0.2"/>
    <row r="15348" ht="12.75" customHeight="1" x14ac:dyDescent="0.2"/>
    <row r="15349" ht="12.75" customHeight="1" x14ac:dyDescent="0.2"/>
    <row r="15350" ht="12.75" customHeight="1" x14ac:dyDescent="0.2"/>
    <row r="15351" ht="12.75" customHeight="1" x14ac:dyDescent="0.2"/>
    <row r="15352" ht="12.75" customHeight="1" x14ac:dyDescent="0.2"/>
    <row r="15353" ht="12.75" customHeight="1" x14ac:dyDescent="0.2"/>
    <row r="15354" ht="12.75" customHeight="1" x14ac:dyDescent="0.2"/>
    <row r="15355" ht="12.75" customHeight="1" x14ac:dyDescent="0.2"/>
    <row r="15356" ht="12.75" customHeight="1" x14ac:dyDescent="0.2"/>
    <row r="15357" ht="12.75" customHeight="1" x14ac:dyDescent="0.2"/>
    <row r="15358" ht="12.75" customHeight="1" x14ac:dyDescent="0.2"/>
    <row r="15359" ht="12.75" customHeight="1" x14ac:dyDescent="0.2"/>
    <row r="15360" ht="12.75" customHeight="1" x14ac:dyDescent="0.2"/>
    <row r="15361" ht="12.75" customHeight="1" x14ac:dyDescent="0.2"/>
    <row r="15362" ht="12.75" customHeight="1" x14ac:dyDescent="0.2"/>
    <row r="15363" ht="12.75" customHeight="1" x14ac:dyDescent="0.2"/>
    <row r="15364" ht="12.75" customHeight="1" x14ac:dyDescent="0.2"/>
    <row r="15365" ht="12.75" customHeight="1" x14ac:dyDescent="0.2"/>
    <row r="15366" ht="12.75" customHeight="1" x14ac:dyDescent="0.2"/>
    <row r="15367" ht="12.75" customHeight="1" x14ac:dyDescent="0.2"/>
    <row r="15368" ht="12.75" customHeight="1" x14ac:dyDescent="0.2"/>
    <row r="15369" ht="12.75" customHeight="1" x14ac:dyDescent="0.2"/>
    <row r="15370" ht="12.75" customHeight="1" x14ac:dyDescent="0.2"/>
    <row r="15371" ht="12.75" customHeight="1" x14ac:dyDescent="0.2"/>
    <row r="15372" ht="12.75" customHeight="1" x14ac:dyDescent="0.2"/>
    <row r="15373" ht="12.75" customHeight="1" x14ac:dyDescent="0.2"/>
    <row r="15374" ht="12.75" customHeight="1" x14ac:dyDescent="0.2"/>
    <row r="15375" ht="12.75" customHeight="1" x14ac:dyDescent="0.2"/>
    <row r="15376" ht="12.75" customHeight="1" x14ac:dyDescent="0.2"/>
    <row r="15377" ht="12.75" customHeight="1" x14ac:dyDescent="0.2"/>
    <row r="15378" ht="12.75" customHeight="1" x14ac:dyDescent="0.2"/>
    <row r="15379" ht="12.75" customHeight="1" x14ac:dyDescent="0.2"/>
    <row r="15380" ht="12.75" customHeight="1" x14ac:dyDescent="0.2"/>
    <row r="15381" ht="12.75" customHeight="1" x14ac:dyDescent="0.2"/>
    <row r="15382" ht="12.75" customHeight="1" x14ac:dyDescent="0.2"/>
    <row r="15383" ht="12.75" customHeight="1" x14ac:dyDescent="0.2"/>
    <row r="15384" ht="12.75" customHeight="1" x14ac:dyDescent="0.2"/>
    <row r="15385" ht="12.75" customHeight="1" x14ac:dyDescent="0.2"/>
    <row r="15386" ht="12.75" customHeight="1" x14ac:dyDescent="0.2"/>
    <row r="15387" ht="12.75" customHeight="1" x14ac:dyDescent="0.2"/>
    <row r="15388" ht="12.75" customHeight="1" x14ac:dyDescent="0.2"/>
    <row r="15389" ht="12.75" customHeight="1" x14ac:dyDescent="0.2"/>
    <row r="15390" ht="12.75" customHeight="1" x14ac:dyDescent="0.2"/>
    <row r="15391" ht="12.75" customHeight="1" x14ac:dyDescent="0.2"/>
    <row r="15392" ht="12.75" customHeight="1" x14ac:dyDescent="0.2"/>
    <row r="15393" ht="12.75" customHeight="1" x14ac:dyDescent="0.2"/>
    <row r="15394" ht="12.75" customHeight="1" x14ac:dyDescent="0.2"/>
    <row r="15395" ht="12.75" customHeight="1" x14ac:dyDescent="0.2"/>
    <row r="15396" ht="12.75" customHeight="1" x14ac:dyDescent="0.2"/>
    <row r="15397" ht="12.75" customHeight="1" x14ac:dyDescent="0.2"/>
    <row r="15398" ht="12.75" customHeight="1" x14ac:dyDescent="0.2"/>
    <row r="15399" ht="12.75" customHeight="1" x14ac:dyDescent="0.2"/>
    <row r="15400" ht="12.75" customHeight="1" x14ac:dyDescent="0.2"/>
    <row r="15401" ht="12.75" customHeight="1" x14ac:dyDescent="0.2"/>
    <row r="15402" ht="12.75" customHeight="1" x14ac:dyDescent="0.2"/>
    <row r="15403" ht="12.75" customHeight="1" x14ac:dyDescent="0.2"/>
    <row r="15404" ht="12.75" customHeight="1" x14ac:dyDescent="0.2"/>
    <row r="15405" ht="12.75" customHeight="1" x14ac:dyDescent="0.2"/>
    <row r="15406" ht="12.75" customHeight="1" x14ac:dyDescent="0.2"/>
    <row r="15407" ht="12.75" customHeight="1" x14ac:dyDescent="0.2"/>
    <row r="15408" ht="12.75" customHeight="1" x14ac:dyDescent="0.2"/>
    <row r="15409" ht="12.75" customHeight="1" x14ac:dyDescent="0.2"/>
    <row r="15410" ht="12.75" customHeight="1" x14ac:dyDescent="0.2"/>
    <row r="15411" ht="12.75" customHeight="1" x14ac:dyDescent="0.2"/>
    <row r="15412" ht="12.75" customHeight="1" x14ac:dyDescent="0.2"/>
    <row r="15413" ht="12.75" customHeight="1" x14ac:dyDescent="0.2"/>
    <row r="15414" ht="12.75" customHeight="1" x14ac:dyDescent="0.2"/>
    <row r="15415" ht="12.75" customHeight="1" x14ac:dyDescent="0.2"/>
    <row r="15416" ht="12.75" customHeight="1" x14ac:dyDescent="0.2"/>
    <row r="15417" ht="12.75" customHeight="1" x14ac:dyDescent="0.2"/>
    <row r="15418" ht="12.75" customHeight="1" x14ac:dyDescent="0.2"/>
    <row r="15419" ht="12.75" customHeight="1" x14ac:dyDescent="0.2"/>
    <row r="15420" ht="12.75" customHeight="1" x14ac:dyDescent="0.2"/>
    <row r="15421" ht="12.75" customHeight="1" x14ac:dyDescent="0.2"/>
    <row r="15422" ht="12.75" customHeight="1" x14ac:dyDescent="0.2"/>
    <row r="15423" ht="12.75" customHeight="1" x14ac:dyDescent="0.2"/>
    <row r="15424" ht="12.75" customHeight="1" x14ac:dyDescent="0.2"/>
    <row r="15425" ht="12.75" customHeight="1" x14ac:dyDescent="0.2"/>
    <row r="15426" ht="12.75" customHeight="1" x14ac:dyDescent="0.2"/>
    <row r="15427" ht="12.75" customHeight="1" x14ac:dyDescent="0.2"/>
    <row r="15428" ht="12.75" customHeight="1" x14ac:dyDescent="0.2"/>
    <row r="15429" ht="12.75" customHeight="1" x14ac:dyDescent="0.2"/>
    <row r="15430" ht="12.75" customHeight="1" x14ac:dyDescent="0.2"/>
    <row r="15431" ht="12.75" customHeight="1" x14ac:dyDescent="0.2"/>
    <row r="15432" ht="12.75" customHeight="1" x14ac:dyDescent="0.2"/>
    <row r="15433" ht="12.75" customHeight="1" x14ac:dyDescent="0.2"/>
    <row r="15434" ht="12.75" customHeight="1" x14ac:dyDescent="0.2"/>
    <row r="15435" ht="12.75" customHeight="1" x14ac:dyDescent="0.2"/>
    <row r="15436" ht="12.75" customHeight="1" x14ac:dyDescent="0.2"/>
    <row r="15437" ht="12.75" customHeight="1" x14ac:dyDescent="0.2"/>
    <row r="15438" ht="12.75" customHeight="1" x14ac:dyDescent="0.2"/>
    <row r="15439" ht="12.75" customHeight="1" x14ac:dyDescent="0.2"/>
    <row r="15440" ht="12.75" customHeight="1" x14ac:dyDescent="0.2"/>
    <row r="15441" ht="12.75" customHeight="1" x14ac:dyDescent="0.2"/>
    <row r="15442" ht="12.75" customHeight="1" x14ac:dyDescent="0.2"/>
    <row r="15443" ht="12.75" customHeight="1" x14ac:dyDescent="0.2"/>
    <row r="15444" ht="12.75" customHeight="1" x14ac:dyDescent="0.2"/>
    <row r="15445" ht="12.75" customHeight="1" x14ac:dyDescent="0.2"/>
    <row r="15446" ht="12.75" customHeight="1" x14ac:dyDescent="0.2"/>
    <row r="15447" ht="12.75" customHeight="1" x14ac:dyDescent="0.2"/>
    <row r="15448" ht="12.75" customHeight="1" x14ac:dyDescent="0.2"/>
    <row r="15449" ht="12.75" customHeight="1" x14ac:dyDescent="0.2"/>
    <row r="15450" ht="12.75" customHeight="1" x14ac:dyDescent="0.2"/>
    <row r="15451" ht="12.75" customHeight="1" x14ac:dyDescent="0.2"/>
    <row r="15452" ht="12.75" customHeight="1" x14ac:dyDescent="0.2"/>
    <row r="15453" ht="12.75" customHeight="1" x14ac:dyDescent="0.2"/>
    <row r="15454" ht="12.75" customHeight="1" x14ac:dyDescent="0.2"/>
    <row r="15455" ht="12.75" customHeight="1" x14ac:dyDescent="0.2"/>
    <row r="15456" ht="12.75" customHeight="1" x14ac:dyDescent="0.2"/>
    <row r="15457" ht="12.75" customHeight="1" x14ac:dyDescent="0.2"/>
    <row r="15458" ht="12.75" customHeight="1" x14ac:dyDescent="0.2"/>
    <row r="15459" ht="12.75" customHeight="1" x14ac:dyDescent="0.2"/>
    <row r="15460" ht="12.75" customHeight="1" x14ac:dyDescent="0.2"/>
    <row r="15461" ht="12.75" customHeight="1" x14ac:dyDescent="0.2"/>
    <row r="15462" ht="12.75" customHeight="1" x14ac:dyDescent="0.2"/>
    <row r="15463" ht="12.75" customHeight="1" x14ac:dyDescent="0.2"/>
    <row r="15464" ht="12.75" customHeight="1" x14ac:dyDescent="0.2"/>
    <row r="15465" ht="12.75" customHeight="1" x14ac:dyDescent="0.2"/>
    <row r="15466" ht="12.75" customHeight="1" x14ac:dyDescent="0.2"/>
    <row r="15467" ht="12.75" customHeight="1" x14ac:dyDescent="0.2"/>
    <row r="15468" ht="12.75" customHeight="1" x14ac:dyDescent="0.2"/>
    <row r="15469" ht="12.75" customHeight="1" x14ac:dyDescent="0.2"/>
    <row r="15470" ht="12.75" customHeight="1" x14ac:dyDescent="0.2"/>
    <row r="15471" ht="12.75" customHeight="1" x14ac:dyDescent="0.2"/>
    <row r="15472" ht="12.75" customHeight="1" x14ac:dyDescent="0.2"/>
    <row r="15473" ht="12.75" customHeight="1" x14ac:dyDescent="0.2"/>
    <row r="15474" ht="12.75" customHeight="1" x14ac:dyDescent="0.2"/>
    <row r="15475" ht="12.75" customHeight="1" x14ac:dyDescent="0.2"/>
    <row r="15476" ht="12.75" customHeight="1" x14ac:dyDescent="0.2"/>
    <row r="15477" ht="12.75" customHeight="1" x14ac:dyDescent="0.2"/>
    <row r="15478" ht="12.75" customHeight="1" x14ac:dyDescent="0.2"/>
    <row r="15479" ht="12.75" customHeight="1" x14ac:dyDescent="0.2"/>
    <row r="15480" ht="12.75" customHeight="1" x14ac:dyDescent="0.2"/>
    <row r="15481" ht="12.75" customHeight="1" x14ac:dyDescent="0.2"/>
    <row r="15482" ht="12.75" customHeight="1" x14ac:dyDescent="0.2"/>
    <row r="15483" ht="12.75" customHeight="1" x14ac:dyDescent="0.2"/>
    <row r="15484" ht="12.75" customHeight="1" x14ac:dyDescent="0.2"/>
    <row r="15485" ht="12.75" customHeight="1" x14ac:dyDescent="0.2"/>
    <row r="15486" ht="12.75" customHeight="1" x14ac:dyDescent="0.2"/>
    <row r="15487" ht="12.75" customHeight="1" x14ac:dyDescent="0.2"/>
    <row r="15488" ht="12.75" customHeight="1" x14ac:dyDescent="0.2"/>
    <row r="15489" ht="12.75" customHeight="1" x14ac:dyDescent="0.2"/>
    <row r="15490" ht="12.75" customHeight="1" x14ac:dyDescent="0.2"/>
    <row r="15491" ht="12.75" customHeight="1" x14ac:dyDescent="0.2"/>
    <row r="15492" ht="12.75" customHeight="1" x14ac:dyDescent="0.2"/>
    <row r="15493" ht="12.75" customHeight="1" x14ac:dyDescent="0.2"/>
    <row r="15494" ht="12.75" customHeight="1" x14ac:dyDescent="0.2"/>
    <row r="15495" ht="12.75" customHeight="1" x14ac:dyDescent="0.2"/>
    <row r="15496" ht="12.75" customHeight="1" x14ac:dyDescent="0.2"/>
    <row r="15497" ht="12.75" customHeight="1" x14ac:dyDescent="0.2"/>
    <row r="15498" ht="12.75" customHeight="1" x14ac:dyDescent="0.2"/>
    <row r="15499" ht="12.75" customHeight="1" x14ac:dyDescent="0.2"/>
    <row r="15500" ht="12.75" customHeight="1" x14ac:dyDescent="0.2"/>
    <row r="15501" ht="12.75" customHeight="1" x14ac:dyDescent="0.2"/>
    <row r="15502" ht="12.75" customHeight="1" x14ac:dyDescent="0.2"/>
    <row r="15503" ht="12.75" customHeight="1" x14ac:dyDescent="0.2"/>
    <row r="15504" ht="12.75" customHeight="1" x14ac:dyDescent="0.2"/>
    <row r="15505" ht="12.75" customHeight="1" x14ac:dyDescent="0.2"/>
    <row r="15506" ht="12.75" customHeight="1" x14ac:dyDescent="0.2"/>
    <row r="15507" ht="12.75" customHeight="1" x14ac:dyDescent="0.2"/>
    <row r="15508" ht="12.75" customHeight="1" x14ac:dyDescent="0.2"/>
    <row r="15509" ht="12.75" customHeight="1" x14ac:dyDescent="0.2"/>
    <row r="15510" ht="12.75" customHeight="1" x14ac:dyDescent="0.2"/>
    <row r="15511" ht="12.75" customHeight="1" x14ac:dyDescent="0.2"/>
    <row r="15512" ht="12.75" customHeight="1" x14ac:dyDescent="0.2"/>
    <row r="15513" ht="12.75" customHeight="1" x14ac:dyDescent="0.2"/>
    <row r="15514" ht="12.75" customHeight="1" x14ac:dyDescent="0.2"/>
    <row r="15515" ht="12.75" customHeight="1" x14ac:dyDescent="0.2"/>
    <row r="15516" ht="12.75" customHeight="1" x14ac:dyDescent="0.2"/>
    <row r="15517" ht="12.75" customHeight="1" x14ac:dyDescent="0.2"/>
    <row r="15518" ht="12.75" customHeight="1" x14ac:dyDescent="0.2"/>
    <row r="15519" ht="12.75" customHeight="1" x14ac:dyDescent="0.2"/>
    <row r="15520" ht="12.75" customHeight="1" x14ac:dyDescent="0.2"/>
    <row r="15521" ht="12.75" customHeight="1" x14ac:dyDescent="0.2"/>
    <row r="15522" ht="12.75" customHeight="1" x14ac:dyDescent="0.2"/>
    <row r="15523" ht="12.75" customHeight="1" x14ac:dyDescent="0.2"/>
    <row r="15524" ht="12.75" customHeight="1" x14ac:dyDescent="0.2"/>
    <row r="15525" ht="12.75" customHeight="1" x14ac:dyDescent="0.2"/>
    <row r="15526" ht="12.75" customHeight="1" x14ac:dyDescent="0.2"/>
    <row r="15527" ht="12.75" customHeight="1" x14ac:dyDescent="0.2"/>
    <row r="15528" ht="12.75" customHeight="1" x14ac:dyDescent="0.2"/>
    <row r="15529" ht="12.75" customHeight="1" x14ac:dyDescent="0.2"/>
    <row r="15530" ht="12.75" customHeight="1" x14ac:dyDescent="0.2"/>
    <row r="15531" ht="12.75" customHeight="1" x14ac:dyDescent="0.2"/>
    <row r="15532" ht="12.75" customHeight="1" x14ac:dyDescent="0.2"/>
    <row r="15533" ht="12.75" customHeight="1" x14ac:dyDescent="0.2"/>
    <row r="15534" ht="12.75" customHeight="1" x14ac:dyDescent="0.2"/>
    <row r="15535" ht="12.75" customHeight="1" x14ac:dyDescent="0.2"/>
    <row r="15536" ht="12.75" customHeight="1" x14ac:dyDescent="0.2"/>
    <row r="15537" ht="12.75" customHeight="1" x14ac:dyDescent="0.2"/>
    <row r="15538" ht="12.75" customHeight="1" x14ac:dyDescent="0.2"/>
    <row r="15539" ht="12.75" customHeight="1" x14ac:dyDescent="0.2"/>
    <row r="15540" ht="12.75" customHeight="1" x14ac:dyDescent="0.2"/>
    <row r="15541" ht="12.75" customHeight="1" x14ac:dyDescent="0.2"/>
    <row r="15542" ht="12.75" customHeight="1" x14ac:dyDescent="0.2"/>
    <row r="15543" ht="12.75" customHeight="1" x14ac:dyDescent="0.2"/>
    <row r="15544" ht="12.75" customHeight="1" x14ac:dyDescent="0.2"/>
    <row r="15545" ht="12.75" customHeight="1" x14ac:dyDescent="0.2"/>
    <row r="15546" ht="12.75" customHeight="1" x14ac:dyDescent="0.2"/>
    <row r="15547" ht="12.75" customHeight="1" x14ac:dyDescent="0.2"/>
    <row r="15548" ht="12.75" customHeight="1" x14ac:dyDescent="0.2"/>
    <row r="15549" ht="12.75" customHeight="1" x14ac:dyDescent="0.2"/>
    <row r="15550" ht="12.75" customHeight="1" x14ac:dyDescent="0.2"/>
    <row r="15551" ht="12.75" customHeight="1" x14ac:dyDescent="0.2"/>
    <row r="15552" ht="12.75" customHeight="1" x14ac:dyDescent="0.2"/>
    <row r="15553" ht="12.75" customHeight="1" x14ac:dyDescent="0.2"/>
    <row r="15554" ht="12.75" customHeight="1" x14ac:dyDescent="0.2"/>
    <row r="15555" ht="12.75" customHeight="1" x14ac:dyDescent="0.2"/>
    <row r="15556" ht="12.75" customHeight="1" x14ac:dyDescent="0.2"/>
    <row r="15557" ht="12.75" customHeight="1" x14ac:dyDescent="0.2"/>
    <row r="15558" ht="12.75" customHeight="1" x14ac:dyDescent="0.2"/>
    <row r="15559" ht="12.75" customHeight="1" x14ac:dyDescent="0.2"/>
    <row r="15560" ht="12.75" customHeight="1" x14ac:dyDescent="0.2"/>
    <row r="15561" ht="12.75" customHeight="1" x14ac:dyDescent="0.2"/>
    <row r="15562" ht="12.75" customHeight="1" x14ac:dyDescent="0.2"/>
    <row r="15563" ht="12.75" customHeight="1" x14ac:dyDescent="0.2"/>
    <row r="15564" ht="12.75" customHeight="1" x14ac:dyDescent="0.2"/>
    <row r="15565" ht="12.75" customHeight="1" x14ac:dyDescent="0.2"/>
    <row r="15566" ht="12.75" customHeight="1" x14ac:dyDescent="0.2"/>
    <row r="15567" ht="12.75" customHeight="1" x14ac:dyDescent="0.2"/>
    <row r="15568" ht="12.75" customHeight="1" x14ac:dyDescent="0.2"/>
    <row r="15569" ht="12.75" customHeight="1" x14ac:dyDescent="0.2"/>
    <row r="15570" ht="12.75" customHeight="1" x14ac:dyDescent="0.2"/>
    <row r="15571" ht="12.75" customHeight="1" x14ac:dyDescent="0.2"/>
    <row r="15572" ht="12.75" customHeight="1" x14ac:dyDescent="0.2"/>
    <row r="15573" ht="12.75" customHeight="1" x14ac:dyDescent="0.2"/>
    <row r="15574" ht="12.75" customHeight="1" x14ac:dyDescent="0.2"/>
    <row r="15575" ht="12.75" customHeight="1" x14ac:dyDescent="0.2"/>
    <row r="15576" ht="12.75" customHeight="1" x14ac:dyDescent="0.2"/>
    <row r="15577" ht="12.75" customHeight="1" x14ac:dyDescent="0.2"/>
    <row r="15578" ht="12.75" customHeight="1" x14ac:dyDescent="0.2"/>
    <row r="15579" ht="12.75" customHeight="1" x14ac:dyDescent="0.2"/>
    <row r="15580" ht="12.75" customHeight="1" x14ac:dyDescent="0.2"/>
    <row r="15581" ht="12.75" customHeight="1" x14ac:dyDescent="0.2"/>
    <row r="15582" ht="12.75" customHeight="1" x14ac:dyDescent="0.2"/>
    <row r="15583" ht="12.75" customHeight="1" x14ac:dyDescent="0.2"/>
    <row r="15584" ht="12.75" customHeight="1" x14ac:dyDescent="0.2"/>
    <row r="15585" ht="12.75" customHeight="1" x14ac:dyDescent="0.2"/>
    <row r="15586" ht="12.75" customHeight="1" x14ac:dyDescent="0.2"/>
    <row r="15587" ht="12.75" customHeight="1" x14ac:dyDescent="0.2"/>
    <row r="15588" ht="12.75" customHeight="1" x14ac:dyDescent="0.2"/>
    <row r="15589" ht="12.75" customHeight="1" x14ac:dyDescent="0.2"/>
    <row r="15590" ht="12.75" customHeight="1" x14ac:dyDescent="0.2"/>
    <row r="15591" ht="12.75" customHeight="1" x14ac:dyDescent="0.2"/>
    <row r="15592" ht="12.75" customHeight="1" x14ac:dyDescent="0.2"/>
    <row r="15593" ht="12.75" customHeight="1" x14ac:dyDescent="0.2"/>
    <row r="15594" ht="12.75" customHeight="1" x14ac:dyDescent="0.2"/>
    <row r="15595" ht="12.75" customHeight="1" x14ac:dyDescent="0.2"/>
    <row r="15596" ht="12.75" customHeight="1" x14ac:dyDescent="0.2"/>
    <row r="15597" ht="12.75" customHeight="1" x14ac:dyDescent="0.2"/>
    <row r="15598" ht="12.75" customHeight="1" x14ac:dyDescent="0.2"/>
    <row r="15599" ht="12.75" customHeight="1" x14ac:dyDescent="0.2"/>
    <row r="15600" ht="12.75" customHeight="1" x14ac:dyDescent="0.2"/>
    <row r="15601" ht="12.75" customHeight="1" x14ac:dyDescent="0.2"/>
    <row r="15602" ht="12.75" customHeight="1" x14ac:dyDescent="0.2"/>
    <row r="15603" ht="12.75" customHeight="1" x14ac:dyDescent="0.2"/>
    <row r="15604" ht="12.75" customHeight="1" x14ac:dyDescent="0.2"/>
    <row r="15605" ht="12.75" customHeight="1" x14ac:dyDescent="0.2"/>
    <row r="15606" ht="12.75" customHeight="1" x14ac:dyDescent="0.2"/>
    <row r="15607" ht="12.75" customHeight="1" x14ac:dyDescent="0.2"/>
    <row r="15608" ht="12.75" customHeight="1" x14ac:dyDescent="0.2"/>
    <row r="15609" ht="12.75" customHeight="1" x14ac:dyDescent="0.2"/>
    <row r="15610" ht="12.75" customHeight="1" x14ac:dyDescent="0.2"/>
    <row r="15611" ht="12.75" customHeight="1" x14ac:dyDescent="0.2"/>
    <row r="15612" ht="12.75" customHeight="1" x14ac:dyDescent="0.2"/>
    <row r="15613" ht="12.75" customHeight="1" x14ac:dyDescent="0.2"/>
    <row r="15614" ht="12.75" customHeight="1" x14ac:dyDescent="0.2"/>
    <row r="15615" ht="12.75" customHeight="1" x14ac:dyDescent="0.2"/>
    <row r="15616" ht="12.75" customHeight="1" x14ac:dyDescent="0.2"/>
    <row r="15617" ht="12.75" customHeight="1" x14ac:dyDescent="0.2"/>
    <row r="15618" ht="12.75" customHeight="1" x14ac:dyDescent="0.2"/>
    <row r="15619" ht="12.75" customHeight="1" x14ac:dyDescent="0.2"/>
    <row r="15620" ht="12.75" customHeight="1" x14ac:dyDescent="0.2"/>
    <row r="15621" ht="12.75" customHeight="1" x14ac:dyDescent="0.2"/>
    <row r="15622" ht="12.75" customHeight="1" x14ac:dyDescent="0.2"/>
    <row r="15623" ht="12.75" customHeight="1" x14ac:dyDescent="0.2"/>
    <row r="15624" ht="12.75" customHeight="1" x14ac:dyDescent="0.2"/>
    <row r="15625" ht="12.75" customHeight="1" x14ac:dyDescent="0.2"/>
    <row r="15626" ht="12.75" customHeight="1" x14ac:dyDescent="0.2"/>
    <row r="15627" ht="12.75" customHeight="1" x14ac:dyDescent="0.2"/>
    <row r="15628" ht="12.75" customHeight="1" x14ac:dyDescent="0.2"/>
    <row r="15629" ht="12.75" customHeight="1" x14ac:dyDescent="0.2"/>
    <row r="15630" ht="12.75" customHeight="1" x14ac:dyDescent="0.2"/>
    <row r="15631" ht="12.75" customHeight="1" x14ac:dyDescent="0.2"/>
    <row r="15632" ht="12.75" customHeight="1" x14ac:dyDescent="0.2"/>
    <row r="15633" ht="12.75" customHeight="1" x14ac:dyDescent="0.2"/>
    <row r="15634" ht="12.75" customHeight="1" x14ac:dyDescent="0.2"/>
    <row r="15635" ht="12.75" customHeight="1" x14ac:dyDescent="0.2"/>
    <row r="15636" ht="12.75" customHeight="1" x14ac:dyDescent="0.2"/>
    <row r="15637" ht="12.75" customHeight="1" x14ac:dyDescent="0.2"/>
    <row r="15638" ht="12.75" customHeight="1" x14ac:dyDescent="0.2"/>
    <row r="15639" ht="12.75" customHeight="1" x14ac:dyDescent="0.2"/>
    <row r="15640" ht="12.75" customHeight="1" x14ac:dyDescent="0.2"/>
    <row r="15641" ht="12.75" customHeight="1" x14ac:dyDescent="0.2"/>
    <row r="15642" ht="12.75" customHeight="1" x14ac:dyDescent="0.2"/>
    <row r="15643" ht="12.75" customHeight="1" x14ac:dyDescent="0.2"/>
    <row r="15644" ht="12.75" customHeight="1" x14ac:dyDescent="0.2"/>
    <row r="15645" ht="12.75" customHeight="1" x14ac:dyDescent="0.2"/>
    <row r="15646" ht="12.75" customHeight="1" x14ac:dyDescent="0.2"/>
    <row r="15647" ht="12.75" customHeight="1" x14ac:dyDescent="0.2"/>
    <row r="15648" ht="12.75" customHeight="1" x14ac:dyDescent="0.2"/>
    <row r="15649" ht="12.75" customHeight="1" x14ac:dyDescent="0.2"/>
    <row r="15650" ht="12.75" customHeight="1" x14ac:dyDescent="0.2"/>
    <row r="15651" ht="12.75" customHeight="1" x14ac:dyDescent="0.2"/>
    <row r="15652" ht="12.75" customHeight="1" x14ac:dyDescent="0.2"/>
    <row r="15653" ht="12.75" customHeight="1" x14ac:dyDescent="0.2"/>
    <row r="15654" ht="12.75" customHeight="1" x14ac:dyDescent="0.2"/>
    <row r="15655" ht="12.75" customHeight="1" x14ac:dyDescent="0.2"/>
    <row r="15656" ht="12.75" customHeight="1" x14ac:dyDescent="0.2"/>
    <row r="15657" ht="12.75" customHeight="1" x14ac:dyDescent="0.2"/>
    <row r="15658" ht="12.75" customHeight="1" x14ac:dyDescent="0.2"/>
    <row r="15659" ht="12.75" customHeight="1" x14ac:dyDescent="0.2"/>
    <row r="15660" ht="12.75" customHeight="1" x14ac:dyDescent="0.2"/>
    <row r="15661" ht="12.75" customHeight="1" x14ac:dyDescent="0.2"/>
    <row r="15662" ht="12.75" customHeight="1" x14ac:dyDescent="0.2"/>
    <row r="15663" ht="12.75" customHeight="1" x14ac:dyDescent="0.2"/>
    <row r="15664" ht="12.75" customHeight="1" x14ac:dyDescent="0.2"/>
    <row r="15665" ht="12.75" customHeight="1" x14ac:dyDescent="0.2"/>
    <row r="15666" ht="12.75" customHeight="1" x14ac:dyDescent="0.2"/>
    <row r="15667" ht="12.75" customHeight="1" x14ac:dyDescent="0.2"/>
    <row r="15668" ht="12.75" customHeight="1" x14ac:dyDescent="0.2"/>
    <row r="15669" ht="12.75" customHeight="1" x14ac:dyDescent="0.2"/>
    <row r="15670" ht="12.75" customHeight="1" x14ac:dyDescent="0.2"/>
    <row r="15671" ht="12.75" customHeight="1" x14ac:dyDescent="0.2"/>
    <row r="15672" ht="12.75" customHeight="1" x14ac:dyDescent="0.2"/>
    <row r="15673" ht="12.75" customHeight="1" x14ac:dyDescent="0.2"/>
    <row r="15674" ht="12.75" customHeight="1" x14ac:dyDescent="0.2"/>
    <row r="15675" ht="12.75" customHeight="1" x14ac:dyDescent="0.2"/>
    <row r="15676" ht="12.75" customHeight="1" x14ac:dyDescent="0.2"/>
    <row r="15677" ht="12.75" customHeight="1" x14ac:dyDescent="0.2"/>
    <row r="15678" ht="12.75" customHeight="1" x14ac:dyDescent="0.2"/>
    <row r="15679" ht="12.75" customHeight="1" x14ac:dyDescent="0.2"/>
    <row r="15680" ht="12.75" customHeight="1" x14ac:dyDescent="0.2"/>
    <row r="15681" ht="12.75" customHeight="1" x14ac:dyDescent="0.2"/>
    <row r="15682" ht="12.75" customHeight="1" x14ac:dyDescent="0.2"/>
    <row r="15683" ht="12.75" customHeight="1" x14ac:dyDescent="0.2"/>
    <row r="15684" ht="12.75" customHeight="1" x14ac:dyDescent="0.2"/>
    <row r="15685" ht="12.75" customHeight="1" x14ac:dyDescent="0.2"/>
    <row r="15686" ht="12.75" customHeight="1" x14ac:dyDescent="0.2"/>
    <row r="15687" ht="12.75" customHeight="1" x14ac:dyDescent="0.2"/>
    <row r="15688" ht="12.75" customHeight="1" x14ac:dyDescent="0.2"/>
    <row r="15689" ht="12.75" customHeight="1" x14ac:dyDescent="0.2"/>
    <row r="15690" ht="12.75" customHeight="1" x14ac:dyDescent="0.2"/>
    <row r="15691" ht="12.75" customHeight="1" x14ac:dyDescent="0.2"/>
    <row r="15692" ht="12.75" customHeight="1" x14ac:dyDescent="0.2"/>
    <row r="15693" ht="12.75" customHeight="1" x14ac:dyDescent="0.2"/>
    <row r="15694" ht="12.75" customHeight="1" x14ac:dyDescent="0.2"/>
    <row r="15695" ht="12.75" customHeight="1" x14ac:dyDescent="0.2"/>
    <row r="15696" ht="12.75" customHeight="1" x14ac:dyDescent="0.2"/>
    <row r="15697" ht="12.75" customHeight="1" x14ac:dyDescent="0.2"/>
    <row r="15698" ht="12.75" customHeight="1" x14ac:dyDescent="0.2"/>
    <row r="15699" ht="12.75" customHeight="1" x14ac:dyDescent="0.2"/>
    <row r="15700" ht="12.75" customHeight="1" x14ac:dyDescent="0.2"/>
    <row r="15701" ht="12.75" customHeight="1" x14ac:dyDescent="0.2"/>
    <row r="15702" ht="12.75" customHeight="1" x14ac:dyDescent="0.2"/>
    <row r="15703" ht="12.75" customHeight="1" x14ac:dyDescent="0.2"/>
    <row r="15704" ht="12.75" customHeight="1" x14ac:dyDescent="0.2"/>
    <row r="15705" ht="12.75" customHeight="1" x14ac:dyDescent="0.2"/>
    <row r="15706" ht="12.75" customHeight="1" x14ac:dyDescent="0.2"/>
    <row r="15707" ht="12.75" customHeight="1" x14ac:dyDescent="0.2"/>
    <row r="15708" ht="12.75" customHeight="1" x14ac:dyDescent="0.2"/>
    <row r="15709" ht="12.75" customHeight="1" x14ac:dyDescent="0.2"/>
    <row r="15710" ht="12.75" customHeight="1" x14ac:dyDescent="0.2"/>
    <row r="15711" ht="12.75" customHeight="1" x14ac:dyDescent="0.2"/>
    <row r="15712" ht="12.75" customHeight="1" x14ac:dyDescent="0.2"/>
    <row r="15713" ht="12.75" customHeight="1" x14ac:dyDescent="0.2"/>
    <row r="15714" ht="12.75" customHeight="1" x14ac:dyDescent="0.2"/>
    <row r="15715" ht="12.75" customHeight="1" x14ac:dyDescent="0.2"/>
    <row r="15716" ht="12.75" customHeight="1" x14ac:dyDescent="0.2"/>
    <row r="15717" ht="12.75" customHeight="1" x14ac:dyDescent="0.2"/>
    <row r="15718" ht="12.75" customHeight="1" x14ac:dyDescent="0.2"/>
    <row r="15719" ht="12.75" customHeight="1" x14ac:dyDescent="0.2"/>
    <row r="15720" ht="12.75" customHeight="1" x14ac:dyDescent="0.2"/>
    <row r="15721" ht="12.75" customHeight="1" x14ac:dyDescent="0.2"/>
    <row r="15722" ht="12.75" customHeight="1" x14ac:dyDescent="0.2"/>
    <row r="15723" ht="12.75" customHeight="1" x14ac:dyDescent="0.2"/>
    <row r="15724" ht="12.75" customHeight="1" x14ac:dyDescent="0.2"/>
    <row r="15725" ht="12.75" customHeight="1" x14ac:dyDescent="0.2"/>
    <row r="15726" ht="12.75" customHeight="1" x14ac:dyDescent="0.2"/>
    <row r="15727" ht="12.75" customHeight="1" x14ac:dyDescent="0.2"/>
    <row r="15728" ht="12.75" customHeight="1" x14ac:dyDescent="0.2"/>
    <row r="15729" ht="12.75" customHeight="1" x14ac:dyDescent="0.2"/>
    <row r="15730" ht="12.75" customHeight="1" x14ac:dyDescent="0.2"/>
    <row r="15731" ht="12.75" customHeight="1" x14ac:dyDescent="0.2"/>
    <row r="15732" ht="12.75" customHeight="1" x14ac:dyDescent="0.2"/>
    <row r="15733" ht="12.75" customHeight="1" x14ac:dyDescent="0.2"/>
    <row r="15734" ht="12.75" customHeight="1" x14ac:dyDescent="0.2"/>
    <row r="15735" ht="12.75" customHeight="1" x14ac:dyDescent="0.2"/>
    <row r="15736" ht="12.75" customHeight="1" x14ac:dyDescent="0.2"/>
    <row r="15737" ht="12.75" customHeight="1" x14ac:dyDescent="0.2"/>
    <row r="15738" ht="12.75" customHeight="1" x14ac:dyDescent="0.2"/>
    <row r="15739" ht="12.75" customHeight="1" x14ac:dyDescent="0.2"/>
    <row r="15740" ht="12.75" customHeight="1" x14ac:dyDescent="0.2"/>
    <row r="15741" ht="12.75" customHeight="1" x14ac:dyDescent="0.2"/>
    <row r="15742" ht="12.75" customHeight="1" x14ac:dyDescent="0.2"/>
    <row r="15743" ht="12.75" customHeight="1" x14ac:dyDescent="0.2"/>
    <row r="15744" ht="12.75" customHeight="1" x14ac:dyDescent="0.2"/>
    <row r="15745" ht="12.75" customHeight="1" x14ac:dyDescent="0.2"/>
    <row r="15746" ht="12.75" customHeight="1" x14ac:dyDescent="0.2"/>
    <row r="15747" ht="12.75" customHeight="1" x14ac:dyDescent="0.2"/>
    <row r="15748" ht="12.75" customHeight="1" x14ac:dyDescent="0.2"/>
    <row r="15749" ht="12.75" customHeight="1" x14ac:dyDescent="0.2"/>
    <row r="15750" ht="12.75" customHeight="1" x14ac:dyDescent="0.2"/>
    <row r="15751" ht="12.75" customHeight="1" x14ac:dyDescent="0.2"/>
    <row r="15752" ht="12.75" customHeight="1" x14ac:dyDescent="0.2"/>
    <row r="15753" ht="12.75" customHeight="1" x14ac:dyDescent="0.2"/>
    <row r="15754" ht="12.75" customHeight="1" x14ac:dyDescent="0.2"/>
    <row r="15755" ht="12.75" customHeight="1" x14ac:dyDescent="0.2"/>
    <row r="15756" ht="12.75" customHeight="1" x14ac:dyDescent="0.2"/>
    <row r="15757" ht="12.75" customHeight="1" x14ac:dyDescent="0.2"/>
    <row r="15758" ht="12.75" customHeight="1" x14ac:dyDescent="0.2"/>
    <row r="15759" ht="12.75" customHeight="1" x14ac:dyDescent="0.2"/>
    <row r="15760" ht="12.75" customHeight="1" x14ac:dyDescent="0.2"/>
    <row r="15761" ht="12.75" customHeight="1" x14ac:dyDescent="0.2"/>
    <row r="15762" ht="12.75" customHeight="1" x14ac:dyDescent="0.2"/>
    <row r="15763" ht="12.75" customHeight="1" x14ac:dyDescent="0.2"/>
    <row r="15764" ht="12.75" customHeight="1" x14ac:dyDescent="0.2"/>
    <row r="15765" ht="12.75" customHeight="1" x14ac:dyDescent="0.2"/>
    <row r="15766" ht="12.75" customHeight="1" x14ac:dyDescent="0.2"/>
    <row r="15767" ht="12.75" customHeight="1" x14ac:dyDescent="0.2"/>
    <row r="15768" ht="12.75" customHeight="1" x14ac:dyDescent="0.2"/>
    <row r="15769" ht="12.75" customHeight="1" x14ac:dyDescent="0.2"/>
    <row r="15770" ht="12.75" customHeight="1" x14ac:dyDescent="0.2"/>
    <row r="15771" ht="12.75" customHeight="1" x14ac:dyDescent="0.2"/>
    <row r="15772" ht="12.75" customHeight="1" x14ac:dyDescent="0.2"/>
    <row r="15773" ht="12.75" customHeight="1" x14ac:dyDescent="0.2"/>
    <row r="15774" ht="12.75" customHeight="1" x14ac:dyDescent="0.2"/>
    <row r="15775" ht="12.75" customHeight="1" x14ac:dyDescent="0.2"/>
    <row r="15776" ht="12.75" customHeight="1" x14ac:dyDescent="0.2"/>
    <row r="15777" ht="12.75" customHeight="1" x14ac:dyDescent="0.2"/>
    <row r="15778" ht="12.75" customHeight="1" x14ac:dyDescent="0.2"/>
    <row r="15779" ht="12.75" customHeight="1" x14ac:dyDescent="0.2"/>
    <row r="15780" ht="12.75" customHeight="1" x14ac:dyDescent="0.2"/>
    <row r="15781" ht="12.75" customHeight="1" x14ac:dyDescent="0.2"/>
    <row r="15782" ht="12.75" customHeight="1" x14ac:dyDescent="0.2"/>
    <row r="15783" ht="12.75" customHeight="1" x14ac:dyDescent="0.2"/>
    <row r="15784" ht="12.75" customHeight="1" x14ac:dyDescent="0.2"/>
    <row r="15785" ht="12.75" customHeight="1" x14ac:dyDescent="0.2"/>
    <row r="15786" ht="12.75" customHeight="1" x14ac:dyDescent="0.2"/>
    <row r="15787" ht="12.75" customHeight="1" x14ac:dyDescent="0.2"/>
    <row r="15788" ht="12.75" customHeight="1" x14ac:dyDescent="0.2"/>
    <row r="15789" ht="12.75" customHeight="1" x14ac:dyDescent="0.2"/>
    <row r="15790" ht="12.75" customHeight="1" x14ac:dyDescent="0.2"/>
    <row r="15791" ht="12.75" customHeight="1" x14ac:dyDescent="0.2"/>
    <row r="15792" ht="12.75" customHeight="1" x14ac:dyDescent="0.2"/>
    <row r="15793" ht="12.75" customHeight="1" x14ac:dyDescent="0.2"/>
    <row r="15794" ht="12.75" customHeight="1" x14ac:dyDescent="0.2"/>
    <row r="15795" ht="12.75" customHeight="1" x14ac:dyDescent="0.2"/>
    <row r="15796" ht="12.75" customHeight="1" x14ac:dyDescent="0.2"/>
    <row r="15797" ht="12.75" customHeight="1" x14ac:dyDescent="0.2"/>
    <row r="15798" ht="12.75" customHeight="1" x14ac:dyDescent="0.2"/>
    <row r="15799" ht="12.75" customHeight="1" x14ac:dyDescent="0.2"/>
    <row r="15800" ht="12.75" customHeight="1" x14ac:dyDescent="0.2"/>
    <row r="15801" ht="12.75" customHeight="1" x14ac:dyDescent="0.2"/>
    <row r="15802" ht="12.75" customHeight="1" x14ac:dyDescent="0.2"/>
    <row r="15803" ht="12.75" customHeight="1" x14ac:dyDescent="0.2"/>
    <row r="15804" ht="12.75" customHeight="1" x14ac:dyDescent="0.2"/>
    <row r="15805" ht="12.75" customHeight="1" x14ac:dyDescent="0.2"/>
    <row r="15806" ht="12.75" customHeight="1" x14ac:dyDescent="0.2"/>
    <row r="15807" ht="12.75" customHeight="1" x14ac:dyDescent="0.2"/>
    <row r="15808" ht="12.75" customHeight="1" x14ac:dyDescent="0.2"/>
    <row r="15809" ht="12.75" customHeight="1" x14ac:dyDescent="0.2"/>
    <row r="15810" ht="12.75" customHeight="1" x14ac:dyDescent="0.2"/>
    <row r="15811" ht="12.75" customHeight="1" x14ac:dyDescent="0.2"/>
    <row r="15812" ht="12.75" customHeight="1" x14ac:dyDescent="0.2"/>
    <row r="15813" ht="12.75" customHeight="1" x14ac:dyDescent="0.2"/>
    <row r="15814" ht="12.75" customHeight="1" x14ac:dyDescent="0.2"/>
    <row r="15815" ht="12.75" customHeight="1" x14ac:dyDescent="0.2"/>
    <row r="15816" ht="12.75" customHeight="1" x14ac:dyDescent="0.2"/>
    <row r="15817" ht="12.75" customHeight="1" x14ac:dyDescent="0.2"/>
    <row r="15818" ht="12.75" customHeight="1" x14ac:dyDescent="0.2"/>
    <row r="15819" ht="12.75" customHeight="1" x14ac:dyDescent="0.2"/>
    <row r="15820" ht="12.75" customHeight="1" x14ac:dyDescent="0.2"/>
    <row r="15821" ht="12.75" customHeight="1" x14ac:dyDescent="0.2"/>
    <row r="15822" ht="12.75" customHeight="1" x14ac:dyDescent="0.2"/>
    <row r="15823" ht="12.75" customHeight="1" x14ac:dyDescent="0.2"/>
    <row r="15824" ht="12.75" customHeight="1" x14ac:dyDescent="0.2"/>
    <row r="15825" ht="12.75" customHeight="1" x14ac:dyDescent="0.2"/>
    <row r="15826" ht="12.75" customHeight="1" x14ac:dyDescent="0.2"/>
    <row r="15827" ht="12.75" customHeight="1" x14ac:dyDescent="0.2"/>
    <row r="15828" ht="12.75" customHeight="1" x14ac:dyDescent="0.2"/>
    <row r="15829" ht="12.75" customHeight="1" x14ac:dyDescent="0.2"/>
    <row r="15830" ht="12.75" customHeight="1" x14ac:dyDescent="0.2"/>
    <row r="15831" ht="12.75" customHeight="1" x14ac:dyDescent="0.2"/>
    <row r="15832" ht="12.75" customHeight="1" x14ac:dyDescent="0.2"/>
    <row r="15833" ht="12.75" customHeight="1" x14ac:dyDescent="0.2"/>
    <row r="15834" ht="12.75" customHeight="1" x14ac:dyDescent="0.2"/>
    <row r="15835" ht="12.75" customHeight="1" x14ac:dyDescent="0.2"/>
    <row r="15836" ht="12.75" customHeight="1" x14ac:dyDescent="0.2"/>
    <row r="15837" ht="12.75" customHeight="1" x14ac:dyDescent="0.2"/>
    <row r="15838" ht="12.75" customHeight="1" x14ac:dyDescent="0.2"/>
    <row r="15839" ht="12.75" customHeight="1" x14ac:dyDescent="0.2"/>
    <row r="15840" ht="12.75" customHeight="1" x14ac:dyDescent="0.2"/>
    <row r="15841" ht="12.75" customHeight="1" x14ac:dyDescent="0.2"/>
    <row r="15842" ht="12.75" customHeight="1" x14ac:dyDescent="0.2"/>
    <row r="15843" ht="12.75" customHeight="1" x14ac:dyDescent="0.2"/>
    <row r="15844" ht="12.75" customHeight="1" x14ac:dyDescent="0.2"/>
    <row r="15845" ht="12.75" customHeight="1" x14ac:dyDescent="0.2"/>
    <row r="15846" ht="12.75" customHeight="1" x14ac:dyDescent="0.2"/>
    <row r="15847" ht="12.75" customHeight="1" x14ac:dyDescent="0.2"/>
    <row r="15848" ht="12.75" customHeight="1" x14ac:dyDescent="0.2"/>
    <row r="15849" ht="12.75" customHeight="1" x14ac:dyDescent="0.2"/>
    <row r="15850" ht="12.75" customHeight="1" x14ac:dyDescent="0.2"/>
    <row r="15851" ht="12.75" customHeight="1" x14ac:dyDescent="0.2"/>
    <row r="15852" ht="12.75" customHeight="1" x14ac:dyDescent="0.2"/>
    <row r="15853" ht="12.75" customHeight="1" x14ac:dyDescent="0.2"/>
    <row r="15854" ht="12.75" customHeight="1" x14ac:dyDescent="0.2"/>
    <row r="15855" ht="12.75" customHeight="1" x14ac:dyDescent="0.2"/>
    <row r="15856" ht="12.75" customHeight="1" x14ac:dyDescent="0.2"/>
    <row r="15857" ht="12.75" customHeight="1" x14ac:dyDescent="0.2"/>
    <row r="15858" ht="12.75" customHeight="1" x14ac:dyDescent="0.2"/>
    <row r="15859" ht="12.75" customHeight="1" x14ac:dyDescent="0.2"/>
    <row r="15860" ht="12.75" customHeight="1" x14ac:dyDescent="0.2"/>
    <row r="15861" ht="12.75" customHeight="1" x14ac:dyDescent="0.2"/>
    <row r="15862" ht="12.75" customHeight="1" x14ac:dyDescent="0.2"/>
    <row r="15863" ht="12.75" customHeight="1" x14ac:dyDescent="0.2"/>
    <row r="15864" ht="12.75" customHeight="1" x14ac:dyDescent="0.2"/>
    <row r="15865" ht="12.75" customHeight="1" x14ac:dyDescent="0.2"/>
    <row r="15866" ht="12.75" customHeight="1" x14ac:dyDescent="0.2"/>
    <row r="15867" ht="12.75" customHeight="1" x14ac:dyDescent="0.2"/>
    <row r="15868" ht="12.75" customHeight="1" x14ac:dyDescent="0.2"/>
    <row r="15869" ht="12.75" customHeight="1" x14ac:dyDescent="0.2"/>
    <row r="15870" ht="12.75" customHeight="1" x14ac:dyDescent="0.2"/>
    <row r="15871" ht="12.75" customHeight="1" x14ac:dyDescent="0.2"/>
    <row r="15872" ht="12.75" customHeight="1" x14ac:dyDescent="0.2"/>
    <row r="15873" ht="12.75" customHeight="1" x14ac:dyDescent="0.2"/>
    <row r="15874" ht="12.75" customHeight="1" x14ac:dyDescent="0.2"/>
    <row r="15875" ht="12.75" customHeight="1" x14ac:dyDescent="0.2"/>
    <row r="15876" ht="12.75" customHeight="1" x14ac:dyDescent="0.2"/>
    <row r="15877" ht="12.75" customHeight="1" x14ac:dyDescent="0.2"/>
    <row r="15878" ht="12.75" customHeight="1" x14ac:dyDescent="0.2"/>
    <row r="15879" ht="12.75" customHeight="1" x14ac:dyDescent="0.2"/>
    <row r="15880" ht="12.75" customHeight="1" x14ac:dyDescent="0.2"/>
    <row r="15881" ht="12.75" customHeight="1" x14ac:dyDescent="0.2"/>
    <row r="15882" ht="12.75" customHeight="1" x14ac:dyDescent="0.2"/>
    <row r="15883" ht="12.75" customHeight="1" x14ac:dyDescent="0.2"/>
    <row r="15884" ht="12.75" customHeight="1" x14ac:dyDescent="0.2"/>
    <row r="15885" ht="12.75" customHeight="1" x14ac:dyDescent="0.2"/>
    <row r="15886" ht="12.75" customHeight="1" x14ac:dyDescent="0.2"/>
    <row r="15887" ht="12.75" customHeight="1" x14ac:dyDescent="0.2"/>
    <row r="15888" ht="12.75" customHeight="1" x14ac:dyDescent="0.2"/>
    <row r="15889" ht="12.75" customHeight="1" x14ac:dyDescent="0.2"/>
    <row r="15890" ht="12.75" customHeight="1" x14ac:dyDescent="0.2"/>
    <row r="15891" ht="12.75" customHeight="1" x14ac:dyDescent="0.2"/>
    <row r="15892" ht="12.75" customHeight="1" x14ac:dyDescent="0.2"/>
    <row r="15893" ht="12.75" customHeight="1" x14ac:dyDescent="0.2"/>
    <row r="15894" ht="12.75" customHeight="1" x14ac:dyDescent="0.2"/>
    <row r="15895" ht="12.75" customHeight="1" x14ac:dyDescent="0.2"/>
    <row r="15896" ht="12.75" customHeight="1" x14ac:dyDescent="0.2"/>
    <row r="15897" ht="12.75" customHeight="1" x14ac:dyDescent="0.2"/>
    <row r="15898" ht="12.75" customHeight="1" x14ac:dyDescent="0.2"/>
    <row r="15899" ht="12.75" customHeight="1" x14ac:dyDescent="0.2"/>
    <row r="15900" ht="12.75" customHeight="1" x14ac:dyDescent="0.2"/>
    <row r="15901" ht="12.75" customHeight="1" x14ac:dyDescent="0.2"/>
    <row r="15902" ht="12.75" customHeight="1" x14ac:dyDescent="0.2"/>
    <row r="15903" ht="12.75" customHeight="1" x14ac:dyDescent="0.2"/>
    <row r="15904" ht="12.75" customHeight="1" x14ac:dyDescent="0.2"/>
    <row r="15905" ht="12.75" customHeight="1" x14ac:dyDescent="0.2"/>
    <row r="15906" ht="12.75" customHeight="1" x14ac:dyDescent="0.2"/>
    <row r="15907" ht="12.75" customHeight="1" x14ac:dyDescent="0.2"/>
    <row r="15908" ht="12.75" customHeight="1" x14ac:dyDescent="0.2"/>
    <row r="15909" ht="12.75" customHeight="1" x14ac:dyDescent="0.2"/>
    <row r="15910" ht="12.75" customHeight="1" x14ac:dyDescent="0.2"/>
    <row r="15911" ht="12.75" customHeight="1" x14ac:dyDescent="0.2"/>
    <row r="15912" ht="12.75" customHeight="1" x14ac:dyDescent="0.2"/>
    <row r="15913" ht="12.75" customHeight="1" x14ac:dyDescent="0.2"/>
    <row r="15914" ht="12.75" customHeight="1" x14ac:dyDescent="0.2"/>
    <row r="15915" ht="12.75" customHeight="1" x14ac:dyDescent="0.2"/>
    <row r="15916" ht="12.75" customHeight="1" x14ac:dyDescent="0.2"/>
    <row r="15917" ht="12.75" customHeight="1" x14ac:dyDescent="0.2"/>
    <row r="15918" ht="12.75" customHeight="1" x14ac:dyDescent="0.2"/>
    <row r="15919" ht="12.75" customHeight="1" x14ac:dyDescent="0.2"/>
    <row r="15920" ht="12.75" customHeight="1" x14ac:dyDescent="0.2"/>
    <row r="15921" ht="12.75" customHeight="1" x14ac:dyDescent="0.2"/>
    <row r="15922" ht="12.75" customHeight="1" x14ac:dyDescent="0.2"/>
    <row r="15923" ht="12.75" customHeight="1" x14ac:dyDescent="0.2"/>
    <row r="15924" ht="12.75" customHeight="1" x14ac:dyDescent="0.2"/>
    <row r="15925" ht="12.75" customHeight="1" x14ac:dyDescent="0.2"/>
    <row r="15926" ht="12.75" customHeight="1" x14ac:dyDescent="0.2"/>
    <row r="15927" ht="12.75" customHeight="1" x14ac:dyDescent="0.2"/>
    <row r="15928" ht="12.75" customHeight="1" x14ac:dyDescent="0.2"/>
    <row r="15929" ht="12.75" customHeight="1" x14ac:dyDescent="0.2"/>
    <row r="15930" ht="12.75" customHeight="1" x14ac:dyDescent="0.2"/>
    <row r="15931" ht="12.75" customHeight="1" x14ac:dyDescent="0.2"/>
    <row r="15932" ht="12.75" customHeight="1" x14ac:dyDescent="0.2"/>
    <row r="15933" ht="12.75" customHeight="1" x14ac:dyDescent="0.2"/>
    <row r="15934" ht="12.75" customHeight="1" x14ac:dyDescent="0.2"/>
    <row r="15935" ht="12.75" customHeight="1" x14ac:dyDescent="0.2"/>
    <row r="15936" ht="12.75" customHeight="1" x14ac:dyDescent="0.2"/>
    <row r="15937" ht="12.75" customHeight="1" x14ac:dyDescent="0.2"/>
    <row r="15938" ht="12.75" customHeight="1" x14ac:dyDescent="0.2"/>
    <row r="15939" ht="12.75" customHeight="1" x14ac:dyDescent="0.2"/>
    <row r="15940" ht="12.75" customHeight="1" x14ac:dyDescent="0.2"/>
    <row r="15941" ht="12.75" customHeight="1" x14ac:dyDescent="0.2"/>
    <row r="15942" ht="12.75" customHeight="1" x14ac:dyDescent="0.2"/>
    <row r="15943" ht="12.75" customHeight="1" x14ac:dyDescent="0.2"/>
    <row r="15944" ht="12.75" customHeight="1" x14ac:dyDescent="0.2"/>
    <row r="15945" ht="12.75" customHeight="1" x14ac:dyDescent="0.2"/>
    <row r="15946" ht="12.75" customHeight="1" x14ac:dyDescent="0.2"/>
    <row r="15947" ht="12.75" customHeight="1" x14ac:dyDescent="0.2"/>
    <row r="15948" ht="12.75" customHeight="1" x14ac:dyDescent="0.2"/>
    <row r="15949" ht="12.75" customHeight="1" x14ac:dyDescent="0.2"/>
    <row r="15950" ht="12.75" customHeight="1" x14ac:dyDescent="0.2"/>
    <row r="15951" ht="12.75" customHeight="1" x14ac:dyDescent="0.2"/>
    <row r="15952" ht="12.75" customHeight="1" x14ac:dyDescent="0.2"/>
    <row r="15953" ht="12.75" customHeight="1" x14ac:dyDescent="0.2"/>
    <row r="15954" ht="12.75" customHeight="1" x14ac:dyDescent="0.2"/>
    <row r="15955" ht="12.75" customHeight="1" x14ac:dyDescent="0.2"/>
    <row r="15956" ht="12.75" customHeight="1" x14ac:dyDescent="0.2"/>
    <row r="15957" ht="12.75" customHeight="1" x14ac:dyDescent="0.2"/>
    <row r="15958" ht="12.75" customHeight="1" x14ac:dyDescent="0.2"/>
    <row r="15959" ht="12.75" customHeight="1" x14ac:dyDescent="0.2"/>
    <row r="15960" ht="12.75" customHeight="1" x14ac:dyDescent="0.2"/>
    <row r="15961" ht="12.75" customHeight="1" x14ac:dyDescent="0.2"/>
    <row r="15962" ht="12.75" customHeight="1" x14ac:dyDescent="0.2"/>
    <row r="15963" ht="12.75" customHeight="1" x14ac:dyDescent="0.2"/>
    <row r="15964" ht="12.75" customHeight="1" x14ac:dyDescent="0.2"/>
    <row r="15965" ht="12.75" customHeight="1" x14ac:dyDescent="0.2"/>
    <row r="15966" ht="12.75" customHeight="1" x14ac:dyDescent="0.2"/>
    <row r="15967" ht="12.75" customHeight="1" x14ac:dyDescent="0.2"/>
    <row r="15968" ht="12.75" customHeight="1" x14ac:dyDescent="0.2"/>
    <row r="15969" ht="12.75" customHeight="1" x14ac:dyDescent="0.2"/>
    <row r="15970" ht="12.75" customHeight="1" x14ac:dyDescent="0.2"/>
    <row r="15971" ht="12.75" customHeight="1" x14ac:dyDescent="0.2"/>
    <row r="15972" ht="12.75" customHeight="1" x14ac:dyDescent="0.2"/>
    <row r="15973" ht="12.75" customHeight="1" x14ac:dyDescent="0.2"/>
    <row r="15974" ht="12.75" customHeight="1" x14ac:dyDescent="0.2"/>
    <row r="15975" ht="12.75" customHeight="1" x14ac:dyDescent="0.2"/>
    <row r="15976" ht="12.75" customHeight="1" x14ac:dyDescent="0.2"/>
    <row r="15977" ht="12.75" customHeight="1" x14ac:dyDescent="0.2"/>
    <row r="15978" ht="12.75" customHeight="1" x14ac:dyDescent="0.2"/>
    <row r="15979" ht="12.75" customHeight="1" x14ac:dyDescent="0.2"/>
    <row r="15980" ht="12.75" customHeight="1" x14ac:dyDescent="0.2"/>
    <row r="15981" ht="12.75" customHeight="1" x14ac:dyDescent="0.2"/>
    <row r="15982" ht="12.75" customHeight="1" x14ac:dyDescent="0.2"/>
    <row r="15983" ht="12.75" customHeight="1" x14ac:dyDescent="0.2"/>
    <row r="15984" ht="12.75" customHeight="1" x14ac:dyDescent="0.2"/>
    <row r="15985" ht="12.75" customHeight="1" x14ac:dyDescent="0.2"/>
    <row r="15986" ht="12.75" customHeight="1" x14ac:dyDescent="0.2"/>
    <row r="15987" ht="12.75" customHeight="1" x14ac:dyDescent="0.2"/>
    <row r="15988" ht="12.75" customHeight="1" x14ac:dyDescent="0.2"/>
    <row r="15989" ht="12.75" customHeight="1" x14ac:dyDescent="0.2"/>
    <row r="15990" ht="12.75" customHeight="1" x14ac:dyDescent="0.2"/>
    <row r="15991" ht="12.75" customHeight="1" x14ac:dyDescent="0.2"/>
    <row r="15992" ht="12.75" customHeight="1" x14ac:dyDescent="0.2"/>
    <row r="15993" ht="12.75" customHeight="1" x14ac:dyDescent="0.2"/>
    <row r="15994" ht="12.75" customHeight="1" x14ac:dyDescent="0.2"/>
    <row r="15995" ht="12.75" customHeight="1" x14ac:dyDescent="0.2"/>
    <row r="15996" ht="12.75" customHeight="1" x14ac:dyDescent="0.2"/>
    <row r="15997" ht="12.75" customHeight="1" x14ac:dyDescent="0.2"/>
    <row r="15998" ht="12.75" customHeight="1" x14ac:dyDescent="0.2"/>
    <row r="15999" ht="12.75" customHeight="1" x14ac:dyDescent="0.2"/>
    <row r="16000" ht="12.75" customHeight="1" x14ac:dyDescent="0.2"/>
    <row r="16001" ht="12.75" customHeight="1" x14ac:dyDescent="0.2"/>
    <row r="16002" ht="12.75" customHeight="1" x14ac:dyDescent="0.2"/>
    <row r="16003" ht="12.75" customHeight="1" x14ac:dyDescent="0.2"/>
    <row r="16004" ht="12.75" customHeight="1" x14ac:dyDescent="0.2"/>
    <row r="16005" ht="12.75" customHeight="1" x14ac:dyDescent="0.2"/>
    <row r="16006" ht="12.75" customHeight="1" x14ac:dyDescent="0.2"/>
    <row r="16007" ht="12.75" customHeight="1" x14ac:dyDescent="0.2"/>
    <row r="16008" ht="12.75" customHeight="1" x14ac:dyDescent="0.2"/>
    <row r="16009" ht="12.75" customHeight="1" x14ac:dyDescent="0.2"/>
    <row r="16010" ht="12.75" customHeight="1" x14ac:dyDescent="0.2"/>
    <row r="16011" ht="12.75" customHeight="1" x14ac:dyDescent="0.2"/>
    <row r="16012" ht="12.75" customHeight="1" x14ac:dyDescent="0.2"/>
    <row r="16013" ht="12.75" customHeight="1" x14ac:dyDescent="0.2"/>
    <row r="16014" ht="12.75" customHeight="1" x14ac:dyDescent="0.2"/>
    <row r="16015" ht="12.75" customHeight="1" x14ac:dyDescent="0.2"/>
    <row r="16016" ht="12.75" customHeight="1" x14ac:dyDescent="0.2"/>
    <row r="16017" ht="12.75" customHeight="1" x14ac:dyDescent="0.2"/>
    <row r="16018" ht="12.75" customHeight="1" x14ac:dyDescent="0.2"/>
    <row r="16019" ht="12.75" customHeight="1" x14ac:dyDescent="0.2"/>
    <row r="16020" ht="12.75" customHeight="1" x14ac:dyDescent="0.2"/>
    <row r="16021" ht="12.75" customHeight="1" x14ac:dyDescent="0.2"/>
    <row r="16022" ht="12.75" customHeight="1" x14ac:dyDescent="0.2"/>
    <row r="16023" ht="12.75" customHeight="1" x14ac:dyDescent="0.2"/>
    <row r="16024" ht="12.75" customHeight="1" x14ac:dyDescent="0.2"/>
    <row r="16025" ht="12.75" customHeight="1" x14ac:dyDescent="0.2"/>
    <row r="16026" ht="12.75" customHeight="1" x14ac:dyDescent="0.2"/>
    <row r="16027" ht="12.75" customHeight="1" x14ac:dyDescent="0.2"/>
    <row r="16028" ht="12.75" customHeight="1" x14ac:dyDescent="0.2"/>
    <row r="16029" ht="12.75" customHeight="1" x14ac:dyDescent="0.2"/>
    <row r="16030" ht="12.75" customHeight="1" x14ac:dyDescent="0.2"/>
    <row r="16031" ht="12.75" customHeight="1" x14ac:dyDescent="0.2"/>
    <row r="16032" ht="12.75" customHeight="1" x14ac:dyDescent="0.2"/>
    <row r="16033" ht="12.75" customHeight="1" x14ac:dyDescent="0.2"/>
    <row r="16034" ht="12.75" customHeight="1" x14ac:dyDescent="0.2"/>
    <row r="16035" ht="12.75" customHeight="1" x14ac:dyDescent="0.2"/>
    <row r="16036" ht="12.75" customHeight="1" x14ac:dyDescent="0.2"/>
    <row r="16037" ht="12.75" customHeight="1" x14ac:dyDescent="0.2"/>
    <row r="16038" ht="12.75" customHeight="1" x14ac:dyDescent="0.2"/>
    <row r="16039" ht="12.75" customHeight="1" x14ac:dyDescent="0.2"/>
    <row r="16040" ht="12.75" customHeight="1" x14ac:dyDescent="0.2"/>
    <row r="16041" ht="12.75" customHeight="1" x14ac:dyDescent="0.2"/>
    <row r="16042" ht="12.75" customHeight="1" x14ac:dyDescent="0.2"/>
    <row r="16043" ht="12.75" customHeight="1" x14ac:dyDescent="0.2"/>
    <row r="16044" ht="12.75" customHeight="1" x14ac:dyDescent="0.2"/>
    <row r="16045" ht="12.75" customHeight="1" x14ac:dyDescent="0.2"/>
    <row r="16046" ht="12.75" customHeight="1" x14ac:dyDescent="0.2"/>
    <row r="16047" ht="12.75" customHeight="1" x14ac:dyDescent="0.2"/>
    <row r="16048" ht="12.75" customHeight="1" x14ac:dyDescent="0.2"/>
    <row r="16049" ht="12.75" customHeight="1" x14ac:dyDescent="0.2"/>
    <row r="16050" ht="12.75" customHeight="1" x14ac:dyDescent="0.2"/>
    <row r="16051" ht="12.75" customHeight="1" x14ac:dyDescent="0.2"/>
    <row r="16052" ht="12.75" customHeight="1" x14ac:dyDescent="0.2"/>
    <row r="16053" ht="12.75" customHeight="1" x14ac:dyDescent="0.2"/>
    <row r="16054" ht="12.75" customHeight="1" x14ac:dyDescent="0.2"/>
    <row r="16055" ht="12.75" customHeight="1" x14ac:dyDescent="0.2"/>
    <row r="16056" ht="12.75" customHeight="1" x14ac:dyDescent="0.2"/>
    <row r="16057" ht="12.75" customHeight="1" x14ac:dyDescent="0.2"/>
    <row r="16058" ht="12.75" customHeight="1" x14ac:dyDescent="0.2"/>
    <row r="16059" ht="12.75" customHeight="1" x14ac:dyDescent="0.2"/>
    <row r="16060" ht="12.75" customHeight="1" x14ac:dyDescent="0.2"/>
    <row r="16061" ht="12.75" customHeight="1" x14ac:dyDescent="0.2"/>
    <row r="16062" ht="12.75" customHeight="1" x14ac:dyDescent="0.2"/>
    <row r="16063" ht="12.75" customHeight="1" x14ac:dyDescent="0.2"/>
    <row r="16064" ht="12.75" customHeight="1" x14ac:dyDescent="0.2"/>
    <row r="16065" ht="12.75" customHeight="1" x14ac:dyDescent="0.2"/>
    <row r="16066" ht="12.75" customHeight="1" x14ac:dyDescent="0.2"/>
    <row r="16067" ht="12.75" customHeight="1" x14ac:dyDescent="0.2"/>
    <row r="16068" ht="12.75" customHeight="1" x14ac:dyDescent="0.2"/>
    <row r="16069" ht="12.75" customHeight="1" x14ac:dyDescent="0.2"/>
    <row r="16070" ht="12.75" customHeight="1" x14ac:dyDescent="0.2"/>
    <row r="16071" ht="12.75" customHeight="1" x14ac:dyDescent="0.2"/>
    <row r="16072" ht="12.75" customHeight="1" x14ac:dyDescent="0.2"/>
    <row r="16073" ht="12.75" customHeight="1" x14ac:dyDescent="0.2"/>
    <row r="16074" ht="12.75" customHeight="1" x14ac:dyDescent="0.2"/>
    <row r="16075" ht="12.75" customHeight="1" x14ac:dyDescent="0.2"/>
    <row r="16076" ht="12.75" customHeight="1" x14ac:dyDescent="0.2"/>
    <row r="16077" ht="12.75" customHeight="1" x14ac:dyDescent="0.2"/>
    <row r="16078" ht="12.75" customHeight="1" x14ac:dyDescent="0.2"/>
    <row r="16079" ht="12.75" customHeight="1" x14ac:dyDescent="0.2"/>
    <row r="16080" ht="12.75" customHeight="1" x14ac:dyDescent="0.2"/>
    <row r="16081" ht="12.75" customHeight="1" x14ac:dyDescent="0.2"/>
    <row r="16082" ht="12.75" customHeight="1" x14ac:dyDescent="0.2"/>
    <row r="16083" ht="12.75" customHeight="1" x14ac:dyDescent="0.2"/>
    <row r="16084" ht="12.75" customHeight="1" x14ac:dyDescent="0.2"/>
    <row r="16085" ht="12.75" customHeight="1" x14ac:dyDescent="0.2"/>
    <row r="16086" ht="12.75" customHeight="1" x14ac:dyDescent="0.2"/>
    <row r="16087" ht="12.75" customHeight="1" x14ac:dyDescent="0.2"/>
    <row r="16088" ht="12.75" customHeight="1" x14ac:dyDescent="0.2"/>
    <row r="16089" ht="12.75" customHeight="1" x14ac:dyDescent="0.2"/>
    <row r="16090" ht="12.75" customHeight="1" x14ac:dyDescent="0.2"/>
    <row r="16091" ht="12.75" customHeight="1" x14ac:dyDescent="0.2"/>
    <row r="16092" ht="12.75" customHeight="1" x14ac:dyDescent="0.2"/>
    <row r="16093" ht="12.75" customHeight="1" x14ac:dyDescent="0.2"/>
    <row r="16094" ht="12.75" customHeight="1" x14ac:dyDescent="0.2"/>
    <row r="16095" ht="12.75" customHeight="1" x14ac:dyDescent="0.2"/>
    <row r="16096" ht="12.75" customHeight="1" x14ac:dyDescent="0.2"/>
    <row r="16097" ht="12.75" customHeight="1" x14ac:dyDescent="0.2"/>
    <row r="16098" ht="12.75" customHeight="1" x14ac:dyDescent="0.2"/>
    <row r="16099" ht="12.75" customHeight="1" x14ac:dyDescent="0.2"/>
    <row r="16100" ht="12.75" customHeight="1" x14ac:dyDescent="0.2"/>
    <row r="16101" ht="12.75" customHeight="1" x14ac:dyDescent="0.2"/>
    <row r="16102" ht="12.75" customHeight="1" x14ac:dyDescent="0.2"/>
    <row r="16103" ht="12.75" customHeight="1" x14ac:dyDescent="0.2"/>
    <row r="16104" ht="12.75" customHeight="1" x14ac:dyDescent="0.2"/>
    <row r="16105" ht="12.75" customHeight="1" x14ac:dyDescent="0.2"/>
    <row r="16106" ht="12.75" customHeight="1" x14ac:dyDescent="0.2"/>
    <row r="16107" ht="12.75" customHeight="1" x14ac:dyDescent="0.2"/>
    <row r="16108" ht="12.75" customHeight="1" x14ac:dyDescent="0.2"/>
    <row r="16109" ht="12.75" customHeight="1" x14ac:dyDescent="0.2"/>
    <row r="16110" ht="12.75" customHeight="1" x14ac:dyDescent="0.2"/>
    <row r="16111" ht="12.75" customHeight="1" x14ac:dyDescent="0.2"/>
    <row r="16112" ht="12.75" customHeight="1" x14ac:dyDescent="0.2"/>
    <row r="16113" ht="12.75" customHeight="1" x14ac:dyDescent="0.2"/>
    <row r="16114" ht="12.75" customHeight="1" x14ac:dyDescent="0.2"/>
    <row r="16115" ht="12.75" customHeight="1" x14ac:dyDescent="0.2"/>
    <row r="16116" ht="12.75" customHeight="1" x14ac:dyDescent="0.2"/>
    <row r="16117" ht="12.75" customHeight="1" x14ac:dyDescent="0.2"/>
    <row r="16118" ht="12.75" customHeight="1" x14ac:dyDescent="0.2"/>
    <row r="16119" ht="12.75" customHeight="1" x14ac:dyDescent="0.2"/>
    <row r="16120" ht="12.75" customHeight="1" x14ac:dyDescent="0.2"/>
    <row r="16121" ht="12.75" customHeight="1" x14ac:dyDescent="0.2"/>
    <row r="16122" ht="12.75" customHeight="1" x14ac:dyDescent="0.2"/>
    <row r="16123" ht="12.75" customHeight="1" x14ac:dyDescent="0.2"/>
    <row r="16124" ht="12.75" customHeight="1" x14ac:dyDescent="0.2"/>
    <row r="16125" ht="12.75" customHeight="1" x14ac:dyDescent="0.2"/>
    <row r="16126" ht="12.75" customHeight="1" x14ac:dyDescent="0.2"/>
    <row r="16127" ht="12.75" customHeight="1" x14ac:dyDescent="0.2"/>
    <row r="16128" ht="12.75" customHeight="1" x14ac:dyDescent="0.2"/>
    <row r="16129" ht="12.75" customHeight="1" x14ac:dyDescent="0.2"/>
    <row r="16130" ht="12.75" customHeight="1" x14ac:dyDescent="0.2"/>
    <row r="16131" ht="12.75" customHeight="1" x14ac:dyDescent="0.2"/>
    <row r="16132" ht="12.75" customHeight="1" x14ac:dyDescent="0.2"/>
    <row r="16133" ht="12.75" customHeight="1" x14ac:dyDescent="0.2"/>
    <row r="16134" ht="12.75" customHeight="1" x14ac:dyDescent="0.2"/>
    <row r="16135" ht="12.75" customHeight="1" x14ac:dyDescent="0.2"/>
    <row r="16136" ht="12.75" customHeight="1" x14ac:dyDescent="0.2"/>
    <row r="16137" ht="12.75" customHeight="1" x14ac:dyDescent="0.2"/>
    <row r="16138" ht="12.75" customHeight="1" x14ac:dyDescent="0.2"/>
    <row r="16139" ht="12.75" customHeight="1" x14ac:dyDescent="0.2"/>
    <row r="16140" ht="12.75" customHeight="1" x14ac:dyDescent="0.2"/>
    <row r="16141" ht="12.75" customHeight="1" x14ac:dyDescent="0.2"/>
    <row r="16142" ht="12.75" customHeight="1" x14ac:dyDescent="0.2"/>
    <row r="16143" ht="12.75" customHeight="1" x14ac:dyDescent="0.2"/>
    <row r="16144" ht="12.75" customHeight="1" x14ac:dyDescent="0.2"/>
    <row r="16145" ht="12.75" customHeight="1" x14ac:dyDescent="0.2"/>
    <row r="16146" ht="12.75" customHeight="1" x14ac:dyDescent="0.2"/>
    <row r="16147" ht="12.75" customHeight="1" x14ac:dyDescent="0.2"/>
    <row r="16148" ht="12.75" customHeight="1" x14ac:dyDescent="0.2"/>
    <row r="16149" ht="12.75" customHeight="1" x14ac:dyDescent="0.2"/>
    <row r="16150" ht="12.75" customHeight="1" x14ac:dyDescent="0.2"/>
    <row r="16151" ht="12.75" customHeight="1" x14ac:dyDescent="0.2"/>
    <row r="16152" ht="12.75" customHeight="1" x14ac:dyDescent="0.2"/>
    <row r="16153" ht="12.75" customHeight="1" x14ac:dyDescent="0.2"/>
    <row r="16154" ht="12.75" customHeight="1" x14ac:dyDescent="0.2"/>
    <row r="16155" ht="12.75" customHeight="1" x14ac:dyDescent="0.2"/>
    <row r="16156" ht="12.75" customHeight="1" x14ac:dyDescent="0.2"/>
    <row r="16157" ht="12.75" customHeight="1" x14ac:dyDescent="0.2"/>
    <row r="16158" ht="12.75" customHeight="1" x14ac:dyDescent="0.2"/>
    <row r="16159" ht="12.75" customHeight="1" x14ac:dyDescent="0.2"/>
    <row r="16160" ht="12.75" customHeight="1" x14ac:dyDescent="0.2"/>
    <row r="16161" ht="12.75" customHeight="1" x14ac:dyDescent="0.2"/>
    <row r="16162" ht="12.75" customHeight="1" x14ac:dyDescent="0.2"/>
    <row r="16163" ht="12.75" customHeight="1" x14ac:dyDescent="0.2"/>
    <row r="16164" ht="12.75" customHeight="1" x14ac:dyDescent="0.2"/>
    <row r="16165" ht="12.75" customHeight="1" x14ac:dyDescent="0.2"/>
    <row r="16166" ht="12.75" customHeight="1" x14ac:dyDescent="0.2"/>
    <row r="16167" ht="12.75" customHeight="1" x14ac:dyDescent="0.2"/>
    <row r="16168" ht="12.75" customHeight="1" x14ac:dyDescent="0.2"/>
    <row r="16169" ht="12.75" customHeight="1" x14ac:dyDescent="0.2"/>
    <row r="16170" ht="12.75" customHeight="1" x14ac:dyDescent="0.2"/>
    <row r="16171" ht="12.75" customHeight="1" x14ac:dyDescent="0.2"/>
    <row r="16172" ht="12.75" customHeight="1" x14ac:dyDescent="0.2"/>
    <row r="16173" ht="12.75" customHeight="1" x14ac:dyDescent="0.2"/>
    <row r="16174" ht="12.75" customHeight="1" x14ac:dyDescent="0.2"/>
    <row r="16175" ht="12.75" customHeight="1" x14ac:dyDescent="0.2"/>
    <row r="16176" ht="12.75" customHeight="1" x14ac:dyDescent="0.2"/>
    <row r="16177" ht="12.75" customHeight="1" x14ac:dyDescent="0.2"/>
    <row r="16178" ht="12.75" customHeight="1" x14ac:dyDescent="0.2"/>
    <row r="16179" ht="12.75" customHeight="1" x14ac:dyDescent="0.2"/>
    <row r="16180" ht="12.75" customHeight="1" x14ac:dyDescent="0.2"/>
    <row r="16181" ht="12.75" customHeight="1" x14ac:dyDescent="0.2"/>
    <row r="16182" ht="12.75" customHeight="1" x14ac:dyDescent="0.2"/>
    <row r="16183" ht="12.75" customHeight="1" x14ac:dyDescent="0.2"/>
    <row r="16184" ht="12.75" customHeight="1" x14ac:dyDescent="0.2"/>
    <row r="16185" ht="12.75" customHeight="1" x14ac:dyDescent="0.2"/>
    <row r="16186" ht="12.75" customHeight="1" x14ac:dyDescent="0.2"/>
    <row r="16187" ht="12.75" customHeight="1" x14ac:dyDescent="0.2"/>
    <row r="16188" ht="12.75" customHeight="1" x14ac:dyDescent="0.2"/>
    <row r="16189" ht="12.75" customHeight="1" x14ac:dyDescent="0.2"/>
    <row r="16190" ht="12.75" customHeight="1" x14ac:dyDescent="0.2"/>
    <row r="16191" ht="12.75" customHeight="1" x14ac:dyDescent="0.2"/>
    <row r="16192" ht="12.75" customHeight="1" x14ac:dyDescent="0.2"/>
    <row r="16193" ht="12.75" customHeight="1" x14ac:dyDescent="0.2"/>
    <row r="16194" ht="12.75" customHeight="1" x14ac:dyDescent="0.2"/>
    <row r="16195" ht="12.75" customHeight="1" x14ac:dyDescent="0.2"/>
    <row r="16196" ht="12.75" customHeight="1" x14ac:dyDescent="0.2"/>
    <row r="16197" ht="12.75" customHeight="1" x14ac:dyDescent="0.2"/>
    <row r="16198" ht="12.75" customHeight="1" x14ac:dyDescent="0.2"/>
    <row r="16199" ht="12.75" customHeight="1" x14ac:dyDescent="0.2"/>
    <row r="16200" ht="12.75" customHeight="1" x14ac:dyDescent="0.2"/>
    <row r="16201" ht="12.75" customHeight="1" x14ac:dyDescent="0.2"/>
    <row r="16202" ht="12.75" customHeight="1" x14ac:dyDescent="0.2"/>
    <row r="16203" ht="12.75" customHeight="1" x14ac:dyDescent="0.2"/>
    <row r="16204" ht="12.75" customHeight="1" x14ac:dyDescent="0.2"/>
    <row r="16205" ht="12.75" customHeight="1" x14ac:dyDescent="0.2"/>
    <row r="16206" ht="12.75" customHeight="1" x14ac:dyDescent="0.2"/>
    <row r="16207" ht="12.75" customHeight="1" x14ac:dyDescent="0.2"/>
    <row r="16208" ht="12.75" customHeight="1" x14ac:dyDescent="0.2"/>
    <row r="16209" ht="12.75" customHeight="1" x14ac:dyDescent="0.2"/>
    <row r="16210" ht="12.75" customHeight="1" x14ac:dyDescent="0.2"/>
    <row r="16211" ht="12.75" customHeight="1" x14ac:dyDescent="0.2"/>
    <row r="16212" ht="12.75" customHeight="1" x14ac:dyDescent="0.2"/>
    <row r="16213" ht="12.75" customHeight="1" x14ac:dyDescent="0.2"/>
    <row r="16214" ht="12.75" customHeight="1" x14ac:dyDescent="0.2"/>
    <row r="16215" ht="12.75" customHeight="1" x14ac:dyDescent="0.2"/>
    <row r="16216" ht="12.75" customHeight="1" x14ac:dyDescent="0.2"/>
    <row r="16217" ht="12.75" customHeight="1" x14ac:dyDescent="0.2"/>
    <row r="16218" ht="12.75" customHeight="1" x14ac:dyDescent="0.2"/>
    <row r="16219" ht="12.75" customHeight="1" x14ac:dyDescent="0.2"/>
    <row r="16220" ht="12.75" customHeight="1" x14ac:dyDescent="0.2"/>
    <row r="16221" ht="12.75" customHeight="1" x14ac:dyDescent="0.2"/>
    <row r="16222" ht="12.75" customHeight="1" x14ac:dyDescent="0.2"/>
    <row r="16223" ht="12.75" customHeight="1" x14ac:dyDescent="0.2"/>
    <row r="16224" ht="12.75" customHeight="1" x14ac:dyDescent="0.2"/>
    <row r="16225" ht="12.75" customHeight="1" x14ac:dyDescent="0.2"/>
    <row r="16226" ht="12.75" customHeight="1" x14ac:dyDescent="0.2"/>
    <row r="16227" ht="12.75" customHeight="1" x14ac:dyDescent="0.2"/>
    <row r="16228" ht="12.75" customHeight="1" x14ac:dyDescent="0.2"/>
    <row r="16229" ht="12.75" customHeight="1" x14ac:dyDescent="0.2"/>
    <row r="16230" ht="12.75" customHeight="1" x14ac:dyDescent="0.2"/>
    <row r="16231" ht="12.75" customHeight="1" x14ac:dyDescent="0.2"/>
    <row r="16232" ht="12.75" customHeight="1" x14ac:dyDescent="0.2"/>
    <row r="16233" ht="12.75" customHeight="1" x14ac:dyDescent="0.2"/>
    <row r="16234" ht="12.75" customHeight="1" x14ac:dyDescent="0.2"/>
    <row r="16235" ht="12.75" customHeight="1" x14ac:dyDescent="0.2"/>
    <row r="16236" ht="12.75" customHeight="1" x14ac:dyDescent="0.2"/>
    <row r="16237" ht="12.75" customHeight="1" x14ac:dyDescent="0.2"/>
    <row r="16238" ht="12.75" customHeight="1" x14ac:dyDescent="0.2"/>
    <row r="16239" ht="12.75" customHeight="1" x14ac:dyDescent="0.2"/>
    <row r="16240" ht="12.75" customHeight="1" x14ac:dyDescent="0.2"/>
    <row r="16241" ht="12.75" customHeight="1" x14ac:dyDescent="0.2"/>
    <row r="16242" ht="12.75" customHeight="1" x14ac:dyDescent="0.2"/>
    <row r="16243" ht="12.75" customHeight="1" x14ac:dyDescent="0.2"/>
    <row r="16244" ht="12.75" customHeight="1" x14ac:dyDescent="0.2"/>
    <row r="16245" ht="12.75" customHeight="1" x14ac:dyDescent="0.2"/>
    <row r="16246" ht="12.75" customHeight="1" x14ac:dyDescent="0.2"/>
    <row r="16247" ht="12.75" customHeight="1" x14ac:dyDescent="0.2"/>
    <row r="16248" ht="12.75" customHeight="1" x14ac:dyDescent="0.2"/>
    <row r="16249" ht="12.75" customHeight="1" x14ac:dyDescent="0.2"/>
    <row r="16250" ht="12.75" customHeight="1" x14ac:dyDescent="0.2"/>
    <row r="16251" ht="12.75" customHeight="1" x14ac:dyDescent="0.2"/>
    <row r="16252" ht="12.75" customHeight="1" x14ac:dyDescent="0.2"/>
    <row r="16253" ht="12.75" customHeight="1" x14ac:dyDescent="0.2"/>
    <row r="16254" ht="12.75" customHeight="1" x14ac:dyDescent="0.2"/>
    <row r="16255" ht="12.75" customHeight="1" x14ac:dyDescent="0.2"/>
    <row r="16256" ht="12.75" customHeight="1" x14ac:dyDescent="0.2"/>
    <row r="16257" ht="12.75" customHeight="1" x14ac:dyDescent="0.2"/>
    <row r="16258" ht="12.75" customHeight="1" x14ac:dyDescent="0.2"/>
    <row r="16259" ht="12.75" customHeight="1" x14ac:dyDescent="0.2"/>
    <row r="16260" ht="12.75" customHeight="1" x14ac:dyDescent="0.2"/>
    <row r="16261" ht="12.75" customHeight="1" x14ac:dyDescent="0.2"/>
    <row r="16262" ht="12.75" customHeight="1" x14ac:dyDescent="0.2"/>
    <row r="16263" ht="12.75" customHeight="1" x14ac:dyDescent="0.2"/>
    <row r="16264" ht="12.75" customHeight="1" x14ac:dyDescent="0.2"/>
    <row r="16265" ht="12.75" customHeight="1" x14ac:dyDescent="0.2"/>
    <row r="16266" ht="12.75" customHeight="1" x14ac:dyDescent="0.2"/>
    <row r="16267" ht="12.75" customHeight="1" x14ac:dyDescent="0.2"/>
    <row r="16268" ht="12.75" customHeight="1" x14ac:dyDescent="0.2"/>
    <row r="16269" ht="12.75" customHeight="1" x14ac:dyDescent="0.2"/>
    <row r="16270" ht="12.75" customHeight="1" x14ac:dyDescent="0.2"/>
    <row r="16271" ht="12.75" customHeight="1" x14ac:dyDescent="0.2"/>
    <row r="16272" ht="12.75" customHeight="1" x14ac:dyDescent="0.2"/>
    <row r="16273" ht="12.75" customHeight="1" x14ac:dyDescent="0.2"/>
    <row r="16274" ht="12.75" customHeight="1" x14ac:dyDescent="0.2"/>
    <row r="16275" ht="12.75" customHeight="1" x14ac:dyDescent="0.2"/>
    <row r="16276" ht="12.75" customHeight="1" x14ac:dyDescent="0.2"/>
    <row r="16277" ht="12.75" customHeight="1" x14ac:dyDescent="0.2"/>
    <row r="16278" ht="12.75" customHeight="1" x14ac:dyDescent="0.2"/>
    <row r="16279" ht="12.75" customHeight="1" x14ac:dyDescent="0.2"/>
    <row r="16280" ht="12.75" customHeight="1" x14ac:dyDescent="0.2"/>
    <row r="16281" ht="12.75" customHeight="1" x14ac:dyDescent="0.2"/>
    <row r="16282" ht="12.75" customHeight="1" x14ac:dyDescent="0.2"/>
    <row r="16283" ht="12.75" customHeight="1" x14ac:dyDescent="0.2"/>
    <row r="16284" ht="12.75" customHeight="1" x14ac:dyDescent="0.2"/>
    <row r="16285" ht="12.75" customHeight="1" x14ac:dyDescent="0.2"/>
    <row r="16286" ht="12.75" customHeight="1" x14ac:dyDescent="0.2"/>
    <row r="16287" ht="12.75" customHeight="1" x14ac:dyDescent="0.2"/>
    <row r="16288" ht="12.75" customHeight="1" x14ac:dyDescent="0.2"/>
    <row r="16289" ht="12.75" customHeight="1" x14ac:dyDescent="0.2"/>
    <row r="16290" ht="12.75" customHeight="1" x14ac:dyDescent="0.2"/>
    <row r="16291" ht="12.75" customHeight="1" x14ac:dyDescent="0.2"/>
    <row r="16292" ht="12.75" customHeight="1" x14ac:dyDescent="0.2"/>
    <row r="16293" ht="12.75" customHeight="1" x14ac:dyDescent="0.2"/>
    <row r="16294" ht="12.75" customHeight="1" x14ac:dyDescent="0.2"/>
    <row r="16295" ht="12.75" customHeight="1" x14ac:dyDescent="0.2"/>
    <row r="16296" ht="12.75" customHeight="1" x14ac:dyDescent="0.2"/>
    <row r="16297" ht="12.75" customHeight="1" x14ac:dyDescent="0.2"/>
    <row r="16298" ht="12.75" customHeight="1" x14ac:dyDescent="0.2"/>
    <row r="16299" ht="12.75" customHeight="1" x14ac:dyDescent="0.2"/>
    <row r="16300" ht="12.75" customHeight="1" x14ac:dyDescent="0.2"/>
    <row r="16301" ht="12.75" customHeight="1" x14ac:dyDescent="0.2"/>
    <row r="16302" ht="12.75" customHeight="1" x14ac:dyDescent="0.2"/>
    <row r="16303" ht="12.75" customHeight="1" x14ac:dyDescent="0.2"/>
    <row r="16304" ht="12.75" customHeight="1" x14ac:dyDescent="0.2"/>
    <row r="16305" ht="12.75" customHeight="1" x14ac:dyDescent="0.2"/>
    <row r="16306" ht="12.75" customHeight="1" x14ac:dyDescent="0.2"/>
    <row r="16307" ht="12.75" customHeight="1" x14ac:dyDescent="0.2"/>
    <row r="16308" ht="12.75" customHeight="1" x14ac:dyDescent="0.2"/>
    <row r="16309" ht="12.75" customHeight="1" x14ac:dyDescent="0.2"/>
    <row r="16310" ht="12.75" customHeight="1" x14ac:dyDescent="0.2"/>
    <row r="16311" ht="12.75" customHeight="1" x14ac:dyDescent="0.2"/>
    <row r="16312" ht="12.75" customHeight="1" x14ac:dyDescent="0.2"/>
    <row r="16313" ht="12.75" customHeight="1" x14ac:dyDescent="0.2"/>
    <row r="16314" ht="12.75" customHeight="1" x14ac:dyDescent="0.2"/>
    <row r="16315" ht="12.75" customHeight="1" x14ac:dyDescent="0.2"/>
    <row r="16316" ht="12.75" customHeight="1" x14ac:dyDescent="0.2"/>
    <row r="16317" ht="12.75" customHeight="1" x14ac:dyDescent="0.2"/>
    <row r="16318" ht="12.75" customHeight="1" x14ac:dyDescent="0.2"/>
    <row r="16319" ht="12.75" customHeight="1" x14ac:dyDescent="0.2"/>
    <row r="16320" ht="12.75" customHeight="1" x14ac:dyDescent="0.2"/>
    <row r="16321" ht="12.75" customHeight="1" x14ac:dyDescent="0.2"/>
    <row r="16322" ht="12.75" customHeight="1" x14ac:dyDescent="0.2"/>
    <row r="16323" ht="12.75" customHeight="1" x14ac:dyDescent="0.2"/>
    <row r="16324" ht="12.75" customHeight="1" x14ac:dyDescent="0.2"/>
    <row r="16325" ht="12.75" customHeight="1" x14ac:dyDescent="0.2"/>
    <row r="16326" ht="12.75" customHeight="1" x14ac:dyDescent="0.2"/>
    <row r="16327" ht="12.75" customHeight="1" x14ac:dyDescent="0.2"/>
    <row r="16328" ht="12.75" customHeight="1" x14ac:dyDescent="0.2"/>
    <row r="16329" ht="12.75" customHeight="1" x14ac:dyDescent="0.2"/>
    <row r="16330" ht="12.75" customHeight="1" x14ac:dyDescent="0.2"/>
    <row r="16331" ht="12.75" customHeight="1" x14ac:dyDescent="0.2"/>
    <row r="16332" ht="12.75" customHeight="1" x14ac:dyDescent="0.2"/>
    <row r="16333" ht="12.75" customHeight="1" x14ac:dyDescent="0.2"/>
    <row r="16334" ht="12.75" customHeight="1" x14ac:dyDescent="0.2"/>
    <row r="16335" ht="12.75" customHeight="1" x14ac:dyDescent="0.2"/>
    <row r="16336" ht="12.75" customHeight="1" x14ac:dyDescent="0.2"/>
    <row r="16337" ht="12.75" customHeight="1" x14ac:dyDescent="0.2"/>
    <row r="16338" ht="12.75" customHeight="1" x14ac:dyDescent="0.2"/>
    <row r="16339" ht="12.75" customHeight="1" x14ac:dyDescent="0.2"/>
    <row r="16340" ht="12.75" customHeight="1" x14ac:dyDescent="0.2"/>
    <row r="16341" ht="12.75" customHeight="1" x14ac:dyDescent="0.2"/>
    <row r="16342" ht="12.75" customHeight="1" x14ac:dyDescent="0.2"/>
    <row r="16343" ht="12.75" customHeight="1" x14ac:dyDescent="0.2"/>
    <row r="16344" ht="12.75" customHeight="1" x14ac:dyDescent="0.2"/>
    <row r="16345" ht="12.75" customHeight="1" x14ac:dyDescent="0.2"/>
    <row r="16346" ht="12.75" customHeight="1" x14ac:dyDescent="0.2"/>
    <row r="16347" ht="12.75" customHeight="1" x14ac:dyDescent="0.2"/>
    <row r="16348" ht="12.75" customHeight="1" x14ac:dyDescent="0.2"/>
    <row r="16349" ht="12.75" customHeight="1" x14ac:dyDescent="0.2"/>
    <row r="16350" ht="12.75" customHeight="1" x14ac:dyDescent="0.2"/>
    <row r="16351" ht="12.75" customHeight="1" x14ac:dyDescent="0.2"/>
    <row r="16352" ht="12.75" customHeight="1" x14ac:dyDescent="0.2"/>
    <row r="16353" ht="12.75" customHeight="1" x14ac:dyDescent="0.2"/>
    <row r="16354" ht="12.75" customHeight="1" x14ac:dyDescent="0.2"/>
    <row r="16355" ht="12.75" customHeight="1" x14ac:dyDescent="0.2"/>
    <row r="16356" ht="12.75" customHeight="1" x14ac:dyDescent="0.2"/>
    <row r="16357" ht="12.75" customHeight="1" x14ac:dyDescent="0.2"/>
    <row r="16358" ht="12.75" customHeight="1" x14ac:dyDescent="0.2"/>
    <row r="16359" ht="12.75" customHeight="1" x14ac:dyDescent="0.2"/>
    <row r="16360" ht="12.75" customHeight="1" x14ac:dyDescent="0.2"/>
    <row r="16361" ht="12.75" customHeight="1" x14ac:dyDescent="0.2"/>
    <row r="16362" ht="12.75" customHeight="1" x14ac:dyDescent="0.2"/>
    <row r="16363" ht="12.75" customHeight="1" x14ac:dyDescent="0.2"/>
    <row r="16364" ht="12.75" customHeight="1" x14ac:dyDescent="0.2"/>
    <row r="16365" ht="12.75" customHeight="1" x14ac:dyDescent="0.2"/>
    <row r="16366" ht="12.75" customHeight="1" x14ac:dyDescent="0.2"/>
    <row r="16367" ht="12.75" customHeight="1" x14ac:dyDescent="0.2"/>
    <row r="16368" ht="12.75" customHeight="1" x14ac:dyDescent="0.2"/>
    <row r="16369" ht="12.75" customHeight="1" x14ac:dyDescent="0.2"/>
    <row r="16370" ht="12.75" customHeight="1" x14ac:dyDescent="0.2"/>
    <row r="16371" ht="12.75" customHeight="1" x14ac:dyDescent="0.2"/>
    <row r="16372" ht="12.75" customHeight="1" x14ac:dyDescent="0.2"/>
    <row r="16373" ht="12.75" customHeight="1" x14ac:dyDescent="0.2"/>
    <row r="16374" ht="12.75" customHeight="1" x14ac:dyDescent="0.2"/>
    <row r="16375" ht="12.75" customHeight="1" x14ac:dyDescent="0.2"/>
    <row r="16376" ht="12.75" customHeight="1" x14ac:dyDescent="0.2"/>
    <row r="16377" ht="12.75" customHeight="1" x14ac:dyDescent="0.2"/>
    <row r="16378" ht="12.75" customHeight="1" x14ac:dyDescent="0.2"/>
    <row r="16379" ht="12.75" customHeight="1" x14ac:dyDescent="0.2"/>
    <row r="16380" ht="12.75" customHeight="1" x14ac:dyDescent="0.2"/>
    <row r="16381" ht="12.75" customHeight="1" x14ac:dyDescent="0.2"/>
    <row r="16382" ht="12.75" customHeight="1" x14ac:dyDescent="0.2"/>
    <row r="16383" ht="12.75" customHeight="1" x14ac:dyDescent="0.2"/>
    <row r="16384" ht="12.75" customHeight="1" x14ac:dyDescent="0.2"/>
    <row r="16385" ht="12.75" customHeight="1" x14ac:dyDescent="0.2"/>
    <row r="16386" ht="12.75" customHeight="1" x14ac:dyDescent="0.2"/>
    <row r="16387" ht="12.75" customHeight="1" x14ac:dyDescent="0.2"/>
    <row r="16388" ht="12.75" customHeight="1" x14ac:dyDescent="0.2"/>
    <row r="16389" ht="12.75" customHeight="1" x14ac:dyDescent="0.2"/>
    <row r="16390" ht="12.75" customHeight="1" x14ac:dyDescent="0.2"/>
    <row r="16391" ht="12.75" customHeight="1" x14ac:dyDescent="0.2"/>
    <row r="16392" ht="12.75" customHeight="1" x14ac:dyDescent="0.2"/>
    <row r="16393" ht="12.75" customHeight="1" x14ac:dyDescent="0.2"/>
    <row r="16394" ht="12.75" customHeight="1" x14ac:dyDescent="0.2"/>
    <row r="16395" ht="12.75" customHeight="1" x14ac:dyDescent="0.2"/>
    <row r="16396" ht="12.75" customHeight="1" x14ac:dyDescent="0.2"/>
    <row r="16397" ht="12.75" customHeight="1" x14ac:dyDescent="0.2"/>
    <row r="16398" ht="12.75" customHeight="1" x14ac:dyDescent="0.2"/>
    <row r="16399" ht="12.75" customHeight="1" x14ac:dyDescent="0.2"/>
    <row r="16400" ht="12.75" customHeight="1" x14ac:dyDescent="0.2"/>
    <row r="16401" ht="12.75" customHeight="1" x14ac:dyDescent="0.2"/>
    <row r="16402" ht="12.75" customHeight="1" x14ac:dyDescent="0.2"/>
    <row r="16403" ht="12.75" customHeight="1" x14ac:dyDescent="0.2"/>
    <row r="16404" ht="12.75" customHeight="1" x14ac:dyDescent="0.2"/>
    <row r="16405" ht="12.75" customHeight="1" x14ac:dyDescent="0.2"/>
    <row r="16406" ht="12.75" customHeight="1" x14ac:dyDescent="0.2"/>
    <row r="16407" ht="12.75" customHeight="1" x14ac:dyDescent="0.2"/>
    <row r="16408" ht="12.75" customHeight="1" x14ac:dyDescent="0.2"/>
    <row r="16409" ht="12.75" customHeight="1" x14ac:dyDescent="0.2"/>
    <row r="16410" ht="12.75" customHeight="1" x14ac:dyDescent="0.2"/>
    <row r="16411" ht="12.75" customHeight="1" x14ac:dyDescent="0.2"/>
    <row r="16412" ht="12.75" customHeight="1" x14ac:dyDescent="0.2"/>
    <row r="16413" ht="12.75" customHeight="1" x14ac:dyDescent="0.2"/>
    <row r="16414" ht="12.75" customHeight="1" x14ac:dyDescent="0.2"/>
    <row r="16415" ht="12.75" customHeight="1" x14ac:dyDescent="0.2"/>
    <row r="16416" ht="12.75" customHeight="1" x14ac:dyDescent="0.2"/>
    <row r="16417" ht="12.75" customHeight="1" x14ac:dyDescent="0.2"/>
    <row r="16418" ht="12.75" customHeight="1" x14ac:dyDescent="0.2"/>
    <row r="16419" ht="12.75" customHeight="1" x14ac:dyDescent="0.2"/>
    <row r="16420" ht="12.75" customHeight="1" x14ac:dyDescent="0.2"/>
    <row r="16421" ht="12.75" customHeight="1" x14ac:dyDescent="0.2"/>
    <row r="16422" ht="12.75" customHeight="1" x14ac:dyDescent="0.2"/>
    <row r="16423" ht="12.75" customHeight="1" x14ac:dyDescent="0.2"/>
    <row r="16424" ht="12.75" customHeight="1" x14ac:dyDescent="0.2"/>
    <row r="16425" ht="12.75" customHeight="1" x14ac:dyDescent="0.2"/>
    <row r="16426" ht="12.75" customHeight="1" x14ac:dyDescent="0.2"/>
    <row r="16427" ht="12.75" customHeight="1" x14ac:dyDescent="0.2"/>
    <row r="16428" ht="12.75" customHeight="1" x14ac:dyDescent="0.2"/>
    <row r="16429" ht="12.75" customHeight="1" x14ac:dyDescent="0.2"/>
    <row r="16430" ht="12.75" customHeight="1" x14ac:dyDescent="0.2"/>
    <row r="16431" ht="12.75" customHeight="1" x14ac:dyDescent="0.2"/>
    <row r="16432" ht="12.75" customHeight="1" x14ac:dyDescent="0.2"/>
    <row r="16433" ht="12.75" customHeight="1" x14ac:dyDescent="0.2"/>
    <row r="16434" ht="12.75" customHeight="1" x14ac:dyDescent="0.2"/>
    <row r="16435" ht="12.75" customHeight="1" x14ac:dyDescent="0.2"/>
    <row r="16436" ht="12.75" customHeight="1" x14ac:dyDescent="0.2"/>
    <row r="16437" ht="12.75" customHeight="1" x14ac:dyDescent="0.2"/>
    <row r="16438" ht="12.75" customHeight="1" x14ac:dyDescent="0.2"/>
    <row r="16439" ht="12.75" customHeight="1" x14ac:dyDescent="0.2"/>
    <row r="16440" ht="12.75" customHeight="1" x14ac:dyDescent="0.2"/>
    <row r="16441" ht="12.75" customHeight="1" x14ac:dyDescent="0.2"/>
    <row r="16442" ht="12.75" customHeight="1" x14ac:dyDescent="0.2"/>
    <row r="16443" ht="12.75" customHeight="1" x14ac:dyDescent="0.2"/>
    <row r="16444" ht="12.75" customHeight="1" x14ac:dyDescent="0.2"/>
    <row r="16445" ht="12.75" customHeight="1" x14ac:dyDescent="0.2"/>
    <row r="16446" ht="12.75" customHeight="1" x14ac:dyDescent="0.2"/>
    <row r="16447" ht="12.75" customHeight="1" x14ac:dyDescent="0.2"/>
    <row r="16448" ht="12.75" customHeight="1" x14ac:dyDescent="0.2"/>
    <row r="16449" ht="12.75" customHeight="1" x14ac:dyDescent="0.2"/>
    <row r="16450" ht="12.75" customHeight="1" x14ac:dyDescent="0.2"/>
    <row r="16451" ht="12.75" customHeight="1" x14ac:dyDescent="0.2"/>
    <row r="16452" ht="12.75" customHeight="1" x14ac:dyDescent="0.2"/>
    <row r="16453" ht="12.75" customHeight="1" x14ac:dyDescent="0.2"/>
    <row r="16454" ht="12.75" customHeight="1" x14ac:dyDescent="0.2"/>
    <row r="16455" ht="12.75" customHeight="1" x14ac:dyDescent="0.2"/>
    <row r="16456" ht="12.75" customHeight="1" x14ac:dyDescent="0.2"/>
    <row r="16457" ht="12.75" customHeight="1" x14ac:dyDescent="0.2"/>
    <row r="16458" ht="12.75" customHeight="1" x14ac:dyDescent="0.2"/>
    <row r="16459" ht="12.75" customHeight="1" x14ac:dyDescent="0.2"/>
    <row r="16460" ht="12.75" customHeight="1" x14ac:dyDescent="0.2"/>
    <row r="16461" ht="12.75" customHeight="1" x14ac:dyDescent="0.2"/>
    <row r="16462" ht="12.75" customHeight="1" x14ac:dyDescent="0.2"/>
    <row r="16463" ht="12.75" customHeight="1" x14ac:dyDescent="0.2"/>
    <row r="16464" ht="12.75" customHeight="1" x14ac:dyDescent="0.2"/>
    <row r="16465" ht="12.75" customHeight="1" x14ac:dyDescent="0.2"/>
    <row r="16466" ht="12.75" customHeight="1" x14ac:dyDescent="0.2"/>
    <row r="16467" ht="12.75" customHeight="1" x14ac:dyDescent="0.2"/>
    <row r="16468" ht="12.75" customHeight="1" x14ac:dyDescent="0.2"/>
    <row r="16469" ht="12.75" customHeight="1" x14ac:dyDescent="0.2"/>
    <row r="16470" ht="12.75" customHeight="1" x14ac:dyDescent="0.2"/>
    <row r="16471" ht="12.75" customHeight="1" x14ac:dyDescent="0.2"/>
    <row r="16472" ht="12.75" customHeight="1" x14ac:dyDescent="0.2"/>
    <row r="16473" ht="12.75" customHeight="1" x14ac:dyDescent="0.2"/>
    <row r="16474" ht="12.75" customHeight="1" x14ac:dyDescent="0.2"/>
    <row r="16475" ht="12.75" customHeight="1" x14ac:dyDescent="0.2"/>
    <row r="16476" ht="12.75" customHeight="1" x14ac:dyDescent="0.2"/>
    <row r="16477" ht="12.75" customHeight="1" x14ac:dyDescent="0.2"/>
    <row r="16478" ht="12.75" customHeight="1" x14ac:dyDescent="0.2"/>
    <row r="16479" ht="12.75" customHeight="1" x14ac:dyDescent="0.2"/>
    <row r="16480" ht="12.75" customHeight="1" x14ac:dyDescent="0.2"/>
    <row r="16481" ht="12.75" customHeight="1" x14ac:dyDescent="0.2"/>
    <row r="16482" ht="12.75" customHeight="1" x14ac:dyDescent="0.2"/>
    <row r="16483" ht="12.75" customHeight="1" x14ac:dyDescent="0.2"/>
    <row r="16484" ht="12.75" customHeight="1" x14ac:dyDescent="0.2"/>
    <row r="16485" ht="12.75" customHeight="1" x14ac:dyDescent="0.2"/>
    <row r="16486" ht="12.75" customHeight="1" x14ac:dyDescent="0.2"/>
    <row r="16487" ht="12.75" customHeight="1" x14ac:dyDescent="0.2"/>
    <row r="16488" ht="12.75" customHeight="1" x14ac:dyDescent="0.2"/>
    <row r="16489" ht="12.75" customHeight="1" x14ac:dyDescent="0.2"/>
    <row r="16490" ht="12.75" customHeight="1" x14ac:dyDescent="0.2"/>
    <row r="16491" ht="12.75" customHeight="1" x14ac:dyDescent="0.2"/>
    <row r="16492" ht="12.75" customHeight="1" x14ac:dyDescent="0.2"/>
    <row r="16493" ht="12.75" customHeight="1" x14ac:dyDescent="0.2"/>
    <row r="16494" ht="12.75" customHeight="1" x14ac:dyDescent="0.2"/>
    <row r="16495" ht="12.75" customHeight="1" x14ac:dyDescent="0.2"/>
    <row r="16496" ht="12.75" customHeight="1" x14ac:dyDescent="0.2"/>
    <row r="16497" ht="12.75" customHeight="1" x14ac:dyDescent="0.2"/>
    <row r="16498" ht="12.75" customHeight="1" x14ac:dyDescent="0.2"/>
    <row r="16499" ht="12.75" customHeight="1" x14ac:dyDescent="0.2"/>
    <row r="16500" ht="12.75" customHeight="1" x14ac:dyDescent="0.2"/>
    <row r="16501" ht="12.75" customHeight="1" x14ac:dyDescent="0.2"/>
    <row r="16502" ht="12.75" customHeight="1" x14ac:dyDescent="0.2"/>
    <row r="16503" ht="12.75" customHeight="1" x14ac:dyDescent="0.2"/>
    <row r="16504" ht="12.75" customHeight="1" x14ac:dyDescent="0.2"/>
    <row r="16505" ht="12.75" customHeight="1" x14ac:dyDescent="0.2"/>
    <row r="16506" ht="12.75" customHeight="1" x14ac:dyDescent="0.2"/>
    <row r="16507" ht="12.75" customHeight="1" x14ac:dyDescent="0.2"/>
    <row r="16508" ht="12.75" customHeight="1" x14ac:dyDescent="0.2"/>
    <row r="16509" ht="12.75" customHeight="1" x14ac:dyDescent="0.2"/>
    <row r="16510" ht="12.75" customHeight="1" x14ac:dyDescent="0.2"/>
    <row r="16511" ht="12.75" customHeight="1" x14ac:dyDescent="0.2"/>
    <row r="16512" ht="12.75" customHeight="1" x14ac:dyDescent="0.2"/>
    <row r="16513" ht="12.75" customHeight="1" x14ac:dyDescent="0.2"/>
    <row r="16514" ht="12.75" customHeight="1" x14ac:dyDescent="0.2"/>
    <row r="16515" ht="12.75" customHeight="1" x14ac:dyDescent="0.2"/>
    <row r="16516" ht="12.75" customHeight="1" x14ac:dyDescent="0.2"/>
    <row r="16517" ht="12.75" customHeight="1" x14ac:dyDescent="0.2"/>
    <row r="16518" ht="12.75" customHeight="1" x14ac:dyDescent="0.2"/>
    <row r="16519" ht="12.75" customHeight="1" x14ac:dyDescent="0.2"/>
    <row r="16520" ht="12.75" customHeight="1" x14ac:dyDescent="0.2"/>
    <row r="16521" ht="12.75" customHeight="1" x14ac:dyDescent="0.2"/>
    <row r="16522" ht="12.75" customHeight="1" x14ac:dyDescent="0.2"/>
    <row r="16523" ht="12.75" customHeight="1" x14ac:dyDescent="0.2"/>
    <row r="16524" ht="12.75" customHeight="1" x14ac:dyDescent="0.2"/>
    <row r="16525" ht="12.75" customHeight="1" x14ac:dyDescent="0.2"/>
    <row r="16526" ht="12.75" customHeight="1" x14ac:dyDescent="0.2"/>
    <row r="16527" ht="12.75" customHeight="1" x14ac:dyDescent="0.2"/>
    <row r="16528" ht="12.75" customHeight="1" x14ac:dyDescent="0.2"/>
    <row r="16529" ht="12.75" customHeight="1" x14ac:dyDescent="0.2"/>
    <row r="16530" ht="12.75" customHeight="1" x14ac:dyDescent="0.2"/>
    <row r="16531" ht="12.75" customHeight="1" x14ac:dyDescent="0.2"/>
    <row r="16532" ht="12.75" customHeight="1" x14ac:dyDescent="0.2"/>
    <row r="16533" ht="12.75" customHeight="1" x14ac:dyDescent="0.2"/>
    <row r="16534" ht="12.75" customHeight="1" x14ac:dyDescent="0.2"/>
    <row r="16535" ht="12.75" customHeight="1" x14ac:dyDescent="0.2"/>
    <row r="16536" ht="12.75" customHeight="1" x14ac:dyDescent="0.2"/>
    <row r="16537" ht="12.75" customHeight="1" x14ac:dyDescent="0.2"/>
    <row r="16538" ht="12.75" customHeight="1" x14ac:dyDescent="0.2"/>
    <row r="16539" ht="12.75" customHeight="1" x14ac:dyDescent="0.2"/>
    <row r="16540" ht="12.75" customHeight="1" x14ac:dyDescent="0.2"/>
    <row r="16541" ht="12.75" customHeight="1" x14ac:dyDescent="0.2"/>
    <row r="16542" ht="12.75" customHeight="1" x14ac:dyDescent="0.2"/>
    <row r="16543" ht="12.75" customHeight="1" x14ac:dyDescent="0.2"/>
    <row r="16544" ht="12.75" customHeight="1" x14ac:dyDescent="0.2"/>
    <row r="16545" ht="12.75" customHeight="1" x14ac:dyDescent="0.2"/>
    <row r="16546" ht="12.75" customHeight="1" x14ac:dyDescent="0.2"/>
    <row r="16547" ht="12.75" customHeight="1" x14ac:dyDescent="0.2"/>
    <row r="16548" ht="12.75" customHeight="1" x14ac:dyDescent="0.2"/>
    <row r="16549" ht="12.75" customHeight="1" x14ac:dyDescent="0.2"/>
    <row r="16550" ht="12.75" customHeight="1" x14ac:dyDescent="0.2"/>
    <row r="16551" ht="12.75" customHeight="1" x14ac:dyDescent="0.2"/>
    <row r="16552" ht="12.75" customHeight="1" x14ac:dyDescent="0.2"/>
    <row r="16553" ht="12.75" customHeight="1" x14ac:dyDescent="0.2"/>
    <row r="16554" ht="12.75" customHeight="1" x14ac:dyDescent="0.2"/>
    <row r="16555" ht="12.75" customHeight="1" x14ac:dyDescent="0.2"/>
    <row r="16556" ht="12.75" customHeight="1" x14ac:dyDescent="0.2"/>
    <row r="16557" ht="12.75" customHeight="1" x14ac:dyDescent="0.2"/>
    <row r="16558" ht="12.75" customHeight="1" x14ac:dyDescent="0.2"/>
    <row r="16559" ht="12.75" customHeight="1" x14ac:dyDescent="0.2"/>
    <row r="16560" ht="12.75" customHeight="1" x14ac:dyDescent="0.2"/>
    <row r="16561" ht="12.75" customHeight="1" x14ac:dyDescent="0.2"/>
    <row r="16562" ht="12.75" customHeight="1" x14ac:dyDescent="0.2"/>
    <row r="16563" ht="12.75" customHeight="1" x14ac:dyDescent="0.2"/>
    <row r="16564" ht="12.75" customHeight="1" x14ac:dyDescent="0.2"/>
    <row r="16565" ht="12.75" customHeight="1" x14ac:dyDescent="0.2"/>
    <row r="16566" ht="12.75" customHeight="1" x14ac:dyDescent="0.2"/>
    <row r="16567" ht="12.75" customHeight="1" x14ac:dyDescent="0.2"/>
    <row r="16568" ht="12.75" customHeight="1" x14ac:dyDescent="0.2"/>
    <row r="16569" ht="12.75" customHeight="1" x14ac:dyDescent="0.2"/>
    <row r="16570" ht="12.75" customHeight="1" x14ac:dyDescent="0.2"/>
    <row r="16571" ht="12.75" customHeight="1" x14ac:dyDescent="0.2"/>
    <row r="16572" ht="12.75" customHeight="1" x14ac:dyDescent="0.2"/>
    <row r="16573" ht="12.75" customHeight="1" x14ac:dyDescent="0.2"/>
    <row r="16574" ht="12.75" customHeight="1" x14ac:dyDescent="0.2"/>
    <row r="16575" ht="12.75" customHeight="1" x14ac:dyDescent="0.2"/>
    <row r="16576" ht="12.75" customHeight="1" x14ac:dyDescent="0.2"/>
    <row r="16577" ht="12.75" customHeight="1" x14ac:dyDescent="0.2"/>
    <row r="16578" ht="12.75" customHeight="1" x14ac:dyDescent="0.2"/>
    <row r="16579" ht="12.75" customHeight="1" x14ac:dyDescent="0.2"/>
    <row r="16580" ht="12.75" customHeight="1" x14ac:dyDescent="0.2"/>
    <row r="16581" ht="12.75" customHeight="1" x14ac:dyDescent="0.2"/>
    <row r="16582" ht="12.75" customHeight="1" x14ac:dyDescent="0.2"/>
    <row r="16583" ht="12.75" customHeight="1" x14ac:dyDescent="0.2"/>
    <row r="16584" ht="12.75" customHeight="1" x14ac:dyDescent="0.2"/>
    <row r="16585" ht="12.75" customHeight="1" x14ac:dyDescent="0.2"/>
    <row r="16586" ht="12.75" customHeight="1" x14ac:dyDescent="0.2"/>
    <row r="16587" ht="12.75" customHeight="1" x14ac:dyDescent="0.2"/>
    <row r="16588" ht="12.75" customHeight="1" x14ac:dyDescent="0.2"/>
    <row r="16589" ht="12.75" customHeight="1" x14ac:dyDescent="0.2"/>
    <row r="16590" ht="12.75" customHeight="1" x14ac:dyDescent="0.2"/>
    <row r="16591" ht="12.75" customHeight="1" x14ac:dyDescent="0.2"/>
    <row r="16592" ht="12.75" customHeight="1" x14ac:dyDescent="0.2"/>
    <row r="16593" ht="12.75" customHeight="1" x14ac:dyDescent="0.2"/>
    <row r="16594" ht="12.75" customHeight="1" x14ac:dyDescent="0.2"/>
    <row r="16595" ht="12.75" customHeight="1" x14ac:dyDescent="0.2"/>
    <row r="16596" ht="12.75" customHeight="1" x14ac:dyDescent="0.2"/>
    <row r="16597" ht="12.75" customHeight="1" x14ac:dyDescent="0.2"/>
    <row r="16598" ht="12.75" customHeight="1" x14ac:dyDescent="0.2"/>
    <row r="16599" ht="12.75" customHeight="1" x14ac:dyDescent="0.2"/>
    <row r="16600" ht="12.75" customHeight="1" x14ac:dyDescent="0.2"/>
    <row r="16601" ht="12.75" customHeight="1" x14ac:dyDescent="0.2"/>
    <row r="16602" ht="12.75" customHeight="1" x14ac:dyDescent="0.2"/>
    <row r="16603" ht="12.75" customHeight="1" x14ac:dyDescent="0.2"/>
    <row r="16604" ht="12.75" customHeight="1" x14ac:dyDescent="0.2"/>
    <row r="16605" ht="12.75" customHeight="1" x14ac:dyDescent="0.2"/>
    <row r="16606" ht="12.75" customHeight="1" x14ac:dyDescent="0.2"/>
    <row r="16607" ht="12.75" customHeight="1" x14ac:dyDescent="0.2"/>
    <row r="16608" ht="12.75" customHeight="1" x14ac:dyDescent="0.2"/>
    <row r="16609" ht="12.75" customHeight="1" x14ac:dyDescent="0.2"/>
    <row r="16610" ht="12.75" customHeight="1" x14ac:dyDescent="0.2"/>
    <row r="16611" ht="12.75" customHeight="1" x14ac:dyDescent="0.2"/>
    <row r="16612" ht="12.75" customHeight="1" x14ac:dyDescent="0.2"/>
    <row r="16613" ht="12.75" customHeight="1" x14ac:dyDescent="0.2"/>
    <row r="16614" ht="12.75" customHeight="1" x14ac:dyDescent="0.2"/>
    <row r="16615" ht="12.75" customHeight="1" x14ac:dyDescent="0.2"/>
    <row r="16616" ht="12.75" customHeight="1" x14ac:dyDescent="0.2"/>
    <row r="16617" ht="12.75" customHeight="1" x14ac:dyDescent="0.2"/>
    <row r="16618" ht="12.75" customHeight="1" x14ac:dyDescent="0.2"/>
    <row r="16619" ht="12.75" customHeight="1" x14ac:dyDescent="0.2"/>
    <row r="16620" ht="12.75" customHeight="1" x14ac:dyDescent="0.2"/>
    <row r="16621" ht="12.75" customHeight="1" x14ac:dyDescent="0.2"/>
    <row r="16622" ht="12.75" customHeight="1" x14ac:dyDescent="0.2"/>
    <row r="16623" ht="12.75" customHeight="1" x14ac:dyDescent="0.2"/>
    <row r="16624" ht="12.75" customHeight="1" x14ac:dyDescent="0.2"/>
    <row r="16625" ht="12.75" customHeight="1" x14ac:dyDescent="0.2"/>
    <row r="16626" ht="12.75" customHeight="1" x14ac:dyDescent="0.2"/>
    <row r="16627" ht="12.75" customHeight="1" x14ac:dyDescent="0.2"/>
    <row r="16628" ht="12.75" customHeight="1" x14ac:dyDescent="0.2"/>
    <row r="16629" ht="12.75" customHeight="1" x14ac:dyDescent="0.2"/>
    <row r="16630" ht="12.75" customHeight="1" x14ac:dyDescent="0.2"/>
    <row r="16631" ht="12.75" customHeight="1" x14ac:dyDescent="0.2"/>
    <row r="16632" ht="12.75" customHeight="1" x14ac:dyDescent="0.2"/>
    <row r="16633" ht="12.75" customHeight="1" x14ac:dyDescent="0.2"/>
    <row r="16634" ht="12.75" customHeight="1" x14ac:dyDescent="0.2"/>
    <row r="16635" ht="12.75" customHeight="1" x14ac:dyDescent="0.2"/>
    <row r="16636" ht="12.75" customHeight="1" x14ac:dyDescent="0.2"/>
    <row r="16637" ht="12.75" customHeight="1" x14ac:dyDescent="0.2"/>
    <row r="16638" ht="12.75" customHeight="1" x14ac:dyDescent="0.2"/>
    <row r="16639" ht="12.75" customHeight="1" x14ac:dyDescent="0.2"/>
    <row r="16640" ht="12.75" customHeight="1" x14ac:dyDescent="0.2"/>
    <row r="16641" ht="12.75" customHeight="1" x14ac:dyDescent="0.2"/>
    <row r="16642" ht="12.75" customHeight="1" x14ac:dyDescent="0.2"/>
    <row r="16643" ht="12.75" customHeight="1" x14ac:dyDescent="0.2"/>
    <row r="16644" ht="12.75" customHeight="1" x14ac:dyDescent="0.2"/>
    <row r="16645" ht="12.75" customHeight="1" x14ac:dyDescent="0.2"/>
    <row r="16646" ht="12.75" customHeight="1" x14ac:dyDescent="0.2"/>
    <row r="16647" ht="12.75" customHeight="1" x14ac:dyDescent="0.2"/>
    <row r="16648" ht="12.75" customHeight="1" x14ac:dyDescent="0.2"/>
    <row r="16649" ht="12.75" customHeight="1" x14ac:dyDescent="0.2"/>
    <row r="16650" ht="12.75" customHeight="1" x14ac:dyDescent="0.2"/>
    <row r="16651" ht="12.75" customHeight="1" x14ac:dyDescent="0.2"/>
    <row r="16652" ht="12.75" customHeight="1" x14ac:dyDescent="0.2"/>
    <row r="16653" ht="12.75" customHeight="1" x14ac:dyDescent="0.2"/>
    <row r="16654" ht="12.75" customHeight="1" x14ac:dyDescent="0.2"/>
    <row r="16655" ht="12.75" customHeight="1" x14ac:dyDescent="0.2"/>
    <row r="16656" ht="12.75" customHeight="1" x14ac:dyDescent="0.2"/>
    <row r="16657" ht="12.75" customHeight="1" x14ac:dyDescent="0.2"/>
    <row r="16658" ht="12.75" customHeight="1" x14ac:dyDescent="0.2"/>
    <row r="16659" ht="12.75" customHeight="1" x14ac:dyDescent="0.2"/>
    <row r="16660" ht="12.75" customHeight="1" x14ac:dyDescent="0.2"/>
    <row r="16661" ht="12.75" customHeight="1" x14ac:dyDescent="0.2"/>
    <row r="16662" ht="12.75" customHeight="1" x14ac:dyDescent="0.2"/>
    <row r="16663" ht="12.75" customHeight="1" x14ac:dyDescent="0.2"/>
    <row r="16664" ht="12.75" customHeight="1" x14ac:dyDescent="0.2"/>
    <row r="16665" ht="12.75" customHeight="1" x14ac:dyDescent="0.2"/>
    <row r="16666" ht="12.75" customHeight="1" x14ac:dyDescent="0.2"/>
    <row r="16667" ht="12.75" customHeight="1" x14ac:dyDescent="0.2"/>
    <row r="16668" ht="12.75" customHeight="1" x14ac:dyDescent="0.2"/>
    <row r="16669" ht="12.75" customHeight="1" x14ac:dyDescent="0.2"/>
    <row r="16670" ht="12.75" customHeight="1" x14ac:dyDescent="0.2"/>
    <row r="16671" ht="12.75" customHeight="1" x14ac:dyDescent="0.2"/>
    <row r="16672" ht="12.75" customHeight="1" x14ac:dyDescent="0.2"/>
    <row r="16673" ht="12.75" customHeight="1" x14ac:dyDescent="0.2"/>
    <row r="16674" ht="12.75" customHeight="1" x14ac:dyDescent="0.2"/>
    <row r="16675" ht="12.75" customHeight="1" x14ac:dyDescent="0.2"/>
    <row r="16676" ht="12.75" customHeight="1" x14ac:dyDescent="0.2"/>
    <row r="16677" ht="12.75" customHeight="1" x14ac:dyDescent="0.2"/>
    <row r="16678" ht="12.75" customHeight="1" x14ac:dyDescent="0.2"/>
    <row r="16679" ht="12.75" customHeight="1" x14ac:dyDescent="0.2"/>
    <row r="16680" ht="12.75" customHeight="1" x14ac:dyDescent="0.2"/>
    <row r="16681" ht="12.75" customHeight="1" x14ac:dyDescent="0.2"/>
    <row r="16682" ht="12.75" customHeight="1" x14ac:dyDescent="0.2"/>
    <row r="16683" ht="12.75" customHeight="1" x14ac:dyDescent="0.2"/>
    <row r="16684" ht="12.75" customHeight="1" x14ac:dyDescent="0.2"/>
    <row r="16685" ht="12.75" customHeight="1" x14ac:dyDescent="0.2"/>
    <row r="16686" ht="12.75" customHeight="1" x14ac:dyDescent="0.2"/>
    <row r="16687" ht="12.75" customHeight="1" x14ac:dyDescent="0.2"/>
    <row r="16688" ht="12.75" customHeight="1" x14ac:dyDescent="0.2"/>
    <row r="16689" ht="12.75" customHeight="1" x14ac:dyDescent="0.2"/>
    <row r="16690" ht="12.75" customHeight="1" x14ac:dyDescent="0.2"/>
    <row r="16691" ht="12.75" customHeight="1" x14ac:dyDescent="0.2"/>
    <row r="16692" ht="12.75" customHeight="1" x14ac:dyDescent="0.2"/>
    <row r="16693" ht="12.75" customHeight="1" x14ac:dyDescent="0.2"/>
    <row r="16694" ht="12.75" customHeight="1" x14ac:dyDescent="0.2"/>
    <row r="16695" ht="12.75" customHeight="1" x14ac:dyDescent="0.2"/>
    <row r="16696" ht="12.75" customHeight="1" x14ac:dyDescent="0.2"/>
    <row r="16697" ht="12.75" customHeight="1" x14ac:dyDescent="0.2"/>
    <row r="16698" ht="12.75" customHeight="1" x14ac:dyDescent="0.2"/>
    <row r="16699" ht="12.75" customHeight="1" x14ac:dyDescent="0.2"/>
    <row r="16700" ht="12.75" customHeight="1" x14ac:dyDescent="0.2"/>
    <row r="16701" ht="12.75" customHeight="1" x14ac:dyDescent="0.2"/>
    <row r="16702" ht="12.75" customHeight="1" x14ac:dyDescent="0.2"/>
    <row r="16703" ht="12.75" customHeight="1" x14ac:dyDescent="0.2"/>
    <row r="16704" ht="12.75" customHeight="1" x14ac:dyDescent="0.2"/>
    <row r="16705" ht="12.75" customHeight="1" x14ac:dyDescent="0.2"/>
    <row r="16706" ht="12.75" customHeight="1" x14ac:dyDescent="0.2"/>
    <row r="16707" ht="12.75" customHeight="1" x14ac:dyDescent="0.2"/>
    <row r="16708" ht="12.75" customHeight="1" x14ac:dyDescent="0.2"/>
    <row r="16709" ht="12.75" customHeight="1" x14ac:dyDescent="0.2"/>
    <row r="16710" ht="12.75" customHeight="1" x14ac:dyDescent="0.2"/>
    <row r="16711" ht="12.75" customHeight="1" x14ac:dyDescent="0.2"/>
    <row r="16712" ht="12.75" customHeight="1" x14ac:dyDescent="0.2"/>
    <row r="16713" ht="12.75" customHeight="1" x14ac:dyDescent="0.2"/>
    <row r="16714" ht="12.75" customHeight="1" x14ac:dyDescent="0.2"/>
    <row r="16715" ht="12.75" customHeight="1" x14ac:dyDescent="0.2"/>
    <row r="16716" ht="12.75" customHeight="1" x14ac:dyDescent="0.2"/>
    <row r="16717" ht="12.75" customHeight="1" x14ac:dyDescent="0.2"/>
    <row r="16718" ht="12.75" customHeight="1" x14ac:dyDescent="0.2"/>
    <row r="16719" ht="12.75" customHeight="1" x14ac:dyDescent="0.2"/>
    <row r="16720" ht="12.75" customHeight="1" x14ac:dyDescent="0.2"/>
    <row r="16721" ht="12.75" customHeight="1" x14ac:dyDescent="0.2"/>
    <row r="16722" ht="12.75" customHeight="1" x14ac:dyDescent="0.2"/>
    <row r="16723" ht="12.75" customHeight="1" x14ac:dyDescent="0.2"/>
    <row r="16724" ht="12.75" customHeight="1" x14ac:dyDescent="0.2"/>
    <row r="16725" ht="12.75" customHeight="1" x14ac:dyDescent="0.2"/>
    <row r="16726" ht="12.75" customHeight="1" x14ac:dyDescent="0.2"/>
    <row r="16727" ht="12.75" customHeight="1" x14ac:dyDescent="0.2"/>
    <row r="16728" ht="12.75" customHeight="1" x14ac:dyDescent="0.2"/>
    <row r="16729" ht="12.75" customHeight="1" x14ac:dyDescent="0.2"/>
    <row r="16730" ht="12.75" customHeight="1" x14ac:dyDescent="0.2"/>
    <row r="16731" ht="12.75" customHeight="1" x14ac:dyDescent="0.2"/>
    <row r="16732" ht="12.75" customHeight="1" x14ac:dyDescent="0.2"/>
    <row r="16733" ht="12.75" customHeight="1" x14ac:dyDescent="0.2"/>
    <row r="16734" ht="12.75" customHeight="1" x14ac:dyDescent="0.2"/>
    <row r="16735" ht="12.75" customHeight="1" x14ac:dyDescent="0.2"/>
    <row r="16736" ht="12.75" customHeight="1" x14ac:dyDescent="0.2"/>
    <row r="16737" ht="12.75" customHeight="1" x14ac:dyDescent="0.2"/>
    <row r="16738" ht="12.75" customHeight="1" x14ac:dyDescent="0.2"/>
    <row r="16739" ht="12.75" customHeight="1" x14ac:dyDescent="0.2"/>
    <row r="16740" ht="12.75" customHeight="1" x14ac:dyDescent="0.2"/>
    <row r="16741" ht="12.75" customHeight="1" x14ac:dyDescent="0.2"/>
    <row r="16742" ht="12.75" customHeight="1" x14ac:dyDescent="0.2"/>
    <row r="16743" ht="12.75" customHeight="1" x14ac:dyDescent="0.2"/>
    <row r="16744" ht="12.75" customHeight="1" x14ac:dyDescent="0.2"/>
    <row r="16745" ht="12.75" customHeight="1" x14ac:dyDescent="0.2"/>
    <row r="16746" ht="12.75" customHeight="1" x14ac:dyDescent="0.2"/>
    <row r="16747" ht="12.75" customHeight="1" x14ac:dyDescent="0.2"/>
    <row r="16748" ht="12.75" customHeight="1" x14ac:dyDescent="0.2"/>
    <row r="16749" ht="12.75" customHeight="1" x14ac:dyDescent="0.2"/>
    <row r="16750" ht="12.75" customHeight="1" x14ac:dyDescent="0.2"/>
    <row r="16751" ht="12.75" customHeight="1" x14ac:dyDescent="0.2"/>
    <row r="16752" ht="12.75" customHeight="1" x14ac:dyDescent="0.2"/>
    <row r="16753" ht="12.75" customHeight="1" x14ac:dyDescent="0.2"/>
    <row r="16754" ht="12.75" customHeight="1" x14ac:dyDescent="0.2"/>
    <row r="16755" ht="12.75" customHeight="1" x14ac:dyDescent="0.2"/>
    <row r="16756" ht="12.75" customHeight="1" x14ac:dyDescent="0.2"/>
    <row r="16757" ht="12.75" customHeight="1" x14ac:dyDescent="0.2"/>
    <row r="16758" ht="12.75" customHeight="1" x14ac:dyDescent="0.2"/>
    <row r="16759" ht="12.75" customHeight="1" x14ac:dyDescent="0.2"/>
    <row r="16760" ht="12.75" customHeight="1" x14ac:dyDescent="0.2"/>
    <row r="16761" ht="12.75" customHeight="1" x14ac:dyDescent="0.2"/>
    <row r="16762" ht="12.75" customHeight="1" x14ac:dyDescent="0.2"/>
    <row r="16763" ht="12.75" customHeight="1" x14ac:dyDescent="0.2"/>
    <row r="16764" ht="12.75" customHeight="1" x14ac:dyDescent="0.2"/>
    <row r="16765" ht="12.75" customHeight="1" x14ac:dyDescent="0.2"/>
    <row r="16766" ht="12.75" customHeight="1" x14ac:dyDescent="0.2"/>
    <row r="16767" ht="12.75" customHeight="1" x14ac:dyDescent="0.2"/>
    <row r="16768" ht="12.75" customHeight="1" x14ac:dyDescent="0.2"/>
    <row r="16769" ht="12.75" customHeight="1" x14ac:dyDescent="0.2"/>
    <row r="16770" ht="12.75" customHeight="1" x14ac:dyDescent="0.2"/>
    <row r="16771" ht="12.75" customHeight="1" x14ac:dyDescent="0.2"/>
    <row r="16772" ht="12.75" customHeight="1" x14ac:dyDescent="0.2"/>
    <row r="16773" ht="12.75" customHeight="1" x14ac:dyDescent="0.2"/>
    <row r="16774" ht="12.75" customHeight="1" x14ac:dyDescent="0.2"/>
    <row r="16775" ht="12.75" customHeight="1" x14ac:dyDescent="0.2"/>
    <row r="16776" ht="12.75" customHeight="1" x14ac:dyDescent="0.2"/>
    <row r="16777" ht="12.75" customHeight="1" x14ac:dyDescent="0.2"/>
    <row r="16778" ht="12.75" customHeight="1" x14ac:dyDescent="0.2"/>
    <row r="16779" ht="12.75" customHeight="1" x14ac:dyDescent="0.2"/>
    <row r="16780" ht="12.75" customHeight="1" x14ac:dyDescent="0.2"/>
    <row r="16781" ht="12.75" customHeight="1" x14ac:dyDescent="0.2"/>
    <row r="16782" ht="12.75" customHeight="1" x14ac:dyDescent="0.2"/>
    <row r="16783" ht="12.75" customHeight="1" x14ac:dyDescent="0.2"/>
    <row r="16784" ht="12.75" customHeight="1" x14ac:dyDescent="0.2"/>
    <row r="16785" ht="12.75" customHeight="1" x14ac:dyDescent="0.2"/>
    <row r="16786" ht="12.75" customHeight="1" x14ac:dyDescent="0.2"/>
    <row r="16787" ht="12.75" customHeight="1" x14ac:dyDescent="0.2"/>
    <row r="16788" ht="12.75" customHeight="1" x14ac:dyDescent="0.2"/>
    <row r="16789" ht="12.75" customHeight="1" x14ac:dyDescent="0.2"/>
    <row r="16790" ht="12.75" customHeight="1" x14ac:dyDescent="0.2"/>
    <row r="16791" ht="12.75" customHeight="1" x14ac:dyDescent="0.2"/>
    <row r="16792" ht="12.75" customHeight="1" x14ac:dyDescent="0.2"/>
    <row r="16793" ht="12.75" customHeight="1" x14ac:dyDescent="0.2"/>
    <row r="16794" ht="12.75" customHeight="1" x14ac:dyDescent="0.2"/>
    <row r="16795" ht="12.75" customHeight="1" x14ac:dyDescent="0.2"/>
    <row r="16796" ht="12.75" customHeight="1" x14ac:dyDescent="0.2"/>
    <row r="16797" ht="12.75" customHeight="1" x14ac:dyDescent="0.2"/>
    <row r="16798" ht="12.75" customHeight="1" x14ac:dyDescent="0.2"/>
    <row r="16799" ht="12.75" customHeight="1" x14ac:dyDescent="0.2"/>
    <row r="16800" ht="12.75" customHeight="1" x14ac:dyDescent="0.2"/>
    <row r="16801" ht="12.75" customHeight="1" x14ac:dyDescent="0.2"/>
    <row r="16802" ht="12.75" customHeight="1" x14ac:dyDescent="0.2"/>
    <row r="16803" ht="12.75" customHeight="1" x14ac:dyDescent="0.2"/>
    <row r="16804" ht="12.75" customHeight="1" x14ac:dyDescent="0.2"/>
    <row r="16805" ht="12.75" customHeight="1" x14ac:dyDescent="0.2"/>
    <row r="16806" ht="12.75" customHeight="1" x14ac:dyDescent="0.2"/>
    <row r="16807" ht="12.75" customHeight="1" x14ac:dyDescent="0.2"/>
    <row r="16808" ht="12.75" customHeight="1" x14ac:dyDescent="0.2"/>
    <row r="16809" ht="12.75" customHeight="1" x14ac:dyDescent="0.2"/>
    <row r="16810" ht="12.75" customHeight="1" x14ac:dyDescent="0.2"/>
    <row r="16811" ht="12.75" customHeight="1" x14ac:dyDescent="0.2"/>
    <row r="16812" ht="12.75" customHeight="1" x14ac:dyDescent="0.2"/>
    <row r="16813" ht="12.75" customHeight="1" x14ac:dyDescent="0.2"/>
    <row r="16814" ht="12.75" customHeight="1" x14ac:dyDescent="0.2"/>
    <row r="16815" ht="12.75" customHeight="1" x14ac:dyDescent="0.2"/>
    <row r="16816" ht="12.75" customHeight="1" x14ac:dyDescent="0.2"/>
    <row r="16817" ht="12.75" customHeight="1" x14ac:dyDescent="0.2"/>
    <row r="16818" ht="12.75" customHeight="1" x14ac:dyDescent="0.2"/>
    <row r="16819" ht="12.75" customHeight="1" x14ac:dyDescent="0.2"/>
    <row r="16820" ht="12.75" customHeight="1" x14ac:dyDescent="0.2"/>
    <row r="16821" ht="12.75" customHeight="1" x14ac:dyDescent="0.2"/>
    <row r="16822" ht="12.75" customHeight="1" x14ac:dyDescent="0.2"/>
    <row r="16823" ht="12.75" customHeight="1" x14ac:dyDescent="0.2"/>
    <row r="16824" ht="12.75" customHeight="1" x14ac:dyDescent="0.2"/>
    <row r="16825" ht="12.75" customHeight="1" x14ac:dyDescent="0.2"/>
    <row r="16826" ht="12.75" customHeight="1" x14ac:dyDescent="0.2"/>
    <row r="16827" ht="12.75" customHeight="1" x14ac:dyDescent="0.2"/>
    <row r="16828" ht="12.75" customHeight="1" x14ac:dyDescent="0.2"/>
    <row r="16829" ht="12.75" customHeight="1" x14ac:dyDescent="0.2"/>
    <row r="16830" ht="12.75" customHeight="1" x14ac:dyDescent="0.2"/>
    <row r="16831" ht="12.75" customHeight="1" x14ac:dyDescent="0.2"/>
    <row r="16832" ht="12.75" customHeight="1" x14ac:dyDescent="0.2"/>
    <row r="16833" ht="12.75" customHeight="1" x14ac:dyDescent="0.2"/>
    <row r="16834" ht="12.75" customHeight="1" x14ac:dyDescent="0.2"/>
    <row r="16835" ht="12.75" customHeight="1" x14ac:dyDescent="0.2"/>
    <row r="16836" ht="12.75" customHeight="1" x14ac:dyDescent="0.2"/>
    <row r="16837" ht="12.75" customHeight="1" x14ac:dyDescent="0.2"/>
    <row r="16838" ht="12.75" customHeight="1" x14ac:dyDescent="0.2"/>
    <row r="16839" ht="12.75" customHeight="1" x14ac:dyDescent="0.2"/>
    <row r="16840" ht="12.75" customHeight="1" x14ac:dyDescent="0.2"/>
    <row r="16841" ht="12.75" customHeight="1" x14ac:dyDescent="0.2"/>
    <row r="16842" ht="12.75" customHeight="1" x14ac:dyDescent="0.2"/>
    <row r="16843" ht="12.75" customHeight="1" x14ac:dyDescent="0.2"/>
    <row r="16844" ht="12.75" customHeight="1" x14ac:dyDescent="0.2"/>
    <row r="16845" ht="12.75" customHeight="1" x14ac:dyDescent="0.2"/>
    <row r="16846" ht="12.75" customHeight="1" x14ac:dyDescent="0.2"/>
    <row r="16847" ht="12.75" customHeight="1" x14ac:dyDescent="0.2"/>
    <row r="16848" ht="12.75" customHeight="1" x14ac:dyDescent="0.2"/>
    <row r="16849" ht="12.75" customHeight="1" x14ac:dyDescent="0.2"/>
    <row r="16850" ht="12.75" customHeight="1" x14ac:dyDescent="0.2"/>
    <row r="16851" ht="12.75" customHeight="1" x14ac:dyDescent="0.2"/>
    <row r="16852" ht="12.75" customHeight="1" x14ac:dyDescent="0.2"/>
    <row r="16853" ht="12.75" customHeight="1" x14ac:dyDescent="0.2"/>
    <row r="16854" ht="12.75" customHeight="1" x14ac:dyDescent="0.2"/>
    <row r="16855" ht="12.75" customHeight="1" x14ac:dyDescent="0.2"/>
    <row r="16856" ht="12.75" customHeight="1" x14ac:dyDescent="0.2"/>
    <row r="16857" ht="12.75" customHeight="1" x14ac:dyDescent="0.2"/>
    <row r="16858" ht="12.75" customHeight="1" x14ac:dyDescent="0.2"/>
    <row r="16859" ht="12.75" customHeight="1" x14ac:dyDescent="0.2"/>
    <row r="16860" ht="12.75" customHeight="1" x14ac:dyDescent="0.2"/>
    <row r="16861" ht="12.75" customHeight="1" x14ac:dyDescent="0.2"/>
    <row r="16862" ht="12.75" customHeight="1" x14ac:dyDescent="0.2"/>
    <row r="16863" ht="12.75" customHeight="1" x14ac:dyDescent="0.2"/>
    <row r="16864" ht="12.75" customHeight="1" x14ac:dyDescent="0.2"/>
    <row r="16865" ht="12.75" customHeight="1" x14ac:dyDescent="0.2"/>
    <row r="16866" ht="12.75" customHeight="1" x14ac:dyDescent="0.2"/>
    <row r="16867" ht="12.75" customHeight="1" x14ac:dyDescent="0.2"/>
    <row r="16868" ht="12.75" customHeight="1" x14ac:dyDescent="0.2"/>
    <row r="16869" ht="12.75" customHeight="1" x14ac:dyDescent="0.2"/>
    <row r="16870" ht="12.75" customHeight="1" x14ac:dyDescent="0.2"/>
    <row r="16871" ht="12.75" customHeight="1" x14ac:dyDescent="0.2"/>
    <row r="16872" ht="12.75" customHeight="1" x14ac:dyDescent="0.2"/>
    <row r="16873" ht="12.75" customHeight="1" x14ac:dyDescent="0.2"/>
    <row r="16874" ht="12.75" customHeight="1" x14ac:dyDescent="0.2"/>
    <row r="16875" ht="12.75" customHeight="1" x14ac:dyDescent="0.2"/>
    <row r="16876" ht="12.75" customHeight="1" x14ac:dyDescent="0.2"/>
    <row r="16877" ht="12.75" customHeight="1" x14ac:dyDescent="0.2"/>
    <row r="16878" ht="12.75" customHeight="1" x14ac:dyDescent="0.2"/>
    <row r="16879" ht="12.75" customHeight="1" x14ac:dyDescent="0.2"/>
    <row r="16880" ht="12.75" customHeight="1" x14ac:dyDescent="0.2"/>
    <row r="16881" ht="12.75" customHeight="1" x14ac:dyDescent="0.2"/>
    <row r="16882" ht="12.75" customHeight="1" x14ac:dyDescent="0.2"/>
    <row r="16883" ht="12.75" customHeight="1" x14ac:dyDescent="0.2"/>
    <row r="16884" ht="12.75" customHeight="1" x14ac:dyDescent="0.2"/>
    <row r="16885" ht="12.75" customHeight="1" x14ac:dyDescent="0.2"/>
    <row r="16886" ht="12.75" customHeight="1" x14ac:dyDescent="0.2"/>
    <row r="16887" ht="12.75" customHeight="1" x14ac:dyDescent="0.2"/>
    <row r="16888" ht="12.75" customHeight="1" x14ac:dyDescent="0.2"/>
    <row r="16889" ht="12.75" customHeight="1" x14ac:dyDescent="0.2"/>
    <row r="16890" ht="12.75" customHeight="1" x14ac:dyDescent="0.2"/>
    <row r="16891" ht="12.75" customHeight="1" x14ac:dyDescent="0.2"/>
    <row r="16892" ht="12.75" customHeight="1" x14ac:dyDescent="0.2"/>
    <row r="16893" ht="12.75" customHeight="1" x14ac:dyDescent="0.2"/>
    <row r="16894" ht="12.75" customHeight="1" x14ac:dyDescent="0.2"/>
    <row r="16895" ht="12.75" customHeight="1" x14ac:dyDescent="0.2"/>
    <row r="16896" ht="12.75" customHeight="1" x14ac:dyDescent="0.2"/>
    <row r="16897" ht="12.75" customHeight="1" x14ac:dyDescent="0.2"/>
    <row r="16898" ht="12.75" customHeight="1" x14ac:dyDescent="0.2"/>
    <row r="16899" ht="12.75" customHeight="1" x14ac:dyDescent="0.2"/>
    <row r="16900" ht="12.75" customHeight="1" x14ac:dyDescent="0.2"/>
    <row r="16901" ht="12.75" customHeight="1" x14ac:dyDescent="0.2"/>
    <row r="16902" ht="12.75" customHeight="1" x14ac:dyDescent="0.2"/>
    <row r="16903" ht="12.75" customHeight="1" x14ac:dyDescent="0.2"/>
    <row r="16904" ht="12.75" customHeight="1" x14ac:dyDescent="0.2"/>
    <row r="16905" ht="12.75" customHeight="1" x14ac:dyDescent="0.2"/>
    <row r="16906" ht="12.75" customHeight="1" x14ac:dyDescent="0.2"/>
    <row r="16907" ht="12.75" customHeight="1" x14ac:dyDescent="0.2"/>
    <row r="16908" ht="12.75" customHeight="1" x14ac:dyDescent="0.2"/>
    <row r="16909" ht="12.75" customHeight="1" x14ac:dyDescent="0.2"/>
    <row r="16910" ht="12.75" customHeight="1" x14ac:dyDescent="0.2"/>
    <row r="16911" ht="12.75" customHeight="1" x14ac:dyDescent="0.2"/>
    <row r="16912" ht="12.75" customHeight="1" x14ac:dyDescent="0.2"/>
    <row r="16913" ht="12.75" customHeight="1" x14ac:dyDescent="0.2"/>
    <row r="16914" ht="12.75" customHeight="1" x14ac:dyDescent="0.2"/>
    <row r="16915" ht="12.75" customHeight="1" x14ac:dyDescent="0.2"/>
    <row r="16916" ht="12.75" customHeight="1" x14ac:dyDescent="0.2"/>
    <row r="16917" ht="12.75" customHeight="1" x14ac:dyDescent="0.2"/>
    <row r="16918" ht="12.75" customHeight="1" x14ac:dyDescent="0.2"/>
    <row r="16919" ht="12.75" customHeight="1" x14ac:dyDescent="0.2"/>
    <row r="16920" ht="12.75" customHeight="1" x14ac:dyDescent="0.2"/>
    <row r="16921" ht="12.75" customHeight="1" x14ac:dyDescent="0.2"/>
    <row r="16922" ht="12.75" customHeight="1" x14ac:dyDescent="0.2"/>
    <row r="16923" ht="12.75" customHeight="1" x14ac:dyDescent="0.2"/>
    <row r="16924" ht="12.75" customHeight="1" x14ac:dyDescent="0.2"/>
    <row r="16925" ht="12.75" customHeight="1" x14ac:dyDescent="0.2"/>
    <row r="16926" ht="12.75" customHeight="1" x14ac:dyDescent="0.2"/>
    <row r="16927" ht="12.75" customHeight="1" x14ac:dyDescent="0.2"/>
    <row r="16928" ht="12.75" customHeight="1" x14ac:dyDescent="0.2"/>
    <row r="16929" ht="12.75" customHeight="1" x14ac:dyDescent="0.2"/>
    <row r="16930" ht="12.75" customHeight="1" x14ac:dyDescent="0.2"/>
    <row r="16931" ht="12.75" customHeight="1" x14ac:dyDescent="0.2"/>
    <row r="16932" ht="12.75" customHeight="1" x14ac:dyDescent="0.2"/>
    <row r="16933" ht="12.75" customHeight="1" x14ac:dyDescent="0.2"/>
    <row r="16934" ht="12.75" customHeight="1" x14ac:dyDescent="0.2"/>
    <row r="16935" ht="12.75" customHeight="1" x14ac:dyDescent="0.2"/>
    <row r="16936" ht="12.75" customHeight="1" x14ac:dyDescent="0.2"/>
    <row r="16937" ht="12.75" customHeight="1" x14ac:dyDescent="0.2"/>
    <row r="16938" ht="12.75" customHeight="1" x14ac:dyDescent="0.2"/>
    <row r="16939" ht="12.75" customHeight="1" x14ac:dyDescent="0.2"/>
    <row r="16940" ht="12.75" customHeight="1" x14ac:dyDescent="0.2"/>
    <row r="16941" ht="12.75" customHeight="1" x14ac:dyDescent="0.2"/>
    <row r="16942" ht="12.75" customHeight="1" x14ac:dyDescent="0.2"/>
    <row r="16943" ht="12.75" customHeight="1" x14ac:dyDescent="0.2"/>
    <row r="16944" ht="12.75" customHeight="1" x14ac:dyDescent="0.2"/>
    <row r="16945" ht="12.75" customHeight="1" x14ac:dyDescent="0.2"/>
    <row r="16946" ht="12.75" customHeight="1" x14ac:dyDescent="0.2"/>
    <row r="16947" ht="12.75" customHeight="1" x14ac:dyDescent="0.2"/>
    <row r="16948" ht="12.75" customHeight="1" x14ac:dyDescent="0.2"/>
    <row r="16949" ht="12.75" customHeight="1" x14ac:dyDescent="0.2"/>
    <row r="16950" ht="12.75" customHeight="1" x14ac:dyDescent="0.2"/>
    <row r="16951" ht="12.75" customHeight="1" x14ac:dyDescent="0.2"/>
    <row r="16952" ht="12.75" customHeight="1" x14ac:dyDescent="0.2"/>
    <row r="16953" ht="12.75" customHeight="1" x14ac:dyDescent="0.2"/>
    <row r="16954" ht="12.75" customHeight="1" x14ac:dyDescent="0.2"/>
    <row r="16955" ht="12.75" customHeight="1" x14ac:dyDescent="0.2"/>
    <row r="16956" ht="12.75" customHeight="1" x14ac:dyDescent="0.2"/>
    <row r="16957" ht="12.75" customHeight="1" x14ac:dyDescent="0.2"/>
    <row r="16958" ht="12.75" customHeight="1" x14ac:dyDescent="0.2"/>
    <row r="16959" ht="12.75" customHeight="1" x14ac:dyDescent="0.2"/>
    <row r="16960" ht="12.75" customHeight="1" x14ac:dyDescent="0.2"/>
    <row r="16961" ht="12.75" customHeight="1" x14ac:dyDescent="0.2"/>
    <row r="16962" ht="12.75" customHeight="1" x14ac:dyDescent="0.2"/>
    <row r="16963" ht="12.75" customHeight="1" x14ac:dyDescent="0.2"/>
    <row r="16964" ht="12.75" customHeight="1" x14ac:dyDescent="0.2"/>
    <row r="16965" ht="12.75" customHeight="1" x14ac:dyDescent="0.2"/>
    <row r="16966" ht="12.75" customHeight="1" x14ac:dyDescent="0.2"/>
    <row r="16967" ht="12.75" customHeight="1" x14ac:dyDescent="0.2"/>
    <row r="16968" ht="12.75" customHeight="1" x14ac:dyDescent="0.2"/>
    <row r="16969" ht="12.75" customHeight="1" x14ac:dyDescent="0.2"/>
    <row r="16970" ht="12.75" customHeight="1" x14ac:dyDescent="0.2"/>
    <row r="16971" ht="12.75" customHeight="1" x14ac:dyDescent="0.2"/>
    <row r="16972" ht="12.75" customHeight="1" x14ac:dyDescent="0.2"/>
    <row r="16973" ht="12.75" customHeight="1" x14ac:dyDescent="0.2"/>
    <row r="16974" ht="12.75" customHeight="1" x14ac:dyDescent="0.2"/>
    <row r="16975" ht="12.75" customHeight="1" x14ac:dyDescent="0.2"/>
    <row r="16976" ht="12.75" customHeight="1" x14ac:dyDescent="0.2"/>
    <row r="16977" ht="12.75" customHeight="1" x14ac:dyDescent="0.2"/>
    <row r="16978" ht="12.75" customHeight="1" x14ac:dyDescent="0.2"/>
    <row r="16979" ht="12.75" customHeight="1" x14ac:dyDescent="0.2"/>
    <row r="16980" ht="12.75" customHeight="1" x14ac:dyDescent="0.2"/>
    <row r="16981" ht="12.75" customHeight="1" x14ac:dyDescent="0.2"/>
    <row r="16982" ht="12.75" customHeight="1" x14ac:dyDescent="0.2"/>
    <row r="16983" ht="12.75" customHeight="1" x14ac:dyDescent="0.2"/>
    <row r="16984" ht="12.75" customHeight="1" x14ac:dyDescent="0.2"/>
    <row r="16985" ht="12.75" customHeight="1" x14ac:dyDescent="0.2"/>
    <row r="16986" ht="12.75" customHeight="1" x14ac:dyDescent="0.2"/>
    <row r="16987" ht="12.75" customHeight="1" x14ac:dyDescent="0.2"/>
    <row r="16988" ht="12.75" customHeight="1" x14ac:dyDescent="0.2"/>
    <row r="16989" ht="12.75" customHeight="1" x14ac:dyDescent="0.2"/>
    <row r="16990" ht="12.75" customHeight="1" x14ac:dyDescent="0.2"/>
    <row r="16991" ht="12.75" customHeight="1" x14ac:dyDescent="0.2"/>
    <row r="16992" ht="12.75" customHeight="1" x14ac:dyDescent="0.2"/>
    <row r="16993" ht="12.75" customHeight="1" x14ac:dyDescent="0.2"/>
    <row r="16994" ht="12.75" customHeight="1" x14ac:dyDescent="0.2"/>
    <row r="16995" ht="12.75" customHeight="1" x14ac:dyDescent="0.2"/>
    <row r="16996" ht="12.75" customHeight="1" x14ac:dyDescent="0.2"/>
    <row r="16997" ht="12.75" customHeight="1" x14ac:dyDescent="0.2"/>
    <row r="16998" ht="12.75" customHeight="1" x14ac:dyDescent="0.2"/>
    <row r="16999" ht="12.75" customHeight="1" x14ac:dyDescent="0.2"/>
    <row r="17000" ht="12.75" customHeight="1" x14ac:dyDescent="0.2"/>
    <row r="17001" ht="12.75" customHeight="1" x14ac:dyDescent="0.2"/>
    <row r="17002" ht="12.75" customHeight="1" x14ac:dyDescent="0.2"/>
    <row r="17003" ht="12.75" customHeight="1" x14ac:dyDescent="0.2"/>
    <row r="17004" ht="12.75" customHeight="1" x14ac:dyDescent="0.2"/>
    <row r="17005" ht="12.75" customHeight="1" x14ac:dyDescent="0.2"/>
    <row r="17006" ht="12.75" customHeight="1" x14ac:dyDescent="0.2"/>
    <row r="17007" ht="12.75" customHeight="1" x14ac:dyDescent="0.2"/>
    <row r="17008" ht="12.75" customHeight="1" x14ac:dyDescent="0.2"/>
    <row r="17009" ht="12.75" customHeight="1" x14ac:dyDescent="0.2"/>
    <row r="17010" ht="12.75" customHeight="1" x14ac:dyDescent="0.2"/>
    <row r="17011" ht="12.75" customHeight="1" x14ac:dyDescent="0.2"/>
    <row r="17012" ht="12.75" customHeight="1" x14ac:dyDescent="0.2"/>
    <row r="17013" ht="12.75" customHeight="1" x14ac:dyDescent="0.2"/>
    <row r="17014" ht="12.75" customHeight="1" x14ac:dyDescent="0.2"/>
    <row r="17015" ht="12.75" customHeight="1" x14ac:dyDescent="0.2"/>
    <row r="17016" ht="12.75" customHeight="1" x14ac:dyDescent="0.2"/>
    <row r="17017" ht="12.75" customHeight="1" x14ac:dyDescent="0.2"/>
    <row r="17018" ht="12.75" customHeight="1" x14ac:dyDescent="0.2"/>
    <row r="17019" ht="12.75" customHeight="1" x14ac:dyDescent="0.2"/>
    <row r="17020" ht="12.75" customHeight="1" x14ac:dyDescent="0.2"/>
    <row r="17021" ht="12.75" customHeight="1" x14ac:dyDescent="0.2"/>
    <row r="17022" ht="12.75" customHeight="1" x14ac:dyDescent="0.2"/>
    <row r="17023" ht="12.75" customHeight="1" x14ac:dyDescent="0.2"/>
    <row r="17024" ht="12.75" customHeight="1" x14ac:dyDescent="0.2"/>
    <row r="17025" ht="12.75" customHeight="1" x14ac:dyDescent="0.2"/>
    <row r="17026" ht="12.75" customHeight="1" x14ac:dyDescent="0.2"/>
    <row r="17027" ht="12.75" customHeight="1" x14ac:dyDescent="0.2"/>
    <row r="17028" ht="12.75" customHeight="1" x14ac:dyDescent="0.2"/>
    <row r="17029" ht="12.75" customHeight="1" x14ac:dyDescent="0.2"/>
    <row r="17030" ht="12.75" customHeight="1" x14ac:dyDescent="0.2"/>
    <row r="17031" ht="12.75" customHeight="1" x14ac:dyDescent="0.2"/>
    <row r="17032" ht="12.75" customHeight="1" x14ac:dyDescent="0.2"/>
    <row r="17033" ht="12.75" customHeight="1" x14ac:dyDescent="0.2"/>
    <row r="17034" ht="12.75" customHeight="1" x14ac:dyDescent="0.2"/>
    <row r="17035" ht="12.75" customHeight="1" x14ac:dyDescent="0.2"/>
    <row r="17036" ht="12.75" customHeight="1" x14ac:dyDescent="0.2"/>
    <row r="17037" ht="12.75" customHeight="1" x14ac:dyDescent="0.2"/>
    <row r="17038" ht="12.75" customHeight="1" x14ac:dyDescent="0.2"/>
    <row r="17039" ht="12.75" customHeight="1" x14ac:dyDescent="0.2"/>
    <row r="17040" ht="12.75" customHeight="1" x14ac:dyDescent="0.2"/>
    <row r="17041" ht="12.75" customHeight="1" x14ac:dyDescent="0.2"/>
    <row r="17042" ht="12.75" customHeight="1" x14ac:dyDescent="0.2"/>
    <row r="17043" ht="12.75" customHeight="1" x14ac:dyDescent="0.2"/>
    <row r="17044" ht="12.75" customHeight="1" x14ac:dyDescent="0.2"/>
    <row r="17045" ht="12.75" customHeight="1" x14ac:dyDescent="0.2"/>
    <row r="17046" ht="12.75" customHeight="1" x14ac:dyDescent="0.2"/>
    <row r="17047" ht="12.75" customHeight="1" x14ac:dyDescent="0.2"/>
    <row r="17048" ht="12.75" customHeight="1" x14ac:dyDescent="0.2"/>
    <row r="17049" ht="12.75" customHeight="1" x14ac:dyDescent="0.2"/>
    <row r="17050" ht="12.75" customHeight="1" x14ac:dyDescent="0.2"/>
    <row r="17051" ht="12.75" customHeight="1" x14ac:dyDescent="0.2"/>
    <row r="17052" ht="12.75" customHeight="1" x14ac:dyDescent="0.2"/>
    <row r="17053" ht="12.75" customHeight="1" x14ac:dyDescent="0.2"/>
    <row r="17054" ht="12.75" customHeight="1" x14ac:dyDescent="0.2"/>
    <row r="17055" ht="12.75" customHeight="1" x14ac:dyDescent="0.2"/>
    <row r="17056" ht="12.75" customHeight="1" x14ac:dyDescent="0.2"/>
    <row r="17057" ht="12.75" customHeight="1" x14ac:dyDescent="0.2"/>
    <row r="17058" ht="12.75" customHeight="1" x14ac:dyDescent="0.2"/>
    <row r="17059" ht="12.75" customHeight="1" x14ac:dyDescent="0.2"/>
    <row r="17060" ht="12.75" customHeight="1" x14ac:dyDescent="0.2"/>
    <row r="17061" ht="12.75" customHeight="1" x14ac:dyDescent="0.2"/>
    <row r="17062" ht="12.75" customHeight="1" x14ac:dyDescent="0.2"/>
    <row r="17063" ht="12.75" customHeight="1" x14ac:dyDescent="0.2"/>
    <row r="17064" ht="12.75" customHeight="1" x14ac:dyDescent="0.2"/>
    <row r="17065" ht="12.75" customHeight="1" x14ac:dyDescent="0.2"/>
    <row r="17066" ht="12.75" customHeight="1" x14ac:dyDescent="0.2"/>
    <row r="17067" ht="12.75" customHeight="1" x14ac:dyDescent="0.2"/>
    <row r="17068" ht="12.75" customHeight="1" x14ac:dyDescent="0.2"/>
    <row r="17069" ht="12.75" customHeight="1" x14ac:dyDescent="0.2"/>
    <row r="17070" ht="12.75" customHeight="1" x14ac:dyDescent="0.2"/>
    <row r="17071" ht="12.75" customHeight="1" x14ac:dyDescent="0.2"/>
    <row r="17072" ht="12.75" customHeight="1" x14ac:dyDescent="0.2"/>
    <row r="17073" ht="12.75" customHeight="1" x14ac:dyDescent="0.2"/>
    <row r="17074" ht="12.75" customHeight="1" x14ac:dyDescent="0.2"/>
    <row r="17075" ht="12.75" customHeight="1" x14ac:dyDescent="0.2"/>
    <row r="17076" ht="12.75" customHeight="1" x14ac:dyDescent="0.2"/>
    <row r="17077" ht="12.75" customHeight="1" x14ac:dyDescent="0.2"/>
    <row r="17078" ht="12.75" customHeight="1" x14ac:dyDescent="0.2"/>
    <row r="17079" ht="12.75" customHeight="1" x14ac:dyDescent="0.2"/>
    <row r="17080" ht="12.75" customHeight="1" x14ac:dyDescent="0.2"/>
    <row r="17081" ht="12.75" customHeight="1" x14ac:dyDescent="0.2"/>
    <row r="17082" ht="12.75" customHeight="1" x14ac:dyDescent="0.2"/>
    <row r="17083" ht="12.75" customHeight="1" x14ac:dyDescent="0.2"/>
    <row r="17084" ht="12.75" customHeight="1" x14ac:dyDescent="0.2"/>
    <row r="17085" ht="12.75" customHeight="1" x14ac:dyDescent="0.2"/>
    <row r="17086" ht="12.75" customHeight="1" x14ac:dyDescent="0.2"/>
    <row r="17087" ht="12.75" customHeight="1" x14ac:dyDescent="0.2"/>
    <row r="17088" ht="12.75" customHeight="1" x14ac:dyDescent="0.2"/>
    <row r="17089" ht="12.75" customHeight="1" x14ac:dyDescent="0.2"/>
    <row r="17090" ht="12.75" customHeight="1" x14ac:dyDescent="0.2"/>
    <row r="17091" ht="12.75" customHeight="1" x14ac:dyDescent="0.2"/>
    <row r="17092" ht="12.75" customHeight="1" x14ac:dyDescent="0.2"/>
    <row r="17093" ht="12.75" customHeight="1" x14ac:dyDescent="0.2"/>
    <row r="17094" ht="12.75" customHeight="1" x14ac:dyDescent="0.2"/>
    <row r="17095" ht="12.75" customHeight="1" x14ac:dyDescent="0.2"/>
    <row r="17096" ht="12.75" customHeight="1" x14ac:dyDescent="0.2"/>
    <row r="17097" ht="12.75" customHeight="1" x14ac:dyDescent="0.2"/>
    <row r="17098" ht="12.75" customHeight="1" x14ac:dyDescent="0.2"/>
    <row r="17099" ht="12.75" customHeight="1" x14ac:dyDescent="0.2"/>
    <row r="17100" ht="12.75" customHeight="1" x14ac:dyDescent="0.2"/>
    <row r="17101" ht="12.75" customHeight="1" x14ac:dyDescent="0.2"/>
    <row r="17102" ht="12.75" customHeight="1" x14ac:dyDescent="0.2"/>
    <row r="17103" ht="12.75" customHeight="1" x14ac:dyDescent="0.2"/>
    <row r="17104" ht="12.75" customHeight="1" x14ac:dyDescent="0.2"/>
    <row r="17105" ht="12.75" customHeight="1" x14ac:dyDescent="0.2"/>
    <row r="17106" ht="12.75" customHeight="1" x14ac:dyDescent="0.2"/>
    <row r="17107" ht="12.75" customHeight="1" x14ac:dyDescent="0.2"/>
    <row r="17108" ht="12.75" customHeight="1" x14ac:dyDescent="0.2"/>
    <row r="17109" ht="12.75" customHeight="1" x14ac:dyDescent="0.2"/>
    <row r="17110" ht="12.75" customHeight="1" x14ac:dyDescent="0.2"/>
    <row r="17111" ht="12.75" customHeight="1" x14ac:dyDescent="0.2"/>
    <row r="17112" ht="12.75" customHeight="1" x14ac:dyDescent="0.2"/>
    <row r="17113" ht="12.75" customHeight="1" x14ac:dyDescent="0.2"/>
    <row r="17114" ht="12.75" customHeight="1" x14ac:dyDescent="0.2"/>
    <row r="17115" ht="12.75" customHeight="1" x14ac:dyDescent="0.2"/>
    <row r="17116" ht="12.75" customHeight="1" x14ac:dyDescent="0.2"/>
    <row r="17117" ht="12.75" customHeight="1" x14ac:dyDescent="0.2"/>
    <row r="17118" ht="12.75" customHeight="1" x14ac:dyDescent="0.2"/>
    <row r="17119" ht="12.75" customHeight="1" x14ac:dyDescent="0.2"/>
    <row r="17120" ht="12.75" customHeight="1" x14ac:dyDescent="0.2"/>
    <row r="17121" ht="12.75" customHeight="1" x14ac:dyDescent="0.2"/>
    <row r="17122" ht="12.75" customHeight="1" x14ac:dyDescent="0.2"/>
    <row r="17123" ht="12.75" customHeight="1" x14ac:dyDescent="0.2"/>
    <row r="17124" ht="12.75" customHeight="1" x14ac:dyDescent="0.2"/>
    <row r="17125" ht="12.75" customHeight="1" x14ac:dyDescent="0.2"/>
    <row r="17126" ht="12.75" customHeight="1" x14ac:dyDescent="0.2"/>
    <row r="17127" ht="12.75" customHeight="1" x14ac:dyDescent="0.2"/>
    <row r="17128" ht="12.75" customHeight="1" x14ac:dyDescent="0.2"/>
    <row r="17129" ht="12.75" customHeight="1" x14ac:dyDescent="0.2"/>
    <row r="17130" ht="12.75" customHeight="1" x14ac:dyDescent="0.2"/>
    <row r="17131" ht="12.75" customHeight="1" x14ac:dyDescent="0.2"/>
    <row r="17132" ht="12.75" customHeight="1" x14ac:dyDescent="0.2"/>
    <row r="17133" ht="12.75" customHeight="1" x14ac:dyDescent="0.2"/>
    <row r="17134" ht="12.75" customHeight="1" x14ac:dyDescent="0.2"/>
    <row r="17135" ht="12.75" customHeight="1" x14ac:dyDescent="0.2"/>
    <row r="17136" ht="12.75" customHeight="1" x14ac:dyDescent="0.2"/>
    <row r="17137" ht="12.75" customHeight="1" x14ac:dyDescent="0.2"/>
    <row r="17138" ht="12.75" customHeight="1" x14ac:dyDescent="0.2"/>
    <row r="17139" ht="12.75" customHeight="1" x14ac:dyDescent="0.2"/>
    <row r="17140" ht="12.75" customHeight="1" x14ac:dyDescent="0.2"/>
    <row r="17141" ht="12.75" customHeight="1" x14ac:dyDescent="0.2"/>
    <row r="17142" ht="12.75" customHeight="1" x14ac:dyDescent="0.2"/>
    <row r="17143" ht="12.75" customHeight="1" x14ac:dyDescent="0.2"/>
    <row r="17144" ht="12.75" customHeight="1" x14ac:dyDescent="0.2"/>
    <row r="17145" ht="12.75" customHeight="1" x14ac:dyDescent="0.2"/>
    <row r="17146" ht="12.75" customHeight="1" x14ac:dyDescent="0.2"/>
    <row r="17147" ht="12.75" customHeight="1" x14ac:dyDescent="0.2"/>
    <row r="17148" ht="12.75" customHeight="1" x14ac:dyDescent="0.2"/>
    <row r="17149" ht="12.75" customHeight="1" x14ac:dyDescent="0.2"/>
    <row r="17150" ht="12.75" customHeight="1" x14ac:dyDescent="0.2"/>
    <row r="17151" ht="12.75" customHeight="1" x14ac:dyDescent="0.2"/>
    <row r="17152" ht="12.75" customHeight="1" x14ac:dyDescent="0.2"/>
    <row r="17153" ht="12.75" customHeight="1" x14ac:dyDescent="0.2"/>
    <row r="17154" ht="12.75" customHeight="1" x14ac:dyDescent="0.2"/>
    <row r="17155" ht="12.75" customHeight="1" x14ac:dyDescent="0.2"/>
    <row r="17156" ht="12.75" customHeight="1" x14ac:dyDescent="0.2"/>
    <row r="17157" ht="12.75" customHeight="1" x14ac:dyDescent="0.2"/>
    <row r="17158" ht="12.75" customHeight="1" x14ac:dyDescent="0.2"/>
    <row r="17159" ht="12.75" customHeight="1" x14ac:dyDescent="0.2"/>
    <row r="17160" ht="12.75" customHeight="1" x14ac:dyDescent="0.2"/>
    <row r="17161" ht="12.75" customHeight="1" x14ac:dyDescent="0.2"/>
    <row r="17162" ht="12.75" customHeight="1" x14ac:dyDescent="0.2"/>
    <row r="17163" ht="12.75" customHeight="1" x14ac:dyDescent="0.2"/>
    <row r="17164" ht="12.75" customHeight="1" x14ac:dyDescent="0.2"/>
    <row r="17165" ht="12.75" customHeight="1" x14ac:dyDescent="0.2"/>
    <row r="17166" ht="12.75" customHeight="1" x14ac:dyDescent="0.2"/>
    <row r="17167" ht="12.75" customHeight="1" x14ac:dyDescent="0.2"/>
    <row r="17168" ht="12.75" customHeight="1" x14ac:dyDescent="0.2"/>
    <row r="17169" ht="12.75" customHeight="1" x14ac:dyDescent="0.2"/>
    <row r="17170" ht="12.75" customHeight="1" x14ac:dyDescent="0.2"/>
    <row r="17171" ht="12.75" customHeight="1" x14ac:dyDescent="0.2"/>
    <row r="17172" ht="12.75" customHeight="1" x14ac:dyDescent="0.2"/>
    <row r="17173" ht="12.75" customHeight="1" x14ac:dyDescent="0.2"/>
    <row r="17174" ht="12.75" customHeight="1" x14ac:dyDescent="0.2"/>
    <row r="17175" ht="12.75" customHeight="1" x14ac:dyDescent="0.2"/>
    <row r="17176" ht="12.75" customHeight="1" x14ac:dyDescent="0.2"/>
    <row r="17177" ht="12.75" customHeight="1" x14ac:dyDescent="0.2"/>
    <row r="17178" ht="12.75" customHeight="1" x14ac:dyDescent="0.2"/>
    <row r="17179" ht="12.75" customHeight="1" x14ac:dyDescent="0.2"/>
    <row r="17180" ht="12.75" customHeight="1" x14ac:dyDescent="0.2"/>
    <row r="17181" ht="12.75" customHeight="1" x14ac:dyDescent="0.2"/>
    <row r="17182" ht="12.75" customHeight="1" x14ac:dyDescent="0.2"/>
    <row r="17183" ht="12.75" customHeight="1" x14ac:dyDescent="0.2"/>
    <row r="17184" ht="12.75" customHeight="1" x14ac:dyDescent="0.2"/>
    <row r="17185" ht="12.75" customHeight="1" x14ac:dyDescent="0.2"/>
    <row r="17186" ht="12.75" customHeight="1" x14ac:dyDescent="0.2"/>
    <row r="17187" ht="12.75" customHeight="1" x14ac:dyDescent="0.2"/>
    <row r="17188" ht="12.75" customHeight="1" x14ac:dyDescent="0.2"/>
    <row r="17189" ht="12.75" customHeight="1" x14ac:dyDescent="0.2"/>
    <row r="17190" ht="12.75" customHeight="1" x14ac:dyDescent="0.2"/>
    <row r="17191" ht="12.75" customHeight="1" x14ac:dyDescent="0.2"/>
    <row r="17192" ht="12.75" customHeight="1" x14ac:dyDescent="0.2"/>
    <row r="17193" ht="12.75" customHeight="1" x14ac:dyDescent="0.2"/>
    <row r="17194" ht="12.75" customHeight="1" x14ac:dyDescent="0.2"/>
    <row r="17195" ht="12.75" customHeight="1" x14ac:dyDescent="0.2"/>
    <row r="17196" ht="12.75" customHeight="1" x14ac:dyDescent="0.2"/>
    <row r="17197" ht="12.75" customHeight="1" x14ac:dyDescent="0.2"/>
    <row r="17198" ht="12.75" customHeight="1" x14ac:dyDescent="0.2"/>
    <row r="17199" ht="12.75" customHeight="1" x14ac:dyDescent="0.2"/>
    <row r="17200" ht="12.75" customHeight="1" x14ac:dyDescent="0.2"/>
    <row r="17201" ht="12.75" customHeight="1" x14ac:dyDescent="0.2"/>
    <row r="17202" ht="12.75" customHeight="1" x14ac:dyDescent="0.2"/>
    <row r="17203" ht="12.75" customHeight="1" x14ac:dyDescent="0.2"/>
    <row r="17204" ht="12.75" customHeight="1" x14ac:dyDescent="0.2"/>
    <row r="17205" ht="12.75" customHeight="1" x14ac:dyDescent="0.2"/>
    <row r="17206" ht="12.75" customHeight="1" x14ac:dyDescent="0.2"/>
    <row r="17207" ht="12.75" customHeight="1" x14ac:dyDescent="0.2"/>
    <row r="17208" ht="12.75" customHeight="1" x14ac:dyDescent="0.2"/>
    <row r="17209" ht="12.75" customHeight="1" x14ac:dyDescent="0.2"/>
    <row r="17210" ht="12.75" customHeight="1" x14ac:dyDescent="0.2"/>
    <row r="17211" ht="12.75" customHeight="1" x14ac:dyDescent="0.2"/>
    <row r="17212" ht="12.75" customHeight="1" x14ac:dyDescent="0.2"/>
    <row r="17213" ht="12.75" customHeight="1" x14ac:dyDescent="0.2"/>
    <row r="17214" ht="12.75" customHeight="1" x14ac:dyDescent="0.2"/>
    <row r="17215" ht="12.75" customHeight="1" x14ac:dyDescent="0.2"/>
    <row r="17216" ht="12.75" customHeight="1" x14ac:dyDescent="0.2"/>
    <row r="17217" ht="12.75" customHeight="1" x14ac:dyDescent="0.2"/>
    <row r="17218" ht="12.75" customHeight="1" x14ac:dyDescent="0.2"/>
    <row r="17219" ht="12.75" customHeight="1" x14ac:dyDescent="0.2"/>
    <row r="17220" ht="12.75" customHeight="1" x14ac:dyDescent="0.2"/>
    <row r="17221" ht="12.75" customHeight="1" x14ac:dyDescent="0.2"/>
    <row r="17222" ht="12.75" customHeight="1" x14ac:dyDescent="0.2"/>
    <row r="17223" ht="12.75" customHeight="1" x14ac:dyDescent="0.2"/>
    <row r="17224" ht="12.75" customHeight="1" x14ac:dyDescent="0.2"/>
    <row r="17225" ht="12.75" customHeight="1" x14ac:dyDescent="0.2"/>
    <row r="17226" ht="12.75" customHeight="1" x14ac:dyDescent="0.2"/>
    <row r="17227" ht="12.75" customHeight="1" x14ac:dyDescent="0.2"/>
    <row r="17228" ht="12.75" customHeight="1" x14ac:dyDescent="0.2"/>
    <row r="17229" ht="12.75" customHeight="1" x14ac:dyDescent="0.2"/>
    <row r="17230" ht="12.75" customHeight="1" x14ac:dyDescent="0.2"/>
    <row r="17231" ht="12.75" customHeight="1" x14ac:dyDescent="0.2"/>
    <row r="17232" ht="12.75" customHeight="1" x14ac:dyDescent="0.2"/>
    <row r="17233" ht="12.75" customHeight="1" x14ac:dyDescent="0.2"/>
    <row r="17234" ht="12.75" customHeight="1" x14ac:dyDescent="0.2"/>
    <row r="17235" ht="12.75" customHeight="1" x14ac:dyDescent="0.2"/>
    <row r="17236" ht="12.75" customHeight="1" x14ac:dyDescent="0.2"/>
    <row r="17237" ht="12.75" customHeight="1" x14ac:dyDescent="0.2"/>
    <row r="17238" ht="12.75" customHeight="1" x14ac:dyDescent="0.2"/>
    <row r="17239" ht="12.75" customHeight="1" x14ac:dyDescent="0.2"/>
    <row r="17240" ht="12.75" customHeight="1" x14ac:dyDescent="0.2"/>
    <row r="17241" ht="12.75" customHeight="1" x14ac:dyDescent="0.2"/>
    <row r="17242" ht="12.75" customHeight="1" x14ac:dyDescent="0.2"/>
    <row r="17243" ht="12.75" customHeight="1" x14ac:dyDescent="0.2"/>
    <row r="17244" ht="12.75" customHeight="1" x14ac:dyDescent="0.2"/>
    <row r="17245" ht="12.75" customHeight="1" x14ac:dyDescent="0.2"/>
    <row r="17246" ht="12.75" customHeight="1" x14ac:dyDescent="0.2"/>
    <row r="17247" ht="12.75" customHeight="1" x14ac:dyDescent="0.2"/>
    <row r="17248" ht="12.75" customHeight="1" x14ac:dyDescent="0.2"/>
    <row r="17249" ht="12.75" customHeight="1" x14ac:dyDescent="0.2"/>
    <row r="17250" ht="12.75" customHeight="1" x14ac:dyDescent="0.2"/>
    <row r="17251" ht="12.75" customHeight="1" x14ac:dyDescent="0.2"/>
    <row r="17252" ht="12.75" customHeight="1" x14ac:dyDescent="0.2"/>
    <row r="17253" ht="12.75" customHeight="1" x14ac:dyDescent="0.2"/>
    <row r="17254" ht="12.75" customHeight="1" x14ac:dyDescent="0.2"/>
    <row r="17255" ht="12.75" customHeight="1" x14ac:dyDescent="0.2"/>
    <row r="17256" ht="12.75" customHeight="1" x14ac:dyDescent="0.2"/>
    <row r="17257" ht="12.75" customHeight="1" x14ac:dyDescent="0.2"/>
    <row r="17258" ht="12.75" customHeight="1" x14ac:dyDescent="0.2"/>
    <row r="17259" ht="12.75" customHeight="1" x14ac:dyDescent="0.2"/>
    <row r="17260" ht="12.75" customHeight="1" x14ac:dyDescent="0.2"/>
    <row r="17261" ht="12.75" customHeight="1" x14ac:dyDescent="0.2"/>
    <row r="17262" ht="12.75" customHeight="1" x14ac:dyDescent="0.2"/>
    <row r="17263" ht="12.75" customHeight="1" x14ac:dyDescent="0.2"/>
    <row r="17264" ht="12.75" customHeight="1" x14ac:dyDescent="0.2"/>
    <row r="17265" ht="12.75" customHeight="1" x14ac:dyDescent="0.2"/>
    <row r="17266" ht="12.75" customHeight="1" x14ac:dyDescent="0.2"/>
    <row r="17267" ht="12.75" customHeight="1" x14ac:dyDescent="0.2"/>
    <row r="17268" ht="12.75" customHeight="1" x14ac:dyDescent="0.2"/>
    <row r="17269" ht="12.75" customHeight="1" x14ac:dyDescent="0.2"/>
    <row r="17270" ht="12.75" customHeight="1" x14ac:dyDescent="0.2"/>
    <row r="17271" ht="12.75" customHeight="1" x14ac:dyDescent="0.2"/>
    <row r="17272" ht="12.75" customHeight="1" x14ac:dyDescent="0.2"/>
    <row r="17273" ht="12.75" customHeight="1" x14ac:dyDescent="0.2"/>
    <row r="17274" ht="12.75" customHeight="1" x14ac:dyDescent="0.2"/>
    <row r="17275" ht="12.75" customHeight="1" x14ac:dyDescent="0.2"/>
    <row r="17276" ht="12.75" customHeight="1" x14ac:dyDescent="0.2"/>
    <row r="17277" ht="12.75" customHeight="1" x14ac:dyDescent="0.2"/>
    <row r="17278" ht="12.75" customHeight="1" x14ac:dyDescent="0.2"/>
    <row r="17279" ht="12.75" customHeight="1" x14ac:dyDescent="0.2"/>
    <row r="17280" ht="12.75" customHeight="1" x14ac:dyDescent="0.2"/>
    <row r="17281" ht="12.75" customHeight="1" x14ac:dyDescent="0.2"/>
    <row r="17282" ht="12.75" customHeight="1" x14ac:dyDescent="0.2"/>
    <row r="17283" ht="12.75" customHeight="1" x14ac:dyDescent="0.2"/>
    <row r="17284" ht="12.75" customHeight="1" x14ac:dyDescent="0.2"/>
    <row r="17285" ht="12.75" customHeight="1" x14ac:dyDescent="0.2"/>
    <row r="17286" ht="12.75" customHeight="1" x14ac:dyDescent="0.2"/>
    <row r="17287" ht="12.75" customHeight="1" x14ac:dyDescent="0.2"/>
    <row r="17288" ht="12.75" customHeight="1" x14ac:dyDescent="0.2"/>
    <row r="17289" ht="12.75" customHeight="1" x14ac:dyDescent="0.2"/>
    <row r="17290" ht="12.75" customHeight="1" x14ac:dyDescent="0.2"/>
    <row r="17291" ht="12.75" customHeight="1" x14ac:dyDescent="0.2"/>
    <row r="17292" ht="12.75" customHeight="1" x14ac:dyDescent="0.2"/>
    <row r="17293" ht="12.75" customHeight="1" x14ac:dyDescent="0.2"/>
    <row r="17294" ht="12.75" customHeight="1" x14ac:dyDescent="0.2"/>
    <row r="17295" ht="12.75" customHeight="1" x14ac:dyDescent="0.2"/>
    <row r="17296" ht="12.75" customHeight="1" x14ac:dyDescent="0.2"/>
    <row r="17297" ht="12.75" customHeight="1" x14ac:dyDescent="0.2"/>
    <row r="17298" ht="12.75" customHeight="1" x14ac:dyDescent="0.2"/>
    <row r="17299" ht="12.75" customHeight="1" x14ac:dyDescent="0.2"/>
    <row r="17300" ht="12.75" customHeight="1" x14ac:dyDescent="0.2"/>
    <row r="17301" ht="12.75" customHeight="1" x14ac:dyDescent="0.2"/>
    <row r="17302" ht="12.75" customHeight="1" x14ac:dyDescent="0.2"/>
    <row r="17303" ht="12.75" customHeight="1" x14ac:dyDescent="0.2"/>
    <row r="17304" ht="12.75" customHeight="1" x14ac:dyDescent="0.2"/>
    <row r="17305" ht="12.75" customHeight="1" x14ac:dyDescent="0.2"/>
    <row r="17306" ht="12.75" customHeight="1" x14ac:dyDescent="0.2"/>
    <row r="17307" ht="12.75" customHeight="1" x14ac:dyDescent="0.2"/>
    <row r="17308" ht="12.75" customHeight="1" x14ac:dyDescent="0.2"/>
    <row r="17309" ht="12.75" customHeight="1" x14ac:dyDescent="0.2"/>
    <row r="17310" ht="12.75" customHeight="1" x14ac:dyDescent="0.2"/>
    <row r="17311" ht="12.75" customHeight="1" x14ac:dyDescent="0.2"/>
    <row r="17312" ht="12.75" customHeight="1" x14ac:dyDescent="0.2"/>
    <row r="17313" ht="12.75" customHeight="1" x14ac:dyDescent="0.2"/>
    <row r="17314" ht="12.75" customHeight="1" x14ac:dyDescent="0.2"/>
    <row r="17315" ht="12.75" customHeight="1" x14ac:dyDescent="0.2"/>
    <row r="17316" ht="12.75" customHeight="1" x14ac:dyDescent="0.2"/>
    <row r="17317" ht="12.75" customHeight="1" x14ac:dyDescent="0.2"/>
    <row r="17318" ht="12.75" customHeight="1" x14ac:dyDescent="0.2"/>
    <row r="17319" ht="12.75" customHeight="1" x14ac:dyDescent="0.2"/>
    <row r="17320" ht="12.75" customHeight="1" x14ac:dyDescent="0.2"/>
    <row r="17321" ht="12.75" customHeight="1" x14ac:dyDescent="0.2"/>
    <row r="17322" ht="12.75" customHeight="1" x14ac:dyDescent="0.2"/>
    <row r="17323" ht="12.75" customHeight="1" x14ac:dyDescent="0.2"/>
    <row r="17324" ht="12.75" customHeight="1" x14ac:dyDescent="0.2"/>
    <row r="17325" ht="12.75" customHeight="1" x14ac:dyDescent="0.2"/>
    <row r="17326" ht="12.75" customHeight="1" x14ac:dyDescent="0.2"/>
    <row r="17327" ht="12.75" customHeight="1" x14ac:dyDescent="0.2"/>
    <row r="17328" ht="12.75" customHeight="1" x14ac:dyDescent="0.2"/>
    <row r="17329" ht="12.75" customHeight="1" x14ac:dyDescent="0.2"/>
    <row r="17330" ht="12.75" customHeight="1" x14ac:dyDescent="0.2"/>
    <row r="17331" ht="12.75" customHeight="1" x14ac:dyDescent="0.2"/>
    <row r="17332" ht="12.75" customHeight="1" x14ac:dyDescent="0.2"/>
    <row r="17333" ht="12.75" customHeight="1" x14ac:dyDescent="0.2"/>
    <row r="17334" ht="12.75" customHeight="1" x14ac:dyDescent="0.2"/>
    <row r="17335" ht="12.75" customHeight="1" x14ac:dyDescent="0.2"/>
    <row r="17336" ht="12.75" customHeight="1" x14ac:dyDescent="0.2"/>
    <row r="17337" ht="12.75" customHeight="1" x14ac:dyDescent="0.2"/>
    <row r="17338" ht="12.75" customHeight="1" x14ac:dyDescent="0.2"/>
    <row r="17339" ht="12.75" customHeight="1" x14ac:dyDescent="0.2"/>
    <row r="17340" ht="12.75" customHeight="1" x14ac:dyDescent="0.2"/>
    <row r="17341" ht="12.75" customHeight="1" x14ac:dyDescent="0.2"/>
    <row r="17342" ht="12.75" customHeight="1" x14ac:dyDescent="0.2"/>
    <row r="17343" ht="12.75" customHeight="1" x14ac:dyDescent="0.2"/>
    <row r="17344" ht="12.75" customHeight="1" x14ac:dyDescent="0.2"/>
    <row r="17345" ht="12.75" customHeight="1" x14ac:dyDescent="0.2"/>
    <row r="17346" ht="12.75" customHeight="1" x14ac:dyDescent="0.2"/>
    <row r="17347" ht="12.75" customHeight="1" x14ac:dyDescent="0.2"/>
    <row r="17348" ht="12.75" customHeight="1" x14ac:dyDescent="0.2"/>
    <row r="17349" ht="12.75" customHeight="1" x14ac:dyDescent="0.2"/>
    <row r="17350" ht="12.75" customHeight="1" x14ac:dyDescent="0.2"/>
    <row r="17351" ht="12.75" customHeight="1" x14ac:dyDescent="0.2"/>
    <row r="17352" ht="12.75" customHeight="1" x14ac:dyDescent="0.2"/>
    <row r="17353" ht="12.75" customHeight="1" x14ac:dyDescent="0.2"/>
    <row r="17354" ht="12.75" customHeight="1" x14ac:dyDescent="0.2"/>
    <row r="17355" ht="12.75" customHeight="1" x14ac:dyDescent="0.2"/>
    <row r="17356" ht="12.75" customHeight="1" x14ac:dyDescent="0.2"/>
    <row r="17357" ht="12.75" customHeight="1" x14ac:dyDescent="0.2"/>
    <row r="17358" ht="12.75" customHeight="1" x14ac:dyDescent="0.2"/>
    <row r="17359" ht="12.75" customHeight="1" x14ac:dyDescent="0.2"/>
    <row r="17360" ht="12.75" customHeight="1" x14ac:dyDescent="0.2"/>
    <row r="17361" ht="12.75" customHeight="1" x14ac:dyDescent="0.2"/>
    <row r="17362" ht="12.75" customHeight="1" x14ac:dyDescent="0.2"/>
    <row r="17363" ht="12.75" customHeight="1" x14ac:dyDescent="0.2"/>
    <row r="17364" ht="12.75" customHeight="1" x14ac:dyDescent="0.2"/>
    <row r="17365" ht="12.75" customHeight="1" x14ac:dyDescent="0.2"/>
    <row r="17366" ht="12.75" customHeight="1" x14ac:dyDescent="0.2"/>
    <row r="17367" ht="12.75" customHeight="1" x14ac:dyDescent="0.2"/>
    <row r="17368" ht="12.75" customHeight="1" x14ac:dyDescent="0.2"/>
    <row r="17369" ht="12.75" customHeight="1" x14ac:dyDescent="0.2"/>
    <row r="17370" ht="12.75" customHeight="1" x14ac:dyDescent="0.2"/>
    <row r="17371" ht="12.75" customHeight="1" x14ac:dyDescent="0.2"/>
    <row r="17372" ht="12.75" customHeight="1" x14ac:dyDescent="0.2"/>
    <row r="17373" ht="12.75" customHeight="1" x14ac:dyDescent="0.2"/>
    <row r="17374" ht="12.75" customHeight="1" x14ac:dyDescent="0.2"/>
    <row r="17375" ht="12.75" customHeight="1" x14ac:dyDescent="0.2"/>
    <row r="17376" ht="12.75" customHeight="1" x14ac:dyDescent="0.2"/>
    <row r="17377" ht="12.75" customHeight="1" x14ac:dyDescent="0.2"/>
    <row r="17378" ht="12.75" customHeight="1" x14ac:dyDescent="0.2"/>
    <row r="17379" ht="12.75" customHeight="1" x14ac:dyDescent="0.2"/>
    <row r="17380" ht="12.75" customHeight="1" x14ac:dyDescent="0.2"/>
    <row r="17381" ht="12.75" customHeight="1" x14ac:dyDescent="0.2"/>
    <row r="17382" ht="12.75" customHeight="1" x14ac:dyDescent="0.2"/>
    <row r="17383" ht="12.75" customHeight="1" x14ac:dyDescent="0.2"/>
    <row r="17384" ht="12.75" customHeight="1" x14ac:dyDescent="0.2"/>
    <row r="17385" ht="12.75" customHeight="1" x14ac:dyDescent="0.2"/>
    <row r="17386" ht="12.75" customHeight="1" x14ac:dyDescent="0.2"/>
    <row r="17387" ht="12.75" customHeight="1" x14ac:dyDescent="0.2"/>
    <row r="17388" ht="12.75" customHeight="1" x14ac:dyDescent="0.2"/>
    <row r="17389" ht="12.75" customHeight="1" x14ac:dyDescent="0.2"/>
    <row r="17390" ht="12.75" customHeight="1" x14ac:dyDescent="0.2"/>
    <row r="17391" ht="12.75" customHeight="1" x14ac:dyDescent="0.2"/>
    <row r="17392" ht="12.75" customHeight="1" x14ac:dyDescent="0.2"/>
    <row r="17393" ht="12.75" customHeight="1" x14ac:dyDescent="0.2"/>
    <row r="17394" ht="12.75" customHeight="1" x14ac:dyDescent="0.2"/>
    <row r="17395" ht="12.75" customHeight="1" x14ac:dyDescent="0.2"/>
    <row r="17396" ht="12.75" customHeight="1" x14ac:dyDescent="0.2"/>
    <row r="17397" ht="12.75" customHeight="1" x14ac:dyDescent="0.2"/>
    <row r="17398" ht="12.75" customHeight="1" x14ac:dyDescent="0.2"/>
    <row r="17399" ht="12.75" customHeight="1" x14ac:dyDescent="0.2"/>
    <row r="17400" ht="12.75" customHeight="1" x14ac:dyDescent="0.2"/>
    <row r="17401" ht="12.75" customHeight="1" x14ac:dyDescent="0.2"/>
    <row r="17402" ht="12.75" customHeight="1" x14ac:dyDescent="0.2"/>
    <row r="17403" ht="12.75" customHeight="1" x14ac:dyDescent="0.2"/>
    <row r="17404" ht="12.75" customHeight="1" x14ac:dyDescent="0.2"/>
    <row r="17405" ht="12.75" customHeight="1" x14ac:dyDescent="0.2"/>
    <row r="17406" ht="12.75" customHeight="1" x14ac:dyDescent="0.2"/>
    <row r="17407" ht="12.75" customHeight="1" x14ac:dyDescent="0.2"/>
    <row r="17408" ht="12.75" customHeight="1" x14ac:dyDescent="0.2"/>
    <row r="17409" ht="12.75" customHeight="1" x14ac:dyDescent="0.2"/>
    <row r="17410" ht="12.75" customHeight="1" x14ac:dyDescent="0.2"/>
    <row r="17411" ht="12.75" customHeight="1" x14ac:dyDescent="0.2"/>
    <row r="17412" ht="12.75" customHeight="1" x14ac:dyDescent="0.2"/>
    <row r="17413" ht="12.75" customHeight="1" x14ac:dyDescent="0.2"/>
    <row r="17414" ht="12.75" customHeight="1" x14ac:dyDescent="0.2"/>
    <row r="17415" ht="12.75" customHeight="1" x14ac:dyDescent="0.2"/>
    <row r="17416" ht="12.75" customHeight="1" x14ac:dyDescent="0.2"/>
    <row r="17417" ht="12.75" customHeight="1" x14ac:dyDescent="0.2"/>
    <row r="17418" ht="12.75" customHeight="1" x14ac:dyDescent="0.2"/>
    <row r="17419" ht="12.75" customHeight="1" x14ac:dyDescent="0.2"/>
    <row r="17420" ht="12.75" customHeight="1" x14ac:dyDescent="0.2"/>
    <row r="17421" ht="12.75" customHeight="1" x14ac:dyDescent="0.2"/>
    <row r="17422" ht="12.75" customHeight="1" x14ac:dyDescent="0.2"/>
    <row r="17423" ht="12.75" customHeight="1" x14ac:dyDescent="0.2"/>
    <row r="17424" ht="12.75" customHeight="1" x14ac:dyDescent="0.2"/>
    <row r="17425" ht="12.75" customHeight="1" x14ac:dyDescent="0.2"/>
    <row r="17426" ht="12.75" customHeight="1" x14ac:dyDescent="0.2"/>
    <row r="17427" ht="12.75" customHeight="1" x14ac:dyDescent="0.2"/>
    <row r="17428" ht="12.75" customHeight="1" x14ac:dyDescent="0.2"/>
    <row r="17429" ht="12.75" customHeight="1" x14ac:dyDescent="0.2"/>
    <row r="17430" ht="12.75" customHeight="1" x14ac:dyDescent="0.2"/>
    <row r="17431" ht="12.75" customHeight="1" x14ac:dyDescent="0.2"/>
    <row r="17432" ht="12.75" customHeight="1" x14ac:dyDescent="0.2"/>
    <row r="17433" ht="12.75" customHeight="1" x14ac:dyDescent="0.2"/>
    <row r="17434" ht="12.75" customHeight="1" x14ac:dyDescent="0.2"/>
    <row r="17435" ht="12.75" customHeight="1" x14ac:dyDescent="0.2"/>
    <row r="17436" ht="12.75" customHeight="1" x14ac:dyDescent="0.2"/>
    <row r="17437" ht="12.75" customHeight="1" x14ac:dyDescent="0.2"/>
    <row r="17438" ht="12.75" customHeight="1" x14ac:dyDescent="0.2"/>
    <row r="17439" ht="12.75" customHeight="1" x14ac:dyDescent="0.2"/>
    <row r="17440" ht="12.75" customHeight="1" x14ac:dyDescent="0.2"/>
    <row r="17441" ht="12.75" customHeight="1" x14ac:dyDescent="0.2"/>
    <row r="17442" ht="12.75" customHeight="1" x14ac:dyDescent="0.2"/>
    <row r="17443" ht="12.75" customHeight="1" x14ac:dyDescent="0.2"/>
    <row r="17444" ht="12.75" customHeight="1" x14ac:dyDescent="0.2"/>
    <row r="17445" ht="12.75" customHeight="1" x14ac:dyDescent="0.2"/>
    <row r="17446" ht="12.75" customHeight="1" x14ac:dyDescent="0.2"/>
    <row r="17447" ht="12.75" customHeight="1" x14ac:dyDescent="0.2"/>
    <row r="17448" ht="12.75" customHeight="1" x14ac:dyDescent="0.2"/>
    <row r="17449" ht="12.75" customHeight="1" x14ac:dyDescent="0.2"/>
    <row r="17450" ht="12.75" customHeight="1" x14ac:dyDescent="0.2"/>
    <row r="17451" ht="12.75" customHeight="1" x14ac:dyDescent="0.2"/>
    <row r="17452" ht="12.75" customHeight="1" x14ac:dyDescent="0.2"/>
    <row r="17453" ht="12.75" customHeight="1" x14ac:dyDescent="0.2"/>
    <row r="17454" ht="12.75" customHeight="1" x14ac:dyDescent="0.2"/>
    <row r="17455" ht="12.75" customHeight="1" x14ac:dyDescent="0.2"/>
    <row r="17456" ht="12.75" customHeight="1" x14ac:dyDescent="0.2"/>
    <row r="17457" ht="12.75" customHeight="1" x14ac:dyDescent="0.2"/>
    <row r="17458" ht="12.75" customHeight="1" x14ac:dyDescent="0.2"/>
    <row r="17459" ht="12.75" customHeight="1" x14ac:dyDescent="0.2"/>
    <row r="17460" ht="12.75" customHeight="1" x14ac:dyDescent="0.2"/>
    <row r="17461" ht="12.75" customHeight="1" x14ac:dyDescent="0.2"/>
    <row r="17462" ht="12.75" customHeight="1" x14ac:dyDescent="0.2"/>
    <row r="17463" ht="12.75" customHeight="1" x14ac:dyDescent="0.2"/>
    <row r="17464" ht="12.75" customHeight="1" x14ac:dyDescent="0.2"/>
    <row r="17465" ht="12.75" customHeight="1" x14ac:dyDescent="0.2"/>
    <row r="17466" ht="12.75" customHeight="1" x14ac:dyDescent="0.2"/>
    <row r="17467" ht="12.75" customHeight="1" x14ac:dyDescent="0.2"/>
    <row r="17468" ht="12.75" customHeight="1" x14ac:dyDescent="0.2"/>
    <row r="17469" ht="12.75" customHeight="1" x14ac:dyDescent="0.2"/>
    <row r="17470" ht="12.75" customHeight="1" x14ac:dyDescent="0.2"/>
    <row r="17471" ht="12.75" customHeight="1" x14ac:dyDescent="0.2"/>
    <row r="17472" ht="12.75" customHeight="1" x14ac:dyDescent="0.2"/>
    <row r="17473" ht="12.75" customHeight="1" x14ac:dyDescent="0.2"/>
    <row r="17474" ht="12.75" customHeight="1" x14ac:dyDescent="0.2"/>
    <row r="17475" ht="12.75" customHeight="1" x14ac:dyDescent="0.2"/>
    <row r="17476" ht="12.75" customHeight="1" x14ac:dyDescent="0.2"/>
    <row r="17477" ht="12.75" customHeight="1" x14ac:dyDescent="0.2"/>
    <row r="17478" ht="12.75" customHeight="1" x14ac:dyDescent="0.2"/>
    <row r="17479" ht="12.75" customHeight="1" x14ac:dyDescent="0.2"/>
    <row r="17480" ht="12.75" customHeight="1" x14ac:dyDescent="0.2"/>
    <row r="17481" ht="12.75" customHeight="1" x14ac:dyDescent="0.2"/>
    <row r="17482" ht="12.75" customHeight="1" x14ac:dyDescent="0.2"/>
    <row r="17483" ht="12.75" customHeight="1" x14ac:dyDescent="0.2"/>
    <row r="17484" ht="12.75" customHeight="1" x14ac:dyDescent="0.2"/>
    <row r="17485" ht="12.75" customHeight="1" x14ac:dyDescent="0.2"/>
    <row r="17486" ht="12.75" customHeight="1" x14ac:dyDescent="0.2"/>
    <row r="17487" ht="12.75" customHeight="1" x14ac:dyDescent="0.2"/>
    <row r="17488" ht="12.75" customHeight="1" x14ac:dyDescent="0.2"/>
    <row r="17489" ht="12.75" customHeight="1" x14ac:dyDescent="0.2"/>
    <row r="17490" ht="12.75" customHeight="1" x14ac:dyDescent="0.2"/>
    <row r="17491" ht="12.75" customHeight="1" x14ac:dyDescent="0.2"/>
    <row r="17492" ht="12.75" customHeight="1" x14ac:dyDescent="0.2"/>
    <row r="17493" ht="12.75" customHeight="1" x14ac:dyDescent="0.2"/>
    <row r="17494" ht="12.75" customHeight="1" x14ac:dyDescent="0.2"/>
    <row r="17495" ht="12.75" customHeight="1" x14ac:dyDescent="0.2"/>
    <row r="17496" ht="12.75" customHeight="1" x14ac:dyDescent="0.2"/>
    <row r="17497" ht="12.75" customHeight="1" x14ac:dyDescent="0.2"/>
    <row r="17498" ht="12.75" customHeight="1" x14ac:dyDescent="0.2"/>
    <row r="17499" ht="12.75" customHeight="1" x14ac:dyDescent="0.2"/>
    <row r="17500" ht="12.75" customHeight="1" x14ac:dyDescent="0.2"/>
    <row r="17501" ht="12.75" customHeight="1" x14ac:dyDescent="0.2"/>
    <row r="17502" ht="12.75" customHeight="1" x14ac:dyDescent="0.2"/>
    <row r="17503" ht="12.75" customHeight="1" x14ac:dyDescent="0.2"/>
    <row r="17504" ht="12.75" customHeight="1" x14ac:dyDescent="0.2"/>
    <row r="17505" ht="12.75" customHeight="1" x14ac:dyDescent="0.2"/>
    <row r="17506" ht="12.75" customHeight="1" x14ac:dyDescent="0.2"/>
    <row r="17507" ht="12.75" customHeight="1" x14ac:dyDescent="0.2"/>
    <row r="17508" ht="12.75" customHeight="1" x14ac:dyDescent="0.2"/>
    <row r="17509" ht="12.75" customHeight="1" x14ac:dyDescent="0.2"/>
    <row r="17510" ht="12.75" customHeight="1" x14ac:dyDescent="0.2"/>
    <row r="17511" ht="12.75" customHeight="1" x14ac:dyDescent="0.2"/>
    <row r="17512" ht="12.75" customHeight="1" x14ac:dyDescent="0.2"/>
    <row r="17513" ht="12.75" customHeight="1" x14ac:dyDescent="0.2"/>
    <row r="17514" ht="12.75" customHeight="1" x14ac:dyDescent="0.2"/>
    <row r="17515" ht="12.75" customHeight="1" x14ac:dyDescent="0.2"/>
    <row r="17516" ht="12.75" customHeight="1" x14ac:dyDescent="0.2"/>
    <row r="17517" ht="12.75" customHeight="1" x14ac:dyDescent="0.2"/>
    <row r="17518" ht="12.75" customHeight="1" x14ac:dyDescent="0.2"/>
    <row r="17519" ht="12.75" customHeight="1" x14ac:dyDescent="0.2"/>
    <row r="17520" ht="12.75" customHeight="1" x14ac:dyDescent="0.2"/>
    <row r="17521" ht="12.75" customHeight="1" x14ac:dyDescent="0.2"/>
    <row r="17522" ht="12.75" customHeight="1" x14ac:dyDescent="0.2"/>
    <row r="17523" ht="12.75" customHeight="1" x14ac:dyDescent="0.2"/>
    <row r="17524" ht="12.75" customHeight="1" x14ac:dyDescent="0.2"/>
    <row r="17525" ht="12.75" customHeight="1" x14ac:dyDescent="0.2"/>
    <row r="17526" ht="12.75" customHeight="1" x14ac:dyDescent="0.2"/>
    <row r="17527" ht="12.75" customHeight="1" x14ac:dyDescent="0.2"/>
    <row r="17528" ht="12.75" customHeight="1" x14ac:dyDescent="0.2"/>
    <row r="17529" ht="12.75" customHeight="1" x14ac:dyDescent="0.2"/>
    <row r="17530" ht="12.75" customHeight="1" x14ac:dyDescent="0.2"/>
    <row r="17531" ht="12.75" customHeight="1" x14ac:dyDescent="0.2"/>
    <row r="17532" ht="12.75" customHeight="1" x14ac:dyDescent="0.2"/>
    <row r="17533" ht="12.75" customHeight="1" x14ac:dyDescent="0.2"/>
    <row r="17534" ht="12.75" customHeight="1" x14ac:dyDescent="0.2"/>
    <row r="17535" ht="12.75" customHeight="1" x14ac:dyDescent="0.2"/>
    <row r="17536" ht="12.75" customHeight="1" x14ac:dyDescent="0.2"/>
    <row r="17537" ht="12.75" customHeight="1" x14ac:dyDescent="0.2"/>
    <row r="17538" ht="12.75" customHeight="1" x14ac:dyDescent="0.2"/>
    <row r="17539" ht="12.75" customHeight="1" x14ac:dyDescent="0.2"/>
    <row r="17540" ht="12.75" customHeight="1" x14ac:dyDescent="0.2"/>
    <row r="17541" ht="12.75" customHeight="1" x14ac:dyDescent="0.2"/>
    <row r="17542" ht="12.75" customHeight="1" x14ac:dyDescent="0.2"/>
    <row r="17543" ht="12.75" customHeight="1" x14ac:dyDescent="0.2"/>
    <row r="17544" ht="12.75" customHeight="1" x14ac:dyDescent="0.2"/>
    <row r="17545" ht="12.75" customHeight="1" x14ac:dyDescent="0.2"/>
    <row r="17546" ht="12.75" customHeight="1" x14ac:dyDescent="0.2"/>
    <row r="17547" ht="12.75" customHeight="1" x14ac:dyDescent="0.2"/>
    <row r="17548" ht="12.75" customHeight="1" x14ac:dyDescent="0.2"/>
    <row r="17549" ht="12.75" customHeight="1" x14ac:dyDescent="0.2"/>
    <row r="17550" ht="12.75" customHeight="1" x14ac:dyDescent="0.2"/>
    <row r="17551" ht="12.75" customHeight="1" x14ac:dyDescent="0.2"/>
    <row r="17552" ht="12.75" customHeight="1" x14ac:dyDescent="0.2"/>
    <row r="17553" ht="12.75" customHeight="1" x14ac:dyDescent="0.2"/>
    <row r="17554" ht="12.75" customHeight="1" x14ac:dyDescent="0.2"/>
    <row r="17555" ht="12.75" customHeight="1" x14ac:dyDescent="0.2"/>
    <row r="17556" ht="12.75" customHeight="1" x14ac:dyDescent="0.2"/>
    <row r="17557" ht="12.75" customHeight="1" x14ac:dyDescent="0.2"/>
    <row r="17558" ht="12.75" customHeight="1" x14ac:dyDescent="0.2"/>
    <row r="17559" ht="12.75" customHeight="1" x14ac:dyDescent="0.2"/>
    <row r="17560" ht="12.75" customHeight="1" x14ac:dyDescent="0.2"/>
    <row r="17561" ht="12.75" customHeight="1" x14ac:dyDescent="0.2"/>
    <row r="17562" ht="12.75" customHeight="1" x14ac:dyDescent="0.2"/>
    <row r="17563" ht="12.75" customHeight="1" x14ac:dyDescent="0.2"/>
    <row r="17564" ht="12.75" customHeight="1" x14ac:dyDescent="0.2"/>
    <row r="17565" ht="12.75" customHeight="1" x14ac:dyDescent="0.2"/>
    <row r="17566" ht="12.75" customHeight="1" x14ac:dyDescent="0.2"/>
    <row r="17567" ht="12.75" customHeight="1" x14ac:dyDescent="0.2"/>
    <row r="17568" ht="12.75" customHeight="1" x14ac:dyDescent="0.2"/>
    <row r="17569" ht="12.75" customHeight="1" x14ac:dyDescent="0.2"/>
    <row r="17570" ht="12.75" customHeight="1" x14ac:dyDescent="0.2"/>
    <row r="17571" ht="12.75" customHeight="1" x14ac:dyDescent="0.2"/>
    <row r="17572" ht="12.75" customHeight="1" x14ac:dyDescent="0.2"/>
    <row r="17573" ht="12.75" customHeight="1" x14ac:dyDescent="0.2"/>
    <row r="17574" ht="12.75" customHeight="1" x14ac:dyDescent="0.2"/>
    <row r="17575" ht="12.75" customHeight="1" x14ac:dyDescent="0.2"/>
    <row r="17576" ht="12.75" customHeight="1" x14ac:dyDescent="0.2"/>
    <row r="17577" ht="12.75" customHeight="1" x14ac:dyDescent="0.2"/>
    <row r="17578" ht="12.75" customHeight="1" x14ac:dyDescent="0.2"/>
    <row r="17579" ht="12.75" customHeight="1" x14ac:dyDescent="0.2"/>
    <row r="17580" ht="12.75" customHeight="1" x14ac:dyDescent="0.2"/>
    <row r="17581" ht="12.75" customHeight="1" x14ac:dyDescent="0.2"/>
    <row r="17582" ht="12.75" customHeight="1" x14ac:dyDescent="0.2"/>
    <row r="17583" ht="12.75" customHeight="1" x14ac:dyDescent="0.2"/>
    <row r="17584" ht="12.75" customHeight="1" x14ac:dyDescent="0.2"/>
    <row r="17585" ht="12.75" customHeight="1" x14ac:dyDescent="0.2"/>
    <row r="17586" ht="12.75" customHeight="1" x14ac:dyDescent="0.2"/>
    <row r="17587" ht="12.75" customHeight="1" x14ac:dyDescent="0.2"/>
    <row r="17588" ht="12.75" customHeight="1" x14ac:dyDescent="0.2"/>
    <row r="17589" ht="12.75" customHeight="1" x14ac:dyDescent="0.2"/>
    <row r="17590" ht="12.75" customHeight="1" x14ac:dyDescent="0.2"/>
    <row r="17591" ht="12.75" customHeight="1" x14ac:dyDescent="0.2"/>
    <row r="17592" ht="12.75" customHeight="1" x14ac:dyDescent="0.2"/>
    <row r="17593" ht="12.75" customHeight="1" x14ac:dyDescent="0.2"/>
    <row r="17594" ht="12.75" customHeight="1" x14ac:dyDescent="0.2"/>
    <row r="17595" ht="12.75" customHeight="1" x14ac:dyDescent="0.2"/>
    <row r="17596" ht="12.75" customHeight="1" x14ac:dyDescent="0.2"/>
    <row r="17597" ht="12.75" customHeight="1" x14ac:dyDescent="0.2"/>
    <row r="17598" ht="12.75" customHeight="1" x14ac:dyDescent="0.2"/>
    <row r="17599" ht="12.75" customHeight="1" x14ac:dyDescent="0.2"/>
    <row r="17600" ht="12.75" customHeight="1" x14ac:dyDescent="0.2"/>
    <row r="17601" ht="12.75" customHeight="1" x14ac:dyDescent="0.2"/>
    <row r="17602" ht="12.75" customHeight="1" x14ac:dyDescent="0.2"/>
    <row r="17603" ht="12.75" customHeight="1" x14ac:dyDescent="0.2"/>
    <row r="17604" ht="12.75" customHeight="1" x14ac:dyDescent="0.2"/>
    <row r="17605" ht="12.75" customHeight="1" x14ac:dyDescent="0.2"/>
    <row r="17606" ht="12.75" customHeight="1" x14ac:dyDescent="0.2"/>
    <row r="17607" ht="12.75" customHeight="1" x14ac:dyDescent="0.2"/>
    <row r="17608" ht="12.75" customHeight="1" x14ac:dyDescent="0.2"/>
    <row r="17609" ht="12.75" customHeight="1" x14ac:dyDescent="0.2"/>
    <row r="17610" ht="12.75" customHeight="1" x14ac:dyDescent="0.2"/>
    <row r="17611" ht="12.75" customHeight="1" x14ac:dyDescent="0.2"/>
    <row r="17612" ht="12.75" customHeight="1" x14ac:dyDescent="0.2"/>
    <row r="17613" ht="12.75" customHeight="1" x14ac:dyDescent="0.2"/>
    <row r="17614" ht="12.75" customHeight="1" x14ac:dyDescent="0.2"/>
    <row r="17615" ht="12.75" customHeight="1" x14ac:dyDescent="0.2"/>
    <row r="17616" ht="12.75" customHeight="1" x14ac:dyDescent="0.2"/>
    <row r="17617" ht="12.75" customHeight="1" x14ac:dyDescent="0.2"/>
    <row r="17618" ht="12.75" customHeight="1" x14ac:dyDescent="0.2"/>
    <row r="17619" ht="12.75" customHeight="1" x14ac:dyDescent="0.2"/>
    <row r="17620" ht="12.75" customHeight="1" x14ac:dyDescent="0.2"/>
    <row r="17621" ht="12.75" customHeight="1" x14ac:dyDescent="0.2"/>
    <row r="17622" ht="12.75" customHeight="1" x14ac:dyDescent="0.2"/>
    <row r="17623" ht="12.75" customHeight="1" x14ac:dyDescent="0.2"/>
    <row r="17624" ht="12.75" customHeight="1" x14ac:dyDescent="0.2"/>
    <row r="17625" ht="12.75" customHeight="1" x14ac:dyDescent="0.2"/>
    <row r="17626" ht="12.75" customHeight="1" x14ac:dyDescent="0.2"/>
    <row r="17627" ht="12.75" customHeight="1" x14ac:dyDescent="0.2"/>
    <row r="17628" ht="12.75" customHeight="1" x14ac:dyDescent="0.2"/>
    <row r="17629" ht="12.75" customHeight="1" x14ac:dyDescent="0.2"/>
    <row r="17630" ht="12.75" customHeight="1" x14ac:dyDescent="0.2"/>
    <row r="17631" ht="12.75" customHeight="1" x14ac:dyDescent="0.2"/>
    <row r="17632" ht="12.75" customHeight="1" x14ac:dyDescent="0.2"/>
    <row r="17633" ht="12.75" customHeight="1" x14ac:dyDescent="0.2"/>
    <row r="17634" ht="12.75" customHeight="1" x14ac:dyDescent="0.2"/>
    <row r="17635" ht="12.75" customHeight="1" x14ac:dyDescent="0.2"/>
    <row r="17636" ht="12.75" customHeight="1" x14ac:dyDescent="0.2"/>
    <row r="17637" ht="12.75" customHeight="1" x14ac:dyDescent="0.2"/>
    <row r="17638" ht="12.75" customHeight="1" x14ac:dyDescent="0.2"/>
    <row r="17639" ht="12.75" customHeight="1" x14ac:dyDescent="0.2"/>
    <row r="17640" ht="12.75" customHeight="1" x14ac:dyDescent="0.2"/>
    <row r="17641" ht="12.75" customHeight="1" x14ac:dyDescent="0.2"/>
    <row r="17642" ht="12.75" customHeight="1" x14ac:dyDescent="0.2"/>
    <row r="17643" ht="12.75" customHeight="1" x14ac:dyDescent="0.2"/>
    <row r="17644" ht="12.75" customHeight="1" x14ac:dyDescent="0.2"/>
    <row r="17645" ht="12.75" customHeight="1" x14ac:dyDescent="0.2"/>
    <row r="17646" ht="12.75" customHeight="1" x14ac:dyDescent="0.2"/>
    <row r="17647" ht="12.75" customHeight="1" x14ac:dyDescent="0.2"/>
    <row r="17648" ht="12.75" customHeight="1" x14ac:dyDescent="0.2"/>
    <row r="17649" ht="12.75" customHeight="1" x14ac:dyDescent="0.2"/>
    <row r="17650" ht="12.75" customHeight="1" x14ac:dyDescent="0.2"/>
    <row r="17651" ht="12.75" customHeight="1" x14ac:dyDescent="0.2"/>
    <row r="17652" ht="12.75" customHeight="1" x14ac:dyDescent="0.2"/>
    <row r="17653" ht="12.75" customHeight="1" x14ac:dyDescent="0.2"/>
    <row r="17654" ht="12.75" customHeight="1" x14ac:dyDescent="0.2"/>
    <row r="17655" ht="12.75" customHeight="1" x14ac:dyDescent="0.2"/>
    <row r="17656" ht="12.75" customHeight="1" x14ac:dyDescent="0.2"/>
    <row r="17657" ht="12.75" customHeight="1" x14ac:dyDescent="0.2"/>
    <row r="17658" ht="12.75" customHeight="1" x14ac:dyDescent="0.2"/>
    <row r="17659" ht="12.75" customHeight="1" x14ac:dyDescent="0.2"/>
    <row r="17660" ht="12.75" customHeight="1" x14ac:dyDescent="0.2"/>
    <row r="17661" ht="12.75" customHeight="1" x14ac:dyDescent="0.2"/>
    <row r="17662" ht="12.75" customHeight="1" x14ac:dyDescent="0.2"/>
    <row r="17663" ht="12.75" customHeight="1" x14ac:dyDescent="0.2"/>
    <row r="17664" ht="12.75" customHeight="1" x14ac:dyDescent="0.2"/>
    <row r="17665" ht="12.75" customHeight="1" x14ac:dyDescent="0.2"/>
    <row r="17666" ht="12.75" customHeight="1" x14ac:dyDescent="0.2"/>
    <row r="17667" ht="12.75" customHeight="1" x14ac:dyDescent="0.2"/>
    <row r="17668" ht="12.75" customHeight="1" x14ac:dyDescent="0.2"/>
    <row r="17669" ht="12.75" customHeight="1" x14ac:dyDescent="0.2"/>
    <row r="17670" ht="12.75" customHeight="1" x14ac:dyDescent="0.2"/>
    <row r="17671" ht="12.75" customHeight="1" x14ac:dyDescent="0.2"/>
    <row r="17672" ht="12.75" customHeight="1" x14ac:dyDescent="0.2"/>
    <row r="17673" ht="12.75" customHeight="1" x14ac:dyDescent="0.2"/>
    <row r="17674" ht="12.75" customHeight="1" x14ac:dyDescent="0.2"/>
    <row r="17675" ht="12.75" customHeight="1" x14ac:dyDescent="0.2"/>
    <row r="17676" ht="12.75" customHeight="1" x14ac:dyDescent="0.2"/>
    <row r="17677" ht="12.75" customHeight="1" x14ac:dyDescent="0.2"/>
    <row r="17678" ht="12.75" customHeight="1" x14ac:dyDescent="0.2"/>
    <row r="17679" ht="12.75" customHeight="1" x14ac:dyDescent="0.2"/>
    <row r="17680" ht="12.75" customHeight="1" x14ac:dyDescent="0.2"/>
    <row r="17681" ht="12.75" customHeight="1" x14ac:dyDescent="0.2"/>
    <row r="17682" ht="12.75" customHeight="1" x14ac:dyDescent="0.2"/>
    <row r="17683" ht="12.75" customHeight="1" x14ac:dyDescent="0.2"/>
    <row r="17684" ht="12.75" customHeight="1" x14ac:dyDescent="0.2"/>
    <row r="17685" ht="12.75" customHeight="1" x14ac:dyDescent="0.2"/>
    <row r="17686" ht="12.75" customHeight="1" x14ac:dyDescent="0.2"/>
    <row r="17687" ht="12.75" customHeight="1" x14ac:dyDescent="0.2"/>
    <row r="17688" ht="12.75" customHeight="1" x14ac:dyDescent="0.2"/>
    <row r="17689" ht="12.75" customHeight="1" x14ac:dyDescent="0.2"/>
    <row r="17690" ht="12.75" customHeight="1" x14ac:dyDescent="0.2"/>
    <row r="17691" ht="12.75" customHeight="1" x14ac:dyDescent="0.2"/>
    <row r="17692" ht="12.75" customHeight="1" x14ac:dyDescent="0.2"/>
    <row r="17693" ht="12.75" customHeight="1" x14ac:dyDescent="0.2"/>
    <row r="17694" ht="12.75" customHeight="1" x14ac:dyDescent="0.2"/>
    <row r="17695" ht="12.75" customHeight="1" x14ac:dyDescent="0.2"/>
    <row r="17696" ht="12.75" customHeight="1" x14ac:dyDescent="0.2"/>
    <row r="17697" ht="12.75" customHeight="1" x14ac:dyDescent="0.2"/>
    <row r="17698" ht="12.75" customHeight="1" x14ac:dyDescent="0.2"/>
    <row r="17699" ht="12.75" customHeight="1" x14ac:dyDescent="0.2"/>
    <row r="17700" ht="12.75" customHeight="1" x14ac:dyDescent="0.2"/>
    <row r="17701" ht="12.75" customHeight="1" x14ac:dyDescent="0.2"/>
    <row r="17702" ht="12.75" customHeight="1" x14ac:dyDescent="0.2"/>
    <row r="17703" ht="12.75" customHeight="1" x14ac:dyDescent="0.2"/>
    <row r="17704" ht="12.75" customHeight="1" x14ac:dyDescent="0.2"/>
    <row r="17705" ht="12.75" customHeight="1" x14ac:dyDescent="0.2"/>
    <row r="17706" ht="12.75" customHeight="1" x14ac:dyDescent="0.2"/>
    <row r="17707" ht="12.75" customHeight="1" x14ac:dyDescent="0.2"/>
    <row r="17708" ht="12.75" customHeight="1" x14ac:dyDescent="0.2"/>
    <row r="17709" ht="12.75" customHeight="1" x14ac:dyDescent="0.2"/>
    <row r="17710" ht="12.75" customHeight="1" x14ac:dyDescent="0.2"/>
    <row r="17711" ht="12.75" customHeight="1" x14ac:dyDescent="0.2"/>
    <row r="17712" ht="12.75" customHeight="1" x14ac:dyDescent="0.2"/>
    <row r="17713" ht="12.75" customHeight="1" x14ac:dyDescent="0.2"/>
    <row r="17714" ht="12.75" customHeight="1" x14ac:dyDescent="0.2"/>
    <row r="17715" ht="12.75" customHeight="1" x14ac:dyDescent="0.2"/>
    <row r="17716" ht="12.75" customHeight="1" x14ac:dyDescent="0.2"/>
    <row r="17717" ht="12.75" customHeight="1" x14ac:dyDescent="0.2"/>
    <row r="17718" ht="12.75" customHeight="1" x14ac:dyDescent="0.2"/>
    <row r="17719" ht="12.75" customHeight="1" x14ac:dyDescent="0.2"/>
    <row r="17720" ht="12.75" customHeight="1" x14ac:dyDescent="0.2"/>
    <row r="17721" ht="12.75" customHeight="1" x14ac:dyDescent="0.2"/>
    <row r="17722" ht="12.75" customHeight="1" x14ac:dyDescent="0.2"/>
    <row r="17723" ht="12.75" customHeight="1" x14ac:dyDescent="0.2"/>
    <row r="17724" ht="12.75" customHeight="1" x14ac:dyDescent="0.2"/>
    <row r="17725" ht="12.75" customHeight="1" x14ac:dyDescent="0.2"/>
    <row r="17726" ht="12.75" customHeight="1" x14ac:dyDescent="0.2"/>
    <row r="17727" ht="12.75" customHeight="1" x14ac:dyDescent="0.2"/>
    <row r="17728" ht="12.75" customHeight="1" x14ac:dyDescent="0.2"/>
    <row r="17729" ht="12.75" customHeight="1" x14ac:dyDescent="0.2"/>
    <row r="17730" ht="12.75" customHeight="1" x14ac:dyDescent="0.2"/>
    <row r="17731" ht="12.75" customHeight="1" x14ac:dyDescent="0.2"/>
    <row r="17732" ht="12.75" customHeight="1" x14ac:dyDescent="0.2"/>
    <row r="17733" ht="12.75" customHeight="1" x14ac:dyDescent="0.2"/>
    <row r="17734" ht="12.75" customHeight="1" x14ac:dyDescent="0.2"/>
    <row r="17735" ht="12.75" customHeight="1" x14ac:dyDescent="0.2"/>
    <row r="17736" ht="12.75" customHeight="1" x14ac:dyDescent="0.2"/>
    <row r="17737" ht="12.75" customHeight="1" x14ac:dyDescent="0.2"/>
    <row r="17738" ht="12.75" customHeight="1" x14ac:dyDescent="0.2"/>
    <row r="17739" ht="12.75" customHeight="1" x14ac:dyDescent="0.2"/>
    <row r="17740" ht="12.75" customHeight="1" x14ac:dyDescent="0.2"/>
    <row r="17741" ht="12.75" customHeight="1" x14ac:dyDescent="0.2"/>
    <row r="17742" ht="12.75" customHeight="1" x14ac:dyDescent="0.2"/>
    <row r="17743" ht="12.75" customHeight="1" x14ac:dyDescent="0.2"/>
    <row r="17744" ht="12.75" customHeight="1" x14ac:dyDescent="0.2"/>
    <row r="17745" ht="12.75" customHeight="1" x14ac:dyDescent="0.2"/>
    <row r="17746" ht="12.75" customHeight="1" x14ac:dyDescent="0.2"/>
    <row r="17747" ht="12.75" customHeight="1" x14ac:dyDescent="0.2"/>
    <row r="17748" ht="12.75" customHeight="1" x14ac:dyDescent="0.2"/>
    <row r="17749" ht="12.75" customHeight="1" x14ac:dyDescent="0.2"/>
    <row r="17750" ht="12.75" customHeight="1" x14ac:dyDescent="0.2"/>
    <row r="17751" ht="12.75" customHeight="1" x14ac:dyDescent="0.2"/>
    <row r="17752" ht="12.75" customHeight="1" x14ac:dyDescent="0.2"/>
    <row r="17753" ht="12.75" customHeight="1" x14ac:dyDescent="0.2"/>
    <row r="17754" ht="12.75" customHeight="1" x14ac:dyDescent="0.2"/>
    <row r="17755" ht="12.75" customHeight="1" x14ac:dyDescent="0.2"/>
    <row r="17756" ht="12.75" customHeight="1" x14ac:dyDescent="0.2"/>
    <row r="17757" ht="12.75" customHeight="1" x14ac:dyDescent="0.2"/>
    <row r="17758" ht="12.75" customHeight="1" x14ac:dyDescent="0.2"/>
    <row r="17759" ht="12.75" customHeight="1" x14ac:dyDescent="0.2"/>
    <row r="17760" ht="12.75" customHeight="1" x14ac:dyDescent="0.2"/>
    <row r="17761" ht="12.75" customHeight="1" x14ac:dyDescent="0.2"/>
    <row r="17762" ht="12.75" customHeight="1" x14ac:dyDescent="0.2"/>
    <row r="17763" ht="12.75" customHeight="1" x14ac:dyDescent="0.2"/>
    <row r="17764" ht="12.75" customHeight="1" x14ac:dyDescent="0.2"/>
    <row r="17765" ht="12.75" customHeight="1" x14ac:dyDescent="0.2"/>
    <row r="17766" ht="12.75" customHeight="1" x14ac:dyDescent="0.2"/>
    <row r="17767" ht="12.75" customHeight="1" x14ac:dyDescent="0.2"/>
    <row r="17768" ht="12.75" customHeight="1" x14ac:dyDescent="0.2"/>
    <row r="17769" ht="12.75" customHeight="1" x14ac:dyDescent="0.2"/>
    <row r="17770" ht="12.75" customHeight="1" x14ac:dyDescent="0.2"/>
    <row r="17771" ht="12.75" customHeight="1" x14ac:dyDescent="0.2"/>
    <row r="17772" ht="12.75" customHeight="1" x14ac:dyDescent="0.2"/>
    <row r="17773" ht="12.75" customHeight="1" x14ac:dyDescent="0.2"/>
    <row r="17774" ht="12.75" customHeight="1" x14ac:dyDescent="0.2"/>
    <row r="17775" ht="12.75" customHeight="1" x14ac:dyDescent="0.2"/>
    <row r="17776" ht="12.75" customHeight="1" x14ac:dyDescent="0.2"/>
    <row r="17777" ht="12.75" customHeight="1" x14ac:dyDescent="0.2"/>
    <row r="17778" ht="12.75" customHeight="1" x14ac:dyDescent="0.2"/>
    <row r="17779" ht="12.75" customHeight="1" x14ac:dyDescent="0.2"/>
    <row r="17780" ht="12.75" customHeight="1" x14ac:dyDescent="0.2"/>
    <row r="17781" ht="12.75" customHeight="1" x14ac:dyDescent="0.2"/>
    <row r="17782" ht="12.75" customHeight="1" x14ac:dyDescent="0.2"/>
    <row r="17783" ht="12.75" customHeight="1" x14ac:dyDescent="0.2"/>
    <row r="17784" ht="12.75" customHeight="1" x14ac:dyDescent="0.2"/>
    <row r="17785" ht="12.75" customHeight="1" x14ac:dyDescent="0.2"/>
    <row r="17786" ht="12.75" customHeight="1" x14ac:dyDescent="0.2"/>
    <row r="17787" ht="12.75" customHeight="1" x14ac:dyDescent="0.2"/>
    <row r="17788" ht="12.75" customHeight="1" x14ac:dyDescent="0.2"/>
    <row r="17789" ht="12.75" customHeight="1" x14ac:dyDescent="0.2"/>
    <row r="17790" ht="12.75" customHeight="1" x14ac:dyDescent="0.2"/>
    <row r="17791" ht="12.75" customHeight="1" x14ac:dyDescent="0.2"/>
    <row r="17792" ht="12.75" customHeight="1" x14ac:dyDescent="0.2"/>
    <row r="17793" ht="12.75" customHeight="1" x14ac:dyDescent="0.2"/>
    <row r="17794" ht="12.75" customHeight="1" x14ac:dyDescent="0.2"/>
    <row r="17795" ht="12.75" customHeight="1" x14ac:dyDescent="0.2"/>
    <row r="17796" ht="12.75" customHeight="1" x14ac:dyDescent="0.2"/>
    <row r="17797" ht="12.75" customHeight="1" x14ac:dyDescent="0.2"/>
    <row r="17798" ht="12.75" customHeight="1" x14ac:dyDescent="0.2"/>
    <row r="17799" ht="12.75" customHeight="1" x14ac:dyDescent="0.2"/>
    <row r="17800" ht="12.75" customHeight="1" x14ac:dyDescent="0.2"/>
    <row r="17801" ht="12.75" customHeight="1" x14ac:dyDescent="0.2"/>
    <row r="17802" ht="12.75" customHeight="1" x14ac:dyDescent="0.2"/>
    <row r="17803" ht="12.75" customHeight="1" x14ac:dyDescent="0.2"/>
    <row r="17804" ht="12.75" customHeight="1" x14ac:dyDescent="0.2"/>
    <row r="17805" ht="12.75" customHeight="1" x14ac:dyDescent="0.2"/>
    <row r="17806" ht="12.75" customHeight="1" x14ac:dyDescent="0.2"/>
    <row r="17807" ht="12.75" customHeight="1" x14ac:dyDescent="0.2"/>
    <row r="17808" ht="12.75" customHeight="1" x14ac:dyDescent="0.2"/>
    <row r="17809" ht="12.75" customHeight="1" x14ac:dyDescent="0.2"/>
    <row r="17810" ht="12.75" customHeight="1" x14ac:dyDescent="0.2"/>
    <row r="17811" ht="12.75" customHeight="1" x14ac:dyDescent="0.2"/>
    <row r="17812" ht="12.75" customHeight="1" x14ac:dyDescent="0.2"/>
    <row r="17813" ht="12.75" customHeight="1" x14ac:dyDescent="0.2"/>
    <row r="17814" ht="12.75" customHeight="1" x14ac:dyDescent="0.2"/>
    <row r="17815" ht="12.75" customHeight="1" x14ac:dyDescent="0.2"/>
    <row r="17816" ht="12.75" customHeight="1" x14ac:dyDescent="0.2"/>
    <row r="17817" ht="12.75" customHeight="1" x14ac:dyDescent="0.2"/>
    <row r="17818" ht="12.75" customHeight="1" x14ac:dyDescent="0.2"/>
    <row r="17819" ht="12.75" customHeight="1" x14ac:dyDescent="0.2"/>
    <row r="17820" ht="12.75" customHeight="1" x14ac:dyDescent="0.2"/>
    <row r="17821" ht="12.75" customHeight="1" x14ac:dyDescent="0.2"/>
    <row r="17822" ht="12.75" customHeight="1" x14ac:dyDescent="0.2"/>
    <row r="17823" ht="12.75" customHeight="1" x14ac:dyDescent="0.2"/>
    <row r="17824" ht="12.75" customHeight="1" x14ac:dyDescent="0.2"/>
    <row r="17825" ht="12.75" customHeight="1" x14ac:dyDescent="0.2"/>
    <row r="17826" ht="12.75" customHeight="1" x14ac:dyDescent="0.2"/>
    <row r="17827" ht="12.75" customHeight="1" x14ac:dyDescent="0.2"/>
    <row r="17828" ht="12.75" customHeight="1" x14ac:dyDescent="0.2"/>
    <row r="17829" ht="12.75" customHeight="1" x14ac:dyDescent="0.2"/>
    <row r="17830" ht="12.75" customHeight="1" x14ac:dyDescent="0.2"/>
    <row r="17831" ht="12.75" customHeight="1" x14ac:dyDescent="0.2"/>
    <row r="17832" ht="12.75" customHeight="1" x14ac:dyDescent="0.2"/>
    <row r="17833" ht="12.75" customHeight="1" x14ac:dyDescent="0.2"/>
    <row r="17834" ht="12.75" customHeight="1" x14ac:dyDescent="0.2"/>
    <row r="17835" ht="12.75" customHeight="1" x14ac:dyDescent="0.2"/>
    <row r="17836" ht="12.75" customHeight="1" x14ac:dyDescent="0.2"/>
    <row r="17837" ht="12.75" customHeight="1" x14ac:dyDescent="0.2"/>
    <row r="17838" ht="12.75" customHeight="1" x14ac:dyDescent="0.2"/>
    <row r="17839" ht="12.75" customHeight="1" x14ac:dyDescent="0.2"/>
    <row r="17840" ht="12.75" customHeight="1" x14ac:dyDescent="0.2"/>
    <row r="17841" ht="12.75" customHeight="1" x14ac:dyDescent="0.2"/>
    <row r="17842" ht="12.75" customHeight="1" x14ac:dyDescent="0.2"/>
    <row r="17843" ht="12.75" customHeight="1" x14ac:dyDescent="0.2"/>
    <row r="17844" ht="12.75" customHeight="1" x14ac:dyDescent="0.2"/>
    <row r="17845" ht="12.75" customHeight="1" x14ac:dyDescent="0.2"/>
    <row r="17846" ht="12.75" customHeight="1" x14ac:dyDescent="0.2"/>
    <row r="17847" ht="12.75" customHeight="1" x14ac:dyDescent="0.2"/>
    <row r="17848" ht="12.75" customHeight="1" x14ac:dyDescent="0.2"/>
    <row r="17849" ht="12.75" customHeight="1" x14ac:dyDescent="0.2"/>
    <row r="17850" ht="12.75" customHeight="1" x14ac:dyDescent="0.2"/>
    <row r="17851" ht="12.75" customHeight="1" x14ac:dyDescent="0.2"/>
    <row r="17852" ht="12.75" customHeight="1" x14ac:dyDescent="0.2"/>
    <row r="17853" ht="12.75" customHeight="1" x14ac:dyDescent="0.2"/>
    <row r="17854" ht="12.75" customHeight="1" x14ac:dyDescent="0.2"/>
    <row r="17855" ht="12.75" customHeight="1" x14ac:dyDescent="0.2"/>
    <row r="17856" ht="12.75" customHeight="1" x14ac:dyDescent="0.2"/>
    <row r="17857" ht="12.75" customHeight="1" x14ac:dyDescent="0.2"/>
    <row r="17858" ht="12.75" customHeight="1" x14ac:dyDescent="0.2"/>
    <row r="17859" ht="12.75" customHeight="1" x14ac:dyDescent="0.2"/>
    <row r="17860" ht="12.75" customHeight="1" x14ac:dyDescent="0.2"/>
    <row r="17861" ht="12.75" customHeight="1" x14ac:dyDescent="0.2"/>
    <row r="17862" ht="12.75" customHeight="1" x14ac:dyDescent="0.2"/>
    <row r="17863" ht="12.75" customHeight="1" x14ac:dyDescent="0.2"/>
    <row r="17864" ht="12.75" customHeight="1" x14ac:dyDescent="0.2"/>
    <row r="17865" ht="12.75" customHeight="1" x14ac:dyDescent="0.2"/>
    <row r="17866" ht="12.75" customHeight="1" x14ac:dyDescent="0.2"/>
    <row r="17867" ht="12.75" customHeight="1" x14ac:dyDescent="0.2"/>
    <row r="17868" ht="12.75" customHeight="1" x14ac:dyDescent="0.2"/>
    <row r="17869" ht="12.75" customHeight="1" x14ac:dyDescent="0.2"/>
    <row r="17870" ht="12.75" customHeight="1" x14ac:dyDescent="0.2"/>
    <row r="17871" ht="12.75" customHeight="1" x14ac:dyDescent="0.2"/>
    <row r="17872" ht="12.75" customHeight="1" x14ac:dyDescent="0.2"/>
    <row r="17873" ht="12.75" customHeight="1" x14ac:dyDescent="0.2"/>
    <row r="17874" ht="12.75" customHeight="1" x14ac:dyDescent="0.2"/>
    <row r="17875" ht="12.75" customHeight="1" x14ac:dyDescent="0.2"/>
    <row r="17876" ht="12.75" customHeight="1" x14ac:dyDescent="0.2"/>
    <row r="17877" ht="12.75" customHeight="1" x14ac:dyDescent="0.2"/>
    <row r="17878" ht="12.75" customHeight="1" x14ac:dyDescent="0.2"/>
    <row r="17879" ht="12.75" customHeight="1" x14ac:dyDescent="0.2"/>
    <row r="17880" ht="12.75" customHeight="1" x14ac:dyDescent="0.2"/>
    <row r="17881" ht="12.75" customHeight="1" x14ac:dyDescent="0.2"/>
    <row r="17882" ht="12.75" customHeight="1" x14ac:dyDescent="0.2"/>
    <row r="17883" ht="12.75" customHeight="1" x14ac:dyDescent="0.2"/>
    <row r="17884" ht="12.75" customHeight="1" x14ac:dyDescent="0.2"/>
    <row r="17885" ht="12.75" customHeight="1" x14ac:dyDescent="0.2"/>
    <row r="17886" ht="12.75" customHeight="1" x14ac:dyDescent="0.2"/>
    <row r="17887" ht="12.75" customHeight="1" x14ac:dyDescent="0.2"/>
    <row r="17888" ht="12.75" customHeight="1" x14ac:dyDescent="0.2"/>
    <row r="17889" ht="12.75" customHeight="1" x14ac:dyDescent="0.2"/>
    <row r="17890" ht="12.75" customHeight="1" x14ac:dyDescent="0.2"/>
    <row r="17891" ht="12.75" customHeight="1" x14ac:dyDescent="0.2"/>
    <row r="17892" ht="12.75" customHeight="1" x14ac:dyDescent="0.2"/>
    <row r="17893" ht="12.75" customHeight="1" x14ac:dyDescent="0.2"/>
    <row r="17894" ht="12.75" customHeight="1" x14ac:dyDescent="0.2"/>
    <row r="17895" ht="12.75" customHeight="1" x14ac:dyDescent="0.2"/>
    <row r="17896" ht="12.75" customHeight="1" x14ac:dyDescent="0.2"/>
    <row r="17897" ht="12.75" customHeight="1" x14ac:dyDescent="0.2"/>
    <row r="17898" ht="12.75" customHeight="1" x14ac:dyDescent="0.2"/>
    <row r="17899" ht="12.75" customHeight="1" x14ac:dyDescent="0.2"/>
    <row r="17900" ht="12.75" customHeight="1" x14ac:dyDescent="0.2"/>
    <row r="17901" ht="12.75" customHeight="1" x14ac:dyDescent="0.2"/>
    <row r="17902" ht="12.75" customHeight="1" x14ac:dyDescent="0.2"/>
    <row r="17903" ht="12.75" customHeight="1" x14ac:dyDescent="0.2"/>
    <row r="17904" ht="12.75" customHeight="1" x14ac:dyDescent="0.2"/>
    <row r="17905" ht="12.75" customHeight="1" x14ac:dyDescent="0.2"/>
    <row r="17906" ht="12.75" customHeight="1" x14ac:dyDescent="0.2"/>
    <row r="17907" ht="12.75" customHeight="1" x14ac:dyDescent="0.2"/>
    <row r="17908" ht="12.75" customHeight="1" x14ac:dyDescent="0.2"/>
    <row r="17909" ht="12.75" customHeight="1" x14ac:dyDescent="0.2"/>
    <row r="17910" ht="12.75" customHeight="1" x14ac:dyDescent="0.2"/>
    <row r="17911" ht="12.75" customHeight="1" x14ac:dyDescent="0.2"/>
    <row r="17912" ht="12.75" customHeight="1" x14ac:dyDescent="0.2"/>
    <row r="17913" ht="12.75" customHeight="1" x14ac:dyDescent="0.2"/>
    <row r="17914" ht="12.75" customHeight="1" x14ac:dyDescent="0.2"/>
    <row r="17915" ht="12.75" customHeight="1" x14ac:dyDescent="0.2"/>
    <row r="17916" ht="12.75" customHeight="1" x14ac:dyDescent="0.2"/>
    <row r="17917" ht="12.75" customHeight="1" x14ac:dyDescent="0.2"/>
    <row r="17918" ht="12.75" customHeight="1" x14ac:dyDescent="0.2"/>
    <row r="17919" ht="12.75" customHeight="1" x14ac:dyDescent="0.2"/>
    <row r="17920" ht="12.75" customHeight="1" x14ac:dyDescent="0.2"/>
    <row r="17921" ht="12.75" customHeight="1" x14ac:dyDescent="0.2"/>
    <row r="17922" ht="12.75" customHeight="1" x14ac:dyDescent="0.2"/>
    <row r="17923" ht="12.75" customHeight="1" x14ac:dyDescent="0.2"/>
    <row r="17924" ht="12.75" customHeight="1" x14ac:dyDescent="0.2"/>
    <row r="17925" ht="12.75" customHeight="1" x14ac:dyDescent="0.2"/>
    <row r="17926" ht="12.75" customHeight="1" x14ac:dyDescent="0.2"/>
    <row r="17927" ht="12.75" customHeight="1" x14ac:dyDescent="0.2"/>
    <row r="17928" ht="12.75" customHeight="1" x14ac:dyDescent="0.2"/>
    <row r="17929" ht="12.75" customHeight="1" x14ac:dyDescent="0.2"/>
    <row r="17930" ht="12.75" customHeight="1" x14ac:dyDescent="0.2"/>
    <row r="17931" ht="12.75" customHeight="1" x14ac:dyDescent="0.2"/>
    <row r="17932" ht="12.75" customHeight="1" x14ac:dyDescent="0.2"/>
    <row r="17933" ht="12.75" customHeight="1" x14ac:dyDescent="0.2"/>
    <row r="17934" ht="12.75" customHeight="1" x14ac:dyDescent="0.2"/>
    <row r="17935" ht="12.75" customHeight="1" x14ac:dyDescent="0.2"/>
    <row r="17936" ht="12.75" customHeight="1" x14ac:dyDescent="0.2"/>
    <row r="17937" ht="12.75" customHeight="1" x14ac:dyDescent="0.2"/>
    <row r="17938" ht="12.75" customHeight="1" x14ac:dyDescent="0.2"/>
    <row r="17939" ht="12.75" customHeight="1" x14ac:dyDescent="0.2"/>
    <row r="17940" ht="12.75" customHeight="1" x14ac:dyDescent="0.2"/>
    <row r="17941" ht="12.75" customHeight="1" x14ac:dyDescent="0.2"/>
    <row r="17942" ht="12.75" customHeight="1" x14ac:dyDescent="0.2"/>
    <row r="17943" ht="12.75" customHeight="1" x14ac:dyDescent="0.2"/>
    <row r="17944" ht="12.75" customHeight="1" x14ac:dyDescent="0.2"/>
    <row r="17945" ht="12.75" customHeight="1" x14ac:dyDescent="0.2"/>
    <row r="17946" ht="12.75" customHeight="1" x14ac:dyDescent="0.2"/>
    <row r="17947" ht="12.75" customHeight="1" x14ac:dyDescent="0.2"/>
    <row r="17948" ht="12.75" customHeight="1" x14ac:dyDescent="0.2"/>
    <row r="17949" ht="12.75" customHeight="1" x14ac:dyDescent="0.2"/>
    <row r="17950" ht="12.75" customHeight="1" x14ac:dyDescent="0.2"/>
    <row r="17951" ht="12.75" customHeight="1" x14ac:dyDescent="0.2"/>
    <row r="17952" ht="12.75" customHeight="1" x14ac:dyDescent="0.2"/>
    <row r="17953" ht="12.75" customHeight="1" x14ac:dyDescent="0.2"/>
    <row r="17954" ht="12.75" customHeight="1" x14ac:dyDescent="0.2"/>
    <row r="17955" ht="12.75" customHeight="1" x14ac:dyDescent="0.2"/>
    <row r="17956" ht="12.75" customHeight="1" x14ac:dyDescent="0.2"/>
    <row r="17957" ht="12.75" customHeight="1" x14ac:dyDescent="0.2"/>
    <row r="17958" ht="12.75" customHeight="1" x14ac:dyDescent="0.2"/>
    <row r="17959" ht="12.75" customHeight="1" x14ac:dyDescent="0.2"/>
    <row r="17960" ht="12.75" customHeight="1" x14ac:dyDescent="0.2"/>
    <row r="17961" ht="12.75" customHeight="1" x14ac:dyDescent="0.2"/>
    <row r="17962" ht="12.75" customHeight="1" x14ac:dyDescent="0.2"/>
    <row r="17963" ht="12.75" customHeight="1" x14ac:dyDescent="0.2"/>
    <row r="17964" ht="12.75" customHeight="1" x14ac:dyDescent="0.2"/>
    <row r="17965" ht="12.75" customHeight="1" x14ac:dyDescent="0.2"/>
    <row r="17966" ht="12.75" customHeight="1" x14ac:dyDescent="0.2"/>
    <row r="17967" ht="12.75" customHeight="1" x14ac:dyDescent="0.2"/>
    <row r="17968" ht="12.75" customHeight="1" x14ac:dyDescent="0.2"/>
    <row r="17969" ht="12.75" customHeight="1" x14ac:dyDescent="0.2"/>
    <row r="17970" ht="12.75" customHeight="1" x14ac:dyDescent="0.2"/>
    <row r="17971" ht="12.75" customHeight="1" x14ac:dyDescent="0.2"/>
    <row r="17972" ht="12.75" customHeight="1" x14ac:dyDescent="0.2"/>
    <row r="17973" ht="12.75" customHeight="1" x14ac:dyDescent="0.2"/>
    <row r="17974" ht="12.75" customHeight="1" x14ac:dyDescent="0.2"/>
    <row r="17975" ht="12.75" customHeight="1" x14ac:dyDescent="0.2"/>
    <row r="17976" ht="12.75" customHeight="1" x14ac:dyDescent="0.2"/>
    <row r="17977" ht="12.75" customHeight="1" x14ac:dyDescent="0.2"/>
    <row r="17978" ht="12.75" customHeight="1" x14ac:dyDescent="0.2"/>
    <row r="17979" ht="12.75" customHeight="1" x14ac:dyDescent="0.2"/>
    <row r="17980" ht="12.75" customHeight="1" x14ac:dyDescent="0.2"/>
    <row r="17981" ht="12.75" customHeight="1" x14ac:dyDescent="0.2"/>
    <row r="17982" ht="12.75" customHeight="1" x14ac:dyDescent="0.2"/>
    <row r="17983" ht="12.75" customHeight="1" x14ac:dyDescent="0.2"/>
    <row r="17984" ht="12.75" customHeight="1" x14ac:dyDescent="0.2"/>
    <row r="17985" ht="12.75" customHeight="1" x14ac:dyDescent="0.2"/>
    <row r="17986" ht="12.75" customHeight="1" x14ac:dyDescent="0.2"/>
    <row r="17987" ht="12.75" customHeight="1" x14ac:dyDescent="0.2"/>
    <row r="17988" ht="12.75" customHeight="1" x14ac:dyDescent="0.2"/>
    <row r="17989" ht="12.75" customHeight="1" x14ac:dyDescent="0.2"/>
    <row r="17990" ht="12.75" customHeight="1" x14ac:dyDescent="0.2"/>
    <row r="17991" ht="12.75" customHeight="1" x14ac:dyDescent="0.2"/>
    <row r="17992" ht="12.75" customHeight="1" x14ac:dyDescent="0.2"/>
    <row r="17993" ht="12.75" customHeight="1" x14ac:dyDescent="0.2"/>
    <row r="17994" ht="12.75" customHeight="1" x14ac:dyDescent="0.2"/>
    <row r="17995" ht="12.75" customHeight="1" x14ac:dyDescent="0.2"/>
    <row r="17996" ht="12.75" customHeight="1" x14ac:dyDescent="0.2"/>
    <row r="17997" ht="12.75" customHeight="1" x14ac:dyDescent="0.2"/>
    <row r="17998" ht="12.75" customHeight="1" x14ac:dyDescent="0.2"/>
    <row r="17999" ht="12.75" customHeight="1" x14ac:dyDescent="0.2"/>
    <row r="18000" ht="12.75" customHeight="1" x14ac:dyDescent="0.2"/>
    <row r="18001" ht="12.75" customHeight="1" x14ac:dyDescent="0.2"/>
    <row r="18002" ht="12.75" customHeight="1" x14ac:dyDescent="0.2"/>
    <row r="18003" ht="12.75" customHeight="1" x14ac:dyDescent="0.2"/>
    <row r="18004" ht="12.75" customHeight="1" x14ac:dyDescent="0.2"/>
    <row r="18005" ht="12.75" customHeight="1" x14ac:dyDescent="0.2"/>
    <row r="18006" ht="12.75" customHeight="1" x14ac:dyDescent="0.2"/>
    <row r="18007" ht="12.75" customHeight="1" x14ac:dyDescent="0.2"/>
    <row r="18008" ht="12.75" customHeight="1" x14ac:dyDescent="0.2"/>
    <row r="18009" ht="12.75" customHeight="1" x14ac:dyDescent="0.2"/>
    <row r="18010" ht="12.75" customHeight="1" x14ac:dyDescent="0.2"/>
    <row r="18011" ht="12.75" customHeight="1" x14ac:dyDescent="0.2"/>
    <row r="18012" ht="12.75" customHeight="1" x14ac:dyDescent="0.2"/>
    <row r="18013" ht="12.75" customHeight="1" x14ac:dyDescent="0.2"/>
    <row r="18014" ht="12.75" customHeight="1" x14ac:dyDescent="0.2"/>
    <row r="18015" ht="12.75" customHeight="1" x14ac:dyDescent="0.2"/>
    <row r="18016" ht="12.75" customHeight="1" x14ac:dyDescent="0.2"/>
    <row r="18017" ht="12.75" customHeight="1" x14ac:dyDescent="0.2"/>
    <row r="18018" ht="12.75" customHeight="1" x14ac:dyDescent="0.2"/>
    <row r="18019" ht="12.75" customHeight="1" x14ac:dyDescent="0.2"/>
    <row r="18020" ht="12.75" customHeight="1" x14ac:dyDescent="0.2"/>
    <row r="18021" ht="12.75" customHeight="1" x14ac:dyDescent="0.2"/>
    <row r="18022" ht="12.75" customHeight="1" x14ac:dyDescent="0.2"/>
    <row r="18023" ht="12.75" customHeight="1" x14ac:dyDescent="0.2"/>
    <row r="18024" ht="12.75" customHeight="1" x14ac:dyDescent="0.2"/>
    <row r="18025" ht="12.75" customHeight="1" x14ac:dyDescent="0.2"/>
    <row r="18026" ht="12.75" customHeight="1" x14ac:dyDescent="0.2"/>
    <row r="18027" ht="12.75" customHeight="1" x14ac:dyDescent="0.2"/>
    <row r="18028" ht="12.75" customHeight="1" x14ac:dyDescent="0.2"/>
    <row r="18029" ht="12.75" customHeight="1" x14ac:dyDescent="0.2"/>
    <row r="18030" ht="12.75" customHeight="1" x14ac:dyDescent="0.2"/>
    <row r="18031" ht="12.75" customHeight="1" x14ac:dyDescent="0.2"/>
    <row r="18032" ht="12.75" customHeight="1" x14ac:dyDescent="0.2"/>
    <row r="18033" ht="12.75" customHeight="1" x14ac:dyDescent="0.2"/>
    <row r="18034" ht="12.75" customHeight="1" x14ac:dyDescent="0.2"/>
    <row r="18035" ht="12.75" customHeight="1" x14ac:dyDescent="0.2"/>
    <row r="18036" ht="12.75" customHeight="1" x14ac:dyDescent="0.2"/>
    <row r="18037" ht="12.75" customHeight="1" x14ac:dyDescent="0.2"/>
    <row r="18038" ht="12.75" customHeight="1" x14ac:dyDescent="0.2"/>
    <row r="18039" ht="12.75" customHeight="1" x14ac:dyDescent="0.2"/>
    <row r="18040" ht="12.75" customHeight="1" x14ac:dyDescent="0.2"/>
    <row r="18041" ht="12.75" customHeight="1" x14ac:dyDescent="0.2"/>
    <row r="18042" ht="12.75" customHeight="1" x14ac:dyDescent="0.2"/>
    <row r="18043" ht="12.75" customHeight="1" x14ac:dyDescent="0.2"/>
    <row r="18044" ht="12.75" customHeight="1" x14ac:dyDescent="0.2"/>
    <row r="18045" ht="12.75" customHeight="1" x14ac:dyDescent="0.2"/>
    <row r="18046" ht="12.75" customHeight="1" x14ac:dyDescent="0.2"/>
    <row r="18047" ht="12.75" customHeight="1" x14ac:dyDescent="0.2"/>
    <row r="18048" ht="12.75" customHeight="1" x14ac:dyDescent="0.2"/>
    <row r="18049" ht="12.75" customHeight="1" x14ac:dyDescent="0.2"/>
    <row r="18050" ht="12.75" customHeight="1" x14ac:dyDescent="0.2"/>
    <row r="18051" ht="12.75" customHeight="1" x14ac:dyDescent="0.2"/>
    <row r="18052" ht="12.75" customHeight="1" x14ac:dyDescent="0.2"/>
    <row r="18053" ht="12.75" customHeight="1" x14ac:dyDescent="0.2"/>
    <row r="18054" ht="12.75" customHeight="1" x14ac:dyDescent="0.2"/>
    <row r="18055" ht="12.75" customHeight="1" x14ac:dyDescent="0.2"/>
    <row r="18056" ht="12.75" customHeight="1" x14ac:dyDescent="0.2"/>
    <row r="18057" ht="12.75" customHeight="1" x14ac:dyDescent="0.2"/>
    <row r="18058" ht="12.75" customHeight="1" x14ac:dyDescent="0.2"/>
    <row r="18059" ht="12.75" customHeight="1" x14ac:dyDescent="0.2"/>
    <row r="18060" ht="12.75" customHeight="1" x14ac:dyDescent="0.2"/>
    <row r="18061" ht="12.75" customHeight="1" x14ac:dyDescent="0.2"/>
    <row r="18062" ht="12.75" customHeight="1" x14ac:dyDescent="0.2"/>
    <row r="18063" ht="12.75" customHeight="1" x14ac:dyDescent="0.2"/>
    <row r="18064" ht="12.75" customHeight="1" x14ac:dyDescent="0.2"/>
    <row r="18065" ht="12.75" customHeight="1" x14ac:dyDescent="0.2"/>
    <row r="18066" ht="12.75" customHeight="1" x14ac:dyDescent="0.2"/>
    <row r="18067" ht="12.75" customHeight="1" x14ac:dyDescent="0.2"/>
    <row r="18068" ht="12.75" customHeight="1" x14ac:dyDescent="0.2"/>
    <row r="18069" ht="12.75" customHeight="1" x14ac:dyDescent="0.2"/>
    <row r="18070" ht="12.75" customHeight="1" x14ac:dyDescent="0.2"/>
    <row r="18071" ht="12.75" customHeight="1" x14ac:dyDescent="0.2"/>
    <row r="18072" ht="12.75" customHeight="1" x14ac:dyDescent="0.2"/>
    <row r="18073" ht="12.75" customHeight="1" x14ac:dyDescent="0.2"/>
    <row r="18074" ht="12.75" customHeight="1" x14ac:dyDescent="0.2"/>
    <row r="18075" ht="12.75" customHeight="1" x14ac:dyDescent="0.2"/>
    <row r="18076" ht="12.75" customHeight="1" x14ac:dyDescent="0.2"/>
    <row r="18077" ht="12.75" customHeight="1" x14ac:dyDescent="0.2"/>
    <row r="18078" ht="12.75" customHeight="1" x14ac:dyDescent="0.2"/>
    <row r="18079" ht="12.75" customHeight="1" x14ac:dyDescent="0.2"/>
    <row r="18080" ht="12.75" customHeight="1" x14ac:dyDescent="0.2"/>
    <row r="18081" ht="12.75" customHeight="1" x14ac:dyDescent="0.2"/>
    <row r="18082" ht="12.75" customHeight="1" x14ac:dyDescent="0.2"/>
    <row r="18083" ht="12.75" customHeight="1" x14ac:dyDescent="0.2"/>
    <row r="18084" ht="12.75" customHeight="1" x14ac:dyDescent="0.2"/>
    <row r="18085" ht="12.75" customHeight="1" x14ac:dyDescent="0.2"/>
    <row r="18086" ht="12.75" customHeight="1" x14ac:dyDescent="0.2"/>
    <row r="18087" ht="12.75" customHeight="1" x14ac:dyDescent="0.2"/>
    <row r="18088" ht="12.75" customHeight="1" x14ac:dyDescent="0.2"/>
    <row r="18089" ht="12.75" customHeight="1" x14ac:dyDescent="0.2"/>
    <row r="18090" ht="12.75" customHeight="1" x14ac:dyDescent="0.2"/>
    <row r="18091" ht="12.75" customHeight="1" x14ac:dyDescent="0.2"/>
    <row r="18092" ht="12.75" customHeight="1" x14ac:dyDescent="0.2"/>
    <row r="18093" ht="12.75" customHeight="1" x14ac:dyDescent="0.2"/>
    <row r="18094" ht="12.75" customHeight="1" x14ac:dyDescent="0.2"/>
    <row r="18095" ht="12.75" customHeight="1" x14ac:dyDescent="0.2"/>
    <row r="18096" ht="12.75" customHeight="1" x14ac:dyDescent="0.2"/>
    <row r="18097" ht="12.75" customHeight="1" x14ac:dyDescent="0.2"/>
    <row r="18098" ht="12.75" customHeight="1" x14ac:dyDescent="0.2"/>
    <row r="18099" ht="12.75" customHeight="1" x14ac:dyDescent="0.2"/>
    <row r="18100" ht="12.75" customHeight="1" x14ac:dyDescent="0.2"/>
    <row r="18101" ht="12.75" customHeight="1" x14ac:dyDescent="0.2"/>
    <row r="18102" ht="12.75" customHeight="1" x14ac:dyDescent="0.2"/>
    <row r="18103" ht="12.75" customHeight="1" x14ac:dyDescent="0.2"/>
    <row r="18104" ht="12.75" customHeight="1" x14ac:dyDescent="0.2"/>
    <row r="18105" ht="12.75" customHeight="1" x14ac:dyDescent="0.2"/>
    <row r="18106" ht="12.75" customHeight="1" x14ac:dyDescent="0.2"/>
    <row r="18107" ht="12.75" customHeight="1" x14ac:dyDescent="0.2"/>
    <row r="18108" ht="12.75" customHeight="1" x14ac:dyDescent="0.2"/>
    <row r="18109" ht="12.75" customHeight="1" x14ac:dyDescent="0.2"/>
    <row r="18110" ht="12.75" customHeight="1" x14ac:dyDescent="0.2"/>
    <row r="18111" ht="12.75" customHeight="1" x14ac:dyDescent="0.2"/>
    <row r="18112" ht="12.75" customHeight="1" x14ac:dyDescent="0.2"/>
    <row r="18113" ht="12.75" customHeight="1" x14ac:dyDescent="0.2"/>
    <row r="18114" ht="12.75" customHeight="1" x14ac:dyDescent="0.2"/>
    <row r="18115" ht="12.75" customHeight="1" x14ac:dyDescent="0.2"/>
    <row r="18116" ht="12.75" customHeight="1" x14ac:dyDescent="0.2"/>
    <row r="18117" ht="12.75" customHeight="1" x14ac:dyDescent="0.2"/>
    <row r="18118" ht="12.75" customHeight="1" x14ac:dyDescent="0.2"/>
    <row r="18119" ht="12.75" customHeight="1" x14ac:dyDescent="0.2"/>
    <row r="18120" ht="12.75" customHeight="1" x14ac:dyDescent="0.2"/>
    <row r="18121" ht="12.75" customHeight="1" x14ac:dyDescent="0.2"/>
    <row r="18122" ht="12.75" customHeight="1" x14ac:dyDescent="0.2"/>
    <row r="18123" ht="12.75" customHeight="1" x14ac:dyDescent="0.2"/>
    <row r="18124" ht="12.75" customHeight="1" x14ac:dyDescent="0.2"/>
    <row r="18125" ht="12.75" customHeight="1" x14ac:dyDescent="0.2"/>
    <row r="18126" ht="12.75" customHeight="1" x14ac:dyDescent="0.2"/>
    <row r="18127" ht="12.75" customHeight="1" x14ac:dyDescent="0.2"/>
    <row r="18128" ht="12.75" customHeight="1" x14ac:dyDescent="0.2"/>
    <row r="18129" ht="12.75" customHeight="1" x14ac:dyDescent="0.2"/>
    <row r="18130" ht="12.75" customHeight="1" x14ac:dyDescent="0.2"/>
    <row r="18131" ht="12.75" customHeight="1" x14ac:dyDescent="0.2"/>
    <row r="18132" ht="12.75" customHeight="1" x14ac:dyDescent="0.2"/>
    <row r="18133" ht="12.75" customHeight="1" x14ac:dyDescent="0.2"/>
    <row r="18134" ht="12.75" customHeight="1" x14ac:dyDescent="0.2"/>
    <row r="18135" ht="12.75" customHeight="1" x14ac:dyDescent="0.2"/>
    <row r="18136" ht="12.75" customHeight="1" x14ac:dyDescent="0.2"/>
    <row r="18137" ht="12.75" customHeight="1" x14ac:dyDescent="0.2"/>
    <row r="18138" ht="12.75" customHeight="1" x14ac:dyDescent="0.2"/>
    <row r="18139" ht="12.75" customHeight="1" x14ac:dyDescent="0.2"/>
    <row r="18140" ht="12.75" customHeight="1" x14ac:dyDescent="0.2"/>
    <row r="18141" ht="12.75" customHeight="1" x14ac:dyDescent="0.2"/>
    <row r="18142" ht="12.75" customHeight="1" x14ac:dyDescent="0.2"/>
    <row r="18143" ht="12.75" customHeight="1" x14ac:dyDescent="0.2"/>
    <row r="18144" ht="12.75" customHeight="1" x14ac:dyDescent="0.2"/>
    <row r="18145" ht="12.75" customHeight="1" x14ac:dyDescent="0.2"/>
    <row r="18146" ht="12.75" customHeight="1" x14ac:dyDescent="0.2"/>
    <row r="18147" ht="12.75" customHeight="1" x14ac:dyDescent="0.2"/>
    <row r="18148" ht="12.75" customHeight="1" x14ac:dyDescent="0.2"/>
    <row r="18149" ht="12.75" customHeight="1" x14ac:dyDescent="0.2"/>
    <row r="18150" ht="12.75" customHeight="1" x14ac:dyDescent="0.2"/>
    <row r="18151" ht="12.75" customHeight="1" x14ac:dyDescent="0.2"/>
    <row r="18152" ht="12.75" customHeight="1" x14ac:dyDescent="0.2"/>
    <row r="18153" ht="12.75" customHeight="1" x14ac:dyDescent="0.2"/>
    <row r="18154" ht="12.75" customHeight="1" x14ac:dyDescent="0.2"/>
    <row r="18155" ht="12.75" customHeight="1" x14ac:dyDescent="0.2"/>
    <row r="18156" ht="12.75" customHeight="1" x14ac:dyDescent="0.2"/>
    <row r="18157" ht="12.75" customHeight="1" x14ac:dyDescent="0.2"/>
    <row r="18158" ht="12.75" customHeight="1" x14ac:dyDescent="0.2"/>
    <row r="18159" ht="12.75" customHeight="1" x14ac:dyDescent="0.2"/>
    <row r="18160" ht="12.75" customHeight="1" x14ac:dyDescent="0.2"/>
    <row r="18161" ht="12.75" customHeight="1" x14ac:dyDescent="0.2"/>
    <row r="18162" ht="12.75" customHeight="1" x14ac:dyDescent="0.2"/>
    <row r="18163" ht="12.75" customHeight="1" x14ac:dyDescent="0.2"/>
    <row r="18164" ht="12.75" customHeight="1" x14ac:dyDescent="0.2"/>
    <row r="18165" ht="12.75" customHeight="1" x14ac:dyDescent="0.2"/>
    <row r="18166" ht="12.75" customHeight="1" x14ac:dyDescent="0.2"/>
    <row r="18167" ht="12.75" customHeight="1" x14ac:dyDescent="0.2"/>
    <row r="18168" ht="12.75" customHeight="1" x14ac:dyDescent="0.2"/>
    <row r="18169" ht="12.75" customHeight="1" x14ac:dyDescent="0.2"/>
    <row r="18170" ht="12.75" customHeight="1" x14ac:dyDescent="0.2"/>
    <row r="18171" ht="12.75" customHeight="1" x14ac:dyDescent="0.2"/>
    <row r="18172" ht="12.75" customHeight="1" x14ac:dyDescent="0.2"/>
    <row r="18173" ht="12.75" customHeight="1" x14ac:dyDescent="0.2"/>
    <row r="18174" ht="12.75" customHeight="1" x14ac:dyDescent="0.2"/>
    <row r="18175" ht="12.75" customHeight="1" x14ac:dyDescent="0.2"/>
    <row r="18176" ht="12.75" customHeight="1" x14ac:dyDescent="0.2"/>
    <row r="18177" ht="12.75" customHeight="1" x14ac:dyDescent="0.2"/>
    <row r="18178" ht="12.75" customHeight="1" x14ac:dyDescent="0.2"/>
    <row r="18179" ht="12.75" customHeight="1" x14ac:dyDescent="0.2"/>
    <row r="18180" ht="12.75" customHeight="1" x14ac:dyDescent="0.2"/>
    <row r="18181" ht="12.75" customHeight="1" x14ac:dyDescent="0.2"/>
    <row r="18182" ht="12.75" customHeight="1" x14ac:dyDescent="0.2"/>
    <row r="18183" ht="12.75" customHeight="1" x14ac:dyDescent="0.2"/>
    <row r="18184" ht="12.75" customHeight="1" x14ac:dyDescent="0.2"/>
    <row r="18185" ht="12.75" customHeight="1" x14ac:dyDescent="0.2"/>
    <row r="18186" ht="12.75" customHeight="1" x14ac:dyDescent="0.2"/>
    <row r="18187" ht="12.75" customHeight="1" x14ac:dyDescent="0.2"/>
    <row r="18188" ht="12.75" customHeight="1" x14ac:dyDescent="0.2"/>
    <row r="18189" ht="12.75" customHeight="1" x14ac:dyDescent="0.2"/>
    <row r="18190" ht="12.75" customHeight="1" x14ac:dyDescent="0.2"/>
    <row r="18191" ht="12.75" customHeight="1" x14ac:dyDescent="0.2"/>
    <row r="18192" ht="12.75" customHeight="1" x14ac:dyDescent="0.2"/>
    <row r="18193" ht="12.75" customHeight="1" x14ac:dyDescent="0.2"/>
    <row r="18194" ht="12.75" customHeight="1" x14ac:dyDescent="0.2"/>
    <row r="18195" ht="12.75" customHeight="1" x14ac:dyDescent="0.2"/>
    <row r="18196" ht="12.75" customHeight="1" x14ac:dyDescent="0.2"/>
    <row r="18197" ht="12.75" customHeight="1" x14ac:dyDescent="0.2"/>
    <row r="18198" ht="12.75" customHeight="1" x14ac:dyDescent="0.2"/>
    <row r="18199" ht="12.75" customHeight="1" x14ac:dyDescent="0.2"/>
    <row r="18200" ht="12.75" customHeight="1" x14ac:dyDescent="0.2"/>
    <row r="18201" ht="12.75" customHeight="1" x14ac:dyDescent="0.2"/>
    <row r="18202" ht="12.75" customHeight="1" x14ac:dyDescent="0.2"/>
    <row r="18203" ht="12.75" customHeight="1" x14ac:dyDescent="0.2"/>
    <row r="18204" ht="12.75" customHeight="1" x14ac:dyDescent="0.2"/>
    <row r="18205" ht="12.75" customHeight="1" x14ac:dyDescent="0.2"/>
    <row r="18206" ht="12.75" customHeight="1" x14ac:dyDescent="0.2"/>
    <row r="18207" ht="12.75" customHeight="1" x14ac:dyDescent="0.2"/>
    <row r="18208" ht="12.75" customHeight="1" x14ac:dyDescent="0.2"/>
    <row r="18209" ht="12.75" customHeight="1" x14ac:dyDescent="0.2"/>
    <row r="18210" ht="12.75" customHeight="1" x14ac:dyDescent="0.2"/>
    <row r="18211" ht="12.75" customHeight="1" x14ac:dyDescent="0.2"/>
    <row r="18212" ht="12.75" customHeight="1" x14ac:dyDescent="0.2"/>
    <row r="18213" ht="12.75" customHeight="1" x14ac:dyDescent="0.2"/>
    <row r="18214" ht="12.75" customHeight="1" x14ac:dyDescent="0.2"/>
    <row r="18215" ht="12.75" customHeight="1" x14ac:dyDescent="0.2"/>
    <row r="18216" ht="12.75" customHeight="1" x14ac:dyDescent="0.2"/>
    <row r="18217" ht="12.75" customHeight="1" x14ac:dyDescent="0.2"/>
    <row r="18218" ht="12.75" customHeight="1" x14ac:dyDescent="0.2"/>
    <row r="18219" ht="12.75" customHeight="1" x14ac:dyDescent="0.2"/>
    <row r="18220" ht="12.75" customHeight="1" x14ac:dyDescent="0.2"/>
    <row r="18221" ht="12.75" customHeight="1" x14ac:dyDescent="0.2"/>
    <row r="18222" ht="12.75" customHeight="1" x14ac:dyDescent="0.2"/>
    <row r="18223" ht="12.75" customHeight="1" x14ac:dyDescent="0.2"/>
    <row r="18224" ht="12.75" customHeight="1" x14ac:dyDescent="0.2"/>
    <row r="18225" ht="12.75" customHeight="1" x14ac:dyDescent="0.2"/>
    <row r="18226" ht="12.75" customHeight="1" x14ac:dyDescent="0.2"/>
    <row r="18227" ht="12.75" customHeight="1" x14ac:dyDescent="0.2"/>
    <row r="18228" ht="12.75" customHeight="1" x14ac:dyDescent="0.2"/>
    <row r="18229" ht="12.75" customHeight="1" x14ac:dyDescent="0.2"/>
    <row r="18230" ht="12.75" customHeight="1" x14ac:dyDescent="0.2"/>
    <row r="18231" ht="12.75" customHeight="1" x14ac:dyDescent="0.2"/>
    <row r="18232" ht="12.75" customHeight="1" x14ac:dyDescent="0.2"/>
    <row r="18233" ht="12.75" customHeight="1" x14ac:dyDescent="0.2"/>
    <row r="18234" ht="12.75" customHeight="1" x14ac:dyDescent="0.2"/>
    <row r="18235" ht="12.75" customHeight="1" x14ac:dyDescent="0.2"/>
    <row r="18236" ht="12.75" customHeight="1" x14ac:dyDescent="0.2"/>
    <row r="18237" ht="12.75" customHeight="1" x14ac:dyDescent="0.2"/>
    <row r="18238" ht="12.75" customHeight="1" x14ac:dyDescent="0.2"/>
    <row r="18239" ht="12.75" customHeight="1" x14ac:dyDescent="0.2"/>
    <row r="18240" ht="12.75" customHeight="1" x14ac:dyDescent="0.2"/>
    <row r="18241" ht="12.75" customHeight="1" x14ac:dyDescent="0.2"/>
    <row r="18242" ht="12.75" customHeight="1" x14ac:dyDescent="0.2"/>
    <row r="18243" ht="12.75" customHeight="1" x14ac:dyDescent="0.2"/>
    <row r="18244" ht="12.75" customHeight="1" x14ac:dyDescent="0.2"/>
    <row r="18245" ht="12.75" customHeight="1" x14ac:dyDescent="0.2"/>
    <row r="18246" ht="12.75" customHeight="1" x14ac:dyDescent="0.2"/>
    <row r="18247" ht="12.75" customHeight="1" x14ac:dyDescent="0.2"/>
    <row r="18248" ht="12.75" customHeight="1" x14ac:dyDescent="0.2"/>
    <row r="18249" ht="12.75" customHeight="1" x14ac:dyDescent="0.2"/>
    <row r="18250" ht="12.75" customHeight="1" x14ac:dyDescent="0.2"/>
    <row r="18251" ht="12.75" customHeight="1" x14ac:dyDescent="0.2"/>
    <row r="18252" ht="12.75" customHeight="1" x14ac:dyDescent="0.2"/>
    <row r="18253" ht="12.75" customHeight="1" x14ac:dyDescent="0.2"/>
    <row r="18254" ht="12.75" customHeight="1" x14ac:dyDescent="0.2"/>
    <row r="18255" ht="12.75" customHeight="1" x14ac:dyDescent="0.2"/>
    <row r="18256" ht="12.75" customHeight="1" x14ac:dyDescent="0.2"/>
    <row r="18257" ht="12.75" customHeight="1" x14ac:dyDescent="0.2"/>
    <row r="18258" ht="12.75" customHeight="1" x14ac:dyDescent="0.2"/>
    <row r="18259" ht="12.75" customHeight="1" x14ac:dyDescent="0.2"/>
    <row r="18260" ht="12.75" customHeight="1" x14ac:dyDescent="0.2"/>
    <row r="18261" ht="12.75" customHeight="1" x14ac:dyDescent="0.2"/>
    <row r="18262" ht="12.75" customHeight="1" x14ac:dyDescent="0.2"/>
    <row r="18263" ht="12.75" customHeight="1" x14ac:dyDescent="0.2"/>
    <row r="18264" ht="12.75" customHeight="1" x14ac:dyDescent="0.2"/>
    <row r="18265" ht="12.75" customHeight="1" x14ac:dyDescent="0.2"/>
    <row r="18266" ht="12.75" customHeight="1" x14ac:dyDescent="0.2"/>
    <row r="18267" ht="12.75" customHeight="1" x14ac:dyDescent="0.2"/>
    <row r="18268" ht="12.75" customHeight="1" x14ac:dyDescent="0.2"/>
    <row r="18269" ht="12.75" customHeight="1" x14ac:dyDescent="0.2"/>
    <row r="18270" ht="12.75" customHeight="1" x14ac:dyDescent="0.2"/>
    <row r="18271" ht="12.75" customHeight="1" x14ac:dyDescent="0.2"/>
    <row r="18272" ht="12.75" customHeight="1" x14ac:dyDescent="0.2"/>
    <row r="18273" ht="12.75" customHeight="1" x14ac:dyDescent="0.2"/>
    <row r="18274" ht="12.75" customHeight="1" x14ac:dyDescent="0.2"/>
    <row r="18275" ht="12.75" customHeight="1" x14ac:dyDescent="0.2"/>
    <row r="18276" ht="12.75" customHeight="1" x14ac:dyDescent="0.2"/>
    <row r="18277" ht="12.75" customHeight="1" x14ac:dyDescent="0.2"/>
    <row r="18278" ht="12.75" customHeight="1" x14ac:dyDescent="0.2"/>
    <row r="18279" ht="12.75" customHeight="1" x14ac:dyDescent="0.2"/>
    <row r="18280" ht="12.75" customHeight="1" x14ac:dyDescent="0.2"/>
    <row r="18281" ht="12.75" customHeight="1" x14ac:dyDescent="0.2"/>
    <row r="18282" ht="12.75" customHeight="1" x14ac:dyDescent="0.2"/>
    <row r="18283" ht="12.75" customHeight="1" x14ac:dyDescent="0.2"/>
    <row r="18284" ht="12.75" customHeight="1" x14ac:dyDescent="0.2"/>
    <row r="18285" ht="12.75" customHeight="1" x14ac:dyDescent="0.2"/>
    <row r="18286" ht="12.75" customHeight="1" x14ac:dyDescent="0.2"/>
    <row r="18287" ht="12.75" customHeight="1" x14ac:dyDescent="0.2"/>
    <row r="18288" ht="12.75" customHeight="1" x14ac:dyDescent="0.2"/>
    <row r="18289" ht="12.75" customHeight="1" x14ac:dyDescent="0.2"/>
    <row r="18290" ht="12.75" customHeight="1" x14ac:dyDescent="0.2"/>
    <row r="18291" ht="12.75" customHeight="1" x14ac:dyDescent="0.2"/>
    <row r="18292" ht="12.75" customHeight="1" x14ac:dyDescent="0.2"/>
    <row r="18293" ht="12.75" customHeight="1" x14ac:dyDescent="0.2"/>
    <row r="18294" ht="12.75" customHeight="1" x14ac:dyDescent="0.2"/>
    <row r="18295" ht="12.75" customHeight="1" x14ac:dyDescent="0.2"/>
    <row r="18296" ht="12.75" customHeight="1" x14ac:dyDescent="0.2"/>
    <row r="18297" ht="12.75" customHeight="1" x14ac:dyDescent="0.2"/>
    <row r="18298" ht="12.75" customHeight="1" x14ac:dyDescent="0.2"/>
    <row r="18299" ht="12.75" customHeight="1" x14ac:dyDescent="0.2"/>
    <row r="18300" ht="12.75" customHeight="1" x14ac:dyDescent="0.2"/>
    <row r="18301" ht="12.75" customHeight="1" x14ac:dyDescent="0.2"/>
    <row r="18302" ht="12.75" customHeight="1" x14ac:dyDescent="0.2"/>
    <row r="18303" ht="12.75" customHeight="1" x14ac:dyDescent="0.2"/>
    <row r="18304" ht="12.75" customHeight="1" x14ac:dyDescent="0.2"/>
    <row r="18305" ht="12.75" customHeight="1" x14ac:dyDescent="0.2"/>
    <row r="18306" ht="12.75" customHeight="1" x14ac:dyDescent="0.2"/>
    <row r="18307" ht="12.75" customHeight="1" x14ac:dyDescent="0.2"/>
    <row r="18308" ht="12.75" customHeight="1" x14ac:dyDescent="0.2"/>
    <row r="18309" ht="12.75" customHeight="1" x14ac:dyDescent="0.2"/>
    <row r="18310" ht="12.75" customHeight="1" x14ac:dyDescent="0.2"/>
    <row r="18311" ht="12.75" customHeight="1" x14ac:dyDescent="0.2"/>
    <row r="18312" ht="12.75" customHeight="1" x14ac:dyDescent="0.2"/>
    <row r="18313" ht="12.75" customHeight="1" x14ac:dyDescent="0.2"/>
    <row r="18314" ht="12.75" customHeight="1" x14ac:dyDescent="0.2"/>
    <row r="18315" ht="12.75" customHeight="1" x14ac:dyDescent="0.2"/>
    <row r="18316" ht="12.75" customHeight="1" x14ac:dyDescent="0.2"/>
    <row r="18317" ht="12.75" customHeight="1" x14ac:dyDescent="0.2"/>
    <row r="18318" ht="12.75" customHeight="1" x14ac:dyDescent="0.2"/>
    <row r="18319" ht="12.75" customHeight="1" x14ac:dyDescent="0.2"/>
    <row r="18320" ht="12.75" customHeight="1" x14ac:dyDescent="0.2"/>
    <row r="18321" ht="12.75" customHeight="1" x14ac:dyDescent="0.2"/>
    <row r="18322" ht="12.75" customHeight="1" x14ac:dyDescent="0.2"/>
    <row r="18323" ht="12.75" customHeight="1" x14ac:dyDescent="0.2"/>
    <row r="18324" ht="12.75" customHeight="1" x14ac:dyDescent="0.2"/>
    <row r="18325" ht="12.75" customHeight="1" x14ac:dyDescent="0.2"/>
    <row r="18326" ht="12.75" customHeight="1" x14ac:dyDescent="0.2"/>
    <row r="18327" ht="12.75" customHeight="1" x14ac:dyDescent="0.2"/>
    <row r="18328" ht="12.75" customHeight="1" x14ac:dyDescent="0.2"/>
    <row r="18329" ht="12.75" customHeight="1" x14ac:dyDescent="0.2"/>
    <row r="18330" ht="12.75" customHeight="1" x14ac:dyDescent="0.2"/>
    <row r="18331" ht="12.75" customHeight="1" x14ac:dyDescent="0.2"/>
    <row r="18332" ht="12.75" customHeight="1" x14ac:dyDescent="0.2"/>
    <row r="18333" ht="12.75" customHeight="1" x14ac:dyDescent="0.2"/>
    <row r="18334" ht="12.75" customHeight="1" x14ac:dyDescent="0.2"/>
    <row r="18335" ht="12.75" customHeight="1" x14ac:dyDescent="0.2"/>
    <row r="18336" ht="12.75" customHeight="1" x14ac:dyDescent="0.2"/>
    <row r="18337" ht="12.75" customHeight="1" x14ac:dyDescent="0.2"/>
    <row r="18338" ht="12.75" customHeight="1" x14ac:dyDescent="0.2"/>
    <row r="18339" ht="12.75" customHeight="1" x14ac:dyDescent="0.2"/>
    <row r="18340" ht="12.75" customHeight="1" x14ac:dyDescent="0.2"/>
    <row r="18341" ht="12.75" customHeight="1" x14ac:dyDescent="0.2"/>
    <row r="18342" ht="12.75" customHeight="1" x14ac:dyDescent="0.2"/>
    <row r="18343" ht="12.75" customHeight="1" x14ac:dyDescent="0.2"/>
    <row r="18344" ht="12.75" customHeight="1" x14ac:dyDescent="0.2"/>
    <row r="18345" ht="12.75" customHeight="1" x14ac:dyDescent="0.2"/>
    <row r="18346" ht="12.75" customHeight="1" x14ac:dyDescent="0.2"/>
    <row r="18347" ht="12.75" customHeight="1" x14ac:dyDescent="0.2"/>
    <row r="18348" ht="12.75" customHeight="1" x14ac:dyDescent="0.2"/>
    <row r="18349" ht="12.75" customHeight="1" x14ac:dyDescent="0.2"/>
    <row r="18350" ht="12.75" customHeight="1" x14ac:dyDescent="0.2"/>
    <row r="18351" ht="12.75" customHeight="1" x14ac:dyDescent="0.2"/>
    <row r="18352" ht="12.75" customHeight="1" x14ac:dyDescent="0.2"/>
    <row r="18353" ht="12.75" customHeight="1" x14ac:dyDescent="0.2"/>
    <row r="18354" ht="12.75" customHeight="1" x14ac:dyDescent="0.2"/>
    <row r="18355" ht="12.75" customHeight="1" x14ac:dyDescent="0.2"/>
    <row r="18356" ht="12.75" customHeight="1" x14ac:dyDescent="0.2"/>
    <row r="18357" ht="12.75" customHeight="1" x14ac:dyDescent="0.2"/>
    <row r="18358" ht="12.75" customHeight="1" x14ac:dyDescent="0.2"/>
    <row r="18359" ht="12.75" customHeight="1" x14ac:dyDescent="0.2"/>
    <row r="18360" ht="12.75" customHeight="1" x14ac:dyDescent="0.2"/>
    <row r="18361" ht="12.75" customHeight="1" x14ac:dyDescent="0.2"/>
    <row r="18362" ht="12.75" customHeight="1" x14ac:dyDescent="0.2"/>
    <row r="18363" ht="12.75" customHeight="1" x14ac:dyDescent="0.2"/>
    <row r="18364" ht="12.75" customHeight="1" x14ac:dyDescent="0.2"/>
    <row r="18365" ht="12.75" customHeight="1" x14ac:dyDescent="0.2"/>
    <row r="18366" ht="12.75" customHeight="1" x14ac:dyDescent="0.2"/>
    <row r="18367" ht="12.75" customHeight="1" x14ac:dyDescent="0.2"/>
    <row r="18368" ht="12.75" customHeight="1" x14ac:dyDescent="0.2"/>
    <row r="18369" ht="12.75" customHeight="1" x14ac:dyDescent="0.2"/>
    <row r="18370" ht="12.75" customHeight="1" x14ac:dyDescent="0.2"/>
    <row r="18371" ht="12.75" customHeight="1" x14ac:dyDescent="0.2"/>
    <row r="18372" ht="12.75" customHeight="1" x14ac:dyDescent="0.2"/>
    <row r="18373" ht="12.75" customHeight="1" x14ac:dyDescent="0.2"/>
    <row r="18374" ht="12.75" customHeight="1" x14ac:dyDescent="0.2"/>
    <row r="18375" ht="12.75" customHeight="1" x14ac:dyDescent="0.2"/>
    <row r="18376" ht="12.75" customHeight="1" x14ac:dyDescent="0.2"/>
    <row r="18377" ht="12.75" customHeight="1" x14ac:dyDescent="0.2"/>
    <row r="18378" ht="12.75" customHeight="1" x14ac:dyDescent="0.2"/>
    <row r="18379" ht="12.75" customHeight="1" x14ac:dyDescent="0.2"/>
    <row r="18380" ht="12.75" customHeight="1" x14ac:dyDescent="0.2"/>
    <row r="18381" ht="12.75" customHeight="1" x14ac:dyDescent="0.2"/>
    <row r="18382" ht="12.75" customHeight="1" x14ac:dyDescent="0.2"/>
    <row r="18383" ht="12.75" customHeight="1" x14ac:dyDescent="0.2"/>
    <row r="18384" ht="12.75" customHeight="1" x14ac:dyDescent="0.2"/>
    <row r="18385" ht="12.75" customHeight="1" x14ac:dyDescent="0.2"/>
    <row r="18386" ht="12.75" customHeight="1" x14ac:dyDescent="0.2"/>
    <row r="18387" ht="12.75" customHeight="1" x14ac:dyDescent="0.2"/>
    <row r="18388" ht="12.75" customHeight="1" x14ac:dyDescent="0.2"/>
    <row r="18389" ht="12.75" customHeight="1" x14ac:dyDescent="0.2"/>
    <row r="18390" ht="12.75" customHeight="1" x14ac:dyDescent="0.2"/>
    <row r="18391" ht="12.75" customHeight="1" x14ac:dyDescent="0.2"/>
    <row r="18392" ht="12.75" customHeight="1" x14ac:dyDescent="0.2"/>
    <row r="18393" ht="12.75" customHeight="1" x14ac:dyDescent="0.2"/>
    <row r="18394" ht="12.75" customHeight="1" x14ac:dyDescent="0.2"/>
    <row r="18395" ht="12.75" customHeight="1" x14ac:dyDescent="0.2"/>
    <row r="18396" ht="12.75" customHeight="1" x14ac:dyDescent="0.2"/>
    <row r="18397" ht="12.75" customHeight="1" x14ac:dyDescent="0.2"/>
    <row r="18398" ht="12.75" customHeight="1" x14ac:dyDescent="0.2"/>
    <row r="18399" ht="12.75" customHeight="1" x14ac:dyDescent="0.2"/>
    <row r="18400" ht="12.75" customHeight="1" x14ac:dyDescent="0.2"/>
    <row r="18401" ht="12.75" customHeight="1" x14ac:dyDescent="0.2"/>
    <row r="18402" ht="12.75" customHeight="1" x14ac:dyDescent="0.2"/>
    <row r="18403" ht="12.75" customHeight="1" x14ac:dyDescent="0.2"/>
    <row r="18404" ht="12.75" customHeight="1" x14ac:dyDescent="0.2"/>
    <row r="18405" ht="12.75" customHeight="1" x14ac:dyDescent="0.2"/>
    <row r="18406" ht="12.75" customHeight="1" x14ac:dyDescent="0.2"/>
    <row r="18407" ht="12.75" customHeight="1" x14ac:dyDescent="0.2"/>
    <row r="18408" ht="12.75" customHeight="1" x14ac:dyDescent="0.2"/>
    <row r="18409" ht="12.75" customHeight="1" x14ac:dyDescent="0.2"/>
    <row r="18410" ht="12.75" customHeight="1" x14ac:dyDescent="0.2"/>
    <row r="18411" ht="12.75" customHeight="1" x14ac:dyDescent="0.2"/>
    <row r="18412" ht="12.75" customHeight="1" x14ac:dyDescent="0.2"/>
    <row r="18413" ht="12.75" customHeight="1" x14ac:dyDescent="0.2"/>
    <row r="18414" ht="12.75" customHeight="1" x14ac:dyDescent="0.2"/>
    <row r="18415" ht="12.75" customHeight="1" x14ac:dyDescent="0.2"/>
    <row r="18416" ht="12.75" customHeight="1" x14ac:dyDescent="0.2"/>
    <row r="18417" ht="12.75" customHeight="1" x14ac:dyDescent="0.2"/>
    <row r="18418" ht="12.75" customHeight="1" x14ac:dyDescent="0.2"/>
    <row r="18419" ht="12.75" customHeight="1" x14ac:dyDescent="0.2"/>
    <row r="18420" ht="12.75" customHeight="1" x14ac:dyDescent="0.2"/>
    <row r="18421" ht="12.75" customHeight="1" x14ac:dyDescent="0.2"/>
    <row r="18422" ht="12.75" customHeight="1" x14ac:dyDescent="0.2"/>
    <row r="18423" ht="12.75" customHeight="1" x14ac:dyDescent="0.2"/>
    <row r="18424" ht="12.75" customHeight="1" x14ac:dyDescent="0.2"/>
    <row r="18425" ht="12.75" customHeight="1" x14ac:dyDescent="0.2"/>
    <row r="18426" ht="12.75" customHeight="1" x14ac:dyDescent="0.2"/>
    <row r="18427" ht="12.75" customHeight="1" x14ac:dyDescent="0.2"/>
    <row r="18428" ht="12.75" customHeight="1" x14ac:dyDescent="0.2"/>
    <row r="18429" ht="12.75" customHeight="1" x14ac:dyDescent="0.2"/>
    <row r="18430" ht="12.75" customHeight="1" x14ac:dyDescent="0.2"/>
    <row r="18431" ht="12.75" customHeight="1" x14ac:dyDescent="0.2"/>
    <row r="18432" ht="12.75" customHeight="1" x14ac:dyDescent="0.2"/>
    <row r="18433" ht="12.75" customHeight="1" x14ac:dyDescent="0.2"/>
    <row r="18434" ht="12.75" customHeight="1" x14ac:dyDescent="0.2"/>
    <row r="18435" ht="12.75" customHeight="1" x14ac:dyDescent="0.2"/>
    <row r="18436" ht="12.75" customHeight="1" x14ac:dyDescent="0.2"/>
    <row r="18437" ht="12.75" customHeight="1" x14ac:dyDescent="0.2"/>
    <row r="18438" ht="12.75" customHeight="1" x14ac:dyDescent="0.2"/>
    <row r="18439" ht="12.75" customHeight="1" x14ac:dyDescent="0.2"/>
    <row r="18440" ht="12.75" customHeight="1" x14ac:dyDescent="0.2"/>
    <row r="18441" ht="12.75" customHeight="1" x14ac:dyDescent="0.2"/>
    <row r="18442" ht="12.75" customHeight="1" x14ac:dyDescent="0.2"/>
    <row r="18443" ht="12.75" customHeight="1" x14ac:dyDescent="0.2"/>
    <row r="18444" ht="12.75" customHeight="1" x14ac:dyDescent="0.2"/>
    <row r="18445" ht="12.75" customHeight="1" x14ac:dyDescent="0.2"/>
    <row r="18446" ht="12.75" customHeight="1" x14ac:dyDescent="0.2"/>
    <row r="18447" ht="12.75" customHeight="1" x14ac:dyDescent="0.2"/>
    <row r="18448" ht="12.75" customHeight="1" x14ac:dyDescent="0.2"/>
    <row r="18449" ht="12.75" customHeight="1" x14ac:dyDescent="0.2"/>
    <row r="18450" ht="12.75" customHeight="1" x14ac:dyDescent="0.2"/>
    <row r="18451" ht="12.75" customHeight="1" x14ac:dyDescent="0.2"/>
    <row r="18452" ht="12.75" customHeight="1" x14ac:dyDescent="0.2"/>
    <row r="18453" ht="12.75" customHeight="1" x14ac:dyDescent="0.2"/>
    <row r="18454" ht="12.75" customHeight="1" x14ac:dyDescent="0.2"/>
    <row r="18455" ht="12.75" customHeight="1" x14ac:dyDescent="0.2"/>
    <row r="18456" ht="12.75" customHeight="1" x14ac:dyDescent="0.2"/>
    <row r="18457" ht="12.75" customHeight="1" x14ac:dyDescent="0.2"/>
    <row r="18458" ht="12.75" customHeight="1" x14ac:dyDescent="0.2"/>
    <row r="18459" ht="12.75" customHeight="1" x14ac:dyDescent="0.2"/>
    <row r="18460" ht="12.75" customHeight="1" x14ac:dyDescent="0.2"/>
    <row r="18461" ht="12.75" customHeight="1" x14ac:dyDescent="0.2"/>
    <row r="18462" ht="12.75" customHeight="1" x14ac:dyDescent="0.2"/>
    <row r="18463" ht="12.75" customHeight="1" x14ac:dyDescent="0.2"/>
    <row r="18464" ht="12.75" customHeight="1" x14ac:dyDescent="0.2"/>
    <row r="18465" ht="12.75" customHeight="1" x14ac:dyDescent="0.2"/>
    <row r="18466" ht="12.75" customHeight="1" x14ac:dyDescent="0.2"/>
    <row r="18467" ht="12.75" customHeight="1" x14ac:dyDescent="0.2"/>
    <row r="18468" ht="12.75" customHeight="1" x14ac:dyDescent="0.2"/>
    <row r="18469" ht="12.75" customHeight="1" x14ac:dyDescent="0.2"/>
    <row r="18470" ht="12.75" customHeight="1" x14ac:dyDescent="0.2"/>
    <row r="18471" ht="12.75" customHeight="1" x14ac:dyDescent="0.2"/>
    <row r="18472" ht="12.75" customHeight="1" x14ac:dyDescent="0.2"/>
    <row r="18473" ht="12.75" customHeight="1" x14ac:dyDescent="0.2"/>
    <row r="18474" ht="12.75" customHeight="1" x14ac:dyDescent="0.2"/>
    <row r="18475" ht="12.75" customHeight="1" x14ac:dyDescent="0.2"/>
    <row r="18476" ht="12.75" customHeight="1" x14ac:dyDescent="0.2"/>
    <row r="18477" ht="12.75" customHeight="1" x14ac:dyDescent="0.2"/>
    <row r="18478" ht="12.75" customHeight="1" x14ac:dyDescent="0.2"/>
    <row r="18479" ht="12.75" customHeight="1" x14ac:dyDescent="0.2"/>
    <row r="18480" ht="12.75" customHeight="1" x14ac:dyDescent="0.2"/>
    <row r="18481" ht="12.75" customHeight="1" x14ac:dyDescent="0.2"/>
    <row r="18482" ht="12.75" customHeight="1" x14ac:dyDescent="0.2"/>
    <row r="18483" ht="12.75" customHeight="1" x14ac:dyDescent="0.2"/>
    <row r="18484" ht="12.75" customHeight="1" x14ac:dyDescent="0.2"/>
    <row r="18485" ht="12.75" customHeight="1" x14ac:dyDescent="0.2"/>
    <row r="18486" ht="12.75" customHeight="1" x14ac:dyDescent="0.2"/>
    <row r="18487" ht="12.75" customHeight="1" x14ac:dyDescent="0.2"/>
    <row r="18488" ht="12.75" customHeight="1" x14ac:dyDescent="0.2"/>
    <row r="18489" ht="12.75" customHeight="1" x14ac:dyDescent="0.2"/>
    <row r="18490" ht="12.75" customHeight="1" x14ac:dyDescent="0.2"/>
    <row r="18491" ht="12.75" customHeight="1" x14ac:dyDescent="0.2"/>
    <row r="18492" ht="12.75" customHeight="1" x14ac:dyDescent="0.2"/>
    <row r="18493" ht="12.75" customHeight="1" x14ac:dyDescent="0.2"/>
    <row r="18494" ht="12.75" customHeight="1" x14ac:dyDescent="0.2"/>
    <row r="18495" ht="12.75" customHeight="1" x14ac:dyDescent="0.2"/>
    <row r="18496" ht="12.75" customHeight="1" x14ac:dyDescent="0.2"/>
    <row r="18497" ht="12.75" customHeight="1" x14ac:dyDescent="0.2"/>
    <row r="18498" ht="12.75" customHeight="1" x14ac:dyDescent="0.2"/>
    <row r="18499" ht="12.75" customHeight="1" x14ac:dyDescent="0.2"/>
    <row r="18500" ht="12.75" customHeight="1" x14ac:dyDescent="0.2"/>
    <row r="18501" ht="12.75" customHeight="1" x14ac:dyDescent="0.2"/>
    <row r="18502" ht="12.75" customHeight="1" x14ac:dyDescent="0.2"/>
    <row r="18503" ht="12.75" customHeight="1" x14ac:dyDescent="0.2"/>
    <row r="18504" ht="12.75" customHeight="1" x14ac:dyDescent="0.2"/>
    <row r="18505" ht="12.75" customHeight="1" x14ac:dyDescent="0.2"/>
    <row r="18506" ht="12.75" customHeight="1" x14ac:dyDescent="0.2"/>
    <row r="18507" ht="12.75" customHeight="1" x14ac:dyDescent="0.2"/>
    <row r="18508" ht="12.75" customHeight="1" x14ac:dyDescent="0.2"/>
    <row r="18509" ht="12.75" customHeight="1" x14ac:dyDescent="0.2"/>
    <row r="18510" ht="12.75" customHeight="1" x14ac:dyDescent="0.2"/>
    <row r="18511" ht="12.75" customHeight="1" x14ac:dyDescent="0.2"/>
    <row r="18512" ht="12.75" customHeight="1" x14ac:dyDescent="0.2"/>
    <row r="18513" ht="12.75" customHeight="1" x14ac:dyDescent="0.2"/>
    <row r="18514" ht="12.75" customHeight="1" x14ac:dyDescent="0.2"/>
    <row r="18515" ht="12.75" customHeight="1" x14ac:dyDescent="0.2"/>
    <row r="18516" ht="12.75" customHeight="1" x14ac:dyDescent="0.2"/>
    <row r="18517" ht="12.75" customHeight="1" x14ac:dyDescent="0.2"/>
    <row r="18518" ht="12.75" customHeight="1" x14ac:dyDescent="0.2"/>
    <row r="18519" ht="12.75" customHeight="1" x14ac:dyDescent="0.2"/>
    <row r="18520" ht="12.75" customHeight="1" x14ac:dyDescent="0.2"/>
    <row r="18521" ht="12.75" customHeight="1" x14ac:dyDescent="0.2"/>
    <row r="18522" ht="12.75" customHeight="1" x14ac:dyDescent="0.2"/>
    <row r="18523" ht="12.75" customHeight="1" x14ac:dyDescent="0.2"/>
    <row r="18524" ht="12.75" customHeight="1" x14ac:dyDescent="0.2"/>
    <row r="18525" ht="12.75" customHeight="1" x14ac:dyDescent="0.2"/>
    <row r="18526" ht="12.75" customHeight="1" x14ac:dyDescent="0.2"/>
    <row r="18527" ht="12.75" customHeight="1" x14ac:dyDescent="0.2"/>
    <row r="18528" ht="12.75" customHeight="1" x14ac:dyDescent="0.2"/>
    <row r="18529" ht="12.75" customHeight="1" x14ac:dyDescent="0.2"/>
    <row r="18530" ht="12.75" customHeight="1" x14ac:dyDescent="0.2"/>
    <row r="18531" ht="12.75" customHeight="1" x14ac:dyDescent="0.2"/>
    <row r="18532" ht="12.75" customHeight="1" x14ac:dyDescent="0.2"/>
    <row r="18533" ht="12.75" customHeight="1" x14ac:dyDescent="0.2"/>
    <row r="18534" ht="12.75" customHeight="1" x14ac:dyDescent="0.2"/>
    <row r="18535" ht="12.75" customHeight="1" x14ac:dyDescent="0.2"/>
    <row r="18536" ht="12.75" customHeight="1" x14ac:dyDescent="0.2"/>
    <row r="18537" ht="12.75" customHeight="1" x14ac:dyDescent="0.2"/>
    <row r="18538" ht="12.75" customHeight="1" x14ac:dyDescent="0.2"/>
    <row r="18539" ht="12.75" customHeight="1" x14ac:dyDescent="0.2"/>
    <row r="18540" ht="12.75" customHeight="1" x14ac:dyDescent="0.2"/>
    <row r="18541" ht="12.75" customHeight="1" x14ac:dyDescent="0.2"/>
    <row r="18542" ht="12.75" customHeight="1" x14ac:dyDescent="0.2"/>
    <row r="18543" ht="12.75" customHeight="1" x14ac:dyDescent="0.2"/>
    <row r="18544" ht="12.75" customHeight="1" x14ac:dyDescent="0.2"/>
    <row r="18545" ht="12.75" customHeight="1" x14ac:dyDescent="0.2"/>
    <row r="18546" ht="12.75" customHeight="1" x14ac:dyDescent="0.2"/>
    <row r="18547" ht="12.75" customHeight="1" x14ac:dyDescent="0.2"/>
    <row r="18548" ht="12.75" customHeight="1" x14ac:dyDescent="0.2"/>
    <row r="18549" ht="12.75" customHeight="1" x14ac:dyDescent="0.2"/>
    <row r="18550" ht="12.75" customHeight="1" x14ac:dyDescent="0.2"/>
    <row r="18551" ht="12.75" customHeight="1" x14ac:dyDescent="0.2"/>
    <row r="18552" ht="12.75" customHeight="1" x14ac:dyDescent="0.2"/>
    <row r="18553" ht="12.75" customHeight="1" x14ac:dyDescent="0.2"/>
    <row r="18554" ht="12.75" customHeight="1" x14ac:dyDescent="0.2"/>
    <row r="18555" ht="12.75" customHeight="1" x14ac:dyDescent="0.2"/>
    <row r="18556" ht="12.75" customHeight="1" x14ac:dyDescent="0.2"/>
    <row r="18557" ht="12.75" customHeight="1" x14ac:dyDescent="0.2"/>
    <row r="18558" ht="12.75" customHeight="1" x14ac:dyDescent="0.2"/>
    <row r="18559" ht="12.75" customHeight="1" x14ac:dyDescent="0.2"/>
    <row r="18560" ht="12.75" customHeight="1" x14ac:dyDescent="0.2"/>
    <row r="18561" ht="12.75" customHeight="1" x14ac:dyDescent="0.2"/>
    <row r="18562" ht="12.75" customHeight="1" x14ac:dyDescent="0.2"/>
    <row r="18563" ht="12.75" customHeight="1" x14ac:dyDescent="0.2"/>
    <row r="18564" ht="12.75" customHeight="1" x14ac:dyDescent="0.2"/>
    <row r="18565" ht="12.75" customHeight="1" x14ac:dyDescent="0.2"/>
    <row r="18566" ht="12.75" customHeight="1" x14ac:dyDescent="0.2"/>
    <row r="18567" ht="12.75" customHeight="1" x14ac:dyDescent="0.2"/>
    <row r="18568" ht="12.75" customHeight="1" x14ac:dyDescent="0.2"/>
    <row r="18569" ht="12.75" customHeight="1" x14ac:dyDescent="0.2"/>
    <row r="18570" ht="12.75" customHeight="1" x14ac:dyDescent="0.2"/>
    <row r="18571" ht="12.75" customHeight="1" x14ac:dyDescent="0.2"/>
    <row r="18572" ht="12.75" customHeight="1" x14ac:dyDescent="0.2"/>
    <row r="18573" ht="12.75" customHeight="1" x14ac:dyDescent="0.2"/>
    <row r="18574" ht="12.75" customHeight="1" x14ac:dyDescent="0.2"/>
    <row r="18575" ht="12.75" customHeight="1" x14ac:dyDescent="0.2"/>
    <row r="18576" ht="12.75" customHeight="1" x14ac:dyDescent="0.2"/>
    <row r="18577" ht="12.75" customHeight="1" x14ac:dyDescent="0.2"/>
    <row r="18578" ht="12.75" customHeight="1" x14ac:dyDescent="0.2"/>
    <row r="18579" ht="12.75" customHeight="1" x14ac:dyDescent="0.2"/>
    <row r="18580" ht="12.75" customHeight="1" x14ac:dyDescent="0.2"/>
    <row r="18581" ht="12.75" customHeight="1" x14ac:dyDescent="0.2"/>
    <row r="18582" ht="12.75" customHeight="1" x14ac:dyDescent="0.2"/>
    <row r="18583" ht="12.75" customHeight="1" x14ac:dyDescent="0.2"/>
    <row r="18584" ht="12.75" customHeight="1" x14ac:dyDescent="0.2"/>
    <row r="18585" ht="12.75" customHeight="1" x14ac:dyDescent="0.2"/>
    <row r="18586" ht="12.75" customHeight="1" x14ac:dyDescent="0.2"/>
    <row r="18587" ht="12.75" customHeight="1" x14ac:dyDescent="0.2"/>
    <row r="18588" ht="12.75" customHeight="1" x14ac:dyDescent="0.2"/>
    <row r="18589" ht="12.75" customHeight="1" x14ac:dyDescent="0.2"/>
    <row r="18590" ht="12.75" customHeight="1" x14ac:dyDescent="0.2"/>
    <row r="18591" ht="12.75" customHeight="1" x14ac:dyDescent="0.2"/>
    <row r="18592" ht="12.75" customHeight="1" x14ac:dyDescent="0.2"/>
    <row r="18593" ht="12.75" customHeight="1" x14ac:dyDescent="0.2"/>
    <row r="18594" ht="12.75" customHeight="1" x14ac:dyDescent="0.2"/>
    <row r="18595" ht="12.75" customHeight="1" x14ac:dyDescent="0.2"/>
    <row r="18596" ht="12.75" customHeight="1" x14ac:dyDescent="0.2"/>
    <row r="18597" ht="12.75" customHeight="1" x14ac:dyDescent="0.2"/>
    <row r="18598" ht="12.75" customHeight="1" x14ac:dyDescent="0.2"/>
    <row r="18599" ht="12.75" customHeight="1" x14ac:dyDescent="0.2"/>
    <row r="18600" ht="12.75" customHeight="1" x14ac:dyDescent="0.2"/>
    <row r="18601" ht="12.75" customHeight="1" x14ac:dyDescent="0.2"/>
    <row r="18602" ht="12.75" customHeight="1" x14ac:dyDescent="0.2"/>
    <row r="18603" ht="12.75" customHeight="1" x14ac:dyDescent="0.2"/>
    <row r="18604" ht="12.75" customHeight="1" x14ac:dyDescent="0.2"/>
    <row r="18605" ht="12.75" customHeight="1" x14ac:dyDescent="0.2"/>
    <row r="18606" ht="12.75" customHeight="1" x14ac:dyDescent="0.2"/>
    <row r="18607" ht="12.75" customHeight="1" x14ac:dyDescent="0.2"/>
    <row r="18608" ht="12.75" customHeight="1" x14ac:dyDescent="0.2"/>
    <row r="18609" ht="12.75" customHeight="1" x14ac:dyDescent="0.2"/>
    <row r="18610" ht="12.75" customHeight="1" x14ac:dyDescent="0.2"/>
    <row r="18611" ht="12.75" customHeight="1" x14ac:dyDescent="0.2"/>
    <row r="18612" ht="12.75" customHeight="1" x14ac:dyDescent="0.2"/>
    <row r="18613" ht="12.75" customHeight="1" x14ac:dyDescent="0.2"/>
    <row r="18614" ht="12.75" customHeight="1" x14ac:dyDescent="0.2"/>
    <row r="18615" ht="12.75" customHeight="1" x14ac:dyDescent="0.2"/>
    <row r="18616" ht="12.75" customHeight="1" x14ac:dyDescent="0.2"/>
    <row r="18617" ht="12.75" customHeight="1" x14ac:dyDescent="0.2"/>
    <row r="18618" ht="12.75" customHeight="1" x14ac:dyDescent="0.2"/>
    <row r="18619" ht="12.75" customHeight="1" x14ac:dyDescent="0.2"/>
    <row r="18620" ht="12.75" customHeight="1" x14ac:dyDescent="0.2"/>
    <row r="18621" ht="12.75" customHeight="1" x14ac:dyDescent="0.2"/>
    <row r="18622" ht="12.75" customHeight="1" x14ac:dyDescent="0.2"/>
    <row r="18623" ht="12.75" customHeight="1" x14ac:dyDescent="0.2"/>
    <row r="18624" ht="12.75" customHeight="1" x14ac:dyDescent="0.2"/>
    <row r="18625" ht="12.75" customHeight="1" x14ac:dyDescent="0.2"/>
    <row r="18626" ht="12.75" customHeight="1" x14ac:dyDescent="0.2"/>
    <row r="18627" ht="12.75" customHeight="1" x14ac:dyDescent="0.2"/>
    <row r="18628" ht="12.75" customHeight="1" x14ac:dyDescent="0.2"/>
    <row r="18629" ht="12.75" customHeight="1" x14ac:dyDescent="0.2"/>
    <row r="18630" ht="12.75" customHeight="1" x14ac:dyDescent="0.2"/>
    <row r="18631" ht="12.75" customHeight="1" x14ac:dyDescent="0.2"/>
    <row r="18632" ht="12.75" customHeight="1" x14ac:dyDescent="0.2"/>
    <row r="18633" ht="12.75" customHeight="1" x14ac:dyDescent="0.2"/>
    <row r="18634" ht="12.75" customHeight="1" x14ac:dyDescent="0.2"/>
    <row r="18635" ht="12.75" customHeight="1" x14ac:dyDescent="0.2"/>
    <row r="18636" ht="12.75" customHeight="1" x14ac:dyDescent="0.2"/>
    <row r="18637" ht="12.75" customHeight="1" x14ac:dyDescent="0.2"/>
    <row r="18638" ht="12.75" customHeight="1" x14ac:dyDescent="0.2"/>
    <row r="18639" ht="12.75" customHeight="1" x14ac:dyDescent="0.2"/>
    <row r="18640" ht="12.75" customHeight="1" x14ac:dyDescent="0.2"/>
    <row r="18641" ht="12.75" customHeight="1" x14ac:dyDescent="0.2"/>
    <row r="18642" ht="12.75" customHeight="1" x14ac:dyDescent="0.2"/>
    <row r="18643" ht="12.75" customHeight="1" x14ac:dyDescent="0.2"/>
    <row r="18644" ht="12.75" customHeight="1" x14ac:dyDescent="0.2"/>
    <row r="18645" ht="12.75" customHeight="1" x14ac:dyDescent="0.2"/>
    <row r="18646" ht="12.75" customHeight="1" x14ac:dyDescent="0.2"/>
    <row r="18647" ht="12.75" customHeight="1" x14ac:dyDescent="0.2"/>
    <row r="18648" ht="12.75" customHeight="1" x14ac:dyDescent="0.2"/>
    <row r="18649" ht="12.75" customHeight="1" x14ac:dyDescent="0.2"/>
    <row r="18650" ht="12.75" customHeight="1" x14ac:dyDescent="0.2"/>
    <row r="18651" ht="12.75" customHeight="1" x14ac:dyDescent="0.2"/>
    <row r="18652" ht="12.75" customHeight="1" x14ac:dyDescent="0.2"/>
    <row r="18653" ht="12.75" customHeight="1" x14ac:dyDescent="0.2"/>
    <row r="18654" ht="12.75" customHeight="1" x14ac:dyDescent="0.2"/>
    <row r="18655" ht="12.75" customHeight="1" x14ac:dyDescent="0.2"/>
    <row r="18656" ht="12.75" customHeight="1" x14ac:dyDescent="0.2"/>
    <row r="18657" ht="12.75" customHeight="1" x14ac:dyDescent="0.2"/>
    <row r="18658" ht="12.75" customHeight="1" x14ac:dyDescent="0.2"/>
    <row r="18659" ht="12.75" customHeight="1" x14ac:dyDescent="0.2"/>
    <row r="18660" ht="12.75" customHeight="1" x14ac:dyDescent="0.2"/>
    <row r="18661" ht="12.75" customHeight="1" x14ac:dyDescent="0.2"/>
    <row r="18662" ht="12.75" customHeight="1" x14ac:dyDescent="0.2"/>
    <row r="18663" ht="12.75" customHeight="1" x14ac:dyDescent="0.2"/>
    <row r="18664" ht="12.75" customHeight="1" x14ac:dyDescent="0.2"/>
    <row r="18665" ht="12.75" customHeight="1" x14ac:dyDescent="0.2"/>
    <row r="18666" ht="12.75" customHeight="1" x14ac:dyDescent="0.2"/>
    <row r="18667" ht="12.75" customHeight="1" x14ac:dyDescent="0.2"/>
    <row r="18668" ht="12.75" customHeight="1" x14ac:dyDescent="0.2"/>
    <row r="18669" ht="12.75" customHeight="1" x14ac:dyDescent="0.2"/>
    <row r="18670" ht="12.75" customHeight="1" x14ac:dyDescent="0.2"/>
    <row r="18671" ht="12.75" customHeight="1" x14ac:dyDescent="0.2"/>
    <row r="18672" ht="12.75" customHeight="1" x14ac:dyDescent="0.2"/>
    <row r="18673" ht="12.75" customHeight="1" x14ac:dyDescent="0.2"/>
    <row r="18674" ht="12.75" customHeight="1" x14ac:dyDescent="0.2"/>
    <row r="18675" ht="12.75" customHeight="1" x14ac:dyDescent="0.2"/>
    <row r="18676" ht="12.75" customHeight="1" x14ac:dyDescent="0.2"/>
    <row r="18677" ht="12.75" customHeight="1" x14ac:dyDescent="0.2"/>
    <row r="18678" ht="12.75" customHeight="1" x14ac:dyDescent="0.2"/>
    <row r="18679" ht="12.75" customHeight="1" x14ac:dyDescent="0.2"/>
    <row r="18680" ht="12.75" customHeight="1" x14ac:dyDescent="0.2"/>
    <row r="18681" ht="12.75" customHeight="1" x14ac:dyDescent="0.2"/>
    <row r="18682" ht="12.75" customHeight="1" x14ac:dyDescent="0.2"/>
    <row r="18683" ht="12.75" customHeight="1" x14ac:dyDescent="0.2"/>
    <row r="18684" ht="12.75" customHeight="1" x14ac:dyDescent="0.2"/>
    <row r="18685" ht="12.75" customHeight="1" x14ac:dyDescent="0.2"/>
    <row r="18686" ht="12.75" customHeight="1" x14ac:dyDescent="0.2"/>
    <row r="18687" ht="12.75" customHeight="1" x14ac:dyDescent="0.2"/>
    <row r="18688" ht="12.75" customHeight="1" x14ac:dyDescent="0.2"/>
    <row r="18689" ht="12.75" customHeight="1" x14ac:dyDescent="0.2"/>
    <row r="18690" ht="12.75" customHeight="1" x14ac:dyDescent="0.2"/>
    <row r="18691" ht="12.75" customHeight="1" x14ac:dyDescent="0.2"/>
    <row r="18692" ht="12.75" customHeight="1" x14ac:dyDescent="0.2"/>
    <row r="18693" ht="12.75" customHeight="1" x14ac:dyDescent="0.2"/>
    <row r="18694" ht="12.75" customHeight="1" x14ac:dyDescent="0.2"/>
    <row r="18695" ht="12.75" customHeight="1" x14ac:dyDescent="0.2"/>
    <row r="18696" ht="12.75" customHeight="1" x14ac:dyDescent="0.2"/>
    <row r="18697" ht="12.75" customHeight="1" x14ac:dyDescent="0.2"/>
    <row r="18698" ht="12.75" customHeight="1" x14ac:dyDescent="0.2"/>
    <row r="18699" ht="12.75" customHeight="1" x14ac:dyDescent="0.2"/>
    <row r="18700" ht="12.75" customHeight="1" x14ac:dyDescent="0.2"/>
    <row r="18701" ht="12.75" customHeight="1" x14ac:dyDescent="0.2"/>
    <row r="18702" ht="12.75" customHeight="1" x14ac:dyDescent="0.2"/>
    <row r="18703" ht="12.75" customHeight="1" x14ac:dyDescent="0.2"/>
    <row r="18704" ht="12.75" customHeight="1" x14ac:dyDescent="0.2"/>
    <row r="18705" ht="12.75" customHeight="1" x14ac:dyDescent="0.2"/>
    <row r="18706" ht="12.75" customHeight="1" x14ac:dyDescent="0.2"/>
    <row r="18707" ht="12.75" customHeight="1" x14ac:dyDescent="0.2"/>
    <row r="18708" ht="12.75" customHeight="1" x14ac:dyDescent="0.2"/>
    <row r="18709" ht="12.75" customHeight="1" x14ac:dyDescent="0.2"/>
    <row r="18710" ht="12.75" customHeight="1" x14ac:dyDescent="0.2"/>
    <row r="18711" ht="12.75" customHeight="1" x14ac:dyDescent="0.2"/>
    <row r="18712" ht="12.75" customHeight="1" x14ac:dyDescent="0.2"/>
    <row r="18713" ht="12.75" customHeight="1" x14ac:dyDescent="0.2"/>
    <row r="18714" ht="12.75" customHeight="1" x14ac:dyDescent="0.2"/>
    <row r="18715" ht="12.75" customHeight="1" x14ac:dyDescent="0.2"/>
    <row r="18716" ht="12.75" customHeight="1" x14ac:dyDescent="0.2"/>
    <row r="18717" ht="12.75" customHeight="1" x14ac:dyDescent="0.2"/>
    <row r="18718" ht="12.75" customHeight="1" x14ac:dyDescent="0.2"/>
    <row r="18719" ht="12.75" customHeight="1" x14ac:dyDescent="0.2"/>
    <row r="18720" ht="12.75" customHeight="1" x14ac:dyDescent="0.2"/>
    <row r="18721" ht="12.75" customHeight="1" x14ac:dyDescent="0.2"/>
    <row r="18722" ht="12.75" customHeight="1" x14ac:dyDescent="0.2"/>
    <row r="18723" ht="12.75" customHeight="1" x14ac:dyDescent="0.2"/>
    <row r="18724" ht="12.75" customHeight="1" x14ac:dyDescent="0.2"/>
    <row r="18725" ht="12.75" customHeight="1" x14ac:dyDescent="0.2"/>
    <row r="18726" ht="12.75" customHeight="1" x14ac:dyDescent="0.2"/>
    <row r="18727" ht="12.75" customHeight="1" x14ac:dyDescent="0.2"/>
    <row r="18728" ht="12.75" customHeight="1" x14ac:dyDescent="0.2"/>
    <row r="18729" ht="12.75" customHeight="1" x14ac:dyDescent="0.2"/>
    <row r="18730" ht="12.75" customHeight="1" x14ac:dyDescent="0.2"/>
    <row r="18731" ht="12.75" customHeight="1" x14ac:dyDescent="0.2"/>
    <row r="18732" ht="12.75" customHeight="1" x14ac:dyDescent="0.2"/>
    <row r="18733" ht="12.75" customHeight="1" x14ac:dyDescent="0.2"/>
    <row r="18734" ht="12.75" customHeight="1" x14ac:dyDescent="0.2"/>
    <row r="18735" ht="12.75" customHeight="1" x14ac:dyDescent="0.2"/>
    <row r="18736" ht="12.75" customHeight="1" x14ac:dyDescent="0.2"/>
    <row r="18737" ht="12.75" customHeight="1" x14ac:dyDescent="0.2"/>
    <row r="18738" ht="12.75" customHeight="1" x14ac:dyDescent="0.2"/>
    <row r="18739" ht="12.75" customHeight="1" x14ac:dyDescent="0.2"/>
    <row r="18740" ht="12.75" customHeight="1" x14ac:dyDescent="0.2"/>
    <row r="18741" ht="12.75" customHeight="1" x14ac:dyDescent="0.2"/>
    <row r="18742" ht="12.75" customHeight="1" x14ac:dyDescent="0.2"/>
    <row r="18743" ht="12.75" customHeight="1" x14ac:dyDescent="0.2"/>
    <row r="18744" ht="12.75" customHeight="1" x14ac:dyDescent="0.2"/>
    <row r="18745" ht="12.75" customHeight="1" x14ac:dyDescent="0.2"/>
    <row r="18746" ht="12.75" customHeight="1" x14ac:dyDescent="0.2"/>
    <row r="18747" ht="12.75" customHeight="1" x14ac:dyDescent="0.2"/>
    <row r="18748" ht="12.75" customHeight="1" x14ac:dyDescent="0.2"/>
    <row r="18749" ht="12.75" customHeight="1" x14ac:dyDescent="0.2"/>
    <row r="18750" ht="12.75" customHeight="1" x14ac:dyDescent="0.2"/>
    <row r="18751" ht="12.75" customHeight="1" x14ac:dyDescent="0.2"/>
    <row r="18752" ht="12.75" customHeight="1" x14ac:dyDescent="0.2"/>
    <row r="18753" ht="12.75" customHeight="1" x14ac:dyDescent="0.2"/>
    <row r="18754" ht="12.75" customHeight="1" x14ac:dyDescent="0.2"/>
    <row r="18755" ht="12.75" customHeight="1" x14ac:dyDescent="0.2"/>
    <row r="18756" ht="12.75" customHeight="1" x14ac:dyDescent="0.2"/>
    <row r="18757" ht="12.75" customHeight="1" x14ac:dyDescent="0.2"/>
    <row r="18758" ht="12.75" customHeight="1" x14ac:dyDescent="0.2"/>
    <row r="18759" ht="12.75" customHeight="1" x14ac:dyDescent="0.2"/>
    <row r="18760" ht="12.75" customHeight="1" x14ac:dyDescent="0.2"/>
    <row r="18761" ht="12.75" customHeight="1" x14ac:dyDescent="0.2"/>
    <row r="18762" ht="12.75" customHeight="1" x14ac:dyDescent="0.2"/>
    <row r="18763" ht="12.75" customHeight="1" x14ac:dyDescent="0.2"/>
    <row r="18764" ht="12.75" customHeight="1" x14ac:dyDescent="0.2"/>
    <row r="18765" ht="12.75" customHeight="1" x14ac:dyDescent="0.2"/>
    <row r="18766" ht="12.75" customHeight="1" x14ac:dyDescent="0.2"/>
    <row r="18767" ht="12.75" customHeight="1" x14ac:dyDescent="0.2"/>
    <row r="18768" ht="12.75" customHeight="1" x14ac:dyDescent="0.2"/>
    <row r="18769" ht="12.75" customHeight="1" x14ac:dyDescent="0.2"/>
    <row r="18770" ht="12.75" customHeight="1" x14ac:dyDescent="0.2"/>
    <row r="18771" ht="12.75" customHeight="1" x14ac:dyDescent="0.2"/>
    <row r="18772" ht="12.75" customHeight="1" x14ac:dyDescent="0.2"/>
    <row r="18773" ht="12.75" customHeight="1" x14ac:dyDescent="0.2"/>
    <row r="18774" ht="12.75" customHeight="1" x14ac:dyDescent="0.2"/>
    <row r="18775" ht="12.75" customHeight="1" x14ac:dyDescent="0.2"/>
    <row r="18776" ht="12.75" customHeight="1" x14ac:dyDescent="0.2"/>
    <row r="18777" ht="12.75" customHeight="1" x14ac:dyDescent="0.2"/>
    <row r="18778" ht="12.75" customHeight="1" x14ac:dyDescent="0.2"/>
    <row r="18779" ht="12.75" customHeight="1" x14ac:dyDescent="0.2"/>
    <row r="18780" ht="12.75" customHeight="1" x14ac:dyDescent="0.2"/>
    <row r="18781" ht="12.75" customHeight="1" x14ac:dyDescent="0.2"/>
    <row r="18782" ht="12.75" customHeight="1" x14ac:dyDescent="0.2"/>
    <row r="18783" ht="12.75" customHeight="1" x14ac:dyDescent="0.2"/>
    <row r="18784" ht="12.75" customHeight="1" x14ac:dyDescent="0.2"/>
    <row r="18785" ht="12.75" customHeight="1" x14ac:dyDescent="0.2"/>
    <row r="18786" ht="12.75" customHeight="1" x14ac:dyDescent="0.2"/>
    <row r="18787" ht="12.75" customHeight="1" x14ac:dyDescent="0.2"/>
    <row r="18788" ht="12.75" customHeight="1" x14ac:dyDescent="0.2"/>
    <row r="18789" ht="12.75" customHeight="1" x14ac:dyDescent="0.2"/>
    <row r="18790" ht="12.75" customHeight="1" x14ac:dyDescent="0.2"/>
    <row r="18791" ht="12.75" customHeight="1" x14ac:dyDescent="0.2"/>
    <row r="18792" ht="12.75" customHeight="1" x14ac:dyDescent="0.2"/>
    <row r="18793" ht="12.75" customHeight="1" x14ac:dyDescent="0.2"/>
    <row r="18794" ht="12.75" customHeight="1" x14ac:dyDescent="0.2"/>
    <row r="18795" ht="12.75" customHeight="1" x14ac:dyDescent="0.2"/>
    <row r="18796" ht="12.75" customHeight="1" x14ac:dyDescent="0.2"/>
    <row r="18797" ht="12.75" customHeight="1" x14ac:dyDescent="0.2"/>
    <row r="18798" ht="12.75" customHeight="1" x14ac:dyDescent="0.2"/>
    <row r="18799" ht="12.75" customHeight="1" x14ac:dyDescent="0.2"/>
    <row r="18800" ht="12.75" customHeight="1" x14ac:dyDescent="0.2"/>
    <row r="18801" ht="12.75" customHeight="1" x14ac:dyDescent="0.2"/>
    <row r="18802" ht="12.75" customHeight="1" x14ac:dyDescent="0.2"/>
    <row r="18803" ht="12.75" customHeight="1" x14ac:dyDescent="0.2"/>
    <row r="18804" ht="12.75" customHeight="1" x14ac:dyDescent="0.2"/>
    <row r="18805" ht="12.75" customHeight="1" x14ac:dyDescent="0.2"/>
    <row r="18806" ht="12.75" customHeight="1" x14ac:dyDescent="0.2"/>
    <row r="18807" ht="12.75" customHeight="1" x14ac:dyDescent="0.2"/>
    <row r="18808" ht="12.75" customHeight="1" x14ac:dyDescent="0.2"/>
    <row r="18809" ht="12.75" customHeight="1" x14ac:dyDescent="0.2"/>
    <row r="18810" ht="12.75" customHeight="1" x14ac:dyDescent="0.2"/>
    <row r="18811" ht="12.75" customHeight="1" x14ac:dyDescent="0.2"/>
    <row r="18812" ht="12.75" customHeight="1" x14ac:dyDescent="0.2"/>
    <row r="18813" ht="12.75" customHeight="1" x14ac:dyDescent="0.2"/>
    <row r="18814" ht="12.75" customHeight="1" x14ac:dyDescent="0.2"/>
    <row r="18815" ht="12.75" customHeight="1" x14ac:dyDescent="0.2"/>
    <row r="18816" ht="12.75" customHeight="1" x14ac:dyDescent="0.2"/>
    <row r="18817" ht="12.75" customHeight="1" x14ac:dyDescent="0.2"/>
    <row r="18818" ht="12.75" customHeight="1" x14ac:dyDescent="0.2"/>
    <row r="18819" ht="12.75" customHeight="1" x14ac:dyDescent="0.2"/>
    <row r="18820" ht="12.75" customHeight="1" x14ac:dyDescent="0.2"/>
    <row r="18821" ht="12.75" customHeight="1" x14ac:dyDescent="0.2"/>
    <row r="18822" ht="12.75" customHeight="1" x14ac:dyDescent="0.2"/>
    <row r="18823" ht="12.75" customHeight="1" x14ac:dyDescent="0.2"/>
    <row r="18824" ht="12.75" customHeight="1" x14ac:dyDescent="0.2"/>
    <row r="18825" ht="12.75" customHeight="1" x14ac:dyDescent="0.2"/>
    <row r="18826" ht="12.75" customHeight="1" x14ac:dyDescent="0.2"/>
    <row r="18827" ht="12.75" customHeight="1" x14ac:dyDescent="0.2"/>
    <row r="18828" ht="12.75" customHeight="1" x14ac:dyDescent="0.2"/>
    <row r="18829" ht="12.75" customHeight="1" x14ac:dyDescent="0.2"/>
    <row r="18830" ht="12.75" customHeight="1" x14ac:dyDescent="0.2"/>
    <row r="18831" ht="12.75" customHeight="1" x14ac:dyDescent="0.2"/>
    <row r="18832" ht="12.75" customHeight="1" x14ac:dyDescent="0.2"/>
    <row r="18833" ht="12.75" customHeight="1" x14ac:dyDescent="0.2"/>
    <row r="18834" ht="12.75" customHeight="1" x14ac:dyDescent="0.2"/>
    <row r="18835" ht="12.75" customHeight="1" x14ac:dyDescent="0.2"/>
    <row r="18836" ht="12.75" customHeight="1" x14ac:dyDescent="0.2"/>
    <row r="18837" ht="12.75" customHeight="1" x14ac:dyDescent="0.2"/>
    <row r="18838" ht="12.75" customHeight="1" x14ac:dyDescent="0.2"/>
    <row r="18839" ht="12.75" customHeight="1" x14ac:dyDescent="0.2"/>
    <row r="18840" ht="12.75" customHeight="1" x14ac:dyDescent="0.2"/>
    <row r="18841" ht="12.75" customHeight="1" x14ac:dyDescent="0.2"/>
    <row r="18842" ht="12.75" customHeight="1" x14ac:dyDescent="0.2"/>
    <row r="18843" ht="12.75" customHeight="1" x14ac:dyDescent="0.2"/>
    <row r="18844" ht="12.75" customHeight="1" x14ac:dyDescent="0.2"/>
    <row r="18845" ht="12.75" customHeight="1" x14ac:dyDescent="0.2"/>
    <row r="18846" ht="12.75" customHeight="1" x14ac:dyDescent="0.2"/>
    <row r="18847" ht="12.75" customHeight="1" x14ac:dyDescent="0.2"/>
    <row r="18848" ht="12.75" customHeight="1" x14ac:dyDescent="0.2"/>
    <row r="18849" ht="12.75" customHeight="1" x14ac:dyDescent="0.2"/>
    <row r="18850" ht="12.75" customHeight="1" x14ac:dyDescent="0.2"/>
    <row r="18851" ht="12.75" customHeight="1" x14ac:dyDescent="0.2"/>
    <row r="18852" ht="12.75" customHeight="1" x14ac:dyDescent="0.2"/>
    <row r="18853" ht="12.75" customHeight="1" x14ac:dyDescent="0.2"/>
    <row r="18854" ht="12.75" customHeight="1" x14ac:dyDescent="0.2"/>
    <row r="18855" ht="12.75" customHeight="1" x14ac:dyDescent="0.2"/>
    <row r="18856" ht="12.75" customHeight="1" x14ac:dyDescent="0.2"/>
    <row r="18857" ht="12.75" customHeight="1" x14ac:dyDescent="0.2"/>
    <row r="18858" ht="12.75" customHeight="1" x14ac:dyDescent="0.2"/>
    <row r="18859" ht="12.75" customHeight="1" x14ac:dyDescent="0.2"/>
    <row r="18860" ht="12.75" customHeight="1" x14ac:dyDescent="0.2"/>
    <row r="18861" ht="12.75" customHeight="1" x14ac:dyDescent="0.2"/>
    <row r="18862" ht="12.75" customHeight="1" x14ac:dyDescent="0.2"/>
    <row r="18863" ht="12.75" customHeight="1" x14ac:dyDescent="0.2"/>
    <row r="18864" ht="12.75" customHeight="1" x14ac:dyDescent="0.2"/>
    <row r="18865" ht="12.75" customHeight="1" x14ac:dyDescent="0.2"/>
    <row r="18866" ht="12.75" customHeight="1" x14ac:dyDescent="0.2"/>
    <row r="18867" ht="12.75" customHeight="1" x14ac:dyDescent="0.2"/>
    <row r="18868" ht="12.75" customHeight="1" x14ac:dyDescent="0.2"/>
    <row r="18869" ht="12.75" customHeight="1" x14ac:dyDescent="0.2"/>
    <row r="18870" ht="12.75" customHeight="1" x14ac:dyDescent="0.2"/>
    <row r="18871" ht="12.75" customHeight="1" x14ac:dyDescent="0.2"/>
    <row r="18872" ht="12.75" customHeight="1" x14ac:dyDescent="0.2"/>
    <row r="18873" ht="12.75" customHeight="1" x14ac:dyDescent="0.2"/>
    <row r="18874" ht="12.75" customHeight="1" x14ac:dyDescent="0.2"/>
    <row r="18875" ht="12.75" customHeight="1" x14ac:dyDescent="0.2"/>
    <row r="18876" ht="12.75" customHeight="1" x14ac:dyDescent="0.2"/>
    <row r="18877" ht="12.75" customHeight="1" x14ac:dyDescent="0.2"/>
    <row r="18878" ht="12.75" customHeight="1" x14ac:dyDescent="0.2"/>
    <row r="18879" ht="12.75" customHeight="1" x14ac:dyDescent="0.2"/>
    <row r="18880" ht="12.75" customHeight="1" x14ac:dyDescent="0.2"/>
    <row r="18881" ht="12.75" customHeight="1" x14ac:dyDescent="0.2"/>
    <row r="18882" ht="12.75" customHeight="1" x14ac:dyDescent="0.2"/>
    <row r="18883" ht="12.75" customHeight="1" x14ac:dyDescent="0.2"/>
    <row r="18884" ht="12.75" customHeight="1" x14ac:dyDescent="0.2"/>
    <row r="18885" ht="12.75" customHeight="1" x14ac:dyDescent="0.2"/>
    <row r="18886" ht="12.75" customHeight="1" x14ac:dyDescent="0.2"/>
    <row r="18887" ht="12.75" customHeight="1" x14ac:dyDescent="0.2"/>
    <row r="18888" ht="12.75" customHeight="1" x14ac:dyDescent="0.2"/>
    <row r="18889" ht="12.75" customHeight="1" x14ac:dyDescent="0.2"/>
    <row r="18890" ht="12.75" customHeight="1" x14ac:dyDescent="0.2"/>
    <row r="18891" ht="12.75" customHeight="1" x14ac:dyDescent="0.2"/>
    <row r="18892" ht="12.75" customHeight="1" x14ac:dyDescent="0.2"/>
    <row r="18893" ht="12.75" customHeight="1" x14ac:dyDescent="0.2"/>
    <row r="18894" ht="12.75" customHeight="1" x14ac:dyDescent="0.2"/>
    <row r="18895" ht="12.75" customHeight="1" x14ac:dyDescent="0.2"/>
    <row r="18896" ht="12.75" customHeight="1" x14ac:dyDescent="0.2"/>
    <row r="18897" ht="12.75" customHeight="1" x14ac:dyDescent="0.2"/>
    <row r="18898" ht="12.75" customHeight="1" x14ac:dyDescent="0.2"/>
    <row r="18899" ht="12.75" customHeight="1" x14ac:dyDescent="0.2"/>
    <row r="18900" ht="12.75" customHeight="1" x14ac:dyDescent="0.2"/>
    <row r="18901" ht="12.75" customHeight="1" x14ac:dyDescent="0.2"/>
    <row r="18902" ht="12.75" customHeight="1" x14ac:dyDescent="0.2"/>
    <row r="18903" ht="12.75" customHeight="1" x14ac:dyDescent="0.2"/>
    <row r="18904" ht="12.75" customHeight="1" x14ac:dyDescent="0.2"/>
    <row r="18905" ht="12.75" customHeight="1" x14ac:dyDescent="0.2"/>
    <row r="18906" ht="12.75" customHeight="1" x14ac:dyDescent="0.2"/>
    <row r="18907" ht="12.75" customHeight="1" x14ac:dyDescent="0.2"/>
    <row r="18908" ht="12.75" customHeight="1" x14ac:dyDescent="0.2"/>
    <row r="18909" ht="12.75" customHeight="1" x14ac:dyDescent="0.2"/>
    <row r="18910" ht="12.75" customHeight="1" x14ac:dyDescent="0.2"/>
    <row r="18911" ht="12.75" customHeight="1" x14ac:dyDescent="0.2"/>
    <row r="18912" ht="12.75" customHeight="1" x14ac:dyDescent="0.2"/>
    <row r="18913" ht="12.75" customHeight="1" x14ac:dyDescent="0.2"/>
    <row r="18914" ht="12.75" customHeight="1" x14ac:dyDescent="0.2"/>
    <row r="18915" ht="12.75" customHeight="1" x14ac:dyDescent="0.2"/>
    <row r="18916" ht="12.75" customHeight="1" x14ac:dyDescent="0.2"/>
    <row r="18917" ht="12.75" customHeight="1" x14ac:dyDescent="0.2"/>
    <row r="18918" ht="12.75" customHeight="1" x14ac:dyDescent="0.2"/>
    <row r="18919" ht="12.75" customHeight="1" x14ac:dyDescent="0.2"/>
    <row r="18920" ht="12.75" customHeight="1" x14ac:dyDescent="0.2"/>
    <row r="18921" ht="12.75" customHeight="1" x14ac:dyDescent="0.2"/>
    <row r="18922" ht="12.75" customHeight="1" x14ac:dyDescent="0.2"/>
    <row r="18923" ht="12.75" customHeight="1" x14ac:dyDescent="0.2"/>
    <row r="18924" ht="12.75" customHeight="1" x14ac:dyDescent="0.2"/>
    <row r="18925" ht="12.75" customHeight="1" x14ac:dyDescent="0.2"/>
    <row r="18926" ht="12.75" customHeight="1" x14ac:dyDescent="0.2"/>
    <row r="18927" ht="12.75" customHeight="1" x14ac:dyDescent="0.2"/>
    <row r="18928" ht="12.75" customHeight="1" x14ac:dyDescent="0.2"/>
    <row r="18929" ht="12.75" customHeight="1" x14ac:dyDescent="0.2"/>
    <row r="18930" ht="12.75" customHeight="1" x14ac:dyDescent="0.2"/>
    <row r="18931" ht="12.75" customHeight="1" x14ac:dyDescent="0.2"/>
    <row r="18932" ht="12.75" customHeight="1" x14ac:dyDescent="0.2"/>
    <row r="18933" ht="12.75" customHeight="1" x14ac:dyDescent="0.2"/>
    <row r="18934" ht="12.75" customHeight="1" x14ac:dyDescent="0.2"/>
    <row r="18935" ht="12.75" customHeight="1" x14ac:dyDescent="0.2"/>
    <row r="18936" ht="12.75" customHeight="1" x14ac:dyDescent="0.2"/>
    <row r="18937" ht="12.75" customHeight="1" x14ac:dyDescent="0.2"/>
    <row r="18938" ht="12.75" customHeight="1" x14ac:dyDescent="0.2"/>
    <row r="18939" ht="12.75" customHeight="1" x14ac:dyDescent="0.2"/>
    <row r="18940" ht="12.75" customHeight="1" x14ac:dyDescent="0.2"/>
    <row r="18941" ht="12.75" customHeight="1" x14ac:dyDescent="0.2"/>
    <row r="18942" ht="12.75" customHeight="1" x14ac:dyDescent="0.2"/>
    <row r="18943" ht="12.75" customHeight="1" x14ac:dyDescent="0.2"/>
    <row r="18944" ht="12.75" customHeight="1" x14ac:dyDescent="0.2"/>
    <row r="18945" ht="12.75" customHeight="1" x14ac:dyDescent="0.2"/>
    <row r="18946" ht="12.75" customHeight="1" x14ac:dyDescent="0.2"/>
    <row r="18947" ht="12.75" customHeight="1" x14ac:dyDescent="0.2"/>
    <row r="18948" ht="12.75" customHeight="1" x14ac:dyDescent="0.2"/>
    <row r="18949" ht="12.75" customHeight="1" x14ac:dyDescent="0.2"/>
    <row r="18950" ht="12.75" customHeight="1" x14ac:dyDescent="0.2"/>
    <row r="18951" ht="12.75" customHeight="1" x14ac:dyDescent="0.2"/>
    <row r="18952" ht="12.75" customHeight="1" x14ac:dyDescent="0.2"/>
    <row r="18953" ht="12.75" customHeight="1" x14ac:dyDescent="0.2"/>
    <row r="18954" ht="12.75" customHeight="1" x14ac:dyDescent="0.2"/>
    <row r="18955" ht="12.75" customHeight="1" x14ac:dyDescent="0.2"/>
    <row r="18956" ht="12.75" customHeight="1" x14ac:dyDescent="0.2"/>
    <row r="18957" ht="12.75" customHeight="1" x14ac:dyDescent="0.2"/>
    <row r="18958" ht="12.75" customHeight="1" x14ac:dyDescent="0.2"/>
    <row r="18959" ht="12.75" customHeight="1" x14ac:dyDescent="0.2"/>
    <row r="18960" ht="12.75" customHeight="1" x14ac:dyDescent="0.2"/>
    <row r="18961" ht="12.75" customHeight="1" x14ac:dyDescent="0.2"/>
    <row r="18962" ht="12.75" customHeight="1" x14ac:dyDescent="0.2"/>
    <row r="18963" ht="12.75" customHeight="1" x14ac:dyDescent="0.2"/>
    <row r="18964" ht="12.75" customHeight="1" x14ac:dyDescent="0.2"/>
    <row r="18965" ht="12.75" customHeight="1" x14ac:dyDescent="0.2"/>
    <row r="18966" ht="12.75" customHeight="1" x14ac:dyDescent="0.2"/>
    <row r="18967" ht="12.75" customHeight="1" x14ac:dyDescent="0.2"/>
    <row r="18968" ht="12.75" customHeight="1" x14ac:dyDescent="0.2"/>
    <row r="18969" ht="12.75" customHeight="1" x14ac:dyDescent="0.2"/>
    <row r="18970" ht="12.75" customHeight="1" x14ac:dyDescent="0.2"/>
    <row r="18971" ht="12.75" customHeight="1" x14ac:dyDescent="0.2"/>
    <row r="18972" ht="12.75" customHeight="1" x14ac:dyDescent="0.2"/>
    <row r="18973" ht="12.75" customHeight="1" x14ac:dyDescent="0.2"/>
    <row r="18974" ht="12.75" customHeight="1" x14ac:dyDescent="0.2"/>
    <row r="18975" ht="12.75" customHeight="1" x14ac:dyDescent="0.2"/>
    <row r="18976" ht="12.75" customHeight="1" x14ac:dyDescent="0.2"/>
    <row r="18977" ht="12.75" customHeight="1" x14ac:dyDescent="0.2"/>
    <row r="18978" ht="12.75" customHeight="1" x14ac:dyDescent="0.2"/>
    <row r="18979" ht="12.75" customHeight="1" x14ac:dyDescent="0.2"/>
    <row r="18980" ht="12.75" customHeight="1" x14ac:dyDescent="0.2"/>
    <row r="18981" ht="12.75" customHeight="1" x14ac:dyDescent="0.2"/>
    <row r="18982" ht="12.75" customHeight="1" x14ac:dyDescent="0.2"/>
    <row r="18983" ht="12.75" customHeight="1" x14ac:dyDescent="0.2"/>
    <row r="18984" ht="12.75" customHeight="1" x14ac:dyDescent="0.2"/>
    <row r="18985" ht="12.75" customHeight="1" x14ac:dyDescent="0.2"/>
    <row r="18986" ht="12.75" customHeight="1" x14ac:dyDescent="0.2"/>
    <row r="18987" ht="12.75" customHeight="1" x14ac:dyDescent="0.2"/>
    <row r="18988" ht="12.75" customHeight="1" x14ac:dyDescent="0.2"/>
    <row r="18989" ht="12.75" customHeight="1" x14ac:dyDescent="0.2"/>
    <row r="18990" ht="12.75" customHeight="1" x14ac:dyDescent="0.2"/>
    <row r="18991" ht="12.75" customHeight="1" x14ac:dyDescent="0.2"/>
    <row r="18992" ht="12.75" customHeight="1" x14ac:dyDescent="0.2"/>
    <row r="18993" ht="12.75" customHeight="1" x14ac:dyDescent="0.2"/>
    <row r="18994" ht="12.75" customHeight="1" x14ac:dyDescent="0.2"/>
    <row r="18995" ht="12.75" customHeight="1" x14ac:dyDescent="0.2"/>
    <row r="18996" ht="12.75" customHeight="1" x14ac:dyDescent="0.2"/>
    <row r="18997" ht="12.75" customHeight="1" x14ac:dyDescent="0.2"/>
    <row r="18998" ht="12.75" customHeight="1" x14ac:dyDescent="0.2"/>
    <row r="18999" ht="12.75" customHeight="1" x14ac:dyDescent="0.2"/>
    <row r="19000" ht="12.75" customHeight="1" x14ac:dyDescent="0.2"/>
    <row r="19001" ht="12.75" customHeight="1" x14ac:dyDescent="0.2"/>
    <row r="19002" ht="12.75" customHeight="1" x14ac:dyDescent="0.2"/>
    <row r="19003" ht="12.75" customHeight="1" x14ac:dyDescent="0.2"/>
    <row r="19004" ht="12.75" customHeight="1" x14ac:dyDescent="0.2"/>
    <row r="19005" ht="12.75" customHeight="1" x14ac:dyDescent="0.2"/>
    <row r="19006" ht="12.75" customHeight="1" x14ac:dyDescent="0.2"/>
    <row r="19007" ht="12.75" customHeight="1" x14ac:dyDescent="0.2"/>
    <row r="19008" ht="12.75" customHeight="1" x14ac:dyDescent="0.2"/>
    <row r="19009" ht="12.75" customHeight="1" x14ac:dyDescent="0.2"/>
    <row r="19010" ht="12.75" customHeight="1" x14ac:dyDescent="0.2"/>
    <row r="19011" ht="12.75" customHeight="1" x14ac:dyDescent="0.2"/>
    <row r="19012" ht="12.75" customHeight="1" x14ac:dyDescent="0.2"/>
    <row r="19013" ht="12.75" customHeight="1" x14ac:dyDescent="0.2"/>
    <row r="19014" ht="12.75" customHeight="1" x14ac:dyDescent="0.2"/>
    <row r="19015" ht="12.75" customHeight="1" x14ac:dyDescent="0.2"/>
    <row r="19016" ht="12.75" customHeight="1" x14ac:dyDescent="0.2"/>
    <row r="19017" ht="12.75" customHeight="1" x14ac:dyDescent="0.2"/>
    <row r="19018" ht="12.75" customHeight="1" x14ac:dyDescent="0.2"/>
    <row r="19019" ht="12.75" customHeight="1" x14ac:dyDescent="0.2"/>
    <row r="19020" ht="12.75" customHeight="1" x14ac:dyDescent="0.2"/>
    <row r="19021" ht="12.75" customHeight="1" x14ac:dyDescent="0.2"/>
    <row r="19022" ht="12.75" customHeight="1" x14ac:dyDescent="0.2"/>
    <row r="19023" ht="12.75" customHeight="1" x14ac:dyDescent="0.2"/>
    <row r="19024" ht="12.75" customHeight="1" x14ac:dyDescent="0.2"/>
    <row r="19025" ht="12.75" customHeight="1" x14ac:dyDescent="0.2"/>
    <row r="19026" ht="12.75" customHeight="1" x14ac:dyDescent="0.2"/>
    <row r="19027" ht="12.75" customHeight="1" x14ac:dyDescent="0.2"/>
    <row r="19028" ht="12.75" customHeight="1" x14ac:dyDescent="0.2"/>
    <row r="19029" ht="12.75" customHeight="1" x14ac:dyDescent="0.2"/>
    <row r="19030" ht="12.75" customHeight="1" x14ac:dyDescent="0.2"/>
    <row r="19031" ht="12.75" customHeight="1" x14ac:dyDescent="0.2"/>
    <row r="19032" ht="12.75" customHeight="1" x14ac:dyDescent="0.2"/>
    <row r="19033" ht="12.75" customHeight="1" x14ac:dyDescent="0.2"/>
    <row r="19034" ht="12.75" customHeight="1" x14ac:dyDescent="0.2"/>
    <row r="19035" ht="12.75" customHeight="1" x14ac:dyDescent="0.2"/>
    <row r="19036" ht="12.75" customHeight="1" x14ac:dyDescent="0.2"/>
    <row r="19037" ht="12.75" customHeight="1" x14ac:dyDescent="0.2"/>
    <row r="19038" ht="12.75" customHeight="1" x14ac:dyDescent="0.2"/>
    <row r="19039" ht="12.75" customHeight="1" x14ac:dyDescent="0.2"/>
    <row r="19040" ht="12.75" customHeight="1" x14ac:dyDescent="0.2"/>
    <row r="19041" ht="12.75" customHeight="1" x14ac:dyDescent="0.2"/>
    <row r="19042" ht="12.75" customHeight="1" x14ac:dyDescent="0.2"/>
    <row r="19043" ht="12.75" customHeight="1" x14ac:dyDescent="0.2"/>
    <row r="19044" ht="12.75" customHeight="1" x14ac:dyDescent="0.2"/>
    <row r="19045" ht="12.75" customHeight="1" x14ac:dyDescent="0.2"/>
    <row r="19046" ht="12.75" customHeight="1" x14ac:dyDescent="0.2"/>
    <row r="19047" ht="12.75" customHeight="1" x14ac:dyDescent="0.2"/>
    <row r="19048" ht="12.75" customHeight="1" x14ac:dyDescent="0.2"/>
    <row r="19049" ht="12.75" customHeight="1" x14ac:dyDescent="0.2"/>
    <row r="19050" ht="12.75" customHeight="1" x14ac:dyDescent="0.2"/>
    <row r="19051" ht="12.75" customHeight="1" x14ac:dyDescent="0.2"/>
    <row r="19052" ht="12.75" customHeight="1" x14ac:dyDescent="0.2"/>
    <row r="19053" ht="12.75" customHeight="1" x14ac:dyDescent="0.2"/>
    <row r="19054" ht="12.75" customHeight="1" x14ac:dyDescent="0.2"/>
    <row r="19055" ht="12.75" customHeight="1" x14ac:dyDescent="0.2"/>
    <row r="19056" ht="12.75" customHeight="1" x14ac:dyDescent="0.2"/>
    <row r="19057" ht="12.75" customHeight="1" x14ac:dyDescent="0.2"/>
    <row r="19058" ht="12.75" customHeight="1" x14ac:dyDescent="0.2"/>
    <row r="19059" ht="12.75" customHeight="1" x14ac:dyDescent="0.2"/>
    <row r="19060" ht="12.75" customHeight="1" x14ac:dyDescent="0.2"/>
    <row r="19061" ht="12.75" customHeight="1" x14ac:dyDescent="0.2"/>
    <row r="19062" ht="12.75" customHeight="1" x14ac:dyDescent="0.2"/>
    <row r="19063" ht="12.75" customHeight="1" x14ac:dyDescent="0.2"/>
    <row r="19064" ht="12.75" customHeight="1" x14ac:dyDescent="0.2"/>
    <row r="19065" ht="12.75" customHeight="1" x14ac:dyDescent="0.2"/>
    <row r="19066" ht="12.75" customHeight="1" x14ac:dyDescent="0.2"/>
    <row r="19067" ht="12.75" customHeight="1" x14ac:dyDescent="0.2"/>
    <row r="19068" ht="12.75" customHeight="1" x14ac:dyDescent="0.2"/>
    <row r="19069" ht="12.75" customHeight="1" x14ac:dyDescent="0.2"/>
    <row r="19070" ht="12.75" customHeight="1" x14ac:dyDescent="0.2"/>
    <row r="19071" ht="12.75" customHeight="1" x14ac:dyDescent="0.2"/>
    <row r="19072" ht="12.75" customHeight="1" x14ac:dyDescent="0.2"/>
    <row r="19073" ht="12.75" customHeight="1" x14ac:dyDescent="0.2"/>
    <row r="19074" ht="12.75" customHeight="1" x14ac:dyDescent="0.2"/>
    <row r="19075" ht="12.75" customHeight="1" x14ac:dyDescent="0.2"/>
    <row r="19076" ht="12.75" customHeight="1" x14ac:dyDescent="0.2"/>
    <row r="19077" ht="12.75" customHeight="1" x14ac:dyDescent="0.2"/>
    <row r="19078" ht="12.75" customHeight="1" x14ac:dyDescent="0.2"/>
    <row r="19079" ht="12.75" customHeight="1" x14ac:dyDescent="0.2"/>
    <row r="19080" ht="12.75" customHeight="1" x14ac:dyDescent="0.2"/>
    <row r="19081" ht="12.75" customHeight="1" x14ac:dyDescent="0.2"/>
    <row r="19082" ht="12.75" customHeight="1" x14ac:dyDescent="0.2"/>
    <row r="19083" ht="12.75" customHeight="1" x14ac:dyDescent="0.2"/>
    <row r="19084" ht="12.75" customHeight="1" x14ac:dyDescent="0.2"/>
    <row r="19085" ht="12.75" customHeight="1" x14ac:dyDescent="0.2"/>
    <row r="19086" ht="12.75" customHeight="1" x14ac:dyDescent="0.2"/>
    <row r="19087" ht="12.75" customHeight="1" x14ac:dyDescent="0.2"/>
    <row r="19088" ht="12.75" customHeight="1" x14ac:dyDescent="0.2"/>
    <row r="19089" ht="12.75" customHeight="1" x14ac:dyDescent="0.2"/>
    <row r="19090" ht="12.75" customHeight="1" x14ac:dyDescent="0.2"/>
    <row r="19091" ht="12.75" customHeight="1" x14ac:dyDescent="0.2"/>
    <row r="19092" ht="12.75" customHeight="1" x14ac:dyDescent="0.2"/>
    <row r="19093" ht="12.75" customHeight="1" x14ac:dyDescent="0.2"/>
    <row r="19094" ht="12.75" customHeight="1" x14ac:dyDescent="0.2"/>
    <row r="19095" ht="12.75" customHeight="1" x14ac:dyDescent="0.2"/>
    <row r="19096" ht="12.75" customHeight="1" x14ac:dyDescent="0.2"/>
    <row r="19097" ht="12.75" customHeight="1" x14ac:dyDescent="0.2"/>
    <row r="19098" ht="12.75" customHeight="1" x14ac:dyDescent="0.2"/>
    <row r="19099" ht="12.75" customHeight="1" x14ac:dyDescent="0.2"/>
    <row r="19100" ht="12.75" customHeight="1" x14ac:dyDescent="0.2"/>
    <row r="19101" ht="12.75" customHeight="1" x14ac:dyDescent="0.2"/>
    <row r="19102" ht="12.75" customHeight="1" x14ac:dyDescent="0.2"/>
    <row r="19103" ht="12.75" customHeight="1" x14ac:dyDescent="0.2"/>
    <row r="19104" ht="12.75" customHeight="1" x14ac:dyDescent="0.2"/>
    <row r="19105" ht="12.75" customHeight="1" x14ac:dyDescent="0.2"/>
    <row r="19106" ht="12.75" customHeight="1" x14ac:dyDescent="0.2"/>
    <row r="19107" ht="12.75" customHeight="1" x14ac:dyDescent="0.2"/>
    <row r="19108" ht="12.75" customHeight="1" x14ac:dyDescent="0.2"/>
    <row r="19109" ht="12.75" customHeight="1" x14ac:dyDescent="0.2"/>
    <row r="19110" ht="12.75" customHeight="1" x14ac:dyDescent="0.2"/>
    <row r="19111" ht="12.75" customHeight="1" x14ac:dyDescent="0.2"/>
    <row r="19112" ht="12.75" customHeight="1" x14ac:dyDescent="0.2"/>
    <row r="19113" ht="12.75" customHeight="1" x14ac:dyDescent="0.2"/>
    <row r="19114" ht="12.75" customHeight="1" x14ac:dyDescent="0.2"/>
    <row r="19115" ht="12.75" customHeight="1" x14ac:dyDescent="0.2"/>
    <row r="19116" ht="12.75" customHeight="1" x14ac:dyDescent="0.2"/>
    <row r="19117" ht="12.75" customHeight="1" x14ac:dyDescent="0.2"/>
    <row r="19118" ht="12.75" customHeight="1" x14ac:dyDescent="0.2"/>
    <row r="19119" ht="12.75" customHeight="1" x14ac:dyDescent="0.2"/>
    <row r="19120" ht="12.75" customHeight="1" x14ac:dyDescent="0.2"/>
    <row r="19121" ht="12.75" customHeight="1" x14ac:dyDescent="0.2"/>
    <row r="19122" ht="12.75" customHeight="1" x14ac:dyDescent="0.2"/>
    <row r="19123" ht="12.75" customHeight="1" x14ac:dyDescent="0.2"/>
    <row r="19124" ht="12.75" customHeight="1" x14ac:dyDescent="0.2"/>
    <row r="19125" ht="12.75" customHeight="1" x14ac:dyDescent="0.2"/>
    <row r="19126" ht="12.75" customHeight="1" x14ac:dyDescent="0.2"/>
    <row r="19127" ht="12.75" customHeight="1" x14ac:dyDescent="0.2"/>
    <row r="19128" ht="12.75" customHeight="1" x14ac:dyDescent="0.2"/>
    <row r="19129" ht="12.75" customHeight="1" x14ac:dyDescent="0.2"/>
    <row r="19130" ht="12.75" customHeight="1" x14ac:dyDescent="0.2"/>
    <row r="19131" ht="12.75" customHeight="1" x14ac:dyDescent="0.2"/>
    <row r="19132" ht="12.75" customHeight="1" x14ac:dyDescent="0.2"/>
    <row r="19133" ht="12.75" customHeight="1" x14ac:dyDescent="0.2"/>
    <row r="19134" ht="12.75" customHeight="1" x14ac:dyDescent="0.2"/>
    <row r="19135" ht="12.75" customHeight="1" x14ac:dyDescent="0.2"/>
    <row r="19136" ht="12.75" customHeight="1" x14ac:dyDescent="0.2"/>
    <row r="19137" ht="12.75" customHeight="1" x14ac:dyDescent="0.2"/>
    <row r="19138" ht="12.75" customHeight="1" x14ac:dyDescent="0.2"/>
    <row r="19139" ht="12.75" customHeight="1" x14ac:dyDescent="0.2"/>
    <row r="19140" ht="12.75" customHeight="1" x14ac:dyDescent="0.2"/>
    <row r="19141" ht="12.75" customHeight="1" x14ac:dyDescent="0.2"/>
    <row r="19142" ht="12.75" customHeight="1" x14ac:dyDescent="0.2"/>
    <row r="19143" ht="12.75" customHeight="1" x14ac:dyDescent="0.2"/>
    <row r="19144" ht="12.75" customHeight="1" x14ac:dyDescent="0.2"/>
    <row r="19145" ht="12.75" customHeight="1" x14ac:dyDescent="0.2"/>
    <row r="19146" ht="12.75" customHeight="1" x14ac:dyDescent="0.2"/>
    <row r="19147" ht="12.75" customHeight="1" x14ac:dyDescent="0.2"/>
    <row r="19148" ht="12.75" customHeight="1" x14ac:dyDescent="0.2"/>
    <row r="19149" ht="12.75" customHeight="1" x14ac:dyDescent="0.2"/>
    <row r="19150" ht="12.75" customHeight="1" x14ac:dyDescent="0.2"/>
    <row r="19151" ht="12.75" customHeight="1" x14ac:dyDescent="0.2"/>
    <row r="19152" ht="12.75" customHeight="1" x14ac:dyDescent="0.2"/>
    <row r="19153" ht="12.75" customHeight="1" x14ac:dyDescent="0.2"/>
    <row r="19154" ht="12.75" customHeight="1" x14ac:dyDescent="0.2"/>
    <row r="19155" ht="12.75" customHeight="1" x14ac:dyDescent="0.2"/>
    <row r="19156" ht="12.75" customHeight="1" x14ac:dyDescent="0.2"/>
    <row r="19157" ht="12.75" customHeight="1" x14ac:dyDescent="0.2"/>
    <row r="19158" ht="12.75" customHeight="1" x14ac:dyDescent="0.2"/>
    <row r="19159" ht="12.75" customHeight="1" x14ac:dyDescent="0.2"/>
    <row r="19160" ht="12.75" customHeight="1" x14ac:dyDescent="0.2"/>
    <row r="19161" ht="12.75" customHeight="1" x14ac:dyDescent="0.2"/>
    <row r="19162" ht="12.75" customHeight="1" x14ac:dyDescent="0.2"/>
    <row r="19163" ht="12.75" customHeight="1" x14ac:dyDescent="0.2"/>
    <row r="19164" ht="12.75" customHeight="1" x14ac:dyDescent="0.2"/>
    <row r="19165" ht="12.75" customHeight="1" x14ac:dyDescent="0.2"/>
    <row r="19166" ht="12.75" customHeight="1" x14ac:dyDescent="0.2"/>
    <row r="19167" ht="12.75" customHeight="1" x14ac:dyDescent="0.2"/>
    <row r="19168" ht="12.75" customHeight="1" x14ac:dyDescent="0.2"/>
    <row r="19169" ht="12.75" customHeight="1" x14ac:dyDescent="0.2"/>
    <row r="19170" ht="12.75" customHeight="1" x14ac:dyDescent="0.2"/>
    <row r="19171" ht="12.75" customHeight="1" x14ac:dyDescent="0.2"/>
    <row r="19172" ht="12.75" customHeight="1" x14ac:dyDescent="0.2"/>
    <row r="19173" ht="12.75" customHeight="1" x14ac:dyDescent="0.2"/>
    <row r="19174" ht="12.75" customHeight="1" x14ac:dyDescent="0.2"/>
    <row r="19175" ht="12.75" customHeight="1" x14ac:dyDescent="0.2"/>
    <row r="19176" ht="12.75" customHeight="1" x14ac:dyDescent="0.2"/>
    <row r="19177" ht="12.75" customHeight="1" x14ac:dyDescent="0.2"/>
    <row r="19178" ht="12.75" customHeight="1" x14ac:dyDescent="0.2"/>
    <row r="19179" ht="12.75" customHeight="1" x14ac:dyDescent="0.2"/>
    <row r="19180" ht="12.75" customHeight="1" x14ac:dyDescent="0.2"/>
    <row r="19181" ht="12.75" customHeight="1" x14ac:dyDescent="0.2"/>
    <row r="19182" ht="12.75" customHeight="1" x14ac:dyDescent="0.2"/>
    <row r="19183" ht="12.75" customHeight="1" x14ac:dyDescent="0.2"/>
    <row r="19184" ht="12.75" customHeight="1" x14ac:dyDescent="0.2"/>
    <row r="19185" ht="12.75" customHeight="1" x14ac:dyDescent="0.2"/>
    <row r="19186" ht="12.75" customHeight="1" x14ac:dyDescent="0.2"/>
    <row r="19187" ht="12.75" customHeight="1" x14ac:dyDescent="0.2"/>
    <row r="19188" ht="12.75" customHeight="1" x14ac:dyDescent="0.2"/>
    <row r="19189" ht="12.75" customHeight="1" x14ac:dyDescent="0.2"/>
    <row r="19190" ht="12.75" customHeight="1" x14ac:dyDescent="0.2"/>
    <row r="19191" ht="12.75" customHeight="1" x14ac:dyDescent="0.2"/>
    <row r="19192" ht="12.75" customHeight="1" x14ac:dyDescent="0.2"/>
    <row r="19193" ht="12.75" customHeight="1" x14ac:dyDescent="0.2"/>
    <row r="19194" ht="12.75" customHeight="1" x14ac:dyDescent="0.2"/>
    <row r="19195" ht="12.75" customHeight="1" x14ac:dyDescent="0.2"/>
    <row r="19196" ht="12.75" customHeight="1" x14ac:dyDescent="0.2"/>
    <row r="19197" ht="12.75" customHeight="1" x14ac:dyDescent="0.2"/>
    <row r="19198" ht="12.75" customHeight="1" x14ac:dyDescent="0.2"/>
    <row r="19199" ht="12.75" customHeight="1" x14ac:dyDescent="0.2"/>
    <row r="19200" ht="12.75" customHeight="1" x14ac:dyDescent="0.2"/>
    <row r="19201" ht="12.75" customHeight="1" x14ac:dyDescent="0.2"/>
    <row r="19202" ht="12.75" customHeight="1" x14ac:dyDescent="0.2"/>
    <row r="19203" ht="12.75" customHeight="1" x14ac:dyDescent="0.2"/>
    <row r="19204" ht="12.75" customHeight="1" x14ac:dyDescent="0.2"/>
    <row r="19205" ht="12.75" customHeight="1" x14ac:dyDescent="0.2"/>
    <row r="19206" ht="12.75" customHeight="1" x14ac:dyDescent="0.2"/>
    <row r="19207" ht="12.75" customHeight="1" x14ac:dyDescent="0.2"/>
    <row r="19208" ht="12.75" customHeight="1" x14ac:dyDescent="0.2"/>
    <row r="19209" ht="12.75" customHeight="1" x14ac:dyDescent="0.2"/>
    <row r="19210" ht="12.75" customHeight="1" x14ac:dyDescent="0.2"/>
    <row r="19211" ht="12.75" customHeight="1" x14ac:dyDescent="0.2"/>
    <row r="19212" ht="12.75" customHeight="1" x14ac:dyDescent="0.2"/>
    <row r="19213" ht="12.75" customHeight="1" x14ac:dyDescent="0.2"/>
    <row r="19214" ht="12.75" customHeight="1" x14ac:dyDescent="0.2"/>
    <row r="19215" ht="12.75" customHeight="1" x14ac:dyDescent="0.2"/>
    <row r="19216" ht="12.75" customHeight="1" x14ac:dyDescent="0.2"/>
    <row r="19217" ht="12.75" customHeight="1" x14ac:dyDescent="0.2"/>
    <row r="19218" ht="12.75" customHeight="1" x14ac:dyDescent="0.2"/>
    <row r="19219" ht="12.75" customHeight="1" x14ac:dyDescent="0.2"/>
    <row r="19220" ht="12.75" customHeight="1" x14ac:dyDescent="0.2"/>
    <row r="19221" ht="12.75" customHeight="1" x14ac:dyDescent="0.2"/>
    <row r="19222" ht="12.75" customHeight="1" x14ac:dyDescent="0.2"/>
    <row r="19223" ht="12.75" customHeight="1" x14ac:dyDescent="0.2"/>
    <row r="19224" ht="12.75" customHeight="1" x14ac:dyDescent="0.2"/>
    <row r="19225" ht="12.75" customHeight="1" x14ac:dyDescent="0.2"/>
    <row r="19226" ht="12.75" customHeight="1" x14ac:dyDescent="0.2"/>
    <row r="19227" ht="12.75" customHeight="1" x14ac:dyDescent="0.2"/>
    <row r="19228" ht="12.75" customHeight="1" x14ac:dyDescent="0.2"/>
    <row r="19229" ht="12.75" customHeight="1" x14ac:dyDescent="0.2"/>
    <row r="19230" ht="12.75" customHeight="1" x14ac:dyDescent="0.2"/>
    <row r="19231" ht="12.75" customHeight="1" x14ac:dyDescent="0.2"/>
    <row r="19232" ht="12.75" customHeight="1" x14ac:dyDescent="0.2"/>
    <row r="19233" ht="12.75" customHeight="1" x14ac:dyDescent="0.2"/>
    <row r="19234" ht="12.75" customHeight="1" x14ac:dyDescent="0.2"/>
    <row r="19235" ht="12.75" customHeight="1" x14ac:dyDescent="0.2"/>
    <row r="19236" ht="12.75" customHeight="1" x14ac:dyDescent="0.2"/>
    <row r="19237" ht="12.75" customHeight="1" x14ac:dyDescent="0.2"/>
    <row r="19238" ht="12.75" customHeight="1" x14ac:dyDescent="0.2"/>
    <row r="19239" ht="12.75" customHeight="1" x14ac:dyDescent="0.2"/>
    <row r="19240" ht="12.75" customHeight="1" x14ac:dyDescent="0.2"/>
    <row r="19241" ht="12.75" customHeight="1" x14ac:dyDescent="0.2"/>
    <row r="19242" ht="12.75" customHeight="1" x14ac:dyDescent="0.2"/>
    <row r="19243" ht="12.75" customHeight="1" x14ac:dyDescent="0.2"/>
    <row r="19244" ht="12.75" customHeight="1" x14ac:dyDescent="0.2"/>
    <row r="19245" ht="12.75" customHeight="1" x14ac:dyDescent="0.2"/>
    <row r="19246" ht="12.75" customHeight="1" x14ac:dyDescent="0.2"/>
    <row r="19247" ht="12.75" customHeight="1" x14ac:dyDescent="0.2"/>
    <row r="19248" ht="12.75" customHeight="1" x14ac:dyDescent="0.2"/>
    <row r="19249" ht="12.75" customHeight="1" x14ac:dyDescent="0.2"/>
    <row r="19250" ht="12.75" customHeight="1" x14ac:dyDescent="0.2"/>
    <row r="19251" ht="12.75" customHeight="1" x14ac:dyDescent="0.2"/>
    <row r="19252" ht="12.75" customHeight="1" x14ac:dyDescent="0.2"/>
    <row r="19253" ht="12.75" customHeight="1" x14ac:dyDescent="0.2"/>
    <row r="19254" ht="12.75" customHeight="1" x14ac:dyDescent="0.2"/>
    <row r="19255" ht="12.75" customHeight="1" x14ac:dyDescent="0.2"/>
    <row r="19256" ht="12.75" customHeight="1" x14ac:dyDescent="0.2"/>
    <row r="19257" ht="12.75" customHeight="1" x14ac:dyDescent="0.2"/>
    <row r="19258" ht="12.75" customHeight="1" x14ac:dyDescent="0.2"/>
    <row r="19259" ht="12.75" customHeight="1" x14ac:dyDescent="0.2"/>
    <row r="19260" ht="12.75" customHeight="1" x14ac:dyDescent="0.2"/>
    <row r="19261" ht="12.75" customHeight="1" x14ac:dyDescent="0.2"/>
    <row r="19262" ht="12.75" customHeight="1" x14ac:dyDescent="0.2"/>
    <row r="19263" ht="12.75" customHeight="1" x14ac:dyDescent="0.2"/>
    <row r="19264" ht="12.75" customHeight="1" x14ac:dyDescent="0.2"/>
    <row r="19265" ht="12.75" customHeight="1" x14ac:dyDescent="0.2"/>
    <row r="19266" ht="12.75" customHeight="1" x14ac:dyDescent="0.2"/>
    <row r="19267" ht="12.75" customHeight="1" x14ac:dyDescent="0.2"/>
    <row r="19268" ht="12.75" customHeight="1" x14ac:dyDescent="0.2"/>
    <row r="19269" ht="12.75" customHeight="1" x14ac:dyDescent="0.2"/>
    <row r="19270" ht="12.75" customHeight="1" x14ac:dyDescent="0.2"/>
    <row r="19271" ht="12.75" customHeight="1" x14ac:dyDescent="0.2"/>
    <row r="19272" ht="12.75" customHeight="1" x14ac:dyDescent="0.2"/>
    <row r="19273" ht="12.75" customHeight="1" x14ac:dyDescent="0.2"/>
    <row r="19274" ht="12.75" customHeight="1" x14ac:dyDescent="0.2"/>
    <row r="19275" ht="12.75" customHeight="1" x14ac:dyDescent="0.2"/>
    <row r="19276" ht="12.75" customHeight="1" x14ac:dyDescent="0.2"/>
    <row r="19277" ht="12.75" customHeight="1" x14ac:dyDescent="0.2"/>
    <row r="19278" ht="12.75" customHeight="1" x14ac:dyDescent="0.2"/>
    <row r="19279" ht="12.75" customHeight="1" x14ac:dyDescent="0.2"/>
    <row r="19280" ht="12.75" customHeight="1" x14ac:dyDescent="0.2"/>
    <row r="19281" ht="12.75" customHeight="1" x14ac:dyDescent="0.2"/>
    <row r="19282" ht="12.75" customHeight="1" x14ac:dyDescent="0.2"/>
    <row r="19283" ht="12.75" customHeight="1" x14ac:dyDescent="0.2"/>
    <row r="19284" ht="12.75" customHeight="1" x14ac:dyDescent="0.2"/>
    <row r="19285" ht="12.75" customHeight="1" x14ac:dyDescent="0.2"/>
    <row r="19286" ht="12.75" customHeight="1" x14ac:dyDescent="0.2"/>
    <row r="19287" ht="12.75" customHeight="1" x14ac:dyDescent="0.2"/>
    <row r="19288" ht="12.75" customHeight="1" x14ac:dyDescent="0.2"/>
    <row r="19289" ht="12.75" customHeight="1" x14ac:dyDescent="0.2"/>
    <row r="19290" ht="12.75" customHeight="1" x14ac:dyDescent="0.2"/>
    <row r="19291" ht="12.75" customHeight="1" x14ac:dyDescent="0.2"/>
    <row r="19292" ht="12.75" customHeight="1" x14ac:dyDescent="0.2"/>
    <row r="19293" ht="12.75" customHeight="1" x14ac:dyDescent="0.2"/>
    <row r="19294" ht="12.75" customHeight="1" x14ac:dyDescent="0.2"/>
    <row r="19295" ht="12.75" customHeight="1" x14ac:dyDescent="0.2"/>
    <row r="19296" ht="12.75" customHeight="1" x14ac:dyDescent="0.2"/>
    <row r="19297" ht="12.75" customHeight="1" x14ac:dyDescent="0.2"/>
    <row r="19298" ht="12.75" customHeight="1" x14ac:dyDescent="0.2"/>
    <row r="19299" ht="12.75" customHeight="1" x14ac:dyDescent="0.2"/>
    <row r="19300" ht="12.75" customHeight="1" x14ac:dyDescent="0.2"/>
    <row r="19301" ht="12.75" customHeight="1" x14ac:dyDescent="0.2"/>
    <row r="19302" ht="12.75" customHeight="1" x14ac:dyDescent="0.2"/>
    <row r="19303" ht="12.75" customHeight="1" x14ac:dyDescent="0.2"/>
    <row r="19304" ht="12.75" customHeight="1" x14ac:dyDescent="0.2"/>
    <row r="19305" ht="12.75" customHeight="1" x14ac:dyDescent="0.2"/>
    <row r="19306" ht="12.75" customHeight="1" x14ac:dyDescent="0.2"/>
    <row r="19307" ht="12.75" customHeight="1" x14ac:dyDescent="0.2"/>
    <row r="19308" ht="12.75" customHeight="1" x14ac:dyDescent="0.2"/>
    <row r="19309" ht="12.75" customHeight="1" x14ac:dyDescent="0.2"/>
    <row r="19310" ht="12.75" customHeight="1" x14ac:dyDescent="0.2"/>
    <row r="19311" ht="12.75" customHeight="1" x14ac:dyDescent="0.2"/>
    <row r="19312" ht="12.75" customHeight="1" x14ac:dyDescent="0.2"/>
    <row r="19313" ht="12.75" customHeight="1" x14ac:dyDescent="0.2"/>
    <row r="19314" ht="12.75" customHeight="1" x14ac:dyDescent="0.2"/>
    <row r="19315" ht="12.75" customHeight="1" x14ac:dyDescent="0.2"/>
    <row r="19316" ht="12.75" customHeight="1" x14ac:dyDescent="0.2"/>
    <row r="19317" ht="12.75" customHeight="1" x14ac:dyDescent="0.2"/>
    <row r="19318" ht="12.75" customHeight="1" x14ac:dyDescent="0.2"/>
    <row r="19319" ht="12.75" customHeight="1" x14ac:dyDescent="0.2"/>
    <row r="19320" ht="12.75" customHeight="1" x14ac:dyDescent="0.2"/>
    <row r="19321" ht="12.75" customHeight="1" x14ac:dyDescent="0.2"/>
    <row r="19322" ht="12.75" customHeight="1" x14ac:dyDescent="0.2"/>
    <row r="19323" ht="12.75" customHeight="1" x14ac:dyDescent="0.2"/>
    <row r="19324" ht="12.75" customHeight="1" x14ac:dyDescent="0.2"/>
    <row r="19325" ht="12.75" customHeight="1" x14ac:dyDescent="0.2"/>
    <row r="19326" ht="12.75" customHeight="1" x14ac:dyDescent="0.2"/>
    <row r="19327" ht="12.75" customHeight="1" x14ac:dyDescent="0.2"/>
    <row r="19328" ht="12.75" customHeight="1" x14ac:dyDescent="0.2"/>
    <row r="19329" ht="12.75" customHeight="1" x14ac:dyDescent="0.2"/>
    <row r="19330" ht="12.75" customHeight="1" x14ac:dyDescent="0.2"/>
    <row r="19331" ht="12.75" customHeight="1" x14ac:dyDescent="0.2"/>
    <row r="19332" ht="12.75" customHeight="1" x14ac:dyDescent="0.2"/>
    <row r="19333" ht="12.75" customHeight="1" x14ac:dyDescent="0.2"/>
    <row r="19334" ht="12.75" customHeight="1" x14ac:dyDescent="0.2"/>
    <row r="19335" ht="12.75" customHeight="1" x14ac:dyDescent="0.2"/>
    <row r="19336" ht="12.75" customHeight="1" x14ac:dyDescent="0.2"/>
    <row r="19337" ht="12.75" customHeight="1" x14ac:dyDescent="0.2"/>
    <row r="19338" ht="12.75" customHeight="1" x14ac:dyDescent="0.2"/>
    <row r="19339" ht="12.75" customHeight="1" x14ac:dyDescent="0.2"/>
    <row r="19340" ht="12.75" customHeight="1" x14ac:dyDescent="0.2"/>
    <row r="19341" ht="12.75" customHeight="1" x14ac:dyDescent="0.2"/>
    <row r="19342" ht="12.75" customHeight="1" x14ac:dyDescent="0.2"/>
    <row r="19343" ht="12.75" customHeight="1" x14ac:dyDescent="0.2"/>
    <row r="19344" ht="12.75" customHeight="1" x14ac:dyDescent="0.2"/>
    <row r="19345" ht="12.75" customHeight="1" x14ac:dyDescent="0.2"/>
    <row r="19346" ht="12.75" customHeight="1" x14ac:dyDescent="0.2"/>
    <row r="19347" ht="12.75" customHeight="1" x14ac:dyDescent="0.2"/>
    <row r="19348" ht="12.75" customHeight="1" x14ac:dyDescent="0.2"/>
    <row r="19349" ht="12.75" customHeight="1" x14ac:dyDescent="0.2"/>
    <row r="19350" ht="12.75" customHeight="1" x14ac:dyDescent="0.2"/>
    <row r="19351" ht="12.75" customHeight="1" x14ac:dyDescent="0.2"/>
    <row r="19352" ht="12.75" customHeight="1" x14ac:dyDescent="0.2"/>
    <row r="19353" ht="12.75" customHeight="1" x14ac:dyDescent="0.2"/>
    <row r="19354" ht="12.75" customHeight="1" x14ac:dyDescent="0.2"/>
    <row r="19355" ht="12.75" customHeight="1" x14ac:dyDescent="0.2"/>
    <row r="19356" ht="12.75" customHeight="1" x14ac:dyDescent="0.2"/>
    <row r="19357" ht="12.75" customHeight="1" x14ac:dyDescent="0.2"/>
    <row r="19358" ht="12.75" customHeight="1" x14ac:dyDescent="0.2"/>
    <row r="19359" ht="12.75" customHeight="1" x14ac:dyDescent="0.2"/>
    <row r="19360" ht="12.75" customHeight="1" x14ac:dyDescent="0.2"/>
    <row r="19361" ht="12.75" customHeight="1" x14ac:dyDescent="0.2"/>
    <row r="19362" ht="12.75" customHeight="1" x14ac:dyDescent="0.2"/>
    <row r="19363" ht="12.75" customHeight="1" x14ac:dyDescent="0.2"/>
    <row r="19364" ht="12.75" customHeight="1" x14ac:dyDescent="0.2"/>
    <row r="19365" ht="12.75" customHeight="1" x14ac:dyDescent="0.2"/>
    <row r="19366" ht="12.75" customHeight="1" x14ac:dyDescent="0.2"/>
    <row r="19367" ht="12.75" customHeight="1" x14ac:dyDescent="0.2"/>
    <row r="19368" ht="12.75" customHeight="1" x14ac:dyDescent="0.2"/>
    <row r="19369" ht="12.75" customHeight="1" x14ac:dyDescent="0.2"/>
    <row r="19370" ht="12.75" customHeight="1" x14ac:dyDescent="0.2"/>
    <row r="19371" ht="12.75" customHeight="1" x14ac:dyDescent="0.2"/>
    <row r="19372" ht="12.75" customHeight="1" x14ac:dyDescent="0.2"/>
    <row r="19373" ht="12.75" customHeight="1" x14ac:dyDescent="0.2"/>
    <row r="19374" ht="12.75" customHeight="1" x14ac:dyDescent="0.2"/>
    <row r="19375" ht="12.75" customHeight="1" x14ac:dyDescent="0.2"/>
    <row r="19376" ht="12.75" customHeight="1" x14ac:dyDescent="0.2"/>
    <row r="19377" ht="12.75" customHeight="1" x14ac:dyDescent="0.2"/>
    <row r="19378" ht="12.75" customHeight="1" x14ac:dyDescent="0.2"/>
    <row r="19379" ht="12.75" customHeight="1" x14ac:dyDescent="0.2"/>
    <row r="19380" ht="12.75" customHeight="1" x14ac:dyDescent="0.2"/>
    <row r="19381" ht="12.75" customHeight="1" x14ac:dyDescent="0.2"/>
    <row r="19382" ht="12.75" customHeight="1" x14ac:dyDescent="0.2"/>
    <row r="19383" ht="12.75" customHeight="1" x14ac:dyDescent="0.2"/>
    <row r="19384" ht="12.75" customHeight="1" x14ac:dyDescent="0.2"/>
    <row r="19385" ht="12.75" customHeight="1" x14ac:dyDescent="0.2"/>
    <row r="19386" ht="12.75" customHeight="1" x14ac:dyDescent="0.2"/>
    <row r="19387" ht="12.75" customHeight="1" x14ac:dyDescent="0.2"/>
    <row r="19388" ht="12.75" customHeight="1" x14ac:dyDescent="0.2"/>
    <row r="19389" ht="12.75" customHeight="1" x14ac:dyDescent="0.2"/>
    <row r="19390" ht="12.75" customHeight="1" x14ac:dyDescent="0.2"/>
    <row r="19391" ht="12.75" customHeight="1" x14ac:dyDescent="0.2"/>
    <row r="19392" ht="12.75" customHeight="1" x14ac:dyDescent="0.2"/>
    <row r="19393" ht="12.75" customHeight="1" x14ac:dyDescent="0.2"/>
    <row r="19394" ht="12.75" customHeight="1" x14ac:dyDescent="0.2"/>
    <row r="19395" ht="12.75" customHeight="1" x14ac:dyDescent="0.2"/>
    <row r="19396" ht="12.75" customHeight="1" x14ac:dyDescent="0.2"/>
    <row r="19397" ht="12.75" customHeight="1" x14ac:dyDescent="0.2"/>
    <row r="19398" ht="12.75" customHeight="1" x14ac:dyDescent="0.2"/>
    <row r="19399" ht="12.75" customHeight="1" x14ac:dyDescent="0.2"/>
    <row r="19400" ht="12.75" customHeight="1" x14ac:dyDescent="0.2"/>
    <row r="19401" ht="12.75" customHeight="1" x14ac:dyDescent="0.2"/>
    <row r="19402" ht="12.75" customHeight="1" x14ac:dyDescent="0.2"/>
    <row r="19403" ht="12.75" customHeight="1" x14ac:dyDescent="0.2"/>
    <row r="19404" ht="12.75" customHeight="1" x14ac:dyDescent="0.2"/>
    <row r="19405" ht="12.75" customHeight="1" x14ac:dyDescent="0.2"/>
    <row r="19406" ht="12.75" customHeight="1" x14ac:dyDescent="0.2"/>
    <row r="19407" ht="12.75" customHeight="1" x14ac:dyDescent="0.2"/>
    <row r="19408" ht="12.75" customHeight="1" x14ac:dyDescent="0.2"/>
    <row r="19409" ht="12.75" customHeight="1" x14ac:dyDescent="0.2"/>
    <row r="19410" ht="12.75" customHeight="1" x14ac:dyDescent="0.2"/>
    <row r="19411" ht="12.75" customHeight="1" x14ac:dyDescent="0.2"/>
    <row r="19412" ht="12.75" customHeight="1" x14ac:dyDescent="0.2"/>
    <row r="19413" ht="12.75" customHeight="1" x14ac:dyDescent="0.2"/>
    <row r="19414" ht="12.75" customHeight="1" x14ac:dyDescent="0.2"/>
    <row r="19415" ht="12.75" customHeight="1" x14ac:dyDescent="0.2"/>
    <row r="19416" ht="12.75" customHeight="1" x14ac:dyDescent="0.2"/>
    <row r="19417" ht="12.75" customHeight="1" x14ac:dyDescent="0.2"/>
    <row r="19418" ht="12.75" customHeight="1" x14ac:dyDescent="0.2"/>
    <row r="19419" ht="12.75" customHeight="1" x14ac:dyDescent="0.2"/>
    <row r="19420" ht="12.75" customHeight="1" x14ac:dyDescent="0.2"/>
    <row r="19421" ht="12.75" customHeight="1" x14ac:dyDescent="0.2"/>
    <row r="19422" ht="12.75" customHeight="1" x14ac:dyDescent="0.2"/>
    <row r="19423" ht="12.75" customHeight="1" x14ac:dyDescent="0.2"/>
    <row r="19424" ht="12.75" customHeight="1" x14ac:dyDescent="0.2"/>
    <row r="19425" ht="12.75" customHeight="1" x14ac:dyDescent="0.2"/>
    <row r="19426" ht="12.75" customHeight="1" x14ac:dyDescent="0.2"/>
    <row r="19427" ht="12.75" customHeight="1" x14ac:dyDescent="0.2"/>
    <row r="19428" ht="12.75" customHeight="1" x14ac:dyDescent="0.2"/>
    <row r="19429" ht="12.75" customHeight="1" x14ac:dyDescent="0.2"/>
    <row r="19430" ht="12.75" customHeight="1" x14ac:dyDescent="0.2"/>
    <row r="19431" ht="12.75" customHeight="1" x14ac:dyDescent="0.2"/>
    <row r="19432" ht="12.75" customHeight="1" x14ac:dyDescent="0.2"/>
    <row r="19433" ht="12.75" customHeight="1" x14ac:dyDescent="0.2"/>
    <row r="19434" ht="12.75" customHeight="1" x14ac:dyDescent="0.2"/>
    <row r="19435" ht="12.75" customHeight="1" x14ac:dyDescent="0.2"/>
    <row r="19436" ht="12.75" customHeight="1" x14ac:dyDescent="0.2"/>
    <row r="19437" ht="12.75" customHeight="1" x14ac:dyDescent="0.2"/>
    <row r="19438" ht="12.75" customHeight="1" x14ac:dyDescent="0.2"/>
    <row r="19439" ht="12.75" customHeight="1" x14ac:dyDescent="0.2"/>
    <row r="19440" ht="12.75" customHeight="1" x14ac:dyDescent="0.2"/>
    <row r="19441" ht="12.75" customHeight="1" x14ac:dyDescent="0.2"/>
    <row r="19442" ht="12.75" customHeight="1" x14ac:dyDescent="0.2"/>
    <row r="19443" ht="12.75" customHeight="1" x14ac:dyDescent="0.2"/>
    <row r="19444" ht="12.75" customHeight="1" x14ac:dyDescent="0.2"/>
    <row r="19445" ht="12.75" customHeight="1" x14ac:dyDescent="0.2"/>
    <row r="19446" ht="12.75" customHeight="1" x14ac:dyDescent="0.2"/>
    <row r="19447" ht="12.75" customHeight="1" x14ac:dyDescent="0.2"/>
    <row r="19448" ht="12.75" customHeight="1" x14ac:dyDescent="0.2"/>
    <row r="19449" ht="12.75" customHeight="1" x14ac:dyDescent="0.2"/>
    <row r="19450" ht="12.75" customHeight="1" x14ac:dyDescent="0.2"/>
    <row r="19451" ht="12.75" customHeight="1" x14ac:dyDescent="0.2"/>
    <row r="19452" ht="12.75" customHeight="1" x14ac:dyDescent="0.2"/>
    <row r="19453" ht="12.75" customHeight="1" x14ac:dyDescent="0.2"/>
    <row r="19454" ht="12.75" customHeight="1" x14ac:dyDescent="0.2"/>
    <row r="19455" ht="12.75" customHeight="1" x14ac:dyDescent="0.2"/>
    <row r="19456" ht="12.75" customHeight="1" x14ac:dyDescent="0.2"/>
    <row r="19457" ht="12.75" customHeight="1" x14ac:dyDescent="0.2"/>
    <row r="19458" ht="12.75" customHeight="1" x14ac:dyDescent="0.2"/>
    <row r="19459" ht="12.75" customHeight="1" x14ac:dyDescent="0.2"/>
    <row r="19460" ht="12.75" customHeight="1" x14ac:dyDescent="0.2"/>
    <row r="19461" ht="12.75" customHeight="1" x14ac:dyDescent="0.2"/>
    <row r="19462" ht="12.75" customHeight="1" x14ac:dyDescent="0.2"/>
    <row r="19463" ht="12.75" customHeight="1" x14ac:dyDescent="0.2"/>
    <row r="19464" ht="12.75" customHeight="1" x14ac:dyDescent="0.2"/>
    <row r="19465" ht="12.75" customHeight="1" x14ac:dyDescent="0.2"/>
    <row r="19466" ht="12.75" customHeight="1" x14ac:dyDescent="0.2"/>
    <row r="19467" ht="12.75" customHeight="1" x14ac:dyDescent="0.2"/>
    <row r="19468" ht="12.75" customHeight="1" x14ac:dyDescent="0.2"/>
    <row r="19469" ht="12.75" customHeight="1" x14ac:dyDescent="0.2"/>
    <row r="19470" ht="12.75" customHeight="1" x14ac:dyDescent="0.2"/>
    <row r="19471" ht="12.75" customHeight="1" x14ac:dyDescent="0.2"/>
    <row r="19472" ht="12.75" customHeight="1" x14ac:dyDescent="0.2"/>
    <row r="19473" ht="12.75" customHeight="1" x14ac:dyDescent="0.2"/>
    <row r="19474" ht="12.75" customHeight="1" x14ac:dyDescent="0.2"/>
    <row r="19475" ht="12.75" customHeight="1" x14ac:dyDescent="0.2"/>
    <row r="19476" ht="12.75" customHeight="1" x14ac:dyDescent="0.2"/>
    <row r="19477" ht="12.75" customHeight="1" x14ac:dyDescent="0.2"/>
    <row r="19478" ht="12.75" customHeight="1" x14ac:dyDescent="0.2"/>
    <row r="19479" ht="12.75" customHeight="1" x14ac:dyDescent="0.2"/>
    <row r="19480" ht="12.75" customHeight="1" x14ac:dyDescent="0.2"/>
    <row r="19481" ht="12.75" customHeight="1" x14ac:dyDescent="0.2"/>
    <row r="19482" ht="12.75" customHeight="1" x14ac:dyDescent="0.2"/>
    <row r="19483" ht="12.75" customHeight="1" x14ac:dyDescent="0.2"/>
    <row r="19484" ht="12.75" customHeight="1" x14ac:dyDescent="0.2"/>
    <row r="19485" ht="12.75" customHeight="1" x14ac:dyDescent="0.2"/>
    <row r="19486" ht="12.75" customHeight="1" x14ac:dyDescent="0.2"/>
    <row r="19487" ht="12.75" customHeight="1" x14ac:dyDescent="0.2"/>
    <row r="19488" ht="12.75" customHeight="1" x14ac:dyDescent="0.2"/>
    <row r="19489" ht="12.75" customHeight="1" x14ac:dyDescent="0.2"/>
    <row r="19490" ht="12.75" customHeight="1" x14ac:dyDescent="0.2"/>
    <row r="19491" ht="12.75" customHeight="1" x14ac:dyDescent="0.2"/>
    <row r="19492" ht="12.75" customHeight="1" x14ac:dyDescent="0.2"/>
    <row r="19493" ht="12.75" customHeight="1" x14ac:dyDescent="0.2"/>
    <row r="19494" ht="12.75" customHeight="1" x14ac:dyDescent="0.2"/>
    <row r="19495" ht="12.75" customHeight="1" x14ac:dyDescent="0.2"/>
    <row r="19496" ht="12.75" customHeight="1" x14ac:dyDescent="0.2"/>
    <row r="19497" ht="12.75" customHeight="1" x14ac:dyDescent="0.2"/>
    <row r="19498" ht="12.75" customHeight="1" x14ac:dyDescent="0.2"/>
    <row r="19499" ht="12.75" customHeight="1" x14ac:dyDescent="0.2"/>
    <row r="19500" ht="12.75" customHeight="1" x14ac:dyDescent="0.2"/>
    <row r="19501" ht="12.75" customHeight="1" x14ac:dyDescent="0.2"/>
    <row r="19502" ht="12.75" customHeight="1" x14ac:dyDescent="0.2"/>
    <row r="19503" ht="12.75" customHeight="1" x14ac:dyDescent="0.2"/>
    <row r="19504" ht="12.75" customHeight="1" x14ac:dyDescent="0.2"/>
    <row r="19505" ht="12.75" customHeight="1" x14ac:dyDescent="0.2"/>
    <row r="19506" ht="12.75" customHeight="1" x14ac:dyDescent="0.2"/>
    <row r="19507" ht="12.75" customHeight="1" x14ac:dyDescent="0.2"/>
    <row r="19508" ht="12.75" customHeight="1" x14ac:dyDescent="0.2"/>
    <row r="19509" ht="12.75" customHeight="1" x14ac:dyDescent="0.2"/>
    <row r="19510" ht="12.75" customHeight="1" x14ac:dyDescent="0.2"/>
    <row r="19511" ht="12.75" customHeight="1" x14ac:dyDescent="0.2"/>
    <row r="19512" ht="12.75" customHeight="1" x14ac:dyDescent="0.2"/>
    <row r="19513" ht="12.75" customHeight="1" x14ac:dyDescent="0.2"/>
    <row r="19514" ht="12.75" customHeight="1" x14ac:dyDescent="0.2"/>
    <row r="19515" ht="12.75" customHeight="1" x14ac:dyDescent="0.2"/>
    <row r="19516" ht="12.75" customHeight="1" x14ac:dyDescent="0.2"/>
    <row r="19517" ht="12.75" customHeight="1" x14ac:dyDescent="0.2"/>
    <row r="19518" ht="12.75" customHeight="1" x14ac:dyDescent="0.2"/>
    <row r="19519" ht="12.75" customHeight="1" x14ac:dyDescent="0.2"/>
    <row r="19520" ht="12.75" customHeight="1" x14ac:dyDescent="0.2"/>
    <row r="19521" ht="12.75" customHeight="1" x14ac:dyDescent="0.2"/>
    <row r="19522" ht="12.75" customHeight="1" x14ac:dyDescent="0.2"/>
    <row r="19523" ht="12.75" customHeight="1" x14ac:dyDescent="0.2"/>
    <row r="19524" ht="12.75" customHeight="1" x14ac:dyDescent="0.2"/>
    <row r="19525" ht="12.75" customHeight="1" x14ac:dyDescent="0.2"/>
    <row r="19526" ht="12.75" customHeight="1" x14ac:dyDescent="0.2"/>
    <row r="19527" ht="12.75" customHeight="1" x14ac:dyDescent="0.2"/>
    <row r="19528" ht="12.75" customHeight="1" x14ac:dyDescent="0.2"/>
    <row r="19529" ht="12.75" customHeight="1" x14ac:dyDescent="0.2"/>
    <row r="19530" ht="12.75" customHeight="1" x14ac:dyDescent="0.2"/>
    <row r="19531" ht="12.75" customHeight="1" x14ac:dyDescent="0.2"/>
    <row r="19532" ht="12.75" customHeight="1" x14ac:dyDescent="0.2"/>
    <row r="19533" ht="12.75" customHeight="1" x14ac:dyDescent="0.2"/>
    <row r="19534" ht="12.75" customHeight="1" x14ac:dyDescent="0.2"/>
    <row r="19535" ht="12.75" customHeight="1" x14ac:dyDescent="0.2"/>
    <row r="19536" ht="12.75" customHeight="1" x14ac:dyDescent="0.2"/>
    <row r="19537" ht="12.75" customHeight="1" x14ac:dyDescent="0.2"/>
    <row r="19538" ht="12.75" customHeight="1" x14ac:dyDescent="0.2"/>
    <row r="19539" ht="12.75" customHeight="1" x14ac:dyDescent="0.2"/>
    <row r="19540" ht="12.75" customHeight="1" x14ac:dyDescent="0.2"/>
    <row r="19541" ht="12.75" customHeight="1" x14ac:dyDescent="0.2"/>
    <row r="19542" ht="12.75" customHeight="1" x14ac:dyDescent="0.2"/>
    <row r="19543" ht="12.75" customHeight="1" x14ac:dyDescent="0.2"/>
    <row r="19544" ht="12.75" customHeight="1" x14ac:dyDescent="0.2"/>
    <row r="19545" ht="12.75" customHeight="1" x14ac:dyDescent="0.2"/>
    <row r="19546" ht="12.75" customHeight="1" x14ac:dyDescent="0.2"/>
    <row r="19547" ht="12.75" customHeight="1" x14ac:dyDescent="0.2"/>
    <row r="19548" ht="12.75" customHeight="1" x14ac:dyDescent="0.2"/>
    <row r="19549" ht="12.75" customHeight="1" x14ac:dyDescent="0.2"/>
    <row r="19550" ht="12.75" customHeight="1" x14ac:dyDescent="0.2"/>
    <row r="19551" ht="12.75" customHeight="1" x14ac:dyDescent="0.2"/>
    <row r="19552" ht="12.75" customHeight="1" x14ac:dyDescent="0.2"/>
    <row r="19553" ht="12.75" customHeight="1" x14ac:dyDescent="0.2"/>
    <row r="19554" ht="12.75" customHeight="1" x14ac:dyDescent="0.2"/>
    <row r="19555" ht="12.75" customHeight="1" x14ac:dyDescent="0.2"/>
    <row r="19556" ht="12.75" customHeight="1" x14ac:dyDescent="0.2"/>
    <row r="19557" ht="12.75" customHeight="1" x14ac:dyDescent="0.2"/>
    <row r="19558" ht="12.75" customHeight="1" x14ac:dyDescent="0.2"/>
    <row r="19559" ht="12.75" customHeight="1" x14ac:dyDescent="0.2"/>
    <row r="19560" ht="12.75" customHeight="1" x14ac:dyDescent="0.2"/>
    <row r="19561" ht="12.75" customHeight="1" x14ac:dyDescent="0.2"/>
    <row r="19562" ht="12.75" customHeight="1" x14ac:dyDescent="0.2"/>
    <row r="19563" ht="12.75" customHeight="1" x14ac:dyDescent="0.2"/>
    <row r="19564" ht="12.75" customHeight="1" x14ac:dyDescent="0.2"/>
    <row r="19565" ht="12.75" customHeight="1" x14ac:dyDescent="0.2"/>
    <row r="19566" ht="12.75" customHeight="1" x14ac:dyDescent="0.2"/>
    <row r="19567" ht="12.75" customHeight="1" x14ac:dyDescent="0.2"/>
    <row r="19568" ht="12.75" customHeight="1" x14ac:dyDescent="0.2"/>
    <row r="19569" ht="12.75" customHeight="1" x14ac:dyDescent="0.2"/>
    <row r="19570" ht="12.75" customHeight="1" x14ac:dyDescent="0.2"/>
    <row r="19571" ht="12.75" customHeight="1" x14ac:dyDescent="0.2"/>
    <row r="19572" ht="12.75" customHeight="1" x14ac:dyDescent="0.2"/>
    <row r="19573" ht="12.75" customHeight="1" x14ac:dyDescent="0.2"/>
    <row r="19574" ht="12.75" customHeight="1" x14ac:dyDescent="0.2"/>
    <row r="19575" ht="12.75" customHeight="1" x14ac:dyDescent="0.2"/>
    <row r="19576" ht="12.75" customHeight="1" x14ac:dyDescent="0.2"/>
    <row r="19577" ht="12.75" customHeight="1" x14ac:dyDescent="0.2"/>
    <row r="19578" ht="12.75" customHeight="1" x14ac:dyDescent="0.2"/>
    <row r="19579" ht="12.75" customHeight="1" x14ac:dyDescent="0.2"/>
    <row r="19580" ht="12.75" customHeight="1" x14ac:dyDescent="0.2"/>
    <row r="19581" ht="12.75" customHeight="1" x14ac:dyDescent="0.2"/>
    <row r="19582" ht="12.75" customHeight="1" x14ac:dyDescent="0.2"/>
    <row r="19583" ht="12.75" customHeight="1" x14ac:dyDescent="0.2"/>
    <row r="19584" ht="12.75" customHeight="1" x14ac:dyDescent="0.2"/>
    <row r="19585" ht="12.75" customHeight="1" x14ac:dyDescent="0.2"/>
    <row r="19586" ht="12.75" customHeight="1" x14ac:dyDescent="0.2"/>
    <row r="19587" ht="12.75" customHeight="1" x14ac:dyDescent="0.2"/>
    <row r="19588" ht="12.75" customHeight="1" x14ac:dyDescent="0.2"/>
    <row r="19589" ht="12.75" customHeight="1" x14ac:dyDescent="0.2"/>
    <row r="19590" ht="12.75" customHeight="1" x14ac:dyDescent="0.2"/>
    <row r="19591" ht="12.75" customHeight="1" x14ac:dyDescent="0.2"/>
    <row r="19592" ht="12.75" customHeight="1" x14ac:dyDescent="0.2"/>
    <row r="19593" ht="12.75" customHeight="1" x14ac:dyDescent="0.2"/>
    <row r="19594" ht="12.75" customHeight="1" x14ac:dyDescent="0.2"/>
    <row r="19595" ht="12.75" customHeight="1" x14ac:dyDescent="0.2"/>
    <row r="19596" ht="12.75" customHeight="1" x14ac:dyDescent="0.2"/>
    <row r="19597" ht="12.75" customHeight="1" x14ac:dyDescent="0.2"/>
    <row r="19598" ht="12.75" customHeight="1" x14ac:dyDescent="0.2"/>
    <row r="19599" ht="12.75" customHeight="1" x14ac:dyDescent="0.2"/>
    <row r="19600" ht="12.75" customHeight="1" x14ac:dyDescent="0.2"/>
    <row r="19601" ht="12.75" customHeight="1" x14ac:dyDescent="0.2"/>
    <row r="19602" ht="12.75" customHeight="1" x14ac:dyDescent="0.2"/>
    <row r="19603" ht="12.75" customHeight="1" x14ac:dyDescent="0.2"/>
    <row r="19604" ht="12.75" customHeight="1" x14ac:dyDescent="0.2"/>
    <row r="19605" ht="12.75" customHeight="1" x14ac:dyDescent="0.2"/>
    <row r="19606" ht="12.75" customHeight="1" x14ac:dyDescent="0.2"/>
    <row r="19607" ht="12.75" customHeight="1" x14ac:dyDescent="0.2"/>
    <row r="19608" ht="12.75" customHeight="1" x14ac:dyDescent="0.2"/>
    <row r="19609" ht="12.75" customHeight="1" x14ac:dyDescent="0.2"/>
    <row r="19610" ht="12.75" customHeight="1" x14ac:dyDescent="0.2"/>
    <row r="19611" ht="12.75" customHeight="1" x14ac:dyDescent="0.2"/>
    <row r="19612" ht="12.75" customHeight="1" x14ac:dyDescent="0.2"/>
    <row r="19613" ht="12.75" customHeight="1" x14ac:dyDescent="0.2"/>
    <row r="19614" ht="12.75" customHeight="1" x14ac:dyDescent="0.2"/>
    <row r="19615" ht="12.75" customHeight="1" x14ac:dyDescent="0.2"/>
    <row r="19616" ht="12.75" customHeight="1" x14ac:dyDescent="0.2"/>
    <row r="19617" ht="12.75" customHeight="1" x14ac:dyDescent="0.2"/>
    <row r="19618" ht="12.75" customHeight="1" x14ac:dyDescent="0.2"/>
    <row r="19619" ht="12.75" customHeight="1" x14ac:dyDescent="0.2"/>
    <row r="19620" ht="12.75" customHeight="1" x14ac:dyDescent="0.2"/>
    <row r="19621" ht="12.75" customHeight="1" x14ac:dyDescent="0.2"/>
    <row r="19622" ht="12.75" customHeight="1" x14ac:dyDescent="0.2"/>
    <row r="19623" ht="12.75" customHeight="1" x14ac:dyDescent="0.2"/>
    <row r="19624" ht="12.75" customHeight="1" x14ac:dyDescent="0.2"/>
    <row r="19625" ht="12.75" customHeight="1" x14ac:dyDescent="0.2"/>
    <row r="19626" ht="12.75" customHeight="1" x14ac:dyDescent="0.2"/>
    <row r="19627" ht="12.75" customHeight="1" x14ac:dyDescent="0.2"/>
    <row r="19628" ht="12.75" customHeight="1" x14ac:dyDescent="0.2"/>
    <row r="19629" ht="12.75" customHeight="1" x14ac:dyDescent="0.2"/>
    <row r="19630" ht="12.75" customHeight="1" x14ac:dyDescent="0.2"/>
    <row r="19631" ht="12.75" customHeight="1" x14ac:dyDescent="0.2"/>
    <row r="19632" ht="12.75" customHeight="1" x14ac:dyDescent="0.2"/>
    <row r="19633" ht="12.75" customHeight="1" x14ac:dyDescent="0.2"/>
    <row r="19634" ht="12.75" customHeight="1" x14ac:dyDescent="0.2"/>
    <row r="19635" ht="12.75" customHeight="1" x14ac:dyDescent="0.2"/>
    <row r="19636" ht="12.75" customHeight="1" x14ac:dyDescent="0.2"/>
    <row r="19637" ht="12.75" customHeight="1" x14ac:dyDescent="0.2"/>
    <row r="19638" ht="12.75" customHeight="1" x14ac:dyDescent="0.2"/>
    <row r="19639" ht="12.75" customHeight="1" x14ac:dyDescent="0.2"/>
    <row r="19640" ht="12.75" customHeight="1" x14ac:dyDescent="0.2"/>
    <row r="19641" ht="12.75" customHeight="1" x14ac:dyDescent="0.2"/>
    <row r="19642" ht="12.75" customHeight="1" x14ac:dyDescent="0.2"/>
    <row r="19643" ht="12.75" customHeight="1" x14ac:dyDescent="0.2"/>
    <row r="19644" ht="12.75" customHeight="1" x14ac:dyDescent="0.2"/>
    <row r="19645" ht="12.75" customHeight="1" x14ac:dyDescent="0.2"/>
    <row r="19646" ht="12.75" customHeight="1" x14ac:dyDescent="0.2"/>
    <row r="19647" ht="12.75" customHeight="1" x14ac:dyDescent="0.2"/>
    <row r="19648" ht="12.75" customHeight="1" x14ac:dyDescent="0.2"/>
    <row r="19649" ht="12.75" customHeight="1" x14ac:dyDescent="0.2"/>
    <row r="19650" ht="12.75" customHeight="1" x14ac:dyDescent="0.2"/>
    <row r="19651" ht="12.75" customHeight="1" x14ac:dyDescent="0.2"/>
    <row r="19652" ht="12.75" customHeight="1" x14ac:dyDescent="0.2"/>
    <row r="19653" ht="12.75" customHeight="1" x14ac:dyDescent="0.2"/>
    <row r="19654" ht="12.75" customHeight="1" x14ac:dyDescent="0.2"/>
    <row r="19655" ht="12.75" customHeight="1" x14ac:dyDescent="0.2"/>
    <row r="19656" ht="12.75" customHeight="1" x14ac:dyDescent="0.2"/>
    <row r="19657" ht="12.75" customHeight="1" x14ac:dyDescent="0.2"/>
    <row r="19658" ht="12.75" customHeight="1" x14ac:dyDescent="0.2"/>
    <row r="19659" ht="12.75" customHeight="1" x14ac:dyDescent="0.2"/>
    <row r="19660" ht="12.75" customHeight="1" x14ac:dyDescent="0.2"/>
    <row r="19661" ht="12.75" customHeight="1" x14ac:dyDescent="0.2"/>
    <row r="19662" ht="12.75" customHeight="1" x14ac:dyDescent="0.2"/>
    <row r="19663" ht="12.75" customHeight="1" x14ac:dyDescent="0.2"/>
    <row r="19664" ht="12.75" customHeight="1" x14ac:dyDescent="0.2"/>
    <row r="19665" ht="12.75" customHeight="1" x14ac:dyDescent="0.2"/>
    <row r="19666" ht="12.75" customHeight="1" x14ac:dyDescent="0.2"/>
    <row r="19667" ht="12.75" customHeight="1" x14ac:dyDescent="0.2"/>
    <row r="19668" ht="12.75" customHeight="1" x14ac:dyDescent="0.2"/>
    <row r="19669" ht="12.75" customHeight="1" x14ac:dyDescent="0.2"/>
    <row r="19670" ht="12.75" customHeight="1" x14ac:dyDescent="0.2"/>
    <row r="19671" ht="12.75" customHeight="1" x14ac:dyDescent="0.2"/>
    <row r="19672" ht="12.75" customHeight="1" x14ac:dyDescent="0.2"/>
    <row r="19673" ht="12.75" customHeight="1" x14ac:dyDescent="0.2"/>
    <row r="19674" ht="12.75" customHeight="1" x14ac:dyDescent="0.2"/>
    <row r="19675" ht="12.75" customHeight="1" x14ac:dyDescent="0.2"/>
    <row r="19676" ht="12.75" customHeight="1" x14ac:dyDescent="0.2"/>
    <row r="19677" ht="12.75" customHeight="1" x14ac:dyDescent="0.2"/>
    <row r="19678" ht="12.75" customHeight="1" x14ac:dyDescent="0.2"/>
    <row r="19679" ht="12.75" customHeight="1" x14ac:dyDescent="0.2"/>
    <row r="19680" ht="12.75" customHeight="1" x14ac:dyDescent="0.2"/>
    <row r="19681" ht="12.75" customHeight="1" x14ac:dyDescent="0.2"/>
    <row r="19682" ht="12.75" customHeight="1" x14ac:dyDescent="0.2"/>
    <row r="19683" ht="12.75" customHeight="1" x14ac:dyDescent="0.2"/>
    <row r="19684" ht="12.75" customHeight="1" x14ac:dyDescent="0.2"/>
    <row r="19685" ht="12.75" customHeight="1" x14ac:dyDescent="0.2"/>
    <row r="19686" ht="12.75" customHeight="1" x14ac:dyDescent="0.2"/>
    <row r="19687" ht="12.75" customHeight="1" x14ac:dyDescent="0.2"/>
    <row r="19688" ht="12.75" customHeight="1" x14ac:dyDescent="0.2"/>
    <row r="19689" ht="12.75" customHeight="1" x14ac:dyDescent="0.2"/>
    <row r="19690" ht="12.75" customHeight="1" x14ac:dyDescent="0.2"/>
    <row r="19691" ht="12.75" customHeight="1" x14ac:dyDescent="0.2"/>
    <row r="19692" ht="12.75" customHeight="1" x14ac:dyDescent="0.2"/>
    <row r="19693" ht="12.75" customHeight="1" x14ac:dyDescent="0.2"/>
    <row r="19694" ht="12.75" customHeight="1" x14ac:dyDescent="0.2"/>
    <row r="19695" ht="12.75" customHeight="1" x14ac:dyDescent="0.2"/>
    <row r="19696" ht="12.75" customHeight="1" x14ac:dyDescent="0.2"/>
    <row r="19697" ht="12.75" customHeight="1" x14ac:dyDescent="0.2"/>
    <row r="19698" ht="12.75" customHeight="1" x14ac:dyDescent="0.2"/>
    <row r="19699" ht="12.75" customHeight="1" x14ac:dyDescent="0.2"/>
    <row r="19700" ht="12.75" customHeight="1" x14ac:dyDescent="0.2"/>
    <row r="19701" ht="12.75" customHeight="1" x14ac:dyDescent="0.2"/>
    <row r="19702" ht="12.75" customHeight="1" x14ac:dyDescent="0.2"/>
    <row r="19703" ht="12.75" customHeight="1" x14ac:dyDescent="0.2"/>
    <row r="19704" ht="12.75" customHeight="1" x14ac:dyDescent="0.2"/>
    <row r="19705" ht="12.75" customHeight="1" x14ac:dyDescent="0.2"/>
    <row r="19706" ht="12.75" customHeight="1" x14ac:dyDescent="0.2"/>
    <row r="19707" ht="12.75" customHeight="1" x14ac:dyDescent="0.2"/>
    <row r="19708" ht="12.75" customHeight="1" x14ac:dyDescent="0.2"/>
    <row r="19709" ht="12.75" customHeight="1" x14ac:dyDescent="0.2"/>
    <row r="19710" ht="12.75" customHeight="1" x14ac:dyDescent="0.2"/>
    <row r="19711" ht="12.75" customHeight="1" x14ac:dyDescent="0.2"/>
    <row r="19712" ht="12.75" customHeight="1" x14ac:dyDescent="0.2"/>
    <row r="19713" ht="12.75" customHeight="1" x14ac:dyDescent="0.2"/>
    <row r="19714" ht="12.75" customHeight="1" x14ac:dyDescent="0.2"/>
    <row r="19715" ht="12.75" customHeight="1" x14ac:dyDescent="0.2"/>
    <row r="19716" ht="12.75" customHeight="1" x14ac:dyDescent="0.2"/>
    <row r="19717" ht="12.75" customHeight="1" x14ac:dyDescent="0.2"/>
    <row r="19718" ht="12.75" customHeight="1" x14ac:dyDescent="0.2"/>
    <row r="19719" ht="12.75" customHeight="1" x14ac:dyDescent="0.2"/>
    <row r="19720" ht="12.75" customHeight="1" x14ac:dyDescent="0.2"/>
    <row r="19721" ht="12.75" customHeight="1" x14ac:dyDescent="0.2"/>
    <row r="19722" ht="12.75" customHeight="1" x14ac:dyDescent="0.2"/>
    <row r="19723" ht="12.75" customHeight="1" x14ac:dyDescent="0.2"/>
    <row r="19724" ht="12.75" customHeight="1" x14ac:dyDescent="0.2"/>
    <row r="19725" ht="12.75" customHeight="1" x14ac:dyDescent="0.2"/>
    <row r="19726" ht="12.75" customHeight="1" x14ac:dyDescent="0.2"/>
    <row r="19727" ht="12.75" customHeight="1" x14ac:dyDescent="0.2"/>
    <row r="19728" ht="12.75" customHeight="1" x14ac:dyDescent="0.2"/>
    <row r="19729" ht="12.75" customHeight="1" x14ac:dyDescent="0.2"/>
    <row r="19730" ht="12.75" customHeight="1" x14ac:dyDescent="0.2"/>
    <row r="19731" ht="12.75" customHeight="1" x14ac:dyDescent="0.2"/>
    <row r="19732" ht="12.75" customHeight="1" x14ac:dyDescent="0.2"/>
    <row r="19733" ht="12.75" customHeight="1" x14ac:dyDescent="0.2"/>
    <row r="19734" ht="12.75" customHeight="1" x14ac:dyDescent="0.2"/>
    <row r="19735" ht="12.75" customHeight="1" x14ac:dyDescent="0.2"/>
    <row r="19736" ht="12.75" customHeight="1" x14ac:dyDescent="0.2"/>
    <row r="19737" ht="12.75" customHeight="1" x14ac:dyDescent="0.2"/>
    <row r="19738" ht="12.75" customHeight="1" x14ac:dyDescent="0.2"/>
    <row r="19739" ht="12.75" customHeight="1" x14ac:dyDescent="0.2"/>
    <row r="19740" ht="12.75" customHeight="1" x14ac:dyDescent="0.2"/>
    <row r="19741" ht="12.75" customHeight="1" x14ac:dyDescent="0.2"/>
    <row r="19742" ht="12.75" customHeight="1" x14ac:dyDescent="0.2"/>
    <row r="19743" ht="12.75" customHeight="1" x14ac:dyDescent="0.2"/>
    <row r="19744" ht="12.75" customHeight="1" x14ac:dyDescent="0.2"/>
    <row r="19745" ht="12.75" customHeight="1" x14ac:dyDescent="0.2"/>
    <row r="19746" ht="12.75" customHeight="1" x14ac:dyDescent="0.2"/>
    <row r="19747" ht="12.75" customHeight="1" x14ac:dyDescent="0.2"/>
    <row r="19748" ht="12.75" customHeight="1" x14ac:dyDescent="0.2"/>
    <row r="19749" ht="12.75" customHeight="1" x14ac:dyDescent="0.2"/>
    <row r="19750" ht="12.75" customHeight="1" x14ac:dyDescent="0.2"/>
    <row r="19751" ht="12.75" customHeight="1" x14ac:dyDescent="0.2"/>
    <row r="19752" ht="12.75" customHeight="1" x14ac:dyDescent="0.2"/>
    <row r="19753" ht="12.75" customHeight="1" x14ac:dyDescent="0.2"/>
    <row r="19754" ht="12.75" customHeight="1" x14ac:dyDescent="0.2"/>
    <row r="19755" ht="12.75" customHeight="1" x14ac:dyDescent="0.2"/>
    <row r="19756" ht="12.75" customHeight="1" x14ac:dyDescent="0.2"/>
    <row r="19757" ht="12.75" customHeight="1" x14ac:dyDescent="0.2"/>
    <row r="19758" ht="12.75" customHeight="1" x14ac:dyDescent="0.2"/>
    <row r="19759" ht="12.75" customHeight="1" x14ac:dyDescent="0.2"/>
    <row r="19760" ht="12.75" customHeight="1" x14ac:dyDescent="0.2"/>
    <row r="19761" ht="12.75" customHeight="1" x14ac:dyDescent="0.2"/>
    <row r="19762" ht="12.75" customHeight="1" x14ac:dyDescent="0.2"/>
    <row r="19763" ht="12.75" customHeight="1" x14ac:dyDescent="0.2"/>
    <row r="19764" ht="12.75" customHeight="1" x14ac:dyDescent="0.2"/>
    <row r="19765" ht="12.75" customHeight="1" x14ac:dyDescent="0.2"/>
    <row r="19766" ht="12.75" customHeight="1" x14ac:dyDescent="0.2"/>
    <row r="19767" ht="12.75" customHeight="1" x14ac:dyDescent="0.2"/>
    <row r="19768" ht="12.75" customHeight="1" x14ac:dyDescent="0.2"/>
    <row r="19769" ht="12.75" customHeight="1" x14ac:dyDescent="0.2"/>
    <row r="19770" ht="12.75" customHeight="1" x14ac:dyDescent="0.2"/>
    <row r="19771" ht="12.75" customHeight="1" x14ac:dyDescent="0.2"/>
    <row r="19772" ht="12.75" customHeight="1" x14ac:dyDescent="0.2"/>
    <row r="19773" ht="12.75" customHeight="1" x14ac:dyDescent="0.2"/>
    <row r="19774" ht="12.75" customHeight="1" x14ac:dyDescent="0.2"/>
    <row r="19775" ht="12.75" customHeight="1" x14ac:dyDescent="0.2"/>
    <row r="19776" ht="12.75" customHeight="1" x14ac:dyDescent="0.2"/>
    <row r="19777" ht="12.75" customHeight="1" x14ac:dyDescent="0.2"/>
    <row r="19778" ht="12.75" customHeight="1" x14ac:dyDescent="0.2"/>
    <row r="19779" ht="12.75" customHeight="1" x14ac:dyDescent="0.2"/>
    <row r="19780" ht="12.75" customHeight="1" x14ac:dyDescent="0.2"/>
    <row r="19781" ht="12.75" customHeight="1" x14ac:dyDescent="0.2"/>
    <row r="19782" ht="12.75" customHeight="1" x14ac:dyDescent="0.2"/>
    <row r="19783" ht="12.75" customHeight="1" x14ac:dyDescent="0.2"/>
    <row r="19784" ht="12.75" customHeight="1" x14ac:dyDescent="0.2"/>
    <row r="19785" ht="12.75" customHeight="1" x14ac:dyDescent="0.2"/>
    <row r="19786" ht="12.75" customHeight="1" x14ac:dyDescent="0.2"/>
    <row r="19787" ht="12.75" customHeight="1" x14ac:dyDescent="0.2"/>
    <row r="19788" ht="12.75" customHeight="1" x14ac:dyDescent="0.2"/>
    <row r="19789" ht="12.75" customHeight="1" x14ac:dyDescent="0.2"/>
    <row r="19790" ht="12.75" customHeight="1" x14ac:dyDescent="0.2"/>
    <row r="19791" ht="12.75" customHeight="1" x14ac:dyDescent="0.2"/>
    <row r="19792" ht="12.75" customHeight="1" x14ac:dyDescent="0.2"/>
    <row r="19793" ht="12.75" customHeight="1" x14ac:dyDescent="0.2"/>
    <row r="19794" ht="12.75" customHeight="1" x14ac:dyDescent="0.2"/>
    <row r="19795" ht="12.75" customHeight="1" x14ac:dyDescent="0.2"/>
    <row r="19796" ht="12.75" customHeight="1" x14ac:dyDescent="0.2"/>
    <row r="19797" ht="12.75" customHeight="1" x14ac:dyDescent="0.2"/>
    <row r="19798" ht="12.75" customHeight="1" x14ac:dyDescent="0.2"/>
    <row r="19799" ht="12.75" customHeight="1" x14ac:dyDescent="0.2"/>
    <row r="19800" ht="12.75" customHeight="1" x14ac:dyDescent="0.2"/>
    <row r="19801" ht="12.75" customHeight="1" x14ac:dyDescent="0.2"/>
    <row r="19802" ht="12.75" customHeight="1" x14ac:dyDescent="0.2"/>
    <row r="19803" ht="12.75" customHeight="1" x14ac:dyDescent="0.2"/>
    <row r="19804" ht="12.75" customHeight="1" x14ac:dyDescent="0.2"/>
    <row r="19805" ht="12.75" customHeight="1" x14ac:dyDescent="0.2"/>
    <row r="19806" ht="12.75" customHeight="1" x14ac:dyDescent="0.2"/>
    <row r="19807" ht="12.75" customHeight="1" x14ac:dyDescent="0.2"/>
    <row r="19808" ht="12.75" customHeight="1" x14ac:dyDescent="0.2"/>
    <row r="19809" ht="12.75" customHeight="1" x14ac:dyDescent="0.2"/>
    <row r="19810" ht="12.75" customHeight="1" x14ac:dyDescent="0.2"/>
    <row r="19811" ht="12.75" customHeight="1" x14ac:dyDescent="0.2"/>
    <row r="19812" ht="12.75" customHeight="1" x14ac:dyDescent="0.2"/>
    <row r="19813" ht="12.75" customHeight="1" x14ac:dyDescent="0.2"/>
    <row r="19814" ht="12.75" customHeight="1" x14ac:dyDescent="0.2"/>
    <row r="19815" ht="12.75" customHeight="1" x14ac:dyDescent="0.2"/>
    <row r="19816" ht="12.75" customHeight="1" x14ac:dyDescent="0.2"/>
    <row r="19817" ht="12.75" customHeight="1" x14ac:dyDescent="0.2"/>
    <row r="19818" ht="12.75" customHeight="1" x14ac:dyDescent="0.2"/>
    <row r="19819" ht="12.75" customHeight="1" x14ac:dyDescent="0.2"/>
    <row r="19820" ht="12.75" customHeight="1" x14ac:dyDescent="0.2"/>
    <row r="19821" ht="12.75" customHeight="1" x14ac:dyDescent="0.2"/>
    <row r="19822" ht="12.75" customHeight="1" x14ac:dyDescent="0.2"/>
    <row r="19823" ht="12.75" customHeight="1" x14ac:dyDescent="0.2"/>
    <row r="19824" ht="12.75" customHeight="1" x14ac:dyDescent="0.2"/>
    <row r="19825" ht="12.75" customHeight="1" x14ac:dyDescent="0.2"/>
    <row r="19826" ht="12.75" customHeight="1" x14ac:dyDescent="0.2"/>
    <row r="19827" ht="12.75" customHeight="1" x14ac:dyDescent="0.2"/>
    <row r="19828" ht="12.75" customHeight="1" x14ac:dyDescent="0.2"/>
    <row r="19829" ht="12.75" customHeight="1" x14ac:dyDescent="0.2"/>
    <row r="19830" ht="12.75" customHeight="1" x14ac:dyDescent="0.2"/>
    <row r="19831" ht="12.75" customHeight="1" x14ac:dyDescent="0.2"/>
    <row r="19832" ht="12.75" customHeight="1" x14ac:dyDescent="0.2"/>
    <row r="19833" ht="12.75" customHeight="1" x14ac:dyDescent="0.2"/>
    <row r="19834" ht="12.75" customHeight="1" x14ac:dyDescent="0.2"/>
    <row r="19835" ht="12.75" customHeight="1" x14ac:dyDescent="0.2"/>
    <row r="19836" ht="12.75" customHeight="1" x14ac:dyDescent="0.2"/>
    <row r="19837" ht="12.75" customHeight="1" x14ac:dyDescent="0.2"/>
    <row r="19838" ht="12.75" customHeight="1" x14ac:dyDescent="0.2"/>
    <row r="19839" ht="12.75" customHeight="1" x14ac:dyDescent="0.2"/>
    <row r="19840" ht="12.75" customHeight="1" x14ac:dyDescent="0.2"/>
    <row r="19841" ht="12.75" customHeight="1" x14ac:dyDescent="0.2"/>
    <row r="19842" ht="12.75" customHeight="1" x14ac:dyDescent="0.2"/>
    <row r="19843" ht="12.75" customHeight="1" x14ac:dyDescent="0.2"/>
    <row r="19844" ht="12.75" customHeight="1" x14ac:dyDescent="0.2"/>
    <row r="19845" ht="12.75" customHeight="1" x14ac:dyDescent="0.2"/>
    <row r="19846" ht="12.75" customHeight="1" x14ac:dyDescent="0.2"/>
    <row r="19847" ht="12.75" customHeight="1" x14ac:dyDescent="0.2"/>
    <row r="19848" ht="12.75" customHeight="1" x14ac:dyDescent="0.2"/>
    <row r="19849" ht="12.75" customHeight="1" x14ac:dyDescent="0.2"/>
    <row r="19850" ht="12.75" customHeight="1" x14ac:dyDescent="0.2"/>
    <row r="19851" ht="12.75" customHeight="1" x14ac:dyDescent="0.2"/>
    <row r="19852" ht="12.75" customHeight="1" x14ac:dyDescent="0.2"/>
    <row r="19853" ht="12.75" customHeight="1" x14ac:dyDescent="0.2"/>
    <row r="19854" ht="12.75" customHeight="1" x14ac:dyDescent="0.2"/>
    <row r="19855" ht="12.75" customHeight="1" x14ac:dyDescent="0.2"/>
    <row r="19856" ht="12.75" customHeight="1" x14ac:dyDescent="0.2"/>
    <row r="19857" ht="12.75" customHeight="1" x14ac:dyDescent="0.2"/>
    <row r="19858" ht="12.75" customHeight="1" x14ac:dyDescent="0.2"/>
    <row r="19859" ht="12.75" customHeight="1" x14ac:dyDescent="0.2"/>
    <row r="19860" ht="12.75" customHeight="1" x14ac:dyDescent="0.2"/>
    <row r="19861" ht="12.75" customHeight="1" x14ac:dyDescent="0.2"/>
    <row r="19862" ht="12.75" customHeight="1" x14ac:dyDescent="0.2"/>
    <row r="19863" ht="12.75" customHeight="1" x14ac:dyDescent="0.2"/>
    <row r="19864" ht="12.75" customHeight="1" x14ac:dyDescent="0.2"/>
    <row r="19865" ht="12.75" customHeight="1" x14ac:dyDescent="0.2"/>
    <row r="19866" ht="12.75" customHeight="1" x14ac:dyDescent="0.2"/>
    <row r="19867" ht="12.75" customHeight="1" x14ac:dyDescent="0.2"/>
    <row r="19868" ht="12.75" customHeight="1" x14ac:dyDescent="0.2"/>
    <row r="19869" ht="12.75" customHeight="1" x14ac:dyDescent="0.2"/>
    <row r="19870" ht="12.75" customHeight="1" x14ac:dyDescent="0.2"/>
    <row r="19871" ht="12.75" customHeight="1" x14ac:dyDescent="0.2"/>
    <row r="19872" ht="12.75" customHeight="1" x14ac:dyDescent="0.2"/>
    <row r="19873" ht="12.75" customHeight="1" x14ac:dyDescent="0.2"/>
    <row r="19874" ht="12.75" customHeight="1" x14ac:dyDescent="0.2"/>
    <row r="19875" ht="12.75" customHeight="1" x14ac:dyDescent="0.2"/>
    <row r="19876" ht="12.75" customHeight="1" x14ac:dyDescent="0.2"/>
    <row r="19877" ht="12.75" customHeight="1" x14ac:dyDescent="0.2"/>
    <row r="19878" ht="12.75" customHeight="1" x14ac:dyDescent="0.2"/>
    <row r="19879" ht="12.75" customHeight="1" x14ac:dyDescent="0.2"/>
    <row r="19880" ht="12.75" customHeight="1" x14ac:dyDescent="0.2"/>
    <row r="19881" ht="12.75" customHeight="1" x14ac:dyDescent="0.2"/>
    <row r="19882" ht="12.75" customHeight="1" x14ac:dyDescent="0.2"/>
    <row r="19883" ht="12.75" customHeight="1" x14ac:dyDescent="0.2"/>
    <row r="19884" ht="12.75" customHeight="1" x14ac:dyDescent="0.2"/>
    <row r="19885" ht="12.75" customHeight="1" x14ac:dyDescent="0.2"/>
    <row r="19886" ht="12.75" customHeight="1" x14ac:dyDescent="0.2"/>
    <row r="19887" ht="12.75" customHeight="1" x14ac:dyDescent="0.2"/>
    <row r="19888" ht="12.75" customHeight="1" x14ac:dyDescent="0.2"/>
    <row r="19889" ht="12.75" customHeight="1" x14ac:dyDescent="0.2"/>
    <row r="19890" ht="12.75" customHeight="1" x14ac:dyDescent="0.2"/>
    <row r="19891" ht="12.75" customHeight="1" x14ac:dyDescent="0.2"/>
    <row r="19892" ht="12.75" customHeight="1" x14ac:dyDescent="0.2"/>
    <row r="19893" ht="12.75" customHeight="1" x14ac:dyDescent="0.2"/>
    <row r="19894" ht="12.75" customHeight="1" x14ac:dyDescent="0.2"/>
    <row r="19895" ht="12.75" customHeight="1" x14ac:dyDescent="0.2"/>
    <row r="19896" ht="12.75" customHeight="1" x14ac:dyDescent="0.2"/>
    <row r="19897" ht="12.75" customHeight="1" x14ac:dyDescent="0.2"/>
    <row r="19898" ht="12.75" customHeight="1" x14ac:dyDescent="0.2"/>
    <row r="19899" ht="12.75" customHeight="1" x14ac:dyDescent="0.2"/>
    <row r="19900" ht="12.75" customHeight="1" x14ac:dyDescent="0.2"/>
    <row r="19901" ht="12.75" customHeight="1" x14ac:dyDescent="0.2"/>
    <row r="19902" ht="12.75" customHeight="1" x14ac:dyDescent="0.2"/>
    <row r="19903" ht="12.75" customHeight="1" x14ac:dyDescent="0.2"/>
    <row r="19904" ht="12.75" customHeight="1" x14ac:dyDescent="0.2"/>
    <row r="19905" ht="12.75" customHeight="1" x14ac:dyDescent="0.2"/>
    <row r="19906" ht="12.75" customHeight="1" x14ac:dyDescent="0.2"/>
    <row r="19907" ht="12.75" customHeight="1" x14ac:dyDescent="0.2"/>
    <row r="19908" ht="12.75" customHeight="1" x14ac:dyDescent="0.2"/>
    <row r="19909" ht="12.75" customHeight="1" x14ac:dyDescent="0.2"/>
    <row r="19910" ht="12.75" customHeight="1" x14ac:dyDescent="0.2"/>
    <row r="19911" ht="12.75" customHeight="1" x14ac:dyDescent="0.2"/>
    <row r="19912" ht="12.75" customHeight="1" x14ac:dyDescent="0.2"/>
    <row r="19913" ht="12.75" customHeight="1" x14ac:dyDescent="0.2"/>
    <row r="19914" ht="12.75" customHeight="1" x14ac:dyDescent="0.2"/>
    <row r="19915" ht="12.75" customHeight="1" x14ac:dyDescent="0.2"/>
    <row r="19916" ht="12.75" customHeight="1" x14ac:dyDescent="0.2"/>
    <row r="19917" ht="12.75" customHeight="1" x14ac:dyDescent="0.2"/>
    <row r="19918" ht="12.75" customHeight="1" x14ac:dyDescent="0.2"/>
    <row r="19919" ht="12.75" customHeight="1" x14ac:dyDescent="0.2"/>
    <row r="19920" ht="12.75" customHeight="1" x14ac:dyDescent="0.2"/>
    <row r="19921" ht="12.75" customHeight="1" x14ac:dyDescent="0.2"/>
    <row r="19922" ht="12.75" customHeight="1" x14ac:dyDescent="0.2"/>
    <row r="19923" ht="12.75" customHeight="1" x14ac:dyDescent="0.2"/>
    <row r="19924" ht="12.75" customHeight="1" x14ac:dyDescent="0.2"/>
    <row r="19925" ht="12.75" customHeight="1" x14ac:dyDescent="0.2"/>
    <row r="19926" ht="12.75" customHeight="1" x14ac:dyDescent="0.2"/>
    <row r="19927" ht="12.75" customHeight="1" x14ac:dyDescent="0.2"/>
    <row r="19928" ht="12.75" customHeight="1" x14ac:dyDescent="0.2"/>
    <row r="19929" ht="12.75" customHeight="1" x14ac:dyDescent="0.2"/>
    <row r="19930" ht="12.75" customHeight="1" x14ac:dyDescent="0.2"/>
    <row r="19931" ht="12.75" customHeight="1" x14ac:dyDescent="0.2"/>
    <row r="19932" ht="12.75" customHeight="1" x14ac:dyDescent="0.2"/>
    <row r="19933" ht="12.75" customHeight="1" x14ac:dyDescent="0.2"/>
    <row r="19934" ht="12.75" customHeight="1" x14ac:dyDescent="0.2"/>
    <row r="19935" ht="12.75" customHeight="1" x14ac:dyDescent="0.2"/>
    <row r="19936" ht="12.75" customHeight="1" x14ac:dyDescent="0.2"/>
    <row r="19937" ht="12.75" customHeight="1" x14ac:dyDescent="0.2"/>
    <row r="19938" ht="12.75" customHeight="1" x14ac:dyDescent="0.2"/>
    <row r="19939" ht="12.75" customHeight="1" x14ac:dyDescent="0.2"/>
    <row r="19940" ht="12.75" customHeight="1" x14ac:dyDescent="0.2"/>
    <row r="19941" ht="12.75" customHeight="1" x14ac:dyDescent="0.2"/>
    <row r="19942" ht="12.75" customHeight="1" x14ac:dyDescent="0.2"/>
    <row r="19943" ht="12.75" customHeight="1" x14ac:dyDescent="0.2"/>
    <row r="19944" ht="12.75" customHeight="1" x14ac:dyDescent="0.2"/>
    <row r="19945" ht="12.75" customHeight="1" x14ac:dyDescent="0.2"/>
    <row r="19946" ht="12.75" customHeight="1" x14ac:dyDescent="0.2"/>
    <row r="19947" ht="12.75" customHeight="1" x14ac:dyDescent="0.2"/>
    <row r="19948" ht="12.75" customHeight="1" x14ac:dyDescent="0.2"/>
    <row r="19949" ht="12.75" customHeight="1" x14ac:dyDescent="0.2"/>
    <row r="19950" ht="12.75" customHeight="1" x14ac:dyDescent="0.2"/>
    <row r="19951" ht="12.75" customHeight="1" x14ac:dyDescent="0.2"/>
    <row r="19952" ht="12.75" customHeight="1" x14ac:dyDescent="0.2"/>
    <row r="19953" ht="12.75" customHeight="1" x14ac:dyDescent="0.2"/>
    <row r="19954" ht="12.75" customHeight="1" x14ac:dyDescent="0.2"/>
    <row r="19955" ht="12.75" customHeight="1" x14ac:dyDescent="0.2"/>
    <row r="19956" ht="12.75" customHeight="1" x14ac:dyDescent="0.2"/>
    <row r="19957" ht="12.75" customHeight="1" x14ac:dyDescent="0.2"/>
    <row r="19958" ht="12.75" customHeight="1" x14ac:dyDescent="0.2"/>
    <row r="19959" ht="12.75" customHeight="1" x14ac:dyDescent="0.2"/>
    <row r="19960" ht="12.75" customHeight="1" x14ac:dyDescent="0.2"/>
    <row r="19961" ht="12.75" customHeight="1" x14ac:dyDescent="0.2"/>
    <row r="19962" ht="12.75" customHeight="1" x14ac:dyDescent="0.2"/>
    <row r="19963" ht="12.75" customHeight="1" x14ac:dyDescent="0.2"/>
    <row r="19964" ht="12.75" customHeight="1" x14ac:dyDescent="0.2"/>
    <row r="19965" ht="12.75" customHeight="1" x14ac:dyDescent="0.2"/>
    <row r="19966" ht="12.75" customHeight="1" x14ac:dyDescent="0.2"/>
    <row r="19967" ht="12.75" customHeight="1" x14ac:dyDescent="0.2"/>
    <row r="19968" ht="12.75" customHeight="1" x14ac:dyDescent="0.2"/>
    <row r="19969" ht="12.75" customHeight="1" x14ac:dyDescent="0.2"/>
    <row r="19970" ht="12.75" customHeight="1" x14ac:dyDescent="0.2"/>
    <row r="19971" ht="12.75" customHeight="1" x14ac:dyDescent="0.2"/>
    <row r="19972" ht="12.75" customHeight="1" x14ac:dyDescent="0.2"/>
    <row r="19973" ht="12.75" customHeight="1" x14ac:dyDescent="0.2"/>
    <row r="19974" ht="12.75" customHeight="1" x14ac:dyDescent="0.2"/>
    <row r="19975" ht="12.75" customHeight="1" x14ac:dyDescent="0.2"/>
    <row r="19976" ht="12.75" customHeight="1" x14ac:dyDescent="0.2"/>
    <row r="19977" ht="12.75" customHeight="1" x14ac:dyDescent="0.2"/>
    <row r="19978" ht="12.75" customHeight="1" x14ac:dyDescent="0.2"/>
    <row r="19979" ht="12.75" customHeight="1" x14ac:dyDescent="0.2"/>
    <row r="19980" ht="12.75" customHeight="1" x14ac:dyDescent="0.2"/>
    <row r="19981" ht="12.75" customHeight="1" x14ac:dyDescent="0.2"/>
    <row r="19982" ht="12.75" customHeight="1" x14ac:dyDescent="0.2"/>
    <row r="19983" ht="12.75" customHeight="1" x14ac:dyDescent="0.2"/>
    <row r="19984" ht="12.75" customHeight="1" x14ac:dyDescent="0.2"/>
    <row r="19985" ht="12.75" customHeight="1" x14ac:dyDescent="0.2"/>
    <row r="19986" ht="12.75" customHeight="1" x14ac:dyDescent="0.2"/>
    <row r="19987" ht="12.75" customHeight="1" x14ac:dyDescent="0.2"/>
    <row r="19988" ht="12.75" customHeight="1" x14ac:dyDescent="0.2"/>
    <row r="19989" ht="12.75" customHeight="1" x14ac:dyDescent="0.2"/>
    <row r="19990" ht="12.75" customHeight="1" x14ac:dyDescent="0.2"/>
    <row r="19991" ht="12.75" customHeight="1" x14ac:dyDescent="0.2"/>
    <row r="19992" ht="12.75" customHeight="1" x14ac:dyDescent="0.2"/>
    <row r="19993" ht="12.75" customHeight="1" x14ac:dyDescent="0.2"/>
    <row r="19994" ht="12.75" customHeight="1" x14ac:dyDescent="0.2"/>
    <row r="19995" ht="12.75" customHeight="1" x14ac:dyDescent="0.2"/>
    <row r="19996" ht="12.75" customHeight="1" x14ac:dyDescent="0.2"/>
    <row r="19997" ht="12.75" customHeight="1" x14ac:dyDescent="0.2"/>
    <row r="19998" ht="12.75" customHeight="1" x14ac:dyDescent="0.2"/>
    <row r="19999" ht="12.75" customHeight="1" x14ac:dyDescent="0.2"/>
    <row r="20000" ht="12.75" customHeight="1" x14ac:dyDescent="0.2"/>
    <row r="20001" ht="12.75" customHeight="1" x14ac:dyDescent="0.2"/>
    <row r="20002" ht="12.75" customHeight="1" x14ac:dyDescent="0.2"/>
    <row r="20003" ht="12.75" customHeight="1" x14ac:dyDescent="0.2"/>
    <row r="20004" ht="12.75" customHeight="1" x14ac:dyDescent="0.2"/>
    <row r="20005" ht="12.75" customHeight="1" x14ac:dyDescent="0.2"/>
    <row r="20006" ht="12.75" customHeight="1" x14ac:dyDescent="0.2"/>
    <row r="20007" ht="12.75" customHeight="1" x14ac:dyDescent="0.2"/>
    <row r="20008" ht="12.75" customHeight="1" x14ac:dyDescent="0.2"/>
    <row r="20009" ht="12.75" customHeight="1" x14ac:dyDescent="0.2"/>
    <row r="20010" ht="12.75" customHeight="1" x14ac:dyDescent="0.2"/>
    <row r="20011" ht="12.75" customHeight="1" x14ac:dyDescent="0.2"/>
    <row r="20012" ht="12.75" customHeight="1" x14ac:dyDescent="0.2"/>
    <row r="20013" ht="12.75" customHeight="1" x14ac:dyDescent="0.2"/>
    <row r="20014" ht="12.75" customHeight="1" x14ac:dyDescent="0.2"/>
    <row r="20015" ht="12.75" customHeight="1" x14ac:dyDescent="0.2"/>
    <row r="20016" ht="12.75" customHeight="1" x14ac:dyDescent="0.2"/>
    <row r="20017" ht="12.75" customHeight="1" x14ac:dyDescent="0.2"/>
    <row r="20018" ht="12.75" customHeight="1" x14ac:dyDescent="0.2"/>
    <row r="20019" ht="12.75" customHeight="1" x14ac:dyDescent="0.2"/>
    <row r="20020" ht="12.75" customHeight="1" x14ac:dyDescent="0.2"/>
    <row r="20021" ht="12.75" customHeight="1" x14ac:dyDescent="0.2"/>
    <row r="20022" ht="12.75" customHeight="1" x14ac:dyDescent="0.2"/>
    <row r="20023" ht="12.75" customHeight="1" x14ac:dyDescent="0.2"/>
    <row r="20024" ht="12.75" customHeight="1" x14ac:dyDescent="0.2"/>
    <row r="20025" ht="12.75" customHeight="1" x14ac:dyDescent="0.2"/>
    <row r="20026" ht="12.75" customHeight="1" x14ac:dyDescent="0.2"/>
    <row r="20027" ht="12.75" customHeight="1" x14ac:dyDescent="0.2"/>
    <row r="20028" ht="12.75" customHeight="1" x14ac:dyDescent="0.2"/>
    <row r="20029" ht="12.75" customHeight="1" x14ac:dyDescent="0.2"/>
    <row r="20030" ht="12.75" customHeight="1" x14ac:dyDescent="0.2"/>
    <row r="20031" ht="12.75" customHeight="1" x14ac:dyDescent="0.2"/>
    <row r="20032" ht="12.75" customHeight="1" x14ac:dyDescent="0.2"/>
    <row r="20033" ht="12.75" customHeight="1" x14ac:dyDescent="0.2"/>
    <row r="20034" ht="12.75" customHeight="1" x14ac:dyDescent="0.2"/>
    <row r="20035" ht="12.75" customHeight="1" x14ac:dyDescent="0.2"/>
    <row r="20036" ht="12.75" customHeight="1" x14ac:dyDescent="0.2"/>
    <row r="20037" ht="12.75" customHeight="1" x14ac:dyDescent="0.2"/>
    <row r="20038" ht="12.75" customHeight="1" x14ac:dyDescent="0.2"/>
    <row r="20039" ht="12.75" customHeight="1" x14ac:dyDescent="0.2"/>
    <row r="20040" ht="12.75" customHeight="1" x14ac:dyDescent="0.2"/>
    <row r="20041" ht="12.75" customHeight="1" x14ac:dyDescent="0.2"/>
    <row r="20042" ht="12.75" customHeight="1" x14ac:dyDescent="0.2"/>
    <row r="20043" ht="12.75" customHeight="1" x14ac:dyDescent="0.2"/>
    <row r="20044" ht="12.75" customHeight="1" x14ac:dyDescent="0.2"/>
    <row r="20045" ht="12.75" customHeight="1" x14ac:dyDescent="0.2"/>
    <row r="20046" ht="12.75" customHeight="1" x14ac:dyDescent="0.2"/>
    <row r="20047" ht="12.75" customHeight="1" x14ac:dyDescent="0.2"/>
    <row r="20048" ht="12.75" customHeight="1" x14ac:dyDescent="0.2"/>
    <row r="20049" ht="12.75" customHeight="1" x14ac:dyDescent="0.2"/>
    <row r="20050" ht="12.75" customHeight="1" x14ac:dyDescent="0.2"/>
    <row r="20051" ht="12.75" customHeight="1" x14ac:dyDescent="0.2"/>
    <row r="20052" ht="12.75" customHeight="1" x14ac:dyDescent="0.2"/>
    <row r="20053" ht="12.75" customHeight="1" x14ac:dyDescent="0.2"/>
    <row r="20054" ht="12.75" customHeight="1" x14ac:dyDescent="0.2"/>
    <row r="20055" ht="12.75" customHeight="1" x14ac:dyDescent="0.2"/>
    <row r="20056" ht="12.75" customHeight="1" x14ac:dyDescent="0.2"/>
    <row r="20057" ht="12.75" customHeight="1" x14ac:dyDescent="0.2"/>
    <row r="20058" ht="12.75" customHeight="1" x14ac:dyDescent="0.2"/>
    <row r="20059" ht="12.75" customHeight="1" x14ac:dyDescent="0.2"/>
    <row r="20060" ht="12.75" customHeight="1" x14ac:dyDescent="0.2"/>
    <row r="20061" ht="12.75" customHeight="1" x14ac:dyDescent="0.2"/>
    <row r="20062" ht="12.75" customHeight="1" x14ac:dyDescent="0.2"/>
    <row r="20063" ht="12.75" customHeight="1" x14ac:dyDescent="0.2"/>
    <row r="20064" ht="12.75" customHeight="1" x14ac:dyDescent="0.2"/>
    <row r="20065" ht="12.75" customHeight="1" x14ac:dyDescent="0.2"/>
    <row r="20066" ht="12.75" customHeight="1" x14ac:dyDescent="0.2"/>
    <row r="20067" ht="12.75" customHeight="1" x14ac:dyDescent="0.2"/>
    <row r="20068" ht="12.75" customHeight="1" x14ac:dyDescent="0.2"/>
    <row r="20069" ht="12.75" customHeight="1" x14ac:dyDescent="0.2"/>
    <row r="20070" ht="12.75" customHeight="1" x14ac:dyDescent="0.2"/>
    <row r="20071" ht="12.75" customHeight="1" x14ac:dyDescent="0.2"/>
    <row r="20072" ht="12.75" customHeight="1" x14ac:dyDescent="0.2"/>
    <row r="20073" ht="12.75" customHeight="1" x14ac:dyDescent="0.2"/>
    <row r="20074" ht="12.75" customHeight="1" x14ac:dyDescent="0.2"/>
    <row r="20075" ht="12.75" customHeight="1" x14ac:dyDescent="0.2"/>
    <row r="20076" ht="12.75" customHeight="1" x14ac:dyDescent="0.2"/>
    <row r="20077" ht="12.75" customHeight="1" x14ac:dyDescent="0.2"/>
    <row r="20078" ht="12.75" customHeight="1" x14ac:dyDescent="0.2"/>
    <row r="20079" ht="12.75" customHeight="1" x14ac:dyDescent="0.2"/>
    <row r="20080" ht="12.75" customHeight="1" x14ac:dyDescent="0.2"/>
    <row r="20081" ht="12.75" customHeight="1" x14ac:dyDescent="0.2"/>
    <row r="20082" ht="12.75" customHeight="1" x14ac:dyDescent="0.2"/>
    <row r="20083" ht="12.75" customHeight="1" x14ac:dyDescent="0.2"/>
    <row r="20084" ht="12.75" customHeight="1" x14ac:dyDescent="0.2"/>
    <row r="20085" ht="12.75" customHeight="1" x14ac:dyDescent="0.2"/>
    <row r="20086" ht="12.75" customHeight="1" x14ac:dyDescent="0.2"/>
    <row r="20087" ht="12.75" customHeight="1" x14ac:dyDescent="0.2"/>
    <row r="20088" ht="12.75" customHeight="1" x14ac:dyDescent="0.2"/>
    <row r="20089" ht="12.75" customHeight="1" x14ac:dyDescent="0.2"/>
    <row r="20090" ht="12.75" customHeight="1" x14ac:dyDescent="0.2"/>
    <row r="20091" ht="12.75" customHeight="1" x14ac:dyDescent="0.2"/>
    <row r="20092" ht="12.75" customHeight="1" x14ac:dyDescent="0.2"/>
    <row r="20093" ht="12.75" customHeight="1" x14ac:dyDescent="0.2"/>
    <row r="20094" ht="12.75" customHeight="1" x14ac:dyDescent="0.2"/>
    <row r="20095" ht="12.75" customHeight="1" x14ac:dyDescent="0.2"/>
    <row r="20096" ht="12.75" customHeight="1" x14ac:dyDescent="0.2"/>
    <row r="20097" ht="12.75" customHeight="1" x14ac:dyDescent="0.2"/>
    <row r="20098" ht="12.75" customHeight="1" x14ac:dyDescent="0.2"/>
    <row r="20099" ht="12.75" customHeight="1" x14ac:dyDescent="0.2"/>
    <row r="20100" ht="12.75" customHeight="1" x14ac:dyDescent="0.2"/>
    <row r="20101" ht="12.75" customHeight="1" x14ac:dyDescent="0.2"/>
    <row r="20102" ht="12.75" customHeight="1" x14ac:dyDescent="0.2"/>
    <row r="20103" ht="12.75" customHeight="1" x14ac:dyDescent="0.2"/>
    <row r="20104" ht="12.75" customHeight="1" x14ac:dyDescent="0.2"/>
    <row r="20105" ht="12.75" customHeight="1" x14ac:dyDescent="0.2"/>
    <row r="20106" ht="12.75" customHeight="1" x14ac:dyDescent="0.2"/>
    <row r="20107" ht="12.75" customHeight="1" x14ac:dyDescent="0.2"/>
    <row r="20108" ht="12.75" customHeight="1" x14ac:dyDescent="0.2"/>
    <row r="20109" ht="12.75" customHeight="1" x14ac:dyDescent="0.2"/>
    <row r="20110" ht="12.75" customHeight="1" x14ac:dyDescent="0.2"/>
    <row r="20111" ht="12.75" customHeight="1" x14ac:dyDescent="0.2"/>
    <row r="20112" ht="12.75" customHeight="1" x14ac:dyDescent="0.2"/>
    <row r="20113" ht="12.75" customHeight="1" x14ac:dyDescent="0.2"/>
    <row r="20114" ht="12.75" customHeight="1" x14ac:dyDescent="0.2"/>
    <row r="20115" ht="12.75" customHeight="1" x14ac:dyDescent="0.2"/>
    <row r="20116" ht="12.75" customHeight="1" x14ac:dyDescent="0.2"/>
    <row r="20117" ht="12.75" customHeight="1" x14ac:dyDescent="0.2"/>
    <row r="20118" ht="12.75" customHeight="1" x14ac:dyDescent="0.2"/>
    <row r="20119" ht="12.75" customHeight="1" x14ac:dyDescent="0.2"/>
    <row r="20120" ht="12.75" customHeight="1" x14ac:dyDescent="0.2"/>
    <row r="20121" ht="12.75" customHeight="1" x14ac:dyDescent="0.2"/>
    <row r="20122" ht="12.75" customHeight="1" x14ac:dyDescent="0.2"/>
    <row r="20123" ht="12.75" customHeight="1" x14ac:dyDescent="0.2"/>
    <row r="20124" ht="12.75" customHeight="1" x14ac:dyDescent="0.2"/>
    <row r="20125" ht="12.75" customHeight="1" x14ac:dyDescent="0.2"/>
    <row r="20126" ht="12.75" customHeight="1" x14ac:dyDescent="0.2"/>
    <row r="20127" ht="12.75" customHeight="1" x14ac:dyDescent="0.2"/>
    <row r="20128" ht="12.75" customHeight="1" x14ac:dyDescent="0.2"/>
    <row r="20129" ht="12.75" customHeight="1" x14ac:dyDescent="0.2"/>
    <row r="20130" ht="12.75" customHeight="1" x14ac:dyDescent="0.2"/>
    <row r="20131" ht="12.75" customHeight="1" x14ac:dyDescent="0.2"/>
    <row r="20132" ht="12.75" customHeight="1" x14ac:dyDescent="0.2"/>
    <row r="20133" ht="12.75" customHeight="1" x14ac:dyDescent="0.2"/>
    <row r="20134" ht="12.75" customHeight="1" x14ac:dyDescent="0.2"/>
    <row r="20135" ht="12.75" customHeight="1" x14ac:dyDescent="0.2"/>
    <row r="20136" ht="12.75" customHeight="1" x14ac:dyDescent="0.2"/>
    <row r="20137" ht="12.75" customHeight="1" x14ac:dyDescent="0.2"/>
    <row r="20138" ht="12.75" customHeight="1" x14ac:dyDescent="0.2"/>
    <row r="20139" ht="12.75" customHeight="1" x14ac:dyDescent="0.2"/>
    <row r="20140" ht="12.75" customHeight="1" x14ac:dyDescent="0.2"/>
    <row r="20141" ht="12.75" customHeight="1" x14ac:dyDescent="0.2"/>
    <row r="20142" ht="12.75" customHeight="1" x14ac:dyDescent="0.2"/>
    <row r="20143" ht="12.75" customHeight="1" x14ac:dyDescent="0.2"/>
    <row r="20144" ht="12.75" customHeight="1" x14ac:dyDescent="0.2"/>
    <row r="20145" ht="12.75" customHeight="1" x14ac:dyDescent="0.2"/>
    <row r="20146" ht="12.75" customHeight="1" x14ac:dyDescent="0.2"/>
    <row r="20147" ht="12.75" customHeight="1" x14ac:dyDescent="0.2"/>
    <row r="20148" ht="12.75" customHeight="1" x14ac:dyDescent="0.2"/>
    <row r="20149" ht="12.75" customHeight="1" x14ac:dyDescent="0.2"/>
    <row r="20150" ht="12.75" customHeight="1" x14ac:dyDescent="0.2"/>
    <row r="20151" ht="12.75" customHeight="1" x14ac:dyDescent="0.2"/>
    <row r="20152" ht="12.75" customHeight="1" x14ac:dyDescent="0.2"/>
    <row r="20153" ht="12.75" customHeight="1" x14ac:dyDescent="0.2"/>
    <row r="20154" ht="12.75" customHeight="1" x14ac:dyDescent="0.2"/>
    <row r="20155" ht="12.75" customHeight="1" x14ac:dyDescent="0.2"/>
    <row r="20156" ht="12.75" customHeight="1" x14ac:dyDescent="0.2"/>
    <row r="20157" ht="12.75" customHeight="1" x14ac:dyDescent="0.2"/>
    <row r="20158" ht="12.75" customHeight="1" x14ac:dyDescent="0.2"/>
    <row r="20159" ht="12.75" customHeight="1" x14ac:dyDescent="0.2"/>
    <row r="20160" ht="12.75" customHeight="1" x14ac:dyDescent="0.2"/>
    <row r="20161" ht="12.75" customHeight="1" x14ac:dyDescent="0.2"/>
    <row r="20162" ht="12.75" customHeight="1" x14ac:dyDescent="0.2"/>
    <row r="20163" ht="12.75" customHeight="1" x14ac:dyDescent="0.2"/>
    <row r="20164" ht="12.75" customHeight="1" x14ac:dyDescent="0.2"/>
    <row r="20165" ht="12.75" customHeight="1" x14ac:dyDescent="0.2"/>
    <row r="20166" ht="12.75" customHeight="1" x14ac:dyDescent="0.2"/>
    <row r="20167" ht="12.75" customHeight="1" x14ac:dyDescent="0.2"/>
    <row r="20168" ht="12.75" customHeight="1" x14ac:dyDescent="0.2"/>
    <row r="20169" ht="12.75" customHeight="1" x14ac:dyDescent="0.2"/>
    <row r="20170" ht="12.75" customHeight="1" x14ac:dyDescent="0.2"/>
    <row r="20171" ht="12.75" customHeight="1" x14ac:dyDescent="0.2"/>
    <row r="20172" ht="12.75" customHeight="1" x14ac:dyDescent="0.2"/>
    <row r="20173" ht="12.75" customHeight="1" x14ac:dyDescent="0.2"/>
    <row r="20174" ht="12.75" customHeight="1" x14ac:dyDescent="0.2"/>
    <row r="20175" ht="12.75" customHeight="1" x14ac:dyDescent="0.2"/>
    <row r="20176" ht="12.75" customHeight="1" x14ac:dyDescent="0.2"/>
    <row r="20177" ht="12.75" customHeight="1" x14ac:dyDescent="0.2"/>
    <row r="20178" ht="12.75" customHeight="1" x14ac:dyDescent="0.2"/>
    <row r="20179" ht="12.75" customHeight="1" x14ac:dyDescent="0.2"/>
    <row r="20180" ht="12.75" customHeight="1" x14ac:dyDescent="0.2"/>
    <row r="20181" ht="12.75" customHeight="1" x14ac:dyDescent="0.2"/>
    <row r="20182" ht="12.75" customHeight="1" x14ac:dyDescent="0.2"/>
    <row r="20183" ht="12.75" customHeight="1" x14ac:dyDescent="0.2"/>
    <row r="20184" ht="12.75" customHeight="1" x14ac:dyDescent="0.2"/>
    <row r="20185" ht="12.75" customHeight="1" x14ac:dyDescent="0.2"/>
    <row r="20186" ht="12.75" customHeight="1" x14ac:dyDescent="0.2"/>
    <row r="20187" ht="12.75" customHeight="1" x14ac:dyDescent="0.2"/>
    <row r="20188" ht="12.75" customHeight="1" x14ac:dyDescent="0.2"/>
    <row r="20189" ht="12.75" customHeight="1" x14ac:dyDescent="0.2"/>
    <row r="20190" ht="12.75" customHeight="1" x14ac:dyDescent="0.2"/>
    <row r="20191" ht="12.75" customHeight="1" x14ac:dyDescent="0.2"/>
    <row r="20192" ht="12.75" customHeight="1" x14ac:dyDescent="0.2"/>
    <row r="20193" ht="12.75" customHeight="1" x14ac:dyDescent="0.2"/>
    <row r="20194" ht="12.75" customHeight="1" x14ac:dyDescent="0.2"/>
    <row r="20195" ht="12.75" customHeight="1" x14ac:dyDescent="0.2"/>
    <row r="20196" ht="12.75" customHeight="1" x14ac:dyDescent="0.2"/>
    <row r="20197" ht="12.75" customHeight="1" x14ac:dyDescent="0.2"/>
    <row r="20198" ht="12.75" customHeight="1" x14ac:dyDescent="0.2"/>
    <row r="20199" ht="12.75" customHeight="1" x14ac:dyDescent="0.2"/>
    <row r="20200" ht="12.75" customHeight="1" x14ac:dyDescent="0.2"/>
    <row r="20201" ht="12.75" customHeight="1" x14ac:dyDescent="0.2"/>
    <row r="20202" ht="12.75" customHeight="1" x14ac:dyDescent="0.2"/>
    <row r="20203" ht="12.75" customHeight="1" x14ac:dyDescent="0.2"/>
    <row r="20204" ht="12.75" customHeight="1" x14ac:dyDescent="0.2"/>
    <row r="20205" ht="12.75" customHeight="1" x14ac:dyDescent="0.2"/>
    <row r="20206" ht="12.75" customHeight="1" x14ac:dyDescent="0.2"/>
    <row r="20207" ht="12.75" customHeight="1" x14ac:dyDescent="0.2"/>
    <row r="20208" ht="12.75" customHeight="1" x14ac:dyDescent="0.2"/>
    <row r="20209" ht="12.75" customHeight="1" x14ac:dyDescent="0.2"/>
    <row r="20210" ht="12.75" customHeight="1" x14ac:dyDescent="0.2"/>
    <row r="20211" ht="12.75" customHeight="1" x14ac:dyDescent="0.2"/>
    <row r="20212" ht="12.75" customHeight="1" x14ac:dyDescent="0.2"/>
    <row r="20213" ht="12.75" customHeight="1" x14ac:dyDescent="0.2"/>
    <row r="20214" ht="12.75" customHeight="1" x14ac:dyDescent="0.2"/>
    <row r="20215" ht="12.75" customHeight="1" x14ac:dyDescent="0.2"/>
    <row r="20216" ht="12.75" customHeight="1" x14ac:dyDescent="0.2"/>
    <row r="20217" ht="12.75" customHeight="1" x14ac:dyDescent="0.2"/>
    <row r="20218" ht="12.75" customHeight="1" x14ac:dyDescent="0.2"/>
    <row r="20219" ht="12.75" customHeight="1" x14ac:dyDescent="0.2"/>
    <row r="20220" ht="12.75" customHeight="1" x14ac:dyDescent="0.2"/>
    <row r="20221" ht="12.75" customHeight="1" x14ac:dyDescent="0.2"/>
    <row r="20222" ht="12.75" customHeight="1" x14ac:dyDescent="0.2"/>
    <row r="20223" ht="12.75" customHeight="1" x14ac:dyDescent="0.2"/>
    <row r="20224" ht="12.75" customHeight="1" x14ac:dyDescent="0.2"/>
    <row r="20225" ht="12.75" customHeight="1" x14ac:dyDescent="0.2"/>
    <row r="20226" ht="12.75" customHeight="1" x14ac:dyDescent="0.2"/>
    <row r="20227" ht="12.75" customHeight="1" x14ac:dyDescent="0.2"/>
    <row r="20228" ht="12.75" customHeight="1" x14ac:dyDescent="0.2"/>
    <row r="20229" ht="12.75" customHeight="1" x14ac:dyDescent="0.2"/>
    <row r="20230" ht="12.75" customHeight="1" x14ac:dyDescent="0.2"/>
    <row r="20231" ht="12.75" customHeight="1" x14ac:dyDescent="0.2"/>
    <row r="20232" ht="12.75" customHeight="1" x14ac:dyDescent="0.2"/>
    <row r="20233" ht="12.75" customHeight="1" x14ac:dyDescent="0.2"/>
    <row r="20234" ht="12.75" customHeight="1" x14ac:dyDescent="0.2"/>
    <row r="20235" ht="12.75" customHeight="1" x14ac:dyDescent="0.2"/>
    <row r="20236" ht="12.75" customHeight="1" x14ac:dyDescent="0.2"/>
    <row r="20237" ht="12.75" customHeight="1" x14ac:dyDescent="0.2"/>
    <row r="20238" ht="12.75" customHeight="1" x14ac:dyDescent="0.2"/>
    <row r="20239" ht="12.75" customHeight="1" x14ac:dyDescent="0.2"/>
    <row r="20240" ht="12.75" customHeight="1" x14ac:dyDescent="0.2"/>
    <row r="20241" ht="12.75" customHeight="1" x14ac:dyDescent="0.2"/>
    <row r="20242" ht="12.75" customHeight="1" x14ac:dyDescent="0.2"/>
    <row r="20243" ht="12.75" customHeight="1" x14ac:dyDescent="0.2"/>
    <row r="20244" ht="12.75" customHeight="1" x14ac:dyDescent="0.2"/>
    <row r="20245" ht="12.75" customHeight="1" x14ac:dyDescent="0.2"/>
    <row r="20246" ht="12.75" customHeight="1" x14ac:dyDescent="0.2"/>
    <row r="20247" ht="12.75" customHeight="1" x14ac:dyDescent="0.2"/>
    <row r="20248" ht="12.75" customHeight="1" x14ac:dyDescent="0.2"/>
    <row r="20249" ht="12.75" customHeight="1" x14ac:dyDescent="0.2"/>
    <row r="20250" ht="12.75" customHeight="1" x14ac:dyDescent="0.2"/>
    <row r="20251" ht="12.75" customHeight="1" x14ac:dyDescent="0.2"/>
    <row r="20252" ht="12.75" customHeight="1" x14ac:dyDescent="0.2"/>
    <row r="20253" ht="12.75" customHeight="1" x14ac:dyDescent="0.2"/>
    <row r="20254" ht="12.75" customHeight="1" x14ac:dyDescent="0.2"/>
    <row r="20255" ht="12.75" customHeight="1" x14ac:dyDescent="0.2"/>
    <row r="20256" ht="12.75" customHeight="1" x14ac:dyDescent="0.2"/>
    <row r="20257" ht="12.75" customHeight="1" x14ac:dyDescent="0.2"/>
    <row r="20258" ht="12.75" customHeight="1" x14ac:dyDescent="0.2"/>
    <row r="20259" ht="12.75" customHeight="1" x14ac:dyDescent="0.2"/>
    <row r="20260" ht="12.75" customHeight="1" x14ac:dyDescent="0.2"/>
    <row r="20261" ht="12.75" customHeight="1" x14ac:dyDescent="0.2"/>
    <row r="20262" ht="12.75" customHeight="1" x14ac:dyDescent="0.2"/>
    <row r="20263" ht="12.75" customHeight="1" x14ac:dyDescent="0.2"/>
    <row r="20264" ht="12.75" customHeight="1" x14ac:dyDescent="0.2"/>
    <row r="20265" ht="12.75" customHeight="1" x14ac:dyDescent="0.2"/>
    <row r="20266" ht="12.75" customHeight="1" x14ac:dyDescent="0.2"/>
    <row r="20267" ht="12.75" customHeight="1" x14ac:dyDescent="0.2"/>
    <row r="20268" ht="12.75" customHeight="1" x14ac:dyDescent="0.2"/>
    <row r="20269" ht="12.75" customHeight="1" x14ac:dyDescent="0.2"/>
    <row r="20270" ht="12.75" customHeight="1" x14ac:dyDescent="0.2"/>
    <row r="20271" ht="12.75" customHeight="1" x14ac:dyDescent="0.2"/>
    <row r="20272" ht="12.75" customHeight="1" x14ac:dyDescent="0.2"/>
    <row r="20273" ht="12.75" customHeight="1" x14ac:dyDescent="0.2"/>
    <row r="20274" ht="12.75" customHeight="1" x14ac:dyDescent="0.2"/>
    <row r="20275" ht="12.75" customHeight="1" x14ac:dyDescent="0.2"/>
    <row r="20276" ht="12.75" customHeight="1" x14ac:dyDescent="0.2"/>
    <row r="20277" ht="12.75" customHeight="1" x14ac:dyDescent="0.2"/>
    <row r="20278" ht="12.75" customHeight="1" x14ac:dyDescent="0.2"/>
    <row r="20279" ht="12.75" customHeight="1" x14ac:dyDescent="0.2"/>
    <row r="20280" ht="12.75" customHeight="1" x14ac:dyDescent="0.2"/>
    <row r="20281" ht="12.75" customHeight="1" x14ac:dyDescent="0.2"/>
    <row r="20282" ht="12.75" customHeight="1" x14ac:dyDescent="0.2"/>
    <row r="20283" ht="12.75" customHeight="1" x14ac:dyDescent="0.2"/>
    <row r="20284" ht="12.75" customHeight="1" x14ac:dyDescent="0.2"/>
    <row r="20285" ht="12.75" customHeight="1" x14ac:dyDescent="0.2"/>
    <row r="20286" ht="12.75" customHeight="1" x14ac:dyDescent="0.2"/>
    <row r="20287" ht="12.75" customHeight="1" x14ac:dyDescent="0.2"/>
    <row r="20288" ht="12.75" customHeight="1" x14ac:dyDescent="0.2"/>
    <row r="20289" ht="12.75" customHeight="1" x14ac:dyDescent="0.2"/>
    <row r="20290" ht="12.75" customHeight="1" x14ac:dyDescent="0.2"/>
    <row r="20291" ht="12.75" customHeight="1" x14ac:dyDescent="0.2"/>
    <row r="20292" ht="12.75" customHeight="1" x14ac:dyDescent="0.2"/>
    <row r="20293" ht="12.75" customHeight="1" x14ac:dyDescent="0.2"/>
    <row r="20294" ht="12.75" customHeight="1" x14ac:dyDescent="0.2"/>
    <row r="20295" ht="12.75" customHeight="1" x14ac:dyDescent="0.2"/>
    <row r="20296" ht="12.75" customHeight="1" x14ac:dyDescent="0.2"/>
    <row r="20297" ht="12.75" customHeight="1" x14ac:dyDescent="0.2"/>
    <row r="20298" ht="12.75" customHeight="1" x14ac:dyDescent="0.2"/>
    <row r="20299" ht="12.75" customHeight="1" x14ac:dyDescent="0.2"/>
    <row r="20300" ht="12.75" customHeight="1" x14ac:dyDescent="0.2"/>
    <row r="20301" ht="12.75" customHeight="1" x14ac:dyDescent="0.2"/>
    <row r="20302" ht="12.75" customHeight="1" x14ac:dyDescent="0.2"/>
    <row r="20303" ht="12.75" customHeight="1" x14ac:dyDescent="0.2"/>
    <row r="20304" ht="12.75" customHeight="1" x14ac:dyDescent="0.2"/>
    <row r="20305" ht="12.75" customHeight="1" x14ac:dyDescent="0.2"/>
    <row r="20306" ht="12.75" customHeight="1" x14ac:dyDescent="0.2"/>
    <row r="20307" ht="12.75" customHeight="1" x14ac:dyDescent="0.2"/>
    <row r="20308" ht="12.75" customHeight="1" x14ac:dyDescent="0.2"/>
    <row r="20309" ht="12.75" customHeight="1" x14ac:dyDescent="0.2"/>
    <row r="20310" ht="12.75" customHeight="1" x14ac:dyDescent="0.2"/>
    <row r="20311" ht="12.75" customHeight="1" x14ac:dyDescent="0.2"/>
    <row r="20312" ht="12.75" customHeight="1" x14ac:dyDescent="0.2"/>
    <row r="20313" ht="12.75" customHeight="1" x14ac:dyDescent="0.2"/>
    <row r="20314" ht="12.75" customHeight="1" x14ac:dyDescent="0.2"/>
    <row r="20315" ht="12.75" customHeight="1" x14ac:dyDescent="0.2"/>
    <row r="20316" ht="12.75" customHeight="1" x14ac:dyDescent="0.2"/>
    <row r="20317" ht="12.75" customHeight="1" x14ac:dyDescent="0.2"/>
    <row r="20318" ht="12.75" customHeight="1" x14ac:dyDescent="0.2"/>
    <row r="20319" ht="12.75" customHeight="1" x14ac:dyDescent="0.2"/>
    <row r="20320" ht="12.75" customHeight="1" x14ac:dyDescent="0.2"/>
    <row r="20321" ht="12.75" customHeight="1" x14ac:dyDescent="0.2"/>
    <row r="20322" ht="12.75" customHeight="1" x14ac:dyDescent="0.2"/>
    <row r="20323" ht="12.75" customHeight="1" x14ac:dyDescent="0.2"/>
    <row r="20324" ht="12.75" customHeight="1" x14ac:dyDescent="0.2"/>
    <row r="20325" ht="12.75" customHeight="1" x14ac:dyDescent="0.2"/>
    <row r="20326" ht="12.75" customHeight="1" x14ac:dyDescent="0.2"/>
    <row r="20327" ht="12.75" customHeight="1" x14ac:dyDescent="0.2"/>
    <row r="20328" ht="12.75" customHeight="1" x14ac:dyDescent="0.2"/>
    <row r="20329" ht="12.75" customHeight="1" x14ac:dyDescent="0.2"/>
    <row r="20330" ht="12.75" customHeight="1" x14ac:dyDescent="0.2"/>
    <row r="20331" ht="12.75" customHeight="1" x14ac:dyDescent="0.2"/>
    <row r="20332" ht="12.75" customHeight="1" x14ac:dyDescent="0.2"/>
    <row r="20333" ht="12.75" customHeight="1" x14ac:dyDescent="0.2"/>
    <row r="20334" ht="12.75" customHeight="1" x14ac:dyDescent="0.2"/>
    <row r="20335" ht="12.75" customHeight="1" x14ac:dyDescent="0.2"/>
    <row r="20336" ht="12.75" customHeight="1" x14ac:dyDescent="0.2"/>
    <row r="20337" ht="12.75" customHeight="1" x14ac:dyDescent="0.2"/>
    <row r="20338" ht="12.75" customHeight="1" x14ac:dyDescent="0.2"/>
    <row r="20339" ht="12.75" customHeight="1" x14ac:dyDescent="0.2"/>
    <row r="20340" ht="12.75" customHeight="1" x14ac:dyDescent="0.2"/>
    <row r="20341" ht="12.75" customHeight="1" x14ac:dyDescent="0.2"/>
    <row r="20342" ht="12.75" customHeight="1" x14ac:dyDescent="0.2"/>
    <row r="20343" ht="12.75" customHeight="1" x14ac:dyDescent="0.2"/>
    <row r="20344" ht="12.75" customHeight="1" x14ac:dyDescent="0.2"/>
    <row r="20345" ht="12.75" customHeight="1" x14ac:dyDescent="0.2"/>
    <row r="20346" ht="12.75" customHeight="1" x14ac:dyDescent="0.2"/>
    <row r="20347" ht="12.75" customHeight="1" x14ac:dyDescent="0.2"/>
    <row r="20348" ht="12.75" customHeight="1" x14ac:dyDescent="0.2"/>
    <row r="20349" ht="12.75" customHeight="1" x14ac:dyDescent="0.2"/>
    <row r="20350" ht="12.75" customHeight="1" x14ac:dyDescent="0.2"/>
    <row r="20351" ht="12.75" customHeight="1" x14ac:dyDescent="0.2"/>
    <row r="20352" ht="12.75" customHeight="1" x14ac:dyDescent="0.2"/>
    <row r="20353" ht="12.75" customHeight="1" x14ac:dyDescent="0.2"/>
    <row r="20354" ht="12.75" customHeight="1" x14ac:dyDescent="0.2"/>
    <row r="20355" ht="12.75" customHeight="1" x14ac:dyDescent="0.2"/>
    <row r="20356" ht="12.75" customHeight="1" x14ac:dyDescent="0.2"/>
    <row r="20357" ht="12.75" customHeight="1" x14ac:dyDescent="0.2"/>
    <row r="20358" ht="12.75" customHeight="1" x14ac:dyDescent="0.2"/>
    <row r="20359" ht="12.75" customHeight="1" x14ac:dyDescent="0.2"/>
    <row r="20360" ht="12.75" customHeight="1" x14ac:dyDescent="0.2"/>
    <row r="20361" ht="12.75" customHeight="1" x14ac:dyDescent="0.2"/>
    <row r="20362" ht="12.75" customHeight="1" x14ac:dyDescent="0.2"/>
    <row r="20363" ht="12.75" customHeight="1" x14ac:dyDescent="0.2"/>
    <row r="20364" ht="12.75" customHeight="1" x14ac:dyDescent="0.2"/>
    <row r="20365" ht="12.75" customHeight="1" x14ac:dyDescent="0.2"/>
    <row r="20366" ht="12.75" customHeight="1" x14ac:dyDescent="0.2"/>
    <row r="20367" ht="12.75" customHeight="1" x14ac:dyDescent="0.2"/>
    <row r="20368" ht="12.75" customHeight="1" x14ac:dyDescent="0.2"/>
    <row r="20369" ht="12.75" customHeight="1" x14ac:dyDescent="0.2"/>
    <row r="20370" ht="12.75" customHeight="1" x14ac:dyDescent="0.2"/>
    <row r="20371" ht="12.75" customHeight="1" x14ac:dyDescent="0.2"/>
    <row r="20372" ht="12.75" customHeight="1" x14ac:dyDescent="0.2"/>
    <row r="20373" ht="12.75" customHeight="1" x14ac:dyDescent="0.2"/>
    <row r="20374" ht="12.75" customHeight="1" x14ac:dyDescent="0.2"/>
    <row r="20375" ht="12.75" customHeight="1" x14ac:dyDescent="0.2"/>
    <row r="20376" ht="12.75" customHeight="1" x14ac:dyDescent="0.2"/>
    <row r="20377" ht="12.75" customHeight="1" x14ac:dyDescent="0.2"/>
    <row r="20378" ht="12.75" customHeight="1" x14ac:dyDescent="0.2"/>
    <row r="20379" ht="12.75" customHeight="1" x14ac:dyDescent="0.2"/>
    <row r="20380" ht="12.75" customHeight="1" x14ac:dyDescent="0.2"/>
    <row r="20381" ht="12.75" customHeight="1" x14ac:dyDescent="0.2"/>
    <row r="20382" ht="12.75" customHeight="1" x14ac:dyDescent="0.2"/>
    <row r="20383" ht="12.75" customHeight="1" x14ac:dyDescent="0.2"/>
    <row r="20384" ht="12.75" customHeight="1" x14ac:dyDescent="0.2"/>
    <row r="20385" ht="12.75" customHeight="1" x14ac:dyDescent="0.2"/>
    <row r="20386" ht="12.75" customHeight="1" x14ac:dyDescent="0.2"/>
    <row r="20387" ht="12.75" customHeight="1" x14ac:dyDescent="0.2"/>
    <row r="20388" ht="12.75" customHeight="1" x14ac:dyDescent="0.2"/>
    <row r="20389" ht="12.75" customHeight="1" x14ac:dyDescent="0.2"/>
    <row r="20390" ht="12.75" customHeight="1" x14ac:dyDescent="0.2"/>
    <row r="20391" ht="12.75" customHeight="1" x14ac:dyDescent="0.2"/>
    <row r="20392" ht="12.75" customHeight="1" x14ac:dyDescent="0.2"/>
    <row r="20393" ht="12.75" customHeight="1" x14ac:dyDescent="0.2"/>
    <row r="20394" ht="12.75" customHeight="1" x14ac:dyDescent="0.2"/>
    <row r="20395" ht="12.75" customHeight="1" x14ac:dyDescent="0.2"/>
    <row r="20396" ht="12.75" customHeight="1" x14ac:dyDescent="0.2"/>
    <row r="20397" ht="12.75" customHeight="1" x14ac:dyDescent="0.2"/>
    <row r="20398" ht="12.75" customHeight="1" x14ac:dyDescent="0.2"/>
    <row r="20399" ht="12.75" customHeight="1" x14ac:dyDescent="0.2"/>
    <row r="20400" ht="12.75" customHeight="1" x14ac:dyDescent="0.2"/>
    <row r="20401" ht="12.75" customHeight="1" x14ac:dyDescent="0.2"/>
    <row r="20402" ht="12.75" customHeight="1" x14ac:dyDescent="0.2"/>
    <row r="20403" ht="12.75" customHeight="1" x14ac:dyDescent="0.2"/>
    <row r="20404" ht="12.75" customHeight="1" x14ac:dyDescent="0.2"/>
    <row r="20405" ht="12.75" customHeight="1" x14ac:dyDescent="0.2"/>
    <row r="20406" ht="12.75" customHeight="1" x14ac:dyDescent="0.2"/>
    <row r="20407" ht="12.75" customHeight="1" x14ac:dyDescent="0.2"/>
    <row r="20408" ht="12.75" customHeight="1" x14ac:dyDescent="0.2"/>
    <row r="20409" ht="12.75" customHeight="1" x14ac:dyDescent="0.2"/>
    <row r="20410" ht="12.75" customHeight="1" x14ac:dyDescent="0.2"/>
    <row r="20411" ht="12.75" customHeight="1" x14ac:dyDescent="0.2"/>
    <row r="20412" ht="12.75" customHeight="1" x14ac:dyDescent="0.2"/>
    <row r="20413" ht="12.75" customHeight="1" x14ac:dyDescent="0.2"/>
    <row r="20414" ht="12.75" customHeight="1" x14ac:dyDescent="0.2"/>
    <row r="20415" ht="12.75" customHeight="1" x14ac:dyDescent="0.2"/>
    <row r="20416" ht="12.75" customHeight="1" x14ac:dyDescent="0.2"/>
    <row r="20417" ht="12.75" customHeight="1" x14ac:dyDescent="0.2"/>
    <row r="20418" ht="12.75" customHeight="1" x14ac:dyDescent="0.2"/>
    <row r="20419" ht="12.75" customHeight="1" x14ac:dyDescent="0.2"/>
    <row r="20420" ht="12.75" customHeight="1" x14ac:dyDescent="0.2"/>
    <row r="20421" ht="12.75" customHeight="1" x14ac:dyDescent="0.2"/>
    <row r="20422" ht="12.75" customHeight="1" x14ac:dyDescent="0.2"/>
    <row r="20423" ht="12.75" customHeight="1" x14ac:dyDescent="0.2"/>
    <row r="20424" ht="12.75" customHeight="1" x14ac:dyDescent="0.2"/>
    <row r="20425" ht="12.75" customHeight="1" x14ac:dyDescent="0.2"/>
    <row r="20426" ht="12.75" customHeight="1" x14ac:dyDescent="0.2"/>
    <row r="20427" ht="12.75" customHeight="1" x14ac:dyDescent="0.2"/>
    <row r="20428" ht="12.75" customHeight="1" x14ac:dyDescent="0.2"/>
    <row r="20429" ht="12.75" customHeight="1" x14ac:dyDescent="0.2"/>
    <row r="20430" ht="12.75" customHeight="1" x14ac:dyDescent="0.2"/>
    <row r="20431" ht="12.75" customHeight="1" x14ac:dyDescent="0.2"/>
    <row r="20432" ht="12.75" customHeight="1" x14ac:dyDescent="0.2"/>
    <row r="20433" ht="12.75" customHeight="1" x14ac:dyDescent="0.2"/>
    <row r="20434" ht="12.75" customHeight="1" x14ac:dyDescent="0.2"/>
    <row r="20435" ht="12.75" customHeight="1" x14ac:dyDescent="0.2"/>
    <row r="20436" ht="12.75" customHeight="1" x14ac:dyDescent="0.2"/>
    <row r="20437" ht="12.75" customHeight="1" x14ac:dyDescent="0.2"/>
    <row r="20438" ht="12.75" customHeight="1" x14ac:dyDescent="0.2"/>
    <row r="20439" ht="12.75" customHeight="1" x14ac:dyDescent="0.2"/>
    <row r="20440" ht="12.75" customHeight="1" x14ac:dyDescent="0.2"/>
    <row r="20441" ht="12.75" customHeight="1" x14ac:dyDescent="0.2"/>
    <row r="20442" ht="12.75" customHeight="1" x14ac:dyDescent="0.2"/>
    <row r="20443" ht="12.75" customHeight="1" x14ac:dyDescent="0.2"/>
    <row r="20444" ht="12.75" customHeight="1" x14ac:dyDescent="0.2"/>
    <row r="20445" ht="12.75" customHeight="1" x14ac:dyDescent="0.2"/>
    <row r="20446" ht="12.75" customHeight="1" x14ac:dyDescent="0.2"/>
    <row r="20447" ht="12.75" customHeight="1" x14ac:dyDescent="0.2"/>
    <row r="20448" ht="12.75" customHeight="1" x14ac:dyDescent="0.2"/>
    <row r="20449" ht="12.75" customHeight="1" x14ac:dyDescent="0.2"/>
    <row r="20450" ht="12.75" customHeight="1" x14ac:dyDescent="0.2"/>
    <row r="20451" ht="12.75" customHeight="1" x14ac:dyDescent="0.2"/>
    <row r="20452" ht="12.75" customHeight="1" x14ac:dyDescent="0.2"/>
    <row r="20453" ht="12.75" customHeight="1" x14ac:dyDescent="0.2"/>
    <row r="20454" ht="12.75" customHeight="1" x14ac:dyDescent="0.2"/>
    <row r="20455" ht="12.75" customHeight="1" x14ac:dyDescent="0.2"/>
    <row r="20456" ht="12.75" customHeight="1" x14ac:dyDescent="0.2"/>
    <row r="20457" ht="12.75" customHeight="1" x14ac:dyDescent="0.2"/>
    <row r="20458" ht="12.75" customHeight="1" x14ac:dyDescent="0.2"/>
    <row r="20459" ht="12.75" customHeight="1" x14ac:dyDescent="0.2"/>
    <row r="20460" ht="12.75" customHeight="1" x14ac:dyDescent="0.2"/>
    <row r="20461" ht="12.75" customHeight="1" x14ac:dyDescent="0.2"/>
    <row r="20462" ht="12.75" customHeight="1" x14ac:dyDescent="0.2"/>
    <row r="20463" ht="12.75" customHeight="1" x14ac:dyDescent="0.2"/>
    <row r="20464" ht="12.75" customHeight="1" x14ac:dyDescent="0.2"/>
    <row r="20465" ht="12.75" customHeight="1" x14ac:dyDescent="0.2"/>
    <row r="20466" ht="12.75" customHeight="1" x14ac:dyDescent="0.2"/>
    <row r="20467" ht="12.75" customHeight="1" x14ac:dyDescent="0.2"/>
    <row r="20468" ht="12.75" customHeight="1" x14ac:dyDescent="0.2"/>
    <row r="20469" ht="12.75" customHeight="1" x14ac:dyDescent="0.2"/>
    <row r="20470" ht="12.75" customHeight="1" x14ac:dyDescent="0.2"/>
    <row r="20471" ht="12.75" customHeight="1" x14ac:dyDescent="0.2"/>
    <row r="20472" ht="12.75" customHeight="1" x14ac:dyDescent="0.2"/>
    <row r="20473" ht="12.75" customHeight="1" x14ac:dyDescent="0.2"/>
    <row r="20474" ht="12.75" customHeight="1" x14ac:dyDescent="0.2"/>
    <row r="20475" ht="12.75" customHeight="1" x14ac:dyDescent="0.2"/>
    <row r="20476" ht="12.75" customHeight="1" x14ac:dyDescent="0.2"/>
    <row r="20477" ht="12.75" customHeight="1" x14ac:dyDescent="0.2"/>
    <row r="20478" ht="12.75" customHeight="1" x14ac:dyDescent="0.2"/>
    <row r="20479" ht="12.75" customHeight="1" x14ac:dyDescent="0.2"/>
    <row r="20480" ht="12.75" customHeight="1" x14ac:dyDescent="0.2"/>
    <row r="20481" ht="12.75" customHeight="1" x14ac:dyDescent="0.2"/>
    <row r="20482" ht="12.75" customHeight="1" x14ac:dyDescent="0.2"/>
    <row r="20483" ht="12.75" customHeight="1" x14ac:dyDescent="0.2"/>
    <row r="20484" ht="12.75" customHeight="1" x14ac:dyDescent="0.2"/>
    <row r="20485" ht="12.75" customHeight="1" x14ac:dyDescent="0.2"/>
    <row r="20486" ht="12.75" customHeight="1" x14ac:dyDescent="0.2"/>
    <row r="20487" ht="12.75" customHeight="1" x14ac:dyDescent="0.2"/>
    <row r="20488" ht="12.75" customHeight="1" x14ac:dyDescent="0.2"/>
    <row r="20489" ht="12.75" customHeight="1" x14ac:dyDescent="0.2"/>
    <row r="20490" ht="12.75" customHeight="1" x14ac:dyDescent="0.2"/>
    <row r="20491" ht="12.75" customHeight="1" x14ac:dyDescent="0.2"/>
    <row r="20492" ht="12.75" customHeight="1" x14ac:dyDescent="0.2"/>
    <row r="20493" ht="12.75" customHeight="1" x14ac:dyDescent="0.2"/>
    <row r="20494" ht="12.75" customHeight="1" x14ac:dyDescent="0.2"/>
    <row r="20495" ht="12.75" customHeight="1" x14ac:dyDescent="0.2"/>
    <row r="20496" ht="12.75" customHeight="1" x14ac:dyDescent="0.2"/>
    <row r="20497" ht="12.75" customHeight="1" x14ac:dyDescent="0.2"/>
    <row r="20498" ht="12.75" customHeight="1" x14ac:dyDescent="0.2"/>
    <row r="20499" ht="12.75" customHeight="1" x14ac:dyDescent="0.2"/>
    <row r="20500" ht="12.75" customHeight="1" x14ac:dyDescent="0.2"/>
    <row r="20501" ht="12.75" customHeight="1" x14ac:dyDescent="0.2"/>
    <row r="20502" ht="12.75" customHeight="1" x14ac:dyDescent="0.2"/>
    <row r="20503" ht="12.75" customHeight="1" x14ac:dyDescent="0.2"/>
    <row r="20504" ht="12.75" customHeight="1" x14ac:dyDescent="0.2"/>
    <row r="20505" ht="12.75" customHeight="1" x14ac:dyDescent="0.2"/>
    <row r="20506" ht="12.75" customHeight="1" x14ac:dyDescent="0.2"/>
    <row r="20507" ht="12.75" customHeight="1" x14ac:dyDescent="0.2"/>
    <row r="20508" ht="12.75" customHeight="1" x14ac:dyDescent="0.2"/>
    <row r="20509" ht="12.75" customHeight="1" x14ac:dyDescent="0.2"/>
    <row r="20510" ht="12.75" customHeight="1" x14ac:dyDescent="0.2"/>
    <row r="20511" ht="12.75" customHeight="1" x14ac:dyDescent="0.2"/>
    <row r="20512" ht="12.75" customHeight="1" x14ac:dyDescent="0.2"/>
    <row r="20513" ht="12.75" customHeight="1" x14ac:dyDescent="0.2"/>
    <row r="20514" ht="12.75" customHeight="1" x14ac:dyDescent="0.2"/>
    <row r="20515" ht="12.75" customHeight="1" x14ac:dyDescent="0.2"/>
    <row r="20516" ht="12.75" customHeight="1" x14ac:dyDescent="0.2"/>
    <row r="20517" ht="12.75" customHeight="1" x14ac:dyDescent="0.2"/>
    <row r="20518" ht="12.75" customHeight="1" x14ac:dyDescent="0.2"/>
    <row r="20519" ht="12.75" customHeight="1" x14ac:dyDescent="0.2"/>
    <row r="20520" ht="12.75" customHeight="1" x14ac:dyDescent="0.2"/>
    <row r="20521" ht="12.75" customHeight="1" x14ac:dyDescent="0.2"/>
    <row r="20522" ht="12.75" customHeight="1" x14ac:dyDescent="0.2"/>
    <row r="20523" ht="12.75" customHeight="1" x14ac:dyDescent="0.2"/>
    <row r="20524" ht="12.75" customHeight="1" x14ac:dyDescent="0.2"/>
    <row r="20525" ht="12.75" customHeight="1" x14ac:dyDescent="0.2"/>
    <row r="20526" ht="12.75" customHeight="1" x14ac:dyDescent="0.2"/>
    <row r="20527" ht="12.75" customHeight="1" x14ac:dyDescent="0.2"/>
    <row r="20528" ht="12.75" customHeight="1" x14ac:dyDescent="0.2"/>
    <row r="20529" ht="12.75" customHeight="1" x14ac:dyDescent="0.2"/>
    <row r="20530" ht="12.75" customHeight="1" x14ac:dyDescent="0.2"/>
    <row r="20531" ht="12.75" customHeight="1" x14ac:dyDescent="0.2"/>
    <row r="20532" ht="12.75" customHeight="1" x14ac:dyDescent="0.2"/>
    <row r="20533" ht="12.75" customHeight="1" x14ac:dyDescent="0.2"/>
    <row r="20534" ht="12.75" customHeight="1" x14ac:dyDescent="0.2"/>
    <row r="20535" ht="12.75" customHeight="1" x14ac:dyDescent="0.2"/>
    <row r="20536" ht="12.75" customHeight="1" x14ac:dyDescent="0.2"/>
    <row r="20537" ht="12.75" customHeight="1" x14ac:dyDescent="0.2"/>
    <row r="20538" ht="12.75" customHeight="1" x14ac:dyDescent="0.2"/>
    <row r="20539" ht="12.75" customHeight="1" x14ac:dyDescent="0.2"/>
    <row r="20540" ht="12.75" customHeight="1" x14ac:dyDescent="0.2"/>
    <row r="20541" ht="12.75" customHeight="1" x14ac:dyDescent="0.2"/>
    <row r="20542" ht="12.75" customHeight="1" x14ac:dyDescent="0.2"/>
    <row r="20543" ht="12.75" customHeight="1" x14ac:dyDescent="0.2"/>
    <row r="20544" ht="12.75" customHeight="1" x14ac:dyDescent="0.2"/>
    <row r="20545" ht="12.75" customHeight="1" x14ac:dyDescent="0.2"/>
    <row r="20546" ht="12.75" customHeight="1" x14ac:dyDescent="0.2"/>
    <row r="20547" ht="12.75" customHeight="1" x14ac:dyDescent="0.2"/>
    <row r="20548" ht="12.75" customHeight="1" x14ac:dyDescent="0.2"/>
    <row r="20549" ht="12.75" customHeight="1" x14ac:dyDescent="0.2"/>
    <row r="20550" ht="12.75" customHeight="1" x14ac:dyDescent="0.2"/>
    <row r="20551" ht="12.75" customHeight="1" x14ac:dyDescent="0.2"/>
    <row r="20552" ht="12.75" customHeight="1" x14ac:dyDescent="0.2"/>
    <row r="20553" ht="12.75" customHeight="1" x14ac:dyDescent="0.2"/>
    <row r="20554" ht="12.75" customHeight="1" x14ac:dyDescent="0.2"/>
    <row r="20555" ht="12.75" customHeight="1" x14ac:dyDescent="0.2"/>
    <row r="20556" ht="12.75" customHeight="1" x14ac:dyDescent="0.2"/>
    <row r="20557" ht="12.75" customHeight="1" x14ac:dyDescent="0.2"/>
    <row r="20558" ht="12.75" customHeight="1" x14ac:dyDescent="0.2"/>
    <row r="20559" ht="12.75" customHeight="1" x14ac:dyDescent="0.2"/>
    <row r="20560" ht="12.75" customHeight="1" x14ac:dyDescent="0.2"/>
    <row r="20561" ht="12.75" customHeight="1" x14ac:dyDescent="0.2"/>
    <row r="20562" ht="12.75" customHeight="1" x14ac:dyDescent="0.2"/>
    <row r="20563" ht="12.75" customHeight="1" x14ac:dyDescent="0.2"/>
    <row r="20564" ht="12.75" customHeight="1" x14ac:dyDescent="0.2"/>
    <row r="20565" ht="12.75" customHeight="1" x14ac:dyDescent="0.2"/>
    <row r="20566" ht="12.75" customHeight="1" x14ac:dyDescent="0.2"/>
    <row r="20567" ht="12.75" customHeight="1" x14ac:dyDescent="0.2"/>
    <row r="20568" ht="12.75" customHeight="1" x14ac:dyDescent="0.2"/>
    <row r="20569" ht="12.75" customHeight="1" x14ac:dyDescent="0.2"/>
    <row r="20570" ht="12.75" customHeight="1" x14ac:dyDescent="0.2"/>
    <row r="20571" ht="12.75" customHeight="1" x14ac:dyDescent="0.2"/>
    <row r="20572" ht="12.75" customHeight="1" x14ac:dyDescent="0.2"/>
    <row r="20573" ht="12.75" customHeight="1" x14ac:dyDescent="0.2"/>
    <row r="20574" ht="12.75" customHeight="1" x14ac:dyDescent="0.2"/>
    <row r="20575" ht="12.75" customHeight="1" x14ac:dyDescent="0.2"/>
    <row r="20576" ht="12.75" customHeight="1" x14ac:dyDescent="0.2"/>
    <row r="20577" ht="12.75" customHeight="1" x14ac:dyDescent="0.2"/>
    <row r="20578" ht="12.75" customHeight="1" x14ac:dyDescent="0.2"/>
    <row r="20579" ht="12.75" customHeight="1" x14ac:dyDescent="0.2"/>
    <row r="20580" ht="12.75" customHeight="1" x14ac:dyDescent="0.2"/>
    <row r="20581" ht="12.75" customHeight="1" x14ac:dyDescent="0.2"/>
    <row r="20582" ht="12.75" customHeight="1" x14ac:dyDescent="0.2"/>
    <row r="20583" ht="12.75" customHeight="1" x14ac:dyDescent="0.2"/>
    <row r="20584" ht="12.75" customHeight="1" x14ac:dyDescent="0.2"/>
    <row r="20585" ht="12.75" customHeight="1" x14ac:dyDescent="0.2"/>
    <row r="20586" ht="12.75" customHeight="1" x14ac:dyDescent="0.2"/>
    <row r="20587" ht="12.75" customHeight="1" x14ac:dyDescent="0.2"/>
    <row r="20588" ht="12.75" customHeight="1" x14ac:dyDescent="0.2"/>
    <row r="20589" ht="12.75" customHeight="1" x14ac:dyDescent="0.2"/>
    <row r="20590" ht="12.75" customHeight="1" x14ac:dyDescent="0.2"/>
    <row r="20591" ht="12.75" customHeight="1" x14ac:dyDescent="0.2"/>
    <row r="20592" ht="12.75" customHeight="1" x14ac:dyDescent="0.2"/>
    <row r="20593" ht="12.75" customHeight="1" x14ac:dyDescent="0.2"/>
    <row r="20594" ht="12.75" customHeight="1" x14ac:dyDescent="0.2"/>
    <row r="20595" ht="12.75" customHeight="1" x14ac:dyDescent="0.2"/>
    <row r="20596" ht="12.75" customHeight="1" x14ac:dyDescent="0.2"/>
    <row r="20597" ht="12.75" customHeight="1" x14ac:dyDescent="0.2"/>
    <row r="20598" ht="12.75" customHeight="1" x14ac:dyDescent="0.2"/>
    <row r="20599" ht="12.75" customHeight="1" x14ac:dyDescent="0.2"/>
    <row r="20600" ht="12.75" customHeight="1" x14ac:dyDescent="0.2"/>
    <row r="20601" ht="12.75" customHeight="1" x14ac:dyDescent="0.2"/>
    <row r="20602" ht="12.75" customHeight="1" x14ac:dyDescent="0.2"/>
    <row r="20603" ht="12.75" customHeight="1" x14ac:dyDescent="0.2"/>
    <row r="20604" ht="12.75" customHeight="1" x14ac:dyDescent="0.2"/>
    <row r="20605" ht="12.75" customHeight="1" x14ac:dyDescent="0.2"/>
    <row r="20606" ht="12.75" customHeight="1" x14ac:dyDescent="0.2"/>
    <row r="20607" ht="12.75" customHeight="1" x14ac:dyDescent="0.2"/>
    <row r="20608" ht="12.75" customHeight="1" x14ac:dyDescent="0.2"/>
    <row r="20609" ht="12.75" customHeight="1" x14ac:dyDescent="0.2"/>
    <row r="20610" ht="12.75" customHeight="1" x14ac:dyDescent="0.2"/>
    <row r="20611" ht="12.75" customHeight="1" x14ac:dyDescent="0.2"/>
    <row r="20612" ht="12.75" customHeight="1" x14ac:dyDescent="0.2"/>
    <row r="20613" ht="12.75" customHeight="1" x14ac:dyDescent="0.2"/>
    <row r="20614" ht="12.75" customHeight="1" x14ac:dyDescent="0.2"/>
    <row r="20615" ht="12.75" customHeight="1" x14ac:dyDescent="0.2"/>
    <row r="20616" ht="12.75" customHeight="1" x14ac:dyDescent="0.2"/>
    <row r="20617" ht="12.75" customHeight="1" x14ac:dyDescent="0.2"/>
    <row r="20618" ht="12.75" customHeight="1" x14ac:dyDescent="0.2"/>
    <row r="20619" ht="12.75" customHeight="1" x14ac:dyDescent="0.2"/>
    <row r="20620" ht="12.75" customHeight="1" x14ac:dyDescent="0.2"/>
    <row r="20621" ht="12.75" customHeight="1" x14ac:dyDescent="0.2"/>
    <row r="20622" ht="12.75" customHeight="1" x14ac:dyDescent="0.2"/>
    <row r="20623" ht="12.75" customHeight="1" x14ac:dyDescent="0.2"/>
    <row r="20624" ht="12.75" customHeight="1" x14ac:dyDescent="0.2"/>
    <row r="20625" ht="12.75" customHeight="1" x14ac:dyDescent="0.2"/>
    <row r="20626" ht="12.75" customHeight="1" x14ac:dyDescent="0.2"/>
    <row r="20627" ht="12.75" customHeight="1" x14ac:dyDescent="0.2"/>
    <row r="20628" ht="12.75" customHeight="1" x14ac:dyDescent="0.2"/>
    <row r="20629" ht="12.75" customHeight="1" x14ac:dyDescent="0.2"/>
    <row r="20630" ht="12.75" customHeight="1" x14ac:dyDescent="0.2"/>
    <row r="20631" ht="12.75" customHeight="1" x14ac:dyDescent="0.2"/>
    <row r="20632" ht="12.75" customHeight="1" x14ac:dyDescent="0.2"/>
    <row r="20633" ht="12.75" customHeight="1" x14ac:dyDescent="0.2"/>
    <row r="20634" ht="12.75" customHeight="1" x14ac:dyDescent="0.2"/>
    <row r="20635" ht="12.75" customHeight="1" x14ac:dyDescent="0.2"/>
    <row r="20636" ht="12.75" customHeight="1" x14ac:dyDescent="0.2"/>
    <row r="20637" ht="12.75" customHeight="1" x14ac:dyDescent="0.2"/>
    <row r="20638" ht="12.75" customHeight="1" x14ac:dyDescent="0.2"/>
    <row r="20639" ht="12.75" customHeight="1" x14ac:dyDescent="0.2"/>
    <row r="20640" ht="12.75" customHeight="1" x14ac:dyDescent="0.2"/>
    <row r="20641" ht="12.75" customHeight="1" x14ac:dyDescent="0.2"/>
    <row r="20642" ht="12.75" customHeight="1" x14ac:dyDescent="0.2"/>
    <row r="20643" ht="12.75" customHeight="1" x14ac:dyDescent="0.2"/>
    <row r="20644" ht="12.75" customHeight="1" x14ac:dyDescent="0.2"/>
    <row r="20645" ht="12.75" customHeight="1" x14ac:dyDescent="0.2"/>
    <row r="20646" ht="12.75" customHeight="1" x14ac:dyDescent="0.2"/>
    <row r="20647" ht="12.75" customHeight="1" x14ac:dyDescent="0.2"/>
    <row r="20648" ht="12.75" customHeight="1" x14ac:dyDescent="0.2"/>
    <row r="20649" ht="12.75" customHeight="1" x14ac:dyDescent="0.2"/>
    <row r="20650" ht="12.75" customHeight="1" x14ac:dyDescent="0.2"/>
    <row r="20651" ht="12.75" customHeight="1" x14ac:dyDescent="0.2"/>
    <row r="20652" ht="12.75" customHeight="1" x14ac:dyDescent="0.2"/>
    <row r="20653" ht="12.75" customHeight="1" x14ac:dyDescent="0.2"/>
    <row r="20654" ht="12.75" customHeight="1" x14ac:dyDescent="0.2"/>
    <row r="20655" ht="12.75" customHeight="1" x14ac:dyDescent="0.2"/>
    <row r="20656" ht="12.75" customHeight="1" x14ac:dyDescent="0.2"/>
    <row r="20657" ht="12.75" customHeight="1" x14ac:dyDescent="0.2"/>
    <row r="20658" ht="12.75" customHeight="1" x14ac:dyDescent="0.2"/>
    <row r="20659" ht="12.75" customHeight="1" x14ac:dyDescent="0.2"/>
    <row r="20660" ht="12.75" customHeight="1" x14ac:dyDescent="0.2"/>
    <row r="20661" ht="12.75" customHeight="1" x14ac:dyDescent="0.2"/>
    <row r="20662" ht="12.75" customHeight="1" x14ac:dyDescent="0.2"/>
    <row r="20663" ht="12.75" customHeight="1" x14ac:dyDescent="0.2"/>
    <row r="20664" ht="12.75" customHeight="1" x14ac:dyDescent="0.2"/>
    <row r="20665" ht="12.75" customHeight="1" x14ac:dyDescent="0.2"/>
    <row r="20666" ht="12.75" customHeight="1" x14ac:dyDescent="0.2"/>
    <row r="20667" ht="12.75" customHeight="1" x14ac:dyDescent="0.2"/>
    <row r="20668" ht="12.75" customHeight="1" x14ac:dyDescent="0.2"/>
    <row r="20669" ht="12.75" customHeight="1" x14ac:dyDescent="0.2"/>
    <row r="20670" ht="12.75" customHeight="1" x14ac:dyDescent="0.2"/>
    <row r="20671" ht="12.75" customHeight="1" x14ac:dyDescent="0.2"/>
    <row r="20672" ht="12.75" customHeight="1" x14ac:dyDescent="0.2"/>
    <row r="20673" ht="12.75" customHeight="1" x14ac:dyDescent="0.2"/>
    <row r="20674" ht="12.75" customHeight="1" x14ac:dyDescent="0.2"/>
    <row r="20675" ht="12.75" customHeight="1" x14ac:dyDescent="0.2"/>
    <row r="20676" ht="12.75" customHeight="1" x14ac:dyDescent="0.2"/>
    <row r="20677" ht="12.75" customHeight="1" x14ac:dyDescent="0.2"/>
    <row r="20678" ht="12.75" customHeight="1" x14ac:dyDescent="0.2"/>
    <row r="20679" ht="12.75" customHeight="1" x14ac:dyDescent="0.2"/>
    <row r="20680" ht="12.75" customHeight="1" x14ac:dyDescent="0.2"/>
    <row r="20681" ht="12.75" customHeight="1" x14ac:dyDescent="0.2"/>
    <row r="20682" ht="12.75" customHeight="1" x14ac:dyDescent="0.2"/>
    <row r="20683" ht="12.75" customHeight="1" x14ac:dyDescent="0.2"/>
    <row r="20684" ht="12.75" customHeight="1" x14ac:dyDescent="0.2"/>
    <row r="20685" ht="12.75" customHeight="1" x14ac:dyDescent="0.2"/>
    <row r="20686" ht="12.75" customHeight="1" x14ac:dyDescent="0.2"/>
    <row r="20687" ht="12.75" customHeight="1" x14ac:dyDescent="0.2"/>
    <row r="20688" ht="12.75" customHeight="1" x14ac:dyDescent="0.2"/>
    <row r="20689" ht="12.75" customHeight="1" x14ac:dyDescent="0.2"/>
    <row r="20690" ht="12.75" customHeight="1" x14ac:dyDescent="0.2"/>
    <row r="20691" ht="12.75" customHeight="1" x14ac:dyDescent="0.2"/>
    <row r="20692" ht="12.75" customHeight="1" x14ac:dyDescent="0.2"/>
    <row r="20693" ht="12.75" customHeight="1" x14ac:dyDescent="0.2"/>
    <row r="20694" ht="12.75" customHeight="1" x14ac:dyDescent="0.2"/>
    <row r="20695" ht="12.75" customHeight="1" x14ac:dyDescent="0.2"/>
    <row r="20696" ht="12.75" customHeight="1" x14ac:dyDescent="0.2"/>
    <row r="20697" ht="12.75" customHeight="1" x14ac:dyDescent="0.2"/>
    <row r="20698" ht="12.75" customHeight="1" x14ac:dyDescent="0.2"/>
    <row r="20699" ht="12.75" customHeight="1" x14ac:dyDescent="0.2"/>
    <row r="20700" ht="12.75" customHeight="1" x14ac:dyDescent="0.2"/>
    <row r="20701" ht="12.75" customHeight="1" x14ac:dyDescent="0.2"/>
    <row r="20702" ht="12.75" customHeight="1" x14ac:dyDescent="0.2"/>
    <row r="20703" ht="12.75" customHeight="1" x14ac:dyDescent="0.2"/>
    <row r="20704" ht="12.75" customHeight="1" x14ac:dyDescent="0.2"/>
    <row r="20705" ht="12.75" customHeight="1" x14ac:dyDescent="0.2"/>
    <row r="20706" ht="12.75" customHeight="1" x14ac:dyDescent="0.2"/>
    <row r="20707" ht="12.75" customHeight="1" x14ac:dyDescent="0.2"/>
    <row r="20708" ht="12.75" customHeight="1" x14ac:dyDescent="0.2"/>
    <row r="20709" ht="12.75" customHeight="1" x14ac:dyDescent="0.2"/>
    <row r="20710" ht="12.75" customHeight="1" x14ac:dyDescent="0.2"/>
    <row r="20711" ht="12.75" customHeight="1" x14ac:dyDescent="0.2"/>
    <row r="20712" ht="12.75" customHeight="1" x14ac:dyDescent="0.2"/>
    <row r="20713" ht="12.75" customHeight="1" x14ac:dyDescent="0.2"/>
    <row r="20714" ht="12.75" customHeight="1" x14ac:dyDescent="0.2"/>
    <row r="20715" ht="12.75" customHeight="1" x14ac:dyDescent="0.2"/>
    <row r="20716" ht="12.75" customHeight="1" x14ac:dyDescent="0.2"/>
    <row r="20717" ht="12.75" customHeight="1" x14ac:dyDescent="0.2"/>
    <row r="20718" ht="12.75" customHeight="1" x14ac:dyDescent="0.2"/>
    <row r="20719" ht="12.75" customHeight="1" x14ac:dyDescent="0.2"/>
    <row r="20720" ht="12.75" customHeight="1" x14ac:dyDescent="0.2"/>
    <row r="20721" ht="12.75" customHeight="1" x14ac:dyDescent="0.2"/>
    <row r="20722" ht="12.75" customHeight="1" x14ac:dyDescent="0.2"/>
    <row r="20723" ht="12.75" customHeight="1" x14ac:dyDescent="0.2"/>
    <row r="20724" ht="12.75" customHeight="1" x14ac:dyDescent="0.2"/>
    <row r="20725" ht="12.75" customHeight="1" x14ac:dyDescent="0.2"/>
    <row r="20726" ht="12.75" customHeight="1" x14ac:dyDescent="0.2"/>
    <row r="20727" ht="12.75" customHeight="1" x14ac:dyDescent="0.2"/>
    <row r="20728" ht="12.75" customHeight="1" x14ac:dyDescent="0.2"/>
    <row r="20729" ht="12.75" customHeight="1" x14ac:dyDescent="0.2"/>
    <row r="20730" ht="12.75" customHeight="1" x14ac:dyDescent="0.2"/>
    <row r="20731" ht="12.75" customHeight="1" x14ac:dyDescent="0.2"/>
    <row r="20732" ht="12.75" customHeight="1" x14ac:dyDescent="0.2"/>
    <row r="20733" ht="12.75" customHeight="1" x14ac:dyDescent="0.2"/>
    <row r="20734" ht="12.75" customHeight="1" x14ac:dyDescent="0.2"/>
    <row r="20735" ht="12.75" customHeight="1" x14ac:dyDescent="0.2"/>
    <row r="20736" ht="12.75" customHeight="1" x14ac:dyDescent="0.2"/>
    <row r="20737" ht="12.75" customHeight="1" x14ac:dyDescent="0.2"/>
    <row r="20738" ht="12.75" customHeight="1" x14ac:dyDescent="0.2"/>
    <row r="20739" ht="12.75" customHeight="1" x14ac:dyDescent="0.2"/>
    <row r="20740" ht="12.75" customHeight="1" x14ac:dyDescent="0.2"/>
    <row r="20741" ht="12.75" customHeight="1" x14ac:dyDescent="0.2"/>
    <row r="20742" ht="12.75" customHeight="1" x14ac:dyDescent="0.2"/>
    <row r="20743" ht="12.75" customHeight="1" x14ac:dyDescent="0.2"/>
    <row r="20744" ht="12.75" customHeight="1" x14ac:dyDescent="0.2"/>
    <row r="20745" ht="12.75" customHeight="1" x14ac:dyDescent="0.2"/>
    <row r="20746" ht="12.75" customHeight="1" x14ac:dyDescent="0.2"/>
    <row r="20747" ht="12.75" customHeight="1" x14ac:dyDescent="0.2"/>
    <row r="20748" ht="12.75" customHeight="1" x14ac:dyDescent="0.2"/>
  </sheetData>
  <mergeCells count="299">
    <mergeCell ref="B525:V525"/>
    <mergeCell ref="B548:V548"/>
    <mergeCell ref="B571:V571"/>
    <mergeCell ref="B594:V594"/>
    <mergeCell ref="B617:V617"/>
    <mergeCell ref="B640:V640"/>
    <mergeCell ref="B476:V476"/>
    <mergeCell ref="B499:V499"/>
    <mergeCell ref="B522:V522"/>
    <mergeCell ref="B545:V545"/>
    <mergeCell ref="B568:V568"/>
    <mergeCell ref="B591:V591"/>
    <mergeCell ref="B614:V614"/>
    <mergeCell ref="B637:V637"/>
    <mergeCell ref="L526:V526"/>
    <mergeCell ref="L549:V549"/>
    <mergeCell ref="L572:V572"/>
    <mergeCell ref="L595:V595"/>
    <mergeCell ref="L618:V618"/>
    <mergeCell ref="L664:V664"/>
    <mergeCell ref="L687:V687"/>
    <mergeCell ref="L710:V710"/>
    <mergeCell ref="L733:V733"/>
    <mergeCell ref="L756:V756"/>
    <mergeCell ref="L779:V779"/>
    <mergeCell ref="B660:V660"/>
    <mergeCell ref="B683:V683"/>
    <mergeCell ref="B706:V706"/>
    <mergeCell ref="B729:V729"/>
    <mergeCell ref="B752:V752"/>
    <mergeCell ref="B775:V775"/>
    <mergeCell ref="B663:V663"/>
    <mergeCell ref="B686:V686"/>
    <mergeCell ref="B709:V709"/>
    <mergeCell ref="B732:V732"/>
    <mergeCell ref="B755:V755"/>
    <mergeCell ref="B778:V778"/>
    <mergeCell ref="AD779:AD780"/>
    <mergeCell ref="A779:A780"/>
    <mergeCell ref="B779:K779"/>
    <mergeCell ref="W779:W780"/>
    <mergeCell ref="X779:X780"/>
    <mergeCell ref="Y779:Y780"/>
    <mergeCell ref="Z779:Z780"/>
    <mergeCell ref="AA779:AA780"/>
    <mergeCell ref="AB779:AB780"/>
    <mergeCell ref="AC779:AC780"/>
    <mergeCell ref="B798:V798"/>
    <mergeCell ref="AD618:AD619"/>
    <mergeCell ref="W595:W596"/>
    <mergeCell ref="W618:W619"/>
    <mergeCell ref="X618:X619"/>
    <mergeCell ref="Y618:Y619"/>
    <mergeCell ref="Z618:Z619"/>
    <mergeCell ref="AA618:AA619"/>
    <mergeCell ref="AB618:AB619"/>
    <mergeCell ref="AB733:AB734"/>
    <mergeCell ref="AC733:AC734"/>
    <mergeCell ref="AC710:AC711"/>
    <mergeCell ref="AD710:AD711"/>
    <mergeCell ref="W733:W734"/>
    <mergeCell ref="X733:X734"/>
    <mergeCell ref="Y733:Y734"/>
    <mergeCell ref="Z733:Z734"/>
    <mergeCell ref="AA733:AA734"/>
    <mergeCell ref="AD733:AD734"/>
    <mergeCell ref="X687:X688"/>
    <mergeCell ref="Y687:Y688"/>
    <mergeCell ref="Z687:Z688"/>
    <mergeCell ref="AA687:AA688"/>
    <mergeCell ref="AB687:AB688"/>
    <mergeCell ref="AD526:AD527"/>
    <mergeCell ref="X595:X596"/>
    <mergeCell ref="Y595:Y596"/>
    <mergeCell ref="Z595:Z596"/>
    <mergeCell ref="AA595:AA596"/>
    <mergeCell ref="AB595:AB596"/>
    <mergeCell ref="AC595:AC596"/>
    <mergeCell ref="AD595:AD596"/>
    <mergeCell ref="AC549:AC550"/>
    <mergeCell ref="AD549:AD550"/>
    <mergeCell ref="Y572:Y573"/>
    <mergeCell ref="Z572:Z573"/>
    <mergeCell ref="AA572:AA573"/>
    <mergeCell ref="AB572:AB573"/>
    <mergeCell ref="AC572:AC573"/>
    <mergeCell ref="AD572:AD573"/>
    <mergeCell ref="Y549:Y550"/>
    <mergeCell ref="Z549:Z550"/>
    <mergeCell ref="AA549:AA550"/>
    <mergeCell ref="AB549:AB550"/>
    <mergeCell ref="Y526:Y527"/>
    <mergeCell ref="Z526:Z527"/>
    <mergeCell ref="AA526:AA527"/>
    <mergeCell ref="AD687:AD688"/>
    <mergeCell ref="W687:W688"/>
    <mergeCell ref="W710:W711"/>
    <mergeCell ref="X710:X711"/>
    <mergeCell ref="Y710:Y711"/>
    <mergeCell ref="Z710:Z711"/>
    <mergeCell ref="AA710:AA711"/>
    <mergeCell ref="AB710:AB711"/>
    <mergeCell ref="AD641:AD642"/>
    <mergeCell ref="W641:W642"/>
    <mergeCell ref="W664:W665"/>
    <mergeCell ref="X664:X665"/>
    <mergeCell ref="Y664:Y665"/>
    <mergeCell ref="Z664:Z665"/>
    <mergeCell ref="AA664:AA665"/>
    <mergeCell ref="AB664:AB665"/>
    <mergeCell ref="AC664:AC665"/>
    <mergeCell ref="AD664:AD665"/>
    <mergeCell ref="Y641:Y642"/>
    <mergeCell ref="Z641:Z642"/>
    <mergeCell ref="AA641:AA642"/>
    <mergeCell ref="AB641:AB642"/>
    <mergeCell ref="X641:X642"/>
    <mergeCell ref="AC687:AC688"/>
    <mergeCell ref="Z457:Z458"/>
    <mergeCell ref="AA457:AA458"/>
    <mergeCell ref="AB457:AB458"/>
    <mergeCell ref="B549:K549"/>
    <mergeCell ref="B572:K572"/>
    <mergeCell ref="B457:K457"/>
    <mergeCell ref="AC641:AC642"/>
    <mergeCell ref="AC526:AC527"/>
    <mergeCell ref="AC618:AC619"/>
    <mergeCell ref="X526:X527"/>
    <mergeCell ref="W572:W573"/>
    <mergeCell ref="X572:X573"/>
    <mergeCell ref="W549:W550"/>
    <mergeCell ref="X549:X550"/>
    <mergeCell ref="X457:X458"/>
    <mergeCell ref="B480:K480"/>
    <mergeCell ref="X480:X481"/>
    <mergeCell ref="W457:W458"/>
    <mergeCell ref="W480:W481"/>
    <mergeCell ref="B595:K595"/>
    <mergeCell ref="L457:V457"/>
    <mergeCell ref="L480:V480"/>
    <mergeCell ref="L503:V503"/>
    <mergeCell ref="L641:V641"/>
    <mergeCell ref="A618:A619"/>
    <mergeCell ref="B618:K618"/>
    <mergeCell ref="AC457:AC458"/>
    <mergeCell ref="AD457:AD458"/>
    <mergeCell ref="A457:A458"/>
    <mergeCell ref="A480:A481"/>
    <mergeCell ref="A503:A504"/>
    <mergeCell ref="Y480:Y481"/>
    <mergeCell ref="Z480:Z481"/>
    <mergeCell ref="AA480:AA481"/>
    <mergeCell ref="AB480:AB481"/>
    <mergeCell ref="AC480:AC481"/>
    <mergeCell ref="AD480:AD481"/>
    <mergeCell ref="Y503:Y504"/>
    <mergeCell ref="Z503:Z504"/>
    <mergeCell ref="AA503:AA504"/>
    <mergeCell ref="AB503:AB504"/>
    <mergeCell ref="AC503:AC504"/>
    <mergeCell ref="AD503:AD504"/>
    <mergeCell ref="W503:W504"/>
    <mergeCell ref="X503:X504"/>
    <mergeCell ref="AB526:AB527"/>
    <mergeCell ref="W526:W527"/>
    <mergeCell ref="Y457:Y458"/>
    <mergeCell ref="A687:A688"/>
    <mergeCell ref="A710:A711"/>
    <mergeCell ref="A733:A734"/>
    <mergeCell ref="B710:K710"/>
    <mergeCell ref="B733:K733"/>
    <mergeCell ref="B687:K687"/>
    <mergeCell ref="A664:A665"/>
    <mergeCell ref="A641:A642"/>
    <mergeCell ref="B641:K641"/>
    <mergeCell ref="B664:K664"/>
    <mergeCell ref="A549:A550"/>
    <mergeCell ref="A572:A573"/>
    <mergeCell ref="A595:A596"/>
    <mergeCell ref="L270:N270"/>
    <mergeCell ref="B287:J287"/>
    <mergeCell ref="K287:L287"/>
    <mergeCell ref="M287:N287"/>
    <mergeCell ref="O287:P287"/>
    <mergeCell ref="L288:N288"/>
    <mergeCell ref="L304:N304"/>
    <mergeCell ref="L319:N319"/>
    <mergeCell ref="L336:N336"/>
    <mergeCell ref="L354:N354"/>
    <mergeCell ref="L368:N368"/>
    <mergeCell ref="L382:N382"/>
    <mergeCell ref="B503:K503"/>
    <mergeCell ref="B526:K526"/>
    <mergeCell ref="L397:N397"/>
    <mergeCell ref="L420:N420"/>
    <mergeCell ref="L437:N437"/>
    <mergeCell ref="A526:A527"/>
    <mergeCell ref="B456:V456"/>
    <mergeCell ref="B479:V479"/>
    <mergeCell ref="B502:V502"/>
    <mergeCell ref="K232:M232"/>
    <mergeCell ref="B230:J230"/>
    <mergeCell ref="B250:J250"/>
    <mergeCell ref="K250:L250"/>
    <mergeCell ref="M250:N250"/>
    <mergeCell ref="O250:P250"/>
    <mergeCell ref="L251:N251"/>
    <mergeCell ref="B269:J269"/>
    <mergeCell ref="O269:P269"/>
    <mergeCell ref="K269:L269"/>
    <mergeCell ref="M269:N269"/>
    <mergeCell ref="K199:M199"/>
    <mergeCell ref="B214:J214"/>
    <mergeCell ref="O214:P214"/>
    <mergeCell ref="K214:L214"/>
    <mergeCell ref="M214:N214"/>
    <mergeCell ref="K216:M216"/>
    <mergeCell ref="K230:L230"/>
    <mergeCell ref="M230:N230"/>
    <mergeCell ref="O230:P230"/>
    <mergeCell ref="K165:M165"/>
    <mergeCell ref="K180:L180"/>
    <mergeCell ref="M180:N180"/>
    <mergeCell ref="O180:P180"/>
    <mergeCell ref="K182:M182"/>
    <mergeCell ref="B180:J180"/>
    <mergeCell ref="B197:J197"/>
    <mergeCell ref="K197:L197"/>
    <mergeCell ref="M197:N197"/>
    <mergeCell ref="O197:P197"/>
    <mergeCell ref="K125:M125"/>
    <mergeCell ref="A138:D138"/>
    <mergeCell ref="A140:G140"/>
    <mergeCell ref="B145:J145"/>
    <mergeCell ref="K145:L145"/>
    <mergeCell ref="M145:N145"/>
    <mergeCell ref="O145:P145"/>
    <mergeCell ref="K147:M147"/>
    <mergeCell ref="B163:J163"/>
    <mergeCell ref="K163:L163"/>
    <mergeCell ref="M163:N163"/>
    <mergeCell ref="O163:P163"/>
    <mergeCell ref="B102:J102"/>
    <mergeCell ref="K102:L102"/>
    <mergeCell ref="M102:N102"/>
    <mergeCell ref="O102:P102"/>
    <mergeCell ref="K104:M104"/>
    <mergeCell ref="A117:D117"/>
    <mergeCell ref="A119:G119"/>
    <mergeCell ref="B123:J123"/>
    <mergeCell ref="K123:L123"/>
    <mergeCell ref="M123:N123"/>
    <mergeCell ref="O123:P123"/>
    <mergeCell ref="A75:G75"/>
    <mergeCell ref="B79:W79"/>
    <mergeCell ref="B80:J80"/>
    <mergeCell ref="K80:L80"/>
    <mergeCell ref="M80:N80"/>
    <mergeCell ref="O80:P80"/>
    <mergeCell ref="K82:M82"/>
    <mergeCell ref="A96:D96"/>
    <mergeCell ref="A98:G98"/>
    <mergeCell ref="A49:G49"/>
    <mergeCell ref="B54:W54"/>
    <mergeCell ref="B55:J55"/>
    <mergeCell ref="O55:P55"/>
    <mergeCell ref="K55:L55"/>
    <mergeCell ref="M55:N55"/>
    <mergeCell ref="K57:M57"/>
    <mergeCell ref="AE66:AF66"/>
    <mergeCell ref="A73:D73"/>
    <mergeCell ref="AM26:AV26"/>
    <mergeCell ref="B29:W29"/>
    <mergeCell ref="B30:J30"/>
    <mergeCell ref="M30:N30"/>
    <mergeCell ref="O30:P30"/>
    <mergeCell ref="K30:L30"/>
    <mergeCell ref="K32:M32"/>
    <mergeCell ref="AM44:AV44"/>
    <mergeCell ref="A47:D47"/>
    <mergeCell ref="K2:M2"/>
    <mergeCell ref="B3:J3"/>
    <mergeCell ref="K3:L3"/>
    <mergeCell ref="M3:N3"/>
    <mergeCell ref="O3:P3"/>
    <mergeCell ref="Q3:S3"/>
    <mergeCell ref="AM4:AV4"/>
    <mergeCell ref="A20:D20"/>
    <mergeCell ref="A22:G22"/>
    <mergeCell ref="AD756:AD757"/>
    <mergeCell ref="A756:A757"/>
    <mergeCell ref="B756:K756"/>
    <mergeCell ref="W756:W757"/>
    <mergeCell ref="X756:X757"/>
    <mergeCell ref="Y756:Y757"/>
    <mergeCell ref="Z756:Z757"/>
    <mergeCell ref="AA756:AA757"/>
    <mergeCell ref="AB756:AB757"/>
    <mergeCell ref="AC756:AC757"/>
  </mergeCells>
  <pageMargins left="0.7" right="0.7" top="0.75" bottom="0.75" header="0" footer="0"/>
  <pageSetup orientation="landscape" r:id="rId1"/>
  <ignoredErrors>
    <ignoredError sqref="A463 A484 A505 A529" numberStoredAsText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8080"/>
  </sheetPr>
  <dimension ref="A1:BA23576"/>
  <sheetViews>
    <sheetView topLeftCell="A1178" workbookViewId="0">
      <selection activeCell="B1199" sqref="B1199"/>
    </sheetView>
  </sheetViews>
  <sheetFormatPr baseColWidth="10" defaultColWidth="12.5703125" defaultRowHeight="15" customHeight="1" x14ac:dyDescent="0.2"/>
  <cols>
    <col min="1" max="1" width="8.5703125" customWidth="1"/>
    <col min="2" max="10" width="7.140625" customWidth="1"/>
    <col min="11" max="11" width="15.7109375" style="212" customWidth="1"/>
    <col min="12" max="18" width="12.85546875" customWidth="1"/>
    <col min="19" max="20" width="10" customWidth="1"/>
    <col min="21" max="21" width="6.85546875" customWidth="1"/>
    <col min="22" max="53" width="10" customWidth="1"/>
  </cols>
  <sheetData>
    <row r="1" spans="1:43" ht="12.75" customHeight="1" x14ac:dyDescent="0.2">
      <c r="M1" s="1"/>
      <c r="N1" s="1"/>
      <c r="P1" s="1"/>
    </row>
    <row r="2" spans="1:43" ht="12.75" customHeight="1" x14ac:dyDescent="0.2">
      <c r="A2" s="3" t="s">
        <v>0</v>
      </c>
      <c r="M2" s="1"/>
      <c r="N2" s="1"/>
      <c r="P2" s="1"/>
    </row>
    <row r="3" spans="1:43" ht="38.25" customHeight="1" x14ac:dyDescent="0.2">
      <c r="B3" s="306" t="s">
        <v>3</v>
      </c>
      <c r="C3" s="307"/>
      <c r="D3" s="307"/>
      <c r="E3" s="307"/>
      <c r="F3" s="307"/>
      <c r="G3" s="307"/>
      <c r="H3" s="307"/>
      <c r="I3" s="307"/>
      <c r="J3" s="307"/>
      <c r="K3" s="307"/>
      <c r="M3" s="10" t="s">
        <v>11</v>
      </c>
      <c r="N3" s="10" t="s">
        <v>12</v>
      </c>
      <c r="O3" s="11" t="s">
        <v>13</v>
      </c>
      <c r="P3" s="10" t="s">
        <v>14</v>
      </c>
      <c r="Q3" s="12" t="s">
        <v>15</v>
      </c>
      <c r="R3" s="12" t="s">
        <v>16</v>
      </c>
      <c r="S3" s="13" t="s">
        <v>17</v>
      </c>
      <c r="AB3" s="14" t="s">
        <v>14</v>
      </c>
      <c r="AC3" s="14"/>
      <c r="AD3" s="14"/>
      <c r="AE3" s="14"/>
      <c r="AF3" s="14"/>
      <c r="AG3" s="14"/>
      <c r="AH3" s="14"/>
      <c r="AI3" s="14"/>
      <c r="AJ3" s="14"/>
      <c r="AK3" s="14"/>
    </row>
    <row r="4" spans="1:43" ht="12.75" customHeight="1" x14ac:dyDescent="0.2">
      <c r="A4" s="15" t="s">
        <v>18</v>
      </c>
      <c r="B4" s="16">
        <v>1</v>
      </c>
      <c r="C4" s="16">
        <v>2</v>
      </c>
      <c r="D4" s="16">
        <v>3</v>
      </c>
      <c r="E4" s="16">
        <v>4</v>
      </c>
      <c r="F4" s="16">
        <v>5</v>
      </c>
      <c r="G4" s="16">
        <v>6</v>
      </c>
      <c r="H4" s="16">
        <v>7</v>
      </c>
      <c r="I4" s="16">
        <v>8</v>
      </c>
      <c r="J4" s="16">
        <v>9</v>
      </c>
      <c r="K4" s="279">
        <v>10</v>
      </c>
      <c r="L4" s="17" t="s">
        <v>19</v>
      </c>
      <c r="M4" s="21"/>
      <c r="N4" s="21"/>
      <c r="O4" s="22"/>
      <c r="P4" s="23"/>
      <c r="Q4" s="24"/>
      <c r="R4" s="24"/>
      <c r="S4" s="1"/>
      <c r="AB4" s="301" t="s">
        <v>20</v>
      </c>
      <c r="AC4" s="300"/>
      <c r="AD4" s="300"/>
      <c r="AE4" s="300"/>
      <c r="AF4" s="300"/>
      <c r="AG4" s="300"/>
      <c r="AH4" s="300"/>
      <c r="AI4" s="300"/>
      <c r="AJ4" s="300"/>
      <c r="AK4" s="300"/>
    </row>
    <row r="5" spans="1:43" ht="12.75" customHeight="1" x14ac:dyDescent="0.2">
      <c r="A5" s="25">
        <v>9701</v>
      </c>
      <c r="B5" s="25">
        <v>47</v>
      </c>
      <c r="C5" s="25"/>
      <c r="D5" s="25"/>
      <c r="E5" s="25"/>
      <c r="F5" s="25"/>
      <c r="G5" s="25"/>
      <c r="H5" s="25"/>
      <c r="I5" s="25"/>
      <c r="J5" s="25"/>
      <c r="K5" s="104"/>
      <c r="L5" s="26"/>
      <c r="M5" s="21"/>
      <c r="N5" s="21"/>
      <c r="O5" s="22"/>
      <c r="P5" s="23"/>
      <c r="Q5" s="29">
        <f>B5</f>
        <v>47</v>
      </c>
      <c r="R5" s="24"/>
      <c r="S5" s="1"/>
      <c r="AA5" s="31" t="s">
        <v>21</v>
      </c>
      <c r="AB5" s="4">
        <v>9701</v>
      </c>
      <c r="AC5" s="32">
        <v>9702</v>
      </c>
      <c r="AD5" s="32">
        <v>9801</v>
      </c>
      <c r="AE5" s="32">
        <v>9802</v>
      </c>
      <c r="AF5" s="32">
        <v>9901</v>
      </c>
      <c r="AG5" s="32">
        <v>9902</v>
      </c>
      <c r="AH5" s="33" t="s">
        <v>22</v>
      </c>
      <c r="AI5" s="33" t="s">
        <v>23</v>
      </c>
      <c r="AJ5" s="33" t="s">
        <v>24</v>
      </c>
      <c r="AK5" s="33" t="s">
        <v>25</v>
      </c>
      <c r="AL5" s="33" t="s">
        <v>26</v>
      </c>
      <c r="AM5" s="33" t="s">
        <v>27</v>
      </c>
      <c r="AN5" s="33" t="s">
        <v>28</v>
      </c>
      <c r="AO5" s="33" t="s">
        <v>29</v>
      </c>
      <c r="AP5" s="33" t="s">
        <v>30</v>
      </c>
      <c r="AQ5" s="33" t="s">
        <v>31</v>
      </c>
    </row>
    <row r="6" spans="1:43" ht="12.75" customHeight="1" x14ac:dyDescent="0.2">
      <c r="A6" s="25">
        <v>9702</v>
      </c>
      <c r="B6" s="25"/>
      <c r="C6" s="25">
        <v>39</v>
      </c>
      <c r="D6" s="25"/>
      <c r="E6" s="25"/>
      <c r="F6" s="25"/>
      <c r="G6" s="25"/>
      <c r="H6" s="25"/>
      <c r="I6" s="25"/>
      <c r="J6" s="25"/>
      <c r="K6" s="104"/>
      <c r="L6" s="26"/>
      <c r="M6" s="21"/>
      <c r="N6" s="21"/>
      <c r="O6" s="22"/>
      <c r="P6" s="23">
        <f>C6/B5</f>
        <v>0.82978723404255317</v>
      </c>
      <c r="Q6" s="35">
        <v>39</v>
      </c>
      <c r="R6" s="36">
        <f t="shared" ref="R6:R16" si="0">Q6/Q5</f>
        <v>0.82978723404255317</v>
      </c>
      <c r="S6" s="1">
        <f t="shared" ref="S6:S16" si="1">100%-R6</f>
        <v>0.17021276595744683</v>
      </c>
      <c r="T6" s="3" t="s">
        <v>11</v>
      </c>
      <c r="AA6" s="37" t="s">
        <v>32</v>
      </c>
      <c r="AB6" s="36">
        <f>C6/B5</f>
        <v>0.82978723404255317</v>
      </c>
      <c r="AC6" s="36">
        <f t="shared" ref="AC6:AC13" si="2">P32</f>
        <v>0.81481481481481477</v>
      </c>
      <c r="AD6" s="36">
        <f t="shared" ref="AD6:AD13" si="3">P61</f>
        <v>0.62</v>
      </c>
      <c r="AE6" s="36">
        <f t="shared" ref="AE6:AE13" si="4">P87</f>
        <v>0.81818181818181823</v>
      </c>
      <c r="AF6" s="36">
        <f t="shared" ref="AF6:AF13" si="5">P112</f>
        <v>0.74736842105263157</v>
      </c>
      <c r="AG6" s="38">
        <f t="shared" ref="AG6:AG13" si="6">P134</f>
        <v>0.90322580645161288</v>
      </c>
      <c r="AH6" s="38">
        <f t="shared" ref="AH6:AH13" si="7">P156</f>
        <v>0.77777777777777779</v>
      </c>
      <c r="AI6" s="38">
        <f t="shared" ref="AI6:AI13" si="8">P177</f>
        <v>0.8392857142857143</v>
      </c>
      <c r="AJ6" s="38">
        <f t="shared" ref="AJ6:AJ13" si="9">P196</f>
        <v>0.81481481481481477</v>
      </c>
      <c r="AK6" s="38">
        <f t="shared" ref="AK6:AK12" si="10">P215</f>
        <v>0.82242990654205606</v>
      </c>
      <c r="AL6" s="1">
        <f t="shared" ref="AL6:AL11" si="11">P233</f>
        <v>0.91836734693877553</v>
      </c>
      <c r="AM6" s="1">
        <f t="shared" ref="AM6:AM10" si="12">P251</f>
        <v>0.8</v>
      </c>
      <c r="AN6" s="1">
        <f t="shared" ref="AN6:AN9" si="13">P271</f>
        <v>0.7592592592592593</v>
      </c>
      <c r="AO6" s="1">
        <f t="shared" ref="AO6:AO8" si="14">P293</f>
        <v>0.8666666666666667</v>
      </c>
      <c r="AP6" s="1">
        <f t="shared" ref="AP6:AP7" si="15">P312</f>
        <v>0.89795918367346939</v>
      </c>
      <c r="AQ6" s="1">
        <f>P330</f>
        <v>0.93197278911564629</v>
      </c>
    </row>
    <row r="7" spans="1:43" ht="12.75" customHeight="1" x14ac:dyDescent="0.2">
      <c r="A7" s="25">
        <v>9801</v>
      </c>
      <c r="B7" s="25"/>
      <c r="C7" s="25"/>
      <c r="D7" s="25">
        <v>36</v>
      </c>
      <c r="E7" s="25"/>
      <c r="F7" s="25"/>
      <c r="G7" s="25"/>
      <c r="H7" s="25"/>
      <c r="I7" s="25"/>
      <c r="J7" s="25"/>
      <c r="K7" s="104"/>
      <c r="L7" s="26"/>
      <c r="M7" s="21"/>
      <c r="N7" s="21"/>
      <c r="O7" s="22"/>
      <c r="P7" s="23">
        <f>D7/C6</f>
        <v>0.92307692307692313</v>
      </c>
      <c r="Q7" s="35">
        <v>37</v>
      </c>
      <c r="R7" s="36">
        <f t="shared" si="0"/>
        <v>0.94871794871794868</v>
      </c>
      <c r="S7" s="1">
        <f t="shared" si="1"/>
        <v>5.1282051282051322E-2</v>
      </c>
      <c r="T7" s="25">
        <v>9701</v>
      </c>
      <c r="U7" s="1">
        <f>M20</f>
        <v>0.55319148936170215</v>
      </c>
      <c r="AA7" s="37" t="s">
        <v>33</v>
      </c>
      <c r="AB7" s="36">
        <f>D7/C6</f>
        <v>0.92307692307692313</v>
      </c>
      <c r="AC7" s="36">
        <f t="shared" si="2"/>
        <v>0.83333333333333337</v>
      </c>
      <c r="AD7" s="36">
        <f t="shared" si="3"/>
        <v>0.70967741935483875</v>
      </c>
      <c r="AE7" s="36">
        <f t="shared" si="4"/>
        <v>0.77777777777777779</v>
      </c>
      <c r="AF7" s="36">
        <f t="shared" si="5"/>
        <v>0.94366197183098588</v>
      </c>
      <c r="AG7" s="38">
        <f t="shared" si="6"/>
        <v>0.875</v>
      </c>
      <c r="AH7" s="38">
        <f t="shared" si="7"/>
        <v>0.7142857142857143</v>
      </c>
      <c r="AI7" s="38">
        <f t="shared" si="8"/>
        <v>0.85106382978723405</v>
      </c>
      <c r="AJ7" s="38">
        <f t="shared" si="9"/>
        <v>0.97727272727272729</v>
      </c>
      <c r="AK7" s="38">
        <f t="shared" si="10"/>
        <v>0.93181818181818177</v>
      </c>
      <c r="AL7" s="1">
        <f t="shared" si="11"/>
        <v>0.93333333333333335</v>
      </c>
      <c r="AM7" s="1">
        <f t="shared" si="12"/>
        <v>0.96739130434782605</v>
      </c>
      <c r="AN7" s="1">
        <f t="shared" si="13"/>
        <v>0.86585365853658536</v>
      </c>
      <c r="AO7" s="1">
        <f t="shared" si="14"/>
        <v>0.89010989010989006</v>
      </c>
      <c r="AP7" s="1">
        <f t="shared" si="15"/>
        <v>0.94318181818181823</v>
      </c>
    </row>
    <row r="8" spans="1:43" ht="12.75" customHeight="1" x14ac:dyDescent="0.2">
      <c r="A8" s="25">
        <v>9802</v>
      </c>
      <c r="B8" s="25"/>
      <c r="C8" s="25"/>
      <c r="D8" s="25"/>
      <c r="E8" s="25">
        <v>34</v>
      </c>
      <c r="F8" s="25"/>
      <c r="G8" s="25"/>
      <c r="H8" s="25"/>
      <c r="I8" s="25"/>
      <c r="J8" s="25"/>
      <c r="K8" s="104"/>
      <c r="L8" s="26"/>
      <c r="M8" s="21"/>
      <c r="N8" s="21"/>
      <c r="O8" s="22"/>
      <c r="P8" s="23">
        <f>E8/D7</f>
        <v>0.94444444444444442</v>
      </c>
      <c r="Q8" s="35">
        <v>37</v>
      </c>
      <c r="R8" s="36">
        <f t="shared" si="0"/>
        <v>1</v>
      </c>
      <c r="S8" s="1">
        <f t="shared" si="1"/>
        <v>0</v>
      </c>
      <c r="T8" s="25">
        <v>9702</v>
      </c>
      <c r="U8" s="1">
        <f>M49</f>
        <v>0.49382716049382713</v>
      </c>
      <c r="AA8" s="37" t="s">
        <v>34</v>
      </c>
      <c r="AB8" s="36">
        <f>E8/D7</f>
        <v>0.94444444444444442</v>
      </c>
      <c r="AC8" s="36">
        <f t="shared" si="2"/>
        <v>0.90909090909090906</v>
      </c>
      <c r="AD8" s="36">
        <f t="shared" si="3"/>
        <v>0.90909090909090906</v>
      </c>
      <c r="AE8" s="36">
        <f t="shared" si="4"/>
        <v>0.84285714285714286</v>
      </c>
      <c r="AF8" s="36">
        <f t="shared" si="5"/>
        <v>0.88059701492537312</v>
      </c>
      <c r="AG8" s="38">
        <f t="shared" si="6"/>
        <v>0.89795918367346939</v>
      </c>
      <c r="AH8" s="38">
        <f t="shared" si="7"/>
        <v>0.88571428571428568</v>
      </c>
      <c r="AI8" s="38">
        <f t="shared" si="8"/>
        <v>0.91249999999999998</v>
      </c>
      <c r="AJ8" s="38">
        <f t="shared" si="9"/>
        <v>0.86046511627906974</v>
      </c>
      <c r="AK8" s="38">
        <f t="shared" si="10"/>
        <v>0.86585365853658536</v>
      </c>
      <c r="AL8" s="1">
        <f t="shared" si="11"/>
        <v>0.86904761904761907</v>
      </c>
      <c r="AM8" s="1">
        <f t="shared" si="12"/>
        <v>0.9213483146067416</v>
      </c>
      <c r="AN8" s="1">
        <f t="shared" si="13"/>
        <v>0.91549295774647887</v>
      </c>
      <c r="AO8" s="1">
        <f t="shared" si="14"/>
        <v>0.85185185185185186</v>
      </c>
      <c r="AP8" s="1"/>
    </row>
    <row r="9" spans="1:43" ht="12.75" customHeight="1" x14ac:dyDescent="0.2">
      <c r="A9" s="25">
        <v>9901</v>
      </c>
      <c r="B9" s="25"/>
      <c r="C9" s="25"/>
      <c r="D9" s="25"/>
      <c r="E9" s="25"/>
      <c r="F9" s="25">
        <v>33</v>
      </c>
      <c r="G9" s="25"/>
      <c r="H9" s="25"/>
      <c r="I9" s="25"/>
      <c r="J9" s="25"/>
      <c r="K9" s="104"/>
      <c r="L9" s="26"/>
      <c r="M9" s="21"/>
      <c r="N9" s="21"/>
      <c r="O9" s="22"/>
      <c r="P9" s="23">
        <f>F9/E8</f>
        <v>0.97058823529411764</v>
      </c>
      <c r="Q9" s="35">
        <v>37</v>
      </c>
      <c r="R9" s="36">
        <f t="shared" si="0"/>
        <v>1</v>
      </c>
      <c r="S9" s="1">
        <f t="shared" si="1"/>
        <v>0</v>
      </c>
      <c r="T9" s="25">
        <v>9801</v>
      </c>
      <c r="U9" s="1">
        <f>M75</f>
        <v>0.28000000000000003</v>
      </c>
      <c r="AA9" s="37" t="s">
        <v>35</v>
      </c>
      <c r="AB9" s="36">
        <f>F9/E8</f>
        <v>0.97058823529411764</v>
      </c>
      <c r="AC9" s="36">
        <f t="shared" si="2"/>
        <v>0.98</v>
      </c>
      <c r="AD9" s="36">
        <f t="shared" si="3"/>
        <v>0.95</v>
      </c>
      <c r="AE9" s="36">
        <f t="shared" si="4"/>
        <v>0.9152542372881356</v>
      </c>
      <c r="AF9" s="36">
        <f t="shared" si="5"/>
        <v>0.88135593220338981</v>
      </c>
      <c r="AG9" s="38">
        <f t="shared" si="6"/>
        <v>0.94318181818181823</v>
      </c>
      <c r="AH9" s="38">
        <f t="shared" si="7"/>
        <v>0.87096774193548387</v>
      </c>
      <c r="AI9" s="38">
        <f t="shared" si="8"/>
        <v>0.95890410958904104</v>
      </c>
      <c r="AJ9" s="38">
        <f t="shared" si="9"/>
        <v>0.89189189189189189</v>
      </c>
      <c r="AK9" s="38">
        <f t="shared" si="10"/>
        <v>0.971830985915493</v>
      </c>
      <c r="AL9" s="1">
        <f t="shared" si="11"/>
        <v>0.83561643835616439</v>
      </c>
      <c r="AM9" s="1">
        <f t="shared" si="12"/>
        <v>0.93902439024390238</v>
      </c>
      <c r="AN9" s="1">
        <f t="shared" si="13"/>
        <v>0.83076923076923082</v>
      </c>
      <c r="AO9" s="1"/>
      <c r="AP9" s="1"/>
    </row>
    <row r="10" spans="1:43" ht="12.75" customHeight="1" x14ac:dyDescent="0.2">
      <c r="A10" s="25">
        <v>9902</v>
      </c>
      <c r="B10" s="25"/>
      <c r="C10" s="25"/>
      <c r="D10" s="25"/>
      <c r="E10" s="25"/>
      <c r="F10" s="25"/>
      <c r="G10" s="25">
        <v>28</v>
      </c>
      <c r="H10" s="25"/>
      <c r="I10" s="25"/>
      <c r="J10" s="25"/>
      <c r="K10" s="104"/>
      <c r="L10" s="26"/>
      <c r="M10" s="21"/>
      <c r="N10" s="21"/>
      <c r="O10" s="22"/>
      <c r="P10" s="23">
        <f>G10/F9</f>
        <v>0.84848484848484851</v>
      </c>
      <c r="Q10" s="35">
        <v>35</v>
      </c>
      <c r="R10" s="36">
        <f t="shared" si="0"/>
        <v>0.94594594594594594</v>
      </c>
      <c r="S10" s="1">
        <f t="shared" si="1"/>
        <v>5.4054054054054057E-2</v>
      </c>
      <c r="T10" s="25">
        <v>9802</v>
      </c>
      <c r="U10" s="1">
        <f>M102</f>
        <v>0.38181818181818183</v>
      </c>
      <c r="AA10" s="37" t="s">
        <v>36</v>
      </c>
      <c r="AB10" s="36">
        <f>G10/F9</f>
        <v>0.84848484848484851</v>
      </c>
      <c r="AC10" s="36">
        <f t="shared" si="2"/>
        <v>0.93877551020408168</v>
      </c>
      <c r="AD10" s="36">
        <f t="shared" si="3"/>
        <v>0.73684210526315785</v>
      </c>
      <c r="AE10" s="36">
        <f t="shared" si="4"/>
        <v>0.85185185185185186</v>
      </c>
      <c r="AF10" s="36">
        <f t="shared" si="5"/>
        <v>1.0769230769230769</v>
      </c>
      <c r="AG10" s="38">
        <f t="shared" si="6"/>
        <v>0.87951807228915657</v>
      </c>
      <c r="AH10" s="38">
        <f t="shared" si="7"/>
        <v>1</v>
      </c>
      <c r="AI10" s="38">
        <f t="shared" si="8"/>
        <v>0.9</v>
      </c>
      <c r="AJ10" s="38">
        <f t="shared" si="9"/>
        <v>0.93939393939393945</v>
      </c>
      <c r="AK10" s="38">
        <f t="shared" si="10"/>
        <v>0.94202898550724634</v>
      </c>
      <c r="AL10" s="1">
        <f t="shared" si="11"/>
        <v>0.81967213114754101</v>
      </c>
      <c r="AM10" s="1">
        <f t="shared" si="12"/>
        <v>0.97402597402597402</v>
      </c>
      <c r="AN10" s="1"/>
      <c r="AO10" s="1"/>
      <c r="AP10" s="1"/>
    </row>
    <row r="11" spans="1:43" ht="12.75" customHeight="1" x14ac:dyDescent="0.2">
      <c r="A11" s="40" t="s">
        <v>22</v>
      </c>
      <c r="B11" s="25"/>
      <c r="C11" s="25"/>
      <c r="D11" s="25"/>
      <c r="E11" s="25"/>
      <c r="F11" s="25"/>
      <c r="G11" s="25"/>
      <c r="H11" s="25">
        <v>26</v>
      </c>
      <c r="I11" s="25"/>
      <c r="J11" s="25"/>
      <c r="K11" s="104"/>
      <c r="L11" s="26"/>
      <c r="M11" s="21"/>
      <c r="N11" s="21"/>
      <c r="O11" s="22"/>
      <c r="P11" s="23">
        <f>H11/G10</f>
        <v>0.9285714285714286</v>
      </c>
      <c r="Q11" s="35">
        <v>34</v>
      </c>
      <c r="R11" s="36">
        <f t="shared" si="0"/>
        <v>0.97142857142857142</v>
      </c>
      <c r="S11" s="1">
        <f t="shared" si="1"/>
        <v>2.8571428571428581E-2</v>
      </c>
      <c r="T11" s="2">
        <v>9901</v>
      </c>
      <c r="U11" s="1">
        <f>M124</f>
        <v>0.48421052631578948</v>
      </c>
      <c r="AA11" s="40" t="s">
        <v>38</v>
      </c>
      <c r="AB11" s="38">
        <f>H11/G10</f>
        <v>0.9285714285714286</v>
      </c>
      <c r="AC11" s="36">
        <f t="shared" si="2"/>
        <v>0.95652173913043481</v>
      </c>
      <c r="AD11" s="36">
        <f t="shared" si="3"/>
        <v>1</v>
      </c>
      <c r="AE11" s="36">
        <f t="shared" si="4"/>
        <v>0.97826086956521741</v>
      </c>
      <c r="AF11" s="36">
        <f t="shared" si="5"/>
        <v>0.9285714285714286</v>
      </c>
      <c r="AG11" s="38">
        <f t="shared" si="6"/>
        <v>0.9178082191780822</v>
      </c>
      <c r="AH11" s="38">
        <f t="shared" si="7"/>
        <v>0.92592592592592593</v>
      </c>
      <c r="AI11" s="38">
        <f t="shared" si="8"/>
        <v>0.98412698412698407</v>
      </c>
      <c r="AJ11" s="38">
        <f t="shared" si="9"/>
        <v>0.967741935483871</v>
      </c>
      <c r="AK11" s="38">
        <f t="shared" si="10"/>
        <v>1</v>
      </c>
      <c r="AL11" s="1">
        <f t="shared" si="11"/>
        <v>0.88</v>
      </c>
      <c r="AM11" s="1"/>
      <c r="AN11" s="1"/>
      <c r="AO11" s="1"/>
      <c r="AP11" s="1"/>
    </row>
    <row r="12" spans="1:43" ht="12.75" customHeight="1" x14ac:dyDescent="0.2">
      <c r="A12" s="40" t="s">
        <v>23</v>
      </c>
      <c r="B12" s="25"/>
      <c r="C12" s="25"/>
      <c r="D12" s="25"/>
      <c r="E12" s="25"/>
      <c r="F12" s="25"/>
      <c r="G12" s="25"/>
      <c r="H12" s="25"/>
      <c r="I12" s="25">
        <v>26</v>
      </c>
      <c r="J12" s="25"/>
      <c r="K12" s="104"/>
      <c r="L12" s="26"/>
      <c r="M12" s="21"/>
      <c r="N12" s="21"/>
      <c r="O12" s="22"/>
      <c r="P12" s="23">
        <f>I12/H11</f>
        <v>1</v>
      </c>
      <c r="Q12" s="35">
        <v>33</v>
      </c>
      <c r="R12" s="36">
        <f t="shared" si="0"/>
        <v>0.97058823529411764</v>
      </c>
      <c r="S12" s="1">
        <f t="shared" si="1"/>
        <v>2.9411764705882359E-2</v>
      </c>
      <c r="T12" s="2">
        <v>9902</v>
      </c>
      <c r="U12" s="1">
        <f>M146</f>
        <v>0.47580645161290325</v>
      </c>
      <c r="AA12" s="40" t="s">
        <v>39</v>
      </c>
      <c r="AB12" s="38">
        <f>I12/H11</f>
        <v>1</v>
      </c>
      <c r="AC12" s="36">
        <f t="shared" si="2"/>
        <v>0.97727272727272729</v>
      </c>
      <c r="AD12" s="36">
        <f t="shared" si="3"/>
        <v>1</v>
      </c>
      <c r="AE12" s="36">
        <f t="shared" si="4"/>
        <v>0.97777777777777775</v>
      </c>
      <c r="AF12" s="36">
        <f t="shared" si="5"/>
        <v>0.92307692307692313</v>
      </c>
      <c r="AG12" s="38">
        <f t="shared" si="6"/>
        <v>0.97014925373134331</v>
      </c>
      <c r="AH12" s="38">
        <f t="shared" si="7"/>
        <v>1</v>
      </c>
      <c r="AI12" s="38">
        <f t="shared" si="8"/>
        <v>0.93548387096774188</v>
      </c>
      <c r="AJ12" s="38">
        <f t="shared" si="9"/>
        <v>1</v>
      </c>
      <c r="AK12" s="38">
        <f t="shared" si="10"/>
        <v>0.92307692307692313</v>
      </c>
      <c r="AL12" s="1"/>
      <c r="AM12" s="1"/>
      <c r="AN12" s="1"/>
      <c r="AO12" s="1"/>
      <c r="AP12" s="1"/>
    </row>
    <row r="13" spans="1:43" ht="12.75" customHeight="1" x14ac:dyDescent="0.2">
      <c r="A13" s="40" t="s">
        <v>24</v>
      </c>
      <c r="B13" s="25"/>
      <c r="C13" s="25"/>
      <c r="D13" s="25"/>
      <c r="E13" s="25"/>
      <c r="F13" s="25"/>
      <c r="G13" s="25"/>
      <c r="H13" s="25"/>
      <c r="I13" s="25"/>
      <c r="J13" s="25">
        <v>26</v>
      </c>
      <c r="K13" s="104"/>
      <c r="L13" s="26"/>
      <c r="M13" s="21"/>
      <c r="N13" s="21"/>
      <c r="O13" s="22"/>
      <c r="P13" s="23">
        <f>J13/I12</f>
        <v>1</v>
      </c>
      <c r="Q13" s="35">
        <v>35</v>
      </c>
      <c r="R13" s="36">
        <f t="shared" si="0"/>
        <v>1.0606060606060606</v>
      </c>
      <c r="S13" s="1">
        <f t="shared" si="1"/>
        <v>-6.0606060606060552E-2</v>
      </c>
      <c r="T13" s="40" t="s">
        <v>22</v>
      </c>
      <c r="U13" s="1">
        <f>M168</f>
        <v>0.2857142857142857</v>
      </c>
      <c r="AA13" s="40" t="s">
        <v>40</v>
      </c>
      <c r="AB13" s="38">
        <f>J13/I12</f>
        <v>1</v>
      </c>
      <c r="AC13" s="36">
        <f t="shared" si="2"/>
        <v>1</v>
      </c>
      <c r="AD13" s="36">
        <f t="shared" si="3"/>
        <v>1</v>
      </c>
      <c r="AE13" s="36">
        <f t="shared" si="4"/>
        <v>0</v>
      </c>
      <c r="AF13" s="36">
        <f t="shared" si="5"/>
        <v>1</v>
      </c>
      <c r="AG13" s="38">
        <f t="shared" si="6"/>
        <v>1</v>
      </c>
      <c r="AH13" s="38">
        <f t="shared" si="7"/>
        <v>0</v>
      </c>
      <c r="AI13" s="38">
        <f t="shared" si="8"/>
        <v>0</v>
      </c>
      <c r="AJ13" s="38">
        <f t="shared" si="9"/>
        <v>0</v>
      </c>
      <c r="AK13" s="38"/>
      <c r="AL13" s="1"/>
      <c r="AM13" s="1"/>
      <c r="AN13" s="1"/>
      <c r="AO13" s="1"/>
      <c r="AP13" s="1"/>
    </row>
    <row r="14" spans="1:43" ht="12.75" customHeight="1" x14ac:dyDescent="0.2">
      <c r="A14" s="40" t="s">
        <v>25</v>
      </c>
      <c r="B14" s="25"/>
      <c r="C14" s="25"/>
      <c r="D14" s="25"/>
      <c r="E14" s="25"/>
      <c r="F14" s="25"/>
      <c r="G14" s="25"/>
      <c r="H14" s="25"/>
      <c r="I14" s="25"/>
      <c r="J14" s="25"/>
      <c r="K14" s="104">
        <v>26</v>
      </c>
      <c r="L14" s="26">
        <v>26</v>
      </c>
      <c r="M14" s="21"/>
      <c r="N14" s="21"/>
      <c r="O14" s="22"/>
      <c r="P14" s="23">
        <f>K14/J13</f>
        <v>1</v>
      </c>
      <c r="Q14" s="35">
        <v>35</v>
      </c>
      <c r="R14" s="36">
        <f t="shared" si="0"/>
        <v>1</v>
      </c>
      <c r="S14" s="1">
        <f t="shared" si="1"/>
        <v>0</v>
      </c>
      <c r="T14" s="40" t="s">
        <v>23</v>
      </c>
      <c r="U14" s="1">
        <f>M191</f>
        <v>0.44642857142857145</v>
      </c>
    </row>
    <row r="15" spans="1:43" ht="12.75" customHeight="1" x14ac:dyDescent="0.2">
      <c r="A15" s="40" t="s">
        <v>26</v>
      </c>
      <c r="B15" s="25"/>
      <c r="C15" s="25"/>
      <c r="D15" s="25"/>
      <c r="E15" s="25"/>
      <c r="F15" s="25"/>
      <c r="G15" s="25"/>
      <c r="H15" s="25"/>
      <c r="I15" s="25"/>
      <c r="J15" s="25"/>
      <c r="K15" s="104"/>
      <c r="L15" s="26">
        <v>4</v>
      </c>
      <c r="M15" s="21"/>
      <c r="N15" s="21"/>
      <c r="O15" s="22"/>
      <c r="P15" s="23"/>
      <c r="Q15" s="35">
        <v>8</v>
      </c>
      <c r="R15" s="36">
        <f t="shared" si="0"/>
        <v>0.22857142857142856</v>
      </c>
      <c r="S15" s="1">
        <f t="shared" si="1"/>
        <v>0.77142857142857146</v>
      </c>
      <c r="T15" s="40" t="s">
        <v>24</v>
      </c>
      <c r="U15" s="1">
        <f>M210</f>
        <v>0.53703703703703709</v>
      </c>
    </row>
    <row r="16" spans="1:43" ht="12.75" customHeight="1" x14ac:dyDescent="0.2">
      <c r="A16" s="40" t="s">
        <v>27</v>
      </c>
      <c r="B16" s="25"/>
      <c r="C16" s="25"/>
      <c r="D16" s="25"/>
      <c r="E16" s="25"/>
      <c r="F16" s="25"/>
      <c r="G16" s="25"/>
      <c r="H16" s="25"/>
      <c r="I16" s="25"/>
      <c r="J16" s="25"/>
      <c r="K16" s="104"/>
      <c r="L16" s="26">
        <v>2</v>
      </c>
      <c r="M16" s="21"/>
      <c r="N16" s="21"/>
      <c r="O16" s="22"/>
      <c r="P16" s="23"/>
      <c r="Q16" s="35">
        <v>4</v>
      </c>
      <c r="R16" s="36">
        <f t="shared" si="0"/>
        <v>0.5</v>
      </c>
      <c r="S16" s="1">
        <f t="shared" si="1"/>
        <v>0.5</v>
      </c>
      <c r="T16" s="40" t="s">
        <v>25</v>
      </c>
      <c r="U16" s="1">
        <f>M228</f>
        <v>0.55140186915887845</v>
      </c>
    </row>
    <row r="17" spans="1:43" ht="12.75" customHeight="1" x14ac:dyDescent="0.2">
      <c r="A17" s="46" t="s">
        <v>28</v>
      </c>
      <c r="B17" s="2"/>
      <c r="C17" s="2"/>
      <c r="D17" s="2"/>
      <c r="E17" s="2"/>
      <c r="F17" s="2"/>
      <c r="G17" s="2"/>
      <c r="H17" s="2"/>
      <c r="I17" s="2"/>
      <c r="J17" s="2"/>
      <c r="K17" s="221">
        <v>2</v>
      </c>
      <c r="L17" s="45">
        <v>2</v>
      </c>
      <c r="M17" s="1"/>
      <c r="N17" s="1"/>
      <c r="O17" s="2"/>
      <c r="P17" s="1"/>
      <c r="Q17" s="35">
        <v>2</v>
      </c>
      <c r="T17" s="40" t="s">
        <v>26</v>
      </c>
      <c r="U17" s="1">
        <f>M246</f>
        <v>0.30612244897959184</v>
      </c>
    </row>
    <row r="18" spans="1:43" ht="12.75" customHeight="1" x14ac:dyDescent="0.2">
      <c r="A18" s="46" t="s">
        <v>29</v>
      </c>
      <c r="B18" s="2"/>
      <c r="C18" s="2"/>
      <c r="D18" s="2"/>
      <c r="E18" s="2"/>
      <c r="F18" s="2"/>
      <c r="G18" s="2"/>
      <c r="H18" s="2"/>
      <c r="I18" s="2"/>
      <c r="J18" s="2"/>
      <c r="K18" s="221"/>
      <c r="L18" s="45"/>
      <c r="M18" s="1"/>
      <c r="N18" s="1"/>
      <c r="O18" s="2"/>
      <c r="P18" s="1"/>
    </row>
    <row r="19" spans="1:43" ht="12.75" customHeight="1" x14ac:dyDescent="0.2">
      <c r="A19" s="40" t="s">
        <v>30</v>
      </c>
      <c r="B19" s="2"/>
      <c r="C19" s="2"/>
      <c r="D19" s="2"/>
      <c r="E19" s="2"/>
      <c r="F19" s="2"/>
      <c r="G19" s="2"/>
      <c r="H19" s="2"/>
      <c r="I19" s="2"/>
      <c r="J19" s="2"/>
      <c r="K19" s="221"/>
      <c r="L19" s="45"/>
      <c r="M19" s="1"/>
      <c r="N19" s="1"/>
      <c r="O19" s="2"/>
      <c r="P19" s="1"/>
    </row>
    <row r="20" spans="1:43" ht="12.75" customHeight="1" x14ac:dyDescent="0.2">
      <c r="A20" s="46"/>
      <c r="K20" s="280" t="s">
        <v>143</v>
      </c>
      <c r="L20" s="49">
        <f>SUM(L13:L17)</f>
        <v>34</v>
      </c>
      <c r="M20" s="1">
        <f>L14/B5</f>
        <v>0.55319148936170215</v>
      </c>
      <c r="N20" s="48">
        <f>L20/B5</f>
        <v>0.72340425531914898</v>
      </c>
      <c r="O20" s="1">
        <f>N20-M20</f>
        <v>0.17021276595744683</v>
      </c>
      <c r="P20" s="1"/>
    </row>
    <row r="21" spans="1:43" ht="12.75" customHeight="1" x14ac:dyDescent="0.2">
      <c r="A21" s="310" t="s">
        <v>41</v>
      </c>
      <c r="B21" s="300"/>
      <c r="C21" s="300"/>
      <c r="D21" s="300"/>
      <c r="K21" s="222"/>
      <c r="L21" s="2"/>
      <c r="M21" s="1"/>
      <c r="N21" s="48"/>
      <c r="O21" s="1"/>
      <c r="P21" s="1"/>
    </row>
    <row r="22" spans="1:43" ht="12.75" customHeight="1" x14ac:dyDescent="0.2">
      <c r="A22" s="46" t="s">
        <v>42</v>
      </c>
      <c r="B22" s="2">
        <v>15</v>
      </c>
      <c r="K22" s="222"/>
      <c r="L22" s="2"/>
      <c r="M22" s="1"/>
      <c r="N22" s="48"/>
      <c r="O22" s="1"/>
      <c r="P22" s="1"/>
    </row>
    <row r="23" spans="1:43" ht="12.75" customHeight="1" x14ac:dyDescent="0.2">
      <c r="A23" s="311" t="s">
        <v>43</v>
      </c>
      <c r="B23" s="300"/>
      <c r="C23" s="300"/>
      <c r="D23" s="300"/>
      <c r="E23" s="300"/>
      <c r="F23" s="300"/>
      <c r="G23" s="300"/>
      <c r="H23" s="52">
        <f>(B22/L20)*100%</f>
        <v>0.44117647058823528</v>
      </c>
      <c r="K23" s="222"/>
      <c r="L23" s="2"/>
      <c r="M23" s="1"/>
      <c r="N23" s="48"/>
      <c r="O23" s="1"/>
      <c r="P23" s="1"/>
    </row>
    <row r="24" spans="1:43" ht="12.75" customHeight="1" x14ac:dyDescent="0.2">
      <c r="A24" s="46"/>
      <c r="K24" s="222"/>
      <c r="L24" s="2"/>
      <c r="M24" s="1"/>
      <c r="N24" s="48"/>
      <c r="O24" s="1"/>
      <c r="P24" s="1"/>
    </row>
    <row r="25" spans="1:43" ht="12.75" customHeight="1" x14ac:dyDescent="0.2">
      <c r="M25" s="1"/>
      <c r="N25" s="1"/>
      <c r="P25" s="1"/>
    </row>
    <row r="26" spans="1:43" ht="12.75" customHeight="1" x14ac:dyDescent="0.2">
      <c r="A26" s="53" t="s">
        <v>44</v>
      </c>
      <c r="B26" s="53"/>
      <c r="C26" s="53"/>
      <c r="D26" s="54"/>
      <c r="E26" s="54"/>
      <c r="G26" s="2">
        <f>((L14*10)+(L15*11)+(L16*12)+(L17*13))/L20</f>
        <v>10.411764705882353</v>
      </c>
      <c r="H26" s="50"/>
      <c r="M26" s="1"/>
      <c r="N26" s="1"/>
      <c r="P26" s="1"/>
      <c r="Q26" s="55"/>
      <c r="AA26" s="3"/>
      <c r="AB26" s="14" t="s">
        <v>45</v>
      </c>
      <c r="AC26" s="14"/>
      <c r="AD26" s="14"/>
      <c r="AE26" s="14"/>
      <c r="AF26" s="14"/>
      <c r="AG26" s="14"/>
      <c r="AH26" s="14"/>
      <c r="AI26" s="14"/>
      <c r="AJ26" s="14"/>
      <c r="AK26" s="14"/>
    </row>
    <row r="27" spans="1:43" ht="12.75" customHeight="1" x14ac:dyDescent="0.2">
      <c r="M27" s="1"/>
      <c r="N27" s="1"/>
      <c r="P27" s="1"/>
      <c r="AB27" s="301" t="s">
        <v>20</v>
      </c>
      <c r="AC27" s="300"/>
      <c r="AD27" s="300"/>
      <c r="AE27" s="300"/>
      <c r="AF27" s="300"/>
      <c r="AG27" s="300"/>
      <c r="AH27" s="300"/>
      <c r="AI27" s="300"/>
      <c r="AJ27" s="300"/>
      <c r="AK27" s="300"/>
    </row>
    <row r="28" spans="1:43" ht="12.75" customHeight="1" x14ac:dyDescent="0.2">
      <c r="A28" s="3" t="s">
        <v>46</v>
      </c>
      <c r="M28" s="1"/>
      <c r="N28" s="1"/>
      <c r="P28" s="1"/>
      <c r="AA28" s="31" t="s">
        <v>21</v>
      </c>
      <c r="AB28" s="4">
        <v>9701</v>
      </c>
      <c r="AC28" s="32">
        <v>9702</v>
      </c>
      <c r="AD28" s="32">
        <v>9801</v>
      </c>
      <c r="AE28" s="32">
        <v>9802</v>
      </c>
      <c r="AF28" s="32">
        <v>9901</v>
      </c>
      <c r="AG28" s="32">
        <v>9902</v>
      </c>
      <c r="AH28" s="33" t="s">
        <v>22</v>
      </c>
      <c r="AI28" s="33" t="s">
        <v>23</v>
      </c>
      <c r="AJ28" s="33" t="s">
        <v>24</v>
      </c>
      <c r="AK28" s="33" t="s">
        <v>25</v>
      </c>
      <c r="AL28" s="33" t="s">
        <v>26</v>
      </c>
      <c r="AM28" s="33" t="s">
        <v>27</v>
      </c>
      <c r="AN28" s="33" t="s">
        <v>28</v>
      </c>
      <c r="AO28" s="33" t="s">
        <v>29</v>
      </c>
      <c r="AP28" s="33" t="s">
        <v>30</v>
      </c>
      <c r="AQ28" s="33" t="s">
        <v>31</v>
      </c>
    </row>
    <row r="29" spans="1:43" ht="38.25" customHeight="1" x14ac:dyDescent="0.2">
      <c r="B29" s="306" t="s">
        <v>3</v>
      </c>
      <c r="C29" s="307"/>
      <c r="D29" s="307"/>
      <c r="E29" s="307"/>
      <c r="F29" s="307"/>
      <c r="G29" s="307"/>
      <c r="H29" s="307"/>
      <c r="I29" s="307"/>
      <c r="J29" s="307"/>
      <c r="K29" s="307"/>
      <c r="M29" s="10" t="s">
        <v>11</v>
      </c>
      <c r="N29" s="10" t="s">
        <v>12</v>
      </c>
      <c r="O29" s="11" t="s">
        <v>13</v>
      </c>
      <c r="P29" s="10" t="s">
        <v>14</v>
      </c>
      <c r="Q29" s="12" t="s">
        <v>15</v>
      </c>
      <c r="R29" s="12" t="s">
        <v>16</v>
      </c>
      <c r="S29" s="13" t="s">
        <v>17</v>
      </c>
      <c r="AA29" s="37" t="s">
        <v>32</v>
      </c>
      <c r="AB29" s="36">
        <f t="shared" ref="AB29:AB35" si="16">R6</f>
        <v>0.82978723404255317</v>
      </c>
      <c r="AC29" s="36">
        <f t="shared" ref="AC29:AC35" si="17">R32</f>
        <v>0.83950617283950613</v>
      </c>
      <c r="AD29" s="36">
        <f t="shared" ref="AD29:AD35" si="18">R61</f>
        <v>0.68</v>
      </c>
      <c r="AE29" s="36">
        <f t="shared" ref="AE29:AE35" si="19">R87</f>
        <v>0.82727272727272727</v>
      </c>
      <c r="AF29" s="36">
        <f t="shared" ref="AF29:AF35" si="20">R112</f>
        <v>0.75789473684210529</v>
      </c>
      <c r="AG29" s="36">
        <f t="shared" ref="AG29:AG35" si="21">R134</f>
        <v>0.91129032258064513</v>
      </c>
      <c r="AH29" s="36">
        <f t="shared" ref="AH29:AH35" si="22">R156</f>
        <v>0.79365079365079361</v>
      </c>
      <c r="AI29" s="36">
        <f t="shared" ref="AI29:AI35" si="23">R177</f>
        <v>0.8392857142857143</v>
      </c>
      <c r="AJ29" s="36">
        <f t="shared" ref="AJ29:AJ35" si="24">R196</f>
        <v>0.81481481481481477</v>
      </c>
      <c r="AK29" s="36">
        <f t="shared" ref="AK29:AK35" si="25">R215</f>
        <v>0.83177570093457942</v>
      </c>
      <c r="AL29" s="36">
        <f t="shared" ref="AL29:AL34" si="26">R233</f>
        <v>0.9285714285714286</v>
      </c>
      <c r="AM29" s="36">
        <f t="shared" ref="AM29:AM33" si="27">R251</f>
        <v>0.82608695652173914</v>
      </c>
      <c r="AN29" s="36">
        <f t="shared" ref="AN29:AN32" si="28">R271</f>
        <v>0.76851851851851849</v>
      </c>
      <c r="AO29" s="36">
        <f t="shared" ref="AO29:AO31" si="29">R293</f>
        <v>0.87619047619047619</v>
      </c>
      <c r="AP29" s="36">
        <f t="shared" ref="AP29:AP30" si="30">R312</f>
        <v>0.89795918367346939</v>
      </c>
      <c r="AQ29" s="36">
        <f>R330</f>
        <v>0.93197278911564629</v>
      </c>
    </row>
    <row r="30" spans="1:43" ht="12.75" customHeight="1" x14ac:dyDescent="0.2">
      <c r="A30" s="15" t="s">
        <v>18</v>
      </c>
      <c r="B30" s="16">
        <v>1</v>
      </c>
      <c r="C30" s="16">
        <v>2</v>
      </c>
      <c r="D30" s="16">
        <v>3</v>
      </c>
      <c r="E30" s="16">
        <v>4</v>
      </c>
      <c r="F30" s="16">
        <v>5</v>
      </c>
      <c r="G30" s="16">
        <v>6</v>
      </c>
      <c r="H30" s="16">
        <v>7</v>
      </c>
      <c r="I30" s="16">
        <v>8</v>
      </c>
      <c r="J30" s="16">
        <v>9</v>
      </c>
      <c r="K30" s="279">
        <v>10</v>
      </c>
      <c r="L30" s="17" t="s">
        <v>19</v>
      </c>
      <c r="M30" s="21"/>
      <c r="N30" s="21"/>
      <c r="O30" s="22"/>
      <c r="P30" s="23"/>
      <c r="Q30" s="24"/>
      <c r="R30" s="24"/>
      <c r="S30" s="1"/>
      <c r="AA30" s="37" t="s">
        <v>33</v>
      </c>
      <c r="AB30" s="36">
        <f t="shared" si="16"/>
        <v>0.94871794871794868</v>
      </c>
      <c r="AC30" s="36">
        <f t="shared" si="17"/>
        <v>0.94117647058823528</v>
      </c>
      <c r="AD30" s="36">
        <f t="shared" si="18"/>
        <v>1</v>
      </c>
      <c r="AE30" s="36">
        <f t="shared" si="19"/>
        <v>0.95604395604395609</v>
      </c>
      <c r="AF30" s="36">
        <f t="shared" si="20"/>
        <v>1</v>
      </c>
      <c r="AG30" s="36">
        <f t="shared" si="21"/>
        <v>0.92920353982300885</v>
      </c>
      <c r="AH30" s="36">
        <f t="shared" si="22"/>
        <v>1</v>
      </c>
      <c r="AI30" s="36">
        <f t="shared" si="23"/>
        <v>0.85106382978723405</v>
      </c>
      <c r="AJ30" s="36">
        <f t="shared" si="24"/>
        <v>1</v>
      </c>
      <c r="AK30" s="36">
        <f t="shared" si="25"/>
        <v>0.9662921348314607</v>
      </c>
      <c r="AL30" s="36">
        <f t="shared" si="26"/>
        <v>0.95604395604395609</v>
      </c>
      <c r="AM30" s="36">
        <f t="shared" si="27"/>
        <v>0.96842105263157896</v>
      </c>
      <c r="AN30" s="36">
        <f t="shared" si="28"/>
        <v>0.96385542168674698</v>
      </c>
      <c r="AO30" s="36">
        <f t="shared" si="29"/>
        <v>0.96739130434782605</v>
      </c>
      <c r="AP30" s="36">
        <f t="shared" si="30"/>
        <v>1</v>
      </c>
      <c r="AQ30" s="36"/>
    </row>
    <row r="31" spans="1:43" ht="12.75" customHeight="1" x14ac:dyDescent="0.2">
      <c r="A31" s="25">
        <v>9702</v>
      </c>
      <c r="B31" s="25">
        <v>81</v>
      </c>
      <c r="C31" s="25"/>
      <c r="D31" s="25"/>
      <c r="E31" s="25"/>
      <c r="F31" s="25"/>
      <c r="G31" s="25"/>
      <c r="H31" s="25"/>
      <c r="I31" s="25"/>
      <c r="J31" s="25"/>
      <c r="K31" s="104"/>
      <c r="L31" s="26"/>
      <c r="M31" s="21"/>
      <c r="N31" s="21"/>
      <c r="O31" s="22"/>
      <c r="P31" s="23"/>
      <c r="Q31" s="29">
        <f>B31</f>
        <v>81</v>
      </c>
      <c r="R31" s="24"/>
      <c r="S31" s="1"/>
      <c r="AA31" s="37" t="s">
        <v>34</v>
      </c>
      <c r="AB31" s="36">
        <f t="shared" si="16"/>
        <v>1</v>
      </c>
      <c r="AC31" s="36">
        <f t="shared" si="17"/>
        <v>0.9375</v>
      </c>
      <c r="AD31" s="36">
        <f t="shared" si="18"/>
        <v>0.8529411764705882</v>
      </c>
      <c r="AE31" s="36">
        <f t="shared" si="19"/>
        <v>0.96551724137931039</v>
      </c>
      <c r="AF31" s="36">
        <f t="shared" si="20"/>
        <v>0.91666666666666663</v>
      </c>
      <c r="AG31" s="36">
        <f t="shared" si="21"/>
        <v>1.7333333333333334</v>
      </c>
      <c r="AH31" s="36">
        <f t="shared" si="22"/>
        <v>0.9</v>
      </c>
      <c r="AI31" s="36">
        <f t="shared" si="23"/>
        <v>0.98750000000000004</v>
      </c>
      <c r="AJ31" s="36">
        <f t="shared" si="24"/>
        <v>0.95454545454545459</v>
      </c>
      <c r="AK31" s="36">
        <f t="shared" si="25"/>
        <v>0.96511627906976749</v>
      </c>
      <c r="AL31" s="36">
        <f t="shared" si="26"/>
        <v>0.9885057471264368</v>
      </c>
      <c r="AM31" s="36">
        <f t="shared" si="27"/>
        <v>1</v>
      </c>
      <c r="AN31" s="36">
        <f t="shared" si="28"/>
        <v>0.98750000000000004</v>
      </c>
      <c r="AO31" s="36">
        <f t="shared" si="29"/>
        <v>0.9662921348314607</v>
      </c>
      <c r="AP31" s="36"/>
      <c r="AQ31" s="36"/>
    </row>
    <row r="32" spans="1:43" ht="12.75" customHeight="1" x14ac:dyDescent="0.2">
      <c r="A32" s="25">
        <v>9801</v>
      </c>
      <c r="B32" s="25"/>
      <c r="C32" s="25">
        <v>66</v>
      </c>
      <c r="D32" s="25"/>
      <c r="E32" s="25"/>
      <c r="F32" s="25"/>
      <c r="G32" s="25"/>
      <c r="H32" s="25"/>
      <c r="I32" s="25"/>
      <c r="J32" s="25"/>
      <c r="K32" s="104"/>
      <c r="L32" s="26"/>
      <c r="M32" s="21"/>
      <c r="N32" s="21"/>
      <c r="O32" s="22"/>
      <c r="P32" s="23">
        <f>C32/B31</f>
        <v>0.81481481481481477</v>
      </c>
      <c r="Q32" s="35">
        <v>68</v>
      </c>
      <c r="R32" s="36">
        <f t="shared" ref="R32:R42" si="31">Q32/Q31</f>
        <v>0.83950617283950613</v>
      </c>
      <c r="S32" s="1">
        <f t="shared" ref="S32:S42" si="32">100%-R32</f>
        <v>0.16049382716049387</v>
      </c>
      <c r="AA32" s="37" t="s">
        <v>35</v>
      </c>
      <c r="AB32" s="36">
        <f t="shared" si="16"/>
        <v>1</v>
      </c>
      <c r="AC32" s="36">
        <f t="shared" si="17"/>
        <v>1</v>
      </c>
      <c r="AD32" s="36">
        <f t="shared" si="18"/>
        <v>0.89655172413793105</v>
      </c>
      <c r="AE32" s="36">
        <f t="shared" si="19"/>
        <v>0.97619047619047616</v>
      </c>
      <c r="AF32" s="36">
        <f t="shared" si="20"/>
        <v>1.0303030303030303</v>
      </c>
      <c r="AG32" s="36">
        <f t="shared" si="21"/>
        <v>0.47802197802197804</v>
      </c>
      <c r="AH32" s="36">
        <f t="shared" si="22"/>
        <v>0.93333333333333335</v>
      </c>
      <c r="AI32" s="36">
        <f t="shared" si="23"/>
        <v>0.98734177215189878</v>
      </c>
      <c r="AJ32" s="36">
        <f t="shared" si="24"/>
        <v>1</v>
      </c>
      <c r="AK32" s="36">
        <f t="shared" si="25"/>
        <v>1</v>
      </c>
      <c r="AL32" s="36">
        <f t="shared" si="26"/>
        <v>0.97674418604651159</v>
      </c>
      <c r="AM32" s="36">
        <f t="shared" si="27"/>
        <v>0.95652173913043481</v>
      </c>
      <c r="AN32" s="36">
        <f t="shared" si="28"/>
        <v>0.94936708860759489</v>
      </c>
      <c r="AO32" s="36"/>
      <c r="AP32" s="36"/>
      <c r="AQ32" s="36"/>
    </row>
    <row r="33" spans="1:43" ht="12.75" customHeight="1" x14ac:dyDescent="0.2">
      <c r="A33" s="25">
        <v>9802</v>
      </c>
      <c r="B33" s="25"/>
      <c r="C33" s="25"/>
      <c r="D33" s="25">
        <v>55</v>
      </c>
      <c r="E33" s="25"/>
      <c r="F33" s="25"/>
      <c r="G33" s="25"/>
      <c r="H33" s="25"/>
      <c r="I33" s="25"/>
      <c r="J33" s="25"/>
      <c r="K33" s="104"/>
      <c r="L33" s="26"/>
      <c r="M33" s="21"/>
      <c r="N33" s="21"/>
      <c r="O33" s="22"/>
      <c r="P33" s="23">
        <f>D33/C32</f>
        <v>0.83333333333333337</v>
      </c>
      <c r="Q33" s="35">
        <v>64</v>
      </c>
      <c r="R33" s="36">
        <f t="shared" si="31"/>
        <v>0.94117647058823528</v>
      </c>
      <c r="S33" s="1">
        <f t="shared" si="32"/>
        <v>5.8823529411764719E-2</v>
      </c>
      <c r="AA33" s="37" t="s">
        <v>36</v>
      </c>
      <c r="AB33" s="36">
        <f t="shared" si="16"/>
        <v>0.94594594594594594</v>
      </c>
      <c r="AC33" s="36">
        <f t="shared" si="17"/>
        <v>0.96666666666666667</v>
      </c>
      <c r="AD33" s="36">
        <f t="shared" si="18"/>
        <v>0.92307692307692313</v>
      </c>
      <c r="AE33" s="36">
        <f t="shared" si="19"/>
        <v>0.95121951219512191</v>
      </c>
      <c r="AF33" s="36">
        <f t="shared" si="20"/>
        <v>0.88235294117647056</v>
      </c>
      <c r="AG33" s="36">
        <f t="shared" si="21"/>
        <v>0.9885057471264368</v>
      </c>
      <c r="AH33" s="36">
        <f t="shared" si="22"/>
        <v>0.97619047619047616</v>
      </c>
      <c r="AI33" s="36">
        <f t="shared" si="23"/>
        <v>0.97435897435897434</v>
      </c>
      <c r="AJ33" s="36">
        <f t="shared" si="24"/>
        <v>0.97619047619047616</v>
      </c>
      <c r="AK33" s="36">
        <f t="shared" si="25"/>
        <v>0.95180722891566261</v>
      </c>
      <c r="AL33" s="36">
        <f t="shared" si="26"/>
        <v>0.8571428571428571</v>
      </c>
      <c r="AM33" s="36">
        <f t="shared" si="27"/>
        <v>0.98863636363636365</v>
      </c>
      <c r="AN33" s="36" t="s">
        <v>37</v>
      </c>
      <c r="AO33" s="36"/>
      <c r="AP33" s="36"/>
      <c r="AQ33" s="36"/>
    </row>
    <row r="34" spans="1:43" ht="12.75" customHeight="1" x14ac:dyDescent="0.2">
      <c r="A34" s="25">
        <v>9901</v>
      </c>
      <c r="B34" s="25"/>
      <c r="C34" s="25"/>
      <c r="D34" s="25"/>
      <c r="E34" s="25">
        <v>50</v>
      </c>
      <c r="F34" s="25"/>
      <c r="G34" s="25"/>
      <c r="H34" s="25"/>
      <c r="I34" s="25"/>
      <c r="J34" s="25"/>
      <c r="K34" s="104"/>
      <c r="L34" s="26"/>
      <c r="M34" s="21"/>
      <c r="N34" s="21"/>
      <c r="O34" s="22"/>
      <c r="P34" s="23">
        <f>E34/D33</f>
        <v>0.90909090909090906</v>
      </c>
      <c r="Q34" s="35">
        <v>60</v>
      </c>
      <c r="R34" s="36">
        <f t="shared" si="31"/>
        <v>0.9375</v>
      </c>
      <c r="S34" s="1">
        <f t="shared" si="32"/>
        <v>6.25E-2</v>
      </c>
      <c r="AA34" s="40" t="s">
        <v>38</v>
      </c>
      <c r="AB34" s="36">
        <f t="shared" si="16"/>
        <v>0.97142857142857142</v>
      </c>
      <c r="AC34" s="36">
        <f t="shared" si="17"/>
        <v>0.93103448275862066</v>
      </c>
      <c r="AD34" s="36">
        <f t="shared" si="18"/>
        <v>0.91666666666666663</v>
      </c>
      <c r="AE34" s="36">
        <f t="shared" si="19"/>
        <v>0.96153846153846156</v>
      </c>
      <c r="AF34" s="36">
        <f t="shared" si="20"/>
        <v>0.93333333333333335</v>
      </c>
      <c r="AG34" s="36">
        <f t="shared" si="21"/>
        <v>1</v>
      </c>
      <c r="AH34" s="36">
        <f t="shared" si="22"/>
        <v>0.95121951219512191</v>
      </c>
      <c r="AI34" s="36">
        <f t="shared" si="23"/>
        <v>1.013157894736842</v>
      </c>
      <c r="AJ34" s="36">
        <f t="shared" si="24"/>
        <v>0.97560975609756095</v>
      </c>
      <c r="AK34" s="36">
        <f t="shared" si="25"/>
        <v>0.94936708860759489</v>
      </c>
      <c r="AL34" s="36">
        <f t="shared" si="26"/>
        <v>0.90277777777777779</v>
      </c>
      <c r="AM34" s="36" t="s">
        <v>37</v>
      </c>
      <c r="AN34" s="36" t="s">
        <v>37</v>
      </c>
      <c r="AO34" s="36"/>
      <c r="AP34" s="36"/>
      <c r="AQ34" s="36"/>
    </row>
    <row r="35" spans="1:43" ht="12.75" customHeight="1" x14ac:dyDescent="0.2">
      <c r="A35" s="25">
        <v>9902</v>
      </c>
      <c r="B35" s="25"/>
      <c r="C35" s="25"/>
      <c r="D35" s="25"/>
      <c r="E35" s="25"/>
      <c r="F35" s="25">
        <v>49</v>
      </c>
      <c r="G35" s="25"/>
      <c r="H35" s="25"/>
      <c r="I35" s="25"/>
      <c r="J35" s="25"/>
      <c r="K35" s="104"/>
      <c r="L35" s="26"/>
      <c r="M35" s="21"/>
      <c r="N35" s="21"/>
      <c r="O35" s="22"/>
      <c r="P35" s="23">
        <f>F35/E34</f>
        <v>0.98</v>
      </c>
      <c r="Q35" s="35">
        <v>60</v>
      </c>
      <c r="R35" s="36">
        <f t="shared" si="31"/>
        <v>1</v>
      </c>
      <c r="S35" s="1">
        <f t="shared" si="32"/>
        <v>0</v>
      </c>
      <c r="AA35" s="40" t="s">
        <v>39</v>
      </c>
      <c r="AB35" s="36">
        <f t="shared" si="16"/>
        <v>0.97058823529411764</v>
      </c>
      <c r="AC35" s="36">
        <f t="shared" si="17"/>
        <v>0.98148148148148151</v>
      </c>
      <c r="AD35" s="36">
        <f t="shared" si="18"/>
        <v>1</v>
      </c>
      <c r="AE35" s="36">
        <f t="shared" si="19"/>
        <v>0.97333333333333338</v>
      </c>
      <c r="AF35" s="36">
        <f t="shared" si="20"/>
        <v>0.9821428571428571</v>
      </c>
      <c r="AG35" s="36">
        <f t="shared" si="21"/>
        <v>0.98837209302325579</v>
      </c>
      <c r="AH35" s="36">
        <f t="shared" si="22"/>
        <v>1.0256410256410255</v>
      </c>
      <c r="AI35" s="36">
        <f t="shared" si="23"/>
        <v>0.92207792207792205</v>
      </c>
      <c r="AJ35" s="36">
        <f t="shared" si="24"/>
        <v>1</v>
      </c>
      <c r="AK35" s="36">
        <f t="shared" si="25"/>
        <v>0.97333333333333338</v>
      </c>
      <c r="AL35" s="36" t="s">
        <v>37</v>
      </c>
      <c r="AM35" s="36" t="s">
        <v>37</v>
      </c>
      <c r="AN35" s="36" t="s">
        <v>37</v>
      </c>
      <c r="AO35" s="36"/>
      <c r="AP35" s="36"/>
      <c r="AQ35" s="36"/>
    </row>
    <row r="36" spans="1:43" ht="12.75" customHeight="1" x14ac:dyDescent="0.2">
      <c r="A36" s="40" t="s">
        <v>22</v>
      </c>
      <c r="B36" s="25"/>
      <c r="C36" s="25"/>
      <c r="D36" s="25"/>
      <c r="E36" s="25"/>
      <c r="F36" s="25"/>
      <c r="G36" s="25">
        <v>46</v>
      </c>
      <c r="H36" s="25"/>
      <c r="I36" s="25"/>
      <c r="J36" s="25"/>
      <c r="K36" s="104"/>
      <c r="L36" s="26"/>
      <c r="M36" s="21"/>
      <c r="N36" s="21"/>
      <c r="O36" s="22"/>
      <c r="P36" s="23">
        <f>G36/F35</f>
        <v>0.93877551020408168</v>
      </c>
      <c r="Q36" s="35">
        <v>58</v>
      </c>
      <c r="R36" s="36">
        <f t="shared" si="31"/>
        <v>0.96666666666666667</v>
      </c>
      <c r="S36" s="1">
        <f t="shared" si="32"/>
        <v>3.3333333333333326E-2</v>
      </c>
      <c r="AA36" s="40" t="s">
        <v>40</v>
      </c>
    </row>
    <row r="37" spans="1:43" ht="12.75" customHeight="1" x14ac:dyDescent="0.2">
      <c r="A37" s="40" t="s">
        <v>23</v>
      </c>
      <c r="B37" s="25"/>
      <c r="C37" s="25"/>
      <c r="D37" s="25"/>
      <c r="E37" s="25"/>
      <c r="F37" s="25"/>
      <c r="G37" s="25"/>
      <c r="H37" s="25">
        <v>44</v>
      </c>
      <c r="I37" s="25"/>
      <c r="J37" s="25"/>
      <c r="K37" s="104"/>
      <c r="L37" s="26"/>
      <c r="M37" s="21"/>
      <c r="N37" s="21"/>
      <c r="O37" s="22"/>
      <c r="P37" s="23">
        <f>H37/G36</f>
        <v>0.95652173913043481</v>
      </c>
      <c r="Q37" s="35">
        <v>54</v>
      </c>
      <c r="R37" s="36">
        <f t="shared" si="31"/>
        <v>0.93103448275862066</v>
      </c>
      <c r="S37" s="1">
        <f t="shared" si="32"/>
        <v>6.8965517241379337E-2</v>
      </c>
      <c r="T37" s="3" t="s">
        <v>12</v>
      </c>
      <c r="AM37" s="2" t="s">
        <v>37</v>
      </c>
    </row>
    <row r="38" spans="1:43" ht="12.75" customHeight="1" x14ac:dyDescent="0.2">
      <c r="A38" s="40" t="s">
        <v>24</v>
      </c>
      <c r="B38" s="25"/>
      <c r="C38" s="25"/>
      <c r="D38" s="25"/>
      <c r="E38" s="25"/>
      <c r="F38" s="25"/>
      <c r="G38" s="25"/>
      <c r="H38" s="25"/>
      <c r="I38" s="25">
        <v>43</v>
      </c>
      <c r="J38" s="25"/>
      <c r="K38" s="104"/>
      <c r="L38" s="26"/>
      <c r="M38" s="21"/>
      <c r="N38" s="21"/>
      <c r="O38" s="22"/>
      <c r="P38" s="23">
        <f>I38/H37</f>
        <v>0.97727272727272729</v>
      </c>
      <c r="Q38" s="35">
        <v>53</v>
      </c>
      <c r="R38" s="36">
        <f t="shared" si="31"/>
        <v>0.98148148148148151</v>
      </c>
      <c r="S38" s="1">
        <f t="shared" si="32"/>
        <v>1.851851851851849E-2</v>
      </c>
      <c r="T38" s="25">
        <v>9701</v>
      </c>
      <c r="U38" s="48">
        <f>N20</f>
        <v>0.72340425531914898</v>
      </c>
    </row>
    <row r="39" spans="1:43" ht="12.75" customHeight="1" x14ac:dyDescent="0.2">
      <c r="A39" s="40" t="s">
        <v>25</v>
      </c>
      <c r="B39" s="25"/>
      <c r="C39" s="25"/>
      <c r="D39" s="25"/>
      <c r="E39" s="25"/>
      <c r="F39" s="25"/>
      <c r="G39" s="25"/>
      <c r="H39" s="25"/>
      <c r="I39" s="25"/>
      <c r="J39" s="25">
        <v>43</v>
      </c>
      <c r="K39" s="104"/>
      <c r="L39" s="26"/>
      <c r="M39" s="21"/>
      <c r="N39" s="21"/>
      <c r="O39" s="22"/>
      <c r="P39" s="23">
        <f>J39/I38</f>
        <v>1</v>
      </c>
      <c r="Q39" s="35">
        <v>51</v>
      </c>
      <c r="R39" s="36">
        <f t="shared" si="31"/>
        <v>0.96226415094339623</v>
      </c>
      <c r="S39" s="1">
        <f t="shared" si="32"/>
        <v>3.7735849056603765E-2</v>
      </c>
      <c r="T39" s="25">
        <v>9702</v>
      </c>
      <c r="U39" s="48">
        <f>N49</f>
        <v>0.60493827160493829</v>
      </c>
    </row>
    <row r="40" spans="1:43" ht="12.75" customHeight="1" x14ac:dyDescent="0.2">
      <c r="A40" s="40" t="s">
        <v>26</v>
      </c>
      <c r="B40" s="25"/>
      <c r="C40" s="25"/>
      <c r="D40" s="25"/>
      <c r="E40" s="25"/>
      <c r="F40" s="25"/>
      <c r="G40" s="25"/>
      <c r="H40" s="25"/>
      <c r="I40" s="25"/>
      <c r="J40" s="25"/>
      <c r="K40" s="104">
        <v>43</v>
      </c>
      <c r="L40" s="26">
        <v>40</v>
      </c>
      <c r="M40" s="21"/>
      <c r="N40" s="21"/>
      <c r="O40" s="22"/>
      <c r="P40" s="23">
        <f>K40/J39</f>
        <v>1</v>
      </c>
      <c r="Q40" s="35">
        <v>51</v>
      </c>
      <c r="R40" s="36">
        <f t="shared" si="31"/>
        <v>1</v>
      </c>
      <c r="S40" s="1">
        <f t="shared" si="32"/>
        <v>0</v>
      </c>
      <c r="T40" s="25">
        <v>9801</v>
      </c>
      <c r="U40" s="48">
        <f>N75</f>
        <v>0.38</v>
      </c>
    </row>
    <row r="41" spans="1:43" ht="12.75" customHeight="1" x14ac:dyDescent="0.2">
      <c r="A41" s="40" t="s">
        <v>27</v>
      </c>
      <c r="B41" s="25"/>
      <c r="C41" s="25"/>
      <c r="D41" s="25"/>
      <c r="E41" s="25"/>
      <c r="F41" s="25"/>
      <c r="G41" s="25"/>
      <c r="H41" s="25"/>
      <c r="I41" s="25"/>
      <c r="J41" s="25"/>
      <c r="K41" s="104">
        <v>7</v>
      </c>
      <c r="L41" s="26">
        <v>5</v>
      </c>
      <c r="M41" s="21"/>
      <c r="N41" s="21"/>
      <c r="O41" s="22"/>
      <c r="P41" s="23"/>
      <c r="Q41" s="35">
        <v>11</v>
      </c>
      <c r="R41" s="36">
        <f t="shared" si="31"/>
        <v>0.21568627450980393</v>
      </c>
      <c r="S41" s="1">
        <f t="shared" si="32"/>
        <v>0.78431372549019607</v>
      </c>
      <c r="T41" s="25">
        <v>9802</v>
      </c>
      <c r="U41" s="48">
        <f>N102</f>
        <v>0.60909090909090913</v>
      </c>
    </row>
    <row r="42" spans="1:43" ht="12.75" customHeight="1" x14ac:dyDescent="0.2">
      <c r="A42" s="46" t="s">
        <v>28</v>
      </c>
      <c r="B42" s="2"/>
      <c r="C42" s="2"/>
      <c r="D42" s="2"/>
      <c r="E42" s="2"/>
      <c r="F42" s="2"/>
      <c r="G42" s="2"/>
      <c r="H42" s="2"/>
      <c r="I42" s="2"/>
      <c r="J42" s="2"/>
      <c r="K42" s="221">
        <v>4</v>
      </c>
      <c r="L42" s="45">
        <v>4</v>
      </c>
      <c r="M42" s="1"/>
      <c r="N42" s="1"/>
      <c r="O42" s="2"/>
      <c r="P42" s="1"/>
      <c r="Q42" s="35">
        <v>4</v>
      </c>
      <c r="R42" s="36">
        <f t="shared" si="31"/>
        <v>0.36363636363636365</v>
      </c>
      <c r="S42" s="1">
        <f t="shared" si="32"/>
        <v>0.63636363636363635</v>
      </c>
      <c r="T42" s="2">
        <v>9901</v>
      </c>
      <c r="U42" s="48">
        <f>N102</f>
        <v>0.60909090909090913</v>
      </c>
    </row>
    <row r="43" spans="1:43" ht="12.75" customHeight="1" x14ac:dyDescent="0.2">
      <c r="A43" s="46" t="s">
        <v>29</v>
      </c>
      <c r="B43" s="2"/>
      <c r="C43" s="2"/>
      <c r="D43" s="2"/>
      <c r="E43" s="2"/>
      <c r="F43" s="2"/>
      <c r="G43" s="2"/>
      <c r="H43" s="2"/>
      <c r="I43" s="2"/>
      <c r="J43" s="2"/>
      <c r="K43" s="221"/>
      <c r="L43" s="45"/>
      <c r="M43" s="1"/>
      <c r="N43" s="1"/>
      <c r="O43" s="2"/>
      <c r="P43" s="1"/>
      <c r="Q43" s="35"/>
      <c r="T43" s="2">
        <v>9902</v>
      </c>
      <c r="U43" s="1">
        <f>N146</f>
        <v>0.61290322580645162</v>
      </c>
    </row>
    <row r="44" spans="1:43" ht="12.75" customHeight="1" x14ac:dyDescent="0.2">
      <c r="A44" s="40" t="s">
        <v>30</v>
      </c>
      <c r="B44" s="2"/>
      <c r="C44" s="2"/>
      <c r="D44" s="2"/>
      <c r="E44" s="2"/>
      <c r="F44" s="2"/>
      <c r="G44" s="2"/>
      <c r="H44" s="2"/>
      <c r="I44" s="2"/>
      <c r="J44" s="2"/>
      <c r="K44" s="221"/>
      <c r="L44" s="45"/>
      <c r="M44" s="1"/>
      <c r="N44" s="1"/>
      <c r="O44" s="2"/>
      <c r="P44" s="1"/>
      <c r="Q44" s="35"/>
      <c r="T44" s="40" t="s">
        <v>22</v>
      </c>
      <c r="U44" s="1">
        <f>N168</f>
        <v>0.50793650793650791</v>
      </c>
    </row>
    <row r="45" spans="1:43" ht="12.75" customHeight="1" x14ac:dyDescent="0.2">
      <c r="A45" s="40" t="s">
        <v>31</v>
      </c>
      <c r="B45" s="2"/>
      <c r="C45" s="2"/>
      <c r="D45" s="2"/>
      <c r="E45" s="2"/>
      <c r="F45" s="2"/>
      <c r="G45" s="2"/>
      <c r="H45" s="2"/>
      <c r="I45" s="2"/>
      <c r="J45" s="2"/>
      <c r="K45" s="221"/>
      <c r="L45" s="45"/>
      <c r="M45" s="1"/>
      <c r="N45" s="1"/>
      <c r="O45" s="2"/>
      <c r="P45" s="1"/>
      <c r="Q45" s="35"/>
      <c r="T45" s="40"/>
      <c r="U45" s="1"/>
    </row>
    <row r="46" spans="1:43" ht="12.75" customHeight="1" x14ac:dyDescent="0.2">
      <c r="A46" s="46" t="s">
        <v>50</v>
      </c>
      <c r="B46" s="2"/>
      <c r="C46" s="2"/>
      <c r="D46" s="2"/>
      <c r="E46" s="2"/>
      <c r="F46" s="2"/>
      <c r="G46" s="2"/>
      <c r="H46" s="2"/>
      <c r="I46" s="2"/>
      <c r="J46" s="2"/>
      <c r="K46" s="221"/>
      <c r="L46" s="45"/>
      <c r="M46" s="1"/>
      <c r="N46" s="1"/>
      <c r="O46" s="2"/>
      <c r="P46" s="1"/>
      <c r="Q46" s="35"/>
      <c r="T46" s="40"/>
      <c r="U46" s="1"/>
    </row>
    <row r="47" spans="1:43" ht="12.75" customHeight="1" x14ac:dyDescent="0.2">
      <c r="A47" s="46" t="s">
        <v>51</v>
      </c>
      <c r="B47" s="2"/>
      <c r="C47" s="2"/>
      <c r="D47" s="2"/>
      <c r="E47" s="2"/>
      <c r="F47" s="2"/>
      <c r="G47" s="2"/>
      <c r="H47" s="2"/>
      <c r="I47" s="2"/>
      <c r="J47" s="2"/>
      <c r="K47" s="221"/>
      <c r="L47" s="45"/>
      <c r="M47" s="1"/>
      <c r="N47" s="1"/>
      <c r="O47" s="2"/>
      <c r="P47" s="1"/>
      <c r="Q47" s="35"/>
      <c r="T47" s="40"/>
      <c r="U47" s="1"/>
    </row>
    <row r="48" spans="1:43" ht="12.75" customHeight="1" x14ac:dyDescent="0.2">
      <c r="A48" s="46" t="s">
        <v>52</v>
      </c>
      <c r="B48" s="2"/>
      <c r="C48" s="2"/>
      <c r="D48" s="2"/>
      <c r="E48" s="2"/>
      <c r="F48" s="2"/>
      <c r="G48" s="2"/>
      <c r="H48" s="2"/>
      <c r="I48" s="2"/>
      <c r="J48" s="2"/>
      <c r="K48" s="221">
        <v>1</v>
      </c>
      <c r="L48" s="45">
        <v>1</v>
      </c>
      <c r="M48" s="1"/>
      <c r="N48" s="1"/>
      <c r="O48" s="2"/>
      <c r="P48" s="1"/>
      <c r="Q48" s="35">
        <v>1</v>
      </c>
      <c r="T48" s="40"/>
      <c r="U48" s="1"/>
    </row>
    <row r="49" spans="1:43" ht="12.75" customHeight="1" x14ac:dyDescent="0.2">
      <c r="L49" s="45">
        <f>SUM(L40:L43)</f>
        <v>49</v>
      </c>
      <c r="M49" s="1">
        <f>L40/B31</f>
        <v>0.49382716049382713</v>
      </c>
      <c r="N49" s="1">
        <f>L49/B31</f>
        <v>0.60493827160493829</v>
      </c>
      <c r="O49" s="1">
        <f>N49-M49</f>
        <v>0.11111111111111116</v>
      </c>
      <c r="P49" s="1"/>
      <c r="T49" s="40" t="s">
        <v>23</v>
      </c>
      <c r="U49" s="1">
        <f>N191</f>
        <v>0.5714285714285714</v>
      </c>
      <c r="AA49" s="3"/>
      <c r="AB49" s="14" t="s">
        <v>47</v>
      </c>
      <c r="AC49" s="14"/>
      <c r="AD49" s="14"/>
      <c r="AE49" s="14"/>
      <c r="AF49" s="14"/>
      <c r="AG49" s="14"/>
      <c r="AH49" s="14"/>
      <c r="AI49" s="14"/>
      <c r="AJ49" s="14"/>
      <c r="AK49" s="14"/>
    </row>
    <row r="50" spans="1:43" ht="12.75" customHeight="1" x14ac:dyDescent="0.2">
      <c r="A50" s="310" t="s">
        <v>41</v>
      </c>
      <c r="B50" s="300"/>
      <c r="C50" s="300"/>
      <c r="D50" s="300"/>
      <c r="L50" s="2"/>
      <c r="M50" s="1"/>
      <c r="N50" s="1"/>
      <c r="O50" s="1"/>
      <c r="P50" s="1"/>
      <c r="T50" s="40" t="s">
        <v>24</v>
      </c>
      <c r="U50" s="1">
        <f>N210</f>
        <v>0.64814814814814814</v>
      </c>
      <c r="AA50" s="3"/>
      <c r="AB50" s="14"/>
      <c r="AC50" s="14"/>
      <c r="AD50" s="14"/>
      <c r="AE50" s="14"/>
      <c r="AF50" s="14"/>
      <c r="AG50" s="14"/>
      <c r="AH50" s="14"/>
      <c r="AI50" s="14"/>
      <c r="AJ50" s="14"/>
      <c r="AK50" s="14"/>
    </row>
    <row r="51" spans="1:43" ht="12.75" customHeight="1" x14ac:dyDescent="0.2">
      <c r="A51" s="46" t="s">
        <v>42</v>
      </c>
      <c r="B51" s="2">
        <v>26</v>
      </c>
      <c r="L51" s="2"/>
      <c r="M51" s="1"/>
      <c r="N51" s="1"/>
      <c r="O51" s="1"/>
      <c r="P51" s="1"/>
      <c r="T51" s="40" t="s">
        <v>25</v>
      </c>
      <c r="U51" s="1">
        <f>N228</f>
        <v>0.63551401869158874</v>
      </c>
      <c r="AA51" s="3"/>
      <c r="AB51" s="14"/>
      <c r="AC51" s="14"/>
      <c r="AD51" s="14"/>
      <c r="AE51" s="14"/>
      <c r="AF51" s="14"/>
      <c r="AG51" s="14"/>
      <c r="AH51" s="14"/>
      <c r="AI51" s="14"/>
      <c r="AJ51" s="14"/>
      <c r="AK51" s="14"/>
    </row>
    <row r="52" spans="1:43" ht="12.75" customHeight="1" x14ac:dyDescent="0.2">
      <c r="A52" s="311" t="s">
        <v>43</v>
      </c>
      <c r="B52" s="300"/>
      <c r="C52" s="300"/>
      <c r="D52" s="300"/>
      <c r="E52" s="300"/>
      <c r="F52" s="300"/>
      <c r="G52" s="300"/>
      <c r="H52" s="52">
        <f>(B51/L49)*100%</f>
        <v>0.53061224489795922</v>
      </c>
      <c r="L52" s="2"/>
      <c r="M52" s="1"/>
      <c r="N52" s="1"/>
      <c r="O52" s="1"/>
      <c r="P52" s="1"/>
      <c r="T52" s="40" t="s">
        <v>26</v>
      </c>
      <c r="U52" s="1">
        <f>N246</f>
        <v>0.60204081632653061</v>
      </c>
      <c r="AA52" s="3"/>
      <c r="AB52" s="14"/>
      <c r="AC52" s="14"/>
      <c r="AD52" s="14"/>
      <c r="AE52" s="14"/>
      <c r="AF52" s="14"/>
      <c r="AG52" s="14"/>
      <c r="AH52" s="14"/>
      <c r="AI52" s="14"/>
      <c r="AJ52" s="14"/>
      <c r="AK52" s="14"/>
    </row>
    <row r="53" spans="1:43" ht="12.75" customHeight="1" x14ac:dyDescent="0.2">
      <c r="L53" s="2"/>
      <c r="M53" s="1"/>
      <c r="N53" s="1"/>
      <c r="O53" s="1"/>
      <c r="P53" s="1"/>
      <c r="AA53" s="3"/>
      <c r="AB53" s="14"/>
      <c r="AC53" s="14"/>
      <c r="AD53" s="14"/>
      <c r="AE53" s="14"/>
      <c r="AF53" s="14"/>
      <c r="AG53" s="14"/>
      <c r="AH53" s="14"/>
      <c r="AI53" s="14"/>
      <c r="AJ53" s="14"/>
      <c r="AK53" s="14"/>
    </row>
    <row r="54" spans="1:43" ht="12.75" customHeight="1" x14ac:dyDescent="0.2">
      <c r="M54" s="1"/>
      <c r="N54" s="1"/>
      <c r="P54" s="1"/>
      <c r="AB54" s="301" t="s">
        <v>20</v>
      </c>
      <c r="AC54" s="300"/>
      <c r="AD54" s="300"/>
      <c r="AE54" s="300"/>
      <c r="AF54" s="300"/>
      <c r="AG54" s="300"/>
      <c r="AH54" s="300"/>
      <c r="AI54" s="300"/>
      <c r="AJ54" s="300"/>
      <c r="AK54" s="300"/>
    </row>
    <row r="55" spans="1:43" ht="12.75" customHeight="1" x14ac:dyDescent="0.2">
      <c r="A55" s="53" t="s">
        <v>44</v>
      </c>
      <c r="G55" s="3">
        <f>((L40*10)+(L41*11)+(L42*12))/L49</f>
        <v>10.26530612244898</v>
      </c>
      <c r="M55" s="1"/>
      <c r="N55" s="1"/>
      <c r="P55" s="1"/>
      <c r="AA55" s="31" t="s">
        <v>21</v>
      </c>
      <c r="AB55" s="4">
        <v>9701</v>
      </c>
      <c r="AC55" s="32">
        <v>9702</v>
      </c>
      <c r="AD55" s="32">
        <v>9801</v>
      </c>
      <c r="AE55" s="32">
        <v>9802</v>
      </c>
      <c r="AF55" s="32">
        <v>9901</v>
      </c>
      <c r="AG55" s="32">
        <v>9902</v>
      </c>
      <c r="AH55" s="33" t="s">
        <v>22</v>
      </c>
      <c r="AI55" s="33" t="s">
        <v>23</v>
      </c>
      <c r="AJ55" s="33" t="s">
        <v>24</v>
      </c>
      <c r="AK55" s="33" t="s">
        <v>25</v>
      </c>
      <c r="AL55" s="33" t="s">
        <v>26</v>
      </c>
      <c r="AM55" s="33" t="s">
        <v>27</v>
      </c>
      <c r="AN55" s="33" t="s">
        <v>28</v>
      </c>
      <c r="AO55" s="33" t="s">
        <v>29</v>
      </c>
      <c r="AP55" s="33" t="s">
        <v>30</v>
      </c>
      <c r="AQ55" s="33" t="s">
        <v>31</v>
      </c>
    </row>
    <row r="56" spans="1:43" ht="12.75" customHeight="1" x14ac:dyDescent="0.2">
      <c r="M56" s="1"/>
      <c r="N56" s="1"/>
      <c r="P56" s="1"/>
      <c r="AA56" s="37" t="s">
        <v>32</v>
      </c>
      <c r="AB56" s="36">
        <f t="shared" ref="AB56:AB62" si="33">S6</f>
        <v>0.17021276595744683</v>
      </c>
      <c r="AC56" s="36">
        <f t="shared" ref="AC56:AC62" si="34">S32</f>
        <v>0.16049382716049387</v>
      </c>
      <c r="AD56" s="36">
        <f t="shared" ref="AD56:AD62" si="35">S61</f>
        <v>0.31999999999999995</v>
      </c>
      <c r="AE56" s="36">
        <f t="shared" ref="AE56:AE62" si="36">S87</f>
        <v>0.17272727272727273</v>
      </c>
      <c r="AF56" s="36">
        <f t="shared" ref="AF56:AF62" si="37">S112</f>
        <v>0.24210526315789471</v>
      </c>
      <c r="AG56" s="36">
        <f t="shared" ref="AG56:AG62" si="38">S134</f>
        <v>8.8709677419354871E-2</v>
      </c>
      <c r="AH56" s="36">
        <f t="shared" ref="AH56:AH62" si="39">S156</f>
        <v>0.20634920634920639</v>
      </c>
      <c r="AI56" s="36">
        <f t="shared" ref="AI56:AI62" si="40">S177</f>
        <v>0.1607142857142857</v>
      </c>
      <c r="AJ56" s="36">
        <f t="shared" ref="AJ56:AJ62" si="41">S196</f>
        <v>0.18518518518518523</v>
      </c>
      <c r="AK56" s="36">
        <f t="shared" ref="AK56:AK62" si="42">S215</f>
        <v>0.16822429906542058</v>
      </c>
      <c r="AL56" s="1">
        <f t="shared" ref="AL56:AL61" si="43">S233</f>
        <v>7.1428571428571397E-2</v>
      </c>
      <c r="AM56" s="1">
        <f t="shared" ref="AM56:AM60" si="44">S251</f>
        <v>0.17391304347826086</v>
      </c>
      <c r="AN56" s="1">
        <f t="shared" ref="AN56:AN59" si="45">S271</f>
        <v>0.23148148148148151</v>
      </c>
      <c r="AO56" s="1">
        <f t="shared" ref="AO56:AO58" si="46">S293</f>
        <v>0.12380952380952381</v>
      </c>
      <c r="AP56" s="1">
        <f t="shared" ref="AP56:AP57" si="47">S312</f>
        <v>0.10204081632653061</v>
      </c>
      <c r="AQ56" s="1">
        <f>S330</f>
        <v>6.8027210884353706E-2</v>
      </c>
    </row>
    <row r="57" spans="1:43" ht="12.75" customHeight="1" x14ac:dyDescent="0.3">
      <c r="A57" s="61" t="s">
        <v>48</v>
      </c>
      <c r="M57" s="1"/>
      <c r="N57" s="1"/>
      <c r="P57" s="1"/>
      <c r="AA57" s="37" t="s">
        <v>33</v>
      </c>
      <c r="AB57" s="36">
        <f t="shared" si="33"/>
        <v>5.1282051282051322E-2</v>
      </c>
      <c r="AC57" s="36">
        <f t="shared" si="34"/>
        <v>5.8823529411764719E-2</v>
      </c>
      <c r="AD57" s="36">
        <f t="shared" si="35"/>
        <v>0</v>
      </c>
      <c r="AE57" s="36">
        <f t="shared" si="36"/>
        <v>4.3956043956043911E-2</v>
      </c>
      <c r="AF57" s="36">
        <f t="shared" si="37"/>
        <v>0</v>
      </c>
      <c r="AG57" s="36">
        <f t="shared" si="38"/>
        <v>7.0796460176991149E-2</v>
      </c>
      <c r="AH57" s="36">
        <f t="shared" si="39"/>
        <v>0</v>
      </c>
      <c r="AI57" s="36">
        <f t="shared" si="40"/>
        <v>0.14893617021276595</v>
      </c>
      <c r="AJ57" s="36">
        <f t="shared" si="41"/>
        <v>0</v>
      </c>
      <c r="AK57" s="36">
        <f t="shared" si="42"/>
        <v>3.3707865168539297E-2</v>
      </c>
      <c r="AL57" s="1">
        <f t="shared" si="43"/>
        <v>4.3956043956043911E-2</v>
      </c>
      <c r="AM57" s="1">
        <f t="shared" si="44"/>
        <v>3.157894736842104E-2</v>
      </c>
      <c r="AN57" s="1">
        <f t="shared" si="45"/>
        <v>3.6144578313253017E-2</v>
      </c>
      <c r="AO57" s="1">
        <f t="shared" si="46"/>
        <v>3.2608695652173947E-2</v>
      </c>
      <c r="AP57" s="1">
        <f t="shared" si="47"/>
        <v>0</v>
      </c>
    </row>
    <row r="58" spans="1:43" ht="38.25" customHeight="1" x14ac:dyDescent="0.2">
      <c r="B58" s="306" t="s">
        <v>3</v>
      </c>
      <c r="C58" s="307"/>
      <c r="D58" s="307"/>
      <c r="E58" s="307"/>
      <c r="F58" s="307"/>
      <c r="G58" s="307"/>
      <c r="H58" s="307"/>
      <c r="I58" s="307"/>
      <c r="J58" s="307"/>
      <c r="K58" s="307"/>
      <c r="M58" s="10" t="s">
        <v>11</v>
      </c>
      <c r="N58" s="10" t="s">
        <v>12</v>
      </c>
      <c r="O58" s="11" t="s">
        <v>13</v>
      </c>
      <c r="P58" s="10" t="s">
        <v>14</v>
      </c>
      <c r="Q58" s="12" t="s">
        <v>15</v>
      </c>
      <c r="R58" s="12" t="s">
        <v>16</v>
      </c>
      <c r="S58" s="13" t="s">
        <v>17</v>
      </c>
      <c r="AA58" s="37" t="s">
        <v>34</v>
      </c>
      <c r="AB58" s="36">
        <f t="shared" si="33"/>
        <v>0</v>
      </c>
      <c r="AC58" s="36">
        <f t="shared" si="34"/>
        <v>6.25E-2</v>
      </c>
      <c r="AD58" s="36">
        <f t="shared" si="35"/>
        <v>0.1470588235294118</v>
      </c>
      <c r="AE58" s="36">
        <f t="shared" si="36"/>
        <v>3.4482758620689613E-2</v>
      </c>
      <c r="AF58" s="36">
        <f t="shared" si="37"/>
        <v>8.333333333333337E-2</v>
      </c>
      <c r="AG58" s="36">
        <f t="shared" si="38"/>
        <v>-0.73333333333333339</v>
      </c>
      <c r="AH58" s="36">
        <f t="shared" si="39"/>
        <v>9.9999999999999978E-2</v>
      </c>
      <c r="AI58" s="36">
        <f t="shared" si="40"/>
        <v>1.2499999999999956E-2</v>
      </c>
      <c r="AJ58" s="36">
        <f t="shared" si="41"/>
        <v>4.5454545454545414E-2</v>
      </c>
      <c r="AK58" s="36">
        <f t="shared" si="42"/>
        <v>3.4883720930232509E-2</v>
      </c>
      <c r="AL58" s="1">
        <f t="shared" si="43"/>
        <v>1.1494252873563204E-2</v>
      </c>
      <c r="AM58" s="1">
        <f t="shared" si="44"/>
        <v>0</v>
      </c>
      <c r="AN58" s="1">
        <f t="shared" si="45"/>
        <v>1.2499999999999956E-2</v>
      </c>
      <c r="AO58" s="1">
        <f t="shared" si="46"/>
        <v>3.3707865168539297E-2</v>
      </c>
      <c r="AP58" s="1" t="s">
        <v>37</v>
      </c>
    </row>
    <row r="59" spans="1:43" ht="12.75" customHeight="1" x14ac:dyDescent="0.2">
      <c r="A59" s="15" t="s">
        <v>18</v>
      </c>
      <c r="B59" s="16">
        <v>1</v>
      </c>
      <c r="C59" s="16">
        <v>2</v>
      </c>
      <c r="D59" s="16">
        <v>3</v>
      </c>
      <c r="E59" s="16">
        <v>4</v>
      </c>
      <c r="F59" s="16">
        <v>5</v>
      </c>
      <c r="G59" s="16">
        <v>6</v>
      </c>
      <c r="H59" s="16">
        <v>7</v>
      </c>
      <c r="I59" s="16">
        <v>8</v>
      </c>
      <c r="J59" s="16">
        <v>9</v>
      </c>
      <c r="K59" s="279">
        <v>10</v>
      </c>
      <c r="L59" s="17" t="s">
        <v>19</v>
      </c>
      <c r="M59" s="21"/>
      <c r="N59" s="21"/>
      <c r="O59" s="22"/>
      <c r="P59" s="23"/>
      <c r="Q59" s="24"/>
      <c r="R59" s="24"/>
      <c r="S59" s="1"/>
      <c r="AA59" s="37" t="s">
        <v>35</v>
      </c>
      <c r="AB59" s="36">
        <f t="shared" si="33"/>
        <v>0</v>
      </c>
      <c r="AC59" s="36">
        <f t="shared" si="34"/>
        <v>0</v>
      </c>
      <c r="AD59" s="36">
        <f t="shared" si="35"/>
        <v>0.10344827586206895</v>
      </c>
      <c r="AE59" s="36">
        <f t="shared" si="36"/>
        <v>2.3809523809523836E-2</v>
      </c>
      <c r="AF59" s="36">
        <f t="shared" si="37"/>
        <v>-3.0303030303030276E-2</v>
      </c>
      <c r="AG59" s="36">
        <f t="shared" si="38"/>
        <v>0.5219780219780219</v>
      </c>
      <c r="AH59" s="36">
        <f t="shared" si="39"/>
        <v>6.6666666666666652E-2</v>
      </c>
      <c r="AI59" s="36">
        <f t="shared" si="40"/>
        <v>1.2658227848101222E-2</v>
      </c>
      <c r="AJ59" s="36">
        <f t="shared" si="41"/>
        <v>0</v>
      </c>
      <c r="AK59" s="36">
        <f t="shared" si="42"/>
        <v>0</v>
      </c>
      <c r="AL59" s="1">
        <f t="shared" si="43"/>
        <v>2.3255813953488413E-2</v>
      </c>
      <c r="AM59" s="1">
        <f t="shared" si="44"/>
        <v>4.3478260869565188E-2</v>
      </c>
      <c r="AN59" s="1">
        <f t="shared" si="45"/>
        <v>5.0632911392405111E-2</v>
      </c>
      <c r="AO59" s="1"/>
      <c r="AP59" s="1"/>
    </row>
    <row r="60" spans="1:43" ht="12.75" customHeight="1" x14ac:dyDescent="0.2">
      <c r="A60" s="25">
        <v>9801</v>
      </c>
      <c r="B60" s="25">
        <v>50</v>
      </c>
      <c r="C60" s="25"/>
      <c r="D60" s="25"/>
      <c r="E60" s="25"/>
      <c r="F60" s="25"/>
      <c r="G60" s="25"/>
      <c r="H60" s="25"/>
      <c r="I60" s="25"/>
      <c r="J60" s="25"/>
      <c r="K60" s="104"/>
      <c r="L60" s="26"/>
      <c r="M60" s="21"/>
      <c r="N60" s="21"/>
      <c r="O60" s="22"/>
      <c r="P60" s="23"/>
      <c r="Q60" s="29">
        <f>B60</f>
        <v>50</v>
      </c>
      <c r="R60" s="24"/>
      <c r="S60" s="1"/>
      <c r="AA60" s="37" t="s">
        <v>36</v>
      </c>
      <c r="AB60" s="36">
        <f t="shared" si="33"/>
        <v>5.4054054054054057E-2</v>
      </c>
      <c r="AC60" s="36">
        <f t="shared" si="34"/>
        <v>3.3333333333333326E-2</v>
      </c>
      <c r="AD60" s="36">
        <f t="shared" si="35"/>
        <v>7.6923076923076872E-2</v>
      </c>
      <c r="AE60" s="36">
        <f t="shared" si="36"/>
        <v>4.8780487804878092E-2</v>
      </c>
      <c r="AF60" s="36">
        <f t="shared" si="37"/>
        <v>0.11764705882352944</v>
      </c>
      <c r="AG60" s="36">
        <f t="shared" si="38"/>
        <v>1.1494252873563204E-2</v>
      </c>
      <c r="AH60" s="36">
        <f t="shared" si="39"/>
        <v>2.3809523809523836E-2</v>
      </c>
      <c r="AI60" s="36">
        <f t="shared" si="40"/>
        <v>2.5641025641025661E-2</v>
      </c>
      <c r="AJ60" s="36">
        <f t="shared" si="41"/>
        <v>2.3809523809523836E-2</v>
      </c>
      <c r="AK60" s="36">
        <f t="shared" si="42"/>
        <v>4.8192771084337394E-2</v>
      </c>
      <c r="AL60" s="1">
        <f t="shared" si="43"/>
        <v>0.1428571428571429</v>
      </c>
      <c r="AM60" s="1">
        <f t="shared" si="44"/>
        <v>1.1363636363636354E-2</v>
      </c>
      <c r="AN60" s="1" t="s">
        <v>37</v>
      </c>
      <c r="AO60" s="1"/>
      <c r="AP60" s="1"/>
    </row>
    <row r="61" spans="1:43" ht="12.75" customHeight="1" x14ac:dyDescent="0.2">
      <c r="A61" s="25">
        <v>9802</v>
      </c>
      <c r="B61" s="25"/>
      <c r="C61" s="25">
        <v>31</v>
      </c>
      <c r="D61" s="25"/>
      <c r="E61" s="25"/>
      <c r="F61" s="25"/>
      <c r="G61" s="25"/>
      <c r="H61" s="25"/>
      <c r="I61" s="25"/>
      <c r="J61" s="25"/>
      <c r="K61" s="104"/>
      <c r="L61" s="26"/>
      <c r="M61" s="21"/>
      <c r="N61" s="21"/>
      <c r="O61" s="22"/>
      <c r="P61" s="23">
        <f>C61/B60</f>
        <v>0.62</v>
      </c>
      <c r="Q61" s="35">
        <v>34</v>
      </c>
      <c r="R61" s="36">
        <f t="shared" ref="R61:R71" si="48">Q61/Q60</f>
        <v>0.68</v>
      </c>
      <c r="S61" s="1">
        <f t="shared" ref="S61:S71" si="49">100%-R61</f>
        <v>0.31999999999999995</v>
      </c>
      <c r="AA61" s="40" t="s">
        <v>38</v>
      </c>
      <c r="AB61" s="36">
        <f t="shared" si="33"/>
        <v>2.8571428571428581E-2</v>
      </c>
      <c r="AC61" s="36">
        <f t="shared" si="34"/>
        <v>6.8965517241379337E-2</v>
      </c>
      <c r="AD61" s="36">
        <f t="shared" si="35"/>
        <v>8.333333333333337E-2</v>
      </c>
      <c r="AE61" s="36">
        <f t="shared" si="36"/>
        <v>3.8461538461538436E-2</v>
      </c>
      <c r="AF61" s="36">
        <f t="shared" si="37"/>
        <v>6.6666666666666652E-2</v>
      </c>
      <c r="AG61" s="36">
        <f t="shared" si="38"/>
        <v>0</v>
      </c>
      <c r="AH61" s="36">
        <f t="shared" si="39"/>
        <v>4.8780487804878092E-2</v>
      </c>
      <c r="AI61" s="36">
        <f t="shared" si="40"/>
        <v>-1.3157894736842035E-2</v>
      </c>
      <c r="AJ61" s="36">
        <f t="shared" si="41"/>
        <v>2.4390243902439046E-2</v>
      </c>
      <c r="AK61" s="36">
        <f t="shared" si="42"/>
        <v>5.0632911392405111E-2</v>
      </c>
      <c r="AL61" s="1">
        <f t="shared" si="43"/>
        <v>9.722222222222221E-2</v>
      </c>
      <c r="AM61" s="1" t="s">
        <v>37</v>
      </c>
      <c r="AN61" s="1"/>
      <c r="AO61" s="1"/>
      <c r="AP61" s="1"/>
    </row>
    <row r="62" spans="1:43" ht="12.75" customHeight="1" x14ac:dyDescent="0.2">
      <c r="A62" s="25">
        <v>9901</v>
      </c>
      <c r="B62" s="25"/>
      <c r="C62" s="25"/>
      <c r="D62" s="25">
        <v>22</v>
      </c>
      <c r="E62" s="25"/>
      <c r="F62" s="25"/>
      <c r="G62" s="25"/>
      <c r="H62" s="25"/>
      <c r="I62" s="25"/>
      <c r="J62" s="25"/>
      <c r="K62" s="104"/>
      <c r="L62" s="26"/>
      <c r="M62" s="21"/>
      <c r="N62" s="21"/>
      <c r="O62" s="22"/>
      <c r="P62" s="23">
        <f>D62/C61</f>
        <v>0.70967741935483875</v>
      </c>
      <c r="Q62" s="35">
        <v>34</v>
      </c>
      <c r="R62" s="36">
        <f t="shared" si="48"/>
        <v>1</v>
      </c>
      <c r="S62" s="1">
        <f t="shared" si="49"/>
        <v>0</v>
      </c>
      <c r="AA62" s="40" t="s">
        <v>39</v>
      </c>
      <c r="AB62" s="36">
        <f t="shared" si="33"/>
        <v>2.9411764705882359E-2</v>
      </c>
      <c r="AC62" s="36">
        <f t="shared" si="34"/>
        <v>1.851851851851849E-2</v>
      </c>
      <c r="AD62" s="36">
        <f t="shared" si="35"/>
        <v>0</v>
      </c>
      <c r="AE62" s="36">
        <f t="shared" si="36"/>
        <v>2.6666666666666616E-2</v>
      </c>
      <c r="AF62" s="36">
        <f t="shared" si="37"/>
        <v>1.7857142857142905E-2</v>
      </c>
      <c r="AG62" s="36">
        <f t="shared" si="38"/>
        <v>1.1627906976744207E-2</v>
      </c>
      <c r="AH62" s="36">
        <f t="shared" si="39"/>
        <v>-2.564102564102555E-2</v>
      </c>
      <c r="AI62" s="36">
        <f t="shared" si="40"/>
        <v>7.7922077922077948E-2</v>
      </c>
      <c r="AJ62" s="36">
        <f t="shared" si="41"/>
        <v>0</v>
      </c>
      <c r="AK62" s="36">
        <f t="shared" si="42"/>
        <v>2.6666666666666616E-2</v>
      </c>
      <c r="AL62" s="1" t="s">
        <v>37</v>
      </c>
      <c r="AM62" s="1" t="s">
        <v>37</v>
      </c>
      <c r="AN62" s="1"/>
      <c r="AO62" s="1"/>
      <c r="AP62" s="1"/>
    </row>
    <row r="63" spans="1:43" ht="12.75" customHeight="1" x14ac:dyDescent="0.2">
      <c r="A63" s="25">
        <v>9902</v>
      </c>
      <c r="B63" s="25"/>
      <c r="C63" s="25"/>
      <c r="D63" s="25"/>
      <c r="E63" s="25">
        <v>20</v>
      </c>
      <c r="F63" s="25"/>
      <c r="G63" s="25"/>
      <c r="H63" s="25"/>
      <c r="I63" s="25"/>
      <c r="J63" s="25"/>
      <c r="K63" s="104"/>
      <c r="L63" s="26"/>
      <c r="M63" s="21"/>
      <c r="N63" s="21"/>
      <c r="O63" s="22"/>
      <c r="P63" s="23">
        <f>E63/D62</f>
        <v>0.90909090909090906</v>
      </c>
      <c r="Q63" s="35">
        <v>29</v>
      </c>
      <c r="R63" s="36">
        <f t="shared" si="48"/>
        <v>0.8529411764705882</v>
      </c>
      <c r="S63" s="1">
        <f t="shared" si="49"/>
        <v>0.1470588235294118</v>
      </c>
      <c r="AA63" s="40" t="s">
        <v>40</v>
      </c>
      <c r="AB63" s="36"/>
      <c r="AC63" s="36"/>
      <c r="AD63" s="36"/>
      <c r="AE63" s="36"/>
      <c r="AF63" s="38"/>
      <c r="AG63" s="38"/>
      <c r="AH63" s="38"/>
      <c r="AI63" s="38"/>
      <c r="AJ63" s="38"/>
      <c r="AK63" s="38"/>
    </row>
    <row r="64" spans="1:43" ht="12.75" customHeight="1" x14ac:dyDescent="0.2">
      <c r="A64" s="40" t="s">
        <v>22</v>
      </c>
      <c r="B64" s="25"/>
      <c r="C64" s="25"/>
      <c r="D64" s="25"/>
      <c r="E64" s="25"/>
      <c r="F64" s="25">
        <v>19</v>
      </c>
      <c r="G64" s="25"/>
      <c r="H64" s="25"/>
      <c r="I64" s="25"/>
      <c r="J64" s="25"/>
      <c r="K64" s="104"/>
      <c r="L64" s="26"/>
      <c r="M64" s="21"/>
      <c r="N64" s="21"/>
      <c r="O64" s="22"/>
      <c r="P64" s="23">
        <f>F64/E63</f>
        <v>0.95</v>
      </c>
      <c r="Q64" s="35">
        <v>26</v>
      </c>
      <c r="R64" s="36">
        <f t="shared" si="48"/>
        <v>0.89655172413793105</v>
      </c>
      <c r="S64" s="1">
        <f t="shared" si="49"/>
        <v>0.10344827586206895</v>
      </c>
      <c r="AA64" s="64"/>
      <c r="AB64" s="48"/>
      <c r="AC64" s="48"/>
      <c r="AD64" s="48"/>
      <c r="AE64" s="65"/>
      <c r="AF64" s="65"/>
      <c r="AG64" s="65"/>
      <c r="AH64" s="65"/>
      <c r="AI64" s="65"/>
      <c r="AJ64" s="65"/>
      <c r="AK64" s="65"/>
    </row>
    <row r="65" spans="1:53" ht="12.75" customHeight="1" x14ac:dyDescent="0.2">
      <c r="A65" s="40" t="s">
        <v>23</v>
      </c>
      <c r="B65" s="25"/>
      <c r="C65" s="25"/>
      <c r="D65" s="25"/>
      <c r="E65" s="25"/>
      <c r="F65" s="25"/>
      <c r="G65" s="25">
        <v>14</v>
      </c>
      <c r="H65" s="25"/>
      <c r="I65" s="25"/>
      <c r="J65" s="25"/>
      <c r="K65" s="104"/>
      <c r="L65" s="26"/>
      <c r="M65" s="21"/>
      <c r="N65" s="21"/>
      <c r="O65" s="22"/>
      <c r="P65" s="23">
        <f>G65/F64</f>
        <v>0.73684210526315785</v>
      </c>
      <c r="Q65" s="35">
        <v>24</v>
      </c>
      <c r="R65" s="36">
        <f t="shared" si="48"/>
        <v>0.92307692307692313</v>
      </c>
      <c r="S65" s="1">
        <f t="shared" si="49"/>
        <v>7.6923076923076872E-2</v>
      </c>
      <c r="AA65" s="46"/>
      <c r="AB65" s="48"/>
      <c r="AC65" s="48"/>
      <c r="AD65" s="65"/>
      <c r="AE65" s="65"/>
      <c r="AF65" s="65"/>
      <c r="AG65" s="65"/>
      <c r="AH65" s="65"/>
      <c r="AI65" s="65"/>
      <c r="AJ65" s="65"/>
      <c r="AK65" s="65"/>
    </row>
    <row r="66" spans="1:53" ht="12.75" customHeight="1" x14ac:dyDescent="0.2">
      <c r="A66" s="40" t="s">
        <v>24</v>
      </c>
      <c r="B66" s="25"/>
      <c r="C66" s="25"/>
      <c r="D66" s="25"/>
      <c r="E66" s="25"/>
      <c r="F66" s="25"/>
      <c r="G66" s="25"/>
      <c r="H66" s="25">
        <v>14</v>
      </c>
      <c r="I66" s="25"/>
      <c r="J66" s="25"/>
      <c r="K66" s="104"/>
      <c r="L66" s="26"/>
      <c r="M66" s="21"/>
      <c r="N66" s="21"/>
      <c r="O66" s="22"/>
      <c r="P66" s="23">
        <f>H66/G65</f>
        <v>1</v>
      </c>
      <c r="Q66" s="35">
        <v>22</v>
      </c>
      <c r="R66" s="36">
        <f t="shared" si="48"/>
        <v>0.91666666666666663</v>
      </c>
      <c r="S66" s="1">
        <f t="shared" si="49"/>
        <v>8.333333333333337E-2</v>
      </c>
      <c r="AA66" s="46"/>
      <c r="AB66" s="48"/>
      <c r="AC66" s="65"/>
      <c r="AD66" s="65"/>
      <c r="AE66" s="65"/>
      <c r="AF66" s="65"/>
      <c r="AG66" s="65"/>
      <c r="AH66" s="65"/>
      <c r="AI66" s="65"/>
      <c r="AJ66" s="65"/>
      <c r="AK66" s="65"/>
    </row>
    <row r="67" spans="1:53" ht="12.75" customHeight="1" x14ac:dyDescent="0.2">
      <c r="A67" s="40" t="s">
        <v>25</v>
      </c>
      <c r="B67" s="25"/>
      <c r="C67" s="25"/>
      <c r="D67" s="25"/>
      <c r="E67" s="25"/>
      <c r="F67" s="25"/>
      <c r="G67" s="25"/>
      <c r="H67" s="25"/>
      <c r="I67" s="25">
        <v>14</v>
      </c>
      <c r="J67" s="25"/>
      <c r="K67" s="104"/>
      <c r="L67" s="26"/>
      <c r="M67" s="21"/>
      <c r="N67" s="21"/>
      <c r="O67" s="22"/>
      <c r="P67" s="23">
        <f>I67/H66</f>
        <v>1</v>
      </c>
      <c r="Q67" s="35">
        <v>22</v>
      </c>
      <c r="R67" s="36">
        <f t="shared" si="48"/>
        <v>1</v>
      </c>
      <c r="S67" s="1">
        <f t="shared" si="49"/>
        <v>0</v>
      </c>
      <c r="AA67" s="2"/>
      <c r="AB67" s="14" t="s">
        <v>49</v>
      </c>
      <c r="AC67" s="48"/>
      <c r="AD67" s="48"/>
      <c r="AE67" s="48"/>
      <c r="AF67" s="48"/>
      <c r="AG67" s="48"/>
      <c r="AH67" s="48"/>
      <c r="AI67" s="48"/>
      <c r="AJ67" s="48"/>
      <c r="AK67" s="48"/>
    </row>
    <row r="68" spans="1:53" ht="12.75" customHeight="1" x14ac:dyDescent="0.2">
      <c r="A68" s="40" t="s">
        <v>26</v>
      </c>
      <c r="B68" s="25"/>
      <c r="C68" s="25"/>
      <c r="D68" s="25"/>
      <c r="E68" s="25"/>
      <c r="F68" s="25"/>
      <c r="G68" s="25"/>
      <c r="H68" s="25"/>
      <c r="I68" s="25"/>
      <c r="J68" s="25">
        <v>14</v>
      </c>
      <c r="K68" s="104"/>
      <c r="L68" s="26"/>
      <c r="M68" s="21"/>
      <c r="N68" s="21"/>
      <c r="O68" s="22"/>
      <c r="P68" s="23">
        <f>J68/I67</f>
        <v>1</v>
      </c>
      <c r="Q68" s="35">
        <v>21</v>
      </c>
      <c r="R68" s="36">
        <f t="shared" si="48"/>
        <v>0.95454545454545459</v>
      </c>
      <c r="S68" s="1">
        <f t="shared" si="49"/>
        <v>4.5454545454545414E-2</v>
      </c>
      <c r="AA68" s="66" t="s">
        <v>21</v>
      </c>
      <c r="AB68" s="67">
        <v>9701</v>
      </c>
      <c r="AC68" s="68">
        <v>9702</v>
      </c>
      <c r="AD68" s="68">
        <v>9801</v>
      </c>
      <c r="AE68" s="68">
        <v>9802</v>
      </c>
      <c r="AF68" s="68">
        <v>9901</v>
      </c>
      <c r="AG68" s="68">
        <v>9902</v>
      </c>
      <c r="AH68" s="69" t="s">
        <v>22</v>
      </c>
      <c r="AI68" s="69" t="s">
        <v>23</v>
      </c>
      <c r="AJ68" s="69" t="s">
        <v>24</v>
      </c>
      <c r="AK68" s="69" t="s">
        <v>25</v>
      </c>
      <c r="AL68" s="69" t="s">
        <v>26</v>
      </c>
      <c r="AM68" s="69" t="s">
        <v>27</v>
      </c>
      <c r="AN68" s="69" t="s">
        <v>28</v>
      </c>
      <c r="AO68" s="69" t="s">
        <v>29</v>
      </c>
      <c r="AP68" s="69" t="s">
        <v>30</v>
      </c>
      <c r="AQ68" s="69" t="s">
        <v>31</v>
      </c>
      <c r="AR68" s="69" t="s">
        <v>50</v>
      </c>
      <c r="AS68" s="69" t="s">
        <v>51</v>
      </c>
      <c r="AT68" s="69" t="s">
        <v>52</v>
      </c>
      <c r="AU68" s="69" t="s">
        <v>53</v>
      </c>
      <c r="AV68" s="69" t="s">
        <v>54</v>
      </c>
      <c r="AW68" s="69" t="s">
        <v>55</v>
      </c>
      <c r="AX68" s="69" t="s">
        <v>56</v>
      </c>
      <c r="AY68" s="69" t="s">
        <v>57</v>
      </c>
      <c r="AZ68" s="69" t="s">
        <v>58</v>
      </c>
      <c r="BA68" s="69" t="s">
        <v>59</v>
      </c>
    </row>
    <row r="69" spans="1:53" ht="12.75" customHeight="1" x14ac:dyDescent="0.3">
      <c r="A69" s="40" t="s">
        <v>27</v>
      </c>
      <c r="B69" s="25"/>
      <c r="C69" s="25"/>
      <c r="D69" s="25"/>
      <c r="E69" s="25"/>
      <c r="F69" s="25"/>
      <c r="G69" s="25"/>
      <c r="H69" s="25"/>
      <c r="I69" s="25"/>
      <c r="J69" s="25"/>
      <c r="K69" s="104">
        <v>14</v>
      </c>
      <c r="L69" s="26">
        <v>14</v>
      </c>
      <c r="M69" s="21"/>
      <c r="N69" s="21"/>
      <c r="O69" s="22"/>
      <c r="P69" s="23">
        <f>K69/J68</f>
        <v>1</v>
      </c>
      <c r="Q69" s="35">
        <v>20</v>
      </c>
      <c r="R69" s="36">
        <f t="shared" si="48"/>
        <v>0.95238095238095233</v>
      </c>
      <c r="S69" s="1">
        <f t="shared" si="49"/>
        <v>4.7619047619047672E-2</v>
      </c>
      <c r="AA69" s="70" t="s">
        <v>32</v>
      </c>
      <c r="AB69" s="71">
        <f>Q7/Q5</f>
        <v>0.78723404255319152</v>
      </c>
      <c r="AC69" s="71">
        <f>Q33/Q31</f>
        <v>0.79012345679012341</v>
      </c>
      <c r="AD69" s="71">
        <f>Q62/Q60</f>
        <v>0.68</v>
      </c>
      <c r="AE69" s="71">
        <f>Q88/Q86</f>
        <v>0.79090909090909089</v>
      </c>
      <c r="AF69" s="71">
        <f>Q113/Q111</f>
        <v>0.75789473684210529</v>
      </c>
      <c r="AG69" s="71">
        <f>Q135/Q133</f>
        <v>0.84677419354838712</v>
      </c>
      <c r="AH69" s="71">
        <f>Q157/Q155</f>
        <v>0.79365079365079361</v>
      </c>
      <c r="AI69" s="71">
        <f>Q178/Q176</f>
        <v>0.7142857142857143</v>
      </c>
      <c r="AJ69" s="71">
        <f>Q197/Q195</f>
        <v>0.81481481481481477</v>
      </c>
      <c r="AK69" s="71">
        <f>Q216/Q214</f>
        <v>0.80373831775700932</v>
      </c>
      <c r="AL69" s="71">
        <f>Q234/Q232</f>
        <v>0.88775510204081631</v>
      </c>
      <c r="AM69" s="71">
        <f>Q252/Q250</f>
        <v>0.8</v>
      </c>
      <c r="AN69" s="71">
        <f>Q272/Q270</f>
        <v>0.7407407407407407</v>
      </c>
      <c r="AO69" s="71">
        <f>Q294/Q292</f>
        <v>0.84761904761904761</v>
      </c>
      <c r="AP69" s="71">
        <f>Q313/Q311</f>
        <v>0.89795918367346939</v>
      </c>
      <c r="AQ69" s="71">
        <f>Q331/Q329</f>
        <v>0.891156462585034</v>
      </c>
      <c r="AR69" s="71">
        <f>Q351/Q349</f>
        <v>0.83333333333333337</v>
      </c>
      <c r="AS69" s="71">
        <f>Q370/Q368</f>
        <v>0.87022900763358779</v>
      </c>
      <c r="AT69" s="71">
        <f>Q388/Q386</f>
        <v>0.90789473684210531</v>
      </c>
      <c r="AU69" s="71">
        <f>Q406/Q404</f>
        <v>0.89473684210526316</v>
      </c>
      <c r="AV69" s="71">
        <f>Q422/Q420</f>
        <v>0.88607594936708856</v>
      </c>
      <c r="AW69" s="71">
        <f>Q439/Q437</f>
        <v>0.91891891891891897</v>
      </c>
      <c r="AX69" s="71">
        <f>Q455/Q453</f>
        <v>0.85</v>
      </c>
      <c r="AY69" s="71">
        <f>Q471/Q469</f>
        <v>0.94936708860759489</v>
      </c>
      <c r="AZ69" s="71">
        <f>Q488/Q486</f>
        <v>0.88461538461538458</v>
      </c>
      <c r="BA69" s="71">
        <f>Q504/Q502</f>
        <v>0.92207792207792205</v>
      </c>
    </row>
    <row r="70" spans="1:53" ht="12.75" customHeight="1" x14ac:dyDescent="0.2">
      <c r="A70" s="46" t="s">
        <v>28</v>
      </c>
      <c r="B70" s="2"/>
      <c r="C70" s="2"/>
      <c r="D70" s="2"/>
      <c r="E70" s="2"/>
      <c r="F70" s="2"/>
      <c r="G70" s="2"/>
      <c r="H70" s="2"/>
      <c r="I70" s="2"/>
      <c r="J70" s="2"/>
      <c r="K70" s="221">
        <v>2</v>
      </c>
      <c r="L70" s="45">
        <v>2</v>
      </c>
      <c r="M70" s="1"/>
      <c r="N70" s="1"/>
      <c r="O70" s="2"/>
      <c r="P70" s="1"/>
      <c r="Q70" s="35">
        <v>5</v>
      </c>
      <c r="R70" s="36">
        <f t="shared" si="48"/>
        <v>0.25</v>
      </c>
      <c r="S70" s="1">
        <f t="shared" si="49"/>
        <v>0.75</v>
      </c>
      <c r="T70" s="309" t="s">
        <v>13</v>
      </c>
      <c r="U70" s="300"/>
      <c r="AA70" s="3"/>
      <c r="AB70" s="14"/>
      <c r="AC70" s="48"/>
      <c r="AD70" s="48"/>
      <c r="AE70" s="48"/>
      <c r="AF70" s="48"/>
      <c r="AG70" s="48"/>
      <c r="AH70" s="48"/>
      <c r="AI70" s="48"/>
      <c r="AJ70" s="48"/>
      <c r="AK70" s="48"/>
    </row>
    <row r="71" spans="1:53" ht="12.75" customHeight="1" x14ac:dyDescent="0.2">
      <c r="A71" s="46" t="s">
        <v>29</v>
      </c>
      <c r="B71" s="2"/>
      <c r="C71" s="2"/>
      <c r="D71" s="2"/>
      <c r="E71" s="2"/>
      <c r="F71" s="2"/>
      <c r="G71" s="2"/>
      <c r="H71" s="2"/>
      <c r="I71" s="2">
        <v>3</v>
      </c>
      <c r="J71" s="2"/>
      <c r="K71" s="221"/>
      <c r="L71" s="45">
        <v>1</v>
      </c>
      <c r="M71" s="1"/>
      <c r="N71" s="1"/>
      <c r="O71" s="2"/>
      <c r="P71" s="1"/>
      <c r="Q71" s="35">
        <v>3</v>
      </c>
      <c r="R71" s="36">
        <f t="shared" si="48"/>
        <v>0.6</v>
      </c>
      <c r="S71" s="1">
        <f t="shared" si="49"/>
        <v>0.4</v>
      </c>
    </row>
    <row r="72" spans="1:53" ht="12.75" customHeight="1" x14ac:dyDescent="0.2">
      <c r="A72" s="40" t="s">
        <v>30</v>
      </c>
      <c r="B72" s="2"/>
      <c r="C72" s="2"/>
      <c r="D72" s="2"/>
      <c r="E72" s="2"/>
      <c r="F72" s="2"/>
      <c r="G72" s="2"/>
      <c r="H72" s="2"/>
      <c r="I72" s="2">
        <v>1</v>
      </c>
      <c r="J72" s="2"/>
      <c r="K72" s="221"/>
      <c r="L72" s="45">
        <v>1</v>
      </c>
      <c r="M72" s="1"/>
      <c r="N72" s="1"/>
      <c r="O72" s="2"/>
      <c r="P72" s="1"/>
      <c r="Q72" s="35">
        <v>2</v>
      </c>
      <c r="R72" s="36"/>
      <c r="S72" s="1"/>
    </row>
    <row r="73" spans="1:53" ht="12.75" customHeight="1" x14ac:dyDescent="0.2">
      <c r="A73" s="40" t="s">
        <v>31</v>
      </c>
      <c r="B73" s="2"/>
      <c r="C73" s="2"/>
      <c r="D73" s="2"/>
      <c r="E73" s="2"/>
      <c r="F73" s="2"/>
      <c r="G73" s="2"/>
      <c r="H73" s="2"/>
      <c r="I73" s="2">
        <v>1</v>
      </c>
      <c r="J73" s="2"/>
      <c r="K73" s="221"/>
      <c r="L73" s="45">
        <v>1</v>
      </c>
      <c r="M73" s="1"/>
      <c r="N73" s="1"/>
      <c r="O73" s="2"/>
      <c r="P73" s="1"/>
      <c r="Q73" s="35">
        <v>1</v>
      </c>
      <c r="R73" s="36"/>
      <c r="S73" s="1"/>
    </row>
    <row r="74" spans="1:53" ht="12.75" customHeight="1" x14ac:dyDescent="0.2">
      <c r="A74" s="46"/>
      <c r="B74" s="2"/>
      <c r="C74" s="2"/>
      <c r="D74" s="2"/>
      <c r="E74" s="2"/>
      <c r="F74" s="2"/>
      <c r="G74" s="2"/>
      <c r="H74" s="2"/>
      <c r="I74" s="2"/>
      <c r="J74" s="2"/>
      <c r="K74" s="221"/>
      <c r="L74" s="45"/>
      <c r="M74" s="1"/>
      <c r="N74" s="1"/>
      <c r="O74" s="2"/>
      <c r="P74" s="1"/>
      <c r="Q74" s="35"/>
      <c r="R74" s="36"/>
      <c r="S74" s="1"/>
    </row>
    <row r="75" spans="1:53" ht="12.75" customHeight="1" x14ac:dyDescent="0.2">
      <c r="K75" s="222" t="s">
        <v>10</v>
      </c>
      <c r="L75" s="20">
        <f>SUM(L69:L73)</f>
        <v>19</v>
      </c>
      <c r="M75" s="1">
        <f>L69/B60</f>
        <v>0.28000000000000003</v>
      </c>
      <c r="N75" s="1">
        <f>L75/B60</f>
        <v>0.38</v>
      </c>
      <c r="O75" s="1">
        <f>N75-M75</f>
        <v>9.9999999999999978E-2</v>
      </c>
      <c r="P75" s="1"/>
      <c r="T75" s="25">
        <v>9701</v>
      </c>
      <c r="U75" s="1">
        <f>O20</f>
        <v>0.17021276595744683</v>
      </c>
    </row>
    <row r="76" spans="1:53" ht="12.75" customHeight="1" x14ac:dyDescent="0.2">
      <c r="A76" s="310" t="s">
        <v>41</v>
      </c>
      <c r="B76" s="300"/>
      <c r="C76" s="300"/>
      <c r="D76" s="300"/>
      <c r="K76" s="222"/>
      <c r="L76" s="3"/>
      <c r="M76" s="1"/>
      <c r="N76" s="1"/>
      <c r="O76" s="1"/>
      <c r="P76" s="1"/>
      <c r="T76" s="25">
        <v>9702</v>
      </c>
      <c r="U76" s="1">
        <f>O75</f>
        <v>9.9999999999999978E-2</v>
      </c>
    </row>
    <row r="77" spans="1:53" ht="12.75" customHeight="1" x14ac:dyDescent="0.2">
      <c r="A77" s="46" t="s">
        <v>42</v>
      </c>
      <c r="B77" s="2">
        <v>7</v>
      </c>
      <c r="K77" s="222"/>
      <c r="L77" s="3"/>
      <c r="M77" s="1"/>
      <c r="N77" s="1"/>
      <c r="O77" s="1"/>
      <c r="P77" s="1"/>
      <c r="T77" s="25">
        <v>9801</v>
      </c>
      <c r="U77" s="1">
        <f>O75</f>
        <v>9.9999999999999978E-2</v>
      </c>
    </row>
    <row r="78" spans="1:53" ht="12.75" customHeight="1" x14ac:dyDescent="0.2">
      <c r="A78" s="311" t="s">
        <v>43</v>
      </c>
      <c r="B78" s="300"/>
      <c r="C78" s="300"/>
      <c r="D78" s="300"/>
      <c r="E78" s="300"/>
      <c r="F78" s="300"/>
      <c r="G78" s="300"/>
      <c r="H78" s="52">
        <f>(B77/L75)*100%</f>
        <v>0.36842105263157893</v>
      </c>
      <c r="K78" s="222"/>
      <c r="L78" s="3"/>
      <c r="M78" s="1"/>
      <c r="N78" s="1"/>
      <c r="O78" s="1"/>
      <c r="P78" s="1"/>
      <c r="T78" s="25">
        <v>9802</v>
      </c>
      <c r="U78" s="1">
        <f>O102</f>
        <v>0.22727272727272729</v>
      </c>
    </row>
    <row r="79" spans="1:53" ht="12.75" customHeight="1" x14ac:dyDescent="0.2">
      <c r="K79" s="222"/>
      <c r="L79" s="3"/>
      <c r="M79" s="1"/>
      <c r="N79" s="1"/>
      <c r="O79" s="1"/>
      <c r="P79" s="1"/>
      <c r="T79" s="2">
        <v>9901</v>
      </c>
      <c r="U79" s="1">
        <f>O124</f>
        <v>4.2105263157894701E-2</v>
      </c>
    </row>
    <row r="80" spans="1:53" ht="12.75" customHeight="1" x14ac:dyDescent="0.2">
      <c r="A80" s="53" t="s">
        <v>44</v>
      </c>
      <c r="G80" s="3">
        <f>((L69*10)+(L70*11)+(L71*12)+(L72*13)+(L73*14))/L75</f>
        <v>10.578947368421053</v>
      </c>
      <c r="M80" s="1"/>
      <c r="N80" s="1"/>
      <c r="P80" s="1"/>
      <c r="T80" s="2">
        <v>9902</v>
      </c>
      <c r="U80" s="1">
        <f>O146</f>
        <v>0.13709677419354838</v>
      </c>
    </row>
    <row r="81" spans="1:21" ht="12.75" customHeight="1" x14ac:dyDescent="0.2">
      <c r="A81" s="53"/>
      <c r="G81" s="3"/>
      <c r="M81" s="1"/>
      <c r="N81" s="1"/>
      <c r="P81" s="1"/>
      <c r="T81" s="40" t="s">
        <v>22</v>
      </c>
      <c r="U81" s="1">
        <f>O168</f>
        <v>0.22222222222222221</v>
      </c>
    </row>
    <row r="82" spans="1:21" ht="12.75" customHeight="1" x14ac:dyDescent="0.2">
      <c r="M82" s="1"/>
      <c r="N82" s="1"/>
      <c r="P82" s="1"/>
      <c r="T82" s="40" t="s">
        <v>23</v>
      </c>
      <c r="U82" s="1">
        <f>O191</f>
        <v>0.12499999999999994</v>
      </c>
    </row>
    <row r="83" spans="1:21" ht="12.75" customHeight="1" x14ac:dyDescent="0.3">
      <c r="A83" s="61" t="s">
        <v>60</v>
      </c>
      <c r="M83" s="1"/>
      <c r="N83" s="1"/>
      <c r="P83" s="1"/>
      <c r="T83" s="40" t="s">
        <v>24</v>
      </c>
      <c r="U83" s="1">
        <f>O210</f>
        <v>0.11111111111111105</v>
      </c>
    </row>
    <row r="84" spans="1:21" ht="38.25" customHeight="1" x14ac:dyDescent="0.2">
      <c r="B84" s="306" t="s">
        <v>3</v>
      </c>
      <c r="C84" s="307"/>
      <c r="D84" s="307"/>
      <c r="E84" s="307"/>
      <c r="F84" s="307"/>
      <c r="G84" s="307"/>
      <c r="H84" s="307"/>
      <c r="I84" s="307"/>
      <c r="J84" s="307"/>
      <c r="K84" s="307"/>
      <c r="M84" s="10" t="s">
        <v>11</v>
      </c>
      <c r="N84" s="10" t="s">
        <v>12</v>
      </c>
      <c r="O84" s="11" t="s">
        <v>13</v>
      </c>
      <c r="P84" s="10" t="s">
        <v>14</v>
      </c>
      <c r="Q84" s="12" t="s">
        <v>15</v>
      </c>
      <c r="R84" s="12" t="s">
        <v>16</v>
      </c>
      <c r="S84" s="13" t="s">
        <v>17</v>
      </c>
      <c r="T84" s="40" t="s">
        <v>25</v>
      </c>
      <c r="U84" s="1">
        <f>O228</f>
        <v>8.411214953271029E-2</v>
      </c>
    </row>
    <row r="85" spans="1:21" ht="12.75" customHeight="1" x14ac:dyDescent="0.2">
      <c r="A85" s="15" t="s">
        <v>18</v>
      </c>
      <c r="B85" s="16">
        <v>1</v>
      </c>
      <c r="C85" s="16">
        <v>2</v>
      </c>
      <c r="D85" s="16">
        <v>3</v>
      </c>
      <c r="E85" s="16">
        <v>4</v>
      </c>
      <c r="F85" s="16">
        <v>5</v>
      </c>
      <c r="G85" s="16">
        <v>6</v>
      </c>
      <c r="H85" s="16">
        <v>7</v>
      </c>
      <c r="I85" s="16">
        <v>8</v>
      </c>
      <c r="J85" s="16">
        <v>9</v>
      </c>
      <c r="K85" s="279">
        <v>10</v>
      </c>
      <c r="L85" s="17" t="s">
        <v>19</v>
      </c>
      <c r="M85" s="21"/>
      <c r="N85" s="21"/>
      <c r="O85" s="22"/>
      <c r="P85" s="23"/>
      <c r="Q85" s="24"/>
      <c r="R85" s="24"/>
      <c r="S85" s="1"/>
      <c r="T85" s="40" t="s">
        <v>26</v>
      </c>
      <c r="U85" s="1">
        <f>O246</f>
        <v>0.29591836734693877</v>
      </c>
    </row>
    <row r="86" spans="1:21" ht="12.75" customHeight="1" x14ac:dyDescent="0.2">
      <c r="A86" s="25">
        <v>9802</v>
      </c>
      <c r="B86" s="25">
        <v>110</v>
      </c>
      <c r="C86" s="25"/>
      <c r="D86" s="25"/>
      <c r="E86" s="25"/>
      <c r="F86" s="25"/>
      <c r="G86" s="25"/>
      <c r="H86" s="25"/>
      <c r="I86" s="25"/>
      <c r="J86" s="25"/>
      <c r="K86" s="104"/>
      <c r="L86" s="26"/>
      <c r="M86" s="21"/>
      <c r="N86" s="21"/>
      <c r="O86" s="22"/>
      <c r="P86" s="23"/>
      <c r="Q86" s="29">
        <f>B86</f>
        <v>110</v>
      </c>
      <c r="R86" s="24"/>
      <c r="S86" s="1"/>
    </row>
    <row r="87" spans="1:21" ht="12.75" customHeight="1" x14ac:dyDescent="0.2">
      <c r="A87" s="25">
        <v>9901</v>
      </c>
      <c r="B87" s="25"/>
      <c r="C87" s="25">
        <v>90</v>
      </c>
      <c r="D87" s="25"/>
      <c r="E87" s="25"/>
      <c r="F87" s="25"/>
      <c r="G87" s="25"/>
      <c r="H87" s="25"/>
      <c r="I87" s="25"/>
      <c r="J87" s="25"/>
      <c r="K87" s="104"/>
      <c r="L87" s="26"/>
      <c r="M87" s="21"/>
      <c r="N87" s="21"/>
      <c r="O87" s="22"/>
      <c r="P87" s="23">
        <f>C87/B86</f>
        <v>0.81818181818181823</v>
      </c>
      <c r="Q87" s="35">
        <v>91</v>
      </c>
      <c r="R87" s="36">
        <f t="shared" ref="R87:R96" si="50">Q87/Q86</f>
        <v>0.82727272727272727</v>
      </c>
      <c r="S87" s="1">
        <f t="shared" ref="S87:S96" si="51">100%-R87</f>
        <v>0.17272727272727273</v>
      </c>
    </row>
    <row r="88" spans="1:21" ht="12.75" customHeight="1" x14ac:dyDescent="0.2">
      <c r="A88" s="25">
        <v>9902</v>
      </c>
      <c r="B88" s="25"/>
      <c r="C88" s="25"/>
      <c r="D88" s="25">
        <v>70</v>
      </c>
      <c r="E88" s="25"/>
      <c r="F88" s="25"/>
      <c r="G88" s="25"/>
      <c r="H88" s="25"/>
      <c r="I88" s="25"/>
      <c r="J88" s="25"/>
      <c r="K88" s="104"/>
      <c r="L88" s="26"/>
      <c r="M88" s="21"/>
      <c r="N88" s="21"/>
      <c r="O88" s="22"/>
      <c r="P88" s="23">
        <f>D88/C87</f>
        <v>0.77777777777777779</v>
      </c>
      <c r="Q88" s="35">
        <v>87</v>
      </c>
      <c r="R88" s="36">
        <f t="shared" si="50"/>
        <v>0.95604395604395609</v>
      </c>
      <c r="S88" s="1">
        <f t="shared" si="51"/>
        <v>4.3956043956043911E-2</v>
      </c>
    </row>
    <row r="89" spans="1:21" ht="12.75" customHeight="1" x14ac:dyDescent="0.2">
      <c r="A89" s="40" t="s">
        <v>22</v>
      </c>
      <c r="B89" s="25"/>
      <c r="C89" s="25"/>
      <c r="D89" s="25"/>
      <c r="E89" s="25">
        <v>59</v>
      </c>
      <c r="F89" s="25"/>
      <c r="G89" s="25"/>
      <c r="H89" s="25"/>
      <c r="I89" s="25"/>
      <c r="J89" s="25"/>
      <c r="K89" s="104"/>
      <c r="L89" s="26"/>
      <c r="M89" s="21"/>
      <c r="N89" s="21"/>
      <c r="O89" s="22"/>
      <c r="P89" s="23">
        <f>E89/D88</f>
        <v>0.84285714285714286</v>
      </c>
      <c r="Q89" s="35">
        <v>84</v>
      </c>
      <c r="R89" s="36">
        <f t="shared" si="50"/>
        <v>0.96551724137931039</v>
      </c>
      <c r="S89" s="1">
        <f t="shared" si="51"/>
        <v>3.4482758620689613E-2</v>
      </c>
    </row>
    <row r="90" spans="1:21" ht="12.75" customHeight="1" x14ac:dyDescent="0.2">
      <c r="A90" s="40" t="s">
        <v>23</v>
      </c>
      <c r="B90" s="25"/>
      <c r="C90" s="25"/>
      <c r="D90" s="25"/>
      <c r="E90" s="25"/>
      <c r="F90" s="25">
        <v>54</v>
      </c>
      <c r="G90" s="25"/>
      <c r="H90" s="25"/>
      <c r="I90" s="25"/>
      <c r="J90" s="25"/>
      <c r="K90" s="104"/>
      <c r="L90" s="26"/>
      <c r="M90" s="21"/>
      <c r="N90" s="21"/>
      <c r="O90" s="22"/>
      <c r="P90" s="23">
        <f>F90/E89</f>
        <v>0.9152542372881356</v>
      </c>
      <c r="Q90" s="35">
        <v>82</v>
      </c>
      <c r="R90" s="36">
        <f t="shared" si="50"/>
        <v>0.97619047619047616</v>
      </c>
      <c r="S90" s="1">
        <f t="shared" si="51"/>
        <v>2.3809523809523836E-2</v>
      </c>
    </row>
    <row r="91" spans="1:21" ht="12.75" customHeight="1" x14ac:dyDescent="0.2">
      <c r="A91" s="40" t="s">
        <v>24</v>
      </c>
      <c r="B91" s="25"/>
      <c r="C91" s="25"/>
      <c r="D91" s="25"/>
      <c r="E91" s="25"/>
      <c r="F91" s="25"/>
      <c r="G91" s="25">
        <v>46</v>
      </c>
      <c r="H91" s="25"/>
      <c r="I91" s="25"/>
      <c r="J91" s="25"/>
      <c r="K91" s="104"/>
      <c r="L91" s="26"/>
      <c r="M91" s="21"/>
      <c r="N91" s="21"/>
      <c r="O91" s="22"/>
      <c r="P91" s="23">
        <f>G91/F90</f>
        <v>0.85185185185185186</v>
      </c>
      <c r="Q91" s="35">
        <v>78</v>
      </c>
      <c r="R91" s="36">
        <f t="shared" si="50"/>
        <v>0.95121951219512191</v>
      </c>
      <c r="S91" s="1">
        <f t="shared" si="51"/>
        <v>4.8780487804878092E-2</v>
      </c>
    </row>
    <row r="92" spans="1:21" ht="12.75" customHeight="1" x14ac:dyDescent="0.2">
      <c r="A92" s="40" t="s">
        <v>25</v>
      </c>
      <c r="B92" s="25"/>
      <c r="C92" s="25"/>
      <c r="D92" s="25"/>
      <c r="E92" s="25"/>
      <c r="F92" s="25"/>
      <c r="G92" s="25"/>
      <c r="H92" s="25">
        <v>45</v>
      </c>
      <c r="I92" s="25"/>
      <c r="J92" s="25"/>
      <c r="K92" s="104"/>
      <c r="L92" s="26"/>
      <c r="M92" s="21"/>
      <c r="N92" s="21"/>
      <c r="O92" s="22"/>
      <c r="P92" s="23">
        <f>H92/G91</f>
        <v>0.97826086956521741</v>
      </c>
      <c r="Q92" s="35">
        <v>75</v>
      </c>
      <c r="R92" s="36">
        <f t="shared" si="50"/>
        <v>0.96153846153846156</v>
      </c>
      <c r="S92" s="1">
        <f t="shared" si="51"/>
        <v>3.8461538461538436E-2</v>
      </c>
    </row>
    <row r="93" spans="1:21" ht="12.75" customHeight="1" x14ac:dyDescent="0.2">
      <c r="A93" s="40" t="s">
        <v>26</v>
      </c>
      <c r="B93" s="25"/>
      <c r="C93" s="25"/>
      <c r="D93" s="25"/>
      <c r="E93" s="25"/>
      <c r="F93" s="25"/>
      <c r="G93" s="25"/>
      <c r="H93" s="25"/>
      <c r="I93" s="25">
        <v>44</v>
      </c>
      <c r="J93" s="25"/>
      <c r="K93" s="104"/>
      <c r="L93" s="26"/>
      <c r="M93" s="21"/>
      <c r="N93" s="21"/>
      <c r="O93" s="22"/>
      <c r="P93" s="23">
        <f>I93/H92</f>
        <v>0.97777777777777775</v>
      </c>
      <c r="Q93" s="35">
        <v>73</v>
      </c>
      <c r="R93" s="36">
        <f t="shared" si="50"/>
        <v>0.97333333333333338</v>
      </c>
      <c r="S93" s="1">
        <f t="shared" si="51"/>
        <v>2.6666666666666616E-2</v>
      </c>
    </row>
    <row r="94" spans="1:21" ht="12.75" customHeight="1" x14ac:dyDescent="0.2">
      <c r="A94" s="40" t="s">
        <v>27</v>
      </c>
      <c r="B94" s="25"/>
      <c r="C94" s="25"/>
      <c r="D94" s="25"/>
      <c r="E94" s="25"/>
      <c r="F94" s="25"/>
      <c r="G94" s="25"/>
      <c r="H94" s="25"/>
      <c r="I94" s="25"/>
      <c r="J94" s="25">
        <v>43</v>
      </c>
      <c r="K94" s="104"/>
      <c r="L94" s="26"/>
      <c r="M94" s="21"/>
      <c r="N94" s="21"/>
      <c r="O94" s="22"/>
      <c r="P94" s="23">
        <f>K94/I93</f>
        <v>0</v>
      </c>
      <c r="Q94" s="35">
        <v>70</v>
      </c>
      <c r="R94" s="36">
        <f t="shared" si="50"/>
        <v>0.95890410958904104</v>
      </c>
      <c r="S94" s="1">
        <f t="shared" si="51"/>
        <v>4.1095890410958957E-2</v>
      </c>
    </row>
    <row r="95" spans="1:21" ht="12.75" customHeight="1" x14ac:dyDescent="0.2">
      <c r="A95" s="46" t="s">
        <v>28</v>
      </c>
      <c r="B95" s="2"/>
      <c r="C95" s="2"/>
      <c r="D95" s="2"/>
      <c r="E95" s="2"/>
      <c r="F95" s="2"/>
      <c r="G95" s="2"/>
      <c r="H95" s="2"/>
      <c r="I95" s="2"/>
      <c r="J95" s="2"/>
      <c r="K95" s="221">
        <v>43</v>
      </c>
      <c r="L95" s="45">
        <v>42</v>
      </c>
      <c r="M95" s="1"/>
      <c r="N95" s="1"/>
      <c r="O95" s="2"/>
      <c r="P95" s="1">
        <f>K95/J94</f>
        <v>1</v>
      </c>
      <c r="Q95" s="35">
        <v>68</v>
      </c>
      <c r="R95" s="36">
        <f t="shared" si="50"/>
        <v>0.97142857142857142</v>
      </c>
      <c r="S95" s="1">
        <f t="shared" si="51"/>
        <v>2.8571428571428581E-2</v>
      </c>
    </row>
    <row r="96" spans="1:21" ht="12.75" customHeight="1" x14ac:dyDescent="0.2">
      <c r="A96" s="46" t="s">
        <v>29</v>
      </c>
      <c r="B96" s="2"/>
      <c r="C96" s="2"/>
      <c r="D96" s="2"/>
      <c r="E96" s="2"/>
      <c r="F96" s="2"/>
      <c r="G96" s="2"/>
      <c r="H96" s="2"/>
      <c r="I96" s="2">
        <v>17</v>
      </c>
      <c r="J96" s="2"/>
      <c r="K96" s="221">
        <v>1</v>
      </c>
      <c r="L96" s="45">
        <v>15</v>
      </c>
      <c r="M96" s="1"/>
      <c r="N96" s="1"/>
      <c r="O96" s="2"/>
      <c r="P96" s="1"/>
      <c r="Q96" s="35">
        <v>25</v>
      </c>
      <c r="R96" s="36">
        <f t="shared" si="50"/>
        <v>0.36764705882352944</v>
      </c>
      <c r="S96" s="1">
        <f t="shared" si="51"/>
        <v>0.63235294117647056</v>
      </c>
    </row>
    <row r="97" spans="1:53" ht="12.75" customHeight="1" x14ac:dyDescent="0.2">
      <c r="A97" s="40" t="s">
        <v>30</v>
      </c>
      <c r="B97" s="2"/>
      <c r="C97" s="2"/>
      <c r="D97" s="2"/>
      <c r="E97" s="2"/>
      <c r="F97" s="2"/>
      <c r="G97" s="2"/>
      <c r="H97" s="2"/>
      <c r="I97" s="2">
        <v>6</v>
      </c>
      <c r="J97" s="2"/>
      <c r="K97" s="221"/>
      <c r="L97" s="45">
        <v>5</v>
      </c>
      <c r="M97" s="1"/>
      <c r="N97" s="1"/>
      <c r="O97" s="2"/>
      <c r="P97" s="1"/>
      <c r="Q97" s="35">
        <v>11</v>
      </c>
      <c r="R97" s="36"/>
      <c r="S97" s="1"/>
    </row>
    <row r="98" spans="1:53" ht="12.75" customHeight="1" x14ac:dyDescent="0.2">
      <c r="A98" s="40" t="s">
        <v>31</v>
      </c>
      <c r="B98" s="2"/>
      <c r="C98" s="2"/>
      <c r="D98" s="2"/>
      <c r="E98" s="2"/>
      <c r="F98" s="2"/>
      <c r="G98" s="2"/>
      <c r="H98" s="2"/>
      <c r="I98" s="2">
        <v>3</v>
      </c>
      <c r="J98" s="2"/>
      <c r="K98" s="221"/>
      <c r="L98" s="45">
        <v>3</v>
      </c>
      <c r="M98" s="1"/>
      <c r="N98" s="1"/>
      <c r="O98" s="2"/>
      <c r="P98" s="1"/>
      <c r="Q98" s="35">
        <v>6</v>
      </c>
      <c r="R98" s="36"/>
      <c r="S98" s="1"/>
    </row>
    <row r="99" spans="1:53" ht="12.75" customHeight="1" x14ac:dyDescent="0.2">
      <c r="A99" s="46" t="s">
        <v>50</v>
      </c>
      <c r="B99" s="2"/>
      <c r="C99" s="2"/>
      <c r="D99" s="2"/>
      <c r="E99" s="2"/>
      <c r="F99" s="2"/>
      <c r="G99" s="2"/>
      <c r="H99" s="2"/>
      <c r="I99" s="2">
        <v>1</v>
      </c>
      <c r="J99" s="2"/>
      <c r="K99" s="221"/>
      <c r="L99" s="45"/>
      <c r="M99" s="1"/>
      <c r="N99" s="1"/>
      <c r="O99" s="2"/>
      <c r="P99" s="1"/>
      <c r="Q99" s="35">
        <v>2</v>
      </c>
      <c r="R99" s="36"/>
      <c r="S99" s="1"/>
    </row>
    <row r="100" spans="1:53" ht="12.75" customHeight="1" x14ac:dyDescent="0.2">
      <c r="A100" s="46" t="s">
        <v>51</v>
      </c>
      <c r="B100" s="2"/>
      <c r="C100" s="2"/>
      <c r="D100" s="2"/>
      <c r="E100" s="2"/>
      <c r="F100" s="2"/>
      <c r="G100" s="2"/>
      <c r="H100" s="2"/>
      <c r="I100" s="2">
        <v>2</v>
      </c>
      <c r="J100" s="2"/>
      <c r="K100" s="221"/>
      <c r="L100" s="45">
        <v>1</v>
      </c>
      <c r="M100" s="1"/>
      <c r="N100" s="1"/>
      <c r="O100" s="2"/>
      <c r="P100" s="1"/>
      <c r="Q100" s="35">
        <v>2</v>
      </c>
      <c r="R100" s="36"/>
      <c r="S100" s="1"/>
    </row>
    <row r="101" spans="1:53" ht="12.75" customHeight="1" x14ac:dyDescent="0.2">
      <c r="A101" s="46" t="s">
        <v>52</v>
      </c>
      <c r="B101" s="2"/>
      <c r="C101" s="2"/>
      <c r="D101" s="2"/>
      <c r="E101" s="2"/>
      <c r="F101" s="2"/>
      <c r="G101" s="2"/>
      <c r="H101" s="2"/>
      <c r="I101" s="2">
        <v>1</v>
      </c>
      <c r="J101" s="2"/>
      <c r="K101" s="221"/>
      <c r="L101" s="45">
        <v>1</v>
      </c>
      <c r="M101" s="1"/>
      <c r="N101" s="1"/>
      <c r="O101" s="2"/>
      <c r="P101" s="1"/>
      <c r="Q101" s="35">
        <v>1</v>
      </c>
      <c r="R101" s="36"/>
      <c r="S101" s="1"/>
    </row>
    <row r="102" spans="1:53" ht="12.75" customHeight="1" x14ac:dyDescent="0.2">
      <c r="L102" s="45">
        <f>SUM(L95:L101)</f>
        <v>67</v>
      </c>
      <c r="M102" s="1">
        <f>L95/B86</f>
        <v>0.38181818181818183</v>
      </c>
      <c r="N102" s="1">
        <f>L102/B86</f>
        <v>0.60909090909090913</v>
      </c>
      <c r="O102" s="1">
        <f>N102-M102</f>
        <v>0.22727272727272729</v>
      </c>
      <c r="P102" s="1"/>
      <c r="Q102" s="35"/>
      <c r="R102" s="36">
        <f>Q102/Q96</f>
        <v>0</v>
      </c>
      <c r="S102" s="1">
        <f>100%-R102</f>
        <v>1</v>
      </c>
    </row>
    <row r="103" spans="1:53" ht="12.75" customHeight="1" x14ac:dyDescent="0.2">
      <c r="A103" s="310" t="s">
        <v>41</v>
      </c>
      <c r="B103" s="300"/>
      <c r="C103" s="300"/>
      <c r="D103" s="300"/>
      <c r="I103" s="2"/>
      <c r="J103" s="2"/>
      <c r="K103" s="221"/>
      <c r="L103" s="2"/>
      <c r="M103" s="1"/>
      <c r="N103" s="1"/>
      <c r="O103" s="1"/>
      <c r="P103" s="1"/>
      <c r="Q103" s="2"/>
      <c r="R103" s="36"/>
      <c r="S103" s="1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</row>
    <row r="104" spans="1:53" ht="12.75" customHeight="1" x14ac:dyDescent="0.2">
      <c r="A104" s="46" t="s">
        <v>42</v>
      </c>
      <c r="B104" s="2">
        <v>6</v>
      </c>
      <c r="I104" s="2"/>
      <c r="J104" s="2"/>
      <c r="K104" s="281" t="s">
        <v>144</v>
      </c>
      <c r="L104" s="2"/>
      <c r="M104" s="1"/>
      <c r="N104" s="1"/>
      <c r="O104" s="1"/>
      <c r="P104" s="1"/>
      <c r="Q104" s="2"/>
      <c r="R104" s="36"/>
      <c r="S104" s="1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</row>
    <row r="105" spans="1:53" ht="12.75" customHeight="1" x14ac:dyDescent="0.2">
      <c r="A105" s="311" t="s">
        <v>43</v>
      </c>
      <c r="B105" s="300"/>
      <c r="C105" s="300"/>
      <c r="D105" s="300"/>
      <c r="E105" s="300"/>
      <c r="F105" s="300"/>
      <c r="G105" s="300"/>
      <c r="H105" s="52">
        <f>(B104/L102)*100%</f>
        <v>8.9552238805970144E-2</v>
      </c>
      <c r="M105" s="1"/>
      <c r="N105" s="1"/>
      <c r="P105" s="1"/>
    </row>
    <row r="106" spans="1:53" ht="12.75" customHeight="1" x14ac:dyDescent="0.2">
      <c r="A106" s="53" t="s">
        <v>44</v>
      </c>
      <c r="G106" s="3">
        <f>((L95*10)+(L96*11)+(L97*12)+(L98*13))/L102</f>
        <v>10.208955223880597</v>
      </c>
      <c r="H106" s="52"/>
      <c r="M106" s="1"/>
      <c r="N106" s="1"/>
      <c r="P106" s="1"/>
    </row>
    <row r="107" spans="1:53" ht="12.75" customHeight="1" x14ac:dyDescent="0.2">
      <c r="M107" s="1"/>
      <c r="N107" s="1"/>
      <c r="P107" s="1"/>
    </row>
    <row r="108" spans="1:53" ht="12.75" customHeight="1" x14ac:dyDescent="0.3">
      <c r="A108" s="61" t="s">
        <v>61</v>
      </c>
      <c r="M108" s="1"/>
      <c r="N108" s="1"/>
      <c r="P108" s="1"/>
    </row>
    <row r="109" spans="1:53" ht="38.25" customHeight="1" x14ac:dyDescent="0.2">
      <c r="B109" s="306" t="s">
        <v>3</v>
      </c>
      <c r="C109" s="307"/>
      <c r="D109" s="307"/>
      <c r="E109" s="307"/>
      <c r="F109" s="307"/>
      <c r="G109" s="307"/>
      <c r="H109" s="307"/>
      <c r="I109" s="307"/>
      <c r="J109" s="307"/>
      <c r="K109" s="307"/>
      <c r="M109" s="10" t="s">
        <v>11</v>
      </c>
      <c r="N109" s="10" t="s">
        <v>12</v>
      </c>
      <c r="O109" s="11" t="s">
        <v>13</v>
      </c>
      <c r="P109" s="10" t="s">
        <v>14</v>
      </c>
      <c r="Q109" s="12" t="s">
        <v>15</v>
      </c>
      <c r="R109" s="12" t="s">
        <v>16</v>
      </c>
      <c r="S109" s="13" t="s">
        <v>17</v>
      </c>
    </row>
    <row r="110" spans="1:53" ht="12.75" customHeight="1" x14ac:dyDescent="0.2">
      <c r="A110" s="15" t="s">
        <v>18</v>
      </c>
      <c r="B110" s="16">
        <v>1</v>
      </c>
      <c r="C110" s="16">
        <v>2</v>
      </c>
      <c r="D110" s="16">
        <v>3</v>
      </c>
      <c r="E110" s="16">
        <v>4</v>
      </c>
      <c r="F110" s="16">
        <v>5</v>
      </c>
      <c r="G110" s="16">
        <v>6</v>
      </c>
      <c r="H110" s="16">
        <v>7</v>
      </c>
      <c r="I110" s="16">
        <v>8</v>
      </c>
      <c r="J110" s="16">
        <v>9</v>
      </c>
      <c r="K110" s="279">
        <v>10</v>
      </c>
      <c r="L110" s="17" t="s">
        <v>19</v>
      </c>
      <c r="M110" s="21"/>
      <c r="N110" s="21"/>
      <c r="O110" s="22"/>
      <c r="P110" s="23"/>
      <c r="Q110" s="24"/>
      <c r="R110" s="24"/>
      <c r="S110" s="1"/>
    </row>
    <row r="111" spans="1:53" ht="12.75" customHeight="1" x14ac:dyDescent="0.2">
      <c r="A111" s="25">
        <v>9901</v>
      </c>
      <c r="B111" s="25">
        <v>95</v>
      </c>
      <c r="C111" s="25"/>
      <c r="D111" s="25"/>
      <c r="E111" s="25"/>
      <c r="F111" s="25"/>
      <c r="G111" s="25"/>
      <c r="H111" s="25"/>
      <c r="I111" s="25"/>
      <c r="J111" s="25"/>
      <c r="K111" s="104"/>
      <c r="L111" s="26"/>
      <c r="M111" s="21"/>
      <c r="N111" s="21"/>
      <c r="O111" s="22"/>
      <c r="P111" s="23"/>
      <c r="Q111" s="29">
        <f>B111</f>
        <v>95</v>
      </c>
      <c r="R111" s="24"/>
      <c r="S111" s="1"/>
    </row>
    <row r="112" spans="1:53" ht="12.75" customHeight="1" x14ac:dyDescent="0.2">
      <c r="A112" s="25">
        <v>9902</v>
      </c>
      <c r="B112" s="25"/>
      <c r="C112" s="25">
        <v>71</v>
      </c>
      <c r="D112" s="25"/>
      <c r="E112" s="25"/>
      <c r="F112" s="25"/>
      <c r="G112" s="25"/>
      <c r="H112" s="25"/>
      <c r="I112" s="25"/>
      <c r="J112" s="25"/>
      <c r="K112" s="104"/>
      <c r="L112" s="26"/>
      <c r="M112" s="21"/>
      <c r="N112" s="21"/>
      <c r="O112" s="22"/>
      <c r="P112" s="23">
        <f>C112/B111</f>
        <v>0.74736842105263157</v>
      </c>
      <c r="Q112" s="35">
        <v>72</v>
      </c>
      <c r="R112" s="36">
        <f t="shared" ref="R112:R120" si="52">Q112/Q111</f>
        <v>0.75789473684210529</v>
      </c>
      <c r="S112" s="1">
        <f t="shared" ref="S112:S120" si="53">100%-R112</f>
        <v>0.24210526315789471</v>
      </c>
    </row>
    <row r="113" spans="1:41" ht="12.75" customHeight="1" x14ac:dyDescent="0.2">
      <c r="A113" s="40" t="s">
        <v>22</v>
      </c>
      <c r="B113" s="25"/>
      <c r="C113" s="25"/>
      <c r="D113" s="25">
        <v>67</v>
      </c>
      <c r="E113" s="25"/>
      <c r="F113" s="25"/>
      <c r="G113" s="25"/>
      <c r="H113" s="25"/>
      <c r="I113" s="25"/>
      <c r="J113" s="25"/>
      <c r="K113" s="104"/>
      <c r="L113" s="26"/>
      <c r="M113" s="21"/>
      <c r="N113" s="21"/>
      <c r="O113" s="22"/>
      <c r="P113" s="23">
        <f>D113/C112</f>
        <v>0.94366197183098588</v>
      </c>
      <c r="Q113" s="35">
        <v>72</v>
      </c>
      <c r="R113" s="36">
        <f t="shared" si="52"/>
        <v>1</v>
      </c>
      <c r="S113" s="1">
        <f t="shared" si="53"/>
        <v>0</v>
      </c>
    </row>
    <row r="114" spans="1:41" ht="12.75" customHeight="1" x14ac:dyDescent="0.2">
      <c r="A114" s="40" t="s">
        <v>23</v>
      </c>
      <c r="B114" s="25"/>
      <c r="C114" s="25"/>
      <c r="D114" s="25"/>
      <c r="E114" s="25">
        <v>59</v>
      </c>
      <c r="F114" s="25"/>
      <c r="G114" s="25"/>
      <c r="H114" s="25"/>
      <c r="I114" s="25"/>
      <c r="J114" s="25"/>
      <c r="K114" s="104"/>
      <c r="L114" s="26"/>
      <c r="M114" s="21"/>
      <c r="N114" s="21"/>
      <c r="O114" s="22"/>
      <c r="P114" s="23">
        <f>E114/D113</f>
        <v>0.88059701492537312</v>
      </c>
      <c r="Q114" s="35">
        <v>66</v>
      </c>
      <c r="R114" s="36">
        <f t="shared" si="52"/>
        <v>0.91666666666666663</v>
      </c>
      <c r="S114" s="1">
        <f t="shared" si="53"/>
        <v>8.333333333333337E-2</v>
      </c>
    </row>
    <row r="115" spans="1:41" ht="12.75" customHeight="1" x14ac:dyDescent="0.2">
      <c r="A115" s="40" t="s">
        <v>24</v>
      </c>
      <c r="B115" s="25"/>
      <c r="C115" s="25"/>
      <c r="D115" s="25"/>
      <c r="E115" s="25"/>
      <c r="F115" s="25">
        <v>52</v>
      </c>
      <c r="G115" s="25"/>
      <c r="H115" s="25"/>
      <c r="I115" s="25"/>
      <c r="J115" s="25"/>
      <c r="K115" s="104"/>
      <c r="L115" s="26"/>
      <c r="M115" s="21"/>
      <c r="N115" s="21"/>
      <c r="O115" s="22"/>
      <c r="P115" s="23">
        <f>F115/E114</f>
        <v>0.88135593220338981</v>
      </c>
      <c r="Q115" s="35">
        <v>68</v>
      </c>
      <c r="R115" s="36">
        <f t="shared" si="52"/>
        <v>1.0303030303030303</v>
      </c>
      <c r="S115" s="1">
        <f t="shared" si="53"/>
        <v>-3.0303030303030276E-2</v>
      </c>
    </row>
    <row r="116" spans="1:41" ht="12.75" customHeight="1" x14ac:dyDescent="0.2">
      <c r="A116" s="40" t="s">
        <v>25</v>
      </c>
      <c r="B116" s="25"/>
      <c r="C116" s="25"/>
      <c r="D116" s="25"/>
      <c r="E116" s="25">
        <v>56</v>
      </c>
      <c r="F116" s="25"/>
      <c r="G116" s="25"/>
      <c r="H116" s="25"/>
      <c r="I116" s="25"/>
      <c r="J116" s="25"/>
      <c r="K116" s="104"/>
      <c r="L116" s="26"/>
      <c r="M116" s="21"/>
      <c r="N116" s="21"/>
      <c r="O116" s="22"/>
      <c r="P116" s="23">
        <f>E116/F115</f>
        <v>1.0769230769230769</v>
      </c>
      <c r="Q116" s="35">
        <v>60</v>
      </c>
      <c r="R116" s="36">
        <f t="shared" si="52"/>
        <v>0.88235294117647056</v>
      </c>
      <c r="S116" s="1">
        <f t="shared" si="53"/>
        <v>0.11764705882352944</v>
      </c>
      <c r="AO116" s="3" t="s">
        <v>145</v>
      </c>
    </row>
    <row r="117" spans="1:41" ht="12.75" customHeight="1" x14ac:dyDescent="0.2">
      <c r="A117" s="40" t="s">
        <v>26</v>
      </c>
      <c r="B117" s="25"/>
      <c r="C117" s="25"/>
      <c r="D117" s="25"/>
      <c r="E117" s="25"/>
      <c r="F117" s="25">
        <v>52</v>
      </c>
      <c r="G117" s="25"/>
      <c r="H117" s="25"/>
      <c r="I117" s="25"/>
      <c r="J117" s="25"/>
      <c r="K117" s="104"/>
      <c r="L117" s="26"/>
      <c r="M117" s="21"/>
      <c r="N117" s="21"/>
      <c r="O117" s="22"/>
      <c r="P117" s="23">
        <f>F117/E116</f>
        <v>0.9285714285714286</v>
      </c>
      <c r="Q117" s="35">
        <v>56</v>
      </c>
      <c r="R117" s="36">
        <f t="shared" si="52"/>
        <v>0.93333333333333335</v>
      </c>
      <c r="S117" s="1">
        <f t="shared" si="53"/>
        <v>6.6666666666666652E-2</v>
      </c>
    </row>
    <row r="118" spans="1:41" ht="12.75" customHeight="1" x14ac:dyDescent="0.2">
      <c r="A118" s="40" t="s">
        <v>27</v>
      </c>
      <c r="B118" s="25"/>
      <c r="C118" s="25"/>
      <c r="D118" s="25"/>
      <c r="E118" s="25"/>
      <c r="F118" s="25"/>
      <c r="G118" s="25">
        <v>48</v>
      </c>
      <c r="H118" s="25"/>
      <c r="I118" s="25"/>
      <c r="J118" s="25"/>
      <c r="K118" s="104"/>
      <c r="L118" s="26"/>
      <c r="M118" s="21"/>
      <c r="N118" s="21"/>
      <c r="O118" s="22"/>
      <c r="P118" s="23">
        <f>G118/F117</f>
        <v>0.92307692307692313</v>
      </c>
      <c r="Q118" s="35">
        <v>55</v>
      </c>
      <c r="R118" s="36">
        <f t="shared" si="52"/>
        <v>0.9821428571428571</v>
      </c>
      <c r="S118" s="1">
        <f t="shared" si="53"/>
        <v>1.7857142857142905E-2</v>
      </c>
    </row>
    <row r="119" spans="1:41" ht="12.75" customHeight="1" x14ac:dyDescent="0.2">
      <c r="A119" s="46" t="s">
        <v>28</v>
      </c>
      <c r="B119" s="2"/>
      <c r="C119" s="2"/>
      <c r="D119" s="2"/>
      <c r="E119" s="2"/>
      <c r="F119" s="2"/>
      <c r="G119" s="2"/>
      <c r="H119" s="2">
        <v>48</v>
      </c>
      <c r="I119" s="2"/>
      <c r="J119" s="2"/>
      <c r="K119" s="221"/>
      <c r="L119" s="45"/>
      <c r="M119" s="1"/>
      <c r="N119" s="1"/>
      <c r="O119" s="2"/>
      <c r="P119" s="1">
        <f>H119/G118</f>
        <v>1</v>
      </c>
      <c r="Q119" s="35">
        <v>54</v>
      </c>
      <c r="R119" s="36">
        <f t="shared" si="52"/>
        <v>0.98181818181818181</v>
      </c>
      <c r="S119" s="1">
        <f t="shared" si="53"/>
        <v>1.8181818181818188E-2</v>
      </c>
    </row>
    <row r="120" spans="1:41" ht="12.75" customHeight="1" x14ac:dyDescent="0.2">
      <c r="A120" s="46" t="s">
        <v>29</v>
      </c>
      <c r="B120" s="2"/>
      <c r="C120" s="2"/>
      <c r="D120" s="2"/>
      <c r="E120" s="2"/>
      <c r="F120" s="2"/>
      <c r="G120" s="2"/>
      <c r="H120" s="2"/>
      <c r="I120" s="2">
        <v>48</v>
      </c>
      <c r="J120" s="2"/>
      <c r="K120" s="221"/>
      <c r="L120" s="45">
        <v>46</v>
      </c>
      <c r="M120" s="1"/>
      <c r="N120" s="1"/>
      <c r="O120" s="2"/>
      <c r="P120" s="1">
        <f>I120/H119</f>
        <v>1</v>
      </c>
      <c r="Q120" s="35">
        <v>53</v>
      </c>
      <c r="R120" s="36">
        <f t="shared" si="52"/>
        <v>0.98148148148148151</v>
      </c>
      <c r="S120" s="1">
        <f t="shared" si="53"/>
        <v>1.851851851851849E-2</v>
      </c>
    </row>
    <row r="121" spans="1:41" ht="12.75" customHeight="1" x14ac:dyDescent="0.2">
      <c r="A121" s="40" t="s">
        <v>30</v>
      </c>
      <c r="B121" s="2"/>
      <c r="C121" s="2"/>
      <c r="D121" s="2"/>
      <c r="E121" s="2"/>
      <c r="F121" s="2"/>
      <c r="G121" s="2"/>
      <c r="H121" s="2"/>
      <c r="I121" s="2">
        <v>3</v>
      </c>
      <c r="J121" s="2"/>
      <c r="K121" s="221"/>
      <c r="L121" s="45">
        <v>2</v>
      </c>
      <c r="M121" s="1"/>
      <c r="N121" s="1"/>
      <c r="O121" s="2"/>
      <c r="P121" s="1"/>
      <c r="Q121" s="35">
        <v>7</v>
      </c>
      <c r="R121" s="36"/>
      <c r="S121" s="1"/>
    </row>
    <row r="122" spans="1:41" ht="12.75" customHeight="1" x14ac:dyDescent="0.2">
      <c r="A122" s="40" t="s">
        <v>31</v>
      </c>
      <c r="B122" s="2"/>
      <c r="C122" s="2"/>
      <c r="D122" s="2"/>
      <c r="E122" s="2"/>
      <c r="F122" s="2"/>
      <c r="G122" s="2"/>
      <c r="H122" s="2">
        <v>2</v>
      </c>
      <c r="I122" s="2"/>
      <c r="J122" s="2"/>
      <c r="K122" s="221"/>
      <c r="L122" s="45"/>
      <c r="M122" s="1"/>
      <c r="N122" s="1"/>
      <c r="O122" s="2"/>
      <c r="P122" s="1"/>
      <c r="Q122" s="35">
        <v>3</v>
      </c>
      <c r="R122" s="36"/>
      <c r="S122" s="1"/>
    </row>
    <row r="123" spans="1:41" ht="12.75" customHeight="1" x14ac:dyDescent="0.2">
      <c r="A123" s="46" t="s">
        <v>50</v>
      </c>
      <c r="B123" s="2"/>
      <c r="C123" s="2"/>
      <c r="D123" s="2"/>
      <c r="E123" s="2"/>
      <c r="F123" s="2"/>
      <c r="G123" s="2">
        <v>1</v>
      </c>
      <c r="H123" s="2"/>
      <c r="I123" s="2"/>
      <c r="J123" s="2"/>
      <c r="K123" s="221"/>
      <c r="L123" s="45">
        <v>2</v>
      </c>
      <c r="M123" s="1"/>
      <c r="N123" s="1"/>
      <c r="O123" s="2"/>
      <c r="P123" s="1"/>
      <c r="Q123" s="35">
        <v>4</v>
      </c>
      <c r="R123" s="36"/>
      <c r="S123" s="1"/>
    </row>
    <row r="124" spans="1:41" ht="12.75" customHeight="1" x14ac:dyDescent="0.2">
      <c r="L124" s="2">
        <f>SUM(L120:L123)</f>
        <v>50</v>
      </c>
      <c r="M124" s="1">
        <f>L120/B111</f>
        <v>0.48421052631578948</v>
      </c>
      <c r="N124" s="1">
        <f>L124/B111</f>
        <v>0.52631578947368418</v>
      </c>
      <c r="O124" s="1">
        <f>N124-M124</f>
        <v>4.2105263157894701E-2</v>
      </c>
      <c r="P124" s="1"/>
      <c r="Q124" s="35"/>
      <c r="R124" s="36"/>
      <c r="S124" s="1"/>
    </row>
    <row r="125" spans="1:41" ht="12.75" customHeight="1" x14ac:dyDescent="0.2">
      <c r="A125" s="310" t="s">
        <v>41</v>
      </c>
      <c r="B125" s="300"/>
      <c r="C125" s="300"/>
      <c r="D125" s="300"/>
      <c r="M125" s="1"/>
      <c r="N125" s="1"/>
      <c r="P125" s="1"/>
    </row>
    <row r="126" spans="1:41" ht="12.75" customHeight="1" x14ac:dyDescent="0.2">
      <c r="A126" s="46" t="s">
        <v>42</v>
      </c>
      <c r="B126" s="2">
        <v>2</v>
      </c>
      <c r="M126" s="1"/>
      <c r="N126" s="1"/>
      <c r="P126" s="1"/>
    </row>
    <row r="127" spans="1:41" ht="12.75" customHeight="1" x14ac:dyDescent="0.2">
      <c r="A127" s="311" t="s">
        <v>43</v>
      </c>
      <c r="B127" s="300"/>
      <c r="C127" s="300"/>
      <c r="D127" s="300"/>
      <c r="E127" s="300"/>
      <c r="F127" s="300"/>
      <c r="G127" s="300"/>
      <c r="H127" s="52">
        <f>(B126/L120)*100%</f>
        <v>4.3478260869565216E-2</v>
      </c>
      <c r="M127" s="1"/>
      <c r="N127" s="1"/>
      <c r="P127" s="1"/>
    </row>
    <row r="128" spans="1:41" ht="12.75" customHeight="1" x14ac:dyDescent="0.2">
      <c r="A128" s="53" t="s">
        <v>44</v>
      </c>
      <c r="G128" s="3">
        <f>((L120*8)+(L121*9)+(L123*11))/L124</f>
        <v>8.16</v>
      </c>
      <c r="H128" s="52"/>
      <c r="M128" s="1"/>
      <c r="N128" s="1"/>
      <c r="P128" s="1"/>
    </row>
    <row r="129" spans="1:19" ht="12.75" customHeight="1" x14ac:dyDescent="0.2">
      <c r="G129" s="48"/>
      <c r="M129" s="1"/>
      <c r="N129" s="1"/>
      <c r="P129" s="1"/>
    </row>
    <row r="130" spans="1:19" ht="12.75" customHeight="1" x14ac:dyDescent="0.3">
      <c r="A130" s="61" t="s">
        <v>62</v>
      </c>
      <c r="M130" s="1"/>
      <c r="N130" s="1"/>
      <c r="P130" s="1"/>
    </row>
    <row r="131" spans="1:19" ht="38.25" customHeight="1" x14ac:dyDescent="0.2">
      <c r="B131" s="306" t="s">
        <v>3</v>
      </c>
      <c r="C131" s="307"/>
      <c r="D131" s="307"/>
      <c r="E131" s="307"/>
      <c r="F131" s="307"/>
      <c r="G131" s="307"/>
      <c r="H131" s="307"/>
      <c r="I131" s="307"/>
      <c r="J131" s="307"/>
      <c r="K131" s="307"/>
      <c r="M131" s="10" t="s">
        <v>11</v>
      </c>
      <c r="N131" s="10" t="s">
        <v>12</v>
      </c>
      <c r="O131" s="11" t="s">
        <v>13</v>
      </c>
      <c r="P131" s="10" t="s">
        <v>14</v>
      </c>
      <c r="Q131" s="12" t="s">
        <v>15</v>
      </c>
      <c r="R131" s="12" t="s">
        <v>16</v>
      </c>
      <c r="S131" s="13" t="s">
        <v>17</v>
      </c>
    </row>
    <row r="132" spans="1:19" ht="12.75" customHeight="1" x14ac:dyDescent="0.2">
      <c r="A132" s="15" t="s">
        <v>18</v>
      </c>
      <c r="B132" s="16">
        <v>1</v>
      </c>
      <c r="C132" s="16">
        <v>2</v>
      </c>
      <c r="D132" s="16">
        <v>3</v>
      </c>
      <c r="E132" s="16">
        <v>4</v>
      </c>
      <c r="F132" s="16">
        <v>5</v>
      </c>
      <c r="G132" s="16">
        <v>6</v>
      </c>
      <c r="H132" s="16">
        <v>7</v>
      </c>
      <c r="I132" s="16">
        <v>8</v>
      </c>
      <c r="J132" s="16">
        <v>9</v>
      </c>
      <c r="K132" s="279">
        <v>10</v>
      </c>
      <c r="L132" s="17" t="s">
        <v>19</v>
      </c>
      <c r="M132" s="21"/>
      <c r="N132" s="21"/>
      <c r="O132" s="22"/>
      <c r="P132" s="23"/>
      <c r="Q132" s="24"/>
      <c r="R132" s="24"/>
      <c r="S132" s="1"/>
    </row>
    <row r="133" spans="1:19" ht="12.75" customHeight="1" x14ac:dyDescent="0.2">
      <c r="A133" s="25">
        <v>9902</v>
      </c>
      <c r="B133" s="25">
        <v>124</v>
      </c>
      <c r="C133" s="25"/>
      <c r="D133" s="25"/>
      <c r="E133" s="25"/>
      <c r="F133" s="25"/>
      <c r="G133" s="25"/>
      <c r="H133" s="25"/>
      <c r="I133" s="25"/>
      <c r="J133" s="25"/>
      <c r="K133" s="104"/>
      <c r="L133" s="26"/>
      <c r="M133" s="21"/>
      <c r="N133" s="21"/>
      <c r="O133" s="22"/>
      <c r="P133" s="23"/>
      <c r="Q133" s="29">
        <f>B133</f>
        <v>124</v>
      </c>
      <c r="R133" s="24"/>
      <c r="S133" s="1"/>
    </row>
    <row r="134" spans="1:19" ht="12.75" customHeight="1" x14ac:dyDescent="0.2">
      <c r="A134" s="40" t="s">
        <v>22</v>
      </c>
      <c r="B134" s="25"/>
      <c r="C134" s="25">
        <v>112</v>
      </c>
      <c r="D134" s="25"/>
      <c r="E134" s="25"/>
      <c r="F134" s="25"/>
      <c r="G134" s="25"/>
      <c r="H134" s="25"/>
      <c r="I134" s="25"/>
      <c r="J134" s="25"/>
      <c r="K134" s="104"/>
      <c r="L134" s="26"/>
      <c r="M134" s="21"/>
      <c r="N134" s="21"/>
      <c r="O134" s="22"/>
      <c r="P134" s="23">
        <f>C134/B133</f>
        <v>0.90322580645161288</v>
      </c>
      <c r="Q134" s="35">
        <v>113</v>
      </c>
      <c r="R134" s="36">
        <f t="shared" ref="R134:R141" si="54">Q134/Q133</f>
        <v>0.91129032258064513</v>
      </c>
      <c r="S134" s="1">
        <f t="shared" ref="S134:S141" si="55">100%-R134</f>
        <v>8.8709677419354871E-2</v>
      </c>
    </row>
    <row r="135" spans="1:19" ht="12.75" customHeight="1" x14ac:dyDescent="0.2">
      <c r="A135" s="40" t="s">
        <v>23</v>
      </c>
      <c r="B135" s="25"/>
      <c r="C135" s="25"/>
      <c r="D135" s="25">
        <v>98</v>
      </c>
      <c r="E135" s="25"/>
      <c r="F135" s="25"/>
      <c r="G135" s="25"/>
      <c r="H135" s="25"/>
      <c r="I135" s="25"/>
      <c r="J135" s="25"/>
      <c r="K135" s="104"/>
      <c r="L135" s="26"/>
      <c r="M135" s="21"/>
      <c r="N135" s="21"/>
      <c r="O135" s="22"/>
      <c r="P135" s="23">
        <f>D135/C134</f>
        <v>0.875</v>
      </c>
      <c r="Q135" s="35">
        <v>105</v>
      </c>
      <c r="R135" s="36">
        <f t="shared" si="54"/>
        <v>0.92920353982300885</v>
      </c>
      <c r="S135" s="1">
        <f t="shared" si="55"/>
        <v>7.0796460176991149E-2</v>
      </c>
    </row>
    <row r="136" spans="1:19" ht="12.75" customHeight="1" x14ac:dyDescent="0.2">
      <c r="A136" s="40" t="s">
        <v>24</v>
      </c>
      <c r="B136" s="25"/>
      <c r="C136" s="25"/>
      <c r="D136" s="25"/>
      <c r="E136" s="25">
        <v>88</v>
      </c>
      <c r="F136" s="25"/>
      <c r="G136" s="25"/>
      <c r="H136" s="25"/>
      <c r="I136" s="25"/>
      <c r="J136" s="25"/>
      <c r="K136" s="104"/>
      <c r="L136" s="26"/>
      <c r="M136" s="21"/>
      <c r="N136" s="21"/>
      <c r="O136" s="22"/>
      <c r="P136" s="23">
        <f>E136/D135</f>
        <v>0.89795918367346939</v>
      </c>
      <c r="Q136" s="35">
        <v>182</v>
      </c>
      <c r="R136" s="36">
        <f t="shared" si="54"/>
        <v>1.7333333333333334</v>
      </c>
      <c r="S136" s="1">
        <f t="shared" si="55"/>
        <v>-0.73333333333333339</v>
      </c>
    </row>
    <row r="137" spans="1:19" ht="12.75" customHeight="1" x14ac:dyDescent="0.2">
      <c r="A137" s="40" t="s">
        <v>25</v>
      </c>
      <c r="B137" s="25"/>
      <c r="C137" s="25"/>
      <c r="D137" s="25"/>
      <c r="E137" s="25">
        <v>83</v>
      </c>
      <c r="F137" s="25"/>
      <c r="G137" s="25"/>
      <c r="H137" s="25"/>
      <c r="I137" s="25"/>
      <c r="J137" s="25"/>
      <c r="K137" s="104"/>
      <c r="L137" s="26"/>
      <c r="M137" s="21"/>
      <c r="N137" s="21"/>
      <c r="O137" s="22"/>
      <c r="P137" s="23">
        <f>E137/E136</f>
        <v>0.94318181818181823</v>
      </c>
      <c r="Q137" s="35">
        <v>87</v>
      </c>
      <c r="R137" s="36">
        <f t="shared" si="54"/>
        <v>0.47802197802197804</v>
      </c>
      <c r="S137" s="1">
        <f t="shared" si="55"/>
        <v>0.5219780219780219</v>
      </c>
    </row>
    <row r="138" spans="1:19" ht="12.75" customHeight="1" x14ac:dyDescent="0.2">
      <c r="A138" s="40" t="s">
        <v>26</v>
      </c>
      <c r="B138" s="25"/>
      <c r="C138" s="25"/>
      <c r="D138" s="25"/>
      <c r="E138" s="25"/>
      <c r="F138" s="25">
        <v>73</v>
      </c>
      <c r="G138" s="25"/>
      <c r="H138" s="25"/>
      <c r="I138" s="25"/>
      <c r="J138" s="25"/>
      <c r="K138" s="104"/>
      <c r="L138" s="26"/>
      <c r="M138" s="21"/>
      <c r="N138" s="21"/>
      <c r="O138" s="22"/>
      <c r="P138" s="23">
        <f>F138/E137</f>
        <v>0.87951807228915657</v>
      </c>
      <c r="Q138" s="35">
        <v>86</v>
      </c>
      <c r="R138" s="36">
        <f t="shared" si="54"/>
        <v>0.9885057471264368</v>
      </c>
      <c r="S138" s="1">
        <f t="shared" si="55"/>
        <v>1.1494252873563204E-2</v>
      </c>
    </row>
    <row r="139" spans="1:19" ht="12.75" customHeight="1" x14ac:dyDescent="0.2">
      <c r="A139" s="40" t="s">
        <v>27</v>
      </c>
      <c r="B139" s="25"/>
      <c r="C139" s="25"/>
      <c r="D139" s="25"/>
      <c r="E139" s="25"/>
      <c r="F139" s="25"/>
      <c r="G139" s="25">
        <v>67</v>
      </c>
      <c r="H139" s="25"/>
      <c r="I139" s="25"/>
      <c r="J139" s="25"/>
      <c r="K139" s="104"/>
      <c r="L139" s="26"/>
      <c r="M139" s="21"/>
      <c r="N139" s="21"/>
      <c r="O139" s="22"/>
      <c r="P139" s="23">
        <f>G139/F138</f>
        <v>0.9178082191780822</v>
      </c>
      <c r="Q139" s="35">
        <v>86</v>
      </c>
      <c r="R139" s="36">
        <f t="shared" si="54"/>
        <v>1</v>
      </c>
      <c r="S139" s="1">
        <f t="shared" si="55"/>
        <v>0</v>
      </c>
    </row>
    <row r="140" spans="1:19" ht="12.75" customHeight="1" x14ac:dyDescent="0.2">
      <c r="A140" s="46" t="s">
        <v>28</v>
      </c>
      <c r="B140" s="2"/>
      <c r="C140" s="2"/>
      <c r="D140" s="2"/>
      <c r="E140" s="2"/>
      <c r="F140" s="2"/>
      <c r="G140" s="2"/>
      <c r="H140" s="2">
        <v>65</v>
      </c>
      <c r="I140" s="2"/>
      <c r="J140" s="2"/>
      <c r="K140" s="221"/>
      <c r="L140" s="45"/>
      <c r="M140" s="1"/>
      <c r="N140" s="1"/>
      <c r="O140" s="2"/>
      <c r="P140" s="1">
        <f>H140/G139</f>
        <v>0.97014925373134331</v>
      </c>
      <c r="Q140" s="35">
        <v>85</v>
      </c>
      <c r="R140" s="36">
        <f t="shared" si="54"/>
        <v>0.98837209302325579</v>
      </c>
      <c r="S140" s="1">
        <f t="shared" si="55"/>
        <v>1.1627906976744207E-2</v>
      </c>
    </row>
    <row r="141" spans="1:19" ht="12.75" customHeight="1" x14ac:dyDescent="0.2">
      <c r="A141" s="46" t="s">
        <v>29</v>
      </c>
      <c r="B141" s="2"/>
      <c r="C141" s="2"/>
      <c r="D141" s="2"/>
      <c r="E141" s="2"/>
      <c r="F141" s="2"/>
      <c r="G141" s="2"/>
      <c r="H141" s="2"/>
      <c r="I141" s="2">
        <v>65</v>
      </c>
      <c r="J141" s="2"/>
      <c r="K141" s="221"/>
      <c r="L141" s="45">
        <v>59</v>
      </c>
      <c r="M141" s="1"/>
      <c r="N141" s="1"/>
      <c r="O141" s="2"/>
      <c r="P141" s="1">
        <f>I141/H140</f>
        <v>1</v>
      </c>
      <c r="Q141" s="35">
        <v>84</v>
      </c>
      <c r="R141" s="36">
        <f t="shared" si="54"/>
        <v>0.9882352941176471</v>
      </c>
      <c r="S141" s="1">
        <f t="shared" si="55"/>
        <v>1.1764705882352899E-2</v>
      </c>
    </row>
    <row r="142" spans="1:19" ht="12.75" customHeight="1" x14ac:dyDescent="0.2">
      <c r="A142" s="40" t="s">
        <v>30</v>
      </c>
      <c r="B142" s="2"/>
      <c r="C142" s="2"/>
      <c r="D142" s="2"/>
      <c r="E142" s="2"/>
      <c r="F142" s="2"/>
      <c r="G142" s="2"/>
      <c r="H142" s="2"/>
      <c r="I142" s="2">
        <v>17</v>
      </c>
      <c r="J142" s="2"/>
      <c r="K142" s="221"/>
      <c r="L142" s="45">
        <v>12</v>
      </c>
      <c r="M142" s="1"/>
      <c r="N142" s="1"/>
      <c r="O142" s="2"/>
      <c r="P142" s="1"/>
      <c r="Q142" s="35">
        <v>23</v>
      </c>
      <c r="R142" s="36"/>
      <c r="S142" s="1"/>
    </row>
    <row r="143" spans="1:19" ht="12.75" customHeight="1" x14ac:dyDescent="0.2">
      <c r="A143" s="40" t="s">
        <v>31</v>
      </c>
      <c r="B143" s="2"/>
      <c r="C143" s="2"/>
      <c r="D143" s="2"/>
      <c r="E143" s="2"/>
      <c r="F143" s="2"/>
      <c r="G143" s="2"/>
      <c r="H143" s="2"/>
      <c r="I143" s="2">
        <v>3</v>
      </c>
      <c r="J143" s="2"/>
      <c r="K143" s="221"/>
      <c r="L143" s="45">
        <v>5</v>
      </c>
      <c r="M143" s="1"/>
      <c r="N143" s="1"/>
      <c r="O143" s="2"/>
      <c r="P143" s="1"/>
      <c r="Q143" s="35">
        <v>7</v>
      </c>
      <c r="R143" s="36"/>
      <c r="S143" s="1"/>
    </row>
    <row r="144" spans="1:19" ht="12.75" customHeight="1" x14ac:dyDescent="0.2">
      <c r="A144" s="46" t="s">
        <v>50</v>
      </c>
      <c r="B144" s="2"/>
      <c r="C144" s="2"/>
      <c r="D144" s="2"/>
      <c r="E144" s="2"/>
      <c r="F144" s="2"/>
      <c r="G144" s="2"/>
      <c r="H144" s="2"/>
      <c r="I144" s="2">
        <v>4</v>
      </c>
      <c r="M144" s="1"/>
      <c r="N144" s="1"/>
      <c r="O144" s="2"/>
      <c r="P144" s="1"/>
      <c r="Q144" s="35">
        <v>9</v>
      </c>
      <c r="R144" s="36"/>
      <c r="S144" s="1"/>
    </row>
    <row r="145" spans="1:19" ht="12.75" customHeight="1" x14ac:dyDescent="0.2">
      <c r="A145" s="46" t="s">
        <v>51</v>
      </c>
      <c r="B145" s="2"/>
      <c r="C145" s="2"/>
      <c r="D145" s="2"/>
      <c r="E145" s="2"/>
      <c r="F145" s="2"/>
      <c r="G145" s="2"/>
      <c r="H145" s="2"/>
      <c r="I145" s="2">
        <v>3</v>
      </c>
      <c r="M145" s="1"/>
      <c r="N145" s="1"/>
      <c r="O145" s="2"/>
      <c r="P145" s="1"/>
      <c r="Q145" s="35">
        <v>3</v>
      </c>
      <c r="R145" s="36"/>
      <c r="S145" s="1"/>
    </row>
    <row r="146" spans="1:19" ht="12.75" customHeight="1" x14ac:dyDescent="0.2">
      <c r="L146" s="2">
        <f>SUM(L141:L143)</f>
        <v>76</v>
      </c>
      <c r="M146" s="1">
        <f>L141/B133</f>
        <v>0.47580645161290325</v>
      </c>
      <c r="N146" s="1">
        <f>L146/B133</f>
        <v>0.61290322580645162</v>
      </c>
      <c r="O146" s="1">
        <f>N146-M146</f>
        <v>0.13709677419354838</v>
      </c>
      <c r="P146" s="1"/>
    </row>
    <row r="147" spans="1:19" ht="12.75" customHeight="1" x14ac:dyDescent="0.2">
      <c r="A147" s="310" t="s">
        <v>41</v>
      </c>
      <c r="B147" s="300"/>
      <c r="C147" s="300"/>
      <c r="D147" s="300"/>
      <c r="L147" s="2"/>
      <c r="M147" s="1"/>
      <c r="N147" s="1"/>
      <c r="P147" s="1"/>
    </row>
    <row r="148" spans="1:19" ht="12.75" customHeight="1" x14ac:dyDescent="0.2">
      <c r="A148" s="46" t="s">
        <v>42</v>
      </c>
      <c r="B148" s="2">
        <v>12</v>
      </c>
      <c r="L148" s="2"/>
      <c r="M148" s="1"/>
      <c r="N148" s="1"/>
      <c r="P148" s="1"/>
    </row>
    <row r="149" spans="1:19" ht="12.75" customHeight="1" x14ac:dyDescent="0.2">
      <c r="A149" s="311" t="s">
        <v>43</v>
      </c>
      <c r="B149" s="300"/>
      <c r="C149" s="300"/>
      <c r="D149" s="300"/>
      <c r="E149" s="300"/>
      <c r="F149" s="300"/>
      <c r="G149" s="300"/>
      <c r="H149" s="52">
        <f>(B148/L141)*100%</f>
        <v>0.20338983050847459</v>
      </c>
      <c r="L149" s="2"/>
      <c r="M149" s="1"/>
      <c r="N149" s="1"/>
      <c r="P149" s="1"/>
      <c r="Q149" s="54">
        <f>B133+B155</f>
        <v>187</v>
      </c>
      <c r="R149" s="54">
        <f>L141+L163</f>
        <v>77</v>
      </c>
      <c r="S149" s="167">
        <f>R149/Q149</f>
        <v>0.41176470588235292</v>
      </c>
    </row>
    <row r="150" spans="1:19" ht="12.75" customHeight="1" x14ac:dyDescent="0.2">
      <c r="A150" s="53" t="s">
        <v>44</v>
      </c>
      <c r="G150" s="3">
        <f>((L141*8)+(L142*9)+(L143*10))/L146</f>
        <v>8.2894736842105257</v>
      </c>
      <c r="H150" s="52"/>
      <c r="L150" s="2"/>
      <c r="M150" s="1"/>
      <c r="N150" s="1"/>
      <c r="P150" s="1"/>
    </row>
    <row r="151" spans="1:19" ht="12.75" customHeight="1" x14ac:dyDescent="0.2">
      <c r="L151" s="2"/>
      <c r="M151" s="1"/>
      <c r="N151" s="1"/>
      <c r="P151" s="1"/>
    </row>
    <row r="152" spans="1:19" ht="12.75" customHeight="1" x14ac:dyDescent="0.3">
      <c r="A152" s="61" t="s">
        <v>63</v>
      </c>
      <c r="M152" s="1"/>
      <c r="N152" s="1"/>
      <c r="P152" s="1"/>
    </row>
    <row r="153" spans="1:19" ht="38.25" customHeight="1" x14ac:dyDescent="0.2">
      <c r="B153" s="306" t="s">
        <v>3</v>
      </c>
      <c r="C153" s="307"/>
      <c r="D153" s="307"/>
      <c r="E153" s="307"/>
      <c r="F153" s="307"/>
      <c r="G153" s="307"/>
      <c r="H153" s="307"/>
      <c r="I153" s="307"/>
      <c r="J153" s="307"/>
      <c r="K153" s="307"/>
      <c r="M153" s="10" t="s">
        <v>11</v>
      </c>
      <c r="N153" s="10" t="s">
        <v>12</v>
      </c>
      <c r="O153" s="11" t="s">
        <v>13</v>
      </c>
      <c r="P153" s="10" t="s">
        <v>14</v>
      </c>
      <c r="Q153" s="12" t="s">
        <v>15</v>
      </c>
      <c r="R153" s="12" t="s">
        <v>16</v>
      </c>
      <c r="S153" s="13" t="s">
        <v>17</v>
      </c>
    </row>
    <row r="154" spans="1:19" ht="12.75" customHeight="1" x14ac:dyDescent="0.2">
      <c r="A154" s="15" t="s">
        <v>18</v>
      </c>
      <c r="B154" s="16">
        <v>1</v>
      </c>
      <c r="C154" s="16">
        <v>2</v>
      </c>
      <c r="D154" s="16">
        <v>3</v>
      </c>
      <c r="E154" s="16">
        <v>4</v>
      </c>
      <c r="F154" s="16">
        <v>5</v>
      </c>
      <c r="G154" s="16">
        <v>6</v>
      </c>
      <c r="H154" s="16">
        <v>7</v>
      </c>
      <c r="I154" s="16">
        <v>8</v>
      </c>
      <c r="J154" s="16">
        <v>9</v>
      </c>
      <c r="K154" s="279">
        <v>10</v>
      </c>
      <c r="L154" s="17" t="s">
        <v>19</v>
      </c>
      <c r="M154" s="21"/>
      <c r="N154" s="21"/>
      <c r="O154" s="22"/>
      <c r="P154" s="23"/>
      <c r="Q154" s="24"/>
      <c r="R154" s="24"/>
      <c r="S154" s="1"/>
    </row>
    <row r="155" spans="1:19" ht="12.75" customHeight="1" x14ac:dyDescent="0.2">
      <c r="A155" s="40" t="s">
        <v>22</v>
      </c>
      <c r="B155" s="25">
        <v>63</v>
      </c>
      <c r="C155" s="25"/>
      <c r="D155" s="25"/>
      <c r="E155" s="25"/>
      <c r="F155" s="25"/>
      <c r="G155" s="25"/>
      <c r="H155" s="25"/>
      <c r="I155" s="25"/>
      <c r="J155" s="25"/>
      <c r="K155" s="104"/>
      <c r="L155" s="26"/>
      <c r="M155" s="21"/>
      <c r="N155" s="21"/>
      <c r="O155" s="22"/>
      <c r="P155" s="23"/>
      <c r="Q155" s="29">
        <f>B155</f>
        <v>63</v>
      </c>
      <c r="R155" s="24"/>
      <c r="S155" s="1"/>
    </row>
    <row r="156" spans="1:19" ht="12.75" customHeight="1" x14ac:dyDescent="0.2">
      <c r="A156" s="40" t="s">
        <v>23</v>
      </c>
      <c r="B156" s="25"/>
      <c r="C156" s="25">
        <v>49</v>
      </c>
      <c r="D156" s="25"/>
      <c r="E156" s="25"/>
      <c r="F156" s="25"/>
      <c r="G156" s="25"/>
      <c r="H156" s="25"/>
      <c r="I156" s="25"/>
      <c r="J156" s="25"/>
      <c r="K156" s="104"/>
      <c r="L156" s="26"/>
      <c r="M156" s="21"/>
      <c r="N156" s="21"/>
      <c r="O156" s="22"/>
      <c r="P156" s="23">
        <f>C156/B155</f>
        <v>0.77777777777777779</v>
      </c>
      <c r="Q156" s="35">
        <v>50</v>
      </c>
      <c r="R156" s="36">
        <f t="shared" ref="R156:R163" si="56">Q156/Q155</f>
        <v>0.79365079365079361</v>
      </c>
      <c r="S156" s="1">
        <f t="shared" ref="S156:S163" si="57">100%-R156</f>
        <v>0.20634920634920639</v>
      </c>
    </row>
    <row r="157" spans="1:19" ht="12.75" customHeight="1" x14ac:dyDescent="0.2">
      <c r="A157" s="40" t="s">
        <v>24</v>
      </c>
      <c r="B157" s="25"/>
      <c r="C157" s="25"/>
      <c r="D157" s="25">
        <v>35</v>
      </c>
      <c r="E157" s="25"/>
      <c r="F157" s="25"/>
      <c r="G157" s="25"/>
      <c r="H157" s="25"/>
      <c r="I157" s="25"/>
      <c r="J157" s="25"/>
      <c r="K157" s="104"/>
      <c r="L157" s="26"/>
      <c r="M157" s="21"/>
      <c r="N157" s="21"/>
      <c r="O157" s="22"/>
      <c r="P157" s="23">
        <f>D157/C156</f>
        <v>0.7142857142857143</v>
      </c>
      <c r="Q157" s="35">
        <v>50</v>
      </c>
      <c r="R157" s="36">
        <f t="shared" si="56"/>
        <v>1</v>
      </c>
      <c r="S157" s="1">
        <f t="shared" si="57"/>
        <v>0</v>
      </c>
    </row>
    <row r="158" spans="1:19" ht="12.75" customHeight="1" x14ac:dyDescent="0.2">
      <c r="A158" s="40" t="s">
        <v>25</v>
      </c>
      <c r="B158" s="25"/>
      <c r="C158" s="25"/>
      <c r="D158" s="25"/>
      <c r="E158" s="25">
        <v>31</v>
      </c>
      <c r="F158" s="25"/>
      <c r="G158" s="25"/>
      <c r="H158" s="25"/>
      <c r="I158" s="25"/>
      <c r="J158" s="25"/>
      <c r="K158" s="104"/>
      <c r="L158" s="26"/>
      <c r="M158" s="21"/>
      <c r="N158" s="21"/>
      <c r="O158" s="22"/>
      <c r="P158" s="23">
        <f>E158/D157</f>
        <v>0.88571428571428568</v>
      </c>
      <c r="Q158" s="35">
        <v>45</v>
      </c>
      <c r="R158" s="36">
        <f t="shared" si="56"/>
        <v>0.9</v>
      </c>
      <c r="S158" s="1">
        <f t="shared" si="57"/>
        <v>9.9999999999999978E-2</v>
      </c>
    </row>
    <row r="159" spans="1:19" ht="12.75" customHeight="1" x14ac:dyDescent="0.2">
      <c r="A159" s="40" t="s">
        <v>26</v>
      </c>
      <c r="B159" s="25"/>
      <c r="C159" s="25"/>
      <c r="D159" s="25"/>
      <c r="E159" s="25"/>
      <c r="F159" s="25">
        <v>27</v>
      </c>
      <c r="G159" s="25"/>
      <c r="H159" s="25"/>
      <c r="I159" s="25"/>
      <c r="J159" s="25"/>
      <c r="K159" s="104"/>
      <c r="L159" s="26"/>
      <c r="M159" s="21"/>
      <c r="N159" s="21"/>
      <c r="O159" s="22"/>
      <c r="P159" s="23">
        <f>F159/E158</f>
        <v>0.87096774193548387</v>
      </c>
      <c r="Q159" s="35">
        <v>42</v>
      </c>
      <c r="R159" s="36">
        <f t="shared" si="56"/>
        <v>0.93333333333333335</v>
      </c>
      <c r="S159" s="1">
        <f t="shared" si="57"/>
        <v>6.6666666666666652E-2</v>
      </c>
    </row>
    <row r="160" spans="1:19" ht="12.75" customHeight="1" x14ac:dyDescent="0.2">
      <c r="A160" s="40" t="s">
        <v>27</v>
      </c>
      <c r="B160" s="25"/>
      <c r="C160" s="25"/>
      <c r="D160" s="25"/>
      <c r="E160" s="25"/>
      <c r="F160" s="25"/>
      <c r="G160" s="25">
        <v>27</v>
      </c>
      <c r="H160" s="25"/>
      <c r="I160" s="25"/>
      <c r="J160" s="25"/>
      <c r="K160" s="104"/>
      <c r="L160" s="26"/>
      <c r="M160" s="21"/>
      <c r="N160" s="21"/>
      <c r="O160" s="22"/>
      <c r="P160" s="23">
        <f>G160/F159</f>
        <v>1</v>
      </c>
      <c r="Q160" s="35">
        <v>41</v>
      </c>
      <c r="R160" s="36">
        <f t="shared" si="56"/>
        <v>0.97619047619047616</v>
      </c>
      <c r="S160" s="1">
        <f t="shared" si="57"/>
        <v>2.3809523809523836E-2</v>
      </c>
    </row>
    <row r="161" spans="1:19" ht="12.75" customHeight="1" x14ac:dyDescent="0.2">
      <c r="A161" s="46" t="s">
        <v>28</v>
      </c>
      <c r="B161" s="2"/>
      <c r="C161" s="2"/>
      <c r="D161" s="2"/>
      <c r="E161" s="2"/>
      <c r="F161" s="2"/>
      <c r="G161" s="2"/>
      <c r="H161" s="2">
        <v>25</v>
      </c>
      <c r="I161" s="2"/>
      <c r="J161" s="2"/>
      <c r="K161" s="221"/>
      <c r="L161" s="45"/>
      <c r="M161" s="1"/>
      <c r="N161" s="1"/>
      <c r="O161" s="2"/>
      <c r="P161" s="1">
        <f>H161/G160</f>
        <v>0.92592592592592593</v>
      </c>
      <c r="Q161" s="35">
        <v>39</v>
      </c>
      <c r="R161" s="36">
        <f t="shared" si="56"/>
        <v>0.95121951219512191</v>
      </c>
      <c r="S161" s="1">
        <f t="shared" si="57"/>
        <v>4.8780487804878092E-2</v>
      </c>
    </row>
    <row r="162" spans="1:19" ht="12.75" customHeight="1" x14ac:dyDescent="0.2">
      <c r="A162" s="46" t="s">
        <v>29</v>
      </c>
      <c r="B162" s="2"/>
      <c r="C162" s="2"/>
      <c r="D162" s="2"/>
      <c r="E162" s="2"/>
      <c r="F162" s="2"/>
      <c r="G162" s="2"/>
      <c r="H162" s="2"/>
      <c r="I162" s="2">
        <v>25</v>
      </c>
      <c r="J162" s="2"/>
      <c r="K162" s="221"/>
      <c r="L162" s="45"/>
      <c r="M162" s="1"/>
      <c r="N162" s="1"/>
      <c r="O162" s="2"/>
      <c r="P162" s="1">
        <f>I162/H161</f>
        <v>1</v>
      </c>
      <c r="Q162" s="35">
        <v>40</v>
      </c>
      <c r="R162" s="36">
        <f t="shared" si="56"/>
        <v>1.0256410256410255</v>
      </c>
      <c r="S162" s="1">
        <f t="shared" si="57"/>
        <v>-2.564102564102555E-2</v>
      </c>
    </row>
    <row r="163" spans="1:19" ht="12.75" customHeight="1" x14ac:dyDescent="0.2">
      <c r="A163" s="40" t="s">
        <v>30</v>
      </c>
      <c r="B163" s="2"/>
      <c r="C163" s="2"/>
      <c r="D163" s="2"/>
      <c r="E163" s="2"/>
      <c r="F163" s="2"/>
      <c r="G163" s="2"/>
      <c r="H163" s="2"/>
      <c r="I163" s="2">
        <v>25</v>
      </c>
      <c r="J163" s="2"/>
      <c r="K163" s="221"/>
      <c r="L163" s="45">
        <v>18</v>
      </c>
      <c r="M163" s="1"/>
      <c r="N163" s="1"/>
      <c r="O163" s="2"/>
      <c r="P163" s="1"/>
      <c r="Q163" s="35">
        <v>39</v>
      </c>
      <c r="R163" s="36">
        <f t="shared" si="56"/>
        <v>0.97499999999999998</v>
      </c>
      <c r="S163" s="1">
        <f t="shared" si="57"/>
        <v>2.5000000000000022E-2</v>
      </c>
    </row>
    <row r="164" spans="1:19" ht="12.75" customHeight="1" x14ac:dyDescent="0.2">
      <c r="A164" s="40" t="s">
        <v>31</v>
      </c>
      <c r="B164" s="2"/>
      <c r="C164" s="2"/>
      <c r="D164" s="2"/>
      <c r="E164" s="2"/>
      <c r="F164" s="2"/>
      <c r="G164" s="2"/>
      <c r="H164" s="2"/>
      <c r="I164" s="2">
        <v>13</v>
      </c>
      <c r="J164" s="2"/>
      <c r="K164" s="221"/>
      <c r="L164" s="45">
        <v>11</v>
      </c>
      <c r="M164" s="1"/>
      <c r="N164" s="1"/>
      <c r="O164" s="2"/>
      <c r="P164" s="1"/>
      <c r="Q164" s="35">
        <v>20</v>
      </c>
      <c r="R164" s="36"/>
      <c r="S164" s="1"/>
    </row>
    <row r="165" spans="1:19" ht="12.75" customHeight="1" x14ac:dyDescent="0.2">
      <c r="A165" s="46" t="s">
        <v>50</v>
      </c>
      <c r="B165" s="2"/>
      <c r="C165" s="2"/>
      <c r="D165" s="2"/>
      <c r="E165" s="2"/>
      <c r="F165" s="2"/>
      <c r="G165" s="2"/>
      <c r="H165" s="2"/>
      <c r="I165" s="2">
        <v>3</v>
      </c>
      <c r="J165" s="2"/>
      <c r="K165" s="221"/>
      <c r="L165" s="45"/>
      <c r="M165" s="1"/>
      <c r="N165" s="1"/>
      <c r="O165" s="2"/>
      <c r="P165" s="1"/>
      <c r="Q165" s="35">
        <v>6</v>
      </c>
      <c r="R165" s="36"/>
      <c r="S165" s="1"/>
    </row>
    <row r="166" spans="1:19" ht="12.75" customHeight="1" x14ac:dyDescent="0.2">
      <c r="A166" s="46" t="s">
        <v>51</v>
      </c>
      <c r="B166" s="2"/>
      <c r="C166" s="2"/>
      <c r="D166" s="2"/>
      <c r="E166" s="2"/>
      <c r="F166" s="2"/>
      <c r="G166" s="2"/>
      <c r="H166" s="2"/>
      <c r="I166" s="2">
        <v>2</v>
      </c>
      <c r="J166" s="2"/>
      <c r="K166" s="221"/>
      <c r="L166" s="45">
        <v>2</v>
      </c>
      <c r="M166" s="1"/>
      <c r="N166" s="1"/>
      <c r="O166" s="2"/>
      <c r="P166" s="1"/>
      <c r="Q166" s="35">
        <v>4</v>
      </c>
      <c r="R166" s="36"/>
      <c r="S166" s="1"/>
    </row>
    <row r="167" spans="1:19" ht="12.75" customHeight="1" x14ac:dyDescent="0.2">
      <c r="A167" s="46" t="s">
        <v>52</v>
      </c>
      <c r="B167" s="2"/>
      <c r="C167" s="2"/>
      <c r="D167" s="2"/>
      <c r="E167" s="2"/>
      <c r="F167" s="2"/>
      <c r="G167" s="2"/>
      <c r="H167" s="2"/>
      <c r="I167" s="2">
        <v>1</v>
      </c>
      <c r="J167" s="2"/>
      <c r="K167" s="221"/>
      <c r="L167" s="45">
        <v>1</v>
      </c>
      <c r="M167" s="1"/>
      <c r="N167" s="1"/>
      <c r="O167" s="2"/>
      <c r="P167" s="1"/>
      <c r="Q167" s="35">
        <v>3</v>
      </c>
      <c r="R167" s="36"/>
      <c r="S167" s="1"/>
    </row>
    <row r="168" spans="1:19" ht="12.75" customHeight="1" x14ac:dyDescent="0.2">
      <c r="A168" s="46"/>
      <c r="B168" s="2"/>
      <c r="C168" s="2"/>
      <c r="D168" s="2"/>
      <c r="E168" s="2"/>
      <c r="F168" s="2"/>
      <c r="G168" s="2"/>
      <c r="H168" s="2"/>
      <c r="I168" s="2"/>
      <c r="J168" s="2"/>
      <c r="K168" s="221"/>
      <c r="L168" s="2">
        <f>SUM(L163:L167)</f>
        <v>32</v>
      </c>
      <c r="M168" s="1">
        <f>L163/B155</f>
        <v>0.2857142857142857</v>
      </c>
      <c r="N168" s="1">
        <f>L168/B155</f>
        <v>0.50793650793650791</v>
      </c>
      <c r="O168" s="1">
        <f>N168-M168</f>
        <v>0.22222222222222221</v>
      </c>
      <c r="P168" s="1"/>
      <c r="Q168" s="35"/>
      <c r="R168" s="36"/>
      <c r="S168" s="1"/>
    </row>
    <row r="169" spans="1:19" ht="12.75" customHeight="1" x14ac:dyDescent="0.2">
      <c r="A169" s="46"/>
      <c r="B169" s="2"/>
      <c r="C169" s="2"/>
      <c r="D169" s="2"/>
      <c r="E169" s="2"/>
      <c r="F169" s="2"/>
      <c r="G169" s="2"/>
      <c r="H169" s="2"/>
      <c r="I169" s="2"/>
      <c r="J169" s="2"/>
      <c r="K169" s="221"/>
      <c r="L169" s="1"/>
      <c r="M169" s="1"/>
      <c r="N169" s="1"/>
      <c r="O169" s="2"/>
      <c r="P169" s="1"/>
      <c r="Q169" s="35"/>
      <c r="R169" s="36"/>
      <c r="S169" s="1"/>
    </row>
    <row r="170" spans="1:19" ht="12.75" customHeight="1" x14ac:dyDescent="0.2">
      <c r="A170" s="53" t="s">
        <v>44</v>
      </c>
      <c r="G170" s="3">
        <f>((L163*8)+(L164*9))/L168</f>
        <v>7.59375</v>
      </c>
      <c r="H170" s="2"/>
      <c r="I170" s="2"/>
      <c r="J170" s="2"/>
      <c r="K170" s="221"/>
      <c r="L170" s="1"/>
      <c r="M170" s="1"/>
      <c r="N170" s="1"/>
      <c r="O170" s="2"/>
      <c r="P170" s="1"/>
      <c r="Q170" s="35"/>
      <c r="R170" s="36"/>
      <c r="S170" s="1"/>
    </row>
    <row r="171" spans="1:19" ht="12.75" customHeight="1" x14ac:dyDescent="0.2">
      <c r="A171" s="46"/>
      <c r="B171" s="2"/>
      <c r="C171" s="2"/>
      <c r="D171" s="2"/>
      <c r="E171" s="2"/>
      <c r="F171" s="2"/>
      <c r="G171" s="2"/>
      <c r="H171" s="2"/>
      <c r="I171" s="2"/>
      <c r="J171" s="2"/>
      <c r="K171" s="221"/>
      <c r="L171" s="1"/>
      <c r="M171" s="1"/>
      <c r="N171" s="1"/>
      <c r="O171" s="2"/>
      <c r="P171" s="1"/>
      <c r="Q171" s="35"/>
      <c r="R171" s="36"/>
      <c r="S171" s="1"/>
    </row>
    <row r="172" spans="1:19" ht="12.75" customHeight="1" x14ac:dyDescent="0.2">
      <c r="L172" s="1"/>
      <c r="M172" s="1"/>
      <c r="N172" s="1"/>
      <c r="P172" s="1"/>
    </row>
    <row r="173" spans="1:19" ht="12.75" customHeight="1" x14ac:dyDescent="0.3">
      <c r="A173" s="61" t="s">
        <v>64</v>
      </c>
      <c r="M173" s="1"/>
      <c r="N173" s="1"/>
      <c r="P173" s="1"/>
    </row>
    <row r="174" spans="1:19" ht="38.25" customHeight="1" x14ac:dyDescent="0.2">
      <c r="B174" s="306" t="s">
        <v>3</v>
      </c>
      <c r="C174" s="307"/>
      <c r="D174" s="307"/>
      <c r="E174" s="307"/>
      <c r="F174" s="307"/>
      <c r="G174" s="307"/>
      <c r="H174" s="307"/>
      <c r="I174" s="307"/>
      <c r="J174" s="307"/>
      <c r="K174" s="307"/>
      <c r="M174" s="10" t="s">
        <v>11</v>
      </c>
      <c r="N174" s="10" t="s">
        <v>12</v>
      </c>
      <c r="O174" s="11" t="s">
        <v>13</v>
      </c>
      <c r="P174" s="10" t="s">
        <v>14</v>
      </c>
      <c r="Q174" s="12" t="s">
        <v>15</v>
      </c>
      <c r="R174" s="12" t="s">
        <v>16</v>
      </c>
      <c r="S174" s="13" t="s">
        <v>17</v>
      </c>
    </row>
    <row r="175" spans="1:19" ht="12.75" customHeight="1" x14ac:dyDescent="0.2">
      <c r="A175" s="15" t="s">
        <v>18</v>
      </c>
      <c r="B175" s="16">
        <v>1</v>
      </c>
      <c r="C175" s="16">
        <v>2</v>
      </c>
      <c r="D175" s="16">
        <v>3</v>
      </c>
      <c r="E175" s="16">
        <v>4</v>
      </c>
      <c r="F175" s="16">
        <v>5</v>
      </c>
      <c r="G175" s="16">
        <v>6</v>
      </c>
      <c r="H175" s="16">
        <v>7</v>
      </c>
      <c r="I175" s="16">
        <v>8</v>
      </c>
      <c r="J175" s="16">
        <v>9</v>
      </c>
      <c r="K175" s="279">
        <v>10</v>
      </c>
      <c r="L175" s="17" t="s">
        <v>19</v>
      </c>
      <c r="M175" s="21"/>
      <c r="N175" s="21"/>
      <c r="O175" s="22"/>
      <c r="P175" s="23"/>
      <c r="Q175" s="24"/>
      <c r="R175" s="24"/>
      <c r="S175" s="1"/>
    </row>
    <row r="176" spans="1:19" ht="12.75" customHeight="1" x14ac:dyDescent="0.2">
      <c r="A176" s="40" t="s">
        <v>23</v>
      </c>
      <c r="B176" s="25">
        <v>112</v>
      </c>
      <c r="C176" s="25"/>
      <c r="D176" s="25"/>
      <c r="E176" s="25"/>
      <c r="F176" s="25"/>
      <c r="G176" s="25"/>
      <c r="H176" s="25"/>
      <c r="I176" s="25"/>
      <c r="J176" s="25"/>
      <c r="K176" s="104"/>
      <c r="L176" s="26"/>
      <c r="M176" s="21"/>
      <c r="N176" s="21"/>
      <c r="O176" s="22"/>
      <c r="P176" s="23"/>
      <c r="Q176" s="29">
        <f>B176</f>
        <v>112</v>
      </c>
      <c r="R176" s="24"/>
      <c r="S176" s="1"/>
    </row>
    <row r="177" spans="1:19" ht="12.75" customHeight="1" x14ac:dyDescent="0.2">
      <c r="A177" s="40" t="s">
        <v>24</v>
      </c>
      <c r="B177" s="25"/>
      <c r="C177" s="25">
        <v>94</v>
      </c>
      <c r="D177" s="25"/>
      <c r="E177" s="25"/>
      <c r="F177" s="25"/>
      <c r="G177" s="25"/>
      <c r="H177" s="25"/>
      <c r="I177" s="25"/>
      <c r="J177" s="25"/>
      <c r="K177" s="104"/>
      <c r="L177" s="26"/>
      <c r="M177" s="21"/>
      <c r="N177" s="21"/>
      <c r="O177" s="22"/>
      <c r="P177" s="23">
        <f>C177/B176</f>
        <v>0.8392857142857143</v>
      </c>
      <c r="Q177" s="35">
        <v>94</v>
      </c>
      <c r="R177" s="36">
        <f t="shared" ref="R177:R184" si="58">Q177/Q176</f>
        <v>0.8392857142857143</v>
      </c>
      <c r="S177" s="1">
        <f t="shared" ref="S177:S184" si="59">100%-R177</f>
        <v>0.1607142857142857</v>
      </c>
    </row>
    <row r="178" spans="1:19" ht="12.75" customHeight="1" x14ac:dyDescent="0.2">
      <c r="A178" s="40" t="s">
        <v>25</v>
      </c>
      <c r="B178" s="25"/>
      <c r="C178" s="25"/>
      <c r="D178" s="25">
        <v>80</v>
      </c>
      <c r="E178" s="25"/>
      <c r="F178" s="25"/>
      <c r="G178" s="25"/>
      <c r="H178" s="25"/>
      <c r="I178" s="25"/>
      <c r="J178" s="25"/>
      <c r="K178" s="104"/>
      <c r="L178" s="26"/>
      <c r="M178" s="21"/>
      <c r="N178" s="21"/>
      <c r="O178" s="22"/>
      <c r="P178" s="23">
        <f>D178/C177</f>
        <v>0.85106382978723405</v>
      </c>
      <c r="Q178" s="35">
        <v>80</v>
      </c>
      <c r="R178" s="36">
        <f t="shared" si="58"/>
        <v>0.85106382978723405</v>
      </c>
      <c r="S178" s="1">
        <f t="shared" si="59"/>
        <v>0.14893617021276595</v>
      </c>
    </row>
    <row r="179" spans="1:19" ht="12.75" customHeight="1" x14ac:dyDescent="0.2">
      <c r="A179" s="40" t="s">
        <v>26</v>
      </c>
      <c r="B179" s="25"/>
      <c r="C179" s="25"/>
      <c r="D179" s="25"/>
      <c r="E179" s="25">
        <v>73</v>
      </c>
      <c r="F179" s="25"/>
      <c r="G179" s="25"/>
      <c r="H179" s="25"/>
      <c r="I179" s="25"/>
      <c r="J179" s="25"/>
      <c r="K179" s="104"/>
      <c r="L179" s="26"/>
      <c r="M179" s="21"/>
      <c r="N179" s="21"/>
      <c r="O179" s="22"/>
      <c r="P179" s="23">
        <f>E179/D178</f>
        <v>0.91249999999999998</v>
      </c>
      <c r="Q179" s="35">
        <v>79</v>
      </c>
      <c r="R179" s="36">
        <f t="shared" si="58"/>
        <v>0.98750000000000004</v>
      </c>
      <c r="S179" s="1">
        <f t="shared" si="59"/>
        <v>1.2499999999999956E-2</v>
      </c>
    </row>
    <row r="180" spans="1:19" ht="12.75" customHeight="1" x14ac:dyDescent="0.2">
      <c r="A180" s="40" t="s">
        <v>27</v>
      </c>
      <c r="B180" s="25"/>
      <c r="C180" s="25"/>
      <c r="D180" s="25"/>
      <c r="E180" s="25"/>
      <c r="F180" s="25">
        <v>70</v>
      </c>
      <c r="G180" s="25"/>
      <c r="H180" s="25"/>
      <c r="I180" s="25"/>
      <c r="J180" s="25"/>
      <c r="K180" s="104"/>
      <c r="L180" s="26"/>
      <c r="M180" s="21"/>
      <c r="N180" s="21"/>
      <c r="O180" s="22"/>
      <c r="P180" s="23">
        <f>F180/E179</f>
        <v>0.95890410958904104</v>
      </c>
      <c r="Q180" s="35">
        <v>78</v>
      </c>
      <c r="R180" s="36">
        <f t="shared" si="58"/>
        <v>0.98734177215189878</v>
      </c>
      <c r="S180" s="1">
        <f t="shared" si="59"/>
        <v>1.2658227848101222E-2</v>
      </c>
    </row>
    <row r="181" spans="1:19" ht="12.75" customHeight="1" x14ac:dyDescent="0.2">
      <c r="A181" s="46" t="s">
        <v>28</v>
      </c>
      <c r="B181" s="2"/>
      <c r="C181" s="2"/>
      <c r="D181" s="2"/>
      <c r="E181" s="2"/>
      <c r="F181" s="2"/>
      <c r="G181" s="2">
        <v>63</v>
      </c>
      <c r="H181" s="2"/>
      <c r="I181" s="2"/>
      <c r="J181" s="2"/>
      <c r="K181" s="221"/>
      <c r="L181" s="45"/>
      <c r="M181" s="1"/>
      <c r="N181" s="1"/>
      <c r="O181" s="2"/>
      <c r="P181" s="1">
        <f>G181/F180</f>
        <v>0.9</v>
      </c>
      <c r="Q181" s="35">
        <v>76</v>
      </c>
      <c r="R181" s="36">
        <f t="shared" si="58"/>
        <v>0.97435897435897434</v>
      </c>
      <c r="S181" s="1">
        <f t="shared" si="59"/>
        <v>2.5641025641025661E-2</v>
      </c>
    </row>
    <row r="182" spans="1:19" ht="12.75" customHeight="1" x14ac:dyDescent="0.2">
      <c r="A182" s="46" t="s">
        <v>29</v>
      </c>
      <c r="B182" s="2"/>
      <c r="C182" s="2"/>
      <c r="D182" s="2"/>
      <c r="E182" s="2"/>
      <c r="F182" s="2"/>
      <c r="G182" s="2"/>
      <c r="H182" s="2">
        <v>62</v>
      </c>
      <c r="I182" s="2"/>
      <c r="J182" s="2"/>
      <c r="K182" s="221"/>
      <c r="L182" s="45"/>
      <c r="M182" s="1"/>
      <c r="N182" s="1"/>
      <c r="O182" s="2"/>
      <c r="P182" s="1">
        <f>H182/G181</f>
        <v>0.98412698412698407</v>
      </c>
      <c r="Q182" s="35">
        <v>77</v>
      </c>
      <c r="R182" s="36">
        <f t="shared" si="58"/>
        <v>1.013157894736842</v>
      </c>
      <c r="S182" s="1">
        <f t="shared" si="59"/>
        <v>-1.3157894736842035E-2</v>
      </c>
    </row>
    <row r="183" spans="1:19" ht="12.75" customHeight="1" x14ac:dyDescent="0.2">
      <c r="A183" s="40" t="s">
        <v>30</v>
      </c>
      <c r="B183" s="2"/>
      <c r="C183" s="2"/>
      <c r="D183" s="2"/>
      <c r="E183" s="2"/>
      <c r="F183" s="2"/>
      <c r="G183" s="2"/>
      <c r="H183" s="2"/>
      <c r="I183" s="2">
        <v>58</v>
      </c>
      <c r="J183" s="2"/>
      <c r="K183" s="221"/>
      <c r="L183" s="45"/>
      <c r="M183" s="1"/>
      <c r="N183" s="1"/>
      <c r="O183" s="2"/>
      <c r="P183" s="1">
        <f>I183/H182</f>
        <v>0.93548387096774188</v>
      </c>
      <c r="Q183" s="35">
        <v>71</v>
      </c>
      <c r="R183" s="36">
        <f t="shared" si="58"/>
        <v>0.92207792207792205</v>
      </c>
      <c r="S183" s="1">
        <f t="shared" si="59"/>
        <v>7.7922077922077948E-2</v>
      </c>
    </row>
    <row r="184" spans="1:19" ht="12.75" customHeight="1" x14ac:dyDescent="0.2">
      <c r="A184" s="40" t="s">
        <v>31</v>
      </c>
      <c r="B184" s="2"/>
      <c r="C184" s="2"/>
      <c r="D184" s="2"/>
      <c r="E184" s="2"/>
      <c r="F184" s="2"/>
      <c r="G184" s="2"/>
      <c r="H184" s="2"/>
      <c r="I184" s="2">
        <v>57</v>
      </c>
      <c r="J184" s="2"/>
      <c r="K184" s="221"/>
      <c r="L184" s="45">
        <v>50</v>
      </c>
      <c r="M184" s="1"/>
      <c r="N184" s="1"/>
      <c r="O184" s="2"/>
      <c r="P184" s="1"/>
      <c r="Q184" s="35">
        <v>70</v>
      </c>
      <c r="R184" s="36">
        <f t="shared" si="58"/>
        <v>0.9859154929577465</v>
      </c>
      <c r="S184" s="1">
        <f t="shared" si="59"/>
        <v>1.4084507042253502E-2</v>
      </c>
    </row>
    <row r="185" spans="1:19" ht="12.75" customHeight="1" x14ac:dyDescent="0.2">
      <c r="A185" s="46" t="s">
        <v>50</v>
      </c>
      <c r="B185" s="2"/>
      <c r="C185" s="2"/>
      <c r="D185" s="2"/>
      <c r="E185" s="2"/>
      <c r="F185" s="2"/>
      <c r="G185" s="2"/>
      <c r="H185" s="2"/>
      <c r="I185" s="2">
        <v>6</v>
      </c>
      <c r="J185" s="2"/>
      <c r="K185" s="221"/>
      <c r="L185" s="45">
        <v>7</v>
      </c>
      <c r="M185" s="1"/>
      <c r="N185" s="1"/>
      <c r="P185" s="1"/>
      <c r="Q185" s="35">
        <v>18</v>
      </c>
      <c r="R185" s="36" t="s">
        <v>37</v>
      </c>
      <c r="S185" s="1" t="s">
        <v>37</v>
      </c>
    </row>
    <row r="186" spans="1:19" ht="12.75" customHeight="1" x14ac:dyDescent="0.2">
      <c r="A186" s="46" t="s">
        <v>51</v>
      </c>
      <c r="B186" s="2"/>
      <c r="C186" s="2"/>
      <c r="D186" s="2"/>
      <c r="E186" s="2"/>
      <c r="F186" s="2"/>
      <c r="G186" s="2"/>
      <c r="H186" s="2"/>
      <c r="I186" s="2">
        <v>7</v>
      </c>
      <c r="J186" s="2"/>
      <c r="K186" s="221"/>
      <c r="L186" s="45">
        <v>3</v>
      </c>
      <c r="M186" s="1"/>
      <c r="N186" s="1"/>
      <c r="O186" s="1"/>
      <c r="P186" s="1"/>
      <c r="Q186" s="35">
        <v>10</v>
      </c>
      <c r="R186" s="36"/>
      <c r="S186" s="1"/>
    </row>
    <row r="187" spans="1:19" ht="12.75" customHeight="1" x14ac:dyDescent="0.2">
      <c r="A187" s="46" t="s">
        <v>52</v>
      </c>
      <c r="B187" s="2"/>
      <c r="C187" s="2"/>
      <c r="D187" s="2"/>
      <c r="E187" s="2"/>
      <c r="F187" s="2"/>
      <c r="G187" s="2"/>
      <c r="H187" s="2"/>
      <c r="I187" s="2">
        <v>1</v>
      </c>
      <c r="J187" s="2"/>
      <c r="K187" s="221"/>
      <c r="L187" s="45">
        <v>3</v>
      </c>
      <c r="M187" s="1"/>
      <c r="N187" s="1"/>
      <c r="O187" s="1"/>
      <c r="P187" s="1"/>
      <c r="Q187" s="35">
        <v>6</v>
      </c>
      <c r="R187" s="36"/>
      <c r="S187" s="1"/>
    </row>
    <row r="188" spans="1:19" ht="12.75" customHeight="1" x14ac:dyDescent="0.2">
      <c r="A188" s="46" t="s">
        <v>53</v>
      </c>
      <c r="B188" s="2"/>
      <c r="C188" s="2"/>
      <c r="D188" s="2"/>
      <c r="E188" s="2"/>
      <c r="F188" s="2"/>
      <c r="G188" s="2"/>
      <c r="H188" s="2"/>
      <c r="I188" s="2">
        <v>1</v>
      </c>
      <c r="J188" s="2"/>
      <c r="K188" s="221"/>
      <c r="L188" s="45">
        <v>1</v>
      </c>
      <c r="M188" s="1"/>
      <c r="N188" s="1"/>
      <c r="O188" s="1"/>
      <c r="P188" s="1"/>
      <c r="Q188" s="35">
        <v>1</v>
      </c>
      <c r="R188" s="36"/>
      <c r="S188" s="1"/>
    </row>
    <row r="189" spans="1:19" ht="12.75" customHeight="1" x14ac:dyDescent="0.2">
      <c r="A189" s="46" t="s">
        <v>54</v>
      </c>
      <c r="B189" s="2"/>
      <c r="C189" s="2"/>
      <c r="D189" s="2"/>
      <c r="E189" s="2"/>
      <c r="F189" s="2"/>
      <c r="G189" s="2"/>
      <c r="H189" s="2"/>
      <c r="I189" s="2">
        <v>1</v>
      </c>
      <c r="J189" s="2"/>
      <c r="K189" s="221"/>
      <c r="L189" s="45"/>
      <c r="M189" s="1"/>
      <c r="N189" s="1"/>
      <c r="O189" s="1"/>
      <c r="P189" s="1"/>
      <c r="Q189" s="35">
        <v>1</v>
      </c>
      <c r="R189" s="36"/>
      <c r="S189" s="1"/>
    </row>
    <row r="190" spans="1:19" ht="12.75" customHeight="1" x14ac:dyDescent="0.2">
      <c r="A190" s="46" t="s">
        <v>55</v>
      </c>
      <c r="B190" s="2"/>
      <c r="C190" s="2"/>
      <c r="D190" s="2"/>
      <c r="E190" s="2"/>
      <c r="F190" s="2"/>
      <c r="G190" s="2"/>
      <c r="H190" s="2"/>
      <c r="I190" s="2">
        <v>1</v>
      </c>
      <c r="J190" s="2"/>
      <c r="K190" s="221"/>
      <c r="L190" s="45"/>
      <c r="M190" s="1"/>
      <c r="N190" s="1"/>
      <c r="O190" s="1"/>
      <c r="P190" s="1"/>
      <c r="Q190" s="35">
        <v>1</v>
      </c>
      <c r="R190" s="36"/>
      <c r="S190" s="1"/>
    </row>
    <row r="191" spans="1:19" ht="12.75" customHeight="1" x14ac:dyDescent="0.2">
      <c r="L191" s="2">
        <f>SUM(L184:L188)</f>
        <v>64</v>
      </c>
      <c r="M191" s="1">
        <f>L184/B176</f>
        <v>0.44642857142857145</v>
      </c>
      <c r="N191" s="1">
        <f>L191/B176</f>
        <v>0.5714285714285714</v>
      </c>
      <c r="O191" s="1">
        <f>N191-M191</f>
        <v>0.12499999999999994</v>
      </c>
      <c r="P191" s="1"/>
    </row>
    <row r="192" spans="1:19" ht="12.75" customHeight="1" x14ac:dyDescent="0.3">
      <c r="A192" s="61" t="s">
        <v>65</v>
      </c>
      <c r="M192" s="1"/>
      <c r="N192" s="1"/>
      <c r="P192" s="1"/>
    </row>
    <row r="193" spans="1:19" ht="38.25" customHeight="1" x14ac:dyDescent="0.2">
      <c r="B193" s="306" t="s">
        <v>3</v>
      </c>
      <c r="C193" s="307"/>
      <c r="D193" s="307"/>
      <c r="E193" s="307"/>
      <c r="F193" s="307"/>
      <c r="G193" s="307"/>
      <c r="H193" s="307"/>
      <c r="I193" s="307"/>
      <c r="J193" s="307"/>
      <c r="K193" s="307"/>
      <c r="M193" s="10" t="s">
        <v>11</v>
      </c>
      <c r="N193" s="10" t="s">
        <v>12</v>
      </c>
      <c r="O193" s="11" t="s">
        <v>13</v>
      </c>
      <c r="P193" s="10" t="s">
        <v>14</v>
      </c>
      <c r="Q193" s="12" t="s">
        <v>15</v>
      </c>
      <c r="R193" s="12" t="s">
        <v>16</v>
      </c>
      <c r="S193" s="13" t="s">
        <v>17</v>
      </c>
    </row>
    <row r="194" spans="1:19" ht="12.75" customHeight="1" x14ac:dyDescent="0.2">
      <c r="A194" s="15" t="s">
        <v>18</v>
      </c>
      <c r="B194" s="16">
        <v>1</v>
      </c>
      <c r="C194" s="16">
        <v>2</v>
      </c>
      <c r="D194" s="16">
        <v>3</v>
      </c>
      <c r="E194" s="16">
        <v>4</v>
      </c>
      <c r="F194" s="16">
        <v>5</v>
      </c>
      <c r="G194" s="16">
        <v>6</v>
      </c>
      <c r="H194" s="16">
        <v>7</v>
      </c>
      <c r="I194" s="16">
        <v>8</v>
      </c>
      <c r="J194" s="16">
        <v>9</v>
      </c>
      <c r="K194" s="279">
        <v>10</v>
      </c>
      <c r="L194" s="17" t="s">
        <v>19</v>
      </c>
      <c r="M194" s="21"/>
      <c r="N194" s="21"/>
      <c r="O194" s="22"/>
      <c r="P194" s="23"/>
      <c r="Q194" s="24"/>
      <c r="R194" s="24"/>
      <c r="S194" s="1"/>
    </row>
    <row r="195" spans="1:19" ht="12.75" customHeight="1" x14ac:dyDescent="0.2">
      <c r="A195" s="40" t="s">
        <v>24</v>
      </c>
      <c r="B195" s="25">
        <v>54</v>
      </c>
      <c r="C195" s="25"/>
      <c r="D195" s="25"/>
      <c r="E195" s="25"/>
      <c r="F195" s="25"/>
      <c r="G195" s="25"/>
      <c r="H195" s="25"/>
      <c r="I195" s="25"/>
      <c r="J195" s="25"/>
      <c r="K195" s="104"/>
      <c r="L195" s="26"/>
      <c r="M195" s="21"/>
      <c r="N195" s="21"/>
      <c r="O195" s="22"/>
      <c r="P195" s="23"/>
      <c r="Q195" s="29">
        <f>B195</f>
        <v>54</v>
      </c>
      <c r="R195" s="24"/>
      <c r="S195" s="1"/>
    </row>
    <row r="196" spans="1:19" ht="12.75" customHeight="1" x14ac:dyDescent="0.2">
      <c r="A196" s="40" t="s">
        <v>25</v>
      </c>
      <c r="B196" s="25"/>
      <c r="C196" s="25">
        <v>44</v>
      </c>
      <c r="D196" s="25"/>
      <c r="E196" s="25"/>
      <c r="F196" s="25"/>
      <c r="G196" s="25"/>
      <c r="H196" s="25"/>
      <c r="I196" s="25"/>
      <c r="J196" s="25"/>
      <c r="K196" s="104"/>
      <c r="L196" s="26"/>
      <c r="M196" s="21"/>
      <c r="N196" s="21"/>
      <c r="O196" s="22"/>
      <c r="P196" s="23">
        <f>C196/B195</f>
        <v>0.81481481481481477</v>
      </c>
      <c r="Q196" s="35">
        <v>44</v>
      </c>
      <c r="R196" s="36">
        <f t="shared" ref="R196:R202" si="60">Q196/Q195</f>
        <v>0.81481481481481477</v>
      </c>
      <c r="S196" s="1">
        <f t="shared" ref="S196:S202" si="61">100%-R196</f>
        <v>0.18518518518518523</v>
      </c>
    </row>
    <row r="197" spans="1:19" ht="12.75" customHeight="1" x14ac:dyDescent="0.2">
      <c r="A197" s="40" t="s">
        <v>26</v>
      </c>
      <c r="B197" s="25"/>
      <c r="C197" s="25"/>
      <c r="D197" s="25">
        <v>43</v>
      </c>
      <c r="E197" s="25"/>
      <c r="F197" s="25"/>
      <c r="G197" s="25"/>
      <c r="H197" s="25"/>
      <c r="I197" s="25"/>
      <c r="J197" s="25"/>
      <c r="K197" s="104"/>
      <c r="L197" s="26"/>
      <c r="M197" s="21"/>
      <c r="N197" s="21"/>
      <c r="O197" s="22"/>
      <c r="P197" s="23">
        <f>D197/C196</f>
        <v>0.97727272727272729</v>
      </c>
      <c r="Q197" s="35">
        <v>44</v>
      </c>
      <c r="R197" s="36">
        <f t="shared" si="60"/>
        <v>1</v>
      </c>
      <c r="S197" s="1">
        <f t="shared" si="61"/>
        <v>0</v>
      </c>
    </row>
    <row r="198" spans="1:19" ht="12.75" customHeight="1" x14ac:dyDescent="0.2">
      <c r="A198" s="40" t="s">
        <v>27</v>
      </c>
      <c r="B198" s="25"/>
      <c r="C198" s="25"/>
      <c r="D198" s="25"/>
      <c r="E198" s="25">
        <v>37</v>
      </c>
      <c r="F198" s="25"/>
      <c r="G198" s="25"/>
      <c r="H198" s="25"/>
      <c r="I198" s="25"/>
      <c r="J198" s="25"/>
      <c r="K198" s="104"/>
      <c r="L198" s="26"/>
      <c r="M198" s="21"/>
      <c r="N198" s="21"/>
      <c r="O198" s="22"/>
      <c r="P198" s="23">
        <f>E198/D197</f>
        <v>0.86046511627906974</v>
      </c>
      <c r="Q198" s="35">
        <v>42</v>
      </c>
      <c r="R198" s="36">
        <f t="shared" si="60"/>
        <v>0.95454545454545459</v>
      </c>
      <c r="S198" s="1">
        <f t="shared" si="61"/>
        <v>4.5454545454545414E-2</v>
      </c>
    </row>
    <row r="199" spans="1:19" ht="12.75" customHeight="1" x14ac:dyDescent="0.2">
      <c r="A199" s="46" t="s">
        <v>28</v>
      </c>
      <c r="B199" s="2"/>
      <c r="C199" s="2"/>
      <c r="D199" s="2"/>
      <c r="E199" s="2"/>
      <c r="F199" s="2">
        <v>33</v>
      </c>
      <c r="G199" s="2"/>
      <c r="H199" s="2"/>
      <c r="I199" s="2"/>
      <c r="J199" s="2"/>
      <c r="K199" s="221"/>
      <c r="L199" s="45"/>
      <c r="M199" s="1"/>
      <c r="N199" s="1"/>
      <c r="O199" s="2"/>
      <c r="P199" s="1">
        <f>F199/E198</f>
        <v>0.89189189189189189</v>
      </c>
      <c r="Q199" s="35">
        <v>42</v>
      </c>
      <c r="R199" s="36">
        <f t="shared" si="60"/>
        <v>1</v>
      </c>
      <c r="S199" s="1">
        <f t="shared" si="61"/>
        <v>0</v>
      </c>
    </row>
    <row r="200" spans="1:19" ht="12.75" customHeight="1" x14ac:dyDescent="0.2">
      <c r="A200" s="46" t="s">
        <v>29</v>
      </c>
      <c r="B200" s="2"/>
      <c r="C200" s="2"/>
      <c r="D200" s="2"/>
      <c r="E200" s="2"/>
      <c r="F200" s="2"/>
      <c r="G200" s="2">
        <v>31</v>
      </c>
      <c r="H200" s="2"/>
      <c r="I200" s="2"/>
      <c r="J200" s="2"/>
      <c r="K200" s="221"/>
      <c r="L200" s="45"/>
      <c r="M200" s="1"/>
      <c r="N200" s="1"/>
      <c r="O200" s="2"/>
      <c r="P200" s="1">
        <f>G200/F199</f>
        <v>0.93939393939393945</v>
      </c>
      <c r="Q200" s="35">
        <v>41</v>
      </c>
      <c r="R200" s="36">
        <f t="shared" si="60"/>
        <v>0.97619047619047616</v>
      </c>
      <c r="S200" s="1">
        <f t="shared" si="61"/>
        <v>2.3809523809523836E-2</v>
      </c>
    </row>
    <row r="201" spans="1:19" ht="12.75" customHeight="1" x14ac:dyDescent="0.2">
      <c r="A201" s="40" t="s">
        <v>30</v>
      </c>
      <c r="B201" s="2"/>
      <c r="C201" s="2"/>
      <c r="D201" s="2"/>
      <c r="E201" s="2"/>
      <c r="F201" s="2"/>
      <c r="G201" s="2"/>
      <c r="H201" s="2">
        <v>30</v>
      </c>
      <c r="I201" s="2"/>
      <c r="J201" s="2"/>
      <c r="K201" s="221"/>
      <c r="L201" s="45"/>
      <c r="M201" s="1"/>
      <c r="N201" s="1"/>
      <c r="O201" s="2"/>
      <c r="P201" s="1">
        <f>H201/G200</f>
        <v>0.967741935483871</v>
      </c>
      <c r="Q201" s="35">
        <v>40</v>
      </c>
      <c r="R201" s="36">
        <f t="shared" si="60"/>
        <v>0.97560975609756095</v>
      </c>
      <c r="S201" s="1">
        <f t="shared" si="61"/>
        <v>2.4390243902439046E-2</v>
      </c>
    </row>
    <row r="202" spans="1:19" ht="12.75" customHeight="1" x14ac:dyDescent="0.2">
      <c r="A202" s="40" t="s">
        <v>31</v>
      </c>
      <c r="B202" s="2"/>
      <c r="C202" s="2"/>
      <c r="D202" s="2"/>
      <c r="E202" s="2"/>
      <c r="F202" s="2"/>
      <c r="G202" s="2"/>
      <c r="H202" s="2"/>
      <c r="I202" s="2">
        <v>30</v>
      </c>
      <c r="J202" s="2"/>
      <c r="K202" s="221"/>
      <c r="L202" s="45">
        <v>29</v>
      </c>
      <c r="M202" s="1"/>
      <c r="N202" s="1"/>
      <c r="O202" s="2"/>
      <c r="P202" s="1">
        <f>I202/H201</f>
        <v>1</v>
      </c>
      <c r="Q202" s="35">
        <v>40</v>
      </c>
      <c r="R202" s="36">
        <f t="shared" si="60"/>
        <v>1</v>
      </c>
      <c r="S202" s="1">
        <f t="shared" si="61"/>
        <v>0</v>
      </c>
    </row>
    <row r="203" spans="1:19" ht="12.75" customHeight="1" x14ac:dyDescent="0.2">
      <c r="A203" s="46" t="s">
        <v>50</v>
      </c>
      <c r="B203" s="2"/>
      <c r="C203" s="2"/>
      <c r="D203" s="2"/>
      <c r="E203" s="2"/>
      <c r="F203" s="2"/>
      <c r="G203" s="2"/>
      <c r="H203" s="2"/>
      <c r="I203" s="2">
        <v>3</v>
      </c>
      <c r="J203" s="2"/>
      <c r="K203" s="221"/>
      <c r="L203" s="45">
        <v>1</v>
      </c>
      <c r="M203" s="1"/>
      <c r="N203" s="1"/>
      <c r="P203" s="1"/>
      <c r="Q203" s="35">
        <v>9</v>
      </c>
      <c r="R203" s="36"/>
      <c r="S203" s="1"/>
    </row>
    <row r="204" spans="1:19" ht="12.75" customHeight="1" x14ac:dyDescent="0.2">
      <c r="A204" s="46" t="s">
        <v>51</v>
      </c>
      <c r="B204" s="2"/>
      <c r="C204" s="2"/>
      <c r="D204" s="2"/>
      <c r="E204" s="2"/>
      <c r="F204" s="2"/>
      <c r="G204" s="2"/>
      <c r="H204" s="2"/>
      <c r="I204" s="2">
        <v>3</v>
      </c>
      <c r="J204" s="2"/>
      <c r="K204" s="221"/>
      <c r="L204" s="45">
        <v>2</v>
      </c>
      <c r="M204" s="1"/>
      <c r="N204" s="1"/>
      <c r="P204" s="1"/>
      <c r="Q204" s="35">
        <v>7</v>
      </c>
      <c r="R204" s="36"/>
      <c r="S204" s="1"/>
    </row>
    <row r="205" spans="1:19" ht="12.75" customHeight="1" x14ac:dyDescent="0.2">
      <c r="A205" s="46" t="s">
        <v>52</v>
      </c>
      <c r="B205" s="2"/>
      <c r="C205" s="2"/>
      <c r="D205" s="2"/>
      <c r="E205" s="2"/>
      <c r="F205" s="2"/>
      <c r="G205" s="2"/>
      <c r="H205" s="2"/>
      <c r="I205" s="2">
        <v>2</v>
      </c>
      <c r="J205" s="2"/>
      <c r="K205" s="221"/>
      <c r="L205" s="45">
        <v>2</v>
      </c>
      <c r="M205" s="1"/>
      <c r="N205" s="1"/>
      <c r="P205" s="1"/>
      <c r="Q205" s="35">
        <v>6</v>
      </c>
      <c r="R205" s="36"/>
      <c r="S205" s="1"/>
    </row>
    <row r="206" spans="1:19" ht="12.75" customHeight="1" x14ac:dyDescent="0.2">
      <c r="A206" s="46" t="s">
        <v>53</v>
      </c>
      <c r="B206" s="2"/>
      <c r="C206" s="2"/>
      <c r="D206" s="2"/>
      <c r="E206" s="2"/>
      <c r="F206" s="2"/>
      <c r="G206" s="2"/>
      <c r="H206" s="2"/>
      <c r="I206" s="2">
        <v>1</v>
      </c>
      <c r="J206" s="2"/>
      <c r="K206" s="221"/>
      <c r="L206" s="45"/>
      <c r="M206" s="1"/>
      <c r="N206" s="1"/>
      <c r="P206" s="1"/>
      <c r="Q206" s="35">
        <v>2</v>
      </c>
      <c r="R206" s="36"/>
      <c r="S206" s="1"/>
    </row>
    <row r="207" spans="1:19" ht="12.75" customHeight="1" x14ac:dyDescent="0.2">
      <c r="A207" s="46" t="s">
        <v>54</v>
      </c>
      <c r="B207" s="2"/>
      <c r="C207" s="2"/>
      <c r="D207" s="2"/>
      <c r="E207" s="2"/>
      <c r="F207" s="2"/>
      <c r="G207" s="2"/>
      <c r="H207" s="2"/>
      <c r="I207" s="2">
        <v>1</v>
      </c>
      <c r="J207" s="2"/>
      <c r="K207" s="221"/>
      <c r="L207" s="45"/>
      <c r="M207" s="1"/>
      <c r="N207" s="1"/>
      <c r="P207" s="1"/>
      <c r="Q207" s="35">
        <v>1</v>
      </c>
      <c r="R207" s="36"/>
      <c r="S207" s="1"/>
    </row>
    <row r="208" spans="1:19" ht="12.75" customHeight="1" x14ac:dyDescent="0.2">
      <c r="A208" s="46" t="s">
        <v>55</v>
      </c>
      <c r="B208" s="2"/>
      <c r="C208" s="2"/>
      <c r="D208" s="2"/>
      <c r="E208" s="2"/>
      <c r="F208" s="2"/>
      <c r="G208" s="2"/>
      <c r="H208" s="2"/>
      <c r="I208" s="2">
        <v>2</v>
      </c>
      <c r="J208" s="2"/>
      <c r="K208" s="221"/>
      <c r="L208" s="45">
        <v>1</v>
      </c>
      <c r="M208" s="1"/>
      <c r="N208" s="1"/>
      <c r="P208" s="1"/>
      <c r="Q208" s="35">
        <v>3</v>
      </c>
      <c r="R208" s="36"/>
      <c r="S208" s="1"/>
    </row>
    <row r="209" spans="1:19" ht="12.75" customHeight="1" x14ac:dyDescent="0.2">
      <c r="A209" s="46" t="s">
        <v>56</v>
      </c>
      <c r="B209" s="2"/>
      <c r="C209" s="2"/>
      <c r="D209" s="2"/>
      <c r="E209" s="2"/>
      <c r="F209" s="2"/>
      <c r="G209" s="2"/>
      <c r="H209" s="2"/>
      <c r="I209" s="2">
        <v>1</v>
      </c>
      <c r="J209" s="2"/>
      <c r="K209" s="221"/>
      <c r="L209" s="45"/>
      <c r="M209" s="1"/>
      <c r="N209" s="1"/>
      <c r="P209" s="1"/>
      <c r="Q209" s="35"/>
      <c r="R209" s="36"/>
      <c r="S209" s="1"/>
    </row>
    <row r="210" spans="1:19" ht="12.75" customHeight="1" x14ac:dyDescent="0.2">
      <c r="L210" s="2">
        <f>SUM(L202:L208)</f>
        <v>35</v>
      </c>
      <c r="M210" s="1">
        <f>L202/B195</f>
        <v>0.53703703703703709</v>
      </c>
      <c r="N210" s="1">
        <f>L210/B195</f>
        <v>0.64814814814814814</v>
      </c>
      <c r="O210" s="1">
        <f>N210-M210</f>
        <v>0.11111111111111105</v>
      </c>
      <c r="P210" s="1"/>
    </row>
    <row r="211" spans="1:19" ht="12.75" customHeight="1" x14ac:dyDescent="0.3">
      <c r="A211" s="61" t="s">
        <v>66</v>
      </c>
      <c r="M211" s="1"/>
      <c r="N211" s="1"/>
      <c r="P211" s="1"/>
    </row>
    <row r="212" spans="1:19" ht="38.25" customHeight="1" x14ac:dyDescent="0.2">
      <c r="B212" s="306" t="s">
        <v>3</v>
      </c>
      <c r="C212" s="307"/>
      <c r="D212" s="307"/>
      <c r="E212" s="307"/>
      <c r="F212" s="307"/>
      <c r="G212" s="307"/>
      <c r="H212" s="307"/>
      <c r="I212" s="307"/>
      <c r="J212" s="307"/>
      <c r="K212" s="307"/>
      <c r="M212" s="10" t="s">
        <v>11</v>
      </c>
      <c r="N212" s="10" t="s">
        <v>12</v>
      </c>
      <c r="O212" s="11" t="s">
        <v>13</v>
      </c>
      <c r="P212" s="10" t="s">
        <v>14</v>
      </c>
      <c r="Q212" s="12" t="s">
        <v>15</v>
      </c>
      <c r="R212" s="12" t="s">
        <v>16</v>
      </c>
      <c r="S212" s="13" t="s">
        <v>17</v>
      </c>
    </row>
    <row r="213" spans="1:19" ht="12.75" customHeight="1" x14ac:dyDescent="0.2">
      <c r="A213" s="15" t="s">
        <v>18</v>
      </c>
      <c r="B213" s="16">
        <v>1</v>
      </c>
      <c r="C213" s="16">
        <v>2</v>
      </c>
      <c r="D213" s="16">
        <v>3</v>
      </c>
      <c r="E213" s="16">
        <v>4</v>
      </c>
      <c r="F213" s="16">
        <v>5</v>
      </c>
      <c r="G213" s="16">
        <v>6</v>
      </c>
      <c r="H213" s="16">
        <v>7</v>
      </c>
      <c r="I213" s="16">
        <v>8</v>
      </c>
      <c r="J213" s="16">
        <v>9</v>
      </c>
      <c r="K213" s="279">
        <v>10</v>
      </c>
      <c r="L213" s="17" t="s">
        <v>19</v>
      </c>
      <c r="M213" s="21"/>
      <c r="N213" s="21"/>
      <c r="O213" s="22"/>
      <c r="P213" s="23"/>
      <c r="Q213" s="24"/>
      <c r="R213" s="24"/>
      <c r="S213" s="1"/>
    </row>
    <row r="214" spans="1:19" ht="12.75" customHeight="1" x14ac:dyDescent="0.2">
      <c r="A214" s="40" t="s">
        <v>25</v>
      </c>
      <c r="B214" s="25">
        <v>107</v>
      </c>
      <c r="C214" s="25"/>
      <c r="D214" s="25"/>
      <c r="E214" s="25"/>
      <c r="F214" s="25"/>
      <c r="G214" s="25"/>
      <c r="H214" s="25"/>
      <c r="I214" s="25"/>
      <c r="J214" s="25"/>
      <c r="K214" s="104"/>
      <c r="L214" s="26"/>
      <c r="M214" s="21"/>
      <c r="N214" s="21"/>
      <c r="O214" s="22"/>
      <c r="P214" s="23"/>
      <c r="Q214" s="29">
        <f>B214</f>
        <v>107</v>
      </c>
      <c r="R214" s="24"/>
      <c r="S214" s="1"/>
    </row>
    <row r="215" spans="1:19" ht="12.75" customHeight="1" x14ac:dyDescent="0.2">
      <c r="A215" s="40" t="s">
        <v>26</v>
      </c>
      <c r="B215" s="25"/>
      <c r="C215" s="25">
        <v>88</v>
      </c>
      <c r="D215" s="25"/>
      <c r="E215" s="25"/>
      <c r="F215" s="25"/>
      <c r="G215" s="25"/>
      <c r="H215" s="25"/>
      <c r="I215" s="25"/>
      <c r="J215" s="25"/>
      <c r="K215" s="104"/>
      <c r="L215" s="26"/>
      <c r="M215" s="21"/>
      <c r="N215" s="21"/>
      <c r="O215" s="22"/>
      <c r="P215" s="23">
        <f>C215/B214</f>
        <v>0.82242990654205606</v>
      </c>
      <c r="Q215" s="35">
        <v>89</v>
      </c>
      <c r="R215" s="36">
        <f t="shared" ref="R215:R221" si="62">Q215/Q214</f>
        <v>0.83177570093457942</v>
      </c>
      <c r="S215" s="1">
        <f t="shared" ref="S215:S221" si="63">100%-R215</f>
        <v>0.16822429906542058</v>
      </c>
    </row>
    <row r="216" spans="1:19" ht="12.75" customHeight="1" x14ac:dyDescent="0.2">
      <c r="A216" s="40" t="s">
        <v>27</v>
      </c>
      <c r="B216" s="25"/>
      <c r="C216" s="25"/>
      <c r="D216" s="25">
        <v>82</v>
      </c>
      <c r="E216" s="25"/>
      <c r="F216" s="25"/>
      <c r="G216" s="25"/>
      <c r="H216" s="25"/>
      <c r="I216" s="25"/>
      <c r="J216" s="25"/>
      <c r="K216" s="104"/>
      <c r="L216" s="26"/>
      <c r="M216" s="21"/>
      <c r="N216" s="21"/>
      <c r="O216" s="22"/>
      <c r="P216" s="23">
        <f>D216/C215</f>
        <v>0.93181818181818177</v>
      </c>
      <c r="Q216" s="35">
        <v>86</v>
      </c>
      <c r="R216" s="36">
        <f t="shared" si="62"/>
        <v>0.9662921348314607</v>
      </c>
      <c r="S216" s="1">
        <f t="shared" si="63"/>
        <v>3.3707865168539297E-2</v>
      </c>
    </row>
    <row r="217" spans="1:19" ht="12.75" customHeight="1" x14ac:dyDescent="0.2">
      <c r="A217" s="46" t="s">
        <v>28</v>
      </c>
      <c r="B217" s="2"/>
      <c r="C217" s="2"/>
      <c r="D217" s="2"/>
      <c r="E217" s="2">
        <v>71</v>
      </c>
      <c r="F217" s="2"/>
      <c r="G217" s="2"/>
      <c r="H217" s="2"/>
      <c r="I217" s="2"/>
      <c r="J217" s="2"/>
      <c r="K217" s="221"/>
      <c r="L217" s="45"/>
      <c r="M217" s="1"/>
      <c r="N217" s="1"/>
      <c r="O217" s="2"/>
      <c r="P217" s="1">
        <f>E217/D216</f>
        <v>0.86585365853658536</v>
      </c>
      <c r="Q217" s="35">
        <v>83</v>
      </c>
      <c r="R217" s="36">
        <f t="shared" si="62"/>
        <v>0.96511627906976749</v>
      </c>
      <c r="S217" s="1">
        <f t="shared" si="63"/>
        <v>3.4883720930232509E-2</v>
      </c>
    </row>
    <row r="218" spans="1:19" ht="12.75" customHeight="1" x14ac:dyDescent="0.2">
      <c r="A218" s="46" t="s">
        <v>29</v>
      </c>
      <c r="B218" s="2"/>
      <c r="C218" s="2"/>
      <c r="D218" s="2"/>
      <c r="E218" s="2"/>
      <c r="F218" s="2">
        <v>69</v>
      </c>
      <c r="G218" s="2"/>
      <c r="H218" s="2"/>
      <c r="I218" s="2"/>
      <c r="J218" s="2"/>
      <c r="K218" s="221"/>
      <c r="L218" s="45"/>
      <c r="M218" s="1"/>
      <c r="N218" s="1"/>
      <c r="O218" s="2"/>
      <c r="P218" s="1">
        <f>F218/E217</f>
        <v>0.971830985915493</v>
      </c>
      <c r="Q218" s="35">
        <v>83</v>
      </c>
      <c r="R218" s="36">
        <f t="shared" si="62"/>
        <v>1</v>
      </c>
      <c r="S218" s="1">
        <f t="shared" si="63"/>
        <v>0</v>
      </c>
    </row>
    <row r="219" spans="1:19" ht="12.75" customHeight="1" x14ac:dyDescent="0.2">
      <c r="A219" s="40" t="s">
        <v>30</v>
      </c>
      <c r="B219" s="2"/>
      <c r="C219" s="2"/>
      <c r="D219" s="2"/>
      <c r="E219" s="2"/>
      <c r="F219" s="2"/>
      <c r="G219" s="2">
        <v>65</v>
      </c>
      <c r="H219" s="2"/>
      <c r="I219" s="2"/>
      <c r="J219" s="2"/>
      <c r="K219" s="221"/>
      <c r="L219" s="45"/>
      <c r="M219" s="1"/>
      <c r="N219" s="1"/>
      <c r="O219" s="2"/>
      <c r="P219" s="1">
        <f>G219/F218</f>
        <v>0.94202898550724634</v>
      </c>
      <c r="Q219" s="35">
        <v>79</v>
      </c>
      <c r="R219" s="36">
        <f t="shared" si="62"/>
        <v>0.95180722891566261</v>
      </c>
      <c r="S219" s="1">
        <f t="shared" si="63"/>
        <v>4.8192771084337394E-2</v>
      </c>
    </row>
    <row r="220" spans="1:19" ht="12.75" customHeight="1" x14ac:dyDescent="0.2">
      <c r="A220" s="40" t="s">
        <v>31</v>
      </c>
      <c r="B220" s="2"/>
      <c r="C220" s="2"/>
      <c r="D220" s="2"/>
      <c r="E220" s="2"/>
      <c r="F220" s="2"/>
      <c r="G220" s="2"/>
      <c r="H220" s="2">
        <v>65</v>
      </c>
      <c r="I220" s="2"/>
      <c r="J220" s="2"/>
      <c r="K220" s="221"/>
      <c r="L220" s="45"/>
      <c r="M220" s="1"/>
      <c r="N220" s="1"/>
      <c r="O220" s="2"/>
      <c r="P220" s="1">
        <f>H220/G219</f>
        <v>1</v>
      </c>
      <c r="Q220" s="35">
        <v>75</v>
      </c>
      <c r="R220" s="36">
        <f t="shared" si="62"/>
        <v>0.94936708860759489</v>
      </c>
      <c r="S220" s="1">
        <f t="shared" si="63"/>
        <v>5.0632911392405111E-2</v>
      </c>
    </row>
    <row r="221" spans="1:19" ht="12.75" customHeight="1" x14ac:dyDescent="0.2">
      <c r="A221" s="46" t="s">
        <v>50</v>
      </c>
      <c r="B221" s="2"/>
      <c r="C221" s="2"/>
      <c r="D221" s="2"/>
      <c r="E221" s="2"/>
      <c r="F221" s="2"/>
      <c r="G221" s="2"/>
      <c r="H221" s="2"/>
      <c r="I221" s="2">
        <v>60</v>
      </c>
      <c r="J221" s="2"/>
      <c r="K221" s="221"/>
      <c r="L221" s="45">
        <v>59</v>
      </c>
      <c r="M221" s="1"/>
      <c r="N221" s="1"/>
      <c r="O221" s="2"/>
      <c r="P221" s="1">
        <f>I221/H220</f>
        <v>0.92307692307692313</v>
      </c>
      <c r="Q221" s="35">
        <v>73</v>
      </c>
      <c r="R221" s="36">
        <f t="shared" si="62"/>
        <v>0.97333333333333338</v>
      </c>
      <c r="S221" s="1">
        <f t="shared" si="63"/>
        <v>2.6666666666666616E-2</v>
      </c>
    </row>
    <row r="222" spans="1:19" ht="12.75" customHeight="1" x14ac:dyDescent="0.2">
      <c r="A222" s="46" t="s">
        <v>51</v>
      </c>
      <c r="B222" s="2"/>
      <c r="C222" s="2"/>
      <c r="D222" s="2"/>
      <c r="E222" s="2"/>
      <c r="F222" s="2"/>
      <c r="G222" s="2"/>
      <c r="H222" s="2"/>
      <c r="I222" s="2">
        <v>9</v>
      </c>
      <c r="J222" s="2"/>
      <c r="K222" s="221"/>
      <c r="L222" s="45">
        <v>7</v>
      </c>
      <c r="M222" s="1"/>
      <c r="N222" s="1"/>
      <c r="O222" s="2"/>
      <c r="P222" s="1"/>
      <c r="Q222" s="35">
        <v>14</v>
      </c>
      <c r="R222" s="36"/>
      <c r="S222" s="1"/>
    </row>
    <row r="223" spans="1:19" ht="12.75" customHeight="1" x14ac:dyDescent="0.2">
      <c r="A223" s="46" t="s">
        <v>52</v>
      </c>
      <c r="B223" s="2"/>
      <c r="C223" s="2"/>
      <c r="D223" s="2"/>
      <c r="E223" s="2"/>
      <c r="F223" s="2"/>
      <c r="G223" s="2"/>
      <c r="H223" s="2"/>
      <c r="I223" s="2">
        <v>3</v>
      </c>
      <c r="J223" s="2"/>
      <c r="K223" s="221"/>
      <c r="L223" s="45">
        <v>1</v>
      </c>
      <c r="M223" s="1"/>
      <c r="N223" s="1"/>
      <c r="O223" s="2"/>
      <c r="P223" s="1"/>
      <c r="Q223" s="35">
        <v>6</v>
      </c>
      <c r="R223" s="36"/>
      <c r="S223" s="1"/>
    </row>
    <row r="224" spans="1:19" ht="12.75" customHeight="1" x14ac:dyDescent="0.2">
      <c r="A224" s="46" t="s">
        <v>53</v>
      </c>
      <c r="B224" s="2"/>
      <c r="C224" s="2"/>
      <c r="D224" s="2"/>
      <c r="E224" s="2"/>
      <c r="F224" s="2"/>
      <c r="G224" s="2"/>
      <c r="H224" s="2"/>
      <c r="I224" s="2">
        <v>1</v>
      </c>
      <c r="J224" s="2"/>
      <c r="K224" s="221"/>
      <c r="L224" s="45"/>
      <c r="M224" s="1"/>
      <c r="N224" s="1"/>
      <c r="O224" s="2"/>
      <c r="P224" s="1"/>
      <c r="Q224" s="35">
        <v>4</v>
      </c>
      <c r="R224" s="36"/>
      <c r="S224" s="1"/>
    </row>
    <row r="225" spans="1:19" ht="12.75" customHeight="1" x14ac:dyDescent="0.2">
      <c r="A225" s="46" t="s">
        <v>54</v>
      </c>
      <c r="B225" s="2"/>
      <c r="C225" s="2"/>
      <c r="D225" s="2"/>
      <c r="E225" s="2"/>
      <c r="F225" s="2"/>
      <c r="G225" s="2"/>
      <c r="H225" s="2"/>
      <c r="I225" s="2">
        <v>1</v>
      </c>
      <c r="J225" s="2"/>
      <c r="K225" s="221"/>
      <c r="L225" s="45">
        <v>1</v>
      </c>
      <c r="M225" s="1"/>
      <c r="N225" s="1"/>
      <c r="O225" s="2"/>
      <c r="P225" s="1"/>
      <c r="Q225" s="35">
        <v>2</v>
      </c>
      <c r="R225" s="36"/>
      <c r="S225" s="1"/>
    </row>
    <row r="226" spans="1:19" ht="12.75" customHeight="1" x14ac:dyDescent="0.2">
      <c r="A226" s="46" t="s">
        <v>55</v>
      </c>
      <c r="B226" s="2"/>
      <c r="C226" s="2"/>
      <c r="D226" s="2"/>
      <c r="E226" s="2"/>
      <c r="F226" s="2"/>
      <c r="G226" s="2"/>
      <c r="H226" s="2"/>
      <c r="I226" s="2"/>
      <c r="J226" s="2"/>
      <c r="K226" s="221"/>
      <c r="L226" s="45"/>
      <c r="M226" s="1"/>
      <c r="N226" s="1"/>
      <c r="O226" s="2"/>
      <c r="P226" s="1"/>
      <c r="Q226" s="35"/>
      <c r="R226" s="36"/>
      <c r="S226" s="1"/>
    </row>
    <row r="227" spans="1:19" ht="12.75" customHeight="1" x14ac:dyDescent="0.2">
      <c r="A227" s="46" t="s">
        <v>56</v>
      </c>
      <c r="B227" s="2"/>
      <c r="C227" s="2"/>
      <c r="D227" s="2"/>
      <c r="E227" s="2"/>
      <c r="F227" s="2"/>
      <c r="G227" s="2"/>
      <c r="H227" s="2"/>
      <c r="I227" s="2"/>
      <c r="J227" s="2"/>
      <c r="K227" s="221"/>
      <c r="L227" s="45"/>
      <c r="M227" s="1"/>
      <c r="N227" s="1"/>
      <c r="O227" s="2"/>
      <c r="P227" s="1"/>
      <c r="Q227" s="35"/>
      <c r="R227" s="36"/>
      <c r="S227" s="1"/>
    </row>
    <row r="228" spans="1:19" ht="12.75" customHeight="1" x14ac:dyDescent="0.2">
      <c r="L228" s="2">
        <f>SUM(L221:L225)</f>
        <v>68</v>
      </c>
      <c r="M228" s="1">
        <f>L221/B214</f>
        <v>0.55140186915887845</v>
      </c>
      <c r="N228" s="1">
        <f>L228/B214</f>
        <v>0.63551401869158874</v>
      </c>
      <c r="O228" s="1">
        <f>N228-M228</f>
        <v>8.411214953271029E-2</v>
      </c>
      <c r="P228" s="1"/>
    </row>
    <row r="229" spans="1:19" ht="12.75" customHeight="1" x14ac:dyDescent="0.3">
      <c r="A229" s="61" t="s">
        <v>67</v>
      </c>
      <c r="M229" s="1"/>
      <c r="N229" s="1"/>
      <c r="P229" s="1"/>
    </row>
    <row r="230" spans="1:19" ht="38.25" customHeight="1" x14ac:dyDescent="0.2">
      <c r="B230" s="306" t="s">
        <v>3</v>
      </c>
      <c r="C230" s="307"/>
      <c r="D230" s="307"/>
      <c r="E230" s="307"/>
      <c r="F230" s="307"/>
      <c r="G230" s="307"/>
      <c r="H230" s="307"/>
      <c r="I230" s="307"/>
      <c r="J230" s="307"/>
      <c r="K230" s="307"/>
      <c r="M230" s="10" t="s">
        <v>11</v>
      </c>
      <c r="N230" s="10" t="s">
        <v>12</v>
      </c>
      <c r="O230" s="11" t="s">
        <v>13</v>
      </c>
      <c r="P230" s="10" t="s">
        <v>14</v>
      </c>
      <c r="Q230" s="12" t="s">
        <v>15</v>
      </c>
      <c r="R230" s="12" t="s">
        <v>16</v>
      </c>
      <c r="S230" s="13" t="s">
        <v>17</v>
      </c>
    </row>
    <row r="231" spans="1:19" ht="12.75" customHeight="1" x14ac:dyDescent="0.2">
      <c r="A231" s="15" t="s">
        <v>18</v>
      </c>
      <c r="B231" s="16">
        <v>1</v>
      </c>
      <c r="C231" s="16">
        <v>2</v>
      </c>
      <c r="D231" s="16">
        <v>3</v>
      </c>
      <c r="E231" s="16">
        <v>4</v>
      </c>
      <c r="F231" s="16">
        <v>5</v>
      </c>
      <c r="G231" s="16">
        <v>6</v>
      </c>
      <c r="H231" s="16">
        <v>7</v>
      </c>
      <c r="I231" s="16">
        <v>8</v>
      </c>
      <c r="J231" s="16">
        <v>9</v>
      </c>
      <c r="K231" s="279">
        <v>10</v>
      </c>
      <c r="L231" s="17" t="s">
        <v>19</v>
      </c>
      <c r="M231" s="21"/>
      <c r="N231" s="21"/>
      <c r="O231" s="22"/>
      <c r="P231" s="23"/>
      <c r="Q231" s="24"/>
      <c r="R231" s="24"/>
      <c r="S231" s="1"/>
    </row>
    <row r="232" spans="1:19" ht="12.75" customHeight="1" x14ac:dyDescent="0.2">
      <c r="A232" s="40" t="s">
        <v>26</v>
      </c>
      <c r="B232" s="25">
        <v>98</v>
      </c>
      <c r="C232" s="25"/>
      <c r="D232" s="25"/>
      <c r="E232" s="25"/>
      <c r="F232" s="25"/>
      <c r="G232" s="25"/>
      <c r="H232" s="25"/>
      <c r="I232" s="25"/>
      <c r="J232" s="25"/>
      <c r="K232" s="104"/>
      <c r="L232" s="26"/>
      <c r="M232" s="21"/>
      <c r="N232" s="21"/>
      <c r="O232" s="22"/>
      <c r="P232" s="23"/>
      <c r="Q232" s="29">
        <f>B232</f>
        <v>98</v>
      </c>
      <c r="R232" s="24"/>
      <c r="S232" s="1"/>
    </row>
    <row r="233" spans="1:19" ht="12.75" customHeight="1" x14ac:dyDescent="0.2">
      <c r="A233" s="40" t="s">
        <v>27</v>
      </c>
      <c r="B233" s="25"/>
      <c r="C233" s="25">
        <v>90</v>
      </c>
      <c r="D233" s="25"/>
      <c r="E233" s="25"/>
      <c r="F233" s="25"/>
      <c r="G233" s="25"/>
      <c r="H233" s="25"/>
      <c r="I233" s="25"/>
      <c r="J233" s="25"/>
      <c r="K233" s="104"/>
      <c r="L233" s="26"/>
      <c r="M233" s="21"/>
      <c r="N233" s="21"/>
      <c r="O233" s="22"/>
      <c r="P233" s="23">
        <f>C233/B232</f>
        <v>0.91836734693877553</v>
      </c>
      <c r="Q233" s="35">
        <v>91</v>
      </c>
      <c r="R233" s="36">
        <f t="shared" ref="R233:R239" si="64">Q233/Q232</f>
        <v>0.9285714285714286</v>
      </c>
      <c r="S233" s="1">
        <f t="shared" ref="S233:S239" si="65">100%-R233</f>
        <v>7.1428571428571397E-2</v>
      </c>
    </row>
    <row r="234" spans="1:19" ht="12.75" customHeight="1" x14ac:dyDescent="0.2">
      <c r="A234" s="46" t="s">
        <v>28</v>
      </c>
      <c r="B234" s="2"/>
      <c r="C234" s="2"/>
      <c r="D234" s="2">
        <v>84</v>
      </c>
      <c r="E234" s="2"/>
      <c r="F234" s="2"/>
      <c r="G234" s="2"/>
      <c r="H234" s="2"/>
      <c r="I234" s="2"/>
      <c r="J234" s="2"/>
      <c r="K234" s="221"/>
      <c r="L234" s="45"/>
      <c r="M234" s="1"/>
      <c r="N234" s="1"/>
      <c r="O234" s="2"/>
      <c r="P234" s="23">
        <f>D234/C233</f>
        <v>0.93333333333333335</v>
      </c>
      <c r="Q234" s="35">
        <v>87</v>
      </c>
      <c r="R234" s="36">
        <f t="shared" si="64"/>
        <v>0.95604395604395609</v>
      </c>
      <c r="S234" s="1">
        <f t="shared" si="65"/>
        <v>4.3956043956043911E-2</v>
      </c>
    </row>
    <row r="235" spans="1:19" ht="12.75" customHeight="1" x14ac:dyDescent="0.2">
      <c r="A235" s="46" t="s">
        <v>29</v>
      </c>
      <c r="E235" s="2">
        <v>73</v>
      </c>
      <c r="L235" s="45"/>
      <c r="M235" s="1"/>
      <c r="N235" s="1"/>
      <c r="P235" s="1">
        <f>E235/D234</f>
        <v>0.86904761904761907</v>
      </c>
      <c r="Q235" s="35">
        <v>86</v>
      </c>
      <c r="R235" s="36">
        <f t="shared" si="64"/>
        <v>0.9885057471264368</v>
      </c>
      <c r="S235" s="1">
        <f t="shared" si="65"/>
        <v>1.1494252873563204E-2</v>
      </c>
    </row>
    <row r="236" spans="1:19" ht="12.75" customHeight="1" x14ac:dyDescent="0.2">
      <c r="A236" s="40" t="s">
        <v>30</v>
      </c>
      <c r="F236" s="2">
        <v>61</v>
      </c>
      <c r="L236" s="45"/>
      <c r="M236" s="1"/>
      <c r="N236" s="1"/>
      <c r="P236" s="1">
        <f>F236/E235</f>
        <v>0.83561643835616439</v>
      </c>
      <c r="Q236" s="35">
        <v>84</v>
      </c>
      <c r="R236" s="36">
        <f t="shared" si="64"/>
        <v>0.97674418604651159</v>
      </c>
      <c r="S236" s="1">
        <f t="shared" si="65"/>
        <v>2.3255813953488413E-2</v>
      </c>
    </row>
    <row r="237" spans="1:19" ht="12.75" customHeight="1" x14ac:dyDescent="0.2">
      <c r="A237" s="40" t="s">
        <v>31</v>
      </c>
      <c r="G237" s="2">
        <v>50</v>
      </c>
      <c r="L237" s="45"/>
      <c r="M237" s="1"/>
      <c r="N237" s="1"/>
      <c r="P237" s="1">
        <f>G237/F236</f>
        <v>0.81967213114754101</v>
      </c>
      <c r="Q237" s="35">
        <v>72</v>
      </c>
      <c r="R237" s="36">
        <f t="shared" si="64"/>
        <v>0.8571428571428571</v>
      </c>
      <c r="S237" s="1">
        <f t="shared" si="65"/>
        <v>0.1428571428571429</v>
      </c>
    </row>
    <row r="238" spans="1:19" ht="12.75" customHeight="1" x14ac:dyDescent="0.2">
      <c r="A238" s="46" t="s">
        <v>50</v>
      </c>
      <c r="H238" s="2">
        <v>44</v>
      </c>
      <c r="L238" s="45"/>
      <c r="M238" s="1"/>
      <c r="N238" s="1"/>
      <c r="P238" s="1">
        <f>H238/G237</f>
        <v>0.88</v>
      </c>
      <c r="Q238" s="35">
        <v>65</v>
      </c>
      <c r="R238" s="36">
        <f t="shared" si="64"/>
        <v>0.90277777777777779</v>
      </c>
      <c r="S238" s="1">
        <f t="shared" si="65"/>
        <v>9.722222222222221E-2</v>
      </c>
    </row>
    <row r="239" spans="1:19" ht="12.75" customHeight="1" x14ac:dyDescent="0.2">
      <c r="A239" s="46" t="s">
        <v>51</v>
      </c>
      <c r="I239" s="2">
        <v>43</v>
      </c>
      <c r="L239" s="45">
        <v>30</v>
      </c>
      <c r="M239" s="1"/>
      <c r="N239" s="1"/>
      <c r="P239" s="1">
        <f>I239/H238</f>
        <v>0.97727272727272729</v>
      </c>
      <c r="Q239" s="35">
        <v>66</v>
      </c>
      <c r="R239" s="36">
        <f t="shared" si="64"/>
        <v>1.0153846153846153</v>
      </c>
      <c r="S239" s="1">
        <f t="shared" si="65"/>
        <v>-1.538461538461533E-2</v>
      </c>
    </row>
    <row r="240" spans="1:19" ht="12.75" customHeight="1" x14ac:dyDescent="0.2">
      <c r="A240" s="46" t="s">
        <v>52</v>
      </c>
      <c r="I240" s="2">
        <v>11</v>
      </c>
      <c r="L240" s="45">
        <v>10</v>
      </c>
      <c r="M240" s="1"/>
      <c r="N240" s="1"/>
      <c r="P240" s="1"/>
      <c r="Q240" s="35">
        <v>36</v>
      </c>
      <c r="R240" s="36"/>
      <c r="S240" s="1"/>
    </row>
    <row r="241" spans="1:19" ht="12.75" customHeight="1" x14ac:dyDescent="0.2">
      <c r="A241" s="46" t="s">
        <v>53</v>
      </c>
      <c r="I241" s="2">
        <v>11</v>
      </c>
      <c r="L241" s="45">
        <v>8</v>
      </c>
      <c r="M241" s="1"/>
      <c r="N241" s="1"/>
      <c r="P241" s="1"/>
      <c r="Q241" s="35">
        <v>23</v>
      </c>
      <c r="R241" s="36"/>
      <c r="S241" s="1"/>
    </row>
    <row r="242" spans="1:19" ht="12.75" customHeight="1" x14ac:dyDescent="0.2">
      <c r="A242" s="46" t="s">
        <v>54</v>
      </c>
      <c r="I242" s="2">
        <v>5</v>
      </c>
      <c r="L242" s="45">
        <v>6</v>
      </c>
      <c r="M242" s="1"/>
      <c r="N242" s="1"/>
      <c r="P242" s="1"/>
      <c r="Q242" s="35">
        <v>12</v>
      </c>
      <c r="R242" s="36"/>
      <c r="S242" s="1"/>
    </row>
    <row r="243" spans="1:19" ht="12.75" customHeight="1" x14ac:dyDescent="0.2">
      <c r="A243" s="46" t="s">
        <v>55</v>
      </c>
      <c r="I243" s="2">
        <v>4</v>
      </c>
      <c r="L243" s="45">
        <v>5</v>
      </c>
      <c r="M243" s="1"/>
      <c r="N243" s="1"/>
      <c r="P243" s="1"/>
      <c r="Q243" s="35">
        <v>8</v>
      </c>
      <c r="R243" s="36"/>
      <c r="S243" s="1"/>
    </row>
    <row r="244" spans="1:19" ht="12.75" customHeight="1" x14ac:dyDescent="0.2">
      <c r="A244" s="46" t="s">
        <v>56</v>
      </c>
      <c r="I244" s="2">
        <v>1</v>
      </c>
      <c r="L244" s="45"/>
      <c r="M244" s="1"/>
      <c r="N244" s="1"/>
      <c r="P244" s="1"/>
      <c r="Q244" s="35"/>
      <c r="R244" s="36"/>
      <c r="S244" s="1"/>
    </row>
    <row r="245" spans="1:19" ht="12.75" customHeight="1" x14ac:dyDescent="0.2">
      <c r="A245" s="46"/>
      <c r="L245" s="45"/>
      <c r="M245" s="1"/>
      <c r="N245" s="1"/>
      <c r="P245" s="1"/>
      <c r="Q245" s="35"/>
      <c r="R245" s="36"/>
      <c r="S245" s="1"/>
    </row>
    <row r="246" spans="1:19" ht="12.75" customHeight="1" x14ac:dyDescent="0.2">
      <c r="A246" s="46"/>
      <c r="L246" s="2">
        <f>SUM(L239:L243)</f>
        <v>59</v>
      </c>
      <c r="M246" s="1">
        <f>L239/B232</f>
        <v>0.30612244897959184</v>
      </c>
      <c r="N246" s="1">
        <f>L246/B232</f>
        <v>0.60204081632653061</v>
      </c>
      <c r="O246" s="1">
        <f>N246-M246</f>
        <v>0.29591836734693877</v>
      </c>
      <c r="P246" s="1"/>
    </row>
    <row r="247" spans="1:19" ht="12.75" customHeight="1" x14ac:dyDescent="0.3">
      <c r="A247" s="61" t="s">
        <v>72</v>
      </c>
      <c r="M247" s="1"/>
      <c r="N247" s="1"/>
      <c r="P247" s="1"/>
    </row>
    <row r="248" spans="1:19" ht="38.25" customHeight="1" x14ac:dyDescent="0.2">
      <c r="B248" s="306" t="s">
        <v>3</v>
      </c>
      <c r="C248" s="307"/>
      <c r="D248" s="307"/>
      <c r="E248" s="307"/>
      <c r="F248" s="307"/>
      <c r="G248" s="307"/>
      <c r="H248" s="307"/>
      <c r="I248" s="307"/>
      <c r="J248" s="307"/>
      <c r="K248" s="307"/>
      <c r="M248" s="10" t="s">
        <v>11</v>
      </c>
      <c r="N248" s="10" t="s">
        <v>12</v>
      </c>
      <c r="O248" s="11" t="s">
        <v>13</v>
      </c>
      <c r="P248" s="10" t="s">
        <v>14</v>
      </c>
      <c r="Q248" s="12" t="s">
        <v>15</v>
      </c>
      <c r="R248" s="12" t="s">
        <v>16</v>
      </c>
      <c r="S248" s="13" t="s">
        <v>17</v>
      </c>
    </row>
    <row r="249" spans="1:19" ht="12.75" customHeight="1" x14ac:dyDescent="0.2">
      <c r="A249" s="15" t="s">
        <v>18</v>
      </c>
      <c r="B249" s="16">
        <v>1</v>
      </c>
      <c r="C249" s="16">
        <v>2</v>
      </c>
      <c r="D249" s="16">
        <v>3</v>
      </c>
      <c r="E249" s="16">
        <v>4</v>
      </c>
      <c r="F249" s="16">
        <v>5</v>
      </c>
      <c r="G249" s="16">
        <v>6</v>
      </c>
      <c r="H249" s="16">
        <v>7</v>
      </c>
      <c r="I249" s="16">
        <v>8</v>
      </c>
      <c r="J249" s="16">
        <v>9</v>
      </c>
      <c r="K249" s="279">
        <v>10</v>
      </c>
      <c r="L249" s="17" t="s">
        <v>19</v>
      </c>
      <c r="M249" s="21"/>
      <c r="N249" s="21"/>
      <c r="O249" s="22"/>
      <c r="P249" s="23"/>
      <c r="Q249" s="24"/>
      <c r="R249" s="24"/>
      <c r="S249" s="1"/>
    </row>
    <row r="250" spans="1:19" ht="12.75" customHeight="1" x14ac:dyDescent="0.2">
      <c r="A250" s="40" t="s">
        <v>27</v>
      </c>
      <c r="B250" s="25">
        <v>115</v>
      </c>
      <c r="C250" s="25"/>
      <c r="D250" s="25"/>
      <c r="E250" s="25"/>
      <c r="F250" s="25"/>
      <c r="G250" s="25"/>
      <c r="H250" s="25"/>
      <c r="I250" s="25"/>
      <c r="J250" s="25"/>
      <c r="K250" s="104"/>
      <c r="L250" s="26"/>
      <c r="M250" s="21"/>
      <c r="N250" s="21"/>
      <c r="O250" s="22"/>
      <c r="P250" s="23"/>
      <c r="Q250" s="29">
        <f>B250</f>
        <v>115</v>
      </c>
      <c r="R250" s="24"/>
      <c r="S250" s="1"/>
    </row>
    <row r="251" spans="1:19" ht="12.75" customHeight="1" x14ac:dyDescent="0.2">
      <c r="A251" s="46" t="s">
        <v>28</v>
      </c>
      <c r="C251" s="2">
        <v>92</v>
      </c>
      <c r="L251" s="26"/>
      <c r="M251" s="1"/>
      <c r="N251" s="1"/>
      <c r="P251" s="1">
        <f>C251/B250</f>
        <v>0.8</v>
      </c>
      <c r="Q251" s="35">
        <v>95</v>
      </c>
      <c r="R251" s="36">
        <f t="shared" ref="R251:R257" si="66">Q251/Q250</f>
        <v>0.82608695652173914</v>
      </c>
      <c r="S251" s="1">
        <f t="shared" ref="S251:S257" si="67">100%-R251</f>
        <v>0.17391304347826086</v>
      </c>
    </row>
    <row r="252" spans="1:19" ht="12.75" customHeight="1" x14ac:dyDescent="0.2">
      <c r="A252" s="46" t="s">
        <v>29</v>
      </c>
      <c r="D252" s="2">
        <v>89</v>
      </c>
      <c r="L252" s="26"/>
      <c r="M252" s="1"/>
      <c r="N252" s="1"/>
      <c r="P252" s="1">
        <f>D252/C251</f>
        <v>0.96739130434782605</v>
      </c>
      <c r="Q252" s="35">
        <v>92</v>
      </c>
      <c r="R252" s="36">
        <f t="shared" si="66"/>
        <v>0.96842105263157896</v>
      </c>
      <c r="S252" s="1">
        <f t="shared" si="67"/>
        <v>3.157894736842104E-2</v>
      </c>
    </row>
    <row r="253" spans="1:19" ht="12.75" customHeight="1" x14ac:dyDescent="0.2">
      <c r="A253" s="40" t="s">
        <v>30</v>
      </c>
      <c r="E253" s="2">
        <v>82</v>
      </c>
      <c r="L253" s="26"/>
      <c r="M253" s="1"/>
      <c r="N253" s="1"/>
      <c r="P253" s="1">
        <f>E253/D252</f>
        <v>0.9213483146067416</v>
      </c>
      <c r="Q253" s="35">
        <v>92</v>
      </c>
      <c r="R253" s="36">
        <f t="shared" si="66"/>
        <v>1</v>
      </c>
      <c r="S253" s="1">
        <f t="shared" si="67"/>
        <v>0</v>
      </c>
    </row>
    <row r="254" spans="1:19" ht="12.75" customHeight="1" x14ac:dyDescent="0.2">
      <c r="A254" s="40" t="s">
        <v>31</v>
      </c>
      <c r="F254" s="2">
        <v>77</v>
      </c>
      <c r="L254" s="26"/>
      <c r="M254" s="1"/>
      <c r="N254" s="1"/>
      <c r="P254" s="1">
        <f>F254/E253</f>
        <v>0.93902439024390238</v>
      </c>
      <c r="Q254" s="35">
        <v>88</v>
      </c>
      <c r="R254" s="36">
        <f t="shared" si="66"/>
        <v>0.95652173913043481</v>
      </c>
      <c r="S254" s="1">
        <f t="shared" si="67"/>
        <v>4.3478260869565188E-2</v>
      </c>
    </row>
    <row r="255" spans="1:19" ht="12.75" customHeight="1" x14ac:dyDescent="0.2">
      <c r="A255" s="46" t="s">
        <v>50</v>
      </c>
      <c r="G255" s="2">
        <v>75</v>
      </c>
      <c r="L255" s="26"/>
      <c r="M255" s="1"/>
      <c r="N255" s="1"/>
      <c r="P255" s="1">
        <f>G255/F254</f>
        <v>0.97402597402597402</v>
      </c>
      <c r="Q255" s="35">
        <v>87</v>
      </c>
      <c r="R255" s="36">
        <f t="shared" si="66"/>
        <v>0.98863636363636365</v>
      </c>
      <c r="S255" s="1">
        <f t="shared" si="67"/>
        <v>1.1363636363636354E-2</v>
      </c>
    </row>
    <row r="256" spans="1:19" ht="12.75" customHeight="1" x14ac:dyDescent="0.2">
      <c r="A256" s="46" t="s">
        <v>51</v>
      </c>
      <c r="H256" s="2">
        <v>71</v>
      </c>
      <c r="L256" s="26"/>
      <c r="M256" s="1"/>
      <c r="N256" s="1"/>
      <c r="P256" s="1">
        <f>H256/G255</f>
        <v>0.94666666666666666</v>
      </c>
      <c r="Q256" s="35">
        <v>84</v>
      </c>
      <c r="R256" s="36">
        <f t="shared" si="66"/>
        <v>0.96551724137931039</v>
      </c>
      <c r="S256" s="1">
        <f t="shared" si="67"/>
        <v>3.4482758620689613E-2</v>
      </c>
    </row>
    <row r="257" spans="1:43" ht="12.75" customHeight="1" x14ac:dyDescent="0.2">
      <c r="A257" s="46" t="s">
        <v>52</v>
      </c>
      <c r="I257" s="2">
        <v>69</v>
      </c>
      <c r="L257" s="26">
        <v>60</v>
      </c>
      <c r="M257" s="1"/>
      <c r="N257" s="1"/>
      <c r="P257" s="1">
        <f>I257/H256</f>
        <v>0.971830985915493</v>
      </c>
      <c r="Q257" s="35">
        <v>87</v>
      </c>
      <c r="R257" s="36">
        <f t="shared" si="66"/>
        <v>1.0357142857142858</v>
      </c>
      <c r="S257" s="1">
        <f t="shared" si="67"/>
        <v>-3.5714285714285809E-2</v>
      </c>
    </row>
    <row r="258" spans="1:43" ht="12.75" customHeight="1" x14ac:dyDescent="0.2">
      <c r="A258" s="46" t="s">
        <v>53</v>
      </c>
      <c r="I258" s="2">
        <v>16</v>
      </c>
      <c r="L258" s="45">
        <v>19</v>
      </c>
      <c r="M258" s="1"/>
      <c r="N258" s="1"/>
      <c r="P258" s="1"/>
      <c r="Q258" s="35">
        <v>27</v>
      </c>
      <c r="R258" s="36"/>
      <c r="S258" s="1"/>
    </row>
    <row r="259" spans="1:43" ht="12.75" customHeight="1" x14ac:dyDescent="0.2">
      <c r="A259" s="46" t="s">
        <v>54</v>
      </c>
      <c r="I259" s="2">
        <v>3</v>
      </c>
      <c r="L259" s="45">
        <v>3</v>
      </c>
      <c r="M259" s="1"/>
      <c r="N259" s="1"/>
      <c r="P259" s="1"/>
      <c r="Q259" s="35">
        <v>7</v>
      </c>
      <c r="R259" s="36"/>
      <c r="S259" s="1"/>
    </row>
    <row r="260" spans="1:43" ht="12.75" customHeight="1" x14ac:dyDescent="0.2">
      <c r="A260" s="46" t="s">
        <v>55</v>
      </c>
      <c r="I260" s="2">
        <v>2</v>
      </c>
      <c r="L260" s="45"/>
      <c r="M260" s="1"/>
      <c r="N260" s="1"/>
      <c r="P260" s="1"/>
      <c r="Q260" s="35">
        <v>3</v>
      </c>
      <c r="R260" s="36"/>
      <c r="S260" s="1"/>
    </row>
    <row r="261" spans="1:43" ht="12.75" customHeight="1" x14ac:dyDescent="0.2">
      <c r="A261" s="46" t="s">
        <v>56</v>
      </c>
      <c r="I261" s="2">
        <v>2</v>
      </c>
      <c r="L261" s="45">
        <v>2</v>
      </c>
      <c r="M261" s="1"/>
      <c r="N261" s="1"/>
      <c r="P261" s="1"/>
      <c r="Q261" s="35">
        <v>2</v>
      </c>
      <c r="R261" s="36"/>
      <c r="S261" s="1"/>
    </row>
    <row r="262" spans="1:43" ht="12.75" customHeight="1" x14ac:dyDescent="0.2">
      <c r="A262" s="46" t="s">
        <v>57</v>
      </c>
      <c r="I262" s="2">
        <v>1</v>
      </c>
      <c r="L262" s="45"/>
      <c r="M262" s="1"/>
      <c r="N262" s="1"/>
      <c r="P262" s="1"/>
      <c r="Q262" s="35">
        <v>1</v>
      </c>
      <c r="R262" s="36"/>
      <c r="S262" s="1"/>
    </row>
    <row r="263" spans="1:43" ht="12.75" customHeight="1" x14ac:dyDescent="0.2">
      <c r="A263" s="46" t="s">
        <v>58</v>
      </c>
      <c r="I263" s="2">
        <v>1</v>
      </c>
      <c r="L263" s="45"/>
      <c r="M263" s="1"/>
      <c r="N263" s="1"/>
      <c r="P263" s="1"/>
      <c r="Q263" s="35">
        <v>1</v>
      </c>
      <c r="R263" s="36"/>
      <c r="S263" s="1"/>
    </row>
    <row r="264" spans="1:43" ht="12.75" customHeight="1" x14ac:dyDescent="0.2">
      <c r="A264" s="46" t="s">
        <v>59</v>
      </c>
      <c r="I264" s="2">
        <v>1</v>
      </c>
      <c r="L264" s="45">
        <v>1</v>
      </c>
      <c r="M264" s="1"/>
      <c r="N264" s="1"/>
      <c r="P264" s="1"/>
      <c r="Q264" s="35">
        <v>1</v>
      </c>
      <c r="R264" s="36"/>
      <c r="S264" s="1"/>
    </row>
    <row r="265" spans="1:43" ht="12.75" customHeight="1" x14ac:dyDescent="0.2">
      <c r="A265" s="46"/>
      <c r="L265" s="45"/>
      <c r="M265" s="1"/>
      <c r="N265" s="1"/>
      <c r="P265" s="1"/>
      <c r="Q265" s="35"/>
      <c r="R265" s="36"/>
      <c r="S265" s="1"/>
    </row>
    <row r="266" spans="1:43" ht="12.75" customHeight="1" x14ac:dyDescent="0.2">
      <c r="L266" s="2">
        <f>SUM(L257:L264)</f>
        <v>85</v>
      </c>
      <c r="M266" s="1">
        <f>L257/B250</f>
        <v>0.52173913043478259</v>
      </c>
      <c r="N266" s="1">
        <f>L266/B250</f>
        <v>0.73913043478260865</v>
      </c>
      <c r="O266" s="1">
        <f>N266-M266</f>
        <v>0.21739130434782605</v>
      </c>
      <c r="P266" s="1"/>
    </row>
    <row r="267" spans="1:43" ht="12.75" customHeight="1" x14ac:dyDescent="0.3">
      <c r="A267" s="61" t="s">
        <v>75</v>
      </c>
      <c r="M267" s="1"/>
      <c r="N267" s="1"/>
      <c r="P267" s="1"/>
    </row>
    <row r="268" spans="1:43" ht="38.25" customHeight="1" x14ac:dyDescent="0.2">
      <c r="B268" s="306" t="s">
        <v>3</v>
      </c>
      <c r="C268" s="307"/>
      <c r="D268" s="307"/>
      <c r="E268" s="307"/>
      <c r="F268" s="307"/>
      <c r="G268" s="307"/>
      <c r="H268" s="307"/>
      <c r="I268" s="307"/>
      <c r="J268" s="307"/>
      <c r="K268" s="307"/>
      <c r="M268" s="10" t="s">
        <v>11</v>
      </c>
      <c r="N268" s="10" t="s">
        <v>12</v>
      </c>
      <c r="O268" s="11" t="s">
        <v>13</v>
      </c>
      <c r="P268" s="10" t="s">
        <v>14</v>
      </c>
      <c r="Q268" s="12" t="s">
        <v>15</v>
      </c>
      <c r="R268" s="12" t="s">
        <v>16</v>
      </c>
      <c r="S268" s="13" t="s">
        <v>17</v>
      </c>
      <c r="AO268" s="12" t="s">
        <v>15</v>
      </c>
      <c r="AP268" s="12" t="s">
        <v>16</v>
      </c>
      <c r="AQ268" s="13" t="s">
        <v>17</v>
      </c>
    </row>
    <row r="269" spans="1:43" ht="12.75" customHeight="1" x14ac:dyDescent="0.2">
      <c r="A269" s="15" t="s">
        <v>18</v>
      </c>
      <c r="B269" s="16">
        <v>1</v>
      </c>
      <c r="C269" s="16">
        <v>2</v>
      </c>
      <c r="D269" s="16">
        <v>3</v>
      </c>
      <c r="E269" s="16">
        <v>4</v>
      </c>
      <c r="F269" s="16">
        <v>5</v>
      </c>
      <c r="G269" s="16">
        <v>6</v>
      </c>
      <c r="H269" s="16">
        <v>7</v>
      </c>
      <c r="I269" s="16">
        <v>8</v>
      </c>
      <c r="J269" s="16">
        <v>9</v>
      </c>
      <c r="K269" s="279">
        <v>10</v>
      </c>
      <c r="L269" s="17" t="s">
        <v>19</v>
      </c>
      <c r="M269" s="21"/>
      <c r="N269" s="21"/>
      <c r="O269" s="22"/>
      <c r="P269" s="23"/>
      <c r="Q269" s="24"/>
      <c r="R269" s="24"/>
      <c r="S269" s="1"/>
      <c r="AO269" s="24"/>
      <c r="AP269" s="24"/>
      <c r="AQ269" s="1"/>
    </row>
    <row r="270" spans="1:43" ht="12.75" customHeight="1" x14ac:dyDescent="0.2">
      <c r="A270" s="40" t="s">
        <v>28</v>
      </c>
      <c r="B270" s="2">
        <v>108</v>
      </c>
      <c r="C270" s="25"/>
      <c r="D270" s="25"/>
      <c r="E270" s="25"/>
      <c r="F270" s="25"/>
      <c r="G270" s="25"/>
      <c r="H270" s="25"/>
      <c r="I270" s="25"/>
      <c r="J270" s="25"/>
      <c r="K270" s="104"/>
      <c r="L270" s="26"/>
      <c r="M270" s="21"/>
      <c r="N270" s="21"/>
      <c r="O270" s="22"/>
      <c r="P270" s="23"/>
      <c r="Q270" s="29">
        <f>B270</f>
        <v>108</v>
      </c>
      <c r="R270" s="24"/>
      <c r="S270" s="1"/>
      <c r="AO270" s="29">
        <f>B270</f>
        <v>108</v>
      </c>
      <c r="AP270" s="24"/>
      <c r="AQ270" s="1"/>
    </row>
    <row r="271" spans="1:43" ht="12.75" customHeight="1" x14ac:dyDescent="0.2">
      <c r="A271" s="46" t="s">
        <v>29</v>
      </c>
      <c r="C271" s="2">
        <v>82</v>
      </c>
      <c r="L271" s="26"/>
      <c r="M271" s="1"/>
      <c r="N271" s="1"/>
      <c r="P271" s="23">
        <f>C271/B270</f>
        <v>0.7592592592592593</v>
      </c>
      <c r="Q271" s="35">
        <v>83</v>
      </c>
      <c r="R271" s="36">
        <f t="shared" ref="R271:R277" si="68">Q271/Q270</f>
        <v>0.76851851851851849</v>
      </c>
      <c r="S271" s="1">
        <f t="shared" ref="S271:S277" si="69">100%-R271</f>
        <v>0.23148148148148151</v>
      </c>
      <c r="AO271" s="35"/>
      <c r="AP271" s="36">
        <f>AO271/AO270</f>
        <v>0</v>
      </c>
      <c r="AQ271" s="1">
        <f>100%-AP271</f>
        <v>1</v>
      </c>
    </row>
    <row r="272" spans="1:43" ht="12.75" customHeight="1" x14ac:dyDescent="0.2">
      <c r="A272" s="40" t="s">
        <v>30</v>
      </c>
      <c r="D272" s="2">
        <v>71</v>
      </c>
      <c r="L272" s="26"/>
      <c r="M272" s="1"/>
      <c r="N272" s="1"/>
      <c r="P272" s="1">
        <f>D272/C271</f>
        <v>0.86585365853658536</v>
      </c>
      <c r="Q272" s="35">
        <v>80</v>
      </c>
      <c r="R272" s="36">
        <f t="shared" si="68"/>
        <v>0.96385542168674698</v>
      </c>
      <c r="S272" s="1">
        <f t="shared" si="69"/>
        <v>3.6144578313253017E-2</v>
      </c>
      <c r="AO272" s="35"/>
      <c r="AP272" s="36"/>
      <c r="AQ272" s="1"/>
    </row>
    <row r="273" spans="1:43" ht="12.75" customHeight="1" x14ac:dyDescent="0.2">
      <c r="A273" s="40" t="s">
        <v>31</v>
      </c>
      <c r="E273" s="2">
        <v>65</v>
      </c>
      <c r="L273" s="26"/>
      <c r="M273" s="1"/>
      <c r="N273" s="1"/>
      <c r="P273" s="1">
        <f>E273/D272</f>
        <v>0.91549295774647887</v>
      </c>
      <c r="Q273" s="35">
        <v>79</v>
      </c>
      <c r="R273" s="36">
        <f t="shared" si="68"/>
        <v>0.98750000000000004</v>
      </c>
      <c r="S273" s="1">
        <f t="shared" si="69"/>
        <v>1.2499999999999956E-2</v>
      </c>
      <c r="AO273" s="35"/>
      <c r="AP273" s="36"/>
      <c r="AQ273" s="1"/>
    </row>
    <row r="274" spans="1:43" ht="12.75" customHeight="1" x14ac:dyDescent="0.2">
      <c r="A274" s="46" t="s">
        <v>50</v>
      </c>
      <c r="F274" s="2">
        <v>54</v>
      </c>
      <c r="L274" s="26"/>
      <c r="M274" s="1"/>
      <c r="N274" s="1"/>
      <c r="P274" s="1">
        <f>F274/E273</f>
        <v>0.83076923076923082</v>
      </c>
      <c r="Q274" s="35">
        <v>75</v>
      </c>
      <c r="R274" s="36">
        <f t="shared" si="68"/>
        <v>0.94936708860759489</v>
      </c>
      <c r="S274" s="1">
        <f t="shared" si="69"/>
        <v>5.0632911392405111E-2</v>
      </c>
      <c r="AO274" s="35"/>
      <c r="AP274" s="36"/>
      <c r="AQ274" s="1"/>
    </row>
    <row r="275" spans="1:43" ht="12.75" customHeight="1" x14ac:dyDescent="0.2">
      <c r="A275" s="46" t="s">
        <v>51</v>
      </c>
      <c r="G275" s="2">
        <v>43</v>
      </c>
      <c r="L275" s="26"/>
      <c r="M275" s="1"/>
      <c r="N275" s="1"/>
      <c r="P275" s="1">
        <f>G275/F274</f>
        <v>0.79629629629629628</v>
      </c>
      <c r="Q275" s="35">
        <v>73</v>
      </c>
      <c r="R275" s="36">
        <f t="shared" si="68"/>
        <v>0.97333333333333338</v>
      </c>
      <c r="S275" s="1">
        <f t="shared" si="69"/>
        <v>2.6666666666666616E-2</v>
      </c>
    </row>
    <row r="276" spans="1:43" ht="12.75" customHeight="1" x14ac:dyDescent="0.2">
      <c r="A276" s="46" t="s">
        <v>52</v>
      </c>
      <c r="H276" s="2">
        <v>42</v>
      </c>
      <c r="L276" s="26"/>
      <c r="M276" s="1"/>
      <c r="N276" s="1"/>
      <c r="P276" s="1">
        <f>H276/G275</f>
        <v>0.97674418604651159</v>
      </c>
      <c r="Q276" s="35">
        <v>72</v>
      </c>
      <c r="R276" s="36">
        <f t="shared" si="68"/>
        <v>0.98630136986301364</v>
      </c>
      <c r="S276" s="1">
        <f t="shared" si="69"/>
        <v>1.3698630136986356E-2</v>
      </c>
    </row>
    <row r="277" spans="1:43" ht="12.75" customHeight="1" x14ac:dyDescent="0.2">
      <c r="A277" s="46" t="s">
        <v>53</v>
      </c>
      <c r="I277" s="2">
        <v>40</v>
      </c>
      <c r="L277" s="26">
        <v>31</v>
      </c>
      <c r="M277" s="1"/>
      <c r="N277" s="1"/>
      <c r="P277" s="1">
        <f>I277/H276</f>
        <v>0.95238095238095233</v>
      </c>
      <c r="Q277" s="35">
        <v>69</v>
      </c>
      <c r="R277" s="36">
        <f t="shared" si="68"/>
        <v>0.95833333333333337</v>
      </c>
      <c r="S277" s="1">
        <f t="shared" si="69"/>
        <v>4.166666666666663E-2</v>
      </c>
    </row>
    <row r="278" spans="1:43" ht="12.75" customHeight="1" x14ac:dyDescent="0.2">
      <c r="A278" s="46" t="s">
        <v>54</v>
      </c>
      <c r="I278" s="2">
        <v>16</v>
      </c>
      <c r="L278" s="45">
        <v>10</v>
      </c>
      <c r="M278" s="1"/>
      <c r="N278" s="1"/>
      <c r="P278" s="1"/>
      <c r="Q278" s="35">
        <v>34</v>
      </c>
      <c r="R278" s="36"/>
      <c r="S278" s="1"/>
    </row>
    <row r="279" spans="1:43" ht="12.75" customHeight="1" x14ac:dyDescent="0.2">
      <c r="A279" s="46" t="s">
        <v>55</v>
      </c>
      <c r="I279" s="2">
        <v>9</v>
      </c>
      <c r="L279" s="45">
        <v>9</v>
      </c>
      <c r="M279" s="1"/>
      <c r="N279" s="1"/>
      <c r="P279" s="1"/>
      <c r="Q279" s="35">
        <v>25</v>
      </c>
      <c r="R279" s="36"/>
      <c r="S279" s="1"/>
    </row>
    <row r="280" spans="1:43" ht="12.75" customHeight="1" x14ac:dyDescent="0.2">
      <c r="A280" s="46" t="s">
        <v>56</v>
      </c>
      <c r="I280" s="2">
        <v>4</v>
      </c>
      <c r="L280" s="45">
        <v>5</v>
      </c>
      <c r="M280" s="1"/>
      <c r="N280" s="1"/>
      <c r="P280" s="1"/>
      <c r="Q280" s="35">
        <v>14</v>
      </c>
      <c r="R280" s="36"/>
      <c r="S280" s="1"/>
    </row>
    <row r="281" spans="1:43" ht="12.75" customHeight="1" x14ac:dyDescent="0.2">
      <c r="A281" s="46" t="s">
        <v>57</v>
      </c>
      <c r="I281" s="2">
        <v>4</v>
      </c>
      <c r="L281" s="45">
        <v>3</v>
      </c>
      <c r="M281" s="1"/>
      <c r="N281" s="1"/>
      <c r="P281" s="1"/>
      <c r="Q281" s="35">
        <v>7</v>
      </c>
      <c r="R281" s="36"/>
      <c r="S281" s="1"/>
    </row>
    <row r="282" spans="1:43" ht="12.75" customHeight="1" x14ac:dyDescent="0.2">
      <c r="A282" s="46" t="s">
        <v>58</v>
      </c>
      <c r="I282" s="2">
        <v>2</v>
      </c>
      <c r="L282" s="45">
        <v>3</v>
      </c>
      <c r="M282" s="1"/>
      <c r="N282" s="1"/>
      <c r="P282" s="1"/>
      <c r="Q282" s="35">
        <v>1</v>
      </c>
      <c r="R282" s="36"/>
      <c r="S282" s="1"/>
    </row>
    <row r="283" spans="1:43" ht="12.75" customHeight="1" x14ac:dyDescent="0.2">
      <c r="A283" s="46" t="s">
        <v>59</v>
      </c>
      <c r="I283" s="2">
        <v>1</v>
      </c>
      <c r="L283" s="45"/>
      <c r="M283" s="1"/>
      <c r="N283" s="1"/>
      <c r="P283" s="1"/>
      <c r="Q283" s="35">
        <v>1</v>
      </c>
      <c r="R283" s="36"/>
      <c r="S283" s="1"/>
    </row>
    <row r="284" spans="1:43" ht="12.75" customHeight="1" x14ac:dyDescent="0.2">
      <c r="A284" s="46" t="s">
        <v>70</v>
      </c>
      <c r="I284" s="2">
        <v>1</v>
      </c>
      <c r="L284" s="45"/>
      <c r="M284" s="1"/>
      <c r="N284" s="1"/>
      <c r="P284" s="1"/>
      <c r="Q284" s="35">
        <v>1</v>
      </c>
      <c r="R284" s="36"/>
      <c r="S284" s="1"/>
    </row>
    <row r="285" spans="1:43" ht="12.75" customHeight="1" x14ac:dyDescent="0.2">
      <c r="A285" s="46" t="s">
        <v>71</v>
      </c>
      <c r="I285" s="2">
        <v>1</v>
      </c>
      <c r="L285" s="45"/>
      <c r="M285" s="1"/>
      <c r="N285" s="1"/>
      <c r="P285" s="1"/>
      <c r="Q285" s="35">
        <v>1</v>
      </c>
      <c r="R285" s="36"/>
      <c r="S285" s="1"/>
    </row>
    <row r="286" spans="1:43" ht="12.75" customHeight="1" x14ac:dyDescent="0.2">
      <c r="A286" s="46" t="s">
        <v>79</v>
      </c>
      <c r="I286" s="2">
        <v>1</v>
      </c>
      <c r="L286" s="45"/>
      <c r="M286" s="1"/>
      <c r="N286" s="1"/>
      <c r="P286" s="1"/>
      <c r="Q286" s="35">
        <v>1</v>
      </c>
      <c r="R286" s="36"/>
      <c r="S286" s="1"/>
    </row>
    <row r="287" spans="1:43" ht="12.75" customHeight="1" x14ac:dyDescent="0.2">
      <c r="L287" s="2">
        <f>SUM(L277:L282)</f>
        <v>61</v>
      </c>
      <c r="M287" s="1">
        <f>L277/B270</f>
        <v>0.28703703703703703</v>
      </c>
      <c r="N287" s="1">
        <f>L287/B270</f>
        <v>0.56481481481481477</v>
      </c>
      <c r="O287" s="1">
        <f>N287-M287</f>
        <v>0.27777777777777773</v>
      </c>
      <c r="P287" s="1"/>
      <c r="Q287" s="35"/>
      <c r="R287" s="36"/>
      <c r="S287" s="1"/>
    </row>
    <row r="288" spans="1:43" ht="12.75" customHeight="1" x14ac:dyDescent="0.2">
      <c r="M288" s="1"/>
      <c r="N288" s="1"/>
      <c r="P288" s="1"/>
      <c r="Q288" s="35"/>
      <c r="R288" s="36"/>
      <c r="S288" s="1"/>
    </row>
    <row r="289" spans="1:19" ht="12.75" customHeight="1" x14ac:dyDescent="0.3">
      <c r="A289" s="61" t="s">
        <v>76</v>
      </c>
      <c r="M289" s="1"/>
      <c r="N289" s="1"/>
      <c r="P289" s="1"/>
    </row>
    <row r="290" spans="1:19" ht="38.25" customHeight="1" x14ac:dyDescent="0.2">
      <c r="B290" s="306" t="s">
        <v>3</v>
      </c>
      <c r="C290" s="307"/>
      <c r="D290" s="307"/>
      <c r="E290" s="307"/>
      <c r="F290" s="307"/>
      <c r="G290" s="307"/>
      <c r="H290" s="307"/>
      <c r="I290" s="307"/>
      <c r="J290" s="307"/>
      <c r="K290" s="307"/>
      <c r="M290" s="10" t="s">
        <v>11</v>
      </c>
      <c r="N290" s="10" t="s">
        <v>12</v>
      </c>
      <c r="O290" s="11" t="s">
        <v>13</v>
      </c>
      <c r="P290" s="10" t="s">
        <v>14</v>
      </c>
      <c r="Q290" s="12" t="s">
        <v>15</v>
      </c>
      <c r="R290" s="12" t="s">
        <v>16</v>
      </c>
      <c r="S290" s="13" t="s">
        <v>17</v>
      </c>
    </row>
    <row r="291" spans="1:19" ht="12.75" customHeight="1" x14ac:dyDescent="0.2">
      <c r="A291" s="15" t="s">
        <v>18</v>
      </c>
      <c r="B291" s="16">
        <v>1</v>
      </c>
      <c r="C291" s="16">
        <v>2</v>
      </c>
      <c r="D291" s="16">
        <v>3</v>
      </c>
      <c r="E291" s="16">
        <v>4</v>
      </c>
      <c r="F291" s="16">
        <v>5</v>
      </c>
      <c r="G291" s="16">
        <v>6</v>
      </c>
      <c r="H291" s="16">
        <v>7</v>
      </c>
      <c r="I291" s="16">
        <v>8</v>
      </c>
      <c r="J291" s="16">
        <v>9</v>
      </c>
      <c r="K291" s="279">
        <v>10</v>
      </c>
      <c r="L291" s="17" t="s">
        <v>19</v>
      </c>
      <c r="M291" s="21"/>
      <c r="N291" s="21"/>
      <c r="O291" s="22"/>
      <c r="P291" s="23"/>
      <c r="Q291" s="24"/>
      <c r="R291" s="24"/>
      <c r="S291" s="1"/>
    </row>
    <row r="292" spans="1:19" ht="12.75" customHeight="1" x14ac:dyDescent="0.2">
      <c r="A292" s="46" t="s">
        <v>29</v>
      </c>
      <c r="B292" s="25">
        <v>105</v>
      </c>
      <c r="C292" s="25"/>
      <c r="D292" s="25"/>
      <c r="E292" s="25"/>
      <c r="F292" s="25"/>
      <c r="G292" s="25"/>
      <c r="H292" s="25"/>
      <c r="I292" s="25"/>
      <c r="J292" s="25"/>
      <c r="K292" s="104"/>
      <c r="L292" s="26"/>
      <c r="M292" s="21"/>
      <c r="N292" s="21"/>
      <c r="O292" s="22"/>
      <c r="P292" s="23"/>
      <c r="Q292" s="29">
        <f>B292</f>
        <v>105</v>
      </c>
      <c r="R292" s="24"/>
      <c r="S292" s="1"/>
    </row>
    <row r="293" spans="1:19" ht="12.75" customHeight="1" x14ac:dyDescent="0.2">
      <c r="A293" s="40" t="s">
        <v>30</v>
      </c>
      <c r="C293" s="2">
        <v>91</v>
      </c>
      <c r="L293" s="26"/>
      <c r="M293" s="1"/>
      <c r="N293" s="1"/>
      <c r="P293" s="23">
        <f>C293/B292</f>
        <v>0.8666666666666667</v>
      </c>
      <c r="Q293" s="35">
        <v>92</v>
      </c>
      <c r="R293" s="36">
        <f t="shared" ref="R293:R299" si="70">Q293/Q292</f>
        <v>0.87619047619047619</v>
      </c>
      <c r="S293" s="1">
        <f t="shared" ref="S293:S299" si="71">100%-R293</f>
        <v>0.12380952380952381</v>
      </c>
    </row>
    <row r="294" spans="1:19" ht="12.75" customHeight="1" x14ac:dyDescent="0.2">
      <c r="A294" s="40" t="s">
        <v>31</v>
      </c>
      <c r="D294" s="2">
        <v>81</v>
      </c>
      <c r="L294" s="26"/>
      <c r="M294" s="1"/>
      <c r="N294" s="1"/>
      <c r="P294" s="1">
        <f>D294/C293</f>
        <v>0.89010989010989006</v>
      </c>
      <c r="Q294" s="35">
        <v>89</v>
      </c>
      <c r="R294" s="36">
        <f t="shared" si="70"/>
        <v>0.96739130434782605</v>
      </c>
      <c r="S294" s="1">
        <f t="shared" si="71"/>
        <v>3.2608695652173947E-2</v>
      </c>
    </row>
    <row r="295" spans="1:19" ht="12.75" customHeight="1" x14ac:dyDescent="0.2">
      <c r="A295" s="46" t="s">
        <v>50</v>
      </c>
      <c r="E295" s="2">
        <v>69</v>
      </c>
      <c r="L295" s="26"/>
      <c r="M295" s="1"/>
      <c r="N295" s="1"/>
      <c r="P295" s="1">
        <f>E295/D294</f>
        <v>0.85185185185185186</v>
      </c>
      <c r="Q295" s="35">
        <v>86</v>
      </c>
      <c r="R295" s="36">
        <f t="shared" si="70"/>
        <v>0.9662921348314607</v>
      </c>
      <c r="S295" s="1">
        <f t="shared" si="71"/>
        <v>3.3707865168539297E-2</v>
      </c>
    </row>
    <row r="296" spans="1:19" ht="12.75" customHeight="1" x14ac:dyDescent="0.2">
      <c r="A296" s="46" t="s">
        <v>51</v>
      </c>
      <c r="F296" s="2">
        <v>63</v>
      </c>
      <c r="L296" s="26"/>
      <c r="M296" s="1"/>
      <c r="N296" s="1"/>
      <c r="P296" s="1">
        <f>F296/E295</f>
        <v>0.91304347826086951</v>
      </c>
      <c r="Q296" s="35">
        <v>80</v>
      </c>
      <c r="R296" s="36">
        <f t="shared" si="70"/>
        <v>0.93023255813953487</v>
      </c>
      <c r="S296" s="1">
        <f t="shared" si="71"/>
        <v>6.9767441860465129E-2</v>
      </c>
    </row>
    <row r="297" spans="1:19" ht="12.75" customHeight="1" x14ac:dyDescent="0.2">
      <c r="A297" s="46" t="s">
        <v>52</v>
      </c>
      <c r="G297" s="2">
        <v>58</v>
      </c>
      <c r="L297" s="26"/>
      <c r="M297" s="1"/>
      <c r="N297" s="1"/>
      <c r="P297" s="1">
        <f>G297/F296</f>
        <v>0.92063492063492058</v>
      </c>
      <c r="Q297" s="35">
        <v>78</v>
      </c>
      <c r="R297" s="36">
        <f t="shared" si="70"/>
        <v>0.97499999999999998</v>
      </c>
      <c r="S297" s="1">
        <f t="shared" si="71"/>
        <v>2.5000000000000022E-2</v>
      </c>
    </row>
    <row r="298" spans="1:19" ht="12.75" customHeight="1" x14ac:dyDescent="0.2">
      <c r="A298" s="46" t="s">
        <v>53</v>
      </c>
      <c r="H298" s="2">
        <v>55</v>
      </c>
      <c r="L298" s="26"/>
      <c r="M298" s="1"/>
      <c r="N298" s="1"/>
      <c r="P298" s="1">
        <f>H298/G297</f>
        <v>0.94827586206896552</v>
      </c>
      <c r="Q298" s="35">
        <v>73</v>
      </c>
      <c r="R298" s="36">
        <f t="shared" si="70"/>
        <v>0.9358974358974359</v>
      </c>
      <c r="S298" s="1">
        <f t="shared" si="71"/>
        <v>6.4102564102564097E-2</v>
      </c>
    </row>
    <row r="299" spans="1:19" ht="12.75" customHeight="1" x14ac:dyDescent="0.2">
      <c r="A299" s="46" t="s">
        <v>54</v>
      </c>
      <c r="I299" s="2">
        <v>50</v>
      </c>
      <c r="L299" s="26">
        <v>47</v>
      </c>
      <c r="M299" s="1"/>
      <c r="N299" s="1"/>
      <c r="P299" s="1">
        <f>I299/H298</f>
        <v>0.90909090909090906</v>
      </c>
      <c r="Q299" s="35">
        <v>75</v>
      </c>
      <c r="R299" s="36">
        <f t="shared" si="70"/>
        <v>1.0273972602739727</v>
      </c>
      <c r="S299" s="1">
        <f t="shared" si="71"/>
        <v>-2.7397260273972712E-2</v>
      </c>
    </row>
    <row r="300" spans="1:19" ht="12.75" customHeight="1" x14ac:dyDescent="0.2">
      <c r="A300" s="46" t="s">
        <v>55</v>
      </c>
      <c r="I300" s="2">
        <v>13</v>
      </c>
      <c r="L300" s="45">
        <v>13</v>
      </c>
      <c r="M300" s="1"/>
      <c r="N300" s="1"/>
      <c r="P300" s="1"/>
      <c r="Q300" s="35">
        <v>27</v>
      </c>
      <c r="R300" s="36"/>
      <c r="S300" s="1"/>
    </row>
    <row r="301" spans="1:19" ht="12.75" customHeight="1" x14ac:dyDescent="0.2">
      <c r="A301" s="46" t="s">
        <v>56</v>
      </c>
      <c r="I301" s="2">
        <v>5</v>
      </c>
      <c r="L301" s="45">
        <v>6</v>
      </c>
      <c r="M301" s="1"/>
      <c r="N301" s="1"/>
      <c r="P301" s="1"/>
      <c r="Q301" s="35">
        <v>7</v>
      </c>
      <c r="R301" s="36"/>
      <c r="S301" s="1"/>
    </row>
    <row r="302" spans="1:19" ht="12.75" customHeight="1" x14ac:dyDescent="0.2">
      <c r="A302" s="46" t="s">
        <v>57</v>
      </c>
      <c r="I302" s="2">
        <v>4</v>
      </c>
      <c r="L302" s="45">
        <v>4</v>
      </c>
      <c r="M302" s="1"/>
      <c r="N302" s="1"/>
      <c r="P302" s="1"/>
      <c r="Q302" s="35">
        <v>6</v>
      </c>
      <c r="R302" s="36"/>
      <c r="S302" s="1"/>
    </row>
    <row r="303" spans="1:19" ht="12.75" customHeight="1" x14ac:dyDescent="0.2">
      <c r="A303" s="46" t="s">
        <v>58</v>
      </c>
      <c r="I303" s="2">
        <v>2</v>
      </c>
      <c r="L303" s="45">
        <v>1</v>
      </c>
      <c r="M303" s="1"/>
      <c r="N303" s="1"/>
      <c r="P303" s="1"/>
      <c r="Q303" s="35">
        <v>2</v>
      </c>
      <c r="R303" s="36"/>
      <c r="S303" s="1"/>
    </row>
    <row r="304" spans="1:19" ht="12.75" customHeight="1" x14ac:dyDescent="0.2">
      <c r="A304" s="46" t="s">
        <v>59</v>
      </c>
      <c r="I304" s="2">
        <v>1</v>
      </c>
      <c r="L304" s="45">
        <v>1</v>
      </c>
      <c r="M304" s="1"/>
      <c r="N304" s="1"/>
      <c r="P304" s="1"/>
      <c r="Q304" s="35">
        <v>1</v>
      </c>
      <c r="R304" s="36"/>
      <c r="S304" s="1"/>
    </row>
    <row r="305" spans="1:19" ht="12.75" customHeight="1" x14ac:dyDescent="0.2">
      <c r="A305" s="46" t="s">
        <v>70</v>
      </c>
      <c r="L305" s="45"/>
      <c r="M305" s="1"/>
      <c r="N305" s="1"/>
      <c r="P305" s="1"/>
      <c r="Q305" s="35"/>
      <c r="R305" s="36"/>
      <c r="S305" s="1"/>
    </row>
    <row r="306" spans="1:19" ht="12.75" customHeight="1" x14ac:dyDescent="0.2">
      <c r="A306" s="46" t="s">
        <v>79</v>
      </c>
      <c r="L306" s="45"/>
      <c r="M306" s="1"/>
      <c r="N306" s="1"/>
      <c r="P306" s="1"/>
      <c r="Q306" s="35"/>
      <c r="R306" s="36"/>
      <c r="S306" s="1"/>
    </row>
    <row r="307" spans="1:19" ht="12.75" customHeight="1" x14ac:dyDescent="0.2">
      <c r="L307" s="2">
        <f>SUM(L299:L304)</f>
        <v>72</v>
      </c>
      <c r="M307" s="1">
        <f>L299/B292</f>
        <v>0.44761904761904764</v>
      </c>
      <c r="N307" s="1">
        <f>L307/B292</f>
        <v>0.68571428571428572</v>
      </c>
      <c r="O307" s="1">
        <f>N307-M307</f>
        <v>0.23809523809523808</v>
      </c>
      <c r="P307" s="1"/>
    </row>
    <row r="308" spans="1:19" ht="12.75" customHeight="1" x14ac:dyDescent="0.3">
      <c r="A308" s="61" t="s">
        <v>77</v>
      </c>
      <c r="M308" s="1"/>
      <c r="N308" s="1"/>
      <c r="P308" s="1"/>
    </row>
    <row r="309" spans="1:19" ht="38.25" customHeight="1" x14ac:dyDescent="0.2">
      <c r="B309" s="306" t="s">
        <v>3</v>
      </c>
      <c r="C309" s="307"/>
      <c r="D309" s="307"/>
      <c r="E309" s="307"/>
      <c r="F309" s="307"/>
      <c r="G309" s="307"/>
      <c r="H309" s="307"/>
      <c r="I309" s="307"/>
      <c r="J309" s="307"/>
      <c r="K309" s="307"/>
      <c r="M309" s="10" t="s">
        <v>11</v>
      </c>
      <c r="N309" s="10" t="s">
        <v>12</v>
      </c>
      <c r="O309" s="11" t="s">
        <v>13</v>
      </c>
      <c r="P309" s="10" t="s">
        <v>14</v>
      </c>
      <c r="Q309" s="12" t="s">
        <v>15</v>
      </c>
      <c r="R309" s="12" t="s">
        <v>16</v>
      </c>
      <c r="S309" s="13" t="s">
        <v>17</v>
      </c>
    </row>
    <row r="310" spans="1:19" ht="12.75" customHeight="1" x14ac:dyDescent="0.2">
      <c r="A310" s="15" t="s">
        <v>18</v>
      </c>
      <c r="B310" s="16">
        <v>1</v>
      </c>
      <c r="C310" s="16">
        <v>2</v>
      </c>
      <c r="D310" s="16">
        <v>3</v>
      </c>
      <c r="E310" s="16">
        <v>4</v>
      </c>
      <c r="F310" s="16">
        <v>5</v>
      </c>
      <c r="G310" s="16">
        <v>6</v>
      </c>
      <c r="H310" s="16">
        <v>7</v>
      </c>
      <c r="I310" s="16">
        <v>8</v>
      </c>
      <c r="J310" s="16">
        <v>9</v>
      </c>
      <c r="K310" s="279">
        <v>10</v>
      </c>
      <c r="L310" s="17" t="s">
        <v>19</v>
      </c>
      <c r="M310" s="21"/>
      <c r="N310" s="21"/>
      <c r="O310" s="22"/>
      <c r="P310" s="23"/>
      <c r="Q310" s="24"/>
      <c r="R310" s="24"/>
      <c r="S310" s="1"/>
    </row>
    <row r="311" spans="1:19" ht="12.75" customHeight="1" x14ac:dyDescent="0.2">
      <c r="A311" s="40" t="s">
        <v>30</v>
      </c>
      <c r="B311" s="25">
        <v>98</v>
      </c>
      <c r="C311" s="25"/>
      <c r="D311" s="25"/>
      <c r="E311" s="25"/>
      <c r="F311" s="25"/>
      <c r="G311" s="25"/>
      <c r="H311" s="25"/>
      <c r="I311" s="25"/>
      <c r="J311" s="25"/>
      <c r="K311" s="104"/>
      <c r="L311" s="26"/>
      <c r="M311" s="21"/>
      <c r="N311" s="21"/>
      <c r="O311" s="22"/>
      <c r="P311" s="23"/>
      <c r="Q311" s="29">
        <f>B311</f>
        <v>98</v>
      </c>
      <c r="R311" s="24"/>
      <c r="S311" s="1"/>
    </row>
    <row r="312" spans="1:19" ht="12.75" customHeight="1" x14ac:dyDescent="0.2">
      <c r="A312" s="40" t="s">
        <v>31</v>
      </c>
      <c r="C312" s="2">
        <v>88</v>
      </c>
      <c r="L312" s="26"/>
      <c r="M312" s="1"/>
      <c r="N312" s="1"/>
      <c r="P312" s="23">
        <f>C312/B311</f>
        <v>0.89795918367346939</v>
      </c>
      <c r="Q312" s="35">
        <v>88</v>
      </c>
      <c r="R312" s="36">
        <f t="shared" ref="R312:R318" si="72">Q312/Q311</f>
        <v>0.89795918367346939</v>
      </c>
      <c r="S312" s="1">
        <f t="shared" ref="S312:S318" si="73">100%-R312</f>
        <v>0.10204081632653061</v>
      </c>
    </row>
    <row r="313" spans="1:19" ht="12.75" customHeight="1" x14ac:dyDescent="0.2">
      <c r="A313" s="46" t="s">
        <v>50</v>
      </c>
      <c r="D313" s="2">
        <v>83</v>
      </c>
      <c r="L313" s="26"/>
      <c r="M313" s="1"/>
      <c r="N313" s="1"/>
      <c r="P313" s="1">
        <f>D313/C312</f>
        <v>0.94318181818181823</v>
      </c>
      <c r="Q313" s="35">
        <v>88</v>
      </c>
      <c r="R313" s="36">
        <f t="shared" si="72"/>
        <v>1</v>
      </c>
      <c r="S313" s="1">
        <f t="shared" si="73"/>
        <v>0</v>
      </c>
    </row>
    <row r="314" spans="1:19" ht="12.75" customHeight="1" x14ac:dyDescent="0.2">
      <c r="A314" s="46" t="s">
        <v>51</v>
      </c>
      <c r="E314" s="2">
        <v>69</v>
      </c>
      <c r="L314" s="26"/>
      <c r="M314" s="1"/>
      <c r="N314" s="1"/>
      <c r="P314" s="1">
        <f>E314/D313</f>
        <v>0.83132530120481929</v>
      </c>
      <c r="Q314" s="35">
        <v>81</v>
      </c>
      <c r="R314" s="36">
        <f t="shared" si="72"/>
        <v>0.92045454545454541</v>
      </c>
      <c r="S314" s="1">
        <f t="shared" si="73"/>
        <v>7.9545454545454586E-2</v>
      </c>
    </row>
    <row r="315" spans="1:19" ht="12.75" customHeight="1" x14ac:dyDescent="0.2">
      <c r="A315" s="46" t="s">
        <v>52</v>
      </c>
      <c r="F315" s="2">
        <v>66</v>
      </c>
      <c r="L315" s="26"/>
      <c r="M315" s="1"/>
      <c r="N315" s="1"/>
      <c r="P315" s="1">
        <f>F315/E314</f>
        <v>0.95652173913043481</v>
      </c>
      <c r="Q315" s="35">
        <v>75</v>
      </c>
      <c r="R315" s="36">
        <f t="shared" si="72"/>
        <v>0.92592592592592593</v>
      </c>
      <c r="S315" s="1">
        <f t="shared" si="73"/>
        <v>7.407407407407407E-2</v>
      </c>
    </row>
    <row r="316" spans="1:19" ht="12.75" customHeight="1" x14ac:dyDescent="0.2">
      <c r="A316" s="46" t="s">
        <v>53</v>
      </c>
      <c r="G316" s="2">
        <v>61</v>
      </c>
      <c r="L316" s="26"/>
      <c r="M316" s="1"/>
      <c r="N316" s="1"/>
      <c r="P316" s="1">
        <f>G316/F315</f>
        <v>0.9242424242424242</v>
      </c>
      <c r="Q316" s="35">
        <v>72</v>
      </c>
      <c r="R316" s="36">
        <f t="shared" si="72"/>
        <v>0.96</v>
      </c>
      <c r="S316" s="1">
        <f t="shared" si="73"/>
        <v>4.0000000000000036E-2</v>
      </c>
    </row>
    <row r="317" spans="1:19" ht="12.75" customHeight="1" x14ac:dyDescent="0.2">
      <c r="A317" s="46" t="s">
        <v>54</v>
      </c>
      <c r="H317" s="2">
        <v>58</v>
      </c>
      <c r="L317" s="26"/>
      <c r="M317" s="1"/>
      <c r="N317" s="1"/>
      <c r="P317" s="1">
        <f>H317/G316</f>
        <v>0.95081967213114749</v>
      </c>
      <c r="Q317" s="35">
        <v>73</v>
      </c>
      <c r="R317" s="36">
        <f t="shared" si="72"/>
        <v>1.0138888888888888</v>
      </c>
      <c r="S317" s="1">
        <f t="shared" si="73"/>
        <v>-1.388888888888884E-2</v>
      </c>
    </row>
    <row r="318" spans="1:19" ht="12.75" customHeight="1" x14ac:dyDescent="0.2">
      <c r="A318" s="46" t="s">
        <v>55</v>
      </c>
      <c r="I318" s="2">
        <v>54</v>
      </c>
      <c r="L318" s="26">
        <v>51</v>
      </c>
      <c r="M318" s="1"/>
      <c r="N318" s="1"/>
      <c r="P318" s="1">
        <f>I318/H317</f>
        <v>0.93103448275862066</v>
      </c>
      <c r="Q318" s="35">
        <v>75</v>
      </c>
      <c r="R318" s="36">
        <f t="shared" si="72"/>
        <v>1.0273972602739727</v>
      </c>
      <c r="S318" s="1">
        <f t="shared" si="73"/>
        <v>-2.7397260273972712E-2</v>
      </c>
    </row>
    <row r="319" spans="1:19" ht="12.75" customHeight="1" x14ac:dyDescent="0.2">
      <c r="A319" s="46" t="s">
        <v>56</v>
      </c>
      <c r="I319" s="2">
        <v>9</v>
      </c>
      <c r="L319" s="45">
        <v>8</v>
      </c>
      <c r="M319" s="1"/>
      <c r="N319" s="1"/>
      <c r="P319" s="1"/>
      <c r="Q319" s="35">
        <v>22</v>
      </c>
      <c r="R319" s="36"/>
      <c r="S319" s="1"/>
    </row>
    <row r="320" spans="1:19" ht="12.75" customHeight="1" x14ac:dyDescent="0.2">
      <c r="A320" s="46" t="s">
        <v>57</v>
      </c>
      <c r="I320" s="2">
        <v>1</v>
      </c>
      <c r="L320" s="45">
        <v>1</v>
      </c>
      <c r="M320" s="1"/>
      <c r="N320" s="1"/>
      <c r="P320" s="1"/>
      <c r="Q320" s="35">
        <v>14</v>
      </c>
      <c r="R320" s="36"/>
      <c r="S320" s="1"/>
    </row>
    <row r="321" spans="1:19" ht="12.75" customHeight="1" x14ac:dyDescent="0.2">
      <c r="A321" s="46" t="s">
        <v>58</v>
      </c>
      <c r="I321" s="2">
        <v>4</v>
      </c>
      <c r="L321" s="45">
        <v>3</v>
      </c>
      <c r="M321" s="1"/>
      <c r="N321" s="1"/>
      <c r="P321" s="1"/>
      <c r="Q321" s="35">
        <v>7</v>
      </c>
      <c r="R321" s="36"/>
      <c r="S321" s="1"/>
    </row>
    <row r="322" spans="1:19" ht="12.75" customHeight="1" x14ac:dyDescent="0.2">
      <c r="A322" s="46" t="s">
        <v>59</v>
      </c>
      <c r="I322" s="2">
        <v>5</v>
      </c>
      <c r="L322" s="45">
        <v>5</v>
      </c>
      <c r="M322" s="1"/>
      <c r="N322" s="1"/>
      <c r="P322" s="1"/>
      <c r="Q322" s="35">
        <v>8</v>
      </c>
      <c r="R322" s="36"/>
      <c r="S322" s="1"/>
    </row>
    <row r="323" spans="1:19" ht="12.75" customHeight="1" x14ac:dyDescent="0.2">
      <c r="A323" s="46" t="s">
        <v>70</v>
      </c>
      <c r="I323" s="2">
        <v>2</v>
      </c>
      <c r="L323" s="45"/>
      <c r="M323" s="1"/>
      <c r="N323" s="1"/>
      <c r="P323" s="1"/>
      <c r="Q323" s="35">
        <v>2</v>
      </c>
      <c r="R323" s="36"/>
      <c r="S323" s="1"/>
    </row>
    <row r="324" spans="1:19" ht="12.75" customHeight="1" x14ac:dyDescent="0.2">
      <c r="A324" s="46" t="s">
        <v>71</v>
      </c>
      <c r="I324" s="2">
        <v>2</v>
      </c>
      <c r="L324" s="45">
        <v>2</v>
      </c>
      <c r="M324" s="1"/>
      <c r="N324" s="1"/>
      <c r="P324" s="1"/>
      <c r="Q324" s="35">
        <v>2</v>
      </c>
      <c r="R324" s="36"/>
      <c r="S324" s="1"/>
    </row>
    <row r="325" spans="1:19" ht="12.75" customHeight="1" x14ac:dyDescent="0.2">
      <c r="L325" s="2">
        <f>SUM(L318:L324)</f>
        <v>70</v>
      </c>
      <c r="M325" s="1">
        <f>L318/B311</f>
        <v>0.52040816326530615</v>
      </c>
      <c r="N325" s="1">
        <f>L325/B311</f>
        <v>0.7142857142857143</v>
      </c>
      <c r="O325" s="1">
        <f>N325-M325</f>
        <v>0.19387755102040816</v>
      </c>
      <c r="P325" s="1"/>
    </row>
    <row r="326" spans="1:19" ht="12.75" customHeight="1" x14ac:dyDescent="0.3">
      <c r="A326" s="61" t="s">
        <v>78</v>
      </c>
      <c r="M326" s="1"/>
      <c r="N326" s="1"/>
      <c r="P326" s="1"/>
    </row>
    <row r="327" spans="1:19" ht="38.25" customHeight="1" x14ac:dyDescent="0.2">
      <c r="B327" s="306" t="s">
        <v>3</v>
      </c>
      <c r="C327" s="307"/>
      <c r="D327" s="307"/>
      <c r="E327" s="307"/>
      <c r="F327" s="307"/>
      <c r="G327" s="307"/>
      <c r="H327" s="307"/>
      <c r="I327" s="307"/>
      <c r="J327" s="307"/>
      <c r="K327" s="307"/>
      <c r="M327" s="10" t="s">
        <v>11</v>
      </c>
      <c r="N327" s="10" t="s">
        <v>12</v>
      </c>
      <c r="O327" s="11" t="s">
        <v>13</v>
      </c>
      <c r="P327" s="10" t="s">
        <v>14</v>
      </c>
      <c r="Q327" s="12" t="s">
        <v>15</v>
      </c>
      <c r="R327" s="12" t="s">
        <v>16</v>
      </c>
      <c r="S327" s="13" t="s">
        <v>17</v>
      </c>
    </row>
    <row r="328" spans="1:19" ht="12.75" customHeight="1" x14ac:dyDescent="0.2">
      <c r="A328" s="15" t="s">
        <v>18</v>
      </c>
      <c r="B328" s="16">
        <v>1</v>
      </c>
      <c r="C328" s="16">
        <v>2</v>
      </c>
      <c r="D328" s="16">
        <v>3</v>
      </c>
      <c r="E328" s="16">
        <v>4</v>
      </c>
      <c r="F328" s="16">
        <v>5</v>
      </c>
      <c r="G328" s="16">
        <v>6</v>
      </c>
      <c r="H328" s="16">
        <v>7</v>
      </c>
      <c r="I328" s="16">
        <v>8</v>
      </c>
      <c r="J328" s="16">
        <v>9</v>
      </c>
      <c r="K328" s="279">
        <v>10</v>
      </c>
      <c r="L328" s="17" t="s">
        <v>19</v>
      </c>
      <c r="M328" s="21"/>
      <c r="N328" s="21"/>
      <c r="O328" s="22"/>
      <c r="P328" s="23"/>
      <c r="Q328" s="24"/>
      <c r="R328" s="24"/>
      <c r="S328" s="1"/>
    </row>
    <row r="329" spans="1:19" ht="12.75" customHeight="1" x14ac:dyDescent="0.2">
      <c r="A329" s="40" t="s">
        <v>31</v>
      </c>
      <c r="B329" s="25">
        <v>147</v>
      </c>
      <c r="C329" s="25"/>
      <c r="D329" s="25"/>
      <c r="E329" s="25"/>
      <c r="F329" s="25"/>
      <c r="G329" s="25"/>
      <c r="H329" s="25"/>
      <c r="I329" s="25"/>
      <c r="J329" s="25"/>
      <c r="K329" s="104"/>
      <c r="L329" s="26"/>
      <c r="M329" s="21"/>
      <c r="N329" s="21"/>
      <c r="O329" s="22"/>
      <c r="P329" s="23"/>
      <c r="Q329" s="29">
        <f>B329</f>
        <v>147</v>
      </c>
      <c r="R329" s="24"/>
      <c r="S329" s="1"/>
    </row>
    <row r="330" spans="1:19" ht="12.75" customHeight="1" x14ac:dyDescent="0.2">
      <c r="A330" s="46" t="s">
        <v>50</v>
      </c>
      <c r="C330" s="2">
        <v>137</v>
      </c>
      <c r="L330" s="26"/>
      <c r="M330" s="1"/>
      <c r="N330" s="1"/>
      <c r="P330" s="23">
        <f>C330/B329</f>
        <v>0.93197278911564629</v>
      </c>
      <c r="Q330" s="35">
        <v>137</v>
      </c>
      <c r="R330" s="36">
        <f t="shared" ref="R330:R336" si="74">Q330/Q329</f>
        <v>0.93197278911564629</v>
      </c>
      <c r="S330" s="1">
        <f t="shared" ref="S330:S336" si="75">100%-R330</f>
        <v>6.8027210884353706E-2</v>
      </c>
    </row>
    <row r="331" spans="1:19" ht="12.75" customHeight="1" x14ac:dyDescent="0.2">
      <c r="A331" s="46" t="s">
        <v>51</v>
      </c>
      <c r="D331" s="2">
        <v>125</v>
      </c>
      <c r="L331" s="26"/>
      <c r="M331" s="1"/>
      <c r="N331" s="1"/>
      <c r="P331" s="1">
        <f>D331/C330</f>
        <v>0.91240875912408759</v>
      </c>
      <c r="Q331" s="35">
        <v>131</v>
      </c>
      <c r="R331" s="36">
        <f t="shared" si="74"/>
        <v>0.95620437956204385</v>
      </c>
      <c r="S331" s="1">
        <f t="shared" si="75"/>
        <v>4.3795620437956151E-2</v>
      </c>
    </row>
    <row r="332" spans="1:19" ht="12.75" customHeight="1" x14ac:dyDescent="0.2">
      <c r="A332" s="46" t="s">
        <v>52</v>
      </c>
      <c r="E332" s="2">
        <v>118</v>
      </c>
      <c r="L332" s="26"/>
      <c r="M332" s="1"/>
      <c r="N332" s="1"/>
      <c r="P332" s="1">
        <f>E332/D331</f>
        <v>0.94399999999999995</v>
      </c>
      <c r="Q332" s="35">
        <v>128</v>
      </c>
      <c r="R332" s="36">
        <f t="shared" si="74"/>
        <v>0.97709923664122134</v>
      </c>
      <c r="S332" s="1">
        <f t="shared" si="75"/>
        <v>2.2900763358778664E-2</v>
      </c>
    </row>
    <row r="333" spans="1:19" ht="12.75" customHeight="1" x14ac:dyDescent="0.2">
      <c r="A333" s="46" t="s">
        <v>53</v>
      </c>
      <c r="F333" s="2">
        <v>115</v>
      </c>
      <c r="L333" s="26"/>
      <c r="M333" s="1"/>
      <c r="N333" s="1"/>
      <c r="P333" s="1">
        <f>F333/E332</f>
        <v>0.97457627118644063</v>
      </c>
      <c r="Q333" s="35">
        <v>122</v>
      </c>
      <c r="R333" s="36">
        <f t="shared" si="74"/>
        <v>0.953125</v>
      </c>
      <c r="S333" s="1">
        <f t="shared" si="75"/>
        <v>4.6875E-2</v>
      </c>
    </row>
    <row r="334" spans="1:19" ht="12.75" customHeight="1" x14ac:dyDescent="0.2">
      <c r="A334" s="46" t="s">
        <v>54</v>
      </c>
      <c r="G334" s="2">
        <v>104</v>
      </c>
      <c r="L334" s="26"/>
      <c r="M334" s="1"/>
      <c r="N334" s="1"/>
      <c r="P334" s="1">
        <f>G334/F333</f>
        <v>0.90434782608695652</v>
      </c>
      <c r="Q334" s="35">
        <v>121</v>
      </c>
      <c r="R334" s="36">
        <f t="shared" si="74"/>
        <v>0.99180327868852458</v>
      </c>
      <c r="S334" s="1">
        <f t="shared" si="75"/>
        <v>8.1967213114754189E-3</v>
      </c>
    </row>
    <row r="335" spans="1:19" ht="12.75" customHeight="1" x14ac:dyDescent="0.2">
      <c r="A335" s="46" t="s">
        <v>55</v>
      </c>
      <c r="H335" s="2">
        <v>96</v>
      </c>
      <c r="L335" s="26"/>
      <c r="M335" s="1"/>
      <c r="N335" s="1"/>
      <c r="P335" s="1">
        <f>H335/G334</f>
        <v>0.92307692307692313</v>
      </c>
      <c r="Q335" s="35">
        <v>117</v>
      </c>
      <c r="R335" s="36">
        <f t="shared" si="74"/>
        <v>0.96694214876033058</v>
      </c>
      <c r="S335" s="1">
        <f t="shared" si="75"/>
        <v>3.3057851239669422E-2</v>
      </c>
    </row>
    <row r="336" spans="1:19" ht="12.75" customHeight="1" x14ac:dyDescent="0.2">
      <c r="A336" s="46" t="s">
        <v>56</v>
      </c>
      <c r="I336" s="2">
        <v>96</v>
      </c>
      <c r="L336" s="26">
        <v>94</v>
      </c>
      <c r="M336" s="1"/>
      <c r="N336" s="1"/>
      <c r="P336" s="1">
        <f>I336/H335</f>
        <v>1</v>
      </c>
      <c r="Q336" s="35">
        <v>119</v>
      </c>
      <c r="R336" s="36">
        <f t="shared" si="74"/>
        <v>1.017094017094017</v>
      </c>
      <c r="S336" s="1">
        <f t="shared" si="75"/>
        <v>-1.7094017094017033E-2</v>
      </c>
    </row>
    <row r="337" spans="1:19" ht="12.75" customHeight="1" x14ac:dyDescent="0.2">
      <c r="A337" s="46" t="s">
        <v>57</v>
      </c>
      <c r="I337" s="2">
        <v>11</v>
      </c>
      <c r="L337" s="45">
        <v>8</v>
      </c>
      <c r="M337" s="1"/>
      <c r="N337" s="1"/>
      <c r="P337" s="1"/>
      <c r="Q337" s="35">
        <v>25</v>
      </c>
      <c r="R337" s="36"/>
      <c r="S337" s="1"/>
    </row>
    <row r="338" spans="1:19" ht="12.75" customHeight="1" x14ac:dyDescent="0.2">
      <c r="A338" s="46" t="s">
        <v>58</v>
      </c>
      <c r="I338" s="2">
        <v>8</v>
      </c>
      <c r="L338" s="45">
        <v>5</v>
      </c>
      <c r="M338" s="1"/>
      <c r="N338" s="1"/>
      <c r="P338" s="1"/>
      <c r="Q338" s="35">
        <v>13</v>
      </c>
      <c r="R338" s="36"/>
      <c r="S338" s="1"/>
    </row>
    <row r="339" spans="1:19" ht="12.75" customHeight="1" x14ac:dyDescent="0.2">
      <c r="A339" s="46" t="s">
        <v>59</v>
      </c>
      <c r="I339" s="2">
        <v>4</v>
      </c>
      <c r="L339" s="45">
        <v>3</v>
      </c>
      <c r="M339" s="1"/>
      <c r="N339" s="1"/>
      <c r="P339" s="1"/>
      <c r="Q339" s="35">
        <v>9</v>
      </c>
      <c r="R339" s="36"/>
      <c r="S339" s="1"/>
    </row>
    <row r="340" spans="1:19" ht="12.75" customHeight="1" x14ac:dyDescent="0.2">
      <c r="A340" s="46" t="s">
        <v>70</v>
      </c>
      <c r="I340" s="2">
        <v>2</v>
      </c>
      <c r="L340" s="45">
        <v>1</v>
      </c>
      <c r="M340" s="1"/>
      <c r="N340" s="1"/>
      <c r="P340" s="1"/>
      <c r="Q340" s="35">
        <v>4</v>
      </c>
      <c r="R340" s="36"/>
      <c r="S340" s="1"/>
    </row>
    <row r="341" spans="1:19" ht="12.75" customHeight="1" x14ac:dyDescent="0.2">
      <c r="A341" s="46" t="s">
        <v>71</v>
      </c>
      <c r="I341" s="2">
        <v>2</v>
      </c>
      <c r="L341" s="45">
        <v>1</v>
      </c>
      <c r="M341" s="1"/>
      <c r="N341" s="1"/>
      <c r="P341" s="1"/>
      <c r="Q341" s="35">
        <v>4</v>
      </c>
      <c r="R341" s="36"/>
      <c r="S341" s="1"/>
    </row>
    <row r="342" spans="1:19" ht="12.75" customHeight="1" x14ac:dyDescent="0.2">
      <c r="A342" s="46" t="s">
        <v>79</v>
      </c>
      <c r="I342" s="2">
        <v>2</v>
      </c>
      <c r="L342" s="45">
        <v>1</v>
      </c>
      <c r="M342" s="1"/>
      <c r="N342" s="1"/>
      <c r="P342" s="1"/>
      <c r="Q342" s="35">
        <v>2</v>
      </c>
      <c r="R342" s="36"/>
      <c r="S342" s="1"/>
    </row>
    <row r="343" spans="1:19" ht="12.75" customHeight="1" x14ac:dyDescent="0.2">
      <c r="A343" s="46" t="s">
        <v>82</v>
      </c>
      <c r="I343" s="2">
        <v>1</v>
      </c>
      <c r="L343" s="45">
        <v>1</v>
      </c>
      <c r="M343" s="1"/>
      <c r="N343" s="1"/>
      <c r="P343" s="1"/>
      <c r="Q343" s="35">
        <v>1</v>
      </c>
      <c r="R343" s="36"/>
      <c r="S343" s="1"/>
    </row>
    <row r="344" spans="1:19" ht="12.75" customHeight="1" x14ac:dyDescent="0.2">
      <c r="A344" s="46" t="s">
        <v>83</v>
      </c>
      <c r="I344" s="2">
        <v>1</v>
      </c>
      <c r="L344" s="45"/>
      <c r="M344" s="1"/>
      <c r="N344" s="1"/>
      <c r="P344" s="1"/>
      <c r="Q344" s="35">
        <v>1</v>
      </c>
      <c r="R344" s="36"/>
      <c r="S344" s="1"/>
    </row>
    <row r="345" spans="1:19" ht="12.75" customHeight="1" x14ac:dyDescent="0.2">
      <c r="L345" s="2">
        <f>SUM(L336:L343)</f>
        <v>114</v>
      </c>
      <c r="M345" s="1">
        <f>L336/B329</f>
        <v>0.63945578231292521</v>
      </c>
      <c r="N345" s="1">
        <f>L345/B329</f>
        <v>0.77551020408163263</v>
      </c>
      <c r="O345" s="1">
        <f>N345-M345</f>
        <v>0.13605442176870741</v>
      </c>
      <c r="P345" s="1"/>
    </row>
    <row r="346" spans="1:19" ht="12.75" customHeight="1" x14ac:dyDescent="0.3">
      <c r="A346" s="61" t="s">
        <v>80</v>
      </c>
      <c r="M346" s="1"/>
      <c r="N346" s="1"/>
      <c r="P346" s="1"/>
    </row>
    <row r="347" spans="1:19" ht="38.25" customHeight="1" x14ac:dyDescent="0.2">
      <c r="B347" s="306" t="s">
        <v>3</v>
      </c>
      <c r="C347" s="307"/>
      <c r="D347" s="307"/>
      <c r="E347" s="307"/>
      <c r="F347" s="307"/>
      <c r="G347" s="307"/>
      <c r="H347" s="307"/>
      <c r="I347" s="307"/>
      <c r="J347" s="307"/>
      <c r="K347" s="307"/>
      <c r="M347" s="10" t="s">
        <v>11</v>
      </c>
      <c r="N347" s="10" t="s">
        <v>12</v>
      </c>
      <c r="O347" s="11" t="s">
        <v>13</v>
      </c>
      <c r="P347" s="10" t="s">
        <v>14</v>
      </c>
      <c r="Q347" s="12" t="s">
        <v>15</v>
      </c>
      <c r="R347" s="12" t="s">
        <v>16</v>
      </c>
      <c r="S347" s="13" t="s">
        <v>17</v>
      </c>
    </row>
    <row r="348" spans="1:19" ht="12.75" customHeight="1" x14ac:dyDescent="0.2">
      <c r="A348" s="15" t="s">
        <v>18</v>
      </c>
      <c r="B348" s="16">
        <v>1</v>
      </c>
      <c r="C348" s="16">
        <v>2</v>
      </c>
      <c r="D348" s="16">
        <v>3</v>
      </c>
      <c r="E348" s="16">
        <v>4</v>
      </c>
      <c r="F348" s="16">
        <v>5</v>
      </c>
      <c r="G348" s="16">
        <v>6</v>
      </c>
      <c r="H348" s="16">
        <v>7</v>
      </c>
      <c r="I348" s="16">
        <v>8</v>
      </c>
      <c r="J348" s="16">
        <v>9</v>
      </c>
      <c r="K348" s="279">
        <v>10</v>
      </c>
      <c r="L348" s="17" t="s">
        <v>19</v>
      </c>
      <c r="M348" s="21"/>
      <c r="N348" s="21"/>
      <c r="O348" s="22"/>
      <c r="P348" s="23"/>
      <c r="Q348" s="24"/>
      <c r="R348" s="24"/>
      <c r="S348" s="1"/>
    </row>
    <row r="349" spans="1:19" ht="12.75" customHeight="1" x14ac:dyDescent="0.2">
      <c r="A349" s="46" t="s">
        <v>50</v>
      </c>
      <c r="B349" s="25">
        <v>90</v>
      </c>
      <c r="C349" s="25"/>
      <c r="D349" s="25"/>
      <c r="E349" s="25"/>
      <c r="F349" s="25"/>
      <c r="G349" s="25"/>
      <c r="H349" s="25"/>
      <c r="I349" s="25"/>
      <c r="J349" s="25"/>
      <c r="K349" s="104"/>
      <c r="L349" s="26"/>
      <c r="M349" s="21"/>
      <c r="N349" s="21"/>
      <c r="O349" s="22"/>
      <c r="P349" s="23"/>
      <c r="Q349" s="29">
        <f>B349</f>
        <v>90</v>
      </c>
      <c r="R349" s="24"/>
      <c r="S349" s="1"/>
    </row>
    <row r="350" spans="1:19" ht="12.75" customHeight="1" x14ac:dyDescent="0.2">
      <c r="A350" s="46" t="s">
        <v>51</v>
      </c>
      <c r="C350" s="2">
        <v>80</v>
      </c>
      <c r="L350" s="26"/>
      <c r="M350" s="1"/>
      <c r="N350" s="1"/>
      <c r="P350" s="23">
        <f>C350/B349</f>
        <v>0.88888888888888884</v>
      </c>
      <c r="Q350" s="35">
        <v>80</v>
      </c>
      <c r="R350" s="36">
        <f t="shared" ref="R350:R356" si="76">Q350/Q349</f>
        <v>0.88888888888888884</v>
      </c>
      <c r="S350" s="1">
        <f t="shared" ref="S350:S356" si="77">100%-R350</f>
        <v>0.11111111111111116</v>
      </c>
    </row>
    <row r="351" spans="1:19" ht="12.75" customHeight="1" x14ac:dyDescent="0.2">
      <c r="A351" s="46" t="s">
        <v>52</v>
      </c>
      <c r="D351" s="2">
        <v>72</v>
      </c>
      <c r="L351" s="26"/>
      <c r="M351" s="1"/>
      <c r="N351" s="1"/>
      <c r="P351" s="1">
        <f>D351/C350</f>
        <v>0.9</v>
      </c>
      <c r="Q351" s="35">
        <v>75</v>
      </c>
      <c r="R351" s="36">
        <f t="shared" si="76"/>
        <v>0.9375</v>
      </c>
      <c r="S351" s="1">
        <f t="shared" si="77"/>
        <v>6.25E-2</v>
      </c>
    </row>
    <row r="352" spans="1:19" ht="12.75" customHeight="1" x14ac:dyDescent="0.2">
      <c r="A352" s="46" t="s">
        <v>53</v>
      </c>
      <c r="E352" s="2">
        <v>59</v>
      </c>
      <c r="L352" s="26"/>
      <c r="M352" s="1"/>
      <c r="N352" s="1"/>
      <c r="P352" s="1">
        <f>E352/D351</f>
        <v>0.81944444444444442</v>
      </c>
      <c r="Q352" s="35">
        <v>72</v>
      </c>
      <c r="R352" s="36">
        <f t="shared" si="76"/>
        <v>0.96</v>
      </c>
      <c r="S352" s="1">
        <f t="shared" si="77"/>
        <v>4.0000000000000036E-2</v>
      </c>
    </row>
    <row r="353" spans="1:19" ht="12.75" customHeight="1" x14ac:dyDescent="0.2">
      <c r="A353" s="46" t="s">
        <v>54</v>
      </c>
      <c r="F353" s="2">
        <v>57</v>
      </c>
      <c r="L353" s="26"/>
      <c r="M353" s="1"/>
      <c r="N353" s="1"/>
      <c r="P353" s="1">
        <f>F353/E352</f>
        <v>0.96610169491525422</v>
      </c>
      <c r="Q353" s="35">
        <v>69</v>
      </c>
      <c r="R353" s="36">
        <f t="shared" si="76"/>
        <v>0.95833333333333337</v>
      </c>
      <c r="S353" s="1">
        <f t="shared" si="77"/>
        <v>4.166666666666663E-2</v>
      </c>
    </row>
    <row r="354" spans="1:19" ht="12.75" customHeight="1" x14ac:dyDescent="0.2">
      <c r="A354" s="46" t="s">
        <v>55</v>
      </c>
      <c r="G354" s="2">
        <v>54</v>
      </c>
      <c r="L354" s="26"/>
      <c r="M354" s="1"/>
      <c r="N354" s="1"/>
      <c r="P354" s="1">
        <f>G354/F353</f>
        <v>0.94736842105263153</v>
      </c>
      <c r="Q354" s="35">
        <v>67</v>
      </c>
      <c r="R354" s="36">
        <f t="shared" si="76"/>
        <v>0.97101449275362317</v>
      </c>
      <c r="S354" s="1">
        <f t="shared" si="77"/>
        <v>2.8985507246376829E-2</v>
      </c>
    </row>
    <row r="355" spans="1:19" ht="12.75" customHeight="1" x14ac:dyDescent="0.2">
      <c r="A355" s="46" t="s">
        <v>56</v>
      </c>
      <c r="H355" s="2">
        <v>52</v>
      </c>
      <c r="L355" s="26"/>
      <c r="M355" s="1"/>
      <c r="N355" s="1"/>
      <c r="P355" s="1">
        <f>H355/G354</f>
        <v>0.96296296296296291</v>
      </c>
      <c r="Q355" s="35">
        <v>67</v>
      </c>
      <c r="R355" s="36">
        <f t="shared" si="76"/>
        <v>1</v>
      </c>
      <c r="S355" s="1">
        <f t="shared" si="77"/>
        <v>0</v>
      </c>
    </row>
    <row r="356" spans="1:19" ht="12.75" customHeight="1" x14ac:dyDescent="0.2">
      <c r="A356" s="46" t="s">
        <v>57</v>
      </c>
      <c r="I356" s="2">
        <v>46</v>
      </c>
      <c r="L356" s="26">
        <v>39</v>
      </c>
      <c r="M356" s="1"/>
      <c r="N356" s="1"/>
      <c r="P356" s="1">
        <f>I356/H355</f>
        <v>0.88461538461538458</v>
      </c>
      <c r="Q356" s="35">
        <v>65</v>
      </c>
      <c r="R356" s="36">
        <f t="shared" si="76"/>
        <v>0.97014925373134331</v>
      </c>
      <c r="S356" s="1">
        <f t="shared" si="77"/>
        <v>2.9850746268656692E-2</v>
      </c>
    </row>
    <row r="357" spans="1:19" ht="12.75" customHeight="1" x14ac:dyDescent="0.2">
      <c r="A357" s="46" t="s">
        <v>58</v>
      </c>
      <c r="I357" s="2">
        <v>14</v>
      </c>
      <c r="L357" s="45">
        <v>10</v>
      </c>
      <c r="M357" s="1"/>
      <c r="N357" s="1"/>
      <c r="P357" s="1"/>
      <c r="Q357" s="35">
        <v>24</v>
      </c>
      <c r="R357" s="36"/>
      <c r="S357" s="1"/>
    </row>
    <row r="358" spans="1:19" ht="12.75" customHeight="1" x14ac:dyDescent="0.2">
      <c r="A358" s="46" t="s">
        <v>59</v>
      </c>
      <c r="I358" s="2">
        <v>4</v>
      </c>
      <c r="L358" s="45">
        <v>7</v>
      </c>
      <c r="M358" s="1"/>
      <c r="N358" s="1"/>
      <c r="P358" s="1"/>
      <c r="Q358" s="35">
        <v>10</v>
      </c>
      <c r="R358" s="36"/>
      <c r="S358" s="1"/>
    </row>
    <row r="359" spans="1:19" ht="12.75" customHeight="1" x14ac:dyDescent="0.2">
      <c r="A359" s="46" t="s">
        <v>70</v>
      </c>
      <c r="I359" s="2">
        <v>2</v>
      </c>
      <c r="L359" s="45"/>
      <c r="M359" s="1"/>
      <c r="N359" s="1"/>
      <c r="P359" s="1"/>
      <c r="Q359" s="35">
        <v>3</v>
      </c>
      <c r="R359" s="36"/>
      <c r="S359" s="1"/>
    </row>
    <row r="360" spans="1:19" ht="12.75" customHeight="1" x14ac:dyDescent="0.2">
      <c r="A360" s="46" t="s">
        <v>71</v>
      </c>
      <c r="I360" s="2">
        <v>2</v>
      </c>
      <c r="L360" s="45"/>
      <c r="M360" s="1"/>
      <c r="N360" s="1"/>
      <c r="P360" s="1"/>
      <c r="Q360" s="35">
        <v>3</v>
      </c>
      <c r="R360" s="36"/>
      <c r="S360" s="1"/>
    </row>
    <row r="361" spans="1:19" ht="12.75" customHeight="1" x14ac:dyDescent="0.2">
      <c r="A361" s="46" t="s">
        <v>79</v>
      </c>
      <c r="I361" s="2">
        <v>2</v>
      </c>
      <c r="L361" s="45">
        <v>1</v>
      </c>
      <c r="M361" s="1"/>
      <c r="N361" s="1"/>
      <c r="P361" s="1"/>
      <c r="Q361" s="35">
        <v>2</v>
      </c>
      <c r="R361" s="36"/>
      <c r="S361" s="1"/>
    </row>
    <row r="362" spans="1:19" ht="12.75" customHeight="1" x14ac:dyDescent="0.2">
      <c r="A362" s="46" t="s">
        <v>82</v>
      </c>
      <c r="I362" s="2">
        <v>1</v>
      </c>
      <c r="L362" s="45"/>
      <c r="M362" s="1"/>
      <c r="N362" s="1"/>
      <c r="P362" s="1"/>
      <c r="Q362" s="35">
        <v>1</v>
      </c>
      <c r="R362" s="36"/>
      <c r="S362" s="1"/>
    </row>
    <row r="363" spans="1:19" ht="12.75" customHeight="1" x14ac:dyDescent="0.2">
      <c r="A363" s="46" t="s">
        <v>83</v>
      </c>
      <c r="I363" s="2">
        <v>1</v>
      </c>
      <c r="L363" s="45">
        <v>1</v>
      </c>
      <c r="M363" s="1"/>
      <c r="N363" s="1"/>
      <c r="P363" s="1"/>
      <c r="Q363" s="35">
        <v>1</v>
      </c>
      <c r="R363" s="36"/>
      <c r="S363" s="1"/>
    </row>
    <row r="364" spans="1:19" ht="12.75" customHeight="1" x14ac:dyDescent="0.2">
      <c r="L364" s="2">
        <f>SUM(L356:L363)</f>
        <v>58</v>
      </c>
      <c r="M364" s="1">
        <f>L356/B349</f>
        <v>0.43333333333333335</v>
      </c>
      <c r="N364" s="1">
        <f>L364/B349</f>
        <v>0.64444444444444449</v>
      </c>
      <c r="O364" s="1">
        <f>N364-M364</f>
        <v>0.21111111111111114</v>
      </c>
      <c r="P364" s="1"/>
    </row>
    <row r="365" spans="1:19" ht="12.75" customHeight="1" x14ac:dyDescent="0.3">
      <c r="A365" s="61" t="s">
        <v>81</v>
      </c>
      <c r="M365" s="1"/>
      <c r="N365" s="1"/>
      <c r="P365" s="1"/>
    </row>
    <row r="366" spans="1:19" ht="38.25" customHeight="1" x14ac:dyDescent="0.2">
      <c r="B366" s="306" t="s">
        <v>3</v>
      </c>
      <c r="C366" s="307"/>
      <c r="D366" s="307"/>
      <c r="E366" s="307"/>
      <c r="F366" s="307"/>
      <c r="G366" s="307"/>
      <c r="H366" s="307"/>
      <c r="I366" s="307"/>
      <c r="J366" s="307"/>
      <c r="K366" s="307"/>
      <c r="M366" s="10" t="s">
        <v>11</v>
      </c>
      <c r="N366" s="10" t="s">
        <v>12</v>
      </c>
      <c r="O366" s="11" t="s">
        <v>13</v>
      </c>
      <c r="P366" s="10" t="s">
        <v>14</v>
      </c>
      <c r="Q366" s="12" t="s">
        <v>15</v>
      </c>
      <c r="R366" s="12" t="s">
        <v>16</v>
      </c>
      <c r="S366" s="13" t="s">
        <v>17</v>
      </c>
    </row>
    <row r="367" spans="1:19" ht="12.75" customHeight="1" x14ac:dyDescent="0.2">
      <c r="A367" s="15" t="s">
        <v>18</v>
      </c>
      <c r="B367" s="16">
        <v>1</v>
      </c>
      <c r="C367" s="16">
        <v>2</v>
      </c>
      <c r="D367" s="16">
        <v>3</v>
      </c>
      <c r="E367" s="16">
        <v>4</v>
      </c>
      <c r="F367" s="16">
        <v>5</v>
      </c>
      <c r="G367" s="16">
        <v>6</v>
      </c>
      <c r="H367" s="16">
        <v>7</v>
      </c>
      <c r="I367" s="16">
        <v>8</v>
      </c>
      <c r="J367" s="16">
        <v>9</v>
      </c>
      <c r="K367" s="279">
        <v>10</v>
      </c>
      <c r="L367" s="17" t="s">
        <v>19</v>
      </c>
      <c r="M367" s="21"/>
      <c r="N367" s="21"/>
      <c r="O367" s="22"/>
      <c r="P367" s="23"/>
      <c r="Q367" s="24"/>
      <c r="R367" s="24"/>
      <c r="S367" s="1"/>
    </row>
    <row r="368" spans="1:19" ht="12.75" customHeight="1" x14ac:dyDescent="0.2">
      <c r="A368" s="46" t="s">
        <v>51</v>
      </c>
      <c r="B368" s="25">
        <v>131</v>
      </c>
      <c r="C368" s="25"/>
      <c r="D368" s="25"/>
      <c r="E368" s="25"/>
      <c r="F368" s="25"/>
      <c r="G368" s="25"/>
      <c r="H368" s="25"/>
      <c r="I368" s="25"/>
      <c r="J368" s="25"/>
      <c r="K368" s="104"/>
      <c r="L368" s="26"/>
      <c r="M368" s="21"/>
      <c r="N368" s="21"/>
      <c r="O368" s="22"/>
      <c r="P368" s="23"/>
      <c r="Q368" s="29">
        <f>B368</f>
        <v>131</v>
      </c>
      <c r="R368" s="24"/>
      <c r="S368" s="1"/>
    </row>
    <row r="369" spans="1:19" ht="12.75" customHeight="1" x14ac:dyDescent="0.2">
      <c r="A369" s="46" t="s">
        <v>52</v>
      </c>
      <c r="C369" s="2">
        <v>119</v>
      </c>
      <c r="L369" s="26"/>
      <c r="M369" s="1"/>
      <c r="N369" s="1"/>
      <c r="P369" s="23">
        <f>C369/B368</f>
        <v>0.90839694656488545</v>
      </c>
      <c r="Q369" s="35">
        <v>119</v>
      </c>
      <c r="R369" s="36">
        <f t="shared" ref="R369:R375" si="78">Q369/Q368</f>
        <v>0.90839694656488545</v>
      </c>
      <c r="S369" s="1">
        <f t="shared" ref="S369:S375" si="79">100%-R369</f>
        <v>9.1603053435114545E-2</v>
      </c>
    </row>
    <row r="370" spans="1:19" ht="12.75" customHeight="1" x14ac:dyDescent="0.2">
      <c r="A370" s="46" t="s">
        <v>53</v>
      </c>
      <c r="D370" s="2">
        <v>109</v>
      </c>
      <c r="L370" s="26"/>
      <c r="M370" s="1"/>
      <c r="N370" s="1"/>
      <c r="P370" s="1">
        <f>D370/C369</f>
        <v>0.91596638655462181</v>
      </c>
      <c r="Q370" s="35">
        <v>114</v>
      </c>
      <c r="R370" s="36">
        <f t="shared" si="78"/>
        <v>0.95798319327731096</v>
      </c>
      <c r="S370" s="1">
        <f t="shared" si="79"/>
        <v>4.2016806722689037E-2</v>
      </c>
    </row>
    <row r="371" spans="1:19" ht="12.75" customHeight="1" x14ac:dyDescent="0.2">
      <c r="A371" s="46" t="s">
        <v>54</v>
      </c>
      <c r="E371" s="2">
        <v>96</v>
      </c>
      <c r="L371" s="26"/>
      <c r="M371" s="1"/>
      <c r="N371" s="1"/>
      <c r="P371" s="1">
        <f>E371/D370</f>
        <v>0.88073394495412849</v>
      </c>
      <c r="Q371" s="35">
        <v>110</v>
      </c>
      <c r="R371" s="36">
        <f t="shared" si="78"/>
        <v>0.96491228070175439</v>
      </c>
      <c r="S371" s="1">
        <f t="shared" si="79"/>
        <v>3.5087719298245612E-2</v>
      </c>
    </row>
    <row r="372" spans="1:19" ht="12.75" customHeight="1" x14ac:dyDescent="0.2">
      <c r="A372" s="46" t="s">
        <v>55</v>
      </c>
      <c r="F372" s="2">
        <v>90</v>
      </c>
      <c r="L372" s="26"/>
      <c r="M372" s="1"/>
      <c r="N372" s="1"/>
      <c r="P372" s="1">
        <f>F372/E371</f>
        <v>0.9375</v>
      </c>
      <c r="Q372" s="35">
        <v>106</v>
      </c>
      <c r="R372" s="36">
        <f t="shared" si="78"/>
        <v>0.96363636363636362</v>
      </c>
      <c r="S372" s="1">
        <f t="shared" si="79"/>
        <v>3.6363636363636376E-2</v>
      </c>
    </row>
    <row r="373" spans="1:19" ht="12.75" customHeight="1" x14ac:dyDescent="0.2">
      <c r="A373" s="46" t="s">
        <v>56</v>
      </c>
      <c r="G373" s="2">
        <v>86</v>
      </c>
      <c r="L373" s="26"/>
      <c r="M373" s="1"/>
      <c r="N373" s="1"/>
      <c r="P373" s="1">
        <f>G373/F372</f>
        <v>0.9555555555555556</v>
      </c>
      <c r="Q373" s="35">
        <v>107</v>
      </c>
      <c r="R373" s="36">
        <f t="shared" si="78"/>
        <v>1.0094339622641511</v>
      </c>
      <c r="S373" s="1">
        <f t="shared" si="79"/>
        <v>-9.4339622641510523E-3</v>
      </c>
    </row>
    <row r="374" spans="1:19" ht="12.75" customHeight="1" x14ac:dyDescent="0.2">
      <c r="A374" s="46" t="s">
        <v>57</v>
      </c>
      <c r="H374" s="2">
        <v>80</v>
      </c>
      <c r="L374" s="26">
        <v>2</v>
      </c>
      <c r="M374" s="1"/>
      <c r="N374" s="1"/>
      <c r="P374" s="1">
        <f>H374/G373</f>
        <v>0.93023255813953487</v>
      </c>
      <c r="Q374" s="35">
        <v>103</v>
      </c>
      <c r="R374" s="36">
        <f t="shared" si="78"/>
        <v>0.96261682242990654</v>
      </c>
      <c r="S374" s="1">
        <f t="shared" si="79"/>
        <v>3.7383177570093462E-2</v>
      </c>
    </row>
    <row r="375" spans="1:19" ht="12.75" customHeight="1" x14ac:dyDescent="0.2">
      <c r="A375" s="46" t="s">
        <v>58</v>
      </c>
      <c r="I375" s="2">
        <v>81</v>
      </c>
      <c r="L375" s="26">
        <v>77</v>
      </c>
      <c r="M375" s="1"/>
      <c r="N375" s="1"/>
      <c r="P375" s="1">
        <f>I375/H374</f>
        <v>1.0125</v>
      </c>
      <c r="Q375" s="35">
        <v>100</v>
      </c>
      <c r="R375" s="36">
        <f t="shared" si="78"/>
        <v>0.970873786407767</v>
      </c>
      <c r="S375" s="1">
        <f t="shared" si="79"/>
        <v>2.9126213592232997E-2</v>
      </c>
    </row>
    <row r="376" spans="1:19" ht="12.75" customHeight="1" x14ac:dyDescent="0.2">
      <c r="A376" s="46" t="s">
        <v>59</v>
      </c>
      <c r="I376" s="2">
        <v>9</v>
      </c>
      <c r="L376" s="45">
        <v>7</v>
      </c>
      <c r="M376" s="1"/>
      <c r="N376" s="1"/>
      <c r="P376" s="1"/>
      <c r="Q376" s="35">
        <v>24</v>
      </c>
      <c r="R376" s="36"/>
      <c r="S376" s="1"/>
    </row>
    <row r="377" spans="1:19" ht="12.75" customHeight="1" x14ac:dyDescent="0.2">
      <c r="A377" s="46" t="s">
        <v>70</v>
      </c>
      <c r="I377" s="2">
        <v>6</v>
      </c>
      <c r="L377" s="45">
        <v>6</v>
      </c>
      <c r="M377" s="1"/>
      <c r="N377" s="1"/>
      <c r="P377" s="1"/>
      <c r="Q377" s="35">
        <v>9</v>
      </c>
      <c r="R377" s="36"/>
      <c r="S377" s="1"/>
    </row>
    <row r="378" spans="1:19" ht="12.75" customHeight="1" x14ac:dyDescent="0.2">
      <c r="A378" s="46" t="s">
        <v>71</v>
      </c>
      <c r="I378" s="2">
        <v>5</v>
      </c>
      <c r="L378" s="45">
        <v>4</v>
      </c>
      <c r="M378" s="1"/>
      <c r="N378" s="1"/>
      <c r="P378" s="1"/>
      <c r="Q378" s="35">
        <v>9</v>
      </c>
      <c r="R378" s="36"/>
      <c r="S378" s="1"/>
    </row>
    <row r="379" spans="1:19" ht="12.75" customHeight="1" x14ac:dyDescent="0.2">
      <c r="A379" s="46" t="s">
        <v>79</v>
      </c>
      <c r="I379" s="2">
        <v>1</v>
      </c>
      <c r="L379" s="45">
        <v>2</v>
      </c>
      <c r="M379" s="1"/>
      <c r="N379" s="1"/>
      <c r="P379" s="1"/>
      <c r="Q379" s="35">
        <v>2</v>
      </c>
      <c r="R379" s="36"/>
      <c r="S379" s="1"/>
    </row>
    <row r="380" spans="1:19" ht="12.75" customHeight="1" x14ac:dyDescent="0.2">
      <c r="A380" s="46" t="s">
        <v>82</v>
      </c>
      <c r="L380" s="45"/>
      <c r="M380" s="1"/>
      <c r="N380" s="1"/>
      <c r="P380" s="1"/>
      <c r="Q380" s="35"/>
      <c r="R380" s="36"/>
      <c r="S380" s="1"/>
    </row>
    <row r="381" spans="1:19" ht="12.75" customHeight="1" x14ac:dyDescent="0.2">
      <c r="A381" s="46" t="s">
        <v>83</v>
      </c>
      <c r="L381" s="45"/>
      <c r="M381" s="1"/>
      <c r="N381" s="1"/>
      <c r="P381" s="1"/>
      <c r="Q381" s="35"/>
      <c r="R381" s="36"/>
      <c r="S381" s="1"/>
    </row>
    <row r="382" spans="1:19" ht="12.75" customHeight="1" x14ac:dyDescent="0.2">
      <c r="A382" s="46"/>
      <c r="L382" s="2">
        <f>SUM(L374:L379)</f>
        <v>98</v>
      </c>
      <c r="M382" s="1">
        <f>SUM(L374:L375)/B368</f>
        <v>0.60305343511450382</v>
      </c>
      <c r="N382" s="1">
        <f>L382/B368</f>
        <v>0.74809160305343514</v>
      </c>
      <c r="O382" s="1">
        <f>N382-M382</f>
        <v>0.14503816793893132</v>
      </c>
      <c r="P382" s="1"/>
    </row>
    <row r="383" spans="1:19" ht="12.75" customHeight="1" x14ac:dyDescent="0.3">
      <c r="A383" s="61" t="s">
        <v>84</v>
      </c>
      <c r="L383" s="1"/>
      <c r="M383" s="1"/>
      <c r="O383" s="1"/>
    </row>
    <row r="384" spans="1:19" ht="38.25" customHeight="1" x14ac:dyDescent="0.2">
      <c r="B384" s="306" t="s">
        <v>3</v>
      </c>
      <c r="C384" s="307"/>
      <c r="D384" s="307"/>
      <c r="E384" s="307"/>
      <c r="F384" s="307"/>
      <c r="G384" s="307"/>
      <c r="H384" s="307"/>
      <c r="I384" s="307"/>
      <c r="J384" s="307"/>
      <c r="M384" s="13" t="s">
        <v>11</v>
      </c>
      <c r="N384" s="13" t="s">
        <v>12</v>
      </c>
      <c r="O384" s="143" t="s">
        <v>13</v>
      </c>
      <c r="P384" s="10" t="s">
        <v>14</v>
      </c>
      <c r="Q384" s="12" t="s">
        <v>15</v>
      </c>
      <c r="R384" s="12" t="s">
        <v>16</v>
      </c>
      <c r="S384" s="13" t="s">
        <v>17</v>
      </c>
    </row>
    <row r="385" spans="1:19" ht="12.75" customHeight="1" x14ac:dyDescent="0.2">
      <c r="A385" s="168" t="s">
        <v>18</v>
      </c>
      <c r="B385" s="169">
        <v>1</v>
      </c>
      <c r="C385" s="169">
        <v>2</v>
      </c>
      <c r="D385" s="169">
        <v>3</v>
      </c>
      <c r="E385" s="169">
        <v>4</v>
      </c>
      <c r="F385" s="169">
        <v>5</v>
      </c>
      <c r="G385" s="169">
        <v>6</v>
      </c>
      <c r="H385" s="169">
        <v>7</v>
      </c>
      <c r="I385" s="169">
        <v>8</v>
      </c>
      <c r="J385" s="169">
        <v>9</v>
      </c>
      <c r="K385" s="279">
        <v>10</v>
      </c>
      <c r="L385" s="170" t="s">
        <v>19</v>
      </c>
      <c r="M385" s="1"/>
      <c r="N385" s="1"/>
      <c r="P385" s="23"/>
      <c r="Q385" s="24"/>
      <c r="R385" s="24"/>
      <c r="S385" s="1"/>
    </row>
    <row r="386" spans="1:19" ht="12.75" customHeight="1" x14ac:dyDescent="0.2">
      <c r="A386" s="46" t="s">
        <v>52</v>
      </c>
      <c r="B386" s="2">
        <v>76</v>
      </c>
      <c r="L386" s="45"/>
      <c r="M386" s="1"/>
      <c r="N386" s="1"/>
      <c r="P386" s="23"/>
      <c r="Q386" s="29">
        <f>B386</f>
        <v>76</v>
      </c>
      <c r="R386" s="24"/>
      <c r="S386" s="1"/>
    </row>
    <row r="387" spans="1:19" ht="12.75" customHeight="1" x14ac:dyDescent="0.2">
      <c r="A387" s="46" t="s">
        <v>53</v>
      </c>
      <c r="C387" s="2">
        <v>72</v>
      </c>
      <c r="L387" s="45"/>
      <c r="M387" s="1"/>
      <c r="N387" s="1"/>
      <c r="O387" s="1"/>
      <c r="P387" s="23">
        <f>C387/B386</f>
        <v>0.94736842105263153</v>
      </c>
      <c r="Q387" s="35">
        <v>72</v>
      </c>
      <c r="R387" s="36">
        <f t="shared" ref="R387:R393" si="80">Q387/Q386</f>
        <v>0.94736842105263153</v>
      </c>
      <c r="S387" s="1">
        <f t="shared" ref="S387:S393" si="81">100%-R387</f>
        <v>5.2631578947368474E-2</v>
      </c>
    </row>
    <row r="388" spans="1:19" ht="12.75" customHeight="1" x14ac:dyDescent="0.2">
      <c r="A388" s="46" t="s">
        <v>54</v>
      </c>
      <c r="D388" s="2">
        <v>69</v>
      </c>
      <c r="L388" s="45"/>
      <c r="P388" s="1">
        <f>D388/C387</f>
        <v>0.95833333333333337</v>
      </c>
      <c r="Q388" s="35">
        <v>69</v>
      </c>
      <c r="R388" s="36">
        <f t="shared" si="80"/>
        <v>0.95833333333333337</v>
      </c>
      <c r="S388" s="1">
        <f t="shared" si="81"/>
        <v>4.166666666666663E-2</v>
      </c>
    </row>
    <row r="389" spans="1:19" ht="12.75" customHeight="1" x14ac:dyDescent="0.2">
      <c r="A389" s="46" t="s">
        <v>55</v>
      </c>
      <c r="E389" s="2">
        <v>61</v>
      </c>
      <c r="L389" s="45"/>
      <c r="M389" s="1"/>
      <c r="N389" s="1"/>
      <c r="P389" s="1">
        <f>E389/D388</f>
        <v>0.88405797101449279</v>
      </c>
      <c r="Q389" s="35">
        <v>66</v>
      </c>
      <c r="R389" s="36">
        <f t="shared" si="80"/>
        <v>0.95652173913043481</v>
      </c>
      <c r="S389" s="1">
        <f t="shared" si="81"/>
        <v>4.3478260869565188E-2</v>
      </c>
    </row>
    <row r="390" spans="1:19" ht="12.75" customHeight="1" x14ac:dyDescent="0.2">
      <c r="A390" s="46" t="s">
        <v>56</v>
      </c>
      <c r="F390" s="2">
        <v>56</v>
      </c>
      <c r="L390" s="45"/>
      <c r="M390" s="1"/>
      <c r="N390" s="1"/>
      <c r="P390" s="1">
        <f>F390/E389</f>
        <v>0.91803278688524592</v>
      </c>
      <c r="Q390" s="35">
        <v>65</v>
      </c>
      <c r="R390" s="36">
        <f t="shared" si="80"/>
        <v>0.98484848484848486</v>
      </c>
      <c r="S390" s="1">
        <f t="shared" si="81"/>
        <v>1.5151515151515138E-2</v>
      </c>
    </row>
    <row r="391" spans="1:19" ht="12.75" customHeight="1" x14ac:dyDescent="0.2">
      <c r="A391" s="46" t="s">
        <v>57</v>
      </c>
      <c r="G391" s="2">
        <v>53</v>
      </c>
      <c r="L391" s="45"/>
      <c r="M391" s="1"/>
      <c r="N391" s="1"/>
      <c r="P391" s="1">
        <f>G391/F390</f>
        <v>0.9464285714285714</v>
      </c>
      <c r="Q391" s="35">
        <v>66</v>
      </c>
      <c r="R391" s="36">
        <f t="shared" si="80"/>
        <v>1.0153846153846153</v>
      </c>
      <c r="S391" s="1">
        <f t="shared" si="81"/>
        <v>-1.538461538461533E-2</v>
      </c>
    </row>
    <row r="392" spans="1:19" ht="12.75" customHeight="1" x14ac:dyDescent="0.2">
      <c r="A392" s="46" t="s">
        <v>58</v>
      </c>
      <c r="H392" s="2">
        <v>51</v>
      </c>
      <c r="L392" s="45">
        <v>1</v>
      </c>
      <c r="M392" s="1"/>
      <c r="N392" s="1"/>
      <c r="P392" s="1">
        <f>H392/G391</f>
        <v>0.96226415094339623</v>
      </c>
      <c r="Q392" s="35">
        <v>64</v>
      </c>
      <c r="R392" s="36">
        <f t="shared" si="80"/>
        <v>0.96969696969696972</v>
      </c>
      <c r="S392" s="1">
        <f t="shared" si="81"/>
        <v>3.0303030303030276E-2</v>
      </c>
    </row>
    <row r="393" spans="1:19" ht="12.75" customHeight="1" x14ac:dyDescent="0.2">
      <c r="A393" s="46" t="s">
        <v>59</v>
      </c>
      <c r="I393" s="2">
        <v>51</v>
      </c>
      <c r="L393" s="45">
        <v>46</v>
      </c>
      <c r="M393" s="1"/>
      <c r="N393" s="1"/>
      <c r="P393" s="1">
        <f>I393/H392</f>
        <v>1</v>
      </c>
      <c r="Q393" s="35">
        <v>65</v>
      </c>
      <c r="R393" s="36">
        <f t="shared" si="80"/>
        <v>1.015625</v>
      </c>
      <c r="S393" s="1">
        <f t="shared" si="81"/>
        <v>-1.5625E-2</v>
      </c>
    </row>
    <row r="394" spans="1:19" ht="12.75" customHeight="1" x14ac:dyDescent="0.2">
      <c r="A394" s="46" t="s">
        <v>70</v>
      </c>
      <c r="I394" s="2">
        <v>9</v>
      </c>
      <c r="L394" s="45">
        <v>7</v>
      </c>
      <c r="M394" s="1"/>
      <c r="N394" s="1"/>
      <c r="P394" s="1"/>
      <c r="Q394" s="35">
        <v>9</v>
      </c>
      <c r="R394" s="36"/>
      <c r="S394" s="1"/>
    </row>
    <row r="395" spans="1:19" ht="12.75" customHeight="1" x14ac:dyDescent="0.2">
      <c r="A395" s="46" t="s">
        <v>71</v>
      </c>
      <c r="I395" s="2">
        <v>7</v>
      </c>
      <c r="L395" s="45">
        <v>4</v>
      </c>
      <c r="M395" s="1"/>
      <c r="N395" s="1"/>
      <c r="P395" s="1"/>
      <c r="Q395" s="35">
        <v>7</v>
      </c>
      <c r="R395" s="36"/>
      <c r="S395" s="1"/>
    </row>
    <row r="396" spans="1:19" ht="12.75" customHeight="1" x14ac:dyDescent="0.2">
      <c r="A396" s="46" t="s">
        <v>79</v>
      </c>
      <c r="I396" s="2">
        <v>2</v>
      </c>
      <c r="L396" s="45">
        <v>1</v>
      </c>
      <c r="M396" s="1"/>
      <c r="N396" s="1"/>
      <c r="P396" s="1"/>
      <c r="Q396" s="35">
        <v>5</v>
      </c>
      <c r="R396" s="36"/>
      <c r="S396" s="1"/>
    </row>
    <row r="397" spans="1:19" ht="12.75" customHeight="1" x14ac:dyDescent="0.2">
      <c r="A397" s="46" t="s">
        <v>82</v>
      </c>
      <c r="I397" s="2">
        <v>2</v>
      </c>
      <c r="L397" s="45">
        <v>2</v>
      </c>
      <c r="M397" s="1"/>
      <c r="N397" s="1"/>
      <c r="P397" s="1"/>
      <c r="Q397" s="35">
        <v>3</v>
      </c>
      <c r="R397" s="36"/>
      <c r="S397" s="1"/>
    </row>
    <row r="398" spans="1:19" ht="12.75" customHeight="1" x14ac:dyDescent="0.2">
      <c r="A398" s="46" t="s">
        <v>83</v>
      </c>
      <c r="I398" s="2">
        <v>1</v>
      </c>
      <c r="L398" s="45"/>
      <c r="M398" s="1"/>
      <c r="N398" s="1"/>
      <c r="P398" s="1"/>
      <c r="Q398" s="35">
        <v>1</v>
      </c>
      <c r="R398" s="36"/>
      <c r="S398" s="1"/>
    </row>
    <row r="399" spans="1:19" ht="12.75" customHeight="1" x14ac:dyDescent="0.2">
      <c r="A399" s="46"/>
      <c r="L399" s="45"/>
      <c r="M399" s="1"/>
      <c r="N399" s="1"/>
      <c r="P399" s="1"/>
      <c r="Q399" s="35"/>
      <c r="R399" s="36"/>
      <c r="S399" s="1"/>
    </row>
    <row r="400" spans="1:19" ht="12.75" customHeight="1" x14ac:dyDescent="0.2">
      <c r="L400" s="2">
        <f>SUM(L392:L398)</f>
        <v>61</v>
      </c>
      <c r="M400" s="1">
        <f>SUM(L392:L393)/B386</f>
        <v>0.61842105263157898</v>
      </c>
      <c r="N400" s="1">
        <f>L400/B386</f>
        <v>0.80263157894736847</v>
      </c>
      <c r="O400" s="1">
        <f>N400-M400</f>
        <v>0.18421052631578949</v>
      </c>
      <c r="P400" s="1"/>
    </row>
    <row r="401" spans="1:19" ht="12.75" customHeight="1" x14ac:dyDescent="0.3">
      <c r="A401" s="61" t="s">
        <v>87</v>
      </c>
      <c r="L401" s="1"/>
      <c r="M401" s="1"/>
      <c r="O401" s="1"/>
    </row>
    <row r="402" spans="1:19" ht="38.25" customHeight="1" x14ac:dyDescent="0.2">
      <c r="B402" s="306" t="s">
        <v>3</v>
      </c>
      <c r="C402" s="307"/>
      <c r="D402" s="307"/>
      <c r="E402" s="307"/>
      <c r="F402" s="307"/>
      <c r="G402" s="307"/>
      <c r="H402" s="307"/>
      <c r="I402" s="307"/>
      <c r="J402" s="307"/>
      <c r="M402" s="13" t="s">
        <v>11</v>
      </c>
      <c r="N402" s="13" t="s">
        <v>12</v>
      </c>
      <c r="O402" s="143" t="s">
        <v>13</v>
      </c>
      <c r="P402" s="10" t="s">
        <v>14</v>
      </c>
      <c r="Q402" s="12" t="s">
        <v>15</v>
      </c>
      <c r="R402" s="12" t="s">
        <v>16</v>
      </c>
      <c r="S402" s="13" t="s">
        <v>17</v>
      </c>
    </row>
    <row r="403" spans="1:19" ht="12.75" customHeight="1" x14ac:dyDescent="0.2">
      <c r="A403" s="168" t="s">
        <v>18</v>
      </c>
      <c r="B403" s="169">
        <v>1</v>
      </c>
      <c r="C403" s="169">
        <v>2</v>
      </c>
      <c r="D403" s="169">
        <v>3</v>
      </c>
      <c r="E403" s="169">
        <v>4</v>
      </c>
      <c r="F403" s="169">
        <v>5</v>
      </c>
      <c r="G403" s="169">
        <v>6</v>
      </c>
      <c r="H403" s="169">
        <v>7</v>
      </c>
      <c r="I403" s="169">
        <v>8</v>
      </c>
      <c r="J403" s="169">
        <v>9</v>
      </c>
      <c r="K403" s="279">
        <v>10</v>
      </c>
      <c r="L403" s="170" t="s">
        <v>19</v>
      </c>
      <c r="M403" s="1"/>
      <c r="N403" s="1"/>
      <c r="P403" s="23"/>
      <c r="Q403" s="24"/>
      <c r="R403" s="24"/>
      <c r="S403" s="1"/>
    </row>
    <row r="404" spans="1:19" ht="12.75" customHeight="1" x14ac:dyDescent="0.2">
      <c r="A404" s="46" t="s">
        <v>53</v>
      </c>
      <c r="B404" s="2">
        <v>76</v>
      </c>
      <c r="L404" s="45"/>
      <c r="M404" s="1"/>
      <c r="N404" s="1"/>
      <c r="P404" s="23"/>
      <c r="Q404" s="29">
        <f>B404</f>
        <v>76</v>
      </c>
      <c r="R404" s="24"/>
      <c r="S404" s="1"/>
    </row>
    <row r="405" spans="1:19" ht="12.75" customHeight="1" x14ac:dyDescent="0.2">
      <c r="A405" s="46" t="s">
        <v>54</v>
      </c>
      <c r="C405" s="2">
        <v>71</v>
      </c>
      <c r="L405" s="45"/>
      <c r="M405" s="1"/>
      <c r="N405" s="1"/>
      <c r="O405" s="1"/>
      <c r="P405" s="23">
        <f>C405/B404</f>
        <v>0.93421052631578949</v>
      </c>
      <c r="Q405" s="35">
        <v>71</v>
      </c>
      <c r="R405" s="36">
        <f t="shared" ref="R405:R411" si="82">Q405/Q404</f>
        <v>0.93421052631578949</v>
      </c>
      <c r="S405" s="1">
        <f t="shared" ref="S405:S411" si="83">100%-R405</f>
        <v>6.5789473684210509E-2</v>
      </c>
    </row>
    <row r="406" spans="1:19" ht="12.75" customHeight="1" x14ac:dyDescent="0.2">
      <c r="A406" s="46" t="s">
        <v>55</v>
      </c>
      <c r="D406" s="2">
        <v>65</v>
      </c>
      <c r="L406" s="45"/>
      <c r="P406" s="1">
        <f>D406/C405</f>
        <v>0.91549295774647887</v>
      </c>
      <c r="Q406" s="35">
        <v>68</v>
      </c>
      <c r="R406" s="36">
        <f t="shared" si="82"/>
        <v>0.95774647887323938</v>
      </c>
      <c r="S406" s="1">
        <f t="shared" si="83"/>
        <v>4.2253521126760618E-2</v>
      </c>
    </row>
    <row r="407" spans="1:19" ht="12.75" customHeight="1" x14ac:dyDescent="0.2">
      <c r="A407" s="46" t="s">
        <v>56</v>
      </c>
      <c r="E407" s="2">
        <v>59</v>
      </c>
      <c r="L407" s="45"/>
      <c r="M407" s="1"/>
      <c r="N407" s="1"/>
      <c r="P407" s="1">
        <f>E407/D406</f>
        <v>0.90769230769230769</v>
      </c>
      <c r="Q407" s="35">
        <v>65</v>
      </c>
      <c r="R407" s="36">
        <f t="shared" si="82"/>
        <v>0.95588235294117652</v>
      </c>
      <c r="S407" s="1">
        <f t="shared" si="83"/>
        <v>4.4117647058823484E-2</v>
      </c>
    </row>
    <row r="408" spans="1:19" ht="12.75" customHeight="1" x14ac:dyDescent="0.2">
      <c r="A408" s="46" t="s">
        <v>57</v>
      </c>
      <c r="F408" s="2">
        <v>53</v>
      </c>
      <c r="L408" s="45"/>
      <c r="M408" s="1"/>
      <c r="N408" s="1"/>
      <c r="P408" s="1">
        <f>F408/E407</f>
        <v>0.89830508474576276</v>
      </c>
      <c r="Q408" s="35">
        <v>62</v>
      </c>
      <c r="R408" s="36">
        <f t="shared" si="82"/>
        <v>0.9538461538461539</v>
      </c>
      <c r="S408" s="1">
        <f t="shared" si="83"/>
        <v>4.6153846153846101E-2</v>
      </c>
    </row>
    <row r="409" spans="1:19" ht="12.75" customHeight="1" x14ac:dyDescent="0.2">
      <c r="A409" s="46" t="s">
        <v>58</v>
      </c>
      <c r="G409" s="2">
        <v>50</v>
      </c>
      <c r="L409" s="45"/>
      <c r="M409" s="1"/>
      <c r="N409" s="1"/>
      <c r="P409" s="1">
        <f>G409/F408</f>
        <v>0.94339622641509435</v>
      </c>
      <c r="Q409" s="35">
        <v>60</v>
      </c>
      <c r="R409" s="36">
        <f t="shared" si="82"/>
        <v>0.967741935483871</v>
      </c>
      <c r="S409" s="1">
        <f t="shared" si="83"/>
        <v>3.2258064516129004E-2</v>
      </c>
    </row>
    <row r="410" spans="1:19" ht="12.75" customHeight="1" x14ac:dyDescent="0.2">
      <c r="A410" s="46" t="s">
        <v>59</v>
      </c>
      <c r="H410" s="2">
        <v>50</v>
      </c>
      <c r="L410" s="45">
        <v>1</v>
      </c>
      <c r="M410" s="1"/>
      <c r="N410" s="1"/>
      <c r="P410" s="1">
        <f>H410/G409</f>
        <v>1</v>
      </c>
      <c r="Q410" s="35">
        <v>60</v>
      </c>
      <c r="R410" s="36">
        <f t="shared" si="82"/>
        <v>1</v>
      </c>
      <c r="S410" s="1">
        <f t="shared" si="83"/>
        <v>0</v>
      </c>
    </row>
    <row r="411" spans="1:19" ht="12.75" customHeight="1" x14ac:dyDescent="0.2">
      <c r="A411" s="46" t="s">
        <v>70</v>
      </c>
      <c r="I411" s="2">
        <v>49</v>
      </c>
      <c r="L411" s="45">
        <v>48</v>
      </c>
      <c r="M411" s="1"/>
      <c r="N411" s="1"/>
      <c r="P411" s="1">
        <f>I411/H410</f>
        <v>0.98</v>
      </c>
      <c r="Q411" s="35">
        <v>60</v>
      </c>
      <c r="R411" s="36">
        <f t="shared" si="82"/>
        <v>1</v>
      </c>
      <c r="S411" s="1">
        <f t="shared" si="83"/>
        <v>0</v>
      </c>
    </row>
    <row r="412" spans="1:19" ht="12.75" customHeight="1" x14ac:dyDescent="0.2">
      <c r="A412" s="46" t="s">
        <v>71</v>
      </c>
      <c r="I412" s="2">
        <v>6</v>
      </c>
      <c r="L412" s="45">
        <v>5</v>
      </c>
      <c r="M412" s="1"/>
      <c r="N412" s="1"/>
      <c r="P412" s="1"/>
      <c r="Q412" s="35">
        <v>12</v>
      </c>
      <c r="R412" s="36"/>
      <c r="S412" s="1"/>
    </row>
    <row r="413" spans="1:19" ht="12.75" customHeight="1" x14ac:dyDescent="0.2">
      <c r="A413" s="46" t="s">
        <v>79</v>
      </c>
      <c r="I413" s="2">
        <v>4</v>
      </c>
      <c r="L413" s="45">
        <v>1</v>
      </c>
      <c r="M413" s="1"/>
      <c r="N413" s="1"/>
      <c r="P413" s="1"/>
      <c r="Q413" s="35">
        <v>4</v>
      </c>
      <c r="R413" s="36"/>
      <c r="S413" s="1"/>
    </row>
    <row r="414" spans="1:19" ht="12.75" customHeight="1" x14ac:dyDescent="0.2">
      <c r="A414" s="46" t="s">
        <v>82</v>
      </c>
      <c r="I414" s="2">
        <v>2</v>
      </c>
      <c r="L414" s="45"/>
      <c r="M414" s="1"/>
      <c r="N414" s="1"/>
      <c r="P414" s="1"/>
      <c r="Q414" s="35">
        <v>4</v>
      </c>
      <c r="R414" s="36"/>
      <c r="S414" s="1"/>
    </row>
    <row r="415" spans="1:19" ht="12.75" customHeight="1" x14ac:dyDescent="0.2">
      <c r="A415" s="46" t="s">
        <v>83</v>
      </c>
      <c r="I415" s="2">
        <v>2</v>
      </c>
      <c r="L415" s="45">
        <v>3</v>
      </c>
      <c r="M415" s="1"/>
      <c r="N415" s="1"/>
      <c r="P415" s="1"/>
      <c r="Q415" s="35">
        <v>4</v>
      </c>
      <c r="R415" s="36"/>
      <c r="S415" s="1"/>
    </row>
    <row r="416" spans="1:19" ht="12.75" customHeight="1" x14ac:dyDescent="0.2">
      <c r="L416" s="2">
        <f>SUM(L407:L415)</f>
        <v>58</v>
      </c>
      <c r="M416" s="1">
        <f>SUM(L410:L411)/B404</f>
        <v>0.64473684210526316</v>
      </c>
      <c r="N416" s="1">
        <f>L416/B404</f>
        <v>0.76315789473684215</v>
      </c>
      <c r="O416" s="1">
        <f>N416-M416</f>
        <v>0.11842105263157898</v>
      </c>
      <c r="P416" s="1"/>
    </row>
    <row r="417" spans="1:19" ht="12.75" customHeight="1" x14ac:dyDescent="0.3">
      <c r="A417" s="61" t="s">
        <v>88</v>
      </c>
      <c r="L417" s="1"/>
      <c r="M417" s="1"/>
      <c r="O417" s="1"/>
    </row>
    <row r="418" spans="1:19" ht="38.25" customHeight="1" x14ac:dyDescent="0.2">
      <c r="B418" s="306" t="s">
        <v>3</v>
      </c>
      <c r="C418" s="307"/>
      <c r="D418" s="307"/>
      <c r="E418" s="307"/>
      <c r="F418" s="307"/>
      <c r="G418" s="307"/>
      <c r="H418" s="307"/>
      <c r="I418" s="307"/>
      <c r="J418" s="307"/>
      <c r="M418" s="13" t="s">
        <v>11</v>
      </c>
      <c r="N418" s="13" t="s">
        <v>12</v>
      </c>
      <c r="O418" s="143" t="s">
        <v>13</v>
      </c>
      <c r="P418" s="10" t="s">
        <v>14</v>
      </c>
      <c r="Q418" s="12" t="s">
        <v>15</v>
      </c>
      <c r="R418" s="12" t="s">
        <v>16</v>
      </c>
      <c r="S418" s="13" t="s">
        <v>17</v>
      </c>
    </row>
    <row r="419" spans="1:19" ht="12.75" customHeight="1" x14ac:dyDescent="0.2">
      <c r="A419" s="168" t="s">
        <v>18</v>
      </c>
      <c r="B419" s="169">
        <v>1</v>
      </c>
      <c r="C419" s="169">
        <v>2</v>
      </c>
      <c r="D419" s="169">
        <v>3</v>
      </c>
      <c r="E419" s="169">
        <v>4</v>
      </c>
      <c r="F419" s="169">
        <v>5</v>
      </c>
      <c r="G419" s="169">
        <v>6</v>
      </c>
      <c r="H419" s="169">
        <v>7</v>
      </c>
      <c r="I419" s="169">
        <v>8</v>
      </c>
      <c r="J419" s="169">
        <v>9</v>
      </c>
      <c r="K419" s="279">
        <v>10</v>
      </c>
      <c r="L419" s="170" t="s">
        <v>19</v>
      </c>
      <c r="M419" s="1"/>
      <c r="N419" s="1"/>
      <c r="P419" s="23"/>
      <c r="Q419" s="24"/>
      <c r="R419" s="24"/>
      <c r="S419" s="1"/>
    </row>
    <row r="420" spans="1:19" ht="12.75" customHeight="1" x14ac:dyDescent="0.2">
      <c r="A420" s="46" t="s">
        <v>54</v>
      </c>
      <c r="B420" s="2">
        <v>79</v>
      </c>
      <c r="L420" s="45"/>
      <c r="M420" s="1"/>
      <c r="N420" s="1"/>
      <c r="P420" s="23"/>
      <c r="Q420" s="29">
        <f>B420</f>
        <v>79</v>
      </c>
      <c r="R420" s="24"/>
      <c r="S420" s="1"/>
    </row>
    <row r="421" spans="1:19" ht="12.75" customHeight="1" x14ac:dyDescent="0.2">
      <c r="A421" s="46" t="s">
        <v>55</v>
      </c>
      <c r="C421" s="2">
        <v>73</v>
      </c>
      <c r="L421" s="45"/>
      <c r="M421" s="1"/>
      <c r="N421" s="1"/>
      <c r="O421" s="1"/>
      <c r="P421" s="23">
        <f>C421/B420</f>
        <v>0.92405063291139244</v>
      </c>
      <c r="Q421" s="35">
        <v>73</v>
      </c>
      <c r="R421" s="36">
        <f t="shared" ref="R421:R427" si="84">Q421/Q420</f>
        <v>0.92405063291139244</v>
      </c>
      <c r="S421" s="1">
        <f t="shared" ref="S421:S427" si="85">100%-R421</f>
        <v>7.5949367088607556E-2</v>
      </c>
    </row>
    <row r="422" spans="1:19" ht="12.75" customHeight="1" x14ac:dyDescent="0.2">
      <c r="A422" s="46" t="s">
        <v>56</v>
      </c>
      <c r="D422" s="2">
        <v>67</v>
      </c>
      <c r="L422" s="45"/>
      <c r="P422" s="1">
        <f>D422/C421</f>
        <v>0.9178082191780822</v>
      </c>
      <c r="Q422" s="35">
        <v>70</v>
      </c>
      <c r="R422" s="36">
        <f t="shared" si="84"/>
        <v>0.95890410958904104</v>
      </c>
      <c r="S422" s="1">
        <f t="shared" si="85"/>
        <v>4.1095890410958957E-2</v>
      </c>
    </row>
    <row r="423" spans="1:19" ht="12.75" customHeight="1" x14ac:dyDescent="0.2">
      <c r="A423" s="46" t="s">
        <v>57</v>
      </c>
      <c r="E423" s="2">
        <v>61</v>
      </c>
      <c r="L423" s="45"/>
      <c r="M423" s="1"/>
      <c r="N423" s="1"/>
      <c r="P423" s="1">
        <f>E423/D422</f>
        <v>0.91044776119402981</v>
      </c>
      <c r="Q423" s="35">
        <v>68</v>
      </c>
      <c r="R423" s="36">
        <f t="shared" si="84"/>
        <v>0.97142857142857142</v>
      </c>
      <c r="S423" s="1">
        <f t="shared" si="85"/>
        <v>2.8571428571428581E-2</v>
      </c>
    </row>
    <row r="424" spans="1:19" ht="12.75" customHeight="1" x14ac:dyDescent="0.2">
      <c r="A424" s="46" t="s">
        <v>58</v>
      </c>
      <c r="F424" s="2">
        <v>55</v>
      </c>
      <c r="L424" s="45"/>
      <c r="M424" s="1"/>
      <c r="N424" s="1"/>
      <c r="P424" s="1">
        <f>F424/E423</f>
        <v>0.90163934426229508</v>
      </c>
      <c r="Q424" s="35">
        <v>66</v>
      </c>
      <c r="R424" s="36">
        <f t="shared" si="84"/>
        <v>0.97058823529411764</v>
      </c>
      <c r="S424" s="1">
        <f t="shared" si="85"/>
        <v>2.9411764705882359E-2</v>
      </c>
    </row>
    <row r="425" spans="1:19" ht="12.75" customHeight="1" x14ac:dyDescent="0.2">
      <c r="A425" s="46" t="s">
        <v>59</v>
      </c>
      <c r="G425" s="2">
        <v>53</v>
      </c>
      <c r="L425" s="45"/>
      <c r="M425" s="1"/>
      <c r="N425" s="1"/>
      <c r="P425" s="1">
        <f>G425/F424</f>
        <v>0.96363636363636362</v>
      </c>
      <c r="Q425" s="35">
        <v>63</v>
      </c>
      <c r="R425" s="36">
        <f t="shared" si="84"/>
        <v>0.95454545454545459</v>
      </c>
      <c r="S425" s="1">
        <f t="shared" si="85"/>
        <v>4.5454545454545414E-2</v>
      </c>
    </row>
    <row r="426" spans="1:19" ht="12.75" customHeight="1" x14ac:dyDescent="0.2">
      <c r="A426" s="46" t="s">
        <v>70</v>
      </c>
      <c r="H426" s="2">
        <v>53</v>
      </c>
      <c r="L426" s="45"/>
      <c r="M426" s="1"/>
      <c r="N426" s="1"/>
      <c r="P426" s="1">
        <f>H426/G425</f>
        <v>1</v>
      </c>
      <c r="Q426" s="35">
        <v>62</v>
      </c>
      <c r="R426" s="36">
        <f t="shared" si="84"/>
        <v>0.98412698412698407</v>
      </c>
      <c r="S426" s="1">
        <f t="shared" si="85"/>
        <v>1.5873015873015928E-2</v>
      </c>
    </row>
    <row r="427" spans="1:19" ht="12.75" customHeight="1" x14ac:dyDescent="0.2">
      <c r="A427" s="46" t="s">
        <v>71</v>
      </c>
      <c r="I427" s="2">
        <v>54</v>
      </c>
      <c r="L427" s="45">
        <v>46</v>
      </c>
      <c r="M427" s="1"/>
      <c r="N427" s="1"/>
      <c r="P427" s="1">
        <f>I427/H426</f>
        <v>1.0188679245283019</v>
      </c>
      <c r="Q427" s="35">
        <v>63</v>
      </c>
      <c r="R427" s="36">
        <f t="shared" si="84"/>
        <v>1.0161290322580645</v>
      </c>
      <c r="S427" s="1">
        <f t="shared" si="85"/>
        <v>-1.6129032258064502E-2</v>
      </c>
    </row>
    <row r="428" spans="1:19" ht="12.75" customHeight="1" x14ac:dyDescent="0.2">
      <c r="A428" s="46" t="s">
        <v>79</v>
      </c>
      <c r="I428" s="2">
        <v>7</v>
      </c>
      <c r="L428" s="45">
        <v>5</v>
      </c>
      <c r="M428" s="1"/>
      <c r="N428" s="1"/>
      <c r="P428" s="1"/>
      <c r="Q428" s="35">
        <v>14</v>
      </c>
      <c r="R428" s="36"/>
      <c r="S428" s="1"/>
    </row>
    <row r="429" spans="1:19" ht="12.75" customHeight="1" x14ac:dyDescent="0.2">
      <c r="A429" s="46" t="s">
        <v>82</v>
      </c>
      <c r="I429" s="2">
        <v>3</v>
      </c>
      <c r="L429" s="45">
        <v>3</v>
      </c>
      <c r="M429" s="1"/>
      <c r="N429" s="1"/>
      <c r="P429" s="1"/>
      <c r="Q429" s="35">
        <v>7</v>
      </c>
      <c r="R429" s="36"/>
      <c r="S429" s="1"/>
    </row>
    <row r="430" spans="1:19" ht="12.75" customHeight="1" x14ac:dyDescent="0.2">
      <c r="A430" s="46" t="s">
        <v>83</v>
      </c>
      <c r="I430" s="2">
        <v>3</v>
      </c>
      <c r="L430" s="45">
        <v>2</v>
      </c>
      <c r="M430" s="1"/>
      <c r="N430" s="1"/>
      <c r="P430" s="1"/>
      <c r="Q430" s="35">
        <v>5</v>
      </c>
      <c r="R430" s="36"/>
      <c r="S430" s="1"/>
    </row>
    <row r="431" spans="1:19" ht="12.75" customHeight="1" x14ac:dyDescent="0.2">
      <c r="A431" s="46" t="s">
        <v>85</v>
      </c>
      <c r="I431" s="2">
        <v>1</v>
      </c>
      <c r="L431" s="45">
        <v>1</v>
      </c>
      <c r="M431" s="1"/>
      <c r="N431" s="1"/>
      <c r="P431" s="1"/>
      <c r="Q431" s="35">
        <v>2</v>
      </c>
      <c r="R431" s="36"/>
      <c r="S431" s="1"/>
    </row>
    <row r="432" spans="1:19" ht="12.75" customHeight="1" x14ac:dyDescent="0.2">
      <c r="A432" s="46"/>
      <c r="L432" s="2">
        <f>SUM(L427:L431)</f>
        <v>57</v>
      </c>
      <c r="M432" s="1">
        <f>L427/B420</f>
        <v>0.58227848101265822</v>
      </c>
      <c r="N432" s="1">
        <f>L432/B420</f>
        <v>0.72151898734177211</v>
      </c>
      <c r="O432" s="1">
        <f>N432-M432</f>
        <v>0.13924050632911389</v>
      </c>
      <c r="P432" s="1"/>
      <c r="Q432" s="35"/>
      <c r="R432" s="36"/>
      <c r="S432" s="1"/>
    </row>
    <row r="433" spans="1:23" ht="12.75" customHeight="1" x14ac:dyDescent="0.2">
      <c r="M433" s="1"/>
      <c r="N433" s="1"/>
      <c r="P433" s="1"/>
    </row>
    <row r="434" spans="1:23" ht="12.75" customHeight="1" x14ac:dyDescent="0.3">
      <c r="A434" s="61" t="s">
        <v>90</v>
      </c>
      <c r="L434" s="1"/>
      <c r="M434" s="1"/>
      <c r="O434" s="1"/>
    </row>
    <row r="435" spans="1:23" ht="38.25" customHeight="1" x14ac:dyDescent="0.2">
      <c r="B435" s="306" t="s">
        <v>3</v>
      </c>
      <c r="C435" s="307"/>
      <c r="D435" s="307"/>
      <c r="E435" s="307"/>
      <c r="F435" s="307"/>
      <c r="G435" s="307"/>
      <c r="H435" s="307"/>
      <c r="I435" s="307"/>
      <c r="J435" s="307"/>
      <c r="M435" s="13" t="s">
        <v>11</v>
      </c>
      <c r="N435" s="13" t="s">
        <v>12</v>
      </c>
      <c r="O435" s="143" t="s">
        <v>13</v>
      </c>
      <c r="P435" s="10" t="s">
        <v>14</v>
      </c>
      <c r="Q435" s="12" t="s">
        <v>15</v>
      </c>
      <c r="R435" s="12" t="s">
        <v>16</v>
      </c>
      <c r="S435" s="13" t="s">
        <v>17</v>
      </c>
    </row>
    <row r="436" spans="1:23" ht="12.75" customHeight="1" x14ac:dyDescent="0.2">
      <c r="A436" s="168" t="s">
        <v>18</v>
      </c>
      <c r="B436" s="169">
        <v>1</v>
      </c>
      <c r="C436" s="169">
        <v>2</v>
      </c>
      <c r="D436" s="169">
        <v>3</v>
      </c>
      <c r="E436" s="169">
        <v>4</v>
      </c>
      <c r="F436" s="169">
        <v>5</v>
      </c>
      <c r="G436" s="169">
        <v>6</v>
      </c>
      <c r="H436" s="169">
        <v>7</v>
      </c>
      <c r="I436" s="169">
        <v>8</v>
      </c>
      <c r="J436" s="169">
        <v>9</v>
      </c>
      <c r="K436" s="279">
        <v>10</v>
      </c>
      <c r="L436" s="170" t="s">
        <v>19</v>
      </c>
      <c r="M436" s="1"/>
      <c r="N436" s="1"/>
      <c r="P436" s="23"/>
      <c r="Q436" s="24"/>
      <c r="R436" s="24"/>
      <c r="S436" s="1"/>
    </row>
    <row r="437" spans="1:23" ht="12.75" customHeight="1" x14ac:dyDescent="0.2">
      <c r="A437" s="46" t="s">
        <v>55</v>
      </c>
      <c r="B437" s="2">
        <v>74</v>
      </c>
      <c r="L437" s="45"/>
      <c r="M437" s="1"/>
      <c r="N437" s="1"/>
      <c r="P437" s="23"/>
      <c r="Q437" s="29">
        <f>B437</f>
        <v>74</v>
      </c>
      <c r="R437" s="24"/>
      <c r="S437" s="1"/>
    </row>
    <row r="438" spans="1:23" ht="12.75" customHeight="1" x14ac:dyDescent="0.2">
      <c r="A438" s="46" t="s">
        <v>56</v>
      </c>
      <c r="C438" s="2">
        <v>73</v>
      </c>
      <c r="L438" s="45"/>
      <c r="M438" s="1"/>
      <c r="N438" s="1"/>
      <c r="O438" s="1"/>
      <c r="P438" s="23">
        <f>C438/B437</f>
        <v>0.98648648648648651</v>
      </c>
      <c r="Q438" s="35">
        <v>73</v>
      </c>
      <c r="R438" s="36">
        <f t="shared" ref="R438:R444" si="86">Q438/Q437</f>
        <v>0.98648648648648651</v>
      </c>
      <c r="S438" s="1">
        <f t="shared" ref="S438:S444" si="87">100%-R438</f>
        <v>1.3513513513513487E-2</v>
      </c>
    </row>
    <row r="439" spans="1:23" ht="12.75" customHeight="1" x14ac:dyDescent="0.2">
      <c r="A439" s="46" t="s">
        <v>57</v>
      </c>
      <c r="D439" s="2">
        <v>66</v>
      </c>
      <c r="L439" s="45"/>
      <c r="P439" s="1">
        <f>D439/C438</f>
        <v>0.90410958904109584</v>
      </c>
      <c r="Q439" s="35">
        <v>68</v>
      </c>
      <c r="R439" s="36">
        <f t="shared" si="86"/>
        <v>0.93150684931506844</v>
      </c>
      <c r="S439" s="1">
        <f t="shared" si="87"/>
        <v>6.8493150684931559E-2</v>
      </c>
    </row>
    <row r="440" spans="1:23" ht="12.75" customHeight="1" x14ac:dyDescent="0.2">
      <c r="A440" s="46" t="s">
        <v>58</v>
      </c>
      <c r="E440" s="2">
        <v>63</v>
      </c>
      <c r="L440" s="45"/>
      <c r="M440" s="1"/>
      <c r="N440" s="1"/>
      <c r="P440" s="1">
        <f>E440/D439</f>
        <v>0.95454545454545459</v>
      </c>
      <c r="Q440" s="35">
        <v>66</v>
      </c>
      <c r="R440" s="36">
        <f t="shared" si="86"/>
        <v>0.97058823529411764</v>
      </c>
      <c r="S440" s="1">
        <f t="shared" si="87"/>
        <v>2.9411764705882359E-2</v>
      </c>
    </row>
    <row r="441" spans="1:23" ht="12.75" customHeight="1" x14ac:dyDescent="0.2">
      <c r="A441" s="46" t="s">
        <v>59</v>
      </c>
      <c r="F441" s="2">
        <v>54</v>
      </c>
      <c r="L441" s="45"/>
      <c r="M441" s="1"/>
      <c r="N441" s="1"/>
      <c r="P441" s="1">
        <f>F441/E440</f>
        <v>0.8571428571428571</v>
      </c>
      <c r="Q441" s="35">
        <v>61</v>
      </c>
      <c r="R441" s="36">
        <f t="shared" si="86"/>
        <v>0.9242424242424242</v>
      </c>
      <c r="S441" s="1">
        <f t="shared" si="87"/>
        <v>7.5757575757575801E-2</v>
      </c>
    </row>
    <row r="442" spans="1:23" ht="12.75" customHeight="1" x14ac:dyDescent="0.2">
      <c r="A442" s="46" t="s">
        <v>70</v>
      </c>
      <c r="G442" s="2">
        <v>52</v>
      </c>
      <c r="L442" s="45"/>
      <c r="M442" s="1"/>
      <c r="N442" s="1"/>
      <c r="P442" s="1">
        <f>G442/F441</f>
        <v>0.96296296296296291</v>
      </c>
      <c r="Q442" s="35">
        <v>60</v>
      </c>
      <c r="R442" s="36">
        <f t="shared" si="86"/>
        <v>0.98360655737704916</v>
      </c>
      <c r="S442" s="1">
        <f t="shared" si="87"/>
        <v>1.6393442622950838E-2</v>
      </c>
    </row>
    <row r="443" spans="1:23" ht="12.75" customHeight="1" x14ac:dyDescent="0.2">
      <c r="A443" s="2">
        <v>1002</v>
      </c>
      <c r="H443" s="2">
        <v>51</v>
      </c>
      <c r="L443" s="45"/>
      <c r="M443" s="1"/>
      <c r="N443" s="1"/>
      <c r="P443" s="1">
        <f>H443/G442</f>
        <v>0.98076923076923073</v>
      </c>
      <c r="Q443" s="35">
        <v>58</v>
      </c>
      <c r="R443" s="36">
        <f t="shared" si="86"/>
        <v>0.96666666666666667</v>
      </c>
      <c r="S443" s="1">
        <f t="shared" si="87"/>
        <v>3.3333333333333326E-2</v>
      </c>
    </row>
    <row r="444" spans="1:23" ht="12.75" customHeight="1" x14ac:dyDescent="0.2">
      <c r="A444" s="2">
        <v>1101</v>
      </c>
      <c r="I444" s="2">
        <v>49</v>
      </c>
      <c r="L444" s="45">
        <v>49</v>
      </c>
      <c r="M444" s="1"/>
      <c r="N444" s="1"/>
      <c r="P444" s="1">
        <f>I444/H443</f>
        <v>0.96078431372549022</v>
      </c>
      <c r="Q444" s="35">
        <v>58</v>
      </c>
      <c r="R444" s="36">
        <f t="shared" si="86"/>
        <v>1</v>
      </c>
      <c r="S444" s="1">
        <f t="shared" si="87"/>
        <v>0</v>
      </c>
    </row>
    <row r="445" spans="1:23" ht="12.75" customHeight="1" x14ac:dyDescent="0.2">
      <c r="A445" s="2">
        <v>1102</v>
      </c>
      <c r="I445" s="2">
        <v>4</v>
      </c>
      <c r="L445" s="45">
        <v>2</v>
      </c>
      <c r="M445" s="1"/>
      <c r="N445" s="1"/>
      <c r="P445" s="1"/>
      <c r="Q445" s="35">
        <v>9</v>
      </c>
      <c r="R445" s="36"/>
      <c r="S445" s="1"/>
    </row>
    <row r="446" spans="1:23" ht="12.75" customHeight="1" x14ac:dyDescent="0.2">
      <c r="A446" s="2">
        <v>1201</v>
      </c>
      <c r="I446" s="2">
        <v>3</v>
      </c>
      <c r="L446" s="45"/>
      <c r="M446" s="1"/>
      <c r="N446" s="1"/>
      <c r="P446" s="1"/>
      <c r="Q446" s="35">
        <v>5</v>
      </c>
      <c r="R446" s="36"/>
      <c r="S446" s="1"/>
    </row>
    <row r="447" spans="1:23" ht="12.75" customHeight="1" x14ac:dyDescent="0.2">
      <c r="A447" s="2">
        <v>1202</v>
      </c>
      <c r="I447" s="2">
        <v>3</v>
      </c>
      <c r="L447" s="45">
        <v>2</v>
      </c>
      <c r="M447" s="1"/>
      <c r="N447" s="1"/>
      <c r="P447" s="1"/>
      <c r="Q447" s="35">
        <v>5</v>
      </c>
      <c r="R447" s="36"/>
      <c r="S447" s="1"/>
      <c r="T447" s="2" t="s">
        <v>91</v>
      </c>
      <c r="U447" s="2">
        <v>51</v>
      </c>
      <c r="V447" s="2">
        <f>L449</f>
        <v>53</v>
      </c>
      <c r="W447" s="2" t="s">
        <v>19</v>
      </c>
    </row>
    <row r="448" spans="1:23" ht="12.75" customHeight="1" x14ac:dyDescent="0.2">
      <c r="A448" s="2">
        <v>1301</v>
      </c>
      <c r="I448" s="2">
        <v>1</v>
      </c>
      <c r="L448" s="45"/>
      <c r="M448" s="1"/>
      <c r="N448" s="1"/>
      <c r="P448" s="1"/>
      <c r="Q448" s="35">
        <v>1</v>
      </c>
      <c r="R448" s="36"/>
      <c r="S448" s="1"/>
      <c r="T448" s="2" t="s">
        <v>92</v>
      </c>
      <c r="U448" s="36">
        <f>U447/B437</f>
        <v>0.68918918918918914</v>
      </c>
      <c r="V448" s="36">
        <f>U447/V447</f>
        <v>0.96226415094339623</v>
      </c>
      <c r="W448" s="2" t="s">
        <v>93</v>
      </c>
    </row>
    <row r="449" spans="1:23" ht="12.75" customHeight="1" x14ac:dyDescent="0.2">
      <c r="L449" s="2">
        <f>SUM(L444:L447)</f>
        <v>53</v>
      </c>
      <c r="M449" s="1">
        <f>L444/B437</f>
        <v>0.66216216216216217</v>
      </c>
      <c r="N449" s="1">
        <f>L449/B437</f>
        <v>0.71621621621621623</v>
      </c>
      <c r="O449" s="1">
        <f>N449-M449</f>
        <v>5.4054054054054057E-2</v>
      </c>
      <c r="P449" s="1"/>
    </row>
    <row r="450" spans="1:23" ht="12.75" customHeight="1" x14ac:dyDescent="0.3">
      <c r="A450" s="61" t="s">
        <v>94</v>
      </c>
      <c r="L450" s="1"/>
      <c r="M450" s="1"/>
      <c r="O450" s="1"/>
    </row>
    <row r="451" spans="1:23" ht="38.25" customHeight="1" x14ac:dyDescent="0.2">
      <c r="B451" s="306" t="s">
        <v>3</v>
      </c>
      <c r="C451" s="307"/>
      <c r="D451" s="307"/>
      <c r="E451" s="307"/>
      <c r="F451" s="307"/>
      <c r="G451" s="307"/>
      <c r="H451" s="307"/>
      <c r="I451" s="307"/>
      <c r="J451" s="307"/>
      <c r="M451" s="13" t="s">
        <v>11</v>
      </c>
      <c r="N451" s="13" t="s">
        <v>12</v>
      </c>
      <c r="O451" s="143" t="s">
        <v>13</v>
      </c>
      <c r="P451" s="10" t="s">
        <v>14</v>
      </c>
      <c r="Q451" s="12" t="s">
        <v>15</v>
      </c>
      <c r="R451" s="12" t="s">
        <v>16</v>
      </c>
      <c r="S451" s="13" t="s">
        <v>17</v>
      </c>
    </row>
    <row r="452" spans="1:23" ht="12.75" customHeight="1" x14ac:dyDescent="0.2">
      <c r="A452" s="168" t="s">
        <v>18</v>
      </c>
      <c r="B452" s="169">
        <v>1</v>
      </c>
      <c r="C452" s="169">
        <v>2</v>
      </c>
      <c r="D452" s="169">
        <v>3</v>
      </c>
      <c r="E452" s="169">
        <v>4</v>
      </c>
      <c r="F452" s="169">
        <v>5</v>
      </c>
      <c r="G452" s="169">
        <v>6</v>
      </c>
      <c r="H452" s="169">
        <v>7</v>
      </c>
      <c r="I452" s="169">
        <v>8</v>
      </c>
      <c r="J452" s="169">
        <v>9</v>
      </c>
      <c r="K452" s="279">
        <v>10</v>
      </c>
      <c r="L452" s="170" t="s">
        <v>19</v>
      </c>
      <c r="M452" s="1"/>
      <c r="N452" s="1"/>
      <c r="P452" s="23"/>
      <c r="Q452" s="24"/>
      <c r="R452" s="24"/>
      <c r="S452" s="1"/>
    </row>
    <row r="453" spans="1:23" ht="12.75" customHeight="1" x14ac:dyDescent="0.2">
      <c r="A453" s="46" t="s">
        <v>56</v>
      </c>
      <c r="B453" s="2">
        <v>80</v>
      </c>
      <c r="L453" s="45"/>
      <c r="M453" s="1"/>
      <c r="N453" s="1"/>
      <c r="P453" s="23"/>
      <c r="Q453" s="29">
        <f>B453</f>
        <v>80</v>
      </c>
      <c r="R453" s="24"/>
      <c r="S453" s="1"/>
    </row>
    <row r="454" spans="1:23" ht="12.75" customHeight="1" x14ac:dyDescent="0.2">
      <c r="A454" s="46" t="s">
        <v>57</v>
      </c>
      <c r="C454" s="2">
        <v>75</v>
      </c>
      <c r="L454" s="45"/>
      <c r="M454" s="1"/>
      <c r="N454" s="1"/>
      <c r="O454" s="1"/>
      <c r="P454" s="23">
        <f>C454/B453</f>
        <v>0.9375</v>
      </c>
      <c r="Q454" s="35">
        <v>75</v>
      </c>
      <c r="R454" s="36">
        <f t="shared" ref="R454:R460" si="88">Q454/Q453</f>
        <v>0.9375</v>
      </c>
      <c r="S454" s="1">
        <f t="shared" ref="S454:S460" si="89">100%-R454</f>
        <v>6.25E-2</v>
      </c>
    </row>
    <row r="455" spans="1:23" ht="12.75" customHeight="1" x14ac:dyDescent="0.2">
      <c r="A455" s="46" t="s">
        <v>58</v>
      </c>
      <c r="D455" s="2">
        <v>66</v>
      </c>
      <c r="L455" s="45"/>
      <c r="P455" s="1">
        <f>D455/C454</f>
        <v>0.88</v>
      </c>
      <c r="Q455" s="35">
        <v>68</v>
      </c>
      <c r="R455" s="36">
        <f t="shared" si="88"/>
        <v>0.90666666666666662</v>
      </c>
      <c r="S455" s="1">
        <f t="shared" si="89"/>
        <v>9.3333333333333379E-2</v>
      </c>
    </row>
    <row r="456" spans="1:23" ht="12.75" customHeight="1" x14ac:dyDescent="0.2">
      <c r="A456" s="46" t="s">
        <v>59</v>
      </c>
      <c r="E456" s="2">
        <v>63</v>
      </c>
      <c r="L456" s="45"/>
      <c r="M456" s="1"/>
      <c r="N456" s="1"/>
      <c r="P456" s="1">
        <f>E456/D455</f>
        <v>0.95454545454545459</v>
      </c>
      <c r="Q456" s="35">
        <v>66</v>
      </c>
      <c r="R456" s="36">
        <f t="shared" si="88"/>
        <v>0.97058823529411764</v>
      </c>
      <c r="S456" s="1">
        <f t="shared" si="89"/>
        <v>2.9411764705882359E-2</v>
      </c>
    </row>
    <row r="457" spans="1:23" ht="12.75" customHeight="1" x14ac:dyDescent="0.2">
      <c r="A457" s="46" t="s">
        <v>70</v>
      </c>
      <c r="F457" s="2">
        <v>61</v>
      </c>
      <c r="L457" s="45"/>
      <c r="M457" s="1"/>
      <c r="N457" s="1"/>
      <c r="P457" s="1">
        <f>F457/E456</f>
        <v>0.96825396825396826</v>
      </c>
      <c r="Q457" s="35">
        <v>67</v>
      </c>
      <c r="R457" s="36">
        <f t="shared" si="88"/>
        <v>1.0151515151515151</v>
      </c>
      <c r="S457" s="1">
        <f t="shared" si="89"/>
        <v>-1.5151515151515138E-2</v>
      </c>
    </row>
    <row r="458" spans="1:23" ht="12.75" customHeight="1" x14ac:dyDescent="0.2">
      <c r="A458" s="46" t="s">
        <v>71</v>
      </c>
      <c r="G458" s="2">
        <v>55</v>
      </c>
      <c r="L458" s="45"/>
      <c r="M458" s="1"/>
      <c r="N458" s="1"/>
      <c r="P458" s="1">
        <f>G458/F457</f>
        <v>0.90163934426229508</v>
      </c>
      <c r="Q458" s="35">
        <v>66</v>
      </c>
      <c r="R458" s="36">
        <f t="shared" si="88"/>
        <v>0.9850746268656716</v>
      </c>
      <c r="S458" s="1">
        <f t="shared" si="89"/>
        <v>1.4925373134328401E-2</v>
      </c>
    </row>
    <row r="459" spans="1:23" ht="12.75" customHeight="1" x14ac:dyDescent="0.2">
      <c r="A459" s="46" t="s">
        <v>79</v>
      </c>
      <c r="H459" s="2">
        <v>53</v>
      </c>
      <c r="L459" s="45"/>
      <c r="M459" s="1"/>
      <c r="N459" s="1"/>
      <c r="P459" s="1">
        <f>H459/G458</f>
        <v>0.96363636363636362</v>
      </c>
      <c r="Q459" s="35">
        <v>65</v>
      </c>
      <c r="R459" s="36">
        <f t="shared" si="88"/>
        <v>0.98484848484848486</v>
      </c>
      <c r="S459" s="1">
        <f t="shared" si="89"/>
        <v>1.5151515151515138E-2</v>
      </c>
    </row>
    <row r="460" spans="1:23" ht="12.75" customHeight="1" x14ac:dyDescent="0.2">
      <c r="A460" s="46" t="s">
        <v>82</v>
      </c>
      <c r="I460" s="2">
        <v>46</v>
      </c>
      <c r="L460" s="45">
        <v>35</v>
      </c>
      <c r="M460" s="1"/>
      <c r="N460" s="1"/>
      <c r="P460" s="1">
        <f>I460/H459</f>
        <v>0.86792452830188682</v>
      </c>
      <c r="Q460" s="35">
        <v>62</v>
      </c>
      <c r="R460" s="36">
        <f t="shared" si="88"/>
        <v>0.9538461538461539</v>
      </c>
      <c r="S460" s="1">
        <f t="shared" si="89"/>
        <v>4.6153846153846101E-2</v>
      </c>
    </row>
    <row r="461" spans="1:23" ht="12.75" customHeight="1" x14ac:dyDescent="0.2">
      <c r="A461" s="46" t="s">
        <v>83</v>
      </c>
      <c r="I461" s="2">
        <v>12</v>
      </c>
      <c r="L461" s="45">
        <v>9</v>
      </c>
      <c r="M461" s="1"/>
      <c r="N461" s="1"/>
      <c r="P461" s="1"/>
      <c r="Q461" s="35">
        <v>27</v>
      </c>
      <c r="R461" s="36"/>
      <c r="S461" s="1"/>
    </row>
    <row r="462" spans="1:23" ht="12.75" customHeight="1" x14ac:dyDescent="0.2">
      <c r="A462" s="46" t="s">
        <v>85</v>
      </c>
      <c r="I462" s="2">
        <v>5</v>
      </c>
      <c r="L462" s="45">
        <v>5</v>
      </c>
      <c r="M462" s="1"/>
      <c r="N462" s="1"/>
      <c r="P462" s="1"/>
      <c r="Q462" s="35">
        <v>14</v>
      </c>
      <c r="R462" s="36"/>
      <c r="S462" s="1"/>
    </row>
    <row r="463" spans="1:23" ht="12.75" customHeight="1" x14ac:dyDescent="0.2">
      <c r="A463" s="46" t="s">
        <v>86</v>
      </c>
      <c r="I463" s="2">
        <v>11</v>
      </c>
      <c r="L463" s="45">
        <v>7</v>
      </c>
      <c r="M463" s="1"/>
      <c r="N463" s="1"/>
      <c r="P463" s="1"/>
      <c r="Q463" s="35">
        <v>11</v>
      </c>
      <c r="R463" s="36"/>
      <c r="S463" s="1"/>
      <c r="T463" s="2" t="s">
        <v>91</v>
      </c>
      <c r="U463" s="2">
        <v>57</v>
      </c>
      <c r="V463" s="2">
        <f>L465</f>
        <v>57</v>
      </c>
      <c r="W463" s="2" t="s">
        <v>19</v>
      </c>
    </row>
    <row r="464" spans="1:23" ht="12.75" customHeight="1" x14ac:dyDescent="0.2">
      <c r="A464" s="46" t="s">
        <v>89</v>
      </c>
      <c r="I464" s="2">
        <v>1</v>
      </c>
      <c r="L464" s="45">
        <v>1</v>
      </c>
      <c r="M464" s="1"/>
      <c r="N464" s="1"/>
      <c r="P464" s="1"/>
      <c r="Q464" s="35">
        <v>4</v>
      </c>
      <c r="R464" s="36"/>
      <c r="S464" s="1"/>
      <c r="T464" s="2" t="s">
        <v>92</v>
      </c>
      <c r="U464" s="36">
        <f>U463/B453</f>
        <v>0.71250000000000002</v>
      </c>
      <c r="V464" s="36">
        <f>U463/V463</f>
        <v>1</v>
      </c>
      <c r="W464" s="2" t="s">
        <v>93</v>
      </c>
    </row>
    <row r="465" spans="1:23" ht="12.75" customHeight="1" x14ac:dyDescent="0.2">
      <c r="L465" s="2">
        <f>SUM(L460:L464)</f>
        <v>57</v>
      </c>
      <c r="M465" s="1">
        <f>L460/B453</f>
        <v>0.4375</v>
      </c>
      <c r="N465" s="1">
        <f>L465/B453</f>
        <v>0.71250000000000002</v>
      </c>
      <c r="O465" s="1">
        <f>N465-M465</f>
        <v>0.27500000000000002</v>
      </c>
      <c r="P465" s="1"/>
    </row>
    <row r="466" spans="1:23" ht="12.75" customHeight="1" x14ac:dyDescent="0.3">
      <c r="A466" s="61" t="s">
        <v>96</v>
      </c>
      <c r="L466" s="1"/>
      <c r="M466" s="1"/>
      <c r="O466" s="1"/>
    </row>
    <row r="467" spans="1:23" ht="38.25" customHeight="1" x14ac:dyDescent="0.2">
      <c r="B467" s="306" t="s">
        <v>3</v>
      </c>
      <c r="C467" s="307"/>
      <c r="D467" s="307"/>
      <c r="E467" s="307"/>
      <c r="F467" s="307"/>
      <c r="G467" s="307"/>
      <c r="H467" s="307"/>
      <c r="I467" s="307"/>
      <c r="J467" s="307"/>
      <c r="M467" s="13" t="s">
        <v>11</v>
      </c>
      <c r="N467" s="13" t="s">
        <v>12</v>
      </c>
      <c r="O467" s="143" t="s">
        <v>13</v>
      </c>
      <c r="P467" s="10" t="s">
        <v>14</v>
      </c>
      <c r="Q467" s="12" t="s">
        <v>15</v>
      </c>
      <c r="R467" s="12" t="s">
        <v>16</v>
      </c>
      <c r="S467" s="13" t="s">
        <v>17</v>
      </c>
    </row>
    <row r="468" spans="1:23" ht="12.75" customHeight="1" x14ac:dyDescent="0.2">
      <c r="A468" s="168" t="s">
        <v>18</v>
      </c>
      <c r="B468" s="169">
        <v>1</v>
      </c>
      <c r="C468" s="169">
        <v>2</v>
      </c>
      <c r="D468" s="169">
        <v>3</v>
      </c>
      <c r="E468" s="169">
        <v>4</v>
      </c>
      <c r="F468" s="169">
        <v>5</v>
      </c>
      <c r="G468" s="169">
        <v>6</v>
      </c>
      <c r="H468" s="169">
        <v>7</v>
      </c>
      <c r="I468" s="169">
        <v>8</v>
      </c>
      <c r="J468" s="169">
        <v>9</v>
      </c>
      <c r="K468" s="279">
        <v>10</v>
      </c>
      <c r="L468" s="170" t="s">
        <v>19</v>
      </c>
      <c r="M468" s="1"/>
      <c r="N468" s="1"/>
      <c r="P468" s="23"/>
      <c r="Q468" s="24"/>
      <c r="R468" s="24"/>
      <c r="S468" s="1"/>
    </row>
    <row r="469" spans="1:23" ht="12.75" customHeight="1" x14ac:dyDescent="0.2">
      <c r="A469" s="46" t="s">
        <v>57</v>
      </c>
      <c r="B469" s="2">
        <v>79</v>
      </c>
      <c r="L469" s="45"/>
      <c r="M469" s="1"/>
      <c r="N469" s="1"/>
      <c r="P469" s="23"/>
      <c r="Q469" s="29">
        <f>B469</f>
        <v>79</v>
      </c>
      <c r="R469" s="24"/>
      <c r="S469" s="1"/>
    </row>
    <row r="470" spans="1:23" ht="12.75" customHeight="1" x14ac:dyDescent="0.2">
      <c r="A470" s="46" t="s">
        <v>58</v>
      </c>
      <c r="C470" s="2">
        <v>78</v>
      </c>
      <c r="L470" s="45"/>
      <c r="M470" s="1"/>
      <c r="N470" s="1"/>
      <c r="O470" s="1"/>
      <c r="P470" s="23">
        <f>C470/B469</f>
        <v>0.98734177215189878</v>
      </c>
      <c r="Q470" s="35">
        <v>78</v>
      </c>
      <c r="R470" s="36">
        <f t="shared" ref="R470:R476" si="90">Q470/Q469</f>
        <v>0.98734177215189878</v>
      </c>
      <c r="S470" s="1">
        <f t="shared" ref="S470:S476" si="91">100%-R470</f>
        <v>1.2658227848101222E-2</v>
      </c>
    </row>
    <row r="471" spans="1:23" ht="12.75" customHeight="1" x14ac:dyDescent="0.2">
      <c r="A471" s="46" t="s">
        <v>59</v>
      </c>
      <c r="D471" s="2">
        <v>73</v>
      </c>
      <c r="L471" s="45"/>
      <c r="P471" s="1">
        <f>D471/C470</f>
        <v>0.9358974358974359</v>
      </c>
      <c r="Q471" s="35">
        <v>75</v>
      </c>
      <c r="R471" s="36">
        <f t="shared" si="90"/>
        <v>0.96153846153846156</v>
      </c>
      <c r="S471" s="1">
        <f t="shared" si="91"/>
        <v>3.8461538461538436E-2</v>
      </c>
    </row>
    <row r="472" spans="1:23" ht="12.75" customHeight="1" x14ac:dyDescent="0.2">
      <c r="A472" s="46" t="s">
        <v>70</v>
      </c>
      <c r="E472" s="2">
        <v>70</v>
      </c>
      <c r="L472" s="45"/>
      <c r="M472" s="1"/>
      <c r="N472" s="1"/>
      <c r="P472" s="1">
        <f>E472/D471</f>
        <v>0.95890410958904104</v>
      </c>
      <c r="Q472" s="35">
        <v>73</v>
      </c>
      <c r="R472" s="36">
        <f t="shared" si="90"/>
        <v>0.97333333333333338</v>
      </c>
      <c r="S472" s="1">
        <f t="shared" si="91"/>
        <v>2.6666666666666616E-2</v>
      </c>
    </row>
    <row r="473" spans="1:23" ht="12.75" customHeight="1" x14ac:dyDescent="0.2">
      <c r="A473" s="2">
        <v>1002</v>
      </c>
      <c r="F473" s="2">
        <v>66</v>
      </c>
      <c r="L473" s="45"/>
      <c r="M473" s="1"/>
      <c r="N473" s="1"/>
      <c r="P473" s="1">
        <f>F473/E472</f>
        <v>0.94285714285714284</v>
      </c>
      <c r="Q473" s="35">
        <v>71</v>
      </c>
      <c r="R473" s="36">
        <f t="shared" si="90"/>
        <v>0.9726027397260274</v>
      </c>
      <c r="S473" s="1">
        <f t="shared" si="91"/>
        <v>2.7397260273972601E-2</v>
      </c>
    </row>
    <row r="474" spans="1:23" ht="12.75" customHeight="1" x14ac:dyDescent="0.2">
      <c r="A474" s="2">
        <v>1101</v>
      </c>
      <c r="G474" s="2">
        <v>58</v>
      </c>
      <c r="L474" s="45"/>
      <c r="M474" s="1"/>
      <c r="N474" s="1"/>
      <c r="P474" s="1">
        <f>G474/F473</f>
        <v>0.87878787878787878</v>
      </c>
      <c r="Q474" s="35">
        <v>69</v>
      </c>
      <c r="R474" s="36">
        <f t="shared" si="90"/>
        <v>0.971830985915493</v>
      </c>
      <c r="S474" s="1">
        <f t="shared" si="91"/>
        <v>2.8169014084507005E-2</v>
      </c>
    </row>
    <row r="475" spans="1:23" ht="12.75" customHeight="1" x14ac:dyDescent="0.2">
      <c r="A475" s="2">
        <v>1102</v>
      </c>
      <c r="H475" s="2">
        <v>57</v>
      </c>
      <c r="L475" s="45"/>
      <c r="M475" s="1"/>
      <c r="N475" s="1"/>
      <c r="P475" s="1">
        <f>H475/G474</f>
        <v>0.98275862068965514</v>
      </c>
      <c r="Q475" s="35">
        <v>68</v>
      </c>
      <c r="R475" s="36">
        <f t="shared" si="90"/>
        <v>0.98550724637681164</v>
      </c>
      <c r="S475" s="1">
        <f t="shared" si="91"/>
        <v>1.4492753623188359E-2</v>
      </c>
    </row>
    <row r="476" spans="1:23" ht="12.75" customHeight="1" x14ac:dyDescent="0.2">
      <c r="A476" s="2">
        <v>1201</v>
      </c>
      <c r="I476" s="2">
        <v>52</v>
      </c>
      <c r="L476" s="45">
        <v>41</v>
      </c>
      <c r="M476" s="1"/>
      <c r="N476" s="1"/>
      <c r="P476" s="1">
        <f>I476/H475</f>
        <v>0.91228070175438591</v>
      </c>
      <c r="Q476" s="35">
        <v>66</v>
      </c>
      <c r="R476" s="36">
        <f t="shared" si="90"/>
        <v>0.97058823529411764</v>
      </c>
      <c r="S476" s="1">
        <f t="shared" si="91"/>
        <v>2.9411764705882359E-2</v>
      </c>
    </row>
    <row r="477" spans="1:23" ht="12.75" customHeight="1" x14ac:dyDescent="0.2">
      <c r="A477" s="2">
        <v>1202</v>
      </c>
      <c r="I477" s="2">
        <v>13</v>
      </c>
      <c r="L477" s="45">
        <v>13</v>
      </c>
      <c r="M477" s="1"/>
      <c r="N477" s="1"/>
      <c r="P477" s="1"/>
      <c r="Q477" s="35">
        <v>23</v>
      </c>
      <c r="R477" s="36"/>
      <c r="S477" s="1"/>
    </row>
    <row r="478" spans="1:23" ht="12.75" customHeight="1" x14ac:dyDescent="0.2">
      <c r="A478" s="2">
        <v>1301</v>
      </c>
      <c r="I478" s="2">
        <v>9</v>
      </c>
      <c r="L478" s="45">
        <v>9</v>
      </c>
      <c r="M478" s="1"/>
      <c r="N478" s="1"/>
      <c r="P478" s="1"/>
      <c r="Q478" s="35">
        <v>10</v>
      </c>
      <c r="R478" s="36"/>
      <c r="S478" s="1"/>
    </row>
    <row r="479" spans="1:23" ht="12.75" customHeight="1" x14ac:dyDescent="0.2">
      <c r="A479" s="2">
        <v>1302</v>
      </c>
      <c r="I479" s="2">
        <v>2</v>
      </c>
      <c r="L479" s="45"/>
      <c r="M479" s="1"/>
      <c r="N479" s="1"/>
      <c r="P479" s="1"/>
      <c r="Q479" s="35">
        <v>2</v>
      </c>
      <c r="R479" s="36"/>
      <c r="S479" s="1"/>
    </row>
    <row r="480" spans="1:23" ht="12.75" customHeight="1" x14ac:dyDescent="0.2">
      <c r="A480" s="2">
        <v>1401</v>
      </c>
      <c r="I480" s="2">
        <v>2</v>
      </c>
      <c r="L480" s="45">
        <v>2</v>
      </c>
      <c r="M480" s="1"/>
      <c r="N480" s="1"/>
      <c r="P480" s="1"/>
      <c r="Q480" s="35">
        <v>2</v>
      </c>
      <c r="R480" s="36"/>
      <c r="S480" s="1"/>
      <c r="T480" s="2" t="s">
        <v>91</v>
      </c>
      <c r="U480" s="2">
        <v>63</v>
      </c>
      <c r="V480" s="2">
        <f>L482</f>
        <v>66</v>
      </c>
      <c r="W480" s="2" t="s">
        <v>19</v>
      </c>
    </row>
    <row r="481" spans="1:23" ht="12.75" customHeight="1" x14ac:dyDescent="0.2">
      <c r="A481" s="2">
        <v>1402</v>
      </c>
      <c r="I481" s="2">
        <v>1</v>
      </c>
      <c r="L481" s="45">
        <v>1</v>
      </c>
      <c r="M481" s="1"/>
      <c r="N481" s="1"/>
      <c r="P481" s="1"/>
      <c r="Q481" s="35">
        <v>1</v>
      </c>
      <c r="R481" s="36"/>
      <c r="S481" s="1"/>
      <c r="T481" s="2" t="s">
        <v>92</v>
      </c>
      <c r="U481" s="36">
        <f>U480/B469</f>
        <v>0.79746835443037978</v>
      </c>
      <c r="V481" s="36">
        <f>U480/V480</f>
        <v>0.95454545454545459</v>
      </c>
      <c r="W481" s="2" t="s">
        <v>93</v>
      </c>
    </row>
    <row r="482" spans="1:23" ht="12.75" customHeight="1" x14ac:dyDescent="0.2">
      <c r="L482" s="2">
        <f>SUM(L476:L481)</f>
        <v>66</v>
      </c>
      <c r="M482" s="1">
        <f>L476/B469</f>
        <v>0.51898734177215189</v>
      </c>
      <c r="N482" s="1">
        <f>L482/B469</f>
        <v>0.83544303797468356</v>
      </c>
      <c r="O482" s="1">
        <f>N482-M482</f>
        <v>0.31645569620253167</v>
      </c>
      <c r="P482" s="1"/>
    </row>
    <row r="483" spans="1:23" ht="12.75" customHeight="1" x14ac:dyDescent="0.3">
      <c r="A483" s="61" t="s">
        <v>99</v>
      </c>
      <c r="L483" s="1"/>
      <c r="M483" s="1"/>
      <c r="O483" s="1"/>
    </row>
    <row r="484" spans="1:23" ht="38.25" customHeight="1" x14ac:dyDescent="0.2">
      <c r="B484" s="306" t="s">
        <v>3</v>
      </c>
      <c r="C484" s="307"/>
      <c r="D484" s="307"/>
      <c r="E484" s="307"/>
      <c r="F484" s="307"/>
      <c r="G484" s="307"/>
      <c r="H484" s="307"/>
      <c r="I484" s="307"/>
      <c r="J484" s="307"/>
      <c r="M484" s="13" t="s">
        <v>11</v>
      </c>
      <c r="N484" s="13" t="s">
        <v>12</v>
      </c>
      <c r="O484" s="143" t="s">
        <v>13</v>
      </c>
      <c r="P484" s="10" t="s">
        <v>14</v>
      </c>
      <c r="Q484" s="12" t="s">
        <v>15</v>
      </c>
      <c r="R484" s="12" t="s">
        <v>16</v>
      </c>
      <c r="S484" s="13" t="s">
        <v>17</v>
      </c>
    </row>
    <row r="485" spans="1:23" ht="12.75" customHeight="1" x14ac:dyDescent="0.2">
      <c r="A485" s="168" t="s">
        <v>18</v>
      </c>
      <c r="B485" s="169">
        <v>1</v>
      </c>
      <c r="C485" s="169">
        <v>2</v>
      </c>
      <c r="D485" s="169">
        <v>3</v>
      </c>
      <c r="E485" s="169">
        <v>4</v>
      </c>
      <c r="F485" s="169">
        <v>5</v>
      </c>
      <c r="G485" s="169">
        <v>6</v>
      </c>
      <c r="H485" s="169">
        <v>7</v>
      </c>
      <c r="I485" s="169">
        <v>8</v>
      </c>
      <c r="J485" s="169">
        <v>9</v>
      </c>
      <c r="K485" s="279">
        <v>10</v>
      </c>
      <c r="L485" s="170" t="s">
        <v>19</v>
      </c>
      <c r="M485" s="1"/>
      <c r="N485" s="1"/>
      <c r="P485" s="23"/>
      <c r="Q485" s="24"/>
      <c r="R485" s="24"/>
      <c r="S485" s="1"/>
    </row>
    <row r="486" spans="1:23" ht="12.75" customHeight="1" x14ac:dyDescent="0.2">
      <c r="A486" s="46" t="s">
        <v>58</v>
      </c>
      <c r="B486" s="2">
        <v>78</v>
      </c>
      <c r="L486" s="45"/>
      <c r="M486" s="1"/>
      <c r="N486" s="1"/>
      <c r="P486" s="23"/>
      <c r="Q486" s="29">
        <f>B486</f>
        <v>78</v>
      </c>
      <c r="R486" s="24"/>
      <c r="S486" s="1"/>
    </row>
    <row r="487" spans="1:23" ht="12.75" customHeight="1" x14ac:dyDescent="0.2">
      <c r="A487" s="46" t="s">
        <v>59</v>
      </c>
      <c r="C487" s="2">
        <v>72</v>
      </c>
      <c r="L487" s="45"/>
      <c r="M487" s="1"/>
      <c r="N487" s="1"/>
      <c r="O487" s="1"/>
      <c r="P487" s="23">
        <f>C487/B486</f>
        <v>0.92307692307692313</v>
      </c>
      <c r="Q487" s="35">
        <v>72</v>
      </c>
      <c r="R487" s="36">
        <f t="shared" ref="R487:R493" si="92">Q487/Q486</f>
        <v>0.92307692307692313</v>
      </c>
      <c r="S487" s="1">
        <f t="shared" ref="S487:S493" si="93">100%-R487</f>
        <v>7.6923076923076872E-2</v>
      </c>
    </row>
    <row r="488" spans="1:23" ht="12.75" customHeight="1" x14ac:dyDescent="0.2">
      <c r="A488" s="46" t="s">
        <v>70</v>
      </c>
      <c r="D488" s="2">
        <v>67</v>
      </c>
      <c r="L488" s="45"/>
      <c r="P488" s="1">
        <f>D488/C487</f>
        <v>0.93055555555555558</v>
      </c>
      <c r="Q488" s="35">
        <v>69</v>
      </c>
      <c r="R488" s="36">
        <f t="shared" si="92"/>
        <v>0.95833333333333337</v>
      </c>
      <c r="S488" s="1">
        <f t="shared" si="93"/>
        <v>4.166666666666663E-2</v>
      </c>
    </row>
    <row r="489" spans="1:23" ht="12.75" customHeight="1" x14ac:dyDescent="0.2">
      <c r="A489" s="2">
        <v>1002</v>
      </c>
      <c r="E489" s="2">
        <v>61</v>
      </c>
      <c r="L489" s="45"/>
      <c r="M489" s="1"/>
      <c r="N489" s="1"/>
      <c r="P489" s="1">
        <f>E489/D488</f>
        <v>0.91044776119402981</v>
      </c>
      <c r="Q489" s="35">
        <v>65</v>
      </c>
      <c r="R489" s="36">
        <f t="shared" si="92"/>
        <v>0.94202898550724634</v>
      </c>
      <c r="S489" s="1">
        <f t="shared" si="93"/>
        <v>5.7971014492753659E-2</v>
      </c>
    </row>
    <row r="490" spans="1:23" ht="12.75" customHeight="1" x14ac:dyDescent="0.2">
      <c r="A490" s="2">
        <v>1101</v>
      </c>
      <c r="F490" s="2">
        <v>54</v>
      </c>
      <c r="L490" s="45"/>
      <c r="M490" s="1"/>
      <c r="N490" s="1"/>
      <c r="P490" s="1">
        <f>F490/E489</f>
        <v>0.88524590163934425</v>
      </c>
      <c r="Q490" s="35">
        <v>61</v>
      </c>
      <c r="R490" s="36">
        <f t="shared" si="92"/>
        <v>0.93846153846153846</v>
      </c>
      <c r="S490" s="1">
        <f t="shared" si="93"/>
        <v>6.1538461538461542E-2</v>
      </c>
    </row>
    <row r="491" spans="1:23" ht="12.75" customHeight="1" x14ac:dyDescent="0.2">
      <c r="A491" s="2">
        <v>1102</v>
      </c>
      <c r="G491" s="2">
        <v>51</v>
      </c>
      <c r="L491" s="45"/>
      <c r="M491" s="1"/>
      <c r="N491" s="1"/>
      <c r="P491" s="1">
        <f>G491/F490</f>
        <v>0.94444444444444442</v>
      </c>
      <c r="Q491" s="35">
        <v>59</v>
      </c>
      <c r="R491" s="36">
        <f t="shared" si="92"/>
        <v>0.96721311475409832</v>
      </c>
      <c r="S491" s="1">
        <f t="shared" si="93"/>
        <v>3.2786885245901676E-2</v>
      </c>
    </row>
    <row r="492" spans="1:23" ht="12.75" customHeight="1" x14ac:dyDescent="0.2">
      <c r="A492" s="2">
        <v>1201</v>
      </c>
      <c r="H492" s="2">
        <v>47</v>
      </c>
      <c r="L492" s="45"/>
      <c r="M492" s="1"/>
      <c r="N492" s="1"/>
      <c r="P492" s="1">
        <f>H492/G491</f>
        <v>0.92156862745098034</v>
      </c>
      <c r="Q492" s="35">
        <v>57</v>
      </c>
      <c r="R492" s="36">
        <f t="shared" si="92"/>
        <v>0.96610169491525422</v>
      </c>
      <c r="S492" s="1">
        <f t="shared" si="93"/>
        <v>3.3898305084745783E-2</v>
      </c>
    </row>
    <row r="493" spans="1:23" ht="12.75" customHeight="1" x14ac:dyDescent="0.2">
      <c r="A493" s="2">
        <v>1202</v>
      </c>
      <c r="I493" s="2">
        <v>44</v>
      </c>
      <c r="L493" s="45">
        <v>26</v>
      </c>
      <c r="M493" s="1"/>
      <c r="N493" s="1"/>
      <c r="P493" s="1">
        <f>I493/H492</f>
        <v>0.93617021276595747</v>
      </c>
      <c r="Q493" s="35">
        <v>54</v>
      </c>
      <c r="R493" s="36">
        <f t="shared" si="92"/>
        <v>0.94736842105263153</v>
      </c>
      <c r="S493" s="1">
        <f t="shared" si="93"/>
        <v>5.2631578947368474E-2</v>
      </c>
    </row>
    <row r="494" spans="1:23" ht="12.75" customHeight="1" x14ac:dyDescent="0.2">
      <c r="A494" s="2">
        <v>1301</v>
      </c>
      <c r="I494" s="2">
        <v>25</v>
      </c>
      <c r="L494" s="45">
        <v>16</v>
      </c>
      <c r="M494" s="1"/>
      <c r="N494" s="1"/>
      <c r="P494" s="1"/>
      <c r="Q494" s="35">
        <v>27</v>
      </c>
      <c r="R494" s="36"/>
      <c r="S494" s="1"/>
    </row>
    <row r="495" spans="1:23" ht="12.75" customHeight="1" x14ac:dyDescent="0.2">
      <c r="A495" s="2">
        <v>1302</v>
      </c>
      <c r="I495" s="2">
        <v>4</v>
      </c>
      <c r="L495" s="45">
        <v>6</v>
      </c>
      <c r="M495" s="1"/>
      <c r="N495" s="1"/>
      <c r="P495" s="1"/>
      <c r="Q495" s="35">
        <v>11</v>
      </c>
      <c r="R495" s="36"/>
      <c r="S495" s="1"/>
    </row>
    <row r="496" spans="1:23" ht="12.75" customHeight="1" x14ac:dyDescent="0.2">
      <c r="A496" s="2">
        <v>1401</v>
      </c>
      <c r="I496" s="2">
        <v>2</v>
      </c>
      <c r="L496" s="45">
        <v>6</v>
      </c>
      <c r="M496" s="1"/>
      <c r="N496" s="1"/>
      <c r="P496" s="1"/>
      <c r="Q496" s="35">
        <v>5</v>
      </c>
      <c r="R496" s="36"/>
      <c r="S496" s="1"/>
      <c r="T496" s="2" t="s">
        <v>91</v>
      </c>
      <c r="U496" s="2">
        <v>46</v>
      </c>
      <c r="V496" s="2">
        <f>L498</f>
        <v>55</v>
      </c>
      <c r="W496" s="2" t="s">
        <v>19</v>
      </c>
    </row>
    <row r="497" spans="1:23" ht="12.75" customHeight="1" x14ac:dyDescent="0.2">
      <c r="A497" s="2">
        <v>1402</v>
      </c>
      <c r="I497" s="2">
        <v>1</v>
      </c>
      <c r="L497" s="45">
        <v>1</v>
      </c>
      <c r="M497" s="1"/>
      <c r="N497" s="1"/>
      <c r="P497" s="1"/>
      <c r="Q497" s="35">
        <v>1</v>
      </c>
      <c r="R497" s="36"/>
      <c r="S497" s="1"/>
      <c r="T497" s="2" t="s">
        <v>92</v>
      </c>
      <c r="U497" s="36">
        <f>U496/B486</f>
        <v>0.58974358974358976</v>
      </c>
      <c r="V497" s="36">
        <f>U496/V496</f>
        <v>0.83636363636363631</v>
      </c>
      <c r="W497" s="2" t="s">
        <v>93</v>
      </c>
    </row>
    <row r="498" spans="1:23" ht="12.75" customHeight="1" x14ac:dyDescent="0.2">
      <c r="L498" s="2">
        <f>SUM(L493:L497)</f>
        <v>55</v>
      </c>
      <c r="M498" s="1">
        <f>L493/B486</f>
        <v>0.33333333333333331</v>
      </c>
      <c r="N498" s="1">
        <f>L498/B486</f>
        <v>0.70512820512820518</v>
      </c>
      <c r="O498" s="1">
        <f>N498-M498</f>
        <v>0.37179487179487186</v>
      </c>
      <c r="P498" s="1"/>
    </row>
    <row r="499" spans="1:23" ht="12.75" customHeight="1" x14ac:dyDescent="0.3">
      <c r="A499" s="61" t="s">
        <v>100</v>
      </c>
      <c r="L499" s="1"/>
      <c r="M499" s="1"/>
      <c r="O499" s="1"/>
    </row>
    <row r="500" spans="1:23" ht="38.25" customHeight="1" x14ac:dyDescent="0.2">
      <c r="B500" s="306" t="s">
        <v>3</v>
      </c>
      <c r="C500" s="307"/>
      <c r="D500" s="307"/>
      <c r="E500" s="307"/>
      <c r="F500" s="307"/>
      <c r="G500" s="307"/>
      <c r="H500" s="307"/>
      <c r="I500" s="307"/>
      <c r="J500" s="307"/>
      <c r="M500" s="13" t="s">
        <v>11</v>
      </c>
      <c r="N500" s="13" t="s">
        <v>12</v>
      </c>
      <c r="O500" s="143" t="s">
        <v>13</v>
      </c>
      <c r="P500" s="10" t="s">
        <v>14</v>
      </c>
      <c r="Q500" s="12" t="s">
        <v>15</v>
      </c>
      <c r="R500" s="12" t="s">
        <v>16</v>
      </c>
      <c r="S500" s="13" t="s">
        <v>17</v>
      </c>
    </row>
    <row r="501" spans="1:23" ht="12.75" customHeight="1" x14ac:dyDescent="0.2">
      <c r="A501" s="168" t="s">
        <v>18</v>
      </c>
      <c r="B501" s="169">
        <v>1</v>
      </c>
      <c r="C501" s="169">
        <v>2</v>
      </c>
      <c r="D501" s="169">
        <v>3</v>
      </c>
      <c r="E501" s="169">
        <v>4</v>
      </c>
      <c r="F501" s="169">
        <v>5</v>
      </c>
      <c r="G501" s="169">
        <v>6</v>
      </c>
      <c r="H501" s="169">
        <v>7</v>
      </c>
      <c r="I501" s="169">
        <v>8</v>
      </c>
      <c r="J501" s="169">
        <v>9</v>
      </c>
      <c r="K501" s="279">
        <v>10</v>
      </c>
      <c r="L501" s="170" t="s">
        <v>19</v>
      </c>
      <c r="M501" s="1"/>
      <c r="N501" s="1"/>
      <c r="P501" s="23"/>
      <c r="Q501" s="24"/>
      <c r="R501" s="24"/>
      <c r="S501" s="1"/>
    </row>
    <row r="502" spans="1:23" ht="12.75" customHeight="1" x14ac:dyDescent="0.2">
      <c r="A502" s="46" t="s">
        <v>59</v>
      </c>
      <c r="B502" s="2">
        <v>77</v>
      </c>
      <c r="L502" s="45"/>
      <c r="M502" s="1"/>
      <c r="N502" s="1"/>
      <c r="P502" s="23"/>
      <c r="Q502" s="29">
        <f>B502</f>
        <v>77</v>
      </c>
      <c r="R502" s="24"/>
      <c r="S502" s="1"/>
    </row>
    <row r="503" spans="1:23" ht="12.75" customHeight="1" x14ac:dyDescent="0.2">
      <c r="A503" s="46" t="s">
        <v>70</v>
      </c>
      <c r="C503" s="2">
        <v>75</v>
      </c>
      <c r="L503" s="45"/>
      <c r="M503" s="1"/>
      <c r="N503" s="1"/>
      <c r="O503" s="1"/>
      <c r="P503" s="23">
        <f>C503/B502</f>
        <v>0.97402597402597402</v>
      </c>
      <c r="Q503" s="35">
        <v>75</v>
      </c>
      <c r="R503" s="36">
        <f t="shared" ref="R503:R509" si="94">Q503/Q502</f>
        <v>0.97402597402597402</v>
      </c>
      <c r="S503" s="1">
        <f t="shared" ref="S503:S509" si="95">100%-R503</f>
        <v>2.5974025974025983E-2</v>
      </c>
    </row>
    <row r="504" spans="1:23" ht="12.75" customHeight="1" x14ac:dyDescent="0.2">
      <c r="A504" s="2">
        <v>1002</v>
      </c>
      <c r="D504" s="2">
        <v>71</v>
      </c>
      <c r="L504" s="45"/>
      <c r="M504" s="1"/>
      <c r="N504" s="1"/>
      <c r="P504" s="1">
        <f>D504/C503</f>
        <v>0.94666666666666666</v>
      </c>
      <c r="Q504" s="35">
        <v>71</v>
      </c>
      <c r="R504" s="36">
        <f t="shared" si="94"/>
        <v>0.94666666666666666</v>
      </c>
      <c r="S504" s="1">
        <f t="shared" si="95"/>
        <v>5.3333333333333344E-2</v>
      </c>
    </row>
    <row r="505" spans="1:23" ht="12.75" customHeight="1" x14ac:dyDescent="0.2">
      <c r="A505" s="2">
        <v>1101</v>
      </c>
      <c r="E505" s="2">
        <v>66</v>
      </c>
      <c r="L505" s="45"/>
      <c r="M505" s="1"/>
      <c r="N505" s="1"/>
      <c r="P505" s="1">
        <f>E505/D504</f>
        <v>0.92957746478873238</v>
      </c>
      <c r="Q505" s="35">
        <v>70</v>
      </c>
      <c r="R505" s="36">
        <f t="shared" si="94"/>
        <v>0.9859154929577465</v>
      </c>
      <c r="S505" s="1">
        <f t="shared" si="95"/>
        <v>1.4084507042253502E-2</v>
      </c>
    </row>
    <row r="506" spans="1:23" ht="12.75" customHeight="1" x14ac:dyDescent="0.2">
      <c r="A506" s="2">
        <v>1102</v>
      </c>
      <c r="F506" s="2">
        <v>63</v>
      </c>
      <c r="L506" s="45"/>
      <c r="M506" s="1"/>
      <c r="N506" s="1"/>
      <c r="P506" s="1">
        <f>F506/E505</f>
        <v>0.95454545454545459</v>
      </c>
      <c r="Q506" s="35">
        <v>67</v>
      </c>
      <c r="R506" s="36">
        <f t="shared" si="94"/>
        <v>0.95714285714285718</v>
      </c>
      <c r="S506" s="1">
        <f t="shared" si="95"/>
        <v>4.2857142857142816E-2</v>
      </c>
    </row>
    <row r="507" spans="1:23" ht="12.75" customHeight="1" x14ac:dyDescent="0.2">
      <c r="A507" s="2">
        <v>1201</v>
      </c>
      <c r="G507" s="2">
        <v>62</v>
      </c>
      <c r="L507" s="45"/>
      <c r="M507" s="1"/>
      <c r="N507" s="1"/>
      <c r="P507" s="1">
        <f>G507/F506</f>
        <v>0.98412698412698407</v>
      </c>
      <c r="Q507" s="35">
        <v>67</v>
      </c>
      <c r="R507" s="36">
        <f t="shared" si="94"/>
        <v>1</v>
      </c>
      <c r="S507" s="1">
        <f t="shared" si="95"/>
        <v>0</v>
      </c>
    </row>
    <row r="508" spans="1:23" ht="12.75" customHeight="1" x14ac:dyDescent="0.2">
      <c r="A508" s="2">
        <v>1202</v>
      </c>
      <c r="H508" s="2">
        <v>55</v>
      </c>
      <c r="L508" s="45"/>
      <c r="M508" s="1"/>
      <c r="N508" s="1"/>
      <c r="P508" s="1">
        <f>H508/G507</f>
        <v>0.88709677419354838</v>
      </c>
      <c r="Q508" s="35">
        <v>66</v>
      </c>
      <c r="R508" s="36">
        <f t="shared" si="94"/>
        <v>0.9850746268656716</v>
      </c>
      <c r="S508" s="1">
        <f t="shared" si="95"/>
        <v>1.4925373134328401E-2</v>
      </c>
    </row>
    <row r="509" spans="1:23" ht="12.75" customHeight="1" x14ac:dyDescent="0.2">
      <c r="A509" s="2">
        <v>1301</v>
      </c>
      <c r="I509" s="2">
        <v>49</v>
      </c>
      <c r="L509" s="45">
        <v>33</v>
      </c>
      <c r="M509" s="1"/>
      <c r="N509" s="1"/>
      <c r="P509" s="1">
        <f>I509/H508</f>
        <v>0.89090909090909087</v>
      </c>
      <c r="Q509" s="35">
        <v>66</v>
      </c>
      <c r="R509" s="36">
        <f t="shared" si="94"/>
        <v>1</v>
      </c>
      <c r="S509" s="1">
        <f t="shared" si="95"/>
        <v>0</v>
      </c>
    </row>
    <row r="510" spans="1:23" ht="12.75" customHeight="1" x14ac:dyDescent="0.2">
      <c r="A510" s="2">
        <v>1302</v>
      </c>
      <c r="I510" s="2">
        <v>25</v>
      </c>
      <c r="L510" s="45">
        <v>24</v>
      </c>
      <c r="M510" s="1"/>
      <c r="N510" s="1"/>
      <c r="P510" s="1"/>
      <c r="Q510" s="35">
        <v>33</v>
      </c>
      <c r="R510" s="36"/>
      <c r="S510" s="1"/>
    </row>
    <row r="511" spans="1:23" ht="12.75" customHeight="1" x14ac:dyDescent="0.2">
      <c r="A511" s="2">
        <v>1401</v>
      </c>
      <c r="I511" s="2">
        <v>6</v>
      </c>
      <c r="L511" s="45">
        <v>15</v>
      </c>
      <c r="M511" s="1"/>
      <c r="N511" s="1"/>
      <c r="P511" s="1"/>
      <c r="Q511" s="35">
        <v>9</v>
      </c>
      <c r="R511" s="36"/>
      <c r="S511" s="1"/>
    </row>
    <row r="512" spans="1:23" ht="12.75" customHeight="1" x14ac:dyDescent="0.2">
      <c r="A512" s="2">
        <v>1402</v>
      </c>
      <c r="I512" s="2">
        <v>1</v>
      </c>
      <c r="L512" s="45"/>
      <c r="M512" s="1"/>
      <c r="N512" s="1"/>
      <c r="P512" s="1"/>
      <c r="Q512" s="35">
        <v>1</v>
      </c>
      <c r="R512" s="36"/>
      <c r="S512" s="1"/>
      <c r="T512" s="2" t="s">
        <v>91</v>
      </c>
      <c r="U512" s="2">
        <v>65</v>
      </c>
      <c r="V512" s="2">
        <f>L517</f>
        <v>73</v>
      </c>
      <c r="W512" s="2" t="s">
        <v>19</v>
      </c>
    </row>
    <row r="513" spans="1:23" ht="12.75" customHeight="1" x14ac:dyDescent="0.2">
      <c r="A513" s="2">
        <v>1501</v>
      </c>
      <c r="I513" s="2">
        <v>1</v>
      </c>
      <c r="L513" s="45"/>
      <c r="M513" s="1"/>
      <c r="N513" s="1"/>
      <c r="P513" s="1"/>
      <c r="Q513" s="35">
        <v>1</v>
      </c>
      <c r="R513" s="36"/>
      <c r="S513" s="1"/>
      <c r="T513" s="2" t="s">
        <v>92</v>
      </c>
      <c r="U513" s="36">
        <f>U512/B502</f>
        <v>0.8441558441558441</v>
      </c>
      <c r="V513" s="36">
        <f>U512/V512</f>
        <v>0.8904109589041096</v>
      </c>
      <c r="W513" s="2" t="s">
        <v>93</v>
      </c>
    </row>
    <row r="514" spans="1:23" ht="12.75" customHeight="1" x14ac:dyDescent="0.2">
      <c r="A514" s="2">
        <v>1502</v>
      </c>
      <c r="I514" s="2">
        <v>1</v>
      </c>
      <c r="L514" s="45"/>
      <c r="M514" s="1"/>
      <c r="N514" s="1"/>
      <c r="P514" s="1"/>
      <c r="Q514" s="35">
        <v>1</v>
      </c>
      <c r="R514" s="36"/>
      <c r="S514" s="1"/>
      <c r="T514" s="2"/>
      <c r="U514" s="36"/>
      <c r="V514" s="36"/>
      <c r="W514" s="2"/>
    </row>
    <row r="515" spans="1:23" ht="12.75" customHeight="1" x14ac:dyDescent="0.2">
      <c r="A515" s="2">
        <v>1601</v>
      </c>
      <c r="I515" s="2">
        <v>1</v>
      </c>
      <c r="L515" s="45">
        <v>1</v>
      </c>
      <c r="M515" s="1"/>
      <c r="N515" s="1"/>
      <c r="P515" s="1"/>
      <c r="Q515" s="35">
        <v>1</v>
      </c>
      <c r="R515" s="36"/>
      <c r="S515" s="1"/>
      <c r="T515" s="2"/>
      <c r="U515" s="36"/>
      <c r="V515" s="36"/>
      <c r="W515" s="2"/>
    </row>
    <row r="516" spans="1:23" ht="12.75" customHeight="1" x14ac:dyDescent="0.2">
      <c r="L516" s="45"/>
      <c r="M516" s="1"/>
      <c r="N516" s="1"/>
      <c r="P516" s="1"/>
      <c r="Q516" s="35"/>
      <c r="R516" s="36"/>
      <c r="S516" s="1"/>
      <c r="T516" s="2"/>
      <c r="U516" s="36"/>
      <c r="V516" s="36"/>
      <c r="W516" s="2"/>
    </row>
    <row r="517" spans="1:23" ht="12.75" customHeight="1" x14ac:dyDescent="0.2">
      <c r="L517" s="2">
        <f>SUM(L509:L515)</f>
        <v>73</v>
      </c>
      <c r="M517" s="1">
        <f>L509/B502</f>
        <v>0.42857142857142855</v>
      </c>
      <c r="N517" s="1">
        <f>L517/B502</f>
        <v>0.94805194805194803</v>
      </c>
      <c r="O517" s="1">
        <f>N517-M517</f>
        <v>0.51948051948051943</v>
      </c>
      <c r="P517" s="1"/>
      <c r="T517" s="2"/>
      <c r="U517" s="2"/>
      <c r="V517" s="2"/>
      <c r="W517" s="2"/>
    </row>
    <row r="518" spans="1:23" ht="12.75" customHeight="1" x14ac:dyDescent="0.2">
      <c r="M518" s="1"/>
      <c r="N518" s="1"/>
      <c r="O518" s="1"/>
      <c r="P518" s="1"/>
      <c r="T518" s="2"/>
      <c r="U518" s="2"/>
      <c r="V518" s="2"/>
      <c r="W518" s="2"/>
    </row>
    <row r="519" spans="1:23" ht="12.75" customHeight="1" x14ac:dyDescent="0.2">
      <c r="M519" s="1"/>
      <c r="N519" s="1"/>
      <c r="O519" s="1"/>
      <c r="P519" s="1"/>
      <c r="T519" s="2"/>
      <c r="U519" s="2"/>
      <c r="V519" s="2"/>
      <c r="W519" s="2"/>
    </row>
    <row r="520" spans="1:23" ht="26.25" customHeight="1" x14ac:dyDescent="0.4">
      <c r="A520" s="3"/>
      <c r="B520" s="340" t="s">
        <v>101</v>
      </c>
      <c r="C520" s="315"/>
      <c r="D520" s="315"/>
      <c r="E520" s="315"/>
      <c r="F520" s="315"/>
      <c r="G520" s="315"/>
      <c r="H520" s="315"/>
      <c r="I520" s="315"/>
      <c r="J520" s="315"/>
      <c r="K520" s="208" t="s">
        <v>70</v>
      </c>
      <c r="L520" s="1"/>
      <c r="M520" s="1"/>
      <c r="N520" s="2"/>
      <c r="O520" s="1"/>
      <c r="P520" s="2"/>
      <c r="Q520" s="2"/>
      <c r="R520" s="2"/>
      <c r="T520" s="2"/>
      <c r="U520" s="2"/>
      <c r="V520" s="2"/>
      <c r="W520" s="2"/>
    </row>
    <row r="521" spans="1:23" ht="20.25" customHeight="1" x14ac:dyDescent="0.2">
      <c r="A521" s="334" t="s">
        <v>18</v>
      </c>
      <c r="B521" s="318" t="s">
        <v>102</v>
      </c>
      <c r="C521" s="319"/>
      <c r="D521" s="319"/>
      <c r="E521" s="319"/>
      <c r="F521" s="319"/>
      <c r="G521" s="319"/>
      <c r="H521" s="319"/>
      <c r="I521" s="319"/>
      <c r="J521" s="335"/>
      <c r="K521" s="341" t="s">
        <v>19</v>
      </c>
      <c r="L521" s="323" t="s">
        <v>11</v>
      </c>
      <c r="M521" s="323" t="s">
        <v>12</v>
      </c>
      <c r="N521" s="323" t="s">
        <v>13</v>
      </c>
      <c r="O521" s="323" t="s">
        <v>14</v>
      </c>
      <c r="P521" s="323" t="s">
        <v>15</v>
      </c>
      <c r="Q521" s="323" t="s">
        <v>16</v>
      </c>
      <c r="R521" s="323" t="s">
        <v>103</v>
      </c>
      <c r="T521" s="2"/>
      <c r="U521" s="2"/>
      <c r="V521" s="2"/>
      <c r="W521" s="2"/>
    </row>
    <row r="522" spans="1:23" ht="15.75" customHeight="1" x14ac:dyDescent="0.25">
      <c r="A522" s="317"/>
      <c r="B522" s="84" t="s">
        <v>104</v>
      </c>
      <c r="C522" s="84" t="s">
        <v>105</v>
      </c>
      <c r="D522" s="84" t="s">
        <v>106</v>
      </c>
      <c r="E522" s="84" t="s">
        <v>107</v>
      </c>
      <c r="F522" s="84" t="s">
        <v>108</v>
      </c>
      <c r="G522" s="84" t="s">
        <v>109</v>
      </c>
      <c r="H522" s="84" t="s">
        <v>110</v>
      </c>
      <c r="I522" s="84" t="s">
        <v>73</v>
      </c>
      <c r="J522" s="84" t="s">
        <v>74</v>
      </c>
      <c r="K522" s="322"/>
      <c r="L522" s="317"/>
      <c r="M522" s="317"/>
      <c r="N522" s="317"/>
      <c r="O522" s="317"/>
      <c r="P522" s="317"/>
      <c r="Q522" s="317"/>
      <c r="R522" s="317"/>
      <c r="T522" s="2"/>
      <c r="U522" s="2"/>
      <c r="V522" s="2"/>
      <c r="W522" s="2"/>
    </row>
    <row r="523" spans="1:23" ht="15.75" customHeight="1" x14ac:dyDescent="0.25">
      <c r="A523" s="84">
        <v>1001</v>
      </c>
      <c r="B523" s="87">
        <v>79</v>
      </c>
      <c r="C523" s="87"/>
      <c r="D523" s="87"/>
      <c r="E523" s="87"/>
      <c r="F523" s="87"/>
      <c r="G523" s="87"/>
      <c r="H523" s="87"/>
      <c r="I523" s="87"/>
      <c r="J523" s="277"/>
      <c r="K523" s="129"/>
      <c r="L523" s="238"/>
      <c r="M523" s="239"/>
      <c r="N523" s="240"/>
      <c r="O523" s="254"/>
      <c r="P523" s="92">
        <f>B523</f>
        <v>79</v>
      </c>
      <c r="Q523" s="255"/>
      <c r="R523" s="254"/>
      <c r="T523" s="2"/>
      <c r="U523" s="2"/>
      <c r="V523" s="2"/>
      <c r="W523" s="2"/>
    </row>
    <row r="524" spans="1:23" ht="15.75" customHeight="1" x14ac:dyDescent="0.25">
      <c r="A524" s="84">
        <v>1002</v>
      </c>
      <c r="B524" s="87"/>
      <c r="C524" s="87">
        <v>74</v>
      </c>
      <c r="D524" s="87"/>
      <c r="E524" s="87"/>
      <c r="F524" s="87"/>
      <c r="G524" s="87"/>
      <c r="H524" s="87"/>
      <c r="I524" s="87"/>
      <c r="J524" s="277"/>
      <c r="K524" s="129"/>
      <c r="L524" s="241"/>
      <c r="M524" s="101"/>
      <c r="N524" s="242"/>
      <c r="O524" s="96">
        <f>IF(C524=0,"",C524/B523)</f>
        <v>0.93670886075949367</v>
      </c>
      <c r="P524" s="97">
        <v>74</v>
      </c>
      <c r="Q524" s="256">
        <f t="shared" ref="Q524:Q530" si="96">IF(P524=0,"",P524/P523)</f>
        <v>0.93670886075949367</v>
      </c>
      <c r="R524" s="256">
        <f t="shared" ref="R524:R530" si="97">IF(P524=0,"",100%-Q524)</f>
        <v>6.3291139240506333E-2</v>
      </c>
      <c r="T524" s="2"/>
      <c r="U524" s="2"/>
      <c r="V524" s="2"/>
      <c r="W524" s="2"/>
    </row>
    <row r="525" spans="1:23" ht="15.75" customHeight="1" x14ac:dyDescent="0.25">
      <c r="A525" s="84">
        <v>1101</v>
      </c>
      <c r="B525" s="87"/>
      <c r="C525" s="87"/>
      <c r="D525" s="87">
        <v>64</v>
      </c>
      <c r="E525" s="87"/>
      <c r="F525" s="87"/>
      <c r="G525" s="87"/>
      <c r="H525" s="87"/>
      <c r="I525" s="87"/>
      <c r="J525" s="277"/>
      <c r="K525" s="129"/>
      <c r="L525" s="241"/>
      <c r="M525" s="101"/>
      <c r="N525" s="242"/>
      <c r="O525" s="96">
        <f>IF(D525=0,"",D525/C524)</f>
        <v>0.86486486486486491</v>
      </c>
      <c r="P525" s="97">
        <v>68</v>
      </c>
      <c r="Q525" s="256">
        <f t="shared" si="96"/>
        <v>0.91891891891891897</v>
      </c>
      <c r="R525" s="256">
        <f t="shared" si="97"/>
        <v>8.108108108108103E-2</v>
      </c>
      <c r="S525" s="14">
        <f>P525/P523</f>
        <v>0.86075949367088611</v>
      </c>
      <c r="T525" s="2"/>
      <c r="U525" s="2"/>
      <c r="V525" s="2"/>
      <c r="W525" s="2"/>
    </row>
    <row r="526" spans="1:23" ht="15.75" customHeight="1" x14ac:dyDescent="0.25">
      <c r="A526" s="84">
        <v>1102</v>
      </c>
      <c r="B526" s="87"/>
      <c r="C526" s="87"/>
      <c r="D526" s="87"/>
      <c r="E526" s="87">
        <v>62</v>
      </c>
      <c r="F526" s="87"/>
      <c r="G526" s="87"/>
      <c r="H526" s="87"/>
      <c r="I526" s="87"/>
      <c r="J526" s="277"/>
      <c r="K526" s="129"/>
      <c r="L526" s="241"/>
      <c r="M526" s="101"/>
      <c r="N526" s="242"/>
      <c r="O526" s="96">
        <f>IF(E526=0,"",E526/D525)</f>
        <v>0.96875</v>
      </c>
      <c r="P526" s="97">
        <v>67</v>
      </c>
      <c r="Q526" s="256">
        <f t="shared" si="96"/>
        <v>0.98529411764705888</v>
      </c>
      <c r="R526" s="256">
        <f t="shared" si="97"/>
        <v>1.4705882352941124E-2</v>
      </c>
      <c r="T526" s="2"/>
      <c r="U526" s="2"/>
      <c r="V526" s="2"/>
      <c r="W526" s="2"/>
    </row>
    <row r="527" spans="1:23" ht="15.75" customHeight="1" x14ac:dyDescent="0.25">
      <c r="A527" s="84">
        <v>1201</v>
      </c>
      <c r="B527" s="87"/>
      <c r="C527" s="87"/>
      <c r="D527" s="87"/>
      <c r="E527" s="87"/>
      <c r="F527" s="87">
        <v>56</v>
      </c>
      <c r="G527" s="87"/>
      <c r="H527" s="87"/>
      <c r="I527" s="87"/>
      <c r="J527" s="277"/>
      <c r="K527" s="129"/>
      <c r="L527" s="241"/>
      <c r="M527" s="101"/>
      <c r="N527" s="242"/>
      <c r="O527" s="96">
        <f>IF(F527=0,"",F527/E526)</f>
        <v>0.90322580645161288</v>
      </c>
      <c r="P527" s="97">
        <v>67</v>
      </c>
      <c r="Q527" s="256">
        <f t="shared" si="96"/>
        <v>1</v>
      </c>
      <c r="R527" s="256">
        <f t="shared" si="97"/>
        <v>0</v>
      </c>
      <c r="T527" s="2"/>
      <c r="U527" s="2"/>
      <c r="V527" s="2"/>
      <c r="W527" s="2"/>
    </row>
    <row r="528" spans="1:23" ht="15.75" customHeight="1" x14ac:dyDescent="0.25">
      <c r="A528" s="84" t="s">
        <v>85</v>
      </c>
      <c r="B528" s="87"/>
      <c r="C528" s="87"/>
      <c r="D528" s="87"/>
      <c r="E528" s="87"/>
      <c r="F528" s="87"/>
      <c r="G528" s="87">
        <v>52</v>
      </c>
      <c r="H528" s="87"/>
      <c r="I528" s="87"/>
      <c r="J528" s="277"/>
      <c r="K528" s="129"/>
      <c r="L528" s="241"/>
      <c r="M528" s="101"/>
      <c r="N528" s="242"/>
      <c r="O528" s="96">
        <f>IF(G528=0,"",G528/F527)</f>
        <v>0.9285714285714286</v>
      </c>
      <c r="P528" s="97">
        <v>67</v>
      </c>
      <c r="Q528" s="256">
        <f t="shared" si="96"/>
        <v>1</v>
      </c>
      <c r="R528" s="256">
        <f t="shared" si="97"/>
        <v>0</v>
      </c>
      <c r="T528" s="2"/>
      <c r="U528" s="2"/>
      <c r="V528" s="2"/>
      <c r="W528" s="2"/>
    </row>
    <row r="529" spans="1:23" ht="15.75" customHeight="1" x14ac:dyDescent="0.25">
      <c r="A529" s="84">
        <v>1301</v>
      </c>
      <c r="B529" s="87"/>
      <c r="C529" s="87"/>
      <c r="D529" s="87"/>
      <c r="E529" s="87"/>
      <c r="F529" s="87"/>
      <c r="G529" s="87"/>
      <c r="H529" s="87">
        <v>47</v>
      </c>
      <c r="I529" s="87"/>
      <c r="J529" s="277"/>
      <c r="K529" s="129">
        <v>1</v>
      </c>
      <c r="L529" s="241"/>
      <c r="M529" s="101"/>
      <c r="N529" s="242"/>
      <c r="O529" s="96">
        <f>IF(H529=0,"",H529/G528)</f>
        <v>0.90384615384615385</v>
      </c>
      <c r="P529" s="97">
        <v>64</v>
      </c>
      <c r="Q529" s="256">
        <f t="shared" si="96"/>
        <v>0.95522388059701491</v>
      </c>
      <c r="R529" s="256">
        <f t="shared" si="97"/>
        <v>4.4776119402985093E-2</v>
      </c>
      <c r="T529" s="2"/>
      <c r="U529" s="2"/>
      <c r="V529" s="2"/>
      <c r="W529" s="2"/>
    </row>
    <row r="530" spans="1:23" ht="15.75" customHeight="1" x14ac:dyDescent="0.25">
      <c r="A530" s="84">
        <v>1302</v>
      </c>
      <c r="B530" s="87"/>
      <c r="C530" s="87"/>
      <c r="D530" s="87"/>
      <c r="E530" s="87"/>
      <c r="F530" s="87"/>
      <c r="G530" s="87"/>
      <c r="H530" s="87"/>
      <c r="I530" s="87">
        <v>42</v>
      </c>
      <c r="J530" s="277"/>
      <c r="K530" s="129">
        <v>28</v>
      </c>
      <c r="L530" s="241"/>
      <c r="M530" s="101"/>
      <c r="N530" s="242"/>
      <c r="O530" s="96">
        <f>IF(I530=0,"",I530/H529)</f>
        <v>0.8936170212765957</v>
      </c>
      <c r="P530" s="97">
        <v>64</v>
      </c>
      <c r="Q530" s="256">
        <f t="shared" si="96"/>
        <v>1</v>
      </c>
      <c r="R530" s="256">
        <f t="shared" si="97"/>
        <v>0</v>
      </c>
      <c r="T530" s="2"/>
      <c r="U530" s="2"/>
      <c r="V530" s="2"/>
      <c r="W530" s="2"/>
    </row>
    <row r="531" spans="1:23" ht="15.75" customHeight="1" x14ac:dyDescent="0.25">
      <c r="A531" s="84">
        <v>1401</v>
      </c>
      <c r="B531" s="87"/>
      <c r="C531" s="87"/>
      <c r="D531" s="87"/>
      <c r="E531" s="87"/>
      <c r="F531" s="87"/>
      <c r="G531" s="87"/>
      <c r="H531" s="87"/>
      <c r="I531" s="87">
        <v>25</v>
      </c>
      <c r="J531" s="277"/>
      <c r="K531" s="129">
        <v>40</v>
      </c>
      <c r="L531" s="241"/>
      <c r="M531" s="101"/>
      <c r="N531" s="101"/>
      <c r="O531" s="205"/>
      <c r="P531" s="97">
        <v>60</v>
      </c>
      <c r="Q531" s="261"/>
      <c r="R531" s="205"/>
      <c r="T531" s="2"/>
      <c r="U531" s="2"/>
      <c r="V531" s="2"/>
      <c r="W531" s="2"/>
    </row>
    <row r="532" spans="1:23" ht="15.75" customHeight="1" x14ac:dyDescent="0.25">
      <c r="A532" s="84">
        <v>1402</v>
      </c>
      <c r="B532" s="87"/>
      <c r="C532" s="87"/>
      <c r="D532" s="87"/>
      <c r="E532" s="87"/>
      <c r="F532" s="87"/>
      <c r="G532" s="87"/>
      <c r="H532" s="87"/>
      <c r="I532" s="87">
        <v>5</v>
      </c>
      <c r="J532" s="277"/>
      <c r="K532" s="129">
        <v>3</v>
      </c>
      <c r="L532" s="241"/>
      <c r="M532" s="101"/>
      <c r="N532" s="232"/>
      <c r="O532" s="205"/>
      <c r="P532" s="97">
        <v>11</v>
      </c>
      <c r="Q532" s="261"/>
      <c r="R532" s="205"/>
      <c r="T532" s="2"/>
      <c r="U532" s="2"/>
      <c r="V532" s="2"/>
      <c r="W532" s="2"/>
    </row>
    <row r="533" spans="1:23" ht="15.75" customHeight="1" x14ac:dyDescent="0.25">
      <c r="A533" s="84">
        <v>1501</v>
      </c>
      <c r="B533" s="87"/>
      <c r="C533" s="87"/>
      <c r="D533" s="87"/>
      <c r="E533" s="87"/>
      <c r="F533" s="87"/>
      <c r="G533" s="87"/>
      <c r="H533" s="87"/>
      <c r="I533" s="87">
        <v>2</v>
      </c>
      <c r="J533" s="277"/>
      <c r="K533" s="129">
        <v>2</v>
      </c>
      <c r="L533" s="241"/>
      <c r="M533" s="101"/>
      <c r="N533" s="232"/>
      <c r="O533" s="205"/>
      <c r="P533" s="106">
        <v>2</v>
      </c>
      <c r="Q533" s="261"/>
      <c r="R533" s="205"/>
      <c r="T533" s="2"/>
      <c r="U533" s="2"/>
      <c r="V533" s="2"/>
      <c r="W533" s="2"/>
    </row>
    <row r="534" spans="1:23" ht="15.75" customHeight="1" x14ac:dyDescent="0.25">
      <c r="A534" s="84">
        <v>1502</v>
      </c>
      <c r="B534" s="87"/>
      <c r="C534" s="87"/>
      <c r="D534" s="87"/>
      <c r="E534" s="87"/>
      <c r="F534" s="87"/>
      <c r="G534" s="87"/>
      <c r="H534" s="87"/>
      <c r="I534" s="87">
        <v>4</v>
      </c>
      <c r="J534" s="277"/>
      <c r="K534" s="129">
        <v>3</v>
      </c>
      <c r="L534" s="241"/>
      <c r="M534" s="101"/>
      <c r="N534" s="232"/>
      <c r="O534" s="205"/>
      <c r="P534" s="106">
        <v>4</v>
      </c>
      <c r="Q534" s="261"/>
      <c r="R534" s="205"/>
      <c r="T534" s="2"/>
      <c r="U534" s="2"/>
      <c r="V534" s="2"/>
      <c r="W534" s="2"/>
    </row>
    <row r="535" spans="1:23" ht="15.75" customHeight="1" x14ac:dyDescent="0.25">
      <c r="A535" s="84">
        <v>1601</v>
      </c>
      <c r="B535" s="87"/>
      <c r="C535" s="87"/>
      <c r="D535" s="87"/>
      <c r="E535" s="87"/>
      <c r="F535" s="87"/>
      <c r="G535" s="87"/>
      <c r="H535" s="87"/>
      <c r="I535" s="87"/>
      <c r="J535" s="277"/>
      <c r="K535" s="129"/>
      <c r="L535" s="241"/>
      <c r="M535" s="101"/>
      <c r="N535" s="232"/>
      <c r="O535" s="205"/>
      <c r="P535" s="106"/>
      <c r="Q535" s="261"/>
      <c r="R535" s="205"/>
      <c r="T535" s="2"/>
      <c r="U535" s="2"/>
      <c r="V535" s="2"/>
      <c r="W535" s="2"/>
    </row>
    <row r="536" spans="1:23" ht="15.75" customHeight="1" x14ac:dyDescent="0.25">
      <c r="A536" s="84">
        <v>1602</v>
      </c>
      <c r="B536" s="87"/>
      <c r="C536" s="87"/>
      <c r="D536" s="87"/>
      <c r="E536" s="87"/>
      <c r="F536" s="87"/>
      <c r="G536" s="87"/>
      <c r="H536" s="87"/>
      <c r="I536" s="87"/>
      <c r="J536" s="277"/>
      <c r="K536" s="129"/>
      <c r="L536" s="241"/>
      <c r="M536" s="101"/>
      <c r="N536" s="232"/>
      <c r="O536" s="101"/>
      <c r="P536" s="232"/>
      <c r="Q536" s="262"/>
      <c r="R536" s="205"/>
      <c r="T536" s="2"/>
      <c r="U536" s="2"/>
      <c r="V536" s="2"/>
      <c r="W536" s="2"/>
    </row>
    <row r="537" spans="1:23" ht="15.75" customHeight="1" x14ac:dyDescent="0.25">
      <c r="A537" s="84">
        <v>1701</v>
      </c>
      <c r="B537" s="87"/>
      <c r="C537" s="87"/>
      <c r="D537" s="87"/>
      <c r="E537" s="87"/>
      <c r="F537" s="87"/>
      <c r="G537" s="87"/>
      <c r="H537" s="87"/>
      <c r="I537" s="87"/>
      <c r="J537" s="277"/>
      <c r="K537" s="129"/>
      <c r="L537" s="241"/>
      <c r="M537" s="101"/>
      <c r="N537" s="232"/>
      <c r="O537" s="111" t="s">
        <v>91</v>
      </c>
      <c r="P537" s="112">
        <v>55</v>
      </c>
      <c r="Q537" s="113">
        <f>K540</f>
        <v>77</v>
      </c>
      <c r="R537" s="114" t="s">
        <v>19</v>
      </c>
      <c r="T537" s="2"/>
      <c r="U537" s="2"/>
      <c r="V537" s="2"/>
      <c r="W537" s="2"/>
    </row>
    <row r="538" spans="1:23" ht="15.75" customHeight="1" x14ac:dyDescent="0.25">
      <c r="A538" s="84">
        <v>1702</v>
      </c>
      <c r="B538" s="87"/>
      <c r="C538" s="87"/>
      <c r="D538" s="87"/>
      <c r="E538" s="87"/>
      <c r="F538" s="87"/>
      <c r="G538" s="87"/>
      <c r="H538" s="87"/>
      <c r="I538" s="87"/>
      <c r="J538" s="277"/>
      <c r="K538" s="129"/>
      <c r="L538" s="241"/>
      <c r="M538" s="101"/>
      <c r="N538" s="232"/>
      <c r="O538" s="115" t="s">
        <v>92</v>
      </c>
      <c r="P538" s="116">
        <f>IF(P537/B523=0,"",P537/B523)</f>
        <v>0.69620253164556967</v>
      </c>
      <c r="Q538" s="117">
        <f>IF(P537/Q537=0,"",P537/Q537)</f>
        <v>0.7142857142857143</v>
      </c>
      <c r="R538" s="118" t="s">
        <v>93</v>
      </c>
      <c r="T538" s="2"/>
      <c r="U538" s="2"/>
      <c r="V538" s="2"/>
      <c r="W538" s="2"/>
    </row>
    <row r="539" spans="1:23" ht="15.75" customHeight="1" x14ac:dyDescent="0.25">
      <c r="A539" s="84">
        <v>1801</v>
      </c>
      <c r="B539" s="227"/>
      <c r="C539" s="227"/>
      <c r="D539" s="227"/>
      <c r="E539" s="227"/>
      <c r="F539" s="227"/>
      <c r="G539" s="227"/>
      <c r="H539" s="227"/>
      <c r="I539" s="227"/>
      <c r="J539" s="282"/>
      <c r="K539" s="129"/>
      <c r="L539" s="243"/>
      <c r="M539" s="244"/>
      <c r="N539" s="245"/>
      <c r="O539" s="120"/>
      <c r="P539" s="121"/>
      <c r="Q539" s="121"/>
      <c r="R539" s="122"/>
      <c r="T539" s="2"/>
      <c r="U539" s="2"/>
      <c r="V539" s="2"/>
      <c r="W539" s="2"/>
    </row>
    <row r="540" spans="1:23" ht="18" x14ac:dyDescent="0.25">
      <c r="A540" s="46"/>
      <c r="B540" s="296" t="s">
        <v>111</v>
      </c>
      <c r="C540" s="296"/>
      <c r="D540" s="296"/>
      <c r="E540" s="296"/>
      <c r="F540" s="296"/>
      <c r="G540" s="296"/>
      <c r="H540" s="296"/>
      <c r="I540" s="296"/>
      <c r="J540" s="296"/>
      <c r="K540" s="209">
        <f>SUM(K523:K536)</f>
        <v>77</v>
      </c>
      <c r="L540" s="124">
        <f>IF(SUM(K529:K530)=0,"",SUM(K529:K530)/B523)</f>
        <v>0.36708860759493672</v>
      </c>
      <c r="M540" s="124">
        <f>IF(K540=0,"",K540/B523)</f>
        <v>0.97468354430379744</v>
      </c>
      <c r="N540" s="124">
        <f>IF(K531=0,"",M540-L540)</f>
        <v>0.60759493670886067</v>
      </c>
      <c r="O540" s="1"/>
      <c r="P540" s="2"/>
      <c r="Q540" s="36"/>
      <c r="R540" s="1"/>
      <c r="T540" s="2"/>
      <c r="U540" s="2"/>
      <c r="V540" s="2"/>
      <c r="W540" s="2"/>
    </row>
    <row r="541" spans="1:23" ht="12.75" customHeight="1" x14ac:dyDescent="0.2">
      <c r="M541" s="1"/>
      <c r="N541" s="1"/>
      <c r="O541" s="1"/>
      <c r="P541" s="1"/>
      <c r="T541" s="2"/>
      <c r="U541" s="2"/>
      <c r="V541" s="2"/>
      <c r="W541" s="2"/>
    </row>
    <row r="542" spans="1:23" ht="12.75" customHeight="1" x14ac:dyDescent="0.2">
      <c r="M542" s="1"/>
      <c r="N542" s="1"/>
      <c r="O542" s="1"/>
      <c r="P542" s="1"/>
    </row>
    <row r="543" spans="1:23" ht="26.25" customHeight="1" x14ac:dyDescent="0.4">
      <c r="A543" s="3"/>
      <c r="B543" s="340" t="s">
        <v>101</v>
      </c>
      <c r="C543" s="315"/>
      <c r="D543" s="315"/>
      <c r="E543" s="315"/>
      <c r="F543" s="315"/>
      <c r="G543" s="315"/>
      <c r="H543" s="315"/>
      <c r="I543" s="315"/>
      <c r="J543" s="315"/>
      <c r="K543" s="208" t="s">
        <v>71</v>
      </c>
      <c r="L543" s="1"/>
      <c r="M543" s="1"/>
      <c r="N543" s="2"/>
      <c r="O543" s="1"/>
      <c r="P543" s="2"/>
      <c r="Q543" s="2"/>
      <c r="R543" s="2"/>
    </row>
    <row r="544" spans="1:23" ht="20.25" customHeight="1" x14ac:dyDescent="0.2">
      <c r="A544" s="334" t="s">
        <v>18</v>
      </c>
      <c r="B544" s="318" t="s">
        <v>102</v>
      </c>
      <c r="C544" s="319"/>
      <c r="D544" s="319"/>
      <c r="E544" s="319"/>
      <c r="F544" s="319"/>
      <c r="G544" s="319"/>
      <c r="H544" s="319"/>
      <c r="I544" s="319"/>
      <c r="J544" s="335"/>
      <c r="K544" s="341" t="s">
        <v>19</v>
      </c>
      <c r="L544" s="323" t="s">
        <v>11</v>
      </c>
      <c r="M544" s="323" t="s">
        <v>12</v>
      </c>
      <c r="N544" s="323" t="s">
        <v>13</v>
      </c>
      <c r="O544" s="323" t="s">
        <v>14</v>
      </c>
      <c r="P544" s="323" t="s">
        <v>15</v>
      </c>
      <c r="Q544" s="323" t="s">
        <v>16</v>
      </c>
      <c r="R544" s="323" t="s">
        <v>103</v>
      </c>
    </row>
    <row r="545" spans="1:19" ht="15.75" customHeight="1" x14ac:dyDescent="0.25">
      <c r="A545" s="317"/>
      <c r="B545" s="84" t="s">
        <v>104</v>
      </c>
      <c r="C545" s="84" t="s">
        <v>105</v>
      </c>
      <c r="D545" s="84" t="s">
        <v>106</v>
      </c>
      <c r="E545" s="84" t="s">
        <v>107</v>
      </c>
      <c r="F545" s="84" t="s">
        <v>108</v>
      </c>
      <c r="G545" s="84" t="s">
        <v>109</v>
      </c>
      <c r="H545" s="84" t="s">
        <v>110</v>
      </c>
      <c r="I545" s="84" t="s">
        <v>73</v>
      </c>
      <c r="J545" s="84" t="s">
        <v>74</v>
      </c>
      <c r="K545" s="322"/>
      <c r="L545" s="317"/>
      <c r="M545" s="317"/>
      <c r="N545" s="317"/>
      <c r="O545" s="317"/>
      <c r="P545" s="317"/>
      <c r="Q545" s="317"/>
      <c r="R545" s="317"/>
    </row>
    <row r="546" spans="1:19" ht="15.75" customHeight="1" x14ac:dyDescent="0.25">
      <c r="A546" s="84" t="s">
        <v>71</v>
      </c>
      <c r="B546" s="87">
        <v>76</v>
      </c>
      <c r="C546" s="87"/>
      <c r="D546" s="87"/>
      <c r="E546" s="87"/>
      <c r="F546" s="87"/>
      <c r="G546" s="87"/>
      <c r="H546" s="87"/>
      <c r="I546" s="87"/>
      <c r="J546" s="277"/>
      <c r="K546" s="129"/>
      <c r="L546" s="238"/>
      <c r="M546" s="239"/>
      <c r="N546" s="240"/>
      <c r="O546" s="254"/>
      <c r="P546" s="92">
        <f>B546</f>
        <v>76</v>
      </c>
      <c r="Q546" s="255"/>
      <c r="R546" s="254"/>
    </row>
    <row r="547" spans="1:19" ht="15.75" customHeight="1" x14ac:dyDescent="0.25">
      <c r="A547" s="84">
        <v>1101</v>
      </c>
      <c r="B547" s="87"/>
      <c r="C547" s="87">
        <v>73</v>
      </c>
      <c r="D547" s="87"/>
      <c r="E547" s="87"/>
      <c r="F547" s="87"/>
      <c r="G547" s="87"/>
      <c r="H547" s="87"/>
      <c r="I547" s="87"/>
      <c r="J547" s="277"/>
      <c r="K547" s="129"/>
      <c r="L547" s="241"/>
      <c r="M547" s="101"/>
      <c r="N547" s="242"/>
      <c r="O547" s="96">
        <f>IF(C547=0,"",C547/B546)</f>
        <v>0.96052631578947367</v>
      </c>
      <c r="P547" s="97">
        <v>73</v>
      </c>
      <c r="Q547" s="256">
        <f t="shared" ref="Q547:Q553" si="98">IF(P547=0,"",P547/P546)</f>
        <v>0.96052631578947367</v>
      </c>
      <c r="R547" s="256">
        <f t="shared" ref="R547:R553" si="99">IF(P547=0,"",100%-Q547)</f>
        <v>3.9473684210526327E-2</v>
      </c>
    </row>
    <row r="548" spans="1:19" ht="15.75" customHeight="1" x14ac:dyDescent="0.25">
      <c r="A548" s="84">
        <v>1102</v>
      </c>
      <c r="B548" s="87"/>
      <c r="C548" s="87"/>
      <c r="D548" s="87">
        <v>66</v>
      </c>
      <c r="E548" s="87"/>
      <c r="F548" s="87"/>
      <c r="G548" s="87"/>
      <c r="H548" s="87"/>
      <c r="I548" s="87"/>
      <c r="J548" s="277"/>
      <c r="K548" s="129"/>
      <c r="L548" s="241"/>
      <c r="M548" s="101"/>
      <c r="N548" s="242"/>
      <c r="O548" s="96">
        <f>IF(D548=0,"",D548/C547)</f>
        <v>0.90410958904109584</v>
      </c>
      <c r="P548" s="97">
        <v>70</v>
      </c>
      <c r="Q548" s="256">
        <f t="shared" si="98"/>
        <v>0.95890410958904104</v>
      </c>
      <c r="R548" s="256">
        <f t="shared" si="99"/>
        <v>4.1095890410958957E-2</v>
      </c>
      <c r="S548" s="14">
        <f>P548/P546</f>
        <v>0.92105263157894735</v>
      </c>
    </row>
    <row r="549" spans="1:19" ht="15.75" customHeight="1" x14ac:dyDescent="0.25">
      <c r="A549" s="84">
        <v>1201</v>
      </c>
      <c r="B549" s="87"/>
      <c r="C549" s="87"/>
      <c r="D549" s="87"/>
      <c r="E549" s="87">
        <v>62</v>
      </c>
      <c r="F549" s="87"/>
      <c r="G549" s="87"/>
      <c r="H549" s="87"/>
      <c r="I549" s="87"/>
      <c r="J549" s="277"/>
      <c r="K549" s="129"/>
      <c r="L549" s="241"/>
      <c r="M549" s="101"/>
      <c r="N549" s="242"/>
      <c r="O549" s="96">
        <f>IF(E549=0,"",E549/D548)</f>
        <v>0.93939393939393945</v>
      </c>
      <c r="P549" s="97">
        <v>70</v>
      </c>
      <c r="Q549" s="256">
        <f t="shared" si="98"/>
        <v>1</v>
      </c>
      <c r="R549" s="256">
        <f t="shared" si="99"/>
        <v>0</v>
      </c>
    </row>
    <row r="550" spans="1:19" ht="15.75" customHeight="1" x14ac:dyDescent="0.25">
      <c r="A550" s="84">
        <v>1202</v>
      </c>
      <c r="B550" s="87"/>
      <c r="C550" s="87"/>
      <c r="D550" s="87"/>
      <c r="E550" s="87"/>
      <c r="F550" s="87">
        <v>58</v>
      </c>
      <c r="G550" s="87"/>
      <c r="H550" s="87"/>
      <c r="I550" s="87"/>
      <c r="J550" s="277"/>
      <c r="K550" s="129"/>
      <c r="L550" s="241"/>
      <c r="M550" s="101"/>
      <c r="N550" s="242"/>
      <c r="O550" s="96">
        <f>IF(F550=0,"",F550/E549)</f>
        <v>0.93548387096774188</v>
      </c>
      <c r="P550" s="97">
        <v>66</v>
      </c>
      <c r="Q550" s="256">
        <f t="shared" si="98"/>
        <v>0.94285714285714284</v>
      </c>
      <c r="R550" s="256">
        <f t="shared" si="99"/>
        <v>5.7142857142857162E-2</v>
      </c>
    </row>
    <row r="551" spans="1:19" ht="15.75" customHeight="1" x14ac:dyDescent="0.25">
      <c r="A551" s="84">
        <v>1301</v>
      </c>
      <c r="B551" s="87"/>
      <c r="C551" s="87"/>
      <c r="D551" s="87"/>
      <c r="E551" s="87"/>
      <c r="F551" s="87"/>
      <c r="G551" s="87">
        <v>54</v>
      </c>
      <c r="H551" s="87"/>
      <c r="I551" s="87"/>
      <c r="J551" s="277"/>
      <c r="K551" s="129"/>
      <c r="L551" s="241"/>
      <c r="M551" s="101"/>
      <c r="N551" s="242"/>
      <c r="O551" s="96">
        <f>IF(G551=0,"",G551/F550)</f>
        <v>0.93103448275862066</v>
      </c>
      <c r="P551" s="97">
        <v>66</v>
      </c>
      <c r="Q551" s="256">
        <f t="shared" si="98"/>
        <v>1</v>
      </c>
      <c r="R551" s="256">
        <f t="shared" si="99"/>
        <v>0</v>
      </c>
    </row>
    <row r="552" spans="1:19" ht="15.75" customHeight="1" x14ac:dyDescent="0.25">
      <c r="A552" s="84">
        <v>1302</v>
      </c>
      <c r="B552" s="87"/>
      <c r="C552" s="87"/>
      <c r="D552" s="87"/>
      <c r="E552" s="87"/>
      <c r="F552" s="87"/>
      <c r="G552" s="87"/>
      <c r="H552" s="87">
        <v>50</v>
      </c>
      <c r="I552" s="87"/>
      <c r="J552" s="277"/>
      <c r="K552" s="129"/>
      <c r="L552" s="241"/>
      <c r="M552" s="101"/>
      <c r="N552" s="242"/>
      <c r="O552" s="96">
        <f>IF(H552=0,"",H552/G551)</f>
        <v>0.92592592592592593</v>
      </c>
      <c r="P552" s="97">
        <v>65</v>
      </c>
      <c r="Q552" s="256">
        <f t="shared" si="98"/>
        <v>0.98484848484848486</v>
      </c>
      <c r="R552" s="256">
        <f t="shared" si="99"/>
        <v>1.5151515151515138E-2</v>
      </c>
    </row>
    <row r="553" spans="1:19" ht="15.75" customHeight="1" x14ac:dyDescent="0.25">
      <c r="A553" s="84">
        <v>1401</v>
      </c>
      <c r="B553" s="87"/>
      <c r="C553" s="87"/>
      <c r="D553" s="87"/>
      <c r="E553" s="87"/>
      <c r="F553" s="87"/>
      <c r="G553" s="87"/>
      <c r="H553" s="87"/>
      <c r="I553" s="87">
        <v>45</v>
      </c>
      <c r="J553" s="277"/>
      <c r="K553" s="129">
        <v>36</v>
      </c>
      <c r="L553" s="241"/>
      <c r="M553" s="101"/>
      <c r="N553" s="242"/>
      <c r="O553" s="96">
        <f>IF(I553=0,"",I553/H552)</f>
        <v>0.9</v>
      </c>
      <c r="P553" s="97">
        <v>64</v>
      </c>
      <c r="Q553" s="256">
        <f t="shared" si="98"/>
        <v>0.98461538461538467</v>
      </c>
      <c r="R553" s="256">
        <f t="shared" si="99"/>
        <v>1.538461538461533E-2</v>
      </c>
    </row>
    <row r="554" spans="1:19" ht="15.75" customHeight="1" x14ac:dyDescent="0.25">
      <c r="A554" s="84">
        <v>1402</v>
      </c>
      <c r="B554" s="87"/>
      <c r="C554" s="87"/>
      <c r="D554" s="87"/>
      <c r="E554" s="87"/>
      <c r="F554" s="87"/>
      <c r="G554" s="87"/>
      <c r="H554" s="87"/>
      <c r="I554" s="87">
        <v>20</v>
      </c>
      <c r="J554" s="277"/>
      <c r="K554" s="129">
        <v>14</v>
      </c>
      <c r="L554" s="241"/>
      <c r="M554" s="101"/>
      <c r="N554" s="101"/>
      <c r="O554" s="205"/>
      <c r="P554" s="97">
        <v>26</v>
      </c>
      <c r="Q554" s="261"/>
      <c r="R554" s="205"/>
    </row>
    <row r="555" spans="1:19" ht="15.75" customHeight="1" x14ac:dyDescent="0.25">
      <c r="A555" s="84">
        <v>1501</v>
      </c>
      <c r="B555" s="87"/>
      <c r="C555" s="87"/>
      <c r="D555" s="87"/>
      <c r="E555" s="87"/>
      <c r="F555" s="87"/>
      <c r="G555" s="87"/>
      <c r="H555" s="87"/>
      <c r="I555" s="87">
        <v>3</v>
      </c>
      <c r="J555" s="277"/>
      <c r="K555" s="129">
        <v>6</v>
      </c>
      <c r="L555" s="241"/>
      <c r="M555" s="101"/>
      <c r="N555" s="232"/>
      <c r="O555" s="205"/>
      <c r="P555" s="97">
        <v>7</v>
      </c>
      <c r="Q555" s="261"/>
      <c r="R555" s="205"/>
    </row>
    <row r="556" spans="1:19" ht="15.75" customHeight="1" x14ac:dyDescent="0.25">
      <c r="A556" s="84">
        <v>1502</v>
      </c>
      <c r="B556" s="87"/>
      <c r="C556" s="87"/>
      <c r="D556" s="87"/>
      <c r="E556" s="87"/>
      <c r="F556" s="87"/>
      <c r="G556" s="87"/>
      <c r="H556" s="87"/>
      <c r="I556" s="87">
        <v>5</v>
      </c>
      <c r="J556" s="277"/>
      <c r="K556" s="129">
        <v>1</v>
      </c>
      <c r="L556" s="241"/>
      <c r="M556" s="101"/>
      <c r="N556" s="232"/>
      <c r="O556" s="205"/>
      <c r="P556" s="106">
        <v>5</v>
      </c>
      <c r="Q556" s="261"/>
      <c r="R556" s="205"/>
    </row>
    <row r="557" spans="1:19" ht="15.75" customHeight="1" x14ac:dyDescent="0.25">
      <c r="A557" s="84">
        <v>1601</v>
      </c>
      <c r="B557" s="87"/>
      <c r="C557" s="87"/>
      <c r="D557" s="87"/>
      <c r="E557" s="87"/>
      <c r="F557" s="87"/>
      <c r="G557" s="87"/>
      <c r="H557" s="87"/>
      <c r="I557" s="87">
        <v>1</v>
      </c>
      <c r="J557" s="277"/>
      <c r="K557" s="129">
        <v>1</v>
      </c>
      <c r="L557" s="241"/>
      <c r="M557" s="101"/>
      <c r="N557" s="232"/>
      <c r="O557" s="205"/>
      <c r="P557" s="106">
        <v>1</v>
      </c>
      <c r="Q557" s="261"/>
      <c r="R557" s="205"/>
    </row>
    <row r="558" spans="1:19" ht="15.75" customHeight="1" x14ac:dyDescent="0.25">
      <c r="A558" s="84">
        <v>1602</v>
      </c>
      <c r="B558" s="87"/>
      <c r="C558" s="87"/>
      <c r="D558" s="87"/>
      <c r="E558" s="87"/>
      <c r="F558" s="87"/>
      <c r="G558" s="87"/>
      <c r="H558" s="87"/>
      <c r="I558" s="87"/>
      <c r="J558" s="277"/>
      <c r="K558" s="129"/>
      <c r="L558" s="241"/>
      <c r="M558" s="101"/>
      <c r="N558" s="232"/>
      <c r="O558" s="205"/>
      <c r="P558" s="106"/>
      <c r="Q558" s="261"/>
      <c r="R558" s="205"/>
    </row>
    <row r="559" spans="1:19" ht="15.75" customHeight="1" x14ac:dyDescent="0.25">
      <c r="A559" s="84">
        <v>1701</v>
      </c>
      <c r="B559" s="87"/>
      <c r="C559" s="87"/>
      <c r="D559" s="87"/>
      <c r="E559" s="87"/>
      <c r="F559" s="87"/>
      <c r="G559" s="87"/>
      <c r="H559" s="87"/>
      <c r="I559" s="87"/>
      <c r="J559" s="277"/>
      <c r="K559" s="129"/>
      <c r="L559" s="241"/>
      <c r="M559" s="101"/>
      <c r="N559" s="232"/>
      <c r="O559" s="101"/>
      <c r="P559" s="232"/>
      <c r="Q559" s="262"/>
      <c r="R559" s="205"/>
    </row>
    <row r="560" spans="1:19" ht="15.75" customHeight="1" x14ac:dyDescent="0.25">
      <c r="A560" s="84">
        <v>1702</v>
      </c>
      <c r="B560" s="87"/>
      <c r="C560" s="87"/>
      <c r="D560" s="87"/>
      <c r="E560" s="87"/>
      <c r="F560" s="87"/>
      <c r="G560" s="87"/>
      <c r="H560" s="87"/>
      <c r="I560" s="87"/>
      <c r="J560" s="277"/>
      <c r="K560" s="129"/>
      <c r="L560" s="241"/>
      <c r="M560" s="101"/>
      <c r="N560" s="232"/>
      <c r="O560" s="111" t="s">
        <v>91</v>
      </c>
      <c r="P560" s="112">
        <v>55</v>
      </c>
      <c r="Q560" s="113">
        <f>K563</f>
        <v>58</v>
      </c>
      <c r="R560" s="114" t="s">
        <v>19</v>
      </c>
    </row>
    <row r="561" spans="1:19" ht="15.75" customHeight="1" x14ac:dyDescent="0.25">
      <c r="A561" s="84">
        <v>1801</v>
      </c>
      <c r="B561" s="87"/>
      <c r="C561" s="87"/>
      <c r="D561" s="87"/>
      <c r="E561" s="87"/>
      <c r="F561" s="87"/>
      <c r="G561" s="87"/>
      <c r="H561" s="87"/>
      <c r="I561" s="87"/>
      <c r="J561" s="277"/>
      <c r="K561" s="129"/>
      <c r="L561" s="241"/>
      <c r="M561" s="101"/>
      <c r="N561" s="232"/>
      <c r="O561" s="115" t="s">
        <v>92</v>
      </c>
      <c r="P561" s="116">
        <f>IF(P560/B546=0,"",P560/B546)</f>
        <v>0.72368421052631582</v>
      </c>
      <c r="Q561" s="117">
        <f>IF(P560/Q560=0,"",P560/Q560)</f>
        <v>0.94827586206896552</v>
      </c>
      <c r="R561" s="118" t="s">
        <v>93</v>
      </c>
    </row>
    <row r="562" spans="1:19" ht="15.75" customHeight="1" x14ac:dyDescent="0.25">
      <c r="A562" s="84">
        <v>1802</v>
      </c>
      <c r="B562" s="87"/>
      <c r="C562" s="87"/>
      <c r="D562" s="87"/>
      <c r="E562" s="87"/>
      <c r="F562" s="87"/>
      <c r="G562" s="87"/>
      <c r="H562" s="87"/>
      <c r="I562" s="87"/>
      <c r="J562" s="277"/>
      <c r="K562" s="129"/>
      <c r="L562" s="243"/>
      <c r="M562" s="244"/>
      <c r="N562" s="245"/>
      <c r="O562" s="120"/>
      <c r="P562" s="121"/>
      <c r="Q562" s="121"/>
      <c r="R562" s="122"/>
    </row>
    <row r="563" spans="1:19" ht="18" customHeight="1" x14ac:dyDescent="0.25">
      <c r="A563" s="46"/>
      <c r="B563" s="296" t="s">
        <v>111</v>
      </c>
      <c r="C563" s="296"/>
      <c r="D563" s="296"/>
      <c r="E563" s="296"/>
      <c r="F563" s="296"/>
      <c r="G563" s="296"/>
      <c r="H563" s="296"/>
      <c r="I563" s="296"/>
      <c r="J563" s="296"/>
      <c r="K563" s="123">
        <f>SUM(K546:K559)</f>
        <v>58</v>
      </c>
      <c r="L563" s="124">
        <f>IF(K553=0,"",K553/B546)</f>
        <v>0.47368421052631576</v>
      </c>
      <c r="M563" s="124">
        <f>IF(K563=0,"",K563/B546)</f>
        <v>0.76315789473684215</v>
      </c>
      <c r="N563" s="124">
        <f>IF(K554=0,"",M563-L563)</f>
        <v>0.28947368421052638</v>
      </c>
      <c r="O563" s="1"/>
      <c r="P563" s="2"/>
      <c r="Q563" s="36"/>
      <c r="R563" s="1"/>
    </row>
    <row r="564" spans="1:19" ht="12.75" customHeight="1" x14ac:dyDescent="0.2">
      <c r="M564" s="1"/>
      <c r="N564" s="1"/>
      <c r="O564" s="1"/>
      <c r="P564" s="1"/>
    </row>
    <row r="565" spans="1:19" ht="12.75" customHeight="1" x14ac:dyDescent="0.2">
      <c r="M565" s="1"/>
      <c r="N565" s="1"/>
      <c r="O565" s="1"/>
      <c r="P565" s="1"/>
    </row>
    <row r="566" spans="1:19" ht="26.25" customHeight="1" x14ac:dyDescent="0.4">
      <c r="A566" s="3"/>
      <c r="B566" s="340" t="s">
        <v>101</v>
      </c>
      <c r="C566" s="315"/>
      <c r="D566" s="315"/>
      <c r="E566" s="315"/>
      <c r="F566" s="315"/>
      <c r="G566" s="315"/>
      <c r="H566" s="315"/>
      <c r="I566" s="315"/>
      <c r="J566" s="315"/>
      <c r="K566" s="208" t="s">
        <v>79</v>
      </c>
      <c r="L566" s="1"/>
      <c r="M566" s="1"/>
      <c r="N566" s="2"/>
      <c r="O566" s="1"/>
      <c r="P566" s="2"/>
      <c r="Q566" s="2"/>
      <c r="R566" s="2"/>
    </row>
    <row r="567" spans="1:19" ht="20.25" customHeight="1" x14ac:dyDescent="0.2">
      <c r="A567" s="334" t="s">
        <v>18</v>
      </c>
      <c r="B567" s="318" t="s">
        <v>102</v>
      </c>
      <c r="C567" s="319"/>
      <c r="D567" s="319"/>
      <c r="E567" s="319"/>
      <c r="F567" s="319"/>
      <c r="G567" s="319"/>
      <c r="H567" s="319"/>
      <c r="I567" s="319"/>
      <c r="J567" s="335"/>
      <c r="K567" s="341" t="s">
        <v>19</v>
      </c>
      <c r="L567" s="323" t="s">
        <v>11</v>
      </c>
      <c r="M567" s="323" t="s">
        <v>12</v>
      </c>
      <c r="N567" s="323" t="s">
        <v>13</v>
      </c>
      <c r="O567" s="323" t="s">
        <v>14</v>
      </c>
      <c r="P567" s="323" t="s">
        <v>15</v>
      </c>
      <c r="Q567" s="323" t="s">
        <v>16</v>
      </c>
      <c r="R567" s="323" t="s">
        <v>103</v>
      </c>
    </row>
    <row r="568" spans="1:19" ht="15.75" customHeight="1" x14ac:dyDescent="0.25">
      <c r="A568" s="317"/>
      <c r="B568" s="84" t="s">
        <v>104</v>
      </c>
      <c r="C568" s="84" t="s">
        <v>105</v>
      </c>
      <c r="D568" s="84" t="s">
        <v>106</v>
      </c>
      <c r="E568" s="84" t="s">
        <v>107</v>
      </c>
      <c r="F568" s="84" t="s">
        <v>108</v>
      </c>
      <c r="G568" s="84" t="s">
        <v>109</v>
      </c>
      <c r="H568" s="84" t="s">
        <v>110</v>
      </c>
      <c r="I568" s="84" t="s">
        <v>73</v>
      </c>
      <c r="J568" s="84" t="s">
        <v>74</v>
      </c>
      <c r="K568" s="322"/>
      <c r="L568" s="317"/>
      <c r="M568" s="317"/>
      <c r="N568" s="317"/>
      <c r="O568" s="317"/>
      <c r="P568" s="317"/>
      <c r="Q568" s="317"/>
      <c r="R568" s="317"/>
    </row>
    <row r="569" spans="1:19" ht="15.75" customHeight="1" x14ac:dyDescent="0.25">
      <c r="A569" s="84">
        <v>1101</v>
      </c>
      <c r="B569" s="87">
        <v>120</v>
      </c>
      <c r="C569" s="87"/>
      <c r="D569" s="87"/>
      <c r="E569" s="87"/>
      <c r="F569" s="87"/>
      <c r="G569" s="87"/>
      <c r="H569" s="87"/>
      <c r="I569" s="87"/>
      <c r="J569" s="277"/>
      <c r="K569" s="129"/>
      <c r="L569" s="238"/>
      <c r="M569" s="239"/>
      <c r="N569" s="240"/>
      <c r="O569" s="254"/>
      <c r="P569" s="92">
        <f>B569</f>
        <v>120</v>
      </c>
      <c r="Q569" s="255"/>
      <c r="R569" s="254"/>
    </row>
    <row r="570" spans="1:19" ht="15.75" customHeight="1" x14ac:dyDescent="0.25">
      <c r="A570" s="84">
        <v>1102</v>
      </c>
      <c r="B570" s="87"/>
      <c r="C570" s="87">
        <v>115</v>
      </c>
      <c r="D570" s="87"/>
      <c r="E570" s="87"/>
      <c r="F570" s="87"/>
      <c r="G570" s="87"/>
      <c r="H570" s="87"/>
      <c r="I570" s="87"/>
      <c r="J570" s="277"/>
      <c r="K570" s="129"/>
      <c r="L570" s="241"/>
      <c r="M570" s="101"/>
      <c r="N570" s="242"/>
      <c r="O570" s="96">
        <f>IF(C570=0,"",C570/B569)</f>
        <v>0.95833333333333337</v>
      </c>
      <c r="P570" s="97">
        <v>115</v>
      </c>
      <c r="Q570" s="256">
        <f t="shared" ref="Q570:Q576" si="100">IF(P570=0,"",P570/P569)</f>
        <v>0.95833333333333337</v>
      </c>
      <c r="R570" s="256">
        <f t="shared" ref="R570:R576" si="101">IF(P570=0,"",100%-Q570)</f>
        <v>4.166666666666663E-2</v>
      </c>
    </row>
    <row r="571" spans="1:19" ht="15.75" customHeight="1" x14ac:dyDescent="0.25">
      <c r="A571" s="84">
        <v>1201</v>
      </c>
      <c r="B571" s="87"/>
      <c r="C571" s="87"/>
      <c r="D571" s="87">
        <v>107</v>
      </c>
      <c r="E571" s="87"/>
      <c r="F571" s="87"/>
      <c r="G571" s="87"/>
      <c r="H571" s="87"/>
      <c r="I571" s="87"/>
      <c r="J571" s="277"/>
      <c r="K571" s="129"/>
      <c r="L571" s="241"/>
      <c r="M571" s="101"/>
      <c r="N571" s="242"/>
      <c r="O571" s="96">
        <f>IF(D571=0,"",D571/C570)</f>
        <v>0.93043478260869561</v>
      </c>
      <c r="P571" s="97">
        <v>111</v>
      </c>
      <c r="Q571" s="256">
        <f t="shared" si="100"/>
        <v>0.9652173913043478</v>
      </c>
      <c r="R571" s="256">
        <f t="shared" si="101"/>
        <v>3.4782608695652195E-2</v>
      </c>
      <c r="S571" s="14">
        <f>P571/P569</f>
        <v>0.92500000000000004</v>
      </c>
    </row>
    <row r="572" spans="1:19" ht="15.75" customHeight="1" x14ac:dyDescent="0.25">
      <c r="A572" s="84" t="s">
        <v>85</v>
      </c>
      <c r="B572" s="87"/>
      <c r="C572" s="87"/>
      <c r="D572" s="87"/>
      <c r="E572" s="87">
        <v>95</v>
      </c>
      <c r="F572" s="87"/>
      <c r="G572" s="87"/>
      <c r="H572" s="87"/>
      <c r="I572" s="87"/>
      <c r="J572" s="277"/>
      <c r="K572" s="129"/>
      <c r="L572" s="241"/>
      <c r="M572" s="101"/>
      <c r="N572" s="242"/>
      <c r="O572" s="96">
        <f>IF(E572=0,"",E572/D571)</f>
        <v>0.88785046728971961</v>
      </c>
      <c r="P572" s="97">
        <v>104</v>
      </c>
      <c r="Q572" s="256">
        <f t="shared" si="100"/>
        <v>0.93693693693693691</v>
      </c>
      <c r="R572" s="256">
        <f t="shared" si="101"/>
        <v>6.3063063063063085E-2</v>
      </c>
    </row>
    <row r="573" spans="1:19" ht="15.75" customHeight="1" x14ac:dyDescent="0.25">
      <c r="A573" s="84">
        <v>1301</v>
      </c>
      <c r="B573" s="87"/>
      <c r="C573" s="87"/>
      <c r="D573" s="87"/>
      <c r="E573" s="87"/>
      <c r="F573" s="87">
        <v>89</v>
      </c>
      <c r="G573" s="87"/>
      <c r="H573" s="87"/>
      <c r="I573" s="87"/>
      <c r="J573" s="277"/>
      <c r="K573" s="129"/>
      <c r="L573" s="241"/>
      <c r="M573" s="101"/>
      <c r="N573" s="242"/>
      <c r="O573" s="96">
        <f>IF(F573=0,"",F573/E572)</f>
        <v>0.93684210526315792</v>
      </c>
      <c r="P573" s="97">
        <v>103</v>
      </c>
      <c r="Q573" s="256">
        <f t="shared" si="100"/>
        <v>0.99038461538461542</v>
      </c>
      <c r="R573" s="256">
        <f t="shared" si="101"/>
        <v>9.6153846153845812E-3</v>
      </c>
    </row>
    <row r="574" spans="1:19" ht="15.75" customHeight="1" x14ac:dyDescent="0.25">
      <c r="A574" s="84">
        <v>1302</v>
      </c>
      <c r="B574" s="87"/>
      <c r="C574" s="87"/>
      <c r="D574" s="87"/>
      <c r="E574" s="87"/>
      <c r="F574" s="87"/>
      <c r="G574" s="87">
        <v>86</v>
      </c>
      <c r="H574" s="87"/>
      <c r="I574" s="87"/>
      <c r="J574" s="277"/>
      <c r="K574" s="129"/>
      <c r="L574" s="241"/>
      <c r="M574" s="101"/>
      <c r="N574" s="242"/>
      <c r="O574" s="96">
        <f>IF(G574=0,"",G574/F573)</f>
        <v>0.9662921348314607</v>
      </c>
      <c r="P574" s="97">
        <v>102</v>
      </c>
      <c r="Q574" s="256">
        <f t="shared" si="100"/>
        <v>0.99029126213592233</v>
      </c>
      <c r="R574" s="256">
        <f t="shared" si="101"/>
        <v>9.7087378640776656E-3</v>
      </c>
    </row>
    <row r="575" spans="1:19" ht="15.75" customHeight="1" x14ac:dyDescent="0.25">
      <c r="A575" s="84">
        <v>1401</v>
      </c>
      <c r="B575" s="87"/>
      <c r="C575" s="87"/>
      <c r="D575" s="87"/>
      <c r="E575" s="87"/>
      <c r="F575" s="87"/>
      <c r="G575" s="87"/>
      <c r="H575" s="87">
        <v>83</v>
      </c>
      <c r="I575" s="87"/>
      <c r="J575" s="277"/>
      <c r="K575" s="129"/>
      <c r="L575" s="241"/>
      <c r="M575" s="101"/>
      <c r="N575" s="242"/>
      <c r="O575" s="96">
        <f>IF(H575=0,"",H575/G574)</f>
        <v>0.96511627906976749</v>
      </c>
      <c r="P575" s="97">
        <v>100</v>
      </c>
      <c r="Q575" s="256">
        <f t="shared" si="100"/>
        <v>0.98039215686274506</v>
      </c>
      <c r="R575" s="256">
        <f t="shared" si="101"/>
        <v>1.9607843137254943E-2</v>
      </c>
    </row>
    <row r="576" spans="1:19" ht="15.75" customHeight="1" x14ac:dyDescent="0.25">
      <c r="A576" s="84">
        <v>1402</v>
      </c>
      <c r="B576" s="87"/>
      <c r="C576" s="87"/>
      <c r="D576" s="87"/>
      <c r="E576" s="87"/>
      <c r="F576" s="87"/>
      <c r="G576" s="87"/>
      <c r="H576" s="87"/>
      <c r="I576" s="87">
        <v>80</v>
      </c>
      <c r="J576" s="277"/>
      <c r="K576" s="129">
        <v>63</v>
      </c>
      <c r="L576" s="241"/>
      <c r="M576" s="101"/>
      <c r="N576" s="242"/>
      <c r="O576" s="96">
        <f>IF(I576=0,"",I576/H575)</f>
        <v>0.96385542168674698</v>
      </c>
      <c r="P576" s="97">
        <v>99</v>
      </c>
      <c r="Q576" s="256">
        <f t="shared" si="100"/>
        <v>0.99</v>
      </c>
      <c r="R576" s="256">
        <f t="shared" si="101"/>
        <v>1.0000000000000009E-2</v>
      </c>
    </row>
    <row r="577" spans="1:18" ht="15.75" customHeight="1" x14ac:dyDescent="0.25">
      <c r="A577" s="84">
        <v>1501</v>
      </c>
      <c r="B577" s="87"/>
      <c r="C577" s="87"/>
      <c r="D577" s="87"/>
      <c r="E577" s="87"/>
      <c r="F577" s="87"/>
      <c r="G577" s="87"/>
      <c r="H577" s="87"/>
      <c r="I577" s="87">
        <v>11</v>
      </c>
      <c r="J577" s="277"/>
      <c r="K577" s="129">
        <v>16</v>
      </c>
      <c r="L577" s="241"/>
      <c r="M577" s="101"/>
      <c r="N577" s="101"/>
      <c r="O577" s="205"/>
      <c r="P577" s="97">
        <v>22</v>
      </c>
      <c r="Q577" s="261"/>
      <c r="R577" s="205"/>
    </row>
    <row r="578" spans="1:18" ht="15.75" customHeight="1" x14ac:dyDescent="0.25">
      <c r="A578" s="84">
        <v>1502</v>
      </c>
      <c r="B578" s="87"/>
      <c r="C578" s="87"/>
      <c r="D578" s="87"/>
      <c r="E578" s="87"/>
      <c r="F578" s="87"/>
      <c r="G578" s="87"/>
      <c r="H578" s="87"/>
      <c r="I578" s="87">
        <v>5</v>
      </c>
      <c r="J578" s="277"/>
      <c r="K578" s="129">
        <v>3</v>
      </c>
      <c r="L578" s="241"/>
      <c r="M578" s="101"/>
      <c r="N578" s="232"/>
      <c r="O578" s="205"/>
      <c r="P578" s="97">
        <v>18</v>
      </c>
      <c r="Q578" s="261"/>
      <c r="R578" s="205"/>
    </row>
    <row r="579" spans="1:18" ht="15.75" customHeight="1" x14ac:dyDescent="0.25">
      <c r="A579" s="84">
        <v>1601</v>
      </c>
      <c r="B579" s="87"/>
      <c r="C579" s="87"/>
      <c r="D579" s="87"/>
      <c r="E579" s="87"/>
      <c r="F579" s="87"/>
      <c r="G579" s="87"/>
      <c r="H579" s="87"/>
      <c r="I579" s="87">
        <v>11</v>
      </c>
      <c r="J579" s="277"/>
      <c r="K579" s="129">
        <v>5</v>
      </c>
      <c r="L579" s="241"/>
      <c r="M579" s="101"/>
      <c r="N579" s="232"/>
      <c r="O579" s="205"/>
      <c r="P579" s="106">
        <v>13</v>
      </c>
      <c r="Q579" s="261"/>
      <c r="R579" s="205"/>
    </row>
    <row r="580" spans="1:18" ht="15.75" customHeight="1" x14ac:dyDescent="0.25">
      <c r="A580" s="84">
        <v>1602</v>
      </c>
      <c r="B580" s="87"/>
      <c r="C580" s="87"/>
      <c r="D580" s="87"/>
      <c r="E580" s="87"/>
      <c r="F580" s="87"/>
      <c r="G580" s="87"/>
      <c r="H580" s="87"/>
      <c r="I580" s="87">
        <v>7</v>
      </c>
      <c r="J580" s="277"/>
      <c r="K580" s="129">
        <v>2</v>
      </c>
      <c r="L580" s="241"/>
      <c r="M580" s="101"/>
      <c r="N580" s="232"/>
      <c r="O580" s="205"/>
      <c r="P580" s="106">
        <v>7</v>
      </c>
      <c r="Q580" s="261"/>
      <c r="R580" s="205"/>
    </row>
    <row r="581" spans="1:18" ht="15.75" customHeight="1" x14ac:dyDescent="0.25">
      <c r="A581" s="84">
        <v>1701</v>
      </c>
      <c r="B581" s="87"/>
      <c r="C581" s="87"/>
      <c r="D581" s="87"/>
      <c r="E581" s="87"/>
      <c r="F581" s="87"/>
      <c r="G581" s="87"/>
      <c r="H581" s="87"/>
      <c r="I581" s="87">
        <v>2</v>
      </c>
      <c r="J581" s="277"/>
      <c r="K581" s="129">
        <v>2</v>
      </c>
      <c r="L581" s="241"/>
      <c r="M581" s="101"/>
      <c r="N581" s="232"/>
      <c r="O581" s="205"/>
      <c r="P581" s="106">
        <v>2</v>
      </c>
      <c r="Q581" s="261"/>
      <c r="R581" s="205"/>
    </row>
    <row r="582" spans="1:18" ht="15.75" customHeight="1" x14ac:dyDescent="0.25">
      <c r="A582" s="84">
        <v>1702</v>
      </c>
      <c r="B582" s="87"/>
      <c r="C582" s="87"/>
      <c r="D582" s="87"/>
      <c r="E582" s="87"/>
      <c r="F582" s="87"/>
      <c r="G582" s="87"/>
      <c r="H582" s="87"/>
      <c r="I582" s="87"/>
      <c r="J582" s="277"/>
      <c r="K582" s="129"/>
      <c r="L582" s="241"/>
      <c r="M582" s="101"/>
      <c r="N582" s="232"/>
      <c r="O582" s="101"/>
      <c r="P582" s="232"/>
      <c r="Q582" s="262"/>
      <c r="R582" s="205"/>
    </row>
    <row r="583" spans="1:18" ht="15.75" customHeight="1" x14ac:dyDescent="0.25">
      <c r="A583" s="84">
        <v>1801</v>
      </c>
      <c r="B583" s="87"/>
      <c r="C583" s="87"/>
      <c r="D583" s="87"/>
      <c r="E583" s="87"/>
      <c r="F583" s="87"/>
      <c r="G583" s="87"/>
      <c r="H583" s="87"/>
      <c r="I583" s="87"/>
      <c r="J583" s="277"/>
      <c r="K583" s="129"/>
      <c r="L583" s="241"/>
      <c r="M583" s="101"/>
      <c r="N583" s="232"/>
      <c r="O583" s="111" t="s">
        <v>91</v>
      </c>
      <c r="P583" s="112">
        <v>85</v>
      </c>
      <c r="Q583" s="113">
        <f>K586</f>
        <v>91</v>
      </c>
      <c r="R583" s="114" t="s">
        <v>19</v>
      </c>
    </row>
    <row r="584" spans="1:18" ht="15.75" customHeight="1" x14ac:dyDescent="0.25">
      <c r="A584" s="84">
        <v>1802</v>
      </c>
      <c r="B584" s="87"/>
      <c r="C584" s="87"/>
      <c r="D584" s="87"/>
      <c r="E584" s="87"/>
      <c r="F584" s="87"/>
      <c r="G584" s="87"/>
      <c r="H584" s="87"/>
      <c r="I584" s="87"/>
      <c r="J584" s="277"/>
      <c r="K584" s="129"/>
      <c r="L584" s="241"/>
      <c r="M584" s="101"/>
      <c r="N584" s="232"/>
      <c r="O584" s="115" t="s">
        <v>92</v>
      </c>
      <c r="P584" s="116">
        <f>IF(P583/B569=0,"",P583/B569)</f>
        <v>0.70833333333333337</v>
      </c>
      <c r="Q584" s="117">
        <f>IF(P583/Q583=0,"",P583/Q583)</f>
        <v>0.93406593406593408</v>
      </c>
      <c r="R584" s="118" t="s">
        <v>93</v>
      </c>
    </row>
    <row r="585" spans="1:18" ht="15.75" customHeight="1" x14ac:dyDescent="0.25">
      <c r="A585" s="84">
        <v>1901</v>
      </c>
      <c r="B585" s="87"/>
      <c r="C585" s="87"/>
      <c r="D585" s="87"/>
      <c r="E585" s="87"/>
      <c r="F585" s="87"/>
      <c r="G585" s="87"/>
      <c r="H585" s="87"/>
      <c r="I585" s="87"/>
      <c r="J585" s="277"/>
      <c r="K585" s="129"/>
      <c r="L585" s="243"/>
      <c r="M585" s="244"/>
      <c r="N585" s="245"/>
      <c r="O585" s="120"/>
      <c r="P585" s="121"/>
      <c r="Q585" s="121"/>
      <c r="R585" s="122"/>
    </row>
    <row r="586" spans="1:18" ht="18" customHeight="1" x14ac:dyDescent="0.25">
      <c r="A586" s="46"/>
      <c r="B586" s="296" t="s">
        <v>111</v>
      </c>
      <c r="C586" s="296"/>
      <c r="D586" s="296"/>
      <c r="E586" s="296"/>
      <c r="F586" s="296"/>
      <c r="G586" s="296"/>
      <c r="H586" s="296"/>
      <c r="I586" s="296"/>
      <c r="J586" s="296"/>
      <c r="K586" s="123">
        <f>SUM(K569:K582)</f>
        <v>91</v>
      </c>
      <c r="L586" s="124">
        <f>IF(K576=0,"",K576/B569)</f>
        <v>0.52500000000000002</v>
      </c>
      <c r="M586" s="124">
        <f>IF(K586=0,"",K586/B569)</f>
        <v>0.7583333333333333</v>
      </c>
      <c r="N586" s="124">
        <f>IF(K577=0,"",M586-L586)</f>
        <v>0.23333333333333328</v>
      </c>
      <c r="O586" s="1"/>
      <c r="P586" s="2"/>
      <c r="Q586" s="36"/>
      <c r="R586" s="1"/>
    </row>
    <row r="587" spans="1:18" ht="12.75" customHeight="1" x14ac:dyDescent="0.2">
      <c r="M587" s="1"/>
      <c r="N587" s="1"/>
      <c r="O587" s="1"/>
      <c r="P587" s="1"/>
    </row>
    <row r="588" spans="1:18" ht="12.75" customHeight="1" x14ac:dyDescent="0.2">
      <c r="M588" s="1"/>
      <c r="N588" s="1"/>
      <c r="O588" s="1"/>
      <c r="P588" s="1"/>
    </row>
    <row r="589" spans="1:18" ht="26.25" customHeight="1" x14ac:dyDescent="0.4">
      <c r="A589" s="3"/>
      <c r="B589" s="340" t="s">
        <v>101</v>
      </c>
      <c r="C589" s="315"/>
      <c r="D589" s="315"/>
      <c r="E589" s="315"/>
      <c r="F589" s="315"/>
      <c r="G589" s="315"/>
      <c r="H589" s="315"/>
      <c r="I589" s="315"/>
      <c r="J589" s="315"/>
      <c r="K589" s="208" t="s">
        <v>82</v>
      </c>
      <c r="L589" s="1"/>
      <c r="M589" s="1"/>
      <c r="N589" s="2"/>
      <c r="O589" s="1"/>
      <c r="P589" s="2"/>
      <c r="Q589" s="2"/>
      <c r="R589" s="2"/>
    </row>
    <row r="590" spans="1:18" ht="20.25" customHeight="1" x14ac:dyDescent="0.2">
      <c r="A590" s="334" t="s">
        <v>18</v>
      </c>
      <c r="B590" s="318" t="s">
        <v>102</v>
      </c>
      <c r="C590" s="319"/>
      <c r="D590" s="319"/>
      <c r="E590" s="319"/>
      <c r="F590" s="319"/>
      <c r="G590" s="319"/>
      <c r="H590" s="319"/>
      <c r="I590" s="319"/>
      <c r="J590" s="335"/>
      <c r="K590" s="341" t="s">
        <v>19</v>
      </c>
      <c r="L590" s="323" t="s">
        <v>11</v>
      </c>
      <c r="M590" s="323" t="s">
        <v>12</v>
      </c>
      <c r="N590" s="323" t="s">
        <v>13</v>
      </c>
      <c r="O590" s="323" t="s">
        <v>14</v>
      </c>
      <c r="P590" s="323" t="s">
        <v>15</v>
      </c>
      <c r="Q590" s="323" t="s">
        <v>16</v>
      </c>
      <c r="R590" s="323" t="s">
        <v>103</v>
      </c>
    </row>
    <row r="591" spans="1:18" ht="15.75" customHeight="1" x14ac:dyDescent="0.25">
      <c r="A591" s="317"/>
      <c r="B591" s="84" t="s">
        <v>104</v>
      </c>
      <c r="C591" s="84" t="s">
        <v>105</v>
      </c>
      <c r="D591" s="84" t="s">
        <v>106</v>
      </c>
      <c r="E591" s="84" t="s">
        <v>107</v>
      </c>
      <c r="F591" s="84" t="s">
        <v>108</v>
      </c>
      <c r="G591" s="84" t="s">
        <v>109</v>
      </c>
      <c r="H591" s="84" t="s">
        <v>110</v>
      </c>
      <c r="I591" s="84" t="s">
        <v>73</v>
      </c>
      <c r="J591" s="84" t="s">
        <v>74</v>
      </c>
      <c r="K591" s="322"/>
      <c r="L591" s="317"/>
      <c r="M591" s="317"/>
      <c r="N591" s="317"/>
      <c r="O591" s="317"/>
      <c r="P591" s="317"/>
      <c r="Q591" s="317"/>
      <c r="R591" s="317"/>
    </row>
    <row r="592" spans="1:18" ht="15.75" customHeight="1" x14ac:dyDescent="0.25">
      <c r="A592" s="84">
        <v>1102</v>
      </c>
      <c r="B592" s="87">
        <v>114</v>
      </c>
      <c r="C592" s="87"/>
      <c r="D592" s="87"/>
      <c r="E592" s="87"/>
      <c r="F592" s="87"/>
      <c r="G592" s="87"/>
      <c r="H592" s="87"/>
      <c r="I592" s="87"/>
      <c r="J592" s="277"/>
      <c r="K592" s="129"/>
      <c r="L592" s="238"/>
      <c r="M592" s="239"/>
      <c r="N592" s="240"/>
      <c r="O592" s="254"/>
      <c r="P592" s="92">
        <f>B592</f>
        <v>114</v>
      </c>
      <c r="Q592" s="255"/>
      <c r="R592" s="254"/>
    </row>
    <row r="593" spans="1:19" ht="15.75" customHeight="1" x14ac:dyDescent="0.25">
      <c r="A593" s="84">
        <v>1201</v>
      </c>
      <c r="B593" s="87"/>
      <c r="C593" s="87">
        <v>109</v>
      </c>
      <c r="D593" s="87"/>
      <c r="E593" s="87"/>
      <c r="F593" s="87"/>
      <c r="G593" s="87"/>
      <c r="H593" s="87"/>
      <c r="I593" s="87"/>
      <c r="J593" s="277"/>
      <c r="K593" s="129"/>
      <c r="L593" s="241"/>
      <c r="M593" s="101"/>
      <c r="N593" s="242"/>
      <c r="O593" s="96">
        <f>IF(C593=0,"",C593/B592)</f>
        <v>0.95614035087719296</v>
      </c>
      <c r="P593" s="97">
        <v>109</v>
      </c>
      <c r="Q593" s="256">
        <f t="shared" ref="Q593:Q599" si="102">IF(P593=0,"",P593/P592)</f>
        <v>0.95614035087719296</v>
      </c>
      <c r="R593" s="256">
        <f t="shared" ref="R593:R599" si="103">IF(P593=0,"",100%-Q593)</f>
        <v>4.3859649122807043E-2</v>
      </c>
    </row>
    <row r="594" spans="1:19" ht="15.75" customHeight="1" x14ac:dyDescent="0.25">
      <c r="A594" s="84" t="s">
        <v>85</v>
      </c>
      <c r="B594" s="87"/>
      <c r="C594" s="87"/>
      <c r="D594" s="87">
        <v>100</v>
      </c>
      <c r="E594" s="87"/>
      <c r="F594" s="87"/>
      <c r="G594" s="87"/>
      <c r="H594" s="87"/>
      <c r="I594" s="87"/>
      <c r="J594" s="277"/>
      <c r="K594" s="129"/>
      <c r="L594" s="241"/>
      <c r="M594" s="101"/>
      <c r="N594" s="242"/>
      <c r="O594" s="96">
        <f>IF(D594=0,"",D594/C593)</f>
        <v>0.91743119266055051</v>
      </c>
      <c r="P594" s="97">
        <v>102</v>
      </c>
      <c r="Q594" s="256">
        <f t="shared" si="102"/>
        <v>0.93577981651376152</v>
      </c>
      <c r="R594" s="256">
        <f t="shared" si="103"/>
        <v>6.422018348623848E-2</v>
      </c>
      <c r="S594" s="14">
        <f>P594/P592</f>
        <v>0.89473684210526316</v>
      </c>
    </row>
    <row r="595" spans="1:19" ht="15.75" customHeight="1" x14ac:dyDescent="0.25">
      <c r="A595" s="84">
        <v>1301</v>
      </c>
      <c r="B595" s="87"/>
      <c r="C595" s="87"/>
      <c r="D595" s="87"/>
      <c r="E595" s="87">
        <v>93</v>
      </c>
      <c r="F595" s="87"/>
      <c r="G595" s="87"/>
      <c r="H595" s="87"/>
      <c r="I595" s="87"/>
      <c r="J595" s="277"/>
      <c r="K595" s="129"/>
      <c r="L595" s="241"/>
      <c r="M595" s="101"/>
      <c r="N595" s="242"/>
      <c r="O595" s="96">
        <f>IF(E595=0,"",E595/D594)</f>
        <v>0.93</v>
      </c>
      <c r="P595" s="97">
        <v>97</v>
      </c>
      <c r="Q595" s="256">
        <f t="shared" si="102"/>
        <v>0.9509803921568627</v>
      </c>
      <c r="R595" s="256">
        <f t="shared" si="103"/>
        <v>4.9019607843137303E-2</v>
      </c>
    </row>
    <row r="596" spans="1:19" ht="15.75" customHeight="1" x14ac:dyDescent="0.25">
      <c r="A596" s="84">
        <v>1302</v>
      </c>
      <c r="B596" s="87"/>
      <c r="C596" s="87"/>
      <c r="D596" s="87"/>
      <c r="E596" s="87"/>
      <c r="F596" s="87">
        <v>89</v>
      </c>
      <c r="G596" s="87"/>
      <c r="H596" s="87"/>
      <c r="I596" s="87"/>
      <c r="J596" s="277"/>
      <c r="K596" s="129"/>
      <c r="L596" s="241"/>
      <c r="M596" s="101"/>
      <c r="N596" s="242"/>
      <c r="O596" s="96">
        <f>IF(F596=0,"",F596/E595)</f>
        <v>0.956989247311828</v>
      </c>
      <c r="P596" s="97">
        <v>97</v>
      </c>
      <c r="Q596" s="256">
        <f t="shared" si="102"/>
        <v>1</v>
      </c>
      <c r="R596" s="256">
        <f t="shared" si="103"/>
        <v>0</v>
      </c>
    </row>
    <row r="597" spans="1:19" ht="15.75" customHeight="1" x14ac:dyDescent="0.25">
      <c r="A597" s="84">
        <v>1401</v>
      </c>
      <c r="B597" s="87"/>
      <c r="C597" s="87"/>
      <c r="D597" s="87"/>
      <c r="E597" s="87"/>
      <c r="F597" s="87"/>
      <c r="G597" s="87">
        <v>85</v>
      </c>
      <c r="H597" s="87"/>
      <c r="I597" s="87"/>
      <c r="J597" s="277"/>
      <c r="K597" s="129"/>
      <c r="L597" s="241"/>
      <c r="M597" s="101"/>
      <c r="N597" s="242"/>
      <c r="O597" s="96">
        <f>IF(G597=0,"",G597/F596)</f>
        <v>0.9550561797752809</v>
      </c>
      <c r="P597" s="97">
        <v>95</v>
      </c>
      <c r="Q597" s="256">
        <f t="shared" si="102"/>
        <v>0.97938144329896903</v>
      </c>
      <c r="R597" s="256">
        <f t="shared" si="103"/>
        <v>2.0618556701030966E-2</v>
      </c>
    </row>
    <row r="598" spans="1:19" ht="15.75" customHeight="1" x14ac:dyDescent="0.25">
      <c r="A598" s="84">
        <v>1402</v>
      </c>
      <c r="B598" s="87"/>
      <c r="C598" s="87"/>
      <c r="D598" s="87"/>
      <c r="E598" s="87"/>
      <c r="F598" s="87"/>
      <c r="G598" s="87"/>
      <c r="H598" s="87">
        <v>76</v>
      </c>
      <c r="I598" s="87"/>
      <c r="J598" s="277"/>
      <c r="K598" s="129"/>
      <c r="L598" s="241"/>
      <c r="M598" s="101"/>
      <c r="N598" s="242"/>
      <c r="O598" s="96">
        <f>IF(H598=0,"",H598/G597)</f>
        <v>0.89411764705882357</v>
      </c>
      <c r="P598" s="97">
        <v>91</v>
      </c>
      <c r="Q598" s="256">
        <f t="shared" si="102"/>
        <v>0.95789473684210524</v>
      </c>
      <c r="R598" s="256">
        <f t="shared" si="103"/>
        <v>4.2105263157894757E-2</v>
      </c>
    </row>
    <row r="599" spans="1:19" ht="15.75" customHeight="1" x14ac:dyDescent="0.25">
      <c r="A599" s="84">
        <v>1501</v>
      </c>
      <c r="B599" s="87"/>
      <c r="C599" s="87"/>
      <c r="D599" s="87"/>
      <c r="E599" s="87"/>
      <c r="F599" s="87"/>
      <c r="G599" s="87"/>
      <c r="H599" s="87"/>
      <c r="I599" s="87">
        <v>71</v>
      </c>
      <c r="J599" s="277"/>
      <c r="K599" s="129">
        <v>41</v>
      </c>
      <c r="L599" s="241"/>
      <c r="M599" s="101"/>
      <c r="N599" s="242"/>
      <c r="O599" s="96">
        <f>IF(I599=0,"",I599/H598)</f>
        <v>0.93421052631578949</v>
      </c>
      <c r="P599" s="97">
        <v>86</v>
      </c>
      <c r="Q599" s="256">
        <f t="shared" si="102"/>
        <v>0.94505494505494503</v>
      </c>
      <c r="R599" s="256">
        <f t="shared" si="103"/>
        <v>5.4945054945054972E-2</v>
      </c>
    </row>
    <row r="600" spans="1:19" ht="15.75" customHeight="1" x14ac:dyDescent="0.25">
      <c r="A600" s="84">
        <v>1502</v>
      </c>
      <c r="B600" s="87"/>
      <c r="C600" s="87"/>
      <c r="D600" s="87"/>
      <c r="E600" s="87"/>
      <c r="F600" s="87"/>
      <c r="G600" s="87"/>
      <c r="H600" s="87"/>
      <c r="I600" s="87">
        <v>32</v>
      </c>
      <c r="J600" s="277"/>
      <c r="K600" s="129">
        <v>28</v>
      </c>
      <c r="L600" s="241"/>
      <c r="M600" s="101"/>
      <c r="N600" s="101"/>
      <c r="O600" s="205"/>
      <c r="P600" s="97">
        <v>50</v>
      </c>
      <c r="Q600" s="261"/>
      <c r="R600" s="205"/>
    </row>
    <row r="601" spans="1:19" ht="15.75" customHeight="1" x14ac:dyDescent="0.25">
      <c r="A601" s="84">
        <v>1601</v>
      </c>
      <c r="B601" s="87"/>
      <c r="C601" s="87"/>
      <c r="D601" s="87"/>
      <c r="E601" s="87"/>
      <c r="F601" s="87"/>
      <c r="G601" s="87"/>
      <c r="H601" s="87"/>
      <c r="I601" s="87">
        <v>9</v>
      </c>
      <c r="J601" s="277"/>
      <c r="K601" s="129">
        <v>7</v>
      </c>
      <c r="L601" s="241"/>
      <c r="M601" s="101"/>
      <c r="N601" s="232"/>
      <c r="O601" s="205"/>
      <c r="P601" s="97">
        <v>14</v>
      </c>
      <c r="Q601" s="261"/>
      <c r="R601" s="205"/>
    </row>
    <row r="602" spans="1:19" ht="15.75" customHeight="1" x14ac:dyDescent="0.25">
      <c r="A602" s="84">
        <v>1602</v>
      </c>
      <c r="B602" s="87"/>
      <c r="C602" s="87"/>
      <c r="D602" s="87"/>
      <c r="E602" s="87"/>
      <c r="F602" s="87"/>
      <c r="G602" s="87"/>
      <c r="H602" s="87"/>
      <c r="I602" s="87">
        <v>1</v>
      </c>
      <c r="J602" s="277"/>
      <c r="K602" s="129">
        <v>3</v>
      </c>
      <c r="L602" s="241"/>
      <c r="M602" s="101"/>
      <c r="N602" s="232"/>
      <c r="O602" s="205"/>
      <c r="P602" s="106">
        <v>8</v>
      </c>
      <c r="Q602" s="261"/>
      <c r="R602" s="205"/>
    </row>
    <row r="603" spans="1:19" ht="15.75" customHeight="1" x14ac:dyDescent="0.25">
      <c r="A603" s="84">
        <v>1701</v>
      </c>
      <c r="B603" s="87"/>
      <c r="C603" s="87"/>
      <c r="D603" s="87"/>
      <c r="E603" s="87"/>
      <c r="F603" s="87"/>
      <c r="G603" s="87"/>
      <c r="H603" s="87"/>
      <c r="I603" s="87">
        <v>1</v>
      </c>
      <c r="J603" s="277"/>
      <c r="K603" s="129">
        <v>3</v>
      </c>
      <c r="L603" s="241"/>
      <c r="M603" s="101"/>
      <c r="N603" s="232"/>
      <c r="O603" s="205"/>
      <c r="P603" s="106">
        <v>2</v>
      </c>
      <c r="Q603" s="261"/>
      <c r="R603" s="205"/>
    </row>
    <row r="604" spans="1:19" ht="15.75" customHeight="1" x14ac:dyDescent="0.25">
      <c r="A604" s="84">
        <v>1702</v>
      </c>
      <c r="B604" s="87"/>
      <c r="C604" s="87"/>
      <c r="D604" s="87"/>
      <c r="E604" s="87"/>
      <c r="F604" s="87"/>
      <c r="G604" s="87"/>
      <c r="H604" s="87"/>
      <c r="I604" s="87"/>
      <c r="J604" s="277"/>
      <c r="K604" s="129"/>
      <c r="L604" s="241"/>
      <c r="M604" s="101"/>
      <c r="N604" s="232"/>
      <c r="O604" s="205"/>
      <c r="P604" s="106"/>
      <c r="Q604" s="261"/>
      <c r="R604" s="205"/>
    </row>
    <row r="605" spans="1:19" ht="15.75" customHeight="1" x14ac:dyDescent="0.25">
      <c r="A605" s="84">
        <v>1801</v>
      </c>
      <c r="B605" s="87"/>
      <c r="C605" s="87"/>
      <c r="D605" s="87"/>
      <c r="E605" s="87"/>
      <c r="F605" s="87"/>
      <c r="G605" s="87"/>
      <c r="H605" s="87"/>
      <c r="I605" s="87"/>
      <c r="J605" s="277"/>
      <c r="K605" s="129"/>
      <c r="L605" s="241"/>
      <c r="M605" s="101"/>
      <c r="N605" s="232"/>
      <c r="O605" s="101"/>
      <c r="P605" s="232"/>
      <c r="Q605" s="262"/>
      <c r="R605" s="205"/>
    </row>
    <row r="606" spans="1:19" ht="15.75" customHeight="1" x14ac:dyDescent="0.25">
      <c r="A606" s="84">
        <v>1802</v>
      </c>
      <c r="B606" s="87"/>
      <c r="C606" s="87"/>
      <c r="D606" s="87"/>
      <c r="E606" s="87"/>
      <c r="F606" s="87"/>
      <c r="G606" s="87"/>
      <c r="H606" s="87"/>
      <c r="I606" s="87"/>
      <c r="J606" s="277"/>
      <c r="K606" s="129"/>
      <c r="L606" s="241"/>
      <c r="M606" s="101"/>
      <c r="N606" s="232"/>
      <c r="O606" s="111" t="s">
        <v>91</v>
      </c>
      <c r="P606" s="112">
        <v>79</v>
      </c>
      <c r="Q606" s="113">
        <f>K609</f>
        <v>82</v>
      </c>
      <c r="R606" s="114" t="s">
        <v>19</v>
      </c>
    </row>
    <row r="607" spans="1:19" ht="15.75" customHeight="1" x14ac:dyDescent="0.25">
      <c r="A607" s="84">
        <v>1901</v>
      </c>
      <c r="B607" s="87"/>
      <c r="C607" s="87"/>
      <c r="D607" s="87"/>
      <c r="E607" s="87"/>
      <c r="F607" s="87"/>
      <c r="G607" s="87"/>
      <c r="H607" s="87"/>
      <c r="I607" s="87"/>
      <c r="J607" s="277"/>
      <c r="K607" s="129"/>
      <c r="L607" s="241"/>
      <c r="M607" s="101"/>
      <c r="N607" s="232"/>
      <c r="O607" s="115" t="s">
        <v>92</v>
      </c>
      <c r="P607" s="116">
        <f>IF(P606/B592=0,"",P606/B592)</f>
        <v>0.69298245614035092</v>
      </c>
      <c r="Q607" s="117">
        <f>IF(P606/Q606=0,"",P606/Q606)</f>
        <v>0.96341463414634143</v>
      </c>
      <c r="R607" s="118" t="s">
        <v>93</v>
      </c>
    </row>
    <row r="608" spans="1:19" ht="15.75" customHeight="1" x14ac:dyDescent="0.25">
      <c r="A608" s="84">
        <v>1902</v>
      </c>
      <c r="B608" s="87"/>
      <c r="C608" s="87"/>
      <c r="D608" s="87"/>
      <c r="E608" s="87"/>
      <c r="F608" s="87"/>
      <c r="G608" s="87"/>
      <c r="H608" s="87"/>
      <c r="I608" s="87"/>
      <c r="J608" s="277"/>
      <c r="K608" s="129"/>
      <c r="L608" s="243"/>
      <c r="M608" s="244"/>
      <c r="N608" s="245"/>
      <c r="O608" s="120"/>
      <c r="P608" s="121"/>
      <c r="Q608" s="121"/>
      <c r="R608" s="122"/>
    </row>
    <row r="609" spans="1:19" ht="18" customHeight="1" x14ac:dyDescent="0.25">
      <c r="A609" s="46"/>
      <c r="B609" s="296" t="s">
        <v>111</v>
      </c>
      <c r="C609" s="296"/>
      <c r="D609" s="296"/>
      <c r="E609" s="296"/>
      <c r="F609" s="296"/>
      <c r="G609" s="296"/>
      <c r="H609" s="296"/>
      <c r="I609" s="296"/>
      <c r="J609" s="296"/>
      <c r="K609" s="123">
        <f>SUM(K592:K605)</f>
        <v>82</v>
      </c>
      <c r="L609" s="124">
        <f>IF(K599=0,"",K599/B592)</f>
        <v>0.35964912280701755</v>
      </c>
      <c r="M609" s="124">
        <f>IF(K609=0,"",K609/B592)</f>
        <v>0.7192982456140351</v>
      </c>
      <c r="N609" s="124">
        <f>IF(K600=0,"",M609-L609)</f>
        <v>0.35964912280701755</v>
      </c>
      <c r="O609" s="1"/>
      <c r="P609" s="2"/>
      <c r="Q609" s="36"/>
      <c r="R609" s="1"/>
    </row>
    <row r="610" spans="1:19" ht="12.75" customHeight="1" x14ac:dyDescent="0.2">
      <c r="M610" s="1"/>
      <c r="N610" s="1"/>
      <c r="O610" s="1"/>
      <c r="P610" s="1"/>
    </row>
    <row r="611" spans="1:19" ht="12.75" customHeight="1" x14ac:dyDescent="0.2">
      <c r="M611" s="1"/>
      <c r="N611" s="1"/>
      <c r="O611" s="1"/>
      <c r="P611" s="1"/>
    </row>
    <row r="612" spans="1:19" ht="26.25" customHeight="1" x14ac:dyDescent="0.4">
      <c r="A612" s="3"/>
      <c r="B612" s="340" t="s">
        <v>101</v>
      </c>
      <c r="C612" s="315"/>
      <c r="D612" s="315"/>
      <c r="E612" s="315"/>
      <c r="F612" s="315"/>
      <c r="G612" s="315"/>
      <c r="H612" s="315"/>
      <c r="I612" s="315"/>
      <c r="J612" s="315"/>
      <c r="K612" s="208" t="s">
        <v>83</v>
      </c>
      <c r="L612" s="1"/>
      <c r="M612" s="1"/>
      <c r="N612" s="2"/>
      <c r="O612" s="1"/>
      <c r="P612" s="2"/>
      <c r="Q612" s="2"/>
      <c r="R612" s="2"/>
    </row>
    <row r="613" spans="1:19" ht="20.25" x14ac:dyDescent="0.2">
      <c r="A613" s="334" t="s">
        <v>18</v>
      </c>
      <c r="B613" s="318" t="s">
        <v>102</v>
      </c>
      <c r="C613" s="319"/>
      <c r="D613" s="319"/>
      <c r="E613" s="319"/>
      <c r="F613" s="319"/>
      <c r="G613" s="319"/>
      <c r="H613" s="319"/>
      <c r="I613" s="319"/>
      <c r="J613" s="335"/>
      <c r="K613" s="341" t="s">
        <v>19</v>
      </c>
      <c r="L613" s="323" t="s">
        <v>11</v>
      </c>
      <c r="M613" s="323" t="s">
        <v>12</v>
      </c>
      <c r="N613" s="323" t="s">
        <v>13</v>
      </c>
      <c r="O613" s="323" t="s">
        <v>14</v>
      </c>
      <c r="P613" s="323" t="s">
        <v>15</v>
      </c>
      <c r="Q613" s="323" t="s">
        <v>16</v>
      </c>
      <c r="R613" s="323" t="s">
        <v>103</v>
      </c>
    </row>
    <row r="614" spans="1:19" ht="15.75" x14ac:dyDescent="0.25">
      <c r="A614" s="317"/>
      <c r="B614" s="84" t="s">
        <v>104</v>
      </c>
      <c r="C614" s="84" t="s">
        <v>105</v>
      </c>
      <c r="D614" s="84" t="s">
        <v>106</v>
      </c>
      <c r="E614" s="84" t="s">
        <v>107</v>
      </c>
      <c r="F614" s="84" t="s">
        <v>108</v>
      </c>
      <c r="G614" s="84" t="s">
        <v>109</v>
      </c>
      <c r="H614" s="84" t="s">
        <v>110</v>
      </c>
      <c r="I614" s="84" t="s">
        <v>73</v>
      </c>
      <c r="J614" s="84" t="s">
        <v>74</v>
      </c>
      <c r="K614" s="322"/>
      <c r="L614" s="317"/>
      <c r="M614" s="317"/>
      <c r="N614" s="317"/>
      <c r="O614" s="317"/>
      <c r="P614" s="317"/>
      <c r="Q614" s="317"/>
      <c r="R614" s="317"/>
    </row>
    <row r="615" spans="1:19" ht="15.75" customHeight="1" x14ac:dyDescent="0.25">
      <c r="A615" s="84">
        <v>1201</v>
      </c>
      <c r="B615" s="87">
        <v>118</v>
      </c>
      <c r="C615" s="87"/>
      <c r="D615" s="87"/>
      <c r="E615" s="87"/>
      <c r="F615" s="87"/>
      <c r="G615" s="87"/>
      <c r="H615" s="87"/>
      <c r="I615" s="87"/>
      <c r="J615" s="277"/>
      <c r="K615" s="129"/>
      <c r="L615" s="238"/>
      <c r="M615" s="239"/>
      <c r="N615" s="240"/>
      <c r="O615" s="254"/>
      <c r="P615" s="92">
        <f>B615</f>
        <v>118</v>
      </c>
      <c r="Q615" s="255"/>
      <c r="R615" s="254"/>
    </row>
    <row r="616" spans="1:19" ht="15.75" customHeight="1" x14ac:dyDescent="0.25">
      <c r="A616" s="84" t="s">
        <v>85</v>
      </c>
      <c r="B616" s="87"/>
      <c r="C616" s="87">
        <v>103</v>
      </c>
      <c r="D616" s="87"/>
      <c r="E616" s="87"/>
      <c r="F616" s="87"/>
      <c r="G616" s="87"/>
      <c r="H616" s="87"/>
      <c r="I616" s="87"/>
      <c r="J616" s="277"/>
      <c r="K616" s="129"/>
      <c r="L616" s="241"/>
      <c r="M616" s="101"/>
      <c r="N616" s="242"/>
      <c r="O616" s="96">
        <f>IF(C616=0,"",C616/B615)</f>
        <v>0.8728813559322034</v>
      </c>
      <c r="P616" s="97">
        <v>103</v>
      </c>
      <c r="Q616" s="256">
        <f t="shared" ref="Q616:Q622" si="104">IF(P616=0,"",P616/P615)</f>
        <v>0.8728813559322034</v>
      </c>
      <c r="R616" s="256">
        <f t="shared" ref="R616:R622" si="105">IF(P616=0,"",100%-Q616)</f>
        <v>0.1271186440677966</v>
      </c>
    </row>
    <row r="617" spans="1:19" ht="15.75" customHeight="1" x14ac:dyDescent="0.25">
      <c r="A617" s="84">
        <v>1301</v>
      </c>
      <c r="B617" s="87"/>
      <c r="C617" s="87"/>
      <c r="D617" s="87">
        <v>98</v>
      </c>
      <c r="E617" s="87"/>
      <c r="F617" s="87"/>
      <c r="G617" s="87"/>
      <c r="H617" s="87"/>
      <c r="I617" s="87"/>
      <c r="J617" s="277"/>
      <c r="K617" s="129"/>
      <c r="L617" s="241"/>
      <c r="M617" s="101"/>
      <c r="N617" s="242"/>
      <c r="O617" s="96">
        <f>IF(D617=0,"",D617/C616)</f>
        <v>0.95145631067961167</v>
      </c>
      <c r="P617" s="97">
        <v>102</v>
      </c>
      <c r="Q617" s="256">
        <f t="shared" si="104"/>
        <v>0.99029126213592233</v>
      </c>
      <c r="R617" s="256">
        <f t="shared" si="105"/>
        <v>9.7087378640776656E-3</v>
      </c>
      <c r="S617" s="14">
        <f>P617/P615</f>
        <v>0.86440677966101698</v>
      </c>
    </row>
    <row r="618" spans="1:19" ht="15.75" customHeight="1" x14ac:dyDescent="0.25">
      <c r="A618" s="84">
        <v>1302</v>
      </c>
      <c r="B618" s="87"/>
      <c r="C618" s="87"/>
      <c r="D618" s="87"/>
      <c r="E618" s="87">
        <v>92</v>
      </c>
      <c r="F618" s="87"/>
      <c r="G618" s="87"/>
      <c r="H618" s="87"/>
      <c r="I618" s="87"/>
      <c r="J618" s="277"/>
      <c r="K618" s="129"/>
      <c r="L618" s="241"/>
      <c r="M618" s="101"/>
      <c r="N618" s="242"/>
      <c r="O618" s="96">
        <f>IF(E618=0,"",E618/D617)</f>
        <v>0.93877551020408168</v>
      </c>
      <c r="P618" s="97">
        <v>102</v>
      </c>
      <c r="Q618" s="256">
        <f t="shared" si="104"/>
        <v>1</v>
      </c>
      <c r="R618" s="256">
        <f t="shared" si="105"/>
        <v>0</v>
      </c>
    </row>
    <row r="619" spans="1:19" ht="15.75" customHeight="1" x14ac:dyDescent="0.25">
      <c r="A619" s="84">
        <v>1401</v>
      </c>
      <c r="B619" s="87"/>
      <c r="C619" s="87"/>
      <c r="D619" s="87"/>
      <c r="E619" s="87"/>
      <c r="F619" s="87">
        <v>82</v>
      </c>
      <c r="G619" s="87"/>
      <c r="H619" s="87"/>
      <c r="I619" s="87"/>
      <c r="J619" s="277"/>
      <c r="K619" s="129"/>
      <c r="L619" s="241"/>
      <c r="M619" s="101"/>
      <c r="N619" s="242"/>
      <c r="O619" s="96">
        <f>IF(F619=0,"",F619/E618)</f>
        <v>0.89130434782608692</v>
      </c>
      <c r="P619" s="97">
        <v>100</v>
      </c>
      <c r="Q619" s="256">
        <f t="shared" si="104"/>
        <v>0.98039215686274506</v>
      </c>
      <c r="R619" s="256">
        <f t="shared" si="105"/>
        <v>1.9607843137254943E-2</v>
      </c>
    </row>
    <row r="620" spans="1:19" ht="15.75" customHeight="1" x14ac:dyDescent="0.25">
      <c r="A620" s="84">
        <v>1402</v>
      </c>
      <c r="B620" s="87"/>
      <c r="C620" s="87"/>
      <c r="D620" s="87"/>
      <c r="E620" s="87"/>
      <c r="F620" s="87"/>
      <c r="G620" s="87">
        <v>79</v>
      </c>
      <c r="H620" s="87"/>
      <c r="I620" s="87"/>
      <c r="J620" s="277"/>
      <c r="K620" s="129"/>
      <c r="L620" s="241"/>
      <c r="M620" s="101"/>
      <c r="N620" s="242"/>
      <c r="O620" s="96">
        <f>IF(G620=0,"",G620/F619)</f>
        <v>0.96341463414634143</v>
      </c>
      <c r="P620" s="97">
        <v>100</v>
      </c>
      <c r="Q620" s="256">
        <f t="shared" si="104"/>
        <v>1</v>
      </c>
      <c r="R620" s="256">
        <f t="shared" si="105"/>
        <v>0</v>
      </c>
    </row>
    <row r="621" spans="1:19" ht="15.75" customHeight="1" x14ac:dyDescent="0.25">
      <c r="A621" s="84">
        <v>1501</v>
      </c>
      <c r="B621" s="87"/>
      <c r="C621" s="87"/>
      <c r="D621" s="87"/>
      <c r="E621" s="87"/>
      <c r="F621" s="87"/>
      <c r="G621" s="87"/>
      <c r="H621" s="87">
        <v>79</v>
      </c>
      <c r="I621" s="87"/>
      <c r="J621" s="277"/>
      <c r="K621" s="129"/>
      <c r="L621" s="241"/>
      <c r="M621" s="101"/>
      <c r="N621" s="242"/>
      <c r="O621" s="96">
        <f>IF(H621=0,"",H621/G620)</f>
        <v>1</v>
      </c>
      <c r="P621" s="97">
        <v>97</v>
      </c>
      <c r="Q621" s="256">
        <f t="shared" si="104"/>
        <v>0.97</v>
      </c>
      <c r="R621" s="256">
        <f t="shared" si="105"/>
        <v>3.0000000000000027E-2</v>
      </c>
    </row>
    <row r="622" spans="1:19" ht="15.75" customHeight="1" x14ac:dyDescent="0.25">
      <c r="A622" s="84">
        <v>1502</v>
      </c>
      <c r="B622" s="87"/>
      <c r="C622" s="87"/>
      <c r="D622" s="87"/>
      <c r="E622" s="87"/>
      <c r="F622" s="87"/>
      <c r="G622" s="87"/>
      <c r="H622" s="87"/>
      <c r="I622" s="87">
        <v>73</v>
      </c>
      <c r="J622" s="277"/>
      <c r="K622" s="129">
        <v>42</v>
      </c>
      <c r="L622" s="241"/>
      <c r="M622" s="101"/>
      <c r="N622" s="242"/>
      <c r="O622" s="96">
        <f>IF(I622=0,"",I622/H621)</f>
        <v>0.92405063291139244</v>
      </c>
      <c r="P622" s="97">
        <v>95</v>
      </c>
      <c r="Q622" s="256">
        <f t="shared" si="104"/>
        <v>0.97938144329896903</v>
      </c>
      <c r="R622" s="256">
        <f t="shared" si="105"/>
        <v>2.0618556701030966E-2</v>
      </c>
    </row>
    <row r="623" spans="1:19" ht="15.75" customHeight="1" x14ac:dyDescent="0.25">
      <c r="A623" s="84">
        <v>1601</v>
      </c>
      <c r="B623" s="87"/>
      <c r="C623" s="87"/>
      <c r="D623" s="87"/>
      <c r="E623" s="87"/>
      <c r="F623" s="87"/>
      <c r="G623" s="87"/>
      <c r="H623" s="87"/>
      <c r="I623" s="87">
        <v>37</v>
      </c>
      <c r="J623" s="277"/>
      <c r="K623" s="129">
        <v>27</v>
      </c>
      <c r="L623" s="241"/>
      <c r="M623" s="101"/>
      <c r="N623" s="101"/>
      <c r="O623" s="205"/>
      <c r="P623" s="97">
        <v>46</v>
      </c>
      <c r="Q623" s="261"/>
      <c r="R623" s="205"/>
    </row>
    <row r="624" spans="1:19" ht="15.75" customHeight="1" x14ac:dyDescent="0.25">
      <c r="A624" s="84">
        <v>1602</v>
      </c>
      <c r="B624" s="87"/>
      <c r="C624" s="87"/>
      <c r="D624" s="87"/>
      <c r="E624" s="87"/>
      <c r="F624" s="87"/>
      <c r="G624" s="87"/>
      <c r="H624" s="87"/>
      <c r="I624" s="87">
        <v>17</v>
      </c>
      <c r="J624" s="277"/>
      <c r="K624" s="129">
        <v>9</v>
      </c>
      <c r="L624" s="241"/>
      <c r="M624" s="101"/>
      <c r="N624" s="232"/>
      <c r="O624" s="205"/>
      <c r="P624" s="97">
        <v>18</v>
      </c>
      <c r="Q624" s="261"/>
      <c r="R624" s="205"/>
    </row>
    <row r="625" spans="1:19" ht="15.75" customHeight="1" x14ac:dyDescent="0.25">
      <c r="A625" s="84">
        <v>1701</v>
      </c>
      <c r="B625" s="87"/>
      <c r="C625" s="87"/>
      <c r="D625" s="87"/>
      <c r="E625" s="87"/>
      <c r="F625" s="87"/>
      <c r="G625" s="87"/>
      <c r="H625" s="87"/>
      <c r="I625" s="87">
        <v>5</v>
      </c>
      <c r="J625" s="277"/>
      <c r="K625" s="129">
        <v>4</v>
      </c>
      <c r="L625" s="241"/>
      <c r="M625" s="101"/>
      <c r="N625" s="232"/>
      <c r="O625" s="205"/>
      <c r="P625" s="106">
        <v>5</v>
      </c>
      <c r="Q625" s="261"/>
      <c r="R625" s="205"/>
    </row>
    <row r="626" spans="1:19" ht="15.75" customHeight="1" x14ac:dyDescent="0.25">
      <c r="A626" s="84">
        <v>1702</v>
      </c>
      <c r="B626" s="87"/>
      <c r="C626" s="87"/>
      <c r="D626" s="87"/>
      <c r="E626" s="87"/>
      <c r="F626" s="87"/>
      <c r="G626" s="87"/>
      <c r="H626" s="87"/>
      <c r="I626" s="87">
        <v>3</v>
      </c>
      <c r="J626" s="277"/>
      <c r="K626" s="129">
        <v>3</v>
      </c>
      <c r="L626" s="241"/>
      <c r="M626" s="101"/>
      <c r="N626" s="232"/>
      <c r="O626" s="205"/>
      <c r="P626" s="106">
        <v>3</v>
      </c>
      <c r="Q626" s="261"/>
      <c r="R626" s="205"/>
    </row>
    <row r="627" spans="1:19" ht="15.75" customHeight="1" x14ac:dyDescent="0.25">
      <c r="A627" s="84">
        <v>1801</v>
      </c>
      <c r="B627" s="87"/>
      <c r="C627" s="87"/>
      <c r="D627" s="87"/>
      <c r="E627" s="87"/>
      <c r="F627" s="87"/>
      <c r="G627" s="87"/>
      <c r="H627" s="87"/>
      <c r="I627" s="87"/>
      <c r="J627" s="277"/>
      <c r="K627" s="129"/>
      <c r="L627" s="241"/>
      <c r="M627" s="101"/>
      <c r="N627" s="232"/>
      <c r="O627" s="205"/>
      <c r="P627" s="106"/>
      <c r="Q627" s="261"/>
      <c r="R627" s="205"/>
    </row>
    <row r="628" spans="1:19" ht="15.75" customHeight="1" x14ac:dyDescent="0.25">
      <c r="A628" s="84">
        <v>1802</v>
      </c>
      <c r="B628" s="87"/>
      <c r="C628" s="87"/>
      <c r="D628" s="87"/>
      <c r="E628" s="87"/>
      <c r="F628" s="87"/>
      <c r="G628" s="87"/>
      <c r="H628" s="87"/>
      <c r="I628" s="87"/>
      <c r="J628" s="277"/>
      <c r="K628" s="129"/>
      <c r="L628" s="241"/>
      <c r="M628" s="101"/>
      <c r="N628" s="232"/>
      <c r="O628" s="101"/>
      <c r="P628" s="232"/>
      <c r="Q628" s="262"/>
      <c r="R628" s="205"/>
    </row>
    <row r="629" spans="1:19" ht="15.75" customHeight="1" x14ac:dyDescent="0.25">
      <c r="A629" s="84">
        <v>1901</v>
      </c>
      <c r="B629" s="87"/>
      <c r="C629" s="87"/>
      <c r="D629" s="87"/>
      <c r="E629" s="87"/>
      <c r="F629" s="87"/>
      <c r="G629" s="87"/>
      <c r="H629" s="87"/>
      <c r="I629" s="87"/>
      <c r="J629" s="277"/>
      <c r="K629" s="129"/>
      <c r="L629" s="241"/>
      <c r="M629" s="101"/>
      <c r="N629" s="232"/>
      <c r="O629" s="111" t="s">
        <v>91</v>
      </c>
      <c r="P629" s="112">
        <v>83</v>
      </c>
      <c r="Q629" s="113">
        <f>K632</f>
        <v>85</v>
      </c>
      <c r="R629" s="114" t="s">
        <v>19</v>
      </c>
    </row>
    <row r="630" spans="1:19" ht="15.75" customHeight="1" x14ac:dyDescent="0.25">
      <c r="A630" s="84">
        <v>1902</v>
      </c>
      <c r="B630" s="87"/>
      <c r="C630" s="87"/>
      <c r="D630" s="87"/>
      <c r="E630" s="87"/>
      <c r="F630" s="87"/>
      <c r="G630" s="87"/>
      <c r="H630" s="87"/>
      <c r="I630" s="87"/>
      <c r="J630" s="277"/>
      <c r="K630" s="129"/>
      <c r="L630" s="241"/>
      <c r="M630" s="101"/>
      <c r="N630" s="232"/>
      <c r="O630" s="115" t="s">
        <v>92</v>
      </c>
      <c r="P630" s="116">
        <f>IF(P629/B615=0,"",P629/B615)</f>
        <v>0.70338983050847459</v>
      </c>
      <c r="Q630" s="117">
        <f>IF(P629/Q629=0,"",P629/Q629)</f>
        <v>0.97647058823529409</v>
      </c>
      <c r="R630" s="118" t="s">
        <v>93</v>
      </c>
    </row>
    <row r="631" spans="1:19" ht="15.75" customHeight="1" x14ac:dyDescent="0.25">
      <c r="A631" s="84">
        <v>2001</v>
      </c>
      <c r="B631" s="87"/>
      <c r="C631" s="87"/>
      <c r="D631" s="87"/>
      <c r="E631" s="87"/>
      <c r="F631" s="87"/>
      <c r="G631" s="87"/>
      <c r="H631" s="87"/>
      <c r="I631" s="87"/>
      <c r="J631" s="277"/>
      <c r="K631" s="129"/>
      <c r="L631" s="243"/>
      <c r="M631" s="244"/>
      <c r="N631" s="245"/>
      <c r="O631" s="120"/>
      <c r="P631" s="121"/>
      <c r="Q631" s="121"/>
      <c r="R631" s="122"/>
    </row>
    <row r="632" spans="1:19" ht="18" customHeight="1" x14ac:dyDescent="0.25">
      <c r="A632" s="46"/>
      <c r="B632" s="296" t="s">
        <v>111</v>
      </c>
      <c r="C632" s="296"/>
      <c r="D632" s="296"/>
      <c r="E632" s="296"/>
      <c r="F632" s="296"/>
      <c r="G632" s="296"/>
      <c r="H632" s="296"/>
      <c r="I632" s="296"/>
      <c r="J632" s="296"/>
      <c r="K632" s="123">
        <f>SUM(K615:K628)</f>
        <v>85</v>
      </c>
      <c r="L632" s="124">
        <f>IF(K622=0,"",K622/B615)</f>
        <v>0.3559322033898305</v>
      </c>
      <c r="M632" s="124">
        <f>IF(K632=0,"",K632/B615)</f>
        <v>0.72033898305084743</v>
      </c>
      <c r="N632" s="124">
        <f>IF(K623=0,"",M632-L632)</f>
        <v>0.36440677966101692</v>
      </c>
      <c r="O632" s="1"/>
      <c r="P632" s="2"/>
      <c r="Q632" s="36"/>
      <c r="R632" s="1"/>
    </row>
    <row r="633" spans="1:19" ht="12.75" customHeight="1" x14ac:dyDescent="0.2">
      <c r="M633" s="1"/>
      <c r="N633" s="1"/>
      <c r="O633" s="1"/>
      <c r="P633" s="1"/>
    </row>
    <row r="634" spans="1:19" ht="12.75" customHeight="1" x14ac:dyDescent="0.2">
      <c r="M634" s="1"/>
      <c r="N634" s="1"/>
      <c r="O634" s="1"/>
      <c r="P634" s="1"/>
    </row>
    <row r="635" spans="1:19" ht="26.25" x14ac:dyDescent="0.4">
      <c r="A635" s="340" t="s">
        <v>101</v>
      </c>
      <c r="B635" s="315"/>
      <c r="C635" s="315"/>
      <c r="D635" s="315"/>
      <c r="E635" s="315"/>
      <c r="F635" s="315"/>
      <c r="G635" s="315"/>
      <c r="H635" s="315"/>
      <c r="I635" s="315"/>
      <c r="K635" s="208" t="s">
        <v>85</v>
      </c>
      <c r="L635" s="1"/>
      <c r="M635" s="1"/>
      <c r="N635" s="2"/>
      <c r="O635" s="1"/>
      <c r="P635" s="2"/>
      <c r="Q635" s="2"/>
      <c r="R635" s="2"/>
    </row>
    <row r="636" spans="1:19" ht="20.25" x14ac:dyDescent="0.2">
      <c r="A636" s="334" t="s">
        <v>18</v>
      </c>
      <c r="B636" s="318" t="s">
        <v>102</v>
      </c>
      <c r="C636" s="319"/>
      <c r="D636" s="319"/>
      <c r="E636" s="319"/>
      <c r="F636" s="319"/>
      <c r="G636" s="319"/>
      <c r="H636" s="319"/>
      <c r="I636" s="319"/>
      <c r="J636" s="335"/>
      <c r="K636" s="341" t="s">
        <v>19</v>
      </c>
      <c r="L636" s="323" t="s">
        <v>11</v>
      </c>
      <c r="M636" s="323" t="s">
        <v>12</v>
      </c>
      <c r="N636" s="323" t="s">
        <v>13</v>
      </c>
      <c r="O636" s="323" t="s">
        <v>14</v>
      </c>
      <c r="P636" s="323" t="s">
        <v>15</v>
      </c>
      <c r="Q636" s="323" t="s">
        <v>16</v>
      </c>
      <c r="R636" s="323" t="s">
        <v>103</v>
      </c>
    </row>
    <row r="637" spans="1:19" ht="15.75" x14ac:dyDescent="0.25">
      <c r="A637" s="317"/>
      <c r="B637" s="171" t="s">
        <v>104</v>
      </c>
      <c r="C637" s="171" t="s">
        <v>105</v>
      </c>
      <c r="D637" s="171" t="s">
        <v>106</v>
      </c>
      <c r="E637" s="171" t="s">
        <v>107</v>
      </c>
      <c r="F637" s="171" t="s">
        <v>108</v>
      </c>
      <c r="G637" s="171" t="s">
        <v>109</v>
      </c>
      <c r="H637" s="171" t="s">
        <v>110</v>
      </c>
      <c r="I637" s="171" t="s">
        <v>73</v>
      </c>
      <c r="J637" s="84" t="s">
        <v>74</v>
      </c>
      <c r="K637" s="322"/>
      <c r="L637" s="317"/>
      <c r="M637" s="317"/>
      <c r="N637" s="317"/>
      <c r="O637" s="317"/>
      <c r="P637" s="317"/>
      <c r="Q637" s="317"/>
      <c r="R637" s="317"/>
    </row>
    <row r="638" spans="1:19" ht="15.75" customHeight="1" x14ac:dyDescent="0.25">
      <c r="A638" s="84" t="s">
        <v>85</v>
      </c>
      <c r="B638" s="87">
        <v>111</v>
      </c>
      <c r="C638" s="87"/>
      <c r="D638" s="87"/>
      <c r="E638" s="87"/>
      <c r="F638" s="87"/>
      <c r="G638" s="87"/>
      <c r="H638" s="87"/>
      <c r="I638" s="87"/>
      <c r="J638" s="277"/>
      <c r="K638" s="129"/>
      <c r="L638" s="238"/>
      <c r="M638" s="239"/>
      <c r="N638" s="240"/>
      <c r="O638" s="254"/>
      <c r="P638" s="92">
        <f>B638</f>
        <v>111</v>
      </c>
      <c r="Q638" s="255"/>
      <c r="R638" s="254"/>
    </row>
    <row r="639" spans="1:19" ht="15.75" customHeight="1" x14ac:dyDescent="0.25">
      <c r="A639" s="84">
        <v>1301</v>
      </c>
      <c r="B639" s="87"/>
      <c r="C639" s="87">
        <v>101</v>
      </c>
      <c r="D639" s="87"/>
      <c r="E639" s="87"/>
      <c r="F639" s="87"/>
      <c r="G639" s="87"/>
      <c r="H639" s="87"/>
      <c r="I639" s="87"/>
      <c r="J639" s="277"/>
      <c r="K639" s="129"/>
      <c r="L639" s="241"/>
      <c r="M639" s="101"/>
      <c r="N639" s="242"/>
      <c r="O639" s="96">
        <f>IF(C639=0,"",C639/B638)</f>
        <v>0.90990990990990994</v>
      </c>
      <c r="P639" s="97">
        <v>109</v>
      </c>
      <c r="Q639" s="256">
        <f t="shared" ref="Q639:Q645" si="106">IF(P639=0,"",P639/P638)</f>
        <v>0.98198198198198194</v>
      </c>
      <c r="R639" s="256">
        <f t="shared" ref="R639:R645" si="107">IF(P639=0,"",100%-Q639)</f>
        <v>1.8018018018018056E-2</v>
      </c>
    </row>
    <row r="640" spans="1:19" ht="15.75" customHeight="1" x14ac:dyDescent="0.25">
      <c r="A640" s="84">
        <v>1302</v>
      </c>
      <c r="B640" s="87"/>
      <c r="C640" s="87"/>
      <c r="D640" s="87">
        <v>99</v>
      </c>
      <c r="E640" s="87"/>
      <c r="F640" s="87"/>
      <c r="G640" s="87"/>
      <c r="H640" s="87"/>
      <c r="I640" s="87"/>
      <c r="J640" s="277"/>
      <c r="K640" s="129"/>
      <c r="L640" s="241"/>
      <c r="M640" s="101"/>
      <c r="N640" s="242"/>
      <c r="O640" s="96">
        <f>IF(D640=0,"",D640/C639)</f>
        <v>0.98019801980198018</v>
      </c>
      <c r="P640" s="97">
        <v>99</v>
      </c>
      <c r="Q640" s="256">
        <f t="shared" si="106"/>
        <v>0.90825688073394495</v>
      </c>
      <c r="R640" s="256">
        <f t="shared" si="107"/>
        <v>9.1743119266055051E-2</v>
      </c>
      <c r="S640" s="14">
        <f>P640/P638</f>
        <v>0.89189189189189189</v>
      </c>
    </row>
    <row r="641" spans="1:18" ht="15.75" customHeight="1" x14ac:dyDescent="0.25">
      <c r="A641" s="84">
        <v>1401</v>
      </c>
      <c r="B641" s="87"/>
      <c r="C641" s="87"/>
      <c r="D641" s="87"/>
      <c r="E641" s="87">
        <v>97</v>
      </c>
      <c r="F641" s="87"/>
      <c r="G641" s="87"/>
      <c r="H641" s="87"/>
      <c r="I641" s="87"/>
      <c r="J641" s="277"/>
      <c r="K641" s="129"/>
      <c r="L641" s="241"/>
      <c r="M641" s="101"/>
      <c r="N641" s="242"/>
      <c r="O641" s="96">
        <f>IF(E641=0,"",E641/D640)</f>
        <v>0.97979797979797978</v>
      </c>
      <c r="P641" s="97">
        <v>98</v>
      </c>
      <c r="Q641" s="256">
        <f t="shared" si="106"/>
        <v>0.98989898989898994</v>
      </c>
      <c r="R641" s="256">
        <f t="shared" si="107"/>
        <v>1.0101010101010055E-2</v>
      </c>
    </row>
    <row r="642" spans="1:18" ht="15.75" customHeight="1" x14ac:dyDescent="0.25">
      <c r="A642" s="84">
        <v>1402</v>
      </c>
      <c r="B642" s="87"/>
      <c r="C642" s="87"/>
      <c r="D642" s="87"/>
      <c r="E642" s="87"/>
      <c r="F642" s="87">
        <v>93</v>
      </c>
      <c r="G642" s="87"/>
      <c r="H642" s="87"/>
      <c r="I642" s="87"/>
      <c r="J642" s="277"/>
      <c r="K642" s="129"/>
      <c r="L642" s="241"/>
      <c r="M642" s="101"/>
      <c r="N642" s="242"/>
      <c r="O642" s="96">
        <f>IF(F642=0,"",F642/E641)</f>
        <v>0.95876288659793818</v>
      </c>
      <c r="P642" s="97">
        <v>98</v>
      </c>
      <c r="Q642" s="256">
        <f t="shared" si="106"/>
        <v>1</v>
      </c>
      <c r="R642" s="256">
        <f t="shared" si="107"/>
        <v>0</v>
      </c>
    </row>
    <row r="643" spans="1:18" ht="15.75" customHeight="1" x14ac:dyDescent="0.25">
      <c r="A643" s="84">
        <v>1501</v>
      </c>
      <c r="B643" s="87"/>
      <c r="C643" s="87"/>
      <c r="D643" s="87"/>
      <c r="E643" s="87"/>
      <c r="F643" s="87"/>
      <c r="G643" s="87">
        <v>92</v>
      </c>
      <c r="H643" s="87"/>
      <c r="I643" s="87"/>
      <c r="J643" s="277"/>
      <c r="K643" s="129"/>
      <c r="L643" s="241"/>
      <c r="M643" s="101"/>
      <c r="N643" s="242"/>
      <c r="O643" s="96">
        <f>IF(G643=0,"",G643/F642)</f>
        <v>0.989247311827957</v>
      </c>
      <c r="P643" s="97">
        <v>96</v>
      </c>
      <c r="Q643" s="256">
        <f t="shared" si="106"/>
        <v>0.97959183673469385</v>
      </c>
      <c r="R643" s="256">
        <f t="shared" si="107"/>
        <v>2.0408163265306145E-2</v>
      </c>
    </row>
    <row r="644" spans="1:18" ht="15.75" customHeight="1" x14ac:dyDescent="0.25">
      <c r="A644" s="172">
        <v>1502</v>
      </c>
      <c r="B644" s="87"/>
      <c r="C644" s="87"/>
      <c r="D644" s="87"/>
      <c r="E644" s="87"/>
      <c r="F644" s="87"/>
      <c r="G644" s="87"/>
      <c r="H644" s="87">
        <v>92</v>
      </c>
      <c r="I644" s="87"/>
      <c r="J644" s="277"/>
      <c r="K644" s="129"/>
      <c r="L644" s="241"/>
      <c r="M644" s="101"/>
      <c r="N644" s="242"/>
      <c r="O644" s="96">
        <f>IF(H644=0,"",H644/G643)</f>
        <v>1</v>
      </c>
      <c r="P644" s="97">
        <v>96</v>
      </c>
      <c r="Q644" s="256">
        <f t="shared" si="106"/>
        <v>1</v>
      </c>
      <c r="R644" s="256">
        <f t="shared" si="107"/>
        <v>0</v>
      </c>
    </row>
    <row r="645" spans="1:18" ht="15.75" customHeight="1" x14ac:dyDescent="0.25">
      <c r="A645" s="84">
        <v>1601</v>
      </c>
      <c r="B645" s="87"/>
      <c r="C645" s="87"/>
      <c r="D645" s="87"/>
      <c r="E645" s="87"/>
      <c r="F645" s="87"/>
      <c r="G645" s="87"/>
      <c r="H645" s="87"/>
      <c r="I645" s="87">
        <v>83</v>
      </c>
      <c r="J645" s="277"/>
      <c r="K645" s="129">
        <v>60</v>
      </c>
      <c r="L645" s="241"/>
      <c r="M645" s="101"/>
      <c r="N645" s="242"/>
      <c r="O645" s="96">
        <f>IF(I645=0,"",I645/H644)</f>
        <v>0.90217391304347827</v>
      </c>
      <c r="P645" s="97">
        <v>96</v>
      </c>
      <c r="Q645" s="126">
        <f t="shared" si="106"/>
        <v>1</v>
      </c>
      <c r="R645" s="126">
        <f t="shared" si="107"/>
        <v>0</v>
      </c>
    </row>
    <row r="646" spans="1:18" ht="15.75" customHeight="1" x14ac:dyDescent="0.25">
      <c r="A646" s="84">
        <v>1602</v>
      </c>
      <c r="B646" s="87"/>
      <c r="C646" s="87"/>
      <c r="D646" s="87"/>
      <c r="E646" s="87"/>
      <c r="F646" s="87"/>
      <c r="G646" s="87"/>
      <c r="H646" s="87"/>
      <c r="I646" s="87">
        <v>26</v>
      </c>
      <c r="J646" s="277"/>
      <c r="K646" s="129">
        <v>17</v>
      </c>
      <c r="L646" s="241"/>
      <c r="M646" s="233"/>
      <c r="N646" s="233"/>
      <c r="O646" s="205"/>
      <c r="P646" s="97">
        <v>96</v>
      </c>
      <c r="Q646" s="261"/>
      <c r="R646" s="205"/>
    </row>
    <row r="647" spans="1:18" ht="15.75" customHeight="1" x14ac:dyDescent="0.25">
      <c r="A647" s="84">
        <v>1701</v>
      </c>
      <c r="B647" s="87"/>
      <c r="C647" s="87"/>
      <c r="D647" s="87"/>
      <c r="E647" s="87"/>
      <c r="F647" s="87"/>
      <c r="G647" s="87"/>
      <c r="H647" s="87"/>
      <c r="I647" s="87">
        <v>10</v>
      </c>
      <c r="J647" s="277"/>
      <c r="K647" s="129">
        <v>7</v>
      </c>
      <c r="L647" s="241"/>
      <c r="M647" s="101"/>
      <c r="N647" s="232"/>
      <c r="O647" s="205"/>
      <c r="P647" s="97">
        <v>15</v>
      </c>
      <c r="Q647" s="261"/>
      <c r="R647" s="205"/>
    </row>
    <row r="648" spans="1:18" ht="15.75" customHeight="1" x14ac:dyDescent="0.25">
      <c r="A648" s="84">
        <v>1702</v>
      </c>
      <c r="B648" s="87"/>
      <c r="C648" s="87"/>
      <c r="D648" s="87"/>
      <c r="E648" s="87"/>
      <c r="F648" s="87"/>
      <c r="G648" s="87"/>
      <c r="H648" s="87"/>
      <c r="I648" s="87">
        <v>2</v>
      </c>
      <c r="J648" s="277"/>
      <c r="K648" s="129">
        <v>2</v>
      </c>
      <c r="L648" s="241"/>
      <c r="M648" s="101"/>
      <c r="N648" s="232"/>
      <c r="O648" s="205"/>
      <c r="P648" s="106">
        <v>2</v>
      </c>
      <c r="Q648" s="261"/>
      <c r="R648" s="205"/>
    </row>
    <row r="649" spans="1:18" ht="15.75" customHeight="1" x14ac:dyDescent="0.25">
      <c r="A649" s="84">
        <v>1801</v>
      </c>
      <c r="B649" s="87"/>
      <c r="C649" s="87"/>
      <c r="D649" s="87"/>
      <c r="E649" s="87"/>
      <c r="F649" s="87"/>
      <c r="G649" s="87"/>
      <c r="H649" s="87"/>
      <c r="I649" s="87"/>
      <c r="J649" s="277"/>
      <c r="K649" s="129"/>
      <c r="L649" s="241"/>
      <c r="M649" s="101"/>
      <c r="N649" s="232"/>
      <c r="O649" s="205"/>
      <c r="P649" s="106"/>
      <c r="Q649" s="261"/>
      <c r="R649" s="205"/>
    </row>
    <row r="650" spans="1:18" ht="15.75" customHeight="1" x14ac:dyDescent="0.25">
      <c r="A650" s="84">
        <v>1802</v>
      </c>
      <c r="B650" s="87"/>
      <c r="C650" s="87"/>
      <c r="D650" s="87"/>
      <c r="E650" s="87"/>
      <c r="F650" s="87"/>
      <c r="G650" s="87"/>
      <c r="H650" s="87"/>
      <c r="I650" s="87"/>
      <c r="J650" s="277"/>
      <c r="K650" s="129"/>
      <c r="L650" s="241"/>
      <c r="M650" s="101"/>
      <c r="N650" s="232"/>
      <c r="O650" s="205"/>
      <c r="P650" s="106"/>
      <c r="Q650" s="261"/>
      <c r="R650" s="205"/>
    </row>
    <row r="651" spans="1:18" ht="15.75" customHeight="1" x14ac:dyDescent="0.25">
      <c r="A651" s="84">
        <v>1901</v>
      </c>
      <c r="B651" s="87"/>
      <c r="C651" s="87"/>
      <c r="D651" s="87"/>
      <c r="E651" s="87"/>
      <c r="F651" s="87"/>
      <c r="G651" s="87"/>
      <c r="H651" s="87"/>
      <c r="I651" s="87"/>
      <c r="J651" s="277"/>
      <c r="K651" s="129"/>
      <c r="L651" s="241"/>
      <c r="M651" s="101"/>
      <c r="N651" s="232"/>
      <c r="O651" s="101"/>
      <c r="P651" s="232"/>
      <c r="Q651" s="262"/>
      <c r="R651" s="205"/>
    </row>
    <row r="652" spans="1:18" ht="15.75" customHeight="1" x14ac:dyDescent="0.25">
      <c r="A652" s="84">
        <v>1902</v>
      </c>
      <c r="B652" s="87"/>
      <c r="C652" s="87"/>
      <c r="D652" s="87"/>
      <c r="E652" s="87"/>
      <c r="F652" s="87"/>
      <c r="G652" s="87"/>
      <c r="H652" s="87"/>
      <c r="I652" s="87"/>
      <c r="J652" s="277"/>
      <c r="K652" s="129"/>
      <c r="L652" s="241"/>
      <c r="M652" s="101"/>
      <c r="N652" s="232"/>
      <c r="O652" s="111" t="s">
        <v>91</v>
      </c>
      <c r="P652" s="112">
        <v>81</v>
      </c>
      <c r="Q652" s="113">
        <f>K655</f>
        <v>86</v>
      </c>
      <c r="R652" s="114" t="s">
        <v>19</v>
      </c>
    </row>
    <row r="653" spans="1:18" ht="15.75" customHeight="1" x14ac:dyDescent="0.25">
      <c r="A653" s="84">
        <v>2001</v>
      </c>
      <c r="B653" s="87"/>
      <c r="C653" s="87"/>
      <c r="D653" s="87"/>
      <c r="E653" s="87"/>
      <c r="F653" s="87"/>
      <c r="G653" s="87"/>
      <c r="H653" s="87"/>
      <c r="I653" s="87"/>
      <c r="J653" s="277"/>
      <c r="K653" s="129"/>
      <c r="L653" s="241"/>
      <c r="M653" s="101"/>
      <c r="N653" s="232"/>
      <c r="O653" s="115" t="s">
        <v>92</v>
      </c>
      <c r="P653" s="116">
        <f>IF(P652/B638=0,"",P652/B638)</f>
        <v>0.72972972972972971</v>
      </c>
      <c r="Q653" s="117">
        <f>IF(P652/Q652=0,"",P652/Q652)</f>
        <v>0.94186046511627908</v>
      </c>
      <c r="R653" s="118" t="s">
        <v>93</v>
      </c>
    </row>
    <row r="654" spans="1:18" ht="15.75" customHeight="1" x14ac:dyDescent="0.25">
      <c r="A654" s="84">
        <v>2002</v>
      </c>
      <c r="B654" s="87"/>
      <c r="C654" s="87"/>
      <c r="D654" s="87"/>
      <c r="E654" s="87"/>
      <c r="F654" s="87"/>
      <c r="G654" s="87"/>
      <c r="H654" s="87"/>
      <c r="I654" s="87"/>
      <c r="J654" s="277"/>
      <c r="K654" s="129"/>
      <c r="L654" s="243"/>
      <c r="M654" s="244"/>
      <c r="N654" s="245"/>
      <c r="O654" s="120"/>
      <c r="P654" s="121"/>
      <c r="Q654" s="121"/>
      <c r="R654" s="122"/>
    </row>
    <row r="655" spans="1:18" ht="18" customHeight="1" x14ac:dyDescent="0.25">
      <c r="A655" s="46"/>
      <c r="B655" s="296" t="s">
        <v>111</v>
      </c>
      <c r="C655" s="296"/>
      <c r="D655" s="296"/>
      <c r="E655" s="296"/>
      <c r="F655" s="296"/>
      <c r="G655" s="296"/>
      <c r="H655" s="296"/>
      <c r="I655" s="296"/>
      <c r="J655" s="296"/>
      <c r="K655" s="123">
        <f>SUM(K638:K651)</f>
        <v>86</v>
      </c>
      <c r="L655" s="124">
        <f>IF(K645=0,"",K645/B638)</f>
        <v>0.54054054054054057</v>
      </c>
      <c r="M655" s="124">
        <f>IF(K655=0,"",K655/B638)</f>
        <v>0.77477477477477474</v>
      </c>
      <c r="N655" s="124">
        <f>IF(K646=0,"",M655-L655)</f>
        <v>0.23423423423423417</v>
      </c>
      <c r="O655" s="1"/>
      <c r="P655" s="2"/>
      <c r="Q655" s="36"/>
      <c r="R655" s="1"/>
    </row>
    <row r="656" spans="1:18" ht="12.75" customHeight="1" x14ac:dyDescent="0.2">
      <c r="M656" s="1"/>
      <c r="N656" s="1"/>
      <c r="O656" s="1"/>
      <c r="P656" s="1"/>
    </row>
    <row r="657" spans="1:19" ht="12.75" customHeight="1" x14ac:dyDescent="0.2">
      <c r="L657" s="1"/>
      <c r="M657" s="1"/>
      <c r="O657" s="1"/>
    </row>
    <row r="658" spans="1:19" ht="26.25" x14ac:dyDescent="0.4">
      <c r="A658" s="3"/>
      <c r="B658" s="340" t="s">
        <v>101</v>
      </c>
      <c r="C658" s="315"/>
      <c r="D658" s="315"/>
      <c r="E658" s="315"/>
      <c r="F658" s="315"/>
      <c r="G658" s="315"/>
      <c r="H658" s="315"/>
      <c r="I658" s="315"/>
      <c r="J658" s="315"/>
      <c r="K658" s="208" t="s">
        <v>86</v>
      </c>
      <c r="L658" s="1"/>
      <c r="M658" s="1"/>
      <c r="N658" s="2"/>
      <c r="O658" s="1"/>
      <c r="P658" s="2"/>
      <c r="Q658" s="2"/>
      <c r="R658" s="2"/>
    </row>
    <row r="659" spans="1:19" ht="20.25" x14ac:dyDescent="0.2">
      <c r="A659" s="334" t="s">
        <v>18</v>
      </c>
      <c r="B659" s="318" t="s">
        <v>102</v>
      </c>
      <c r="C659" s="319"/>
      <c r="D659" s="319"/>
      <c r="E659" s="319"/>
      <c r="F659" s="319"/>
      <c r="G659" s="319"/>
      <c r="H659" s="319"/>
      <c r="I659" s="319"/>
      <c r="J659" s="335"/>
      <c r="K659" s="341" t="s">
        <v>19</v>
      </c>
      <c r="L659" s="323" t="s">
        <v>11</v>
      </c>
      <c r="M659" s="323" t="s">
        <v>12</v>
      </c>
      <c r="N659" s="323" t="s">
        <v>13</v>
      </c>
      <c r="O659" s="323" t="s">
        <v>14</v>
      </c>
      <c r="P659" s="323" t="s">
        <v>15</v>
      </c>
      <c r="Q659" s="323" t="s">
        <v>16</v>
      </c>
      <c r="R659" s="323" t="s">
        <v>103</v>
      </c>
    </row>
    <row r="660" spans="1:19" ht="15.75" x14ac:dyDescent="0.25">
      <c r="A660" s="317"/>
      <c r="B660" s="84" t="s">
        <v>104</v>
      </c>
      <c r="C660" s="84" t="s">
        <v>105</v>
      </c>
      <c r="D660" s="84" t="s">
        <v>106</v>
      </c>
      <c r="E660" s="84" t="s">
        <v>107</v>
      </c>
      <c r="F660" s="84" t="s">
        <v>108</v>
      </c>
      <c r="G660" s="84" t="s">
        <v>109</v>
      </c>
      <c r="H660" s="84" t="s">
        <v>110</v>
      </c>
      <c r="I660" s="84" t="s">
        <v>73</v>
      </c>
      <c r="J660" s="84" t="s">
        <v>74</v>
      </c>
      <c r="K660" s="322"/>
      <c r="L660" s="317"/>
      <c r="M660" s="317"/>
      <c r="N660" s="317"/>
      <c r="O660" s="317"/>
      <c r="P660" s="317"/>
      <c r="Q660" s="317"/>
      <c r="R660" s="317"/>
    </row>
    <row r="661" spans="1:19" ht="15.75" customHeight="1" x14ac:dyDescent="0.25">
      <c r="A661" s="84">
        <v>1301</v>
      </c>
      <c r="B661" s="87">
        <v>120</v>
      </c>
      <c r="C661" s="87"/>
      <c r="D661" s="87"/>
      <c r="E661" s="87"/>
      <c r="F661" s="87"/>
      <c r="G661" s="87"/>
      <c r="H661" s="87"/>
      <c r="I661" s="87"/>
      <c r="J661" s="277"/>
      <c r="K661" s="129"/>
      <c r="L661" s="238"/>
      <c r="M661" s="239"/>
      <c r="N661" s="240"/>
      <c r="O661" s="254"/>
      <c r="P661" s="92">
        <f>B661</f>
        <v>120</v>
      </c>
      <c r="Q661" s="255"/>
      <c r="R661" s="254"/>
    </row>
    <row r="662" spans="1:19" ht="15.75" customHeight="1" x14ac:dyDescent="0.25">
      <c r="A662" s="84">
        <v>1302</v>
      </c>
      <c r="B662" s="87"/>
      <c r="C662" s="87">
        <v>110</v>
      </c>
      <c r="D662" s="87"/>
      <c r="E662" s="87"/>
      <c r="F662" s="87"/>
      <c r="G662" s="87"/>
      <c r="H662" s="87"/>
      <c r="I662" s="87"/>
      <c r="J662" s="277"/>
      <c r="K662" s="129"/>
      <c r="L662" s="241"/>
      <c r="M662" s="101"/>
      <c r="N662" s="242"/>
      <c r="O662" s="96">
        <f>IF(C662=0,"",C662/B661)</f>
        <v>0.91666666666666663</v>
      </c>
      <c r="P662" s="97">
        <v>110</v>
      </c>
      <c r="Q662" s="256">
        <f t="shared" ref="Q662:Q668" si="108">IF(P662=0,"",P662/P661)</f>
        <v>0.91666666666666663</v>
      </c>
      <c r="R662" s="256">
        <f t="shared" ref="R662:R668" si="109">IF(P662=0,"",100%-Q662)</f>
        <v>8.333333333333337E-2</v>
      </c>
    </row>
    <row r="663" spans="1:19" ht="15.75" customHeight="1" x14ac:dyDescent="0.25">
      <c r="A663" s="84">
        <v>1401</v>
      </c>
      <c r="B663" s="87"/>
      <c r="C663" s="87"/>
      <c r="D663" s="87">
        <v>100</v>
      </c>
      <c r="E663" s="87"/>
      <c r="F663" s="87"/>
      <c r="G663" s="87"/>
      <c r="H663" s="87"/>
      <c r="I663" s="87"/>
      <c r="J663" s="277"/>
      <c r="K663" s="129"/>
      <c r="L663" s="241"/>
      <c r="M663" s="101"/>
      <c r="N663" s="242"/>
      <c r="O663" s="96">
        <f>IF(D663=0,"",D663/C662)</f>
        <v>0.90909090909090906</v>
      </c>
      <c r="P663" s="97">
        <v>105</v>
      </c>
      <c r="Q663" s="256">
        <f t="shared" si="108"/>
        <v>0.95454545454545459</v>
      </c>
      <c r="R663" s="256">
        <f t="shared" si="109"/>
        <v>4.5454545454545414E-2</v>
      </c>
      <c r="S663" s="14">
        <f>P663/P661</f>
        <v>0.875</v>
      </c>
    </row>
    <row r="664" spans="1:19" ht="15.75" customHeight="1" x14ac:dyDescent="0.25">
      <c r="A664" s="84">
        <v>1402</v>
      </c>
      <c r="B664" s="87"/>
      <c r="C664" s="87"/>
      <c r="D664" s="87"/>
      <c r="E664" s="87">
        <v>90</v>
      </c>
      <c r="F664" s="87"/>
      <c r="G664" s="87"/>
      <c r="H664" s="87"/>
      <c r="I664" s="87"/>
      <c r="J664" s="277"/>
      <c r="K664" s="129"/>
      <c r="L664" s="241"/>
      <c r="M664" s="101"/>
      <c r="N664" s="242"/>
      <c r="O664" s="96">
        <f>IF(E664=0,"",E664/D663)</f>
        <v>0.9</v>
      </c>
      <c r="P664" s="97">
        <v>101</v>
      </c>
      <c r="Q664" s="256">
        <f t="shared" si="108"/>
        <v>0.96190476190476193</v>
      </c>
      <c r="R664" s="256">
        <f t="shared" si="109"/>
        <v>3.8095238095238071E-2</v>
      </c>
    </row>
    <row r="665" spans="1:19" ht="15.75" customHeight="1" x14ac:dyDescent="0.25">
      <c r="A665" s="84">
        <v>1501</v>
      </c>
      <c r="B665" s="87"/>
      <c r="C665" s="87"/>
      <c r="D665" s="87"/>
      <c r="E665" s="87"/>
      <c r="F665" s="87">
        <v>80</v>
      </c>
      <c r="G665" s="87"/>
      <c r="H665" s="87"/>
      <c r="I665" s="87"/>
      <c r="J665" s="277"/>
      <c r="K665" s="129"/>
      <c r="L665" s="241"/>
      <c r="M665" s="101"/>
      <c r="N665" s="242"/>
      <c r="O665" s="96">
        <f>IF(F665=0,"",F665/E664)</f>
        <v>0.88888888888888884</v>
      </c>
      <c r="P665" s="97">
        <v>98</v>
      </c>
      <c r="Q665" s="256">
        <f t="shared" si="108"/>
        <v>0.97029702970297027</v>
      </c>
      <c r="R665" s="256">
        <f t="shared" si="109"/>
        <v>2.9702970297029729E-2</v>
      </c>
    </row>
    <row r="666" spans="1:19" ht="15.75" customHeight="1" x14ac:dyDescent="0.25">
      <c r="A666" s="84">
        <v>1502</v>
      </c>
      <c r="B666" s="87"/>
      <c r="C666" s="87"/>
      <c r="D666" s="87"/>
      <c r="E666" s="87"/>
      <c r="F666" s="87"/>
      <c r="G666" s="87">
        <v>76</v>
      </c>
      <c r="H666" s="87"/>
      <c r="I666" s="87"/>
      <c r="J666" s="277"/>
      <c r="K666" s="129"/>
      <c r="L666" s="241"/>
      <c r="M666" s="101"/>
      <c r="N666" s="242"/>
      <c r="O666" s="96">
        <f>IF(G666=0,"",G666/F665)</f>
        <v>0.95</v>
      </c>
      <c r="P666" s="97">
        <v>85</v>
      </c>
      <c r="Q666" s="256">
        <f t="shared" si="108"/>
        <v>0.86734693877551017</v>
      </c>
      <c r="R666" s="256">
        <f t="shared" si="109"/>
        <v>0.13265306122448983</v>
      </c>
    </row>
    <row r="667" spans="1:19" ht="15.75" customHeight="1" x14ac:dyDescent="0.25">
      <c r="A667" s="84">
        <v>1601</v>
      </c>
      <c r="B667" s="87"/>
      <c r="C667" s="87"/>
      <c r="D667" s="87"/>
      <c r="E667" s="87"/>
      <c r="F667" s="87"/>
      <c r="G667" s="87"/>
      <c r="H667" s="87">
        <v>71</v>
      </c>
      <c r="I667" s="87"/>
      <c r="J667" s="277"/>
      <c r="K667" s="129"/>
      <c r="L667" s="241"/>
      <c r="M667" s="101"/>
      <c r="N667" s="242"/>
      <c r="O667" s="96">
        <f>IF(H667=0,"",H667/G666)</f>
        <v>0.93421052631578949</v>
      </c>
      <c r="P667" s="97">
        <v>83</v>
      </c>
      <c r="Q667" s="256">
        <f t="shared" si="108"/>
        <v>0.97647058823529409</v>
      </c>
      <c r="R667" s="256">
        <f t="shared" si="109"/>
        <v>2.352941176470591E-2</v>
      </c>
    </row>
    <row r="668" spans="1:19" ht="15.75" customHeight="1" x14ac:dyDescent="0.25">
      <c r="A668" s="84">
        <v>1602</v>
      </c>
      <c r="B668" s="87"/>
      <c r="C668" s="87"/>
      <c r="D668" s="87"/>
      <c r="E668" s="87"/>
      <c r="F668" s="87"/>
      <c r="G668" s="87"/>
      <c r="H668" s="87"/>
      <c r="I668" s="87">
        <v>59</v>
      </c>
      <c r="J668" s="277"/>
      <c r="K668" s="129">
        <v>44</v>
      </c>
      <c r="L668" s="241"/>
      <c r="M668" s="101"/>
      <c r="N668" s="242"/>
      <c r="O668" s="96">
        <f>IF(I668=0,"",I668/H667)</f>
        <v>0.83098591549295775</v>
      </c>
      <c r="P668" s="97">
        <v>83</v>
      </c>
      <c r="Q668" s="256">
        <f t="shared" si="108"/>
        <v>1</v>
      </c>
      <c r="R668" s="256">
        <f t="shared" si="109"/>
        <v>0</v>
      </c>
    </row>
    <row r="669" spans="1:19" ht="15.75" customHeight="1" x14ac:dyDescent="0.25">
      <c r="A669" s="84">
        <v>1701</v>
      </c>
      <c r="B669" s="87"/>
      <c r="C669" s="87"/>
      <c r="D669" s="87"/>
      <c r="E669" s="87"/>
      <c r="F669" s="87"/>
      <c r="G669" s="87"/>
      <c r="H669" s="87"/>
      <c r="I669" s="87">
        <v>33</v>
      </c>
      <c r="J669" s="277"/>
      <c r="K669" s="129">
        <v>21</v>
      </c>
      <c r="L669" s="241"/>
      <c r="M669" s="101"/>
      <c r="N669" s="101"/>
      <c r="O669" s="205"/>
      <c r="P669" s="97">
        <v>35</v>
      </c>
      <c r="Q669" s="261"/>
      <c r="R669" s="205"/>
    </row>
    <row r="670" spans="1:19" ht="15.75" customHeight="1" x14ac:dyDescent="0.25">
      <c r="A670" s="84">
        <v>1702</v>
      </c>
      <c r="B670" s="87"/>
      <c r="C670" s="87"/>
      <c r="D670" s="87"/>
      <c r="E670" s="87"/>
      <c r="F670" s="87"/>
      <c r="G670" s="87"/>
      <c r="H670" s="87"/>
      <c r="I670" s="87">
        <v>11</v>
      </c>
      <c r="J670" s="277"/>
      <c r="K670" s="129">
        <v>14</v>
      </c>
      <c r="L670" s="241"/>
      <c r="M670" s="101"/>
      <c r="N670" s="232"/>
      <c r="O670" s="205"/>
      <c r="P670" s="97">
        <v>15</v>
      </c>
      <c r="Q670" s="261"/>
      <c r="R670" s="205"/>
    </row>
    <row r="671" spans="1:19" ht="15.75" customHeight="1" x14ac:dyDescent="0.25">
      <c r="A671" s="84">
        <v>1801</v>
      </c>
      <c r="B671" s="87"/>
      <c r="C671" s="87"/>
      <c r="D671" s="87"/>
      <c r="E671" s="87"/>
      <c r="F671" s="87"/>
      <c r="G671" s="87"/>
      <c r="H671" s="87"/>
      <c r="I671" s="87"/>
      <c r="J671" s="277"/>
      <c r="K671" s="129"/>
      <c r="L671" s="241"/>
      <c r="M671" s="101"/>
      <c r="N671" s="232"/>
      <c r="O671" s="205"/>
      <c r="P671" s="106"/>
      <c r="Q671" s="261"/>
      <c r="R671" s="205"/>
    </row>
    <row r="672" spans="1:19" ht="15.75" customHeight="1" x14ac:dyDescent="0.25">
      <c r="A672" s="84">
        <v>1802</v>
      </c>
      <c r="B672" s="87"/>
      <c r="C672" s="87"/>
      <c r="D672" s="87"/>
      <c r="E672" s="87"/>
      <c r="F672" s="87"/>
      <c r="G672" s="87"/>
      <c r="H672" s="87"/>
      <c r="I672" s="87"/>
      <c r="J672" s="277"/>
      <c r="K672" s="129"/>
      <c r="L672" s="241"/>
      <c r="M672" s="101"/>
      <c r="N672" s="232"/>
      <c r="O672" s="205"/>
      <c r="P672" s="106"/>
      <c r="Q672" s="261"/>
      <c r="R672" s="205"/>
    </row>
    <row r="673" spans="1:19" ht="15.75" customHeight="1" x14ac:dyDescent="0.25">
      <c r="A673" s="84">
        <v>1901</v>
      </c>
      <c r="B673" s="87"/>
      <c r="C673" s="87"/>
      <c r="D673" s="87"/>
      <c r="E673" s="87"/>
      <c r="F673" s="87"/>
      <c r="G673" s="87"/>
      <c r="H673" s="87"/>
      <c r="I673" s="87"/>
      <c r="J673" s="277"/>
      <c r="K673" s="129"/>
      <c r="L673" s="241"/>
      <c r="M673" s="101"/>
      <c r="N673" s="232"/>
      <c r="O673" s="205"/>
      <c r="P673" s="106"/>
      <c r="Q673" s="261"/>
      <c r="R673" s="205"/>
    </row>
    <row r="674" spans="1:19" ht="15.75" customHeight="1" x14ac:dyDescent="0.25">
      <c r="A674" s="84">
        <v>1902</v>
      </c>
      <c r="B674" s="87"/>
      <c r="C674" s="87"/>
      <c r="D674" s="87"/>
      <c r="E674" s="87"/>
      <c r="F674" s="87"/>
      <c r="G674" s="87"/>
      <c r="H674" s="87"/>
      <c r="I674" s="87"/>
      <c r="J674" s="277"/>
      <c r="K674" s="129"/>
      <c r="L674" s="241"/>
      <c r="M674" s="101"/>
      <c r="N674" s="232"/>
      <c r="O674" s="101"/>
      <c r="P674" s="232"/>
      <c r="Q674" s="262"/>
      <c r="R674" s="205"/>
    </row>
    <row r="675" spans="1:19" ht="15.75" customHeight="1" x14ac:dyDescent="0.25">
      <c r="A675" s="84">
        <v>2001</v>
      </c>
      <c r="B675" s="87"/>
      <c r="C675" s="87"/>
      <c r="D675" s="87"/>
      <c r="E675" s="87"/>
      <c r="F675" s="87"/>
      <c r="G675" s="87"/>
      <c r="H675" s="87"/>
      <c r="I675" s="87"/>
      <c r="J675" s="277"/>
      <c r="K675" s="129"/>
      <c r="L675" s="241"/>
      <c r="M675" s="101"/>
      <c r="N675" s="232"/>
      <c r="O675" s="111" t="s">
        <v>91</v>
      </c>
      <c r="P675" s="112">
        <v>79</v>
      </c>
      <c r="Q675" s="113">
        <f>IF(SUM(K665:K670)=0,"",SUM(K665:K670))</f>
        <v>79</v>
      </c>
      <c r="R675" s="114" t="s">
        <v>19</v>
      </c>
    </row>
    <row r="676" spans="1:19" ht="15.75" customHeight="1" x14ac:dyDescent="0.25">
      <c r="A676" s="84">
        <v>2002</v>
      </c>
      <c r="B676" s="87"/>
      <c r="C676" s="87"/>
      <c r="D676" s="87"/>
      <c r="E676" s="87"/>
      <c r="F676" s="87"/>
      <c r="G676" s="87"/>
      <c r="H676" s="87"/>
      <c r="I676" s="87"/>
      <c r="J676" s="277"/>
      <c r="K676" s="129"/>
      <c r="L676" s="241"/>
      <c r="M676" s="101"/>
      <c r="N676" s="232"/>
      <c r="O676" s="115" t="s">
        <v>92</v>
      </c>
      <c r="P676" s="116">
        <f>IF(P675/B661=0,"",P675/B661)</f>
        <v>0.65833333333333333</v>
      </c>
      <c r="Q676" s="117">
        <f>IF(P675/Q675=0,"",P675/Q675)</f>
        <v>1</v>
      </c>
      <c r="R676" s="118" t="s">
        <v>93</v>
      </c>
    </row>
    <row r="677" spans="1:19" ht="15.75" customHeight="1" x14ac:dyDescent="0.25">
      <c r="A677" s="84">
        <v>2101</v>
      </c>
      <c r="B677" s="87"/>
      <c r="C677" s="87"/>
      <c r="D677" s="87"/>
      <c r="E677" s="87"/>
      <c r="F677" s="87"/>
      <c r="G677" s="87"/>
      <c r="H677" s="87"/>
      <c r="I677" s="87"/>
      <c r="J677" s="277"/>
      <c r="K677" s="129"/>
      <c r="L677" s="243"/>
      <c r="M677" s="244"/>
      <c r="N677" s="245"/>
      <c r="O677" s="120"/>
      <c r="P677" s="121"/>
      <c r="Q677" s="121"/>
      <c r="R677" s="122"/>
    </row>
    <row r="678" spans="1:19" ht="18" customHeight="1" x14ac:dyDescent="0.25">
      <c r="A678" s="46"/>
      <c r="B678" s="296" t="s">
        <v>111</v>
      </c>
      <c r="C678" s="296"/>
      <c r="D678" s="296"/>
      <c r="E678" s="296"/>
      <c r="F678" s="296"/>
      <c r="G678" s="296"/>
      <c r="H678" s="296"/>
      <c r="I678" s="296"/>
      <c r="J678" s="296"/>
      <c r="K678" s="123">
        <f>SUM(K661:K674)</f>
        <v>79</v>
      </c>
      <c r="L678" s="124">
        <f>IF(K668=0,"",K668/B661)</f>
        <v>0.36666666666666664</v>
      </c>
      <c r="M678" s="124">
        <f>IF(K678=0,"",K678/B661)</f>
        <v>0.65833333333333333</v>
      </c>
      <c r="N678" s="124">
        <f>IF(K669=0,"",M678-L678)</f>
        <v>0.29166666666666669</v>
      </c>
      <c r="O678" s="1"/>
      <c r="P678" s="2"/>
      <c r="Q678" s="36"/>
      <c r="R678" s="1"/>
    </row>
    <row r="679" spans="1:19" ht="12.75" customHeight="1" x14ac:dyDescent="0.2">
      <c r="L679" s="1"/>
      <c r="M679" s="1"/>
      <c r="O679" s="1"/>
    </row>
    <row r="680" spans="1:19" ht="12.75" customHeight="1" x14ac:dyDescent="0.2">
      <c r="L680" s="1"/>
      <c r="M680" s="1"/>
      <c r="O680" s="1"/>
    </row>
    <row r="681" spans="1:19" ht="26.25" customHeight="1" x14ac:dyDescent="0.4">
      <c r="A681" s="3"/>
      <c r="B681" s="340" t="s">
        <v>101</v>
      </c>
      <c r="C681" s="315"/>
      <c r="D681" s="315"/>
      <c r="E681" s="315"/>
      <c r="F681" s="315"/>
      <c r="G681" s="315"/>
      <c r="H681" s="315"/>
      <c r="I681" s="315"/>
      <c r="J681" s="315"/>
      <c r="K681" s="208" t="s">
        <v>89</v>
      </c>
      <c r="L681" s="1"/>
      <c r="M681" s="1"/>
      <c r="N681" s="2"/>
      <c r="O681" s="1"/>
      <c r="P681" s="2"/>
      <c r="Q681" s="2"/>
      <c r="R681" s="2"/>
    </row>
    <row r="682" spans="1:19" ht="20.25" customHeight="1" x14ac:dyDescent="0.2">
      <c r="A682" s="334" t="s">
        <v>18</v>
      </c>
      <c r="B682" s="318" t="s">
        <v>102</v>
      </c>
      <c r="C682" s="319"/>
      <c r="D682" s="319"/>
      <c r="E682" s="319"/>
      <c r="F682" s="319"/>
      <c r="G682" s="319"/>
      <c r="H682" s="319"/>
      <c r="I682" s="319"/>
      <c r="J682" s="335"/>
      <c r="K682" s="341" t="s">
        <v>19</v>
      </c>
      <c r="L682" s="323" t="s">
        <v>11</v>
      </c>
      <c r="M682" s="323" t="s">
        <v>12</v>
      </c>
      <c r="N682" s="323" t="s">
        <v>13</v>
      </c>
      <c r="O682" s="323" t="s">
        <v>14</v>
      </c>
      <c r="P682" s="323" t="s">
        <v>15</v>
      </c>
      <c r="Q682" s="323" t="s">
        <v>16</v>
      </c>
      <c r="R682" s="323" t="s">
        <v>103</v>
      </c>
    </row>
    <row r="683" spans="1:19" ht="15.75" customHeight="1" x14ac:dyDescent="0.25">
      <c r="A683" s="317"/>
      <c r="B683" s="84" t="s">
        <v>104</v>
      </c>
      <c r="C683" s="84" t="s">
        <v>105</v>
      </c>
      <c r="D683" s="84" t="s">
        <v>106</v>
      </c>
      <c r="E683" s="84" t="s">
        <v>107</v>
      </c>
      <c r="F683" s="84" t="s">
        <v>108</v>
      </c>
      <c r="G683" s="84" t="s">
        <v>109</v>
      </c>
      <c r="H683" s="84" t="s">
        <v>110</v>
      </c>
      <c r="I683" s="84" t="s">
        <v>73</v>
      </c>
      <c r="J683" s="84" t="s">
        <v>74</v>
      </c>
      <c r="K683" s="322"/>
      <c r="L683" s="317"/>
      <c r="M683" s="317"/>
      <c r="N683" s="317"/>
      <c r="O683" s="317"/>
      <c r="P683" s="317"/>
      <c r="Q683" s="317"/>
      <c r="R683" s="317"/>
    </row>
    <row r="684" spans="1:19" ht="15.75" customHeight="1" x14ac:dyDescent="0.25">
      <c r="A684" s="84">
        <v>1302</v>
      </c>
      <c r="B684" s="87">
        <v>116</v>
      </c>
      <c r="C684" s="87"/>
      <c r="D684" s="87"/>
      <c r="E684" s="87"/>
      <c r="F684" s="87"/>
      <c r="G684" s="87"/>
      <c r="H684" s="87"/>
      <c r="I684" s="87"/>
      <c r="J684" s="277"/>
      <c r="K684" s="129"/>
      <c r="L684" s="238"/>
      <c r="M684" s="239"/>
      <c r="N684" s="240"/>
      <c r="O684" s="254"/>
      <c r="P684" s="92">
        <f>B684</f>
        <v>116</v>
      </c>
      <c r="Q684" s="255"/>
      <c r="R684" s="254"/>
    </row>
    <row r="685" spans="1:19" ht="15.75" customHeight="1" x14ac:dyDescent="0.25">
      <c r="A685" s="84">
        <v>1401</v>
      </c>
      <c r="B685" s="87"/>
      <c r="C685" s="87">
        <v>109</v>
      </c>
      <c r="D685" s="87"/>
      <c r="E685" s="87"/>
      <c r="F685" s="87"/>
      <c r="G685" s="87"/>
      <c r="H685" s="87"/>
      <c r="I685" s="87"/>
      <c r="J685" s="277"/>
      <c r="K685" s="129"/>
      <c r="L685" s="241"/>
      <c r="M685" s="101"/>
      <c r="N685" s="242"/>
      <c r="O685" s="96">
        <f>IF(C685=0,"",C685/B684)</f>
        <v>0.93965517241379315</v>
      </c>
      <c r="P685" s="97">
        <v>109</v>
      </c>
      <c r="Q685" s="256">
        <f t="shared" ref="Q685:Q691" si="110">IF(P685=0,"",P685/P684)</f>
        <v>0.93965517241379315</v>
      </c>
      <c r="R685" s="256">
        <f t="shared" ref="R685:R691" si="111">IF(P685=0,"",100%-Q685)</f>
        <v>6.0344827586206851E-2</v>
      </c>
    </row>
    <row r="686" spans="1:19" ht="15.75" customHeight="1" x14ac:dyDescent="0.25">
      <c r="A686" s="84">
        <v>1402</v>
      </c>
      <c r="B686" s="87"/>
      <c r="C686" s="87"/>
      <c r="D686" s="87">
        <v>101</v>
      </c>
      <c r="E686" s="87"/>
      <c r="F686" s="87"/>
      <c r="G686" s="87"/>
      <c r="H686" s="87"/>
      <c r="I686" s="87"/>
      <c r="J686" s="277"/>
      <c r="K686" s="129"/>
      <c r="L686" s="241"/>
      <c r="M686" s="101"/>
      <c r="N686" s="242"/>
      <c r="O686" s="96">
        <f>IF(D686=0,"",D686/C685)</f>
        <v>0.92660550458715596</v>
      </c>
      <c r="P686" s="97">
        <v>103</v>
      </c>
      <c r="Q686" s="256">
        <f t="shared" si="110"/>
        <v>0.94495412844036697</v>
      </c>
      <c r="R686" s="256">
        <f t="shared" si="111"/>
        <v>5.5045871559633031E-2</v>
      </c>
      <c r="S686" s="14">
        <f>P686/P684</f>
        <v>0.88793103448275867</v>
      </c>
    </row>
    <row r="687" spans="1:19" ht="15.75" customHeight="1" x14ac:dyDescent="0.25">
      <c r="A687" s="84">
        <v>1501</v>
      </c>
      <c r="B687" s="87"/>
      <c r="C687" s="87"/>
      <c r="D687" s="87"/>
      <c r="E687" s="87">
        <v>93</v>
      </c>
      <c r="F687" s="87"/>
      <c r="G687" s="87"/>
      <c r="H687" s="87"/>
      <c r="I687" s="87"/>
      <c r="J687" s="277"/>
      <c r="K687" s="129"/>
      <c r="L687" s="241"/>
      <c r="M687" s="101"/>
      <c r="N687" s="242"/>
      <c r="O687" s="96">
        <f>IF(E687=0,"",E687/D686)</f>
        <v>0.92079207920792083</v>
      </c>
      <c r="P687" s="97">
        <v>100</v>
      </c>
      <c r="Q687" s="256">
        <f t="shared" si="110"/>
        <v>0.970873786407767</v>
      </c>
      <c r="R687" s="256">
        <f t="shared" si="111"/>
        <v>2.9126213592232997E-2</v>
      </c>
    </row>
    <row r="688" spans="1:19" ht="15.75" customHeight="1" x14ac:dyDescent="0.25">
      <c r="A688" s="84">
        <v>1502</v>
      </c>
      <c r="B688" s="87"/>
      <c r="C688" s="87"/>
      <c r="D688" s="87"/>
      <c r="E688" s="87"/>
      <c r="F688" s="87">
        <v>87</v>
      </c>
      <c r="G688" s="87"/>
      <c r="H688" s="87"/>
      <c r="I688" s="87"/>
      <c r="J688" s="277"/>
      <c r="K688" s="129"/>
      <c r="L688" s="241"/>
      <c r="M688" s="101"/>
      <c r="N688" s="242"/>
      <c r="O688" s="96">
        <f>IF(F688=0,"",F688/E687)</f>
        <v>0.93548387096774188</v>
      </c>
      <c r="P688" s="97">
        <v>92</v>
      </c>
      <c r="Q688" s="256">
        <f t="shared" si="110"/>
        <v>0.92</v>
      </c>
      <c r="R688" s="256">
        <f t="shared" si="111"/>
        <v>7.999999999999996E-2</v>
      </c>
    </row>
    <row r="689" spans="1:19" ht="15.75" customHeight="1" x14ac:dyDescent="0.25">
      <c r="A689" s="84">
        <v>1601</v>
      </c>
      <c r="B689" s="87"/>
      <c r="C689" s="87"/>
      <c r="D689" s="87"/>
      <c r="E689" s="87"/>
      <c r="F689" s="87"/>
      <c r="G689" s="87">
        <v>84</v>
      </c>
      <c r="H689" s="87"/>
      <c r="I689" s="87"/>
      <c r="J689" s="277"/>
      <c r="K689" s="129"/>
      <c r="L689" s="241"/>
      <c r="M689" s="101"/>
      <c r="N689" s="242"/>
      <c r="O689" s="96">
        <f>IF(G689=0,"",G689/F688)</f>
        <v>0.96551724137931039</v>
      </c>
      <c r="P689" s="97">
        <v>89</v>
      </c>
      <c r="Q689" s="256">
        <f t="shared" si="110"/>
        <v>0.96739130434782605</v>
      </c>
      <c r="R689" s="256">
        <f t="shared" si="111"/>
        <v>3.2608695652173947E-2</v>
      </c>
    </row>
    <row r="690" spans="1:19" ht="15.75" customHeight="1" x14ac:dyDescent="0.25">
      <c r="A690" s="84">
        <v>1602</v>
      </c>
      <c r="B690" s="87"/>
      <c r="C690" s="87"/>
      <c r="D690" s="87"/>
      <c r="E690" s="87"/>
      <c r="F690" s="87"/>
      <c r="G690" s="87"/>
      <c r="H690" s="87">
        <v>81</v>
      </c>
      <c r="I690" s="87"/>
      <c r="J690" s="277"/>
      <c r="K690" s="129"/>
      <c r="L690" s="241"/>
      <c r="M690" s="101"/>
      <c r="N690" s="242"/>
      <c r="O690" s="96">
        <f>IF(H690=0,"",H690/G689)</f>
        <v>0.9642857142857143</v>
      </c>
      <c r="P690" s="97">
        <v>85</v>
      </c>
      <c r="Q690" s="256">
        <f t="shared" si="110"/>
        <v>0.9550561797752809</v>
      </c>
      <c r="R690" s="256">
        <f t="shared" si="111"/>
        <v>4.49438202247191E-2</v>
      </c>
    </row>
    <row r="691" spans="1:19" ht="15.75" customHeight="1" x14ac:dyDescent="0.25">
      <c r="A691" s="84">
        <v>1701</v>
      </c>
      <c r="B691" s="87"/>
      <c r="C691" s="87"/>
      <c r="D691" s="87"/>
      <c r="E691" s="87"/>
      <c r="F691" s="87"/>
      <c r="G691" s="87"/>
      <c r="H691" s="87"/>
      <c r="I691" s="87">
        <v>78</v>
      </c>
      <c r="J691" s="277"/>
      <c r="K691" s="129">
        <v>56</v>
      </c>
      <c r="L691" s="241"/>
      <c r="M691" s="101"/>
      <c r="N691" s="242"/>
      <c r="O691" s="96">
        <f>IF(I691=0,"",I691/H690)</f>
        <v>0.96296296296296291</v>
      </c>
      <c r="P691" s="97">
        <v>84</v>
      </c>
      <c r="Q691" s="256">
        <f t="shared" si="110"/>
        <v>0.9882352941176471</v>
      </c>
      <c r="R691" s="256">
        <f t="shared" si="111"/>
        <v>1.1764705882352899E-2</v>
      </c>
    </row>
    <row r="692" spans="1:19" ht="15.75" customHeight="1" x14ac:dyDescent="0.25">
      <c r="A692" s="84">
        <v>1702</v>
      </c>
      <c r="B692" s="87"/>
      <c r="C692" s="87"/>
      <c r="D692" s="87"/>
      <c r="E692" s="87"/>
      <c r="F692" s="87"/>
      <c r="G692" s="87"/>
      <c r="H692" s="87"/>
      <c r="I692" s="87">
        <v>16</v>
      </c>
      <c r="J692" s="277"/>
      <c r="K692" s="129">
        <v>16</v>
      </c>
      <c r="L692" s="241"/>
      <c r="M692" s="101"/>
      <c r="N692" s="101"/>
      <c r="O692" s="205"/>
      <c r="P692" s="97">
        <v>18</v>
      </c>
      <c r="Q692" s="261"/>
      <c r="R692" s="205"/>
    </row>
    <row r="693" spans="1:19" ht="15.75" customHeight="1" x14ac:dyDescent="0.25">
      <c r="A693" s="84">
        <v>1801</v>
      </c>
      <c r="B693" s="87"/>
      <c r="C693" s="87"/>
      <c r="D693" s="87"/>
      <c r="E693" s="87"/>
      <c r="F693" s="87"/>
      <c r="G693" s="87"/>
      <c r="H693" s="87"/>
      <c r="I693" s="87"/>
      <c r="J693" s="277"/>
      <c r="K693" s="129"/>
      <c r="L693" s="241"/>
      <c r="M693" s="101"/>
      <c r="N693" s="232"/>
      <c r="O693" s="205"/>
      <c r="P693" s="97"/>
      <c r="Q693" s="261"/>
      <c r="R693" s="205"/>
    </row>
    <row r="694" spans="1:19" ht="15.75" customHeight="1" x14ac:dyDescent="0.25">
      <c r="A694" s="84">
        <v>1802</v>
      </c>
      <c r="B694" s="87"/>
      <c r="C694" s="87"/>
      <c r="D694" s="87"/>
      <c r="E694" s="87"/>
      <c r="F694" s="87"/>
      <c r="G694" s="87"/>
      <c r="H694" s="87"/>
      <c r="I694" s="87"/>
      <c r="J694" s="277"/>
      <c r="K694" s="129"/>
      <c r="L694" s="241"/>
      <c r="M694" s="101"/>
      <c r="N694" s="232"/>
      <c r="O694" s="205"/>
      <c r="P694" s="106"/>
      <c r="Q694" s="261"/>
      <c r="R694" s="205"/>
    </row>
    <row r="695" spans="1:19" ht="15.75" customHeight="1" x14ac:dyDescent="0.25">
      <c r="A695" s="84">
        <v>1901</v>
      </c>
      <c r="B695" s="87"/>
      <c r="C695" s="87"/>
      <c r="D695" s="87"/>
      <c r="E695" s="87"/>
      <c r="F695" s="87"/>
      <c r="G695" s="87"/>
      <c r="H695" s="87"/>
      <c r="I695" s="87"/>
      <c r="J695" s="277"/>
      <c r="K695" s="129"/>
      <c r="L695" s="241"/>
      <c r="M695" s="101"/>
      <c r="N695" s="232"/>
      <c r="O695" s="205"/>
      <c r="P695" s="106"/>
      <c r="Q695" s="261"/>
      <c r="R695" s="205"/>
    </row>
    <row r="696" spans="1:19" ht="15.75" customHeight="1" x14ac:dyDescent="0.25">
      <c r="A696" s="84">
        <v>1902</v>
      </c>
      <c r="B696" s="87"/>
      <c r="C696" s="87"/>
      <c r="D696" s="87"/>
      <c r="E696" s="87"/>
      <c r="F696" s="87"/>
      <c r="G696" s="87"/>
      <c r="H696" s="87"/>
      <c r="I696" s="87"/>
      <c r="J696" s="277"/>
      <c r="K696" s="129"/>
      <c r="L696" s="241"/>
      <c r="M696" s="101"/>
      <c r="N696" s="232"/>
      <c r="O696" s="205"/>
      <c r="P696" s="106"/>
      <c r="Q696" s="261"/>
      <c r="R696" s="205"/>
    </row>
    <row r="697" spans="1:19" ht="15.75" customHeight="1" x14ac:dyDescent="0.25">
      <c r="A697" s="84">
        <v>2001</v>
      </c>
      <c r="B697" s="87"/>
      <c r="C697" s="87"/>
      <c r="D697" s="87"/>
      <c r="E697" s="87"/>
      <c r="F697" s="87"/>
      <c r="G697" s="87"/>
      <c r="H697" s="87"/>
      <c r="I697" s="87"/>
      <c r="J697" s="277"/>
      <c r="K697" s="129"/>
      <c r="L697" s="241"/>
      <c r="M697" s="101"/>
      <c r="N697" s="232"/>
      <c r="O697" s="101"/>
      <c r="P697" s="232"/>
      <c r="Q697" s="262"/>
      <c r="R697" s="205"/>
    </row>
    <row r="698" spans="1:19" ht="15.75" customHeight="1" x14ac:dyDescent="0.25">
      <c r="A698" s="84">
        <v>2002</v>
      </c>
      <c r="B698" s="87"/>
      <c r="C698" s="87"/>
      <c r="D698" s="87"/>
      <c r="E698" s="87"/>
      <c r="F698" s="87"/>
      <c r="G698" s="87"/>
      <c r="H698" s="87"/>
      <c r="I698" s="87"/>
      <c r="J698" s="277"/>
      <c r="K698" s="129"/>
      <c r="L698" s="241"/>
      <c r="M698" s="101"/>
      <c r="N698" s="232"/>
      <c r="O698" s="111" t="s">
        <v>91</v>
      </c>
      <c r="P698" s="112">
        <v>73</v>
      </c>
      <c r="Q698" s="189">
        <f>IF(SUM(K688:K693)=0,"",SUM(K688:K693))</f>
        <v>72</v>
      </c>
      <c r="R698" s="114" t="s">
        <v>19</v>
      </c>
    </row>
    <row r="699" spans="1:19" ht="15.75" customHeight="1" x14ac:dyDescent="0.25">
      <c r="A699" s="84">
        <v>2101</v>
      </c>
      <c r="B699" s="87"/>
      <c r="C699" s="87"/>
      <c r="D699" s="87"/>
      <c r="E699" s="87"/>
      <c r="F699" s="87"/>
      <c r="G699" s="87"/>
      <c r="H699" s="87"/>
      <c r="I699" s="87"/>
      <c r="J699" s="277"/>
      <c r="K699" s="129"/>
      <c r="L699" s="241"/>
      <c r="M699" s="101"/>
      <c r="N699" s="232"/>
      <c r="O699" s="115" t="s">
        <v>92</v>
      </c>
      <c r="P699" s="116">
        <f>IF(P698/B684=0,"",P698/B684)</f>
        <v>0.62931034482758619</v>
      </c>
      <c r="Q699" s="117">
        <f>IF(P698/Q698=0,"",P698/Q698)</f>
        <v>1.0138888888888888</v>
      </c>
      <c r="R699" s="118" t="s">
        <v>93</v>
      </c>
    </row>
    <row r="700" spans="1:19" ht="15.75" customHeight="1" x14ac:dyDescent="0.25">
      <c r="A700" s="84">
        <v>2102</v>
      </c>
      <c r="B700" s="87"/>
      <c r="C700" s="87"/>
      <c r="D700" s="87"/>
      <c r="E700" s="87"/>
      <c r="F700" s="87"/>
      <c r="G700" s="87"/>
      <c r="H700" s="87"/>
      <c r="I700" s="87"/>
      <c r="J700" s="277"/>
      <c r="K700" s="129"/>
      <c r="L700" s="243"/>
      <c r="M700" s="244"/>
      <c r="N700" s="245"/>
      <c r="O700" s="120"/>
      <c r="P700" s="121"/>
      <c r="Q700" s="121"/>
      <c r="R700" s="122"/>
    </row>
    <row r="701" spans="1:19" ht="18" customHeight="1" x14ac:dyDescent="0.25">
      <c r="A701" s="46"/>
      <c r="B701" s="296" t="s">
        <v>111</v>
      </c>
      <c r="C701" s="296"/>
      <c r="D701" s="296"/>
      <c r="E701" s="296"/>
      <c r="F701" s="296"/>
      <c r="G701" s="296"/>
      <c r="H701" s="296"/>
      <c r="I701" s="296"/>
      <c r="J701" s="296"/>
      <c r="K701" s="123">
        <f>SUM(K684:K697)</f>
        <v>72</v>
      </c>
      <c r="L701" s="124">
        <f>IF(K691=0,"",K691/B684)</f>
        <v>0.48275862068965519</v>
      </c>
      <c r="M701" s="124">
        <f>IF(K701=0,"",K701/B684)</f>
        <v>0.62068965517241381</v>
      </c>
      <c r="N701" s="124">
        <f>IF(K692=0,"",M701-L701)</f>
        <v>0.13793103448275862</v>
      </c>
      <c r="O701" s="1"/>
      <c r="P701" s="2"/>
      <c r="Q701" s="36"/>
      <c r="R701" s="1"/>
    </row>
    <row r="702" spans="1:19" ht="12.75" customHeight="1" x14ac:dyDescent="0.2">
      <c r="M702" s="1"/>
      <c r="N702" s="1"/>
      <c r="P702" s="1"/>
    </row>
    <row r="703" spans="1:19" ht="12.75" customHeight="1" x14ac:dyDescent="0.2">
      <c r="M703" s="1"/>
      <c r="N703" s="1"/>
      <c r="P703" s="1"/>
    </row>
    <row r="704" spans="1:19" ht="26.25" customHeight="1" x14ac:dyDescent="0.4">
      <c r="A704" s="340" t="s">
        <v>101</v>
      </c>
      <c r="B704" s="315"/>
      <c r="C704" s="315"/>
      <c r="D704" s="315"/>
      <c r="E704" s="315"/>
      <c r="F704" s="315"/>
      <c r="G704" s="315"/>
      <c r="H704" s="315"/>
      <c r="I704" s="315"/>
      <c r="K704" s="208" t="s">
        <v>95</v>
      </c>
      <c r="M704" s="1"/>
      <c r="N704" s="1"/>
      <c r="O704" s="2"/>
      <c r="P704" s="1"/>
      <c r="Q704" s="2"/>
      <c r="R704" s="2"/>
      <c r="S704" s="2"/>
    </row>
    <row r="705" spans="1:19" ht="20.25" customHeight="1" x14ac:dyDescent="0.2">
      <c r="A705" s="334" t="s">
        <v>18</v>
      </c>
      <c r="B705" s="318" t="s">
        <v>102</v>
      </c>
      <c r="C705" s="319"/>
      <c r="D705" s="319"/>
      <c r="E705" s="319"/>
      <c r="F705" s="319"/>
      <c r="G705" s="319"/>
      <c r="H705" s="319"/>
      <c r="I705" s="319"/>
      <c r="J705" s="335"/>
      <c r="K705" s="341" t="s">
        <v>19</v>
      </c>
      <c r="L705" s="323" t="s">
        <v>11</v>
      </c>
      <c r="M705" s="323" t="s">
        <v>12</v>
      </c>
      <c r="N705" s="323" t="s">
        <v>13</v>
      </c>
      <c r="O705" s="323" t="s">
        <v>14</v>
      </c>
      <c r="P705" s="323" t="s">
        <v>15</v>
      </c>
      <c r="Q705" s="323" t="s">
        <v>16</v>
      </c>
      <c r="R705" s="323" t="s">
        <v>103</v>
      </c>
    </row>
    <row r="706" spans="1:19" ht="15.75" customHeight="1" x14ac:dyDescent="0.25">
      <c r="A706" s="317"/>
      <c r="B706" s="171" t="s">
        <v>104</v>
      </c>
      <c r="C706" s="171" t="s">
        <v>105</v>
      </c>
      <c r="D706" s="171" t="s">
        <v>106</v>
      </c>
      <c r="E706" s="171" t="s">
        <v>107</v>
      </c>
      <c r="F706" s="171" t="s">
        <v>108</v>
      </c>
      <c r="G706" s="171" t="s">
        <v>109</v>
      </c>
      <c r="H706" s="171" t="s">
        <v>110</v>
      </c>
      <c r="I706" s="171" t="s">
        <v>73</v>
      </c>
      <c r="J706" s="84" t="s">
        <v>74</v>
      </c>
      <c r="K706" s="322"/>
      <c r="L706" s="317"/>
      <c r="M706" s="317"/>
      <c r="N706" s="317"/>
      <c r="O706" s="317"/>
      <c r="P706" s="317"/>
      <c r="Q706" s="317"/>
      <c r="R706" s="317"/>
    </row>
    <row r="707" spans="1:19" ht="15.75" customHeight="1" x14ac:dyDescent="0.25">
      <c r="A707" s="84">
        <v>1401</v>
      </c>
      <c r="B707" s="87">
        <v>117</v>
      </c>
      <c r="C707" s="87"/>
      <c r="D707" s="87"/>
      <c r="E707" s="87"/>
      <c r="F707" s="87"/>
      <c r="G707" s="87"/>
      <c r="H707" s="87"/>
      <c r="I707" s="87"/>
      <c r="J707" s="277"/>
      <c r="K707" s="129"/>
      <c r="L707" s="238"/>
      <c r="M707" s="239"/>
      <c r="N707" s="240"/>
      <c r="O707" s="254"/>
      <c r="P707" s="92">
        <f>B707</f>
        <v>117</v>
      </c>
      <c r="Q707" s="255"/>
      <c r="R707" s="254"/>
    </row>
    <row r="708" spans="1:19" ht="15.75" customHeight="1" x14ac:dyDescent="0.25">
      <c r="A708" s="84">
        <v>1402</v>
      </c>
      <c r="B708" s="87"/>
      <c r="C708" s="87">
        <v>108</v>
      </c>
      <c r="D708" s="87"/>
      <c r="E708" s="87"/>
      <c r="F708" s="87"/>
      <c r="G708" s="87"/>
      <c r="H708" s="87"/>
      <c r="I708" s="87"/>
      <c r="J708" s="277"/>
      <c r="K708" s="129"/>
      <c r="L708" s="241"/>
      <c r="M708" s="101"/>
      <c r="N708" s="242"/>
      <c r="O708" s="96">
        <f>IF(C708=0,"",C708/B707)</f>
        <v>0.92307692307692313</v>
      </c>
      <c r="P708" s="97">
        <v>108</v>
      </c>
      <c r="Q708" s="256">
        <f t="shared" ref="Q708:Q715" si="112">IF(P708=0,"",P708/P707)</f>
        <v>0.92307692307692313</v>
      </c>
      <c r="R708" s="256">
        <f t="shared" ref="R708:R715" si="113">IF(P708=0,"",100%-Q708)</f>
        <v>7.6923076923076872E-2</v>
      </c>
    </row>
    <row r="709" spans="1:19" ht="15.75" customHeight="1" x14ac:dyDescent="0.25">
      <c r="A709" s="84">
        <v>1501</v>
      </c>
      <c r="B709" s="87"/>
      <c r="C709" s="87"/>
      <c r="D709" s="87">
        <v>98</v>
      </c>
      <c r="E709" s="87"/>
      <c r="F709" s="87"/>
      <c r="G709" s="87"/>
      <c r="H709" s="87"/>
      <c r="I709" s="87"/>
      <c r="J709" s="277"/>
      <c r="K709" s="129"/>
      <c r="L709" s="241"/>
      <c r="M709" s="101"/>
      <c r="N709" s="242"/>
      <c r="O709" s="96">
        <f>IF(D709=0,"",D709/C708)</f>
        <v>0.90740740740740744</v>
      </c>
      <c r="P709" s="97">
        <v>102</v>
      </c>
      <c r="Q709" s="256">
        <f t="shared" si="112"/>
        <v>0.94444444444444442</v>
      </c>
      <c r="R709" s="256">
        <f t="shared" si="113"/>
        <v>5.555555555555558E-2</v>
      </c>
      <c r="S709" s="14">
        <f>P709/P707</f>
        <v>0.87179487179487181</v>
      </c>
    </row>
    <row r="710" spans="1:19" ht="15.75" customHeight="1" x14ac:dyDescent="0.25">
      <c r="A710" s="84">
        <v>1502</v>
      </c>
      <c r="B710" s="87"/>
      <c r="C710" s="87"/>
      <c r="D710" s="87"/>
      <c r="E710" s="87">
        <v>87</v>
      </c>
      <c r="F710" s="87"/>
      <c r="G710" s="87"/>
      <c r="H710" s="87"/>
      <c r="I710" s="87"/>
      <c r="J710" s="277"/>
      <c r="K710" s="129"/>
      <c r="L710" s="241"/>
      <c r="M710" s="101"/>
      <c r="N710" s="242"/>
      <c r="O710" s="96">
        <f>IF(E710=0,"",E710/D709)</f>
        <v>0.88775510204081631</v>
      </c>
      <c r="P710" s="97">
        <v>89</v>
      </c>
      <c r="Q710" s="256">
        <f t="shared" si="112"/>
        <v>0.87254901960784315</v>
      </c>
      <c r="R710" s="256">
        <f t="shared" si="113"/>
        <v>0.12745098039215685</v>
      </c>
    </row>
    <row r="711" spans="1:19" ht="15.75" customHeight="1" x14ac:dyDescent="0.25">
      <c r="A711" s="84">
        <v>1601</v>
      </c>
      <c r="B711" s="87"/>
      <c r="C711" s="87"/>
      <c r="D711" s="87"/>
      <c r="E711" s="87"/>
      <c r="F711" s="87">
        <v>81</v>
      </c>
      <c r="G711" s="87"/>
      <c r="H711" s="87"/>
      <c r="I711" s="87"/>
      <c r="J711" s="277"/>
      <c r="K711" s="129"/>
      <c r="L711" s="241"/>
      <c r="M711" s="101"/>
      <c r="N711" s="242"/>
      <c r="O711" s="96">
        <f>IF(F711=0,"",F711/E710)</f>
        <v>0.93103448275862066</v>
      </c>
      <c r="P711" s="97">
        <v>81</v>
      </c>
      <c r="Q711" s="256">
        <f t="shared" si="112"/>
        <v>0.9101123595505618</v>
      </c>
      <c r="R711" s="256">
        <f t="shared" si="113"/>
        <v>8.98876404494382E-2</v>
      </c>
    </row>
    <row r="712" spans="1:19" ht="15.75" customHeight="1" x14ac:dyDescent="0.25">
      <c r="A712" s="84">
        <v>1602</v>
      </c>
      <c r="B712" s="87"/>
      <c r="C712" s="87"/>
      <c r="D712" s="87"/>
      <c r="E712" s="87"/>
      <c r="F712" s="87"/>
      <c r="G712" s="87">
        <v>81</v>
      </c>
      <c r="H712" s="87"/>
      <c r="I712" s="87"/>
      <c r="J712" s="277"/>
      <c r="K712" s="129"/>
      <c r="L712" s="241"/>
      <c r="M712" s="101"/>
      <c r="N712" s="242"/>
      <c r="O712" s="96">
        <f>IF(G712=0,"",G712/F711)</f>
        <v>1</v>
      </c>
      <c r="P712" s="97">
        <v>81</v>
      </c>
      <c r="Q712" s="256">
        <f t="shared" si="112"/>
        <v>1</v>
      </c>
      <c r="R712" s="256">
        <f t="shared" si="113"/>
        <v>0</v>
      </c>
    </row>
    <row r="713" spans="1:19" ht="15.75" customHeight="1" x14ac:dyDescent="0.25">
      <c r="A713" s="172">
        <v>1701</v>
      </c>
      <c r="B713" s="87"/>
      <c r="C713" s="87"/>
      <c r="D713" s="87"/>
      <c r="E713" s="87"/>
      <c r="F713" s="87"/>
      <c r="G713" s="87"/>
      <c r="H713" s="87">
        <v>79</v>
      </c>
      <c r="I713" s="87"/>
      <c r="J713" s="277"/>
      <c r="K713" s="129"/>
      <c r="L713" s="241"/>
      <c r="M713" s="101"/>
      <c r="N713" s="242"/>
      <c r="O713" s="96">
        <f>IF(H713=0,"",H713/G712)</f>
        <v>0.97530864197530864</v>
      </c>
      <c r="P713" s="97">
        <v>79</v>
      </c>
      <c r="Q713" s="256">
        <f t="shared" si="112"/>
        <v>0.97530864197530864</v>
      </c>
      <c r="R713" s="256">
        <f t="shared" si="113"/>
        <v>2.4691358024691357E-2</v>
      </c>
    </row>
    <row r="714" spans="1:19" ht="15.75" customHeight="1" x14ac:dyDescent="0.25">
      <c r="A714" s="84">
        <v>1702</v>
      </c>
      <c r="B714" s="87"/>
      <c r="C714" s="87"/>
      <c r="D714" s="87"/>
      <c r="E714" s="87"/>
      <c r="F714" s="87"/>
      <c r="G714" s="87"/>
      <c r="H714" s="87"/>
      <c r="I714" s="87">
        <v>79</v>
      </c>
      <c r="J714" s="277"/>
      <c r="K714" s="129">
        <v>76</v>
      </c>
      <c r="L714" s="241"/>
      <c r="M714" s="101"/>
      <c r="N714" s="242"/>
      <c r="O714" s="96">
        <f>IF(I714=0,"",I714/H713)</f>
        <v>1</v>
      </c>
      <c r="P714" s="97">
        <v>79</v>
      </c>
      <c r="Q714" s="126">
        <f t="shared" si="112"/>
        <v>1</v>
      </c>
      <c r="R714" s="126">
        <f t="shared" si="113"/>
        <v>0</v>
      </c>
    </row>
    <row r="715" spans="1:19" ht="15.75" customHeight="1" x14ac:dyDescent="0.25">
      <c r="A715" s="84">
        <v>1801</v>
      </c>
      <c r="B715" s="87"/>
      <c r="C715" s="87"/>
      <c r="D715" s="87"/>
      <c r="E715" s="87"/>
      <c r="F715" s="87"/>
      <c r="G715" s="87"/>
      <c r="H715" s="87"/>
      <c r="I715" s="87"/>
      <c r="J715" s="277"/>
      <c r="K715" s="129"/>
      <c r="L715" s="241"/>
      <c r="M715" s="233"/>
      <c r="N715" s="101"/>
      <c r="O715" s="205"/>
      <c r="P715" s="97"/>
      <c r="Q715" s="175" t="str">
        <f t="shared" si="112"/>
        <v/>
      </c>
      <c r="R715" s="283" t="str">
        <f t="shared" si="113"/>
        <v/>
      </c>
    </row>
    <row r="716" spans="1:19" ht="15.75" customHeight="1" x14ac:dyDescent="0.25">
      <c r="A716" s="84">
        <v>1802</v>
      </c>
      <c r="B716" s="87"/>
      <c r="C716" s="87"/>
      <c r="D716" s="87"/>
      <c r="E716" s="87"/>
      <c r="F716" s="87"/>
      <c r="G716" s="87"/>
      <c r="H716" s="87"/>
      <c r="I716" s="87"/>
      <c r="J716" s="277"/>
      <c r="K716" s="129"/>
      <c r="L716" s="241"/>
      <c r="M716" s="101"/>
      <c r="N716" s="232"/>
      <c r="O716" s="205"/>
      <c r="P716" s="97"/>
      <c r="Q716" s="175"/>
      <c r="R716" s="283"/>
    </row>
    <row r="717" spans="1:19" ht="15.75" customHeight="1" x14ac:dyDescent="0.25">
      <c r="A717" s="84">
        <v>1901</v>
      </c>
      <c r="B717" s="87"/>
      <c r="C717" s="87"/>
      <c r="D717" s="87"/>
      <c r="E717" s="87"/>
      <c r="F717" s="87"/>
      <c r="G717" s="87"/>
      <c r="H717" s="87"/>
      <c r="I717" s="87"/>
      <c r="J717" s="277"/>
      <c r="K717" s="129"/>
      <c r="L717" s="241"/>
      <c r="M717" s="101"/>
      <c r="N717" s="232"/>
      <c r="O717" s="205"/>
      <c r="P717" s="106"/>
      <c r="Q717" s="261"/>
      <c r="R717" s="205"/>
    </row>
    <row r="718" spans="1:19" ht="15.75" customHeight="1" x14ac:dyDescent="0.25">
      <c r="A718" s="84">
        <v>1902</v>
      </c>
      <c r="B718" s="87"/>
      <c r="C718" s="87"/>
      <c r="D718" s="87"/>
      <c r="E718" s="87"/>
      <c r="F718" s="87"/>
      <c r="G718" s="87"/>
      <c r="H718" s="87"/>
      <c r="I718" s="87"/>
      <c r="J718" s="277"/>
      <c r="K718" s="129"/>
      <c r="L718" s="241"/>
      <c r="M718" s="101"/>
      <c r="N718" s="232"/>
      <c r="O718" s="205"/>
      <c r="P718" s="106"/>
      <c r="Q718" s="261"/>
      <c r="R718" s="205"/>
    </row>
    <row r="719" spans="1:19" ht="15.75" customHeight="1" x14ac:dyDescent="0.25">
      <c r="A719" s="84">
        <v>2001</v>
      </c>
      <c r="B719" s="87"/>
      <c r="C719" s="87"/>
      <c r="D719" s="87"/>
      <c r="E719" s="87"/>
      <c r="F719" s="87"/>
      <c r="G719" s="87"/>
      <c r="H719" s="87"/>
      <c r="I719" s="87"/>
      <c r="J719" s="277"/>
      <c r="K719" s="129"/>
      <c r="L719" s="241"/>
      <c r="M719" s="101"/>
      <c r="N719" s="232"/>
      <c r="O719" s="205"/>
      <c r="P719" s="106"/>
      <c r="Q719" s="261"/>
      <c r="R719" s="205"/>
    </row>
    <row r="720" spans="1:19" ht="15.75" customHeight="1" x14ac:dyDescent="0.25">
      <c r="A720" s="84">
        <v>2002</v>
      </c>
      <c r="B720" s="87"/>
      <c r="C720" s="87"/>
      <c r="D720" s="87"/>
      <c r="E720" s="87"/>
      <c r="F720" s="87"/>
      <c r="G720" s="87"/>
      <c r="H720" s="87"/>
      <c r="I720" s="87"/>
      <c r="J720" s="277"/>
      <c r="K720" s="129"/>
      <c r="L720" s="241"/>
      <c r="M720" s="101"/>
      <c r="N720" s="232"/>
      <c r="O720" s="101"/>
      <c r="P720" s="232"/>
      <c r="Q720" s="262"/>
      <c r="R720" s="205"/>
    </row>
    <row r="721" spans="1:19" ht="15.75" customHeight="1" x14ac:dyDescent="0.25">
      <c r="A721" s="84">
        <v>2101</v>
      </c>
      <c r="B721" s="87"/>
      <c r="C721" s="87"/>
      <c r="D721" s="87"/>
      <c r="E721" s="87"/>
      <c r="F721" s="87"/>
      <c r="G721" s="87"/>
      <c r="H721" s="87"/>
      <c r="I721" s="87"/>
      <c r="J721" s="277"/>
      <c r="K721" s="129"/>
      <c r="L721" s="241"/>
      <c r="M721" s="101"/>
      <c r="N721" s="232"/>
      <c r="O721" s="111" t="s">
        <v>91</v>
      </c>
      <c r="P721" s="112">
        <v>69</v>
      </c>
      <c r="Q721" s="113">
        <f>IF(SUM(K711:K716)=0,"",SUM(K711:K716))</f>
        <v>76</v>
      </c>
      <c r="R721" s="114" t="s">
        <v>19</v>
      </c>
    </row>
    <row r="722" spans="1:19" ht="15.75" customHeight="1" x14ac:dyDescent="0.25">
      <c r="A722" s="84">
        <v>2102</v>
      </c>
      <c r="B722" s="87"/>
      <c r="C722" s="87"/>
      <c r="D722" s="87"/>
      <c r="E722" s="87"/>
      <c r="F722" s="87"/>
      <c r="G722" s="87"/>
      <c r="H722" s="87"/>
      <c r="I722" s="87"/>
      <c r="J722" s="277"/>
      <c r="K722" s="129"/>
      <c r="L722" s="241"/>
      <c r="M722" s="101"/>
      <c r="N722" s="232"/>
      <c r="O722" s="115" t="s">
        <v>92</v>
      </c>
      <c r="P722" s="116">
        <f>P721/B707</f>
        <v>0.58974358974358976</v>
      </c>
      <c r="Q722" s="117">
        <f>IF(P721/Q721=0,"",P721/Q721)</f>
        <v>0.90789473684210531</v>
      </c>
      <c r="R722" s="118" t="s">
        <v>93</v>
      </c>
    </row>
    <row r="723" spans="1:19" ht="15.75" customHeight="1" x14ac:dyDescent="0.25">
      <c r="A723" s="84">
        <v>2201</v>
      </c>
      <c r="B723" s="87"/>
      <c r="C723" s="87"/>
      <c r="D723" s="87"/>
      <c r="E723" s="87"/>
      <c r="F723" s="87"/>
      <c r="G723" s="87"/>
      <c r="H723" s="87"/>
      <c r="I723" s="87"/>
      <c r="J723" s="277"/>
      <c r="K723" s="129"/>
      <c r="L723" s="243"/>
      <c r="M723" s="244"/>
      <c r="N723" s="245"/>
      <c r="O723" s="120"/>
      <c r="P723" s="121"/>
      <c r="Q723" s="121"/>
      <c r="R723" s="122"/>
    </row>
    <row r="724" spans="1:19" ht="18" customHeight="1" x14ac:dyDescent="0.25">
      <c r="A724" s="46"/>
      <c r="B724" s="296" t="s">
        <v>111</v>
      </c>
      <c r="C724" s="296"/>
      <c r="D724" s="296"/>
      <c r="E724" s="296"/>
      <c r="F724" s="296"/>
      <c r="G724" s="296"/>
      <c r="H724" s="296"/>
      <c r="I724" s="296"/>
      <c r="J724" s="296"/>
      <c r="K724" s="123">
        <f>SUM(K707:K720)</f>
        <v>76</v>
      </c>
      <c r="L724" s="124">
        <f>IF(K714=0,"",K714/B707)</f>
        <v>0.6495726495726496</v>
      </c>
      <c r="M724" s="124">
        <f>IF(K724=0,"",K724/B707)</f>
        <v>0.6495726495726496</v>
      </c>
      <c r="N724" s="124">
        <f>M724-L724</f>
        <v>0</v>
      </c>
      <c r="O724" s="1"/>
      <c r="P724" s="2"/>
      <c r="Q724" s="36"/>
      <c r="R724" s="1"/>
    </row>
    <row r="725" spans="1:19" ht="12.75" customHeight="1" x14ac:dyDescent="0.2">
      <c r="N725" s="1"/>
      <c r="O725" s="1"/>
      <c r="Q725" s="1"/>
    </row>
    <row r="726" spans="1:19" ht="12.75" customHeight="1" x14ac:dyDescent="0.2">
      <c r="M726" s="1"/>
      <c r="N726" s="1"/>
      <c r="P726" s="1"/>
    </row>
    <row r="727" spans="1:19" ht="26.25" customHeight="1" x14ac:dyDescent="0.4">
      <c r="A727" s="3"/>
      <c r="B727" s="340" t="s">
        <v>101</v>
      </c>
      <c r="C727" s="315"/>
      <c r="D727" s="315"/>
      <c r="E727" s="315"/>
      <c r="F727" s="315"/>
      <c r="G727" s="315"/>
      <c r="H727" s="315"/>
      <c r="I727" s="315"/>
      <c r="J727" s="315"/>
      <c r="K727" s="208" t="s">
        <v>97</v>
      </c>
      <c r="L727" s="1"/>
      <c r="M727" s="1"/>
      <c r="N727" s="2"/>
      <c r="O727" s="1"/>
      <c r="P727" s="2"/>
      <c r="Q727" s="2"/>
      <c r="R727" s="2"/>
    </row>
    <row r="728" spans="1:19" ht="20.25" customHeight="1" x14ac:dyDescent="0.2">
      <c r="A728" s="334" t="s">
        <v>18</v>
      </c>
      <c r="B728" s="318" t="s">
        <v>102</v>
      </c>
      <c r="C728" s="319"/>
      <c r="D728" s="319"/>
      <c r="E728" s="319"/>
      <c r="F728" s="319"/>
      <c r="G728" s="319"/>
      <c r="H728" s="319"/>
      <c r="I728" s="319"/>
      <c r="J728" s="335"/>
      <c r="K728" s="341" t="s">
        <v>19</v>
      </c>
      <c r="L728" s="323" t="s">
        <v>11</v>
      </c>
      <c r="M728" s="323" t="s">
        <v>12</v>
      </c>
      <c r="N728" s="323" t="s">
        <v>13</v>
      </c>
      <c r="O728" s="323" t="s">
        <v>14</v>
      </c>
      <c r="P728" s="323" t="s">
        <v>15</v>
      </c>
      <c r="Q728" s="323" t="s">
        <v>16</v>
      </c>
      <c r="R728" s="323" t="s">
        <v>103</v>
      </c>
    </row>
    <row r="729" spans="1:19" ht="15.75" customHeight="1" x14ac:dyDescent="0.25">
      <c r="A729" s="317"/>
      <c r="B729" s="84" t="s">
        <v>104</v>
      </c>
      <c r="C729" s="84" t="s">
        <v>105</v>
      </c>
      <c r="D729" s="84" t="s">
        <v>106</v>
      </c>
      <c r="E729" s="84" t="s">
        <v>107</v>
      </c>
      <c r="F729" s="84" t="s">
        <v>108</v>
      </c>
      <c r="G729" s="84" t="s">
        <v>109</v>
      </c>
      <c r="H729" s="84" t="s">
        <v>110</v>
      </c>
      <c r="I729" s="84" t="s">
        <v>73</v>
      </c>
      <c r="J729" s="84" t="s">
        <v>74</v>
      </c>
      <c r="K729" s="322"/>
      <c r="L729" s="317"/>
      <c r="M729" s="317"/>
      <c r="N729" s="317"/>
      <c r="O729" s="317"/>
      <c r="P729" s="317"/>
      <c r="Q729" s="317"/>
      <c r="R729" s="317"/>
    </row>
    <row r="730" spans="1:19" ht="15.75" customHeight="1" x14ac:dyDescent="0.25">
      <c r="A730" s="84">
        <v>1402</v>
      </c>
      <c r="B730" s="87">
        <v>111</v>
      </c>
      <c r="C730" s="87"/>
      <c r="D730" s="87"/>
      <c r="E730" s="87"/>
      <c r="F730" s="87"/>
      <c r="G730" s="87"/>
      <c r="H730" s="87"/>
      <c r="I730" s="87"/>
      <c r="J730" s="87"/>
      <c r="K730" s="129"/>
      <c r="L730" s="238"/>
      <c r="M730" s="239"/>
      <c r="N730" s="240"/>
      <c r="O730" s="254"/>
      <c r="P730" s="92">
        <f>B730</f>
        <v>111</v>
      </c>
      <c r="Q730" s="255"/>
      <c r="R730" s="254"/>
    </row>
    <row r="731" spans="1:19" ht="15.75" customHeight="1" x14ac:dyDescent="0.25">
      <c r="A731" s="84">
        <v>1501</v>
      </c>
      <c r="B731" s="87"/>
      <c r="C731" s="87">
        <v>110</v>
      </c>
      <c r="D731" s="87"/>
      <c r="E731" s="87"/>
      <c r="F731" s="87"/>
      <c r="G731" s="87"/>
      <c r="H731" s="87"/>
      <c r="I731" s="87"/>
      <c r="J731" s="87"/>
      <c r="K731" s="129"/>
      <c r="L731" s="241"/>
      <c r="M731" s="101"/>
      <c r="N731" s="242"/>
      <c r="O731" s="96">
        <f>IF(C731=0,"",C731/B730)</f>
        <v>0.99099099099099097</v>
      </c>
      <c r="P731" s="97">
        <v>110</v>
      </c>
      <c r="Q731" s="256">
        <f t="shared" ref="Q731:Q738" si="114">IF(P731=0,"",P731/P730)</f>
        <v>0.99099099099099097</v>
      </c>
      <c r="R731" s="256">
        <f t="shared" ref="R731:R738" si="115">IF(P731=0,"",100%-Q731)</f>
        <v>9.009009009009028E-3</v>
      </c>
    </row>
    <row r="732" spans="1:19" ht="15.75" customHeight="1" x14ac:dyDescent="0.25">
      <c r="A732" s="84">
        <v>1502</v>
      </c>
      <c r="B732" s="87"/>
      <c r="C732" s="87"/>
      <c r="D732" s="87">
        <v>91</v>
      </c>
      <c r="E732" s="87"/>
      <c r="F732" s="87"/>
      <c r="G732" s="87"/>
      <c r="H732" s="87"/>
      <c r="I732" s="87"/>
      <c r="J732" s="87"/>
      <c r="K732" s="129"/>
      <c r="L732" s="241"/>
      <c r="M732" s="101"/>
      <c r="N732" s="242"/>
      <c r="O732" s="96">
        <f>IF(D732=0,"",D732/C731)</f>
        <v>0.82727272727272727</v>
      </c>
      <c r="P732" s="97">
        <v>106</v>
      </c>
      <c r="Q732" s="256">
        <f t="shared" si="114"/>
        <v>0.96363636363636362</v>
      </c>
      <c r="R732" s="256">
        <f t="shared" si="115"/>
        <v>3.6363636363636376E-2</v>
      </c>
      <c r="S732" s="14">
        <f>P732/P730</f>
        <v>0.95495495495495497</v>
      </c>
    </row>
    <row r="733" spans="1:19" ht="15.75" customHeight="1" x14ac:dyDescent="0.25">
      <c r="A733" s="84">
        <v>1601</v>
      </c>
      <c r="B733" s="87"/>
      <c r="C733" s="87"/>
      <c r="D733" s="87"/>
      <c r="E733" s="87">
        <v>90</v>
      </c>
      <c r="F733" s="87"/>
      <c r="G733" s="87"/>
      <c r="H733" s="87"/>
      <c r="I733" s="87"/>
      <c r="J733" s="87"/>
      <c r="K733" s="129"/>
      <c r="L733" s="241"/>
      <c r="M733" s="101"/>
      <c r="N733" s="242"/>
      <c r="O733" s="96">
        <f>IF(E733=0,"",E733/D732)</f>
        <v>0.98901098901098905</v>
      </c>
      <c r="P733" s="97">
        <v>95</v>
      </c>
      <c r="Q733" s="256">
        <f t="shared" si="114"/>
        <v>0.89622641509433965</v>
      </c>
      <c r="R733" s="256">
        <f t="shared" si="115"/>
        <v>0.10377358490566035</v>
      </c>
    </row>
    <row r="734" spans="1:19" ht="15.75" customHeight="1" x14ac:dyDescent="0.25">
      <c r="A734" s="84">
        <v>1602</v>
      </c>
      <c r="B734" s="87"/>
      <c r="C734" s="87"/>
      <c r="D734" s="87"/>
      <c r="E734" s="87"/>
      <c r="F734" s="87">
        <v>89</v>
      </c>
      <c r="G734" s="87"/>
      <c r="H734" s="87"/>
      <c r="I734" s="87"/>
      <c r="J734" s="87"/>
      <c r="K734" s="129"/>
      <c r="L734" s="241"/>
      <c r="M734" s="101"/>
      <c r="N734" s="242"/>
      <c r="O734" s="96">
        <f>IF(F734=0,"",F734/E733)</f>
        <v>0.98888888888888893</v>
      </c>
      <c r="P734" s="97">
        <v>90</v>
      </c>
      <c r="Q734" s="256">
        <f t="shared" si="114"/>
        <v>0.94736842105263153</v>
      </c>
      <c r="R734" s="256">
        <f t="shared" si="115"/>
        <v>5.2631578947368474E-2</v>
      </c>
    </row>
    <row r="735" spans="1:19" ht="15.75" customHeight="1" x14ac:dyDescent="0.25">
      <c r="A735" s="84">
        <v>1701</v>
      </c>
      <c r="B735" s="87"/>
      <c r="C735" s="87"/>
      <c r="D735" s="87"/>
      <c r="E735" s="87"/>
      <c r="F735" s="87"/>
      <c r="G735" s="87">
        <v>84</v>
      </c>
      <c r="H735" s="87"/>
      <c r="I735" s="87"/>
      <c r="J735" s="87"/>
      <c r="K735" s="129"/>
      <c r="L735" s="241"/>
      <c r="M735" s="101"/>
      <c r="N735" s="242"/>
      <c r="O735" s="96">
        <f>IF(G735=0,"",G735/F734)</f>
        <v>0.9438202247191011</v>
      </c>
      <c r="P735" s="97">
        <v>89</v>
      </c>
      <c r="Q735" s="256">
        <f t="shared" si="114"/>
        <v>0.98888888888888893</v>
      </c>
      <c r="R735" s="256">
        <f t="shared" si="115"/>
        <v>1.1111111111111072E-2</v>
      </c>
    </row>
    <row r="736" spans="1:19" ht="15.75" customHeight="1" x14ac:dyDescent="0.25">
      <c r="A736" s="84">
        <v>1702</v>
      </c>
      <c r="B736" s="87"/>
      <c r="C736" s="87"/>
      <c r="D736" s="87"/>
      <c r="E736" s="87"/>
      <c r="F736" s="87"/>
      <c r="G736" s="87"/>
      <c r="H736" s="87">
        <v>84</v>
      </c>
      <c r="I736" s="87"/>
      <c r="J736" s="87"/>
      <c r="K736" s="129"/>
      <c r="L736" s="241"/>
      <c r="M736" s="101"/>
      <c r="N736" s="242"/>
      <c r="O736" s="96">
        <f>IF(H736=0,"",H736/G735)</f>
        <v>1</v>
      </c>
      <c r="P736" s="97">
        <v>87</v>
      </c>
      <c r="Q736" s="256">
        <f t="shared" si="114"/>
        <v>0.97752808988764039</v>
      </c>
      <c r="R736" s="256">
        <f t="shared" si="115"/>
        <v>2.2471910112359605E-2</v>
      </c>
    </row>
    <row r="737" spans="1:18" ht="15.75" customHeight="1" x14ac:dyDescent="0.25">
      <c r="A737" s="84">
        <v>1801</v>
      </c>
      <c r="B737" s="87"/>
      <c r="C737" s="87"/>
      <c r="D737" s="87"/>
      <c r="E737" s="87"/>
      <c r="F737" s="87"/>
      <c r="G737" s="87"/>
      <c r="H737" s="87"/>
      <c r="I737" s="87">
        <v>84</v>
      </c>
      <c r="J737" s="87"/>
      <c r="K737" s="129"/>
      <c r="L737" s="241"/>
      <c r="M737" s="101"/>
      <c r="N737" s="242"/>
      <c r="O737" s="96">
        <f>IF(I737=0,"",I737/H736)</f>
        <v>1</v>
      </c>
      <c r="P737" s="97">
        <v>87</v>
      </c>
      <c r="Q737" s="256">
        <f t="shared" si="114"/>
        <v>1</v>
      </c>
      <c r="R737" s="256">
        <f t="shared" si="115"/>
        <v>0</v>
      </c>
    </row>
    <row r="738" spans="1:18" ht="15.75" customHeight="1" x14ac:dyDescent="0.25">
      <c r="A738" s="84">
        <v>1802</v>
      </c>
      <c r="B738" s="87"/>
      <c r="C738" s="87"/>
      <c r="D738" s="87"/>
      <c r="E738" s="87"/>
      <c r="F738" s="87"/>
      <c r="G738" s="87"/>
      <c r="H738" s="87"/>
      <c r="I738" s="87"/>
      <c r="J738" s="87">
        <v>83</v>
      </c>
      <c r="K738" s="129">
        <v>55</v>
      </c>
      <c r="L738" s="241"/>
      <c r="M738" s="101"/>
      <c r="N738" s="242"/>
      <c r="O738" s="126">
        <f>IF(J738=0,"",J738/I737)</f>
        <v>0.98809523809523814</v>
      </c>
      <c r="P738" s="287">
        <v>87</v>
      </c>
      <c r="Q738" s="126">
        <f t="shared" si="114"/>
        <v>1</v>
      </c>
      <c r="R738" s="126">
        <f t="shared" si="115"/>
        <v>0</v>
      </c>
    </row>
    <row r="739" spans="1:18" ht="15.75" customHeight="1" x14ac:dyDescent="0.25">
      <c r="A739" s="84">
        <v>1901</v>
      </c>
      <c r="B739" s="87"/>
      <c r="C739" s="87"/>
      <c r="D739" s="87"/>
      <c r="E739" s="87"/>
      <c r="F739" s="87"/>
      <c r="G739" s="87"/>
      <c r="H739" s="87"/>
      <c r="I739" s="87"/>
      <c r="J739" s="87">
        <v>29</v>
      </c>
      <c r="K739" s="129">
        <v>26</v>
      </c>
      <c r="L739" s="241"/>
      <c r="M739" s="101"/>
      <c r="N739" s="232"/>
      <c r="O739" s="268"/>
      <c r="P739" s="230">
        <v>30</v>
      </c>
      <c r="Q739" s="233"/>
      <c r="R739" s="284"/>
    </row>
    <row r="740" spans="1:18" ht="15.75" customHeight="1" x14ac:dyDescent="0.25">
      <c r="A740" s="84">
        <v>1902</v>
      </c>
      <c r="B740" s="87"/>
      <c r="C740" s="87"/>
      <c r="D740" s="87"/>
      <c r="E740" s="87"/>
      <c r="F740" s="87"/>
      <c r="G740" s="87"/>
      <c r="H740" s="87"/>
      <c r="I740" s="87"/>
      <c r="J740" s="87">
        <v>3</v>
      </c>
      <c r="K740" s="129">
        <v>2</v>
      </c>
      <c r="L740" s="241"/>
      <c r="M740" s="101"/>
      <c r="N740" s="232"/>
      <c r="O740" s="268"/>
      <c r="P740" s="230">
        <v>3</v>
      </c>
      <c r="Q740" s="233"/>
      <c r="R740" s="285"/>
    </row>
    <row r="741" spans="1:18" ht="15.75" customHeight="1" x14ac:dyDescent="0.25">
      <c r="A741" s="84">
        <v>2001</v>
      </c>
      <c r="B741" s="87"/>
      <c r="C741" s="87"/>
      <c r="D741" s="87"/>
      <c r="E741" s="87"/>
      <c r="F741" s="87"/>
      <c r="G741" s="87"/>
      <c r="H741" s="87"/>
      <c r="I741" s="87"/>
      <c r="J741" s="87">
        <v>2</v>
      </c>
      <c r="K741" s="129">
        <v>1</v>
      </c>
      <c r="L741" s="241"/>
      <c r="M741" s="101"/>
      <c r="N741" s="232"/>
      <c r="O741" s="268"/>
      <c r="P741" s="230">
        <v>2</v>
      </c>
      <c r="Q741" s="233"/>
      <c r="R741" s="285"/>
    </row>
    <row r="742" spans="1:18" ht="15.75" customHeight="1" x14ac:dyDescent="0.25">
      <c r="A742" s="84">
        <v>2002</v>
      </c>
      <c r="B742" s="87"/>
      <c r="C742" s="87"/>
      <c r="D742" s="87"/>
      <c r="E742" s="87"/>
      <c r="F742" s="87"/>
      <c r="G742" s="87"/>
      <c r="H742" s="87"/>
      <c r="I742" s="87"/>
      <c r="J742" s="87">
        <v>2</v>
      </c>
      <c r="K742" s="129"/>
      <c r="L742" s="241"/>
      <c r="M742" s="101"/>
      <c r="N742" s="232"/>
      <c r="O742" s="268"/>
      <c r="P742" s="230">
        <v>2</v>
      </c>
      <c r="Q742" s="233"/>
      <c r="R742" s="285"/>
    </row>
    <row r="743" spans="1:18" ht="15.75" customHeight="1" x14ac:dyDescent="0.25">
      <c r="A743" s="84">
        <v>2101</v>
      </c>
      <c r="B743" s="87"/>
      <c r="C743" s="87"/>
      <c r="D743" s="87"/>
      <c r="E743" s="87"/>
      <c r="F743" s="87"/>
      <c r="G743" s="87"/>
      <c r="H743" s="87"/>
      <c r="I743" s="87"/>
      <c r="J743" s="87">
        <v>2</v>
      </c>
      <c r="K743" s="129"/>
      <c r="L743" s="241"/>
      <c r="M743" s="101"/>
      <c r="N743" s="232"/>
      <c r="O743" s="268"/>
      <c r="P743" s="230">
        <v>2</v>
      </c>
      <c r="Q743" s="233"/>
      <c r="R743" s="285"/>
    </row>
    <row r="744" spans="1:18" ht="15.75" customHeight="1" x14ac:dyDescent="0.25">
      <c r="A744" s="84">
        <v>2102</v>
      </c>
      <c r="B744" s="87"/>
      <c r="C744" s="87"/>
      <c r="D744" s="87"/>
      <c r="E744" s="87"/>
      <c r="F744" s="87"/>
      <c r="G744" s="87"/>
      <c r="H744" s="87"/>
      <c r="I744" s="87"/>
      <c r="J744" s="87">
        <v>2</v>
      </c>
      <c r="K744" s="129"/>
      <c r="L744" s="241"/>
      <c r="M744" s="101"/>
      <c r="N744" s="232"/>
      <c r="O744" s="234"/>
      <c r="P744" s="230">
        <v>2</v>
      </c>
      <c r="Q744" s="233"/>
      <c r="R744" s="286"/>
    </row>
    <row r="745" spans="1:18" ht="15.75" customHeight="1" x14ac:dyDescent="0.25">
      <c r="A745" s="84">
        <v>2201</v>
      </c>
      <c r="B745" s="87"/>
      <c r="C745" s="87"/>
      <c r="D745" s="87"/>
      <c r="E745" s="87"/>
      <c r="F745" s="87"/>
      <c r="G745" s="87"/>
      <c r="H745" s="87"/>
      <c r="I745" s="87"/>
      <c r="J745" s="87">
        <v>2</v>
      </c>
      <c r="K745" s="129"/>
      <c r="L745" s="241"/>
      <c r="M745" s="101"/>
      <c r="N745" s="232"/>
      <c r="O745" s="111" t="s">
        <v>91</v>
      </c>
      <c r="P745" s="229">
        <v>87</v>
      </c>
      <c r="Q745" s="189">
        <f>K747</f>
        <v>84</v>
      </c>
      <c r="R745" s="114" t="s">
        <v>19</v>
      </c>
    </row>
    <row r="746" spans="1:18" ht="15.75" customHeight="1" x14ac:dyDescent="0.25">
      <c r="A746" s="84">
        <v>2202</v>
      </c>
      <c r="B746" s="87"/>
      <c r="C746" s="87"/>
      <c r="D746" s="87"/>
      <c r="E746" s="87"/>
      <c r="F746" s="87"/>
      <c r="G746" s="87"/>
      <c r="H746" s="87"/>
      <c r="I746" s="87"/>
      <c r="J746" s="87">
        <v>2</v>
      </c>
      <c r="K746" s="129">
        <v>2</v>
      </c>
      <c r="L746" s="243"/>
      <c r="M746" s="244"/>
      <c r="N746" s="245"/>
      <c r="O746" s="115" t="s">
        <v>92</v>
      </c>
      <c r="P746" s="116">
        <f>IF(P745/B730=0,"",P745/B730)</f>
        <v>0.78378378378378377</v>
      </c>
      <c r="Q746" s="190">
        <f>IF(P745/Q745=0,"",P745/Q745)</f>
        <v>1.0357142857142858</v>
      </c>
      <c r="R746" s="118" t="s">
        <v>93</v>
      </c>
    </row>
    <row r="747" spans="1:18" ht="18" customHeight="1" x14ac:dyDescent="0.25">
      <c r="A747" s="46"/>
      <c r="B747" s="296" t="s">
        <v>111</v>
      </c>
      <c r="C747" s="296"/>
      <c r="D747" s="296"/>
      <c r="E747" s="296"/>
      <c r="F747" s="296"/>
      <c r="G747" s="296"/>
      <c r="H747" s="296"/>
      <c r="I747" s="296"/>
      <c r="J747" s="296"/>
      <c r="K747" s="123">
        <f>SUM(K730:K743)</f>
        <v>84</v>
      </c>
      <c r="L747" s="124">
        <f>IF(K738=0,"",K738/B730)</f>
        <v>0.49549549549549549</v>
      </c>
      <c r="M747" s="124">
        <f>IF(K747=0,"",K747/B730)</f>
        <v>0.7567567567567568</v>
      </c>
      <c r="N747" s="124">
        <f>IF(K738=0,"",M747-L747)</f>
        <v>0.26126126126126131</v>
      </c>
      <c r="O747" s="1"/>
      <c r="P747" s="2"/>
      <c r="Q747" s="36"/>
      <c r="R747" s="1"/>
    </row>
    <row r="748" spans="1:18" ht="12.75" customHeight="1" x14ac:dyDescent="0.2">
      <c r="M748" s="1"/>
      <c r="N748" s="1"/>
      <c r="P748" s="1"/>
    </row>
    <row r="749" spans="1:18" ht="12.75" customHeight="1" x14ac:dyDescent="0.2">
      <c r="M749" s="1"/>
      <c r="N749" s="1"/>
      <c r="P749" s="1"/>
    </row>
    <row r="750" spans="1:18" ht="26.25" customHeight="1" x14ac:dyDescent="0.4">
      <c r="A750" s="3"/>
      <c r="B750" s="340" t="s">
        <v>101</v>
      </c>
      <c r="C750" s="315"/>
      <c r="D750" s="315"/>
      <c r="E750" s="315"/>
      <c r="F750" s="315"/>
      <c r="G750" s="315"/>
      <c r="H750" s="315"/>
      <c r="I750" s="315"/>
      <c r="J750" s="315"/>
      <c r="K750" s="208" t="s">
        <v>98</v>
      </c>
      <c r="L750" s="1"/>
      <c r="M750" s="1"/>
      <c r="N750" s="2"/>
      <c r="O750" s="1"/>
      <c r="P750" s="2"/>
      <c r="Q750" s="2"/>
      <c r="R750" s="2"/>
    </row>
    <row r="751" spans="1:18" ht="20.25" customHeight="1" x14ac:dyDescent="0.2">
      <c r="A751" s="334" t="s">
        <v>18</v>
      </c>
      <c r="B751" s="318" t="s">
        <v>102</v>
      </c>
      <c r="C751" s="319"/>
      <c r="D751" s="319"/>
      <c r="E751" s="319"/>
      <c r="F751" s="319"/>
      <c r="G751" s="319"/>
      <c r="H751" s="319"/>
      <c r="I751" s="319"/>
      <c r="J751" s="335"/>
      <c r="K751" s="341" t="s">
        <v>19</v>
      </c>
      <c r="L751" s="323" t="s">
        <v>11</v>
      </c>
      <c r="M751" s="323" t="s">
        <v>12</v>
      </c>
      <c r="N751" s="323" t="s">
        <v>13</v>
      </c>
      <c r="O751" s="323" t="s">
        <v>14</v>
      </c>
      <c r="P751" s="323" t="s">
        <v>15</v>
      </c>
      <c r="Q751" s="323" t="s">
        <v>16</v>
      </c>
      <c r="R751" s="323" t="s">
        <v>103</v>
      </c>
    </row>
    <row r="752" spans="1:18" ht="15.75" customHeight="1" x14ac:dyDescent="0.25">
      <c r="A752" s="317"/>
      <c r="B752" s="84" t="s">
        <v>104</v>
      </c>
      <c r="C752" s="84" t="s">
        <v>105</v>
      </c>
      <c r="D752" s="84" t="s">
        <v>106</v>
      </c>
      <c r="E752" s="84" t="s">
        <v>107</v>
      </c>
      <c r="F752" s="84" t="s">
        <v>108</v>
      </c>
      <c r="G752" s="84" t="s">
        <v>109</v>
      </c>
      <c r="H752" s="84" t="s">
        <v>110</v>
      </c>
      <c r="I752" s="84" t="s">
        <v>73</v>
      </c>
      <c r="J752" s="84" t="s">
        <v>74</v>
      </c>
      <c r="K752" s="322"/>
      <c r="L752" s="317"/>
      <c r="M752" s="317"/>
      <c r="N752" s="317"/>
      <c r="O752" s="317"/>
      <c r="P752" s="317"/>
      <c r="Q752" s="317"/>
      <c r="R752" s="317"/>
    </row>
    <row r="753" spans="1:19" ht="15.75" customHeight="1" x14ac:dyDescent="0.25">
      <c r="A753" s="84">
        <v>1501</v>
      </c>
      <c r="B753" s="87">
        <v>120</v>
      </c>
      <c r="C753" s="87"/>
      <c r="D753" s="87"/>
      <c r="E753" s="87"/>
      <c r="F753" s="87"/>
      <c r="G753" s="87"/>
      <c r="H753" s="87"/>
      <c r="I753" s="87"/>
      <c r="J753" s="87"/>
      <c r="K753" s="129"/>
      <c r="L753" s="238"/>
      <c r="M753" s="239"/>
      <c r="N753" s="240"/>
      <c r="O753" s="254"/>
      <c r="P753" s="92">
        <f>B753</f>
        <v>120</v>
      </c>
      <c r="Q753" s="255"/>
      <c r="R753" s="254"/>
    </row>
    <row r="754" spans="1:19" ht="15.75" customHeight="1" x14ac:dyDescent="0.25">
      <c r="A754" s="84">
        <v>1502</v>
      </c>
      <c r="B754" s="87"/>
      <c r="C754" s="87">
        <v>106</v>
      </c>
      <c r="D754" s="87"/>
      <c r="E754" s="87"/>
      <c r="F754" s="87"/>
      <c r="G754" s="87"/>
      <c r="H754" s="87"/>
      <c r="I754" s="87"/>
      <c r="J754" s="87"/>
      <c r="K754" s="129"/>
      <c r="L754" s="241"/>
      <c r="M754" s="101"/>
      <c r="N754" s="242"/>
      <c r="O754" s="96">
        <f>IF(C754=0,"",C754/B753)</f>
        <v>0.8833333333333333</v>
      </c>
      <c r="P754" s="97">
        <v>106</v>
      </c>
      <c r="Q754" s="256">
        <f t="shared" ref="Q754:Q761" si="116">IF(P754=0,"",P754/P753)</f>
        <v>0.8833333333333333</v>
      </c>
      <c r="R754" s="256">
        <f t="shared" ref="R754:R761" si="117">IF(P754=0,"",100%-Q754)</f>
        <v>0.1166666666666667</v>
      </c>
    </row>
    <row r="755" spans="1:19" ht="15.75" customHeight="1" x14ac:dyDescent="0.25">
      <c r="A755" s="84">
        <v>1601</v>
      </c>
      <c r="B755" s="87"/>
      <c r="C755" s="87"/>
      <c r="D755" s="87">
        <v>96</v>
      </c>
      <c r="E755" s="87"/>
      <c r="F755" s="87"/>
      <c r="G755" s="87"/>
      <c r="H755" s="87"/>
      <c r="I755" s="87"/>
      <c r="J755" s="87"/>
      <c r="K755" s="129"/>
      <c r="L755" s="241"/>
      <c r="M755" s="101"/>
      <c r="N755" s="242"/>
      <c r="O755" s="96">
        <f>IF(D755=0,"",D755/C754)</f>
        <v>0.90566037735849059</v>
      </c>
      <c r="P755" s="97">
        <v>102</v>
      </c>
      <c r="Q755" s="256">
        <f t="shared" si="116"/>
        <v>0.96226415094339623</v>
      </c>
      <c r="R755" s="256">
        <f t="shared" si="117"/>
        <v>3.7735849056603765E-2</v>
      </c>
      <c r="S755" s="14">
        <f>P755/P753</f>
        <v>0.85</v>
      </c>
    </row>
    <row r="756" spans="1:19" ht="15.75" customHeight="1" x14ac:dyDescent="0.25">
      <c r="A756" s="84">
        <v>1602</v>
      </c>
      <c r="B756" s="87"/>
      <c r="C756" s="87"/>
      <c r="D756" s="87"/>
      <c r="E756" s="87">
        <v>88</v>
      </c>
      <c r="F756" s="87"/>
      <c r="G756" s="87"/>
      <c r="H756" s="87"/>
      <c r="I756" s="87"/>
      <c r="J756" s="87"/>
      <c r="K756" s="129"/>
      <c r="L756" s="241"/>
      <c r="M756" s="101"/>
      <c r="N756" s="242"/>
      <c r="O756" s="96">
        <f>IF(E756=0,"",E756/D755)</f>
        <v>0.91666666666666663</v>
      </c>
      <c r="P756" s="97">
        <v>97</v>
      </c>
      <c r="Q756" s="256">
        <f t="shared" si="116"/>
        <v>0.9509803921568627</v>
      </c>
      <c r="R756" s="256">
        <f t="shared" si="117"/>
        <v>4.9019607843137303E-2</v>
      </c>
    </row>
    <row r="757" spans="1:19" ht="15.75" customHeight="1" x14ac:dyDescent="0.25">
      <c r="A757" s="84">
        <v>1701</v>
      </c>
      <c r="B757" s="87"/>
      <c r="C757" s="87"/>
      <c r="D757" s="87"/>
      <c r="E757" s="87"/>
      <c r="F757" s="87">
        <v>88</v>
      </c>
      <c r="G757" s="87"/>
      <c r="H757" s="87"/>
      <c r="I757" s="87"/>
      <c r="J757" s="87"/>
      <c r="K757" s="129"/>
      <c r="L757" s="241"/>
      <c r="M757" s="101"/>
      <c r="N757" s="242"/>
      <c r="O757" s="96">
        <f>IF(F757=0,"",F757/E756)</f>
        <v>1</v>
      </c>
      <c r="P757" s="97">
        <v>93</v>
      </c>
      <c r="Q757" s="256">
        <f t="shared" si="116"/>
        <v>0.95876288659793818</v>
      </c>
      <c r="R757" s="256">
        <f t="shared" si="117"/>
        <v>4.123711340206182E-2</v>
      </c>
    </row>
    <row r="758" spans="1:19" ht="15.75" customHeight="1" x14ac:dyDescent="0.25">
      <c r="A758" s="84">
        <v>1702</v>
      </c>
      <c r="B758" s="87"/>
      <c r="C758" s="87"/>
      <c r="D758" s="87"/>
      <c r="E758" s="87"/>
      <c r="F758" s="87"/>
      <c r="G758" s="87">
        <v>87</v>
      </c>
      <c r="H758" s="87"/>
      <c r="I758" s="87"/>
      <c r="J758" s="87"/>
      <c r="K758" s="129"/>
      <c r="L758" s="241"/>
      <c r="M758" s="101"/>
      <c r="N758" s="242"/>
      <c r="O758" s="96">
        <f>IF(G758=0,"",G758/F757)</f>
        <v>0.98863636363636365</v>
      </c>
      <c r="P758" s="97">
        <v>91</v>
      </c>
      <c r="Q758" s="256">
        <f t="shared" si="116"/>
        <v>0.978494623655914</v>
      </c>
      <c r="R758" s="256">
        <f t="shared" si="117"/>
        <v>2.1505376344086002E-2</v>
      </c>
    </row>
    <row r="759" spans="1:19" ht="15.75" customHeight="1" x14ac:dyDescent="0.25">
      <c r="A759" s="84">
        <v>1801</v>
      </c>
      <c r="B759" s="87"/>
      <c r="C759" s="87"/>
      <c r="D759" s="87"/>
      <c r="E759" s="87"/>
      <c r="F759" s="87"/>
      <c r="G759" s="87"/>
      <c r="H759" s="87">
        <v>85</v>
      </c>
      <c r="I759" s="87"/>
      <c r="J759" s="87"/>
      <c r="K759" s="129"/>
      <c r="L759" s="241"/>
      <c r="M759" s="101"/>
      <c r="N759" s="242"/>
      <c r="O759" s="96">
        <f>IF(H759=0,"",H759/G758)</f>
        <v>0.97701149425287359</v>
      </c>
      <c r="P759" s="97">
        <v>90</v>
      </c>
      <c r="Q759" s="256">
        <f t="shared" si="116"/>
        <v>0.98901098901098905</v>
      </c>
      <c r="R759" s="256">
        <f t="shared" si="117"/>
        <v>1.098901098901095E-2</v>
      </c>
    </row>
    <row r="760" spans="1:19" ht="15.75" customHeight="1" x14ac:dyDescent="0.25">
      <c r="A760" s="84">
        <v>1802</v>
      </c>
      <c r="B760" s="87"/>
      <c r="C760" s="87"/>
      <c r="D760" s="87"/>
      <c r="E760" s="87"/>
      <c r="F760" s="87"/>
      <c r="G760" s="87"/>
      <c r="H760" s="87"/>
      <c r="I760" s="87">
        <v>84</v>
      </c>
      <c r="J760" s="87"/>
      <c r="K760" s="129"/>
      <c r="L760" s="241"/>
      <c r="M760" s="101"/>
      <c r="N760" s="242"/>
      <c r="O760" s="96">
        <f>IF(I760=0,"",I760/H759)</f>
        <v>0.9882352941176471</v>
      </c>
      <c r="P760" s="97">
        <v>90</v>
      </c>
      <c r="Q760" s="256">
        <f t="shared" si="116"/>
        <v>1</v>
      </c>
      <c r="R760" s="256">
        <f t="shared" si="117"/>
        <v>0</v>
      </c>
    </row>
    <row r="761" spans="1:19" ht="15.75" customHeight="1" x14ac:dyDescent="0.25">
      <c r="A761" s="84">
        <v>1901</v>
      </c>
      <c r="B761" s="87"/>
      <c r="C761" s="87"/>
      <c r="D761" s="87"/>
      <c r="E761" s="87"/>
      <c r="F761" s="87"/>
      <c r="G761" s="87"/>
      <c r="H761" s="87"/>
      <c r="I761" s="87"/>
      <c r="J761" s="87">
        <v>84</v>
      </c>
      <c r="K761" s="129">
        <v>51</v>
      </c>
      <c r="L761" s="241"/>
      <c r="M761" s="101"/>
      <c r="N761" s="242"/>
      <c r="O761" s="126">
        <f>IF(J761=0,"",J761/I760)</f>
        <v>1</v>
      </c>
      <c r="P761" s="97">
        <v>90</v>
      </c>
      <c r="Q761" s="126">
        <f t="shared" si="116"/>
        <v>1</v>
      </c>
      <c r="R761" s="126">
        <f t="shared" si="117"/>
        <v>0</v>
      </c>
    </row>
    <row r="762" spans="1:19" ht="15.75" customHeight="1" x14ac:dyDescent="0.25">
      <c r="A762" s="84">
        <v>1902</v>
      </c>
      <c r="B762" s="87"/>
      <c r="C762" s="87"/>
      <c r="D762" s="87"/>
      <c r="E762" s="87"/>
      <c r="F762" s="87"/>
      <c r="G762" s="87"/>
      <c r="H762" s="87"/>
      <c r="I762" s="87"/>
      <c r="J762" s="87">
        <v>37</v>
      </c>
      <c r="K762" s="129">
        <v>25</v>
      </c>
      <c r="L762" s="241"/>
      <c r="M762" s="101"/>
      <c r="N762" s="232"/>
      <c r="O762" s="101"/>
      <c r="P762" s="97">
        <v>39</v>
      </c>
      <c r="Q762" s="101"/>
      <c r="R762" s="263"/>
    </row>
    <row r="763" spans="1:19" ht="15.75" customHeight="1" x14ac:dyDescent="0.25">
      <c r="A763" s="84">
        <v>2001</v>
      </c>
      <c r="B763" s="87"/>
      <c r="C763" s="87"/>
      <c r="D763" s="87"/>
      <c r="E763" s="87"/>
      <c r="F763" s="87"/>
      <c r="G763" s="87"/>
      <c r="H763" s="87"/>
      <c r="I763" s="87"/>
      <c r="J763" s="87">
        <v>7</v>
      </c>
      <c r="K763" s="129">
        <v>5</v>
      </c>
      <c r="L763" s="241"/>
      <c r="M763" s="101"/>
      <c r="N763" s="232"/>
      <c r="O763" s="205"/>
      <c r="P763" s="106">
        <v>11</v>
      </c>
      <c r="Q763" s="261"/>
      <c r="R763" s="205"/>
    </row>
    <row r="764" spans="1:19" ht="15.75" customHeight="1" x14ac:dyDescent="0.25">
      <c r="A764" s="84">
        <v>2002</v>
      </c>
      <c r="B764" s="87"/>
      <c r="C764" s="87"/>
      <c r="D764" s="87"/>
      <c r="E764" s="87"/>
      <c r="F764" s="87"/>
      <c r="G764" s="87"/>
      <c r="H764" s="87"/>
      <c r="I764" s="87"/>
      <c r="J764" s="87">
        <v>5</v>
      </c>
      <c r="K764" s="129">
        <v>4</v>
      </c>
      <c r="L764" s="241"/>
      <c r="M764" s="101"/>
      <c r="N764" s="232"/>
      <c r="O764" s="205"/>
      <c r="P764" s="106">
        <v>7</v>
      </c>
      <c r="Q764" s="261"/>
      <c r="R764" s="205"/>
    </row>
    <row r="765" spans="1:19" ht="15.75" customHeight="1" x14ac:dyDescent="0.25">
      <c r="A765" s="84">
        <v>2101</v>
      </c>
      <c r="B765" s="87"/>
      <c r="C765" s="87"/>
      <c r="D765" s="87"/>
      <c r="E765" s="87"/>
      <c r="F765" s="87"/>
      <c r="G765" s="87"/>
      <c r="H765" s="87"/>
      <c r="I765" s="87"/>
      <c r="J765" s="87">
        <v>2</v>
      </c>
      <c r="K765" s="129">
        <v>2</v>
      </c>
      <c r="L765" s="241"/>
      <c r="M765" s="101"/>
      <c r="N765" s="232"/>
      <c r="O765" s="205"/>
      <c r="P765" s="228">
        <v>3</v>
      </c>
      <c r="Q765" s="261"/>
      <c r="R765" s="205"/>
    </row>
    <row r="766" spans="1:19" ht="15.75" customHeight="1" x14ac:dyDescent="0.25">
      <c r="A766" s="84">
        <v>2102</v>
      </c>
      <c r="B766" s="87"/>
      <c r="C766" s="87"/>
      <c r="D766" s="87"/>
      <c r="E766" s="87"/>
      <c r="F766" s="87"/>
      <c r="G766" s="87"/>
      <c r="H766" s="87"/>
      <c r="I766" s="87"/>
      <c r="J766" s="87">
        <v>1</v>
      </c>
      <c r="K766" s="129">
        <v>1</v>
      </c>
      <c r="L766" s="241"/>
      <c r="M766" s="101"/>
      <c r="N766" s="232"/>
      <c r="O766" s="101"/>
      <c r="P766" s="230">
        <v>2</v>
      </c>
      <c r="Q766" s="262"/>
      <c r="R766" s="205"/>
    </row>
    <row r="767" spans="1:19" ht="15.75" customHeight="1" x14ac:dyDescent="0.25">
      <c r="A767" s="84">
        <v>2201</v>
      </c>
      <c r="B767" s="87"/>
      <c r="C767" s="87"/>
      <c r="D767" s="87"/>
      <c r="E767" s="87"/>
      <c r="F767" s="87"/>
      <c r="G767" s="87"/>
      <c r="H767" s="87"/>
      <c r="I767" s="87"/>
      <c r="J767" s="87">
        <v>1</v>
      </c>
      <c r="K767" s="129">
        <v>1</v>
      </c>
      <c r="L767" s="241"/>
      <c r="M767" s="101"/>
      <c r="N767" s="232"/>
      <c r="O767" s="111" t="s">
        <v>91</v>
      </c>
      <c r="P767" s="229">
        <v>81</v>
      </c>
      <c r="Q767" s="113">
        <f>K770</f>
        <v>89</v>
      </c>
      <c r="R767" s="114" t="s">
        <v>19</v>
      </c>
    </row>
    <row r="768" spans="1:19" ht="15.75" customHeight="1" x14ac:dyDescent="0.25">
      <c r="A768" s="84">
        <v>2202</v>
      </c>
      <c r="B768" s="87"/>
      <c r="C768" s="87"/>
      <c r="D768" s="87"/>
      <c r="E768" s="87"/>
      <c r="F768" s="87"/>
      <c r="G768" s="87"/>
      <c r="H768" s="87"/>
      <c r="I768" s="87"/>
      <c r="J768" s="87"/>
      <c r="K768" s="129"/>
      <c r="L768" s="241"/>
      <c r="M768" s="101"/>
      <c r="N768" s="232"/>
      <c r="O768" s="115" t="s">
        <v>92</v>
      </c>
      <c r="P768" s="116">
        <f>IF(P767/B753=0,"",P767/B753)</f>
        <v>0.67500000000000004</v>
      </c>
      <c r="Q768" s="117">
        <f>IF(P767/Q767=0,"",P767/Q767)</f>
        <v>0.9101123595505618</v>
      </c>
      <c r="R768" s="118" t="s">
        <v>93</v>
      </c>
    </row>
    <row r="769" spans="1:19" ht="15.75" customHeight="1" x14ac:dyDescent="0.25">
      <c r="A769" s="84">
        <v>2301</v>
      </c>
      <c r="B769" s="87"/>
      <c r="C769" s="87"/>
      <c r="D769" s="87"/>
      <c r="E769" s="87"/>
      <c r="F769" s="87"/>
      <c r="G769" s="87"/>
      <c r="H769" s="87"/>
      <c r="I769" s="87"/>
      <c r="J769" s="87"/>
      <c r="K769" s="129"/>
      <c r="L769" s="243"/>
      <c r="M769" s="244"/>
      <c r="N769" s="245"/>
      <c r="O769" s="120"/>
      <c r="P769" s="121"/>
      <c r="Q769" s="121"/>
      <c r="R769" s="122"/>
    </row>
    <row r="770" spans="1:19" ht="18" customHeight="1" x14ac:dyDescent="0.25">
      <c r="A770" s="46"/>
      <c r="B770" s="296" t="s">
        <v>111</v>
      </c>
      <c r="C770" s="296"/>
      <c r="D770" s="296"/>
      <c r="E770" s="296"/>
      <c r="F770" s="296"/>
      <c r="G770" s="296"/>
      <c r="H770" s="296"/>
      <c r="I770" s="296"/>
      <c r="J770" s="296"/>
      <c r="K770" s="123">
        <f>SUM(K753:K767)</f>
        <v>89</v>
      </c>
      <c r="L770" s="124">
        <f>IF(K761=0,"",K761/B753)</f>
        <v>0.42499999999999999</v>
      </c>
      <c r="M770" s="124">
        <f>IF(K770=0,"",K770/B753)</f>
        <v>0.7416666666666667</v>
      </c>
      <c r="N770" s="124">
        <f>IF(K761=0,"",M770-L770)</f>
        <v>0.31666666666666671</v>
      </c>
      <c r="O770" s="1"/>
      <c r="P770" s="2"/>
      <c r="Q770" s="36"/>
      <c r="R770" s="1"/>
    </row>
    <row r="771" spans="1:19" ht="12.75" customHeight="1" x14ac:dyDescent="0.2">
      <c r="M771" s="1"/>
      <c r="N771" s="1"/>
      <c r="P771" s="1"/>
    </row>
    <row r="772" spans="1:19" ht="12.75" customHeight="1" x14ac:dyDescent="0.2">
      <c r="M772" s="1"/>
      <c r="N772" s="1"/>
      <c r="P772" s="1"/>
    </row>
    <row r="773" spans="1:19" ht="26.25" customHeight="1" x14ac:dyDescent="0.4">
      <c r="A773" s="3"/>
      <c r="B773" s="340" t="s">
        <v>101</v>
      </c>
      <c r="C773" s="315"/>
      <c r="D773" s="315"/>
      <c r="E773" s="315"/>
      <c r="F773" s="315"/>
      <c r="G773" s="315"/>
      <c r="H773" s="315"/>
      <c r="I773" s="315"/>
      <c r="J773" s="315"/>
      <c r="K773" s="208" t="s">
        <v>112</v>
      </c>
      <c r="L773" s="1"/>
      <c r="M773" s="1"/>
      <c r="N773" s="2"/>
      <c r="O773" s="1"/>
      <c r="P773" s="2"/>
      <c r="Q773" s="2"/>
      <c r="R773" s="2"/>
    </row>
    <row r="774" spans="1:19" ht="20.25" customHeight="1" x14ac:dyDescent="0.2">
      <c r="A774" s="334" t="s">
        <v>18</v>
      </c>
      <c r="B774" s="318" t="s">
        <v>102</v>
      </c>
      <c r="C774" s="319"/>
      <c r="D774" s="319"/>
      <c r="E774" s="319"/>
      <c r="F774" s="319"/>
      <c r="G774" s="319"/>
      <c r="H774" s="319"/>
      <c r="I774" s="319"/>
      <c r="J774" s="335"/>
      <c r="K774" s="341" t="s">
        <v>19</v>
      </c>
      <c r="L774" s="323" t="s">
        <v>11</v>
      </c>
      <c r="M774" s="323" t="s">
        <v>12</v>
      </c>
      <c r="N774" s="323" t="s">
        <v>13</v>
      </c>
      <c r="O774" s="323" t="s">
        <v>14</v>
      </c>
      <c r="P774" s="323" t="s">
        <v>15</v>
      </c>
      <c r="Q774" s="323" t="s">
        <v>16</v>
      </c>
      <c r="R774" s="323" t="s">
        <v>103</v>
      </c>
    </row>
    <row r="775" spans="1:19" ht="15.75" customHeight="1" x14ac:dyDescent="0.25">
      <c r="A775" s="317"/>
      <c r="B775" s="84" t="s">
        <v>104</v>
      </c>
      <c r="C775" s="84" t="s">
        <v>105</v>
      </c>
      <c r="D775" s="84" t="s">
        <v>106</v>
      </c>
      <c r="E775" s="84" t="s">
        <v>107</v>
      </c>
      <c r="F775" s="84" t="s">
        <v>108</v>
      </c>
      <c r="G775" s="84" t="s">
        <v>109</v>
      </c>
      <c r="H775" s="84" t="s">
        <v>110</v>
      </c>
      <c r="I775" s="84" t="s">
        <v>73</v>
      </c>
      <c r="J775" s="84" t="s">
        <v>74</v>
      </c>
      <c r="K775" s="322"/>
      <c r="L775" s="317"/>
      <c r="M775" s="317"/>
      <c r="N775" s="317"/>
      <c r="O775" s="317"/>
      <c r="P775" s="317"/>
      <c r="Q775" s="317"/>
      <c r="R775" s="317"/>
    </row>
    <row r="776" spans="1:19" ht="15.75" customHeight="1" x14ac:dyDescent="0.25">
      <c r="A776" s="84">
        <v>1502</v>
      </c>
      <c r="B776" s="87">
        <v>98</v>
      </c>
      <c r="C776" s="87"/>
      <c r="D776" s="87"/>
      <c r="E776" s="87"/>
      <c r="F776" s="87"/>
      <c r="G776" s="87"/>
      <c r="H776" s="87"/>
      <c r="I776" s="87"/>
      <c r="J776" s="87"/>
      <c r="K776" s="129"/>
      <c r="L776" s="238"/>
      <c r="M776" s="239"/>
      <c r="N776" s="240"/>
      <c r="O776" s="254"/>
      <c r="P776" s="92">
        <f>B776</f>
        <v>98</v>
      </c>
      <c r="Q776" s="255"/>
      <c r="R776" s="254"/>
    </row>
    <row r="777" spans="1:19" ht="15.75" customHeight="1" x14ac:dyDescent="0.25">
      <c r="A777" s="84">
        <v>1601</v>
      </c>
      <c r="B777" s="87"/>
      <c r="C777" s="87">
        <v>87</v>
      </c>
      <c r="D777" s="87"/>
      <c r="E777" s="87"/>
      <c r="F777" s="87"/>
      <c r="G777" s="87"/>
      <c r="H777" s="87"/>
      <c r="I777" s="87"/>
      <c r="J777" s="87"/>
      <c r="K777" s="129"/>
      <c r="L777" s="241"/>
      <c r="M777" s="101"/>
      <c r="N777" s="242"/>
      <c r="O777" s="96">
        <f>IF(C777=0,"",C777/B776)</f>
        <v>0.88775510204081631</v>
      </c>
      <c r="P777" s="97">
        <v>87</v>
      </c>
      <c r="Q777" s="256">
        <f t="shared" ref="Q777:Q784" si="118">IF(P777=0,"",P777/P776)</f>
        <v>0.88775510204081631</v>
      </c>
      <c r="R777" s="256">
        <f t="shared" ref="R777:R784" si="119">IF(P777=0,"",100%-Q777)</f>
        <v>0.11224489795918369</v>
      </c>
    </row>
    <row r="778" spans="1:19" ht="15.75" customHeight="1" x14ac:dyDescent="0.25">
      <c r="A778" s="84">
        <v>1602</v>
      </c>
      <c r="B778" s="87"/>
      <c r="C778" s="87"/>
      <c r="D778" s="87">
        <v>80</v>
      </c>
      <c r="E778" s="87"/>
      <c r="F778" s="87"/>
      <c r="G778" s="87"/>
      <c r="H778" s="87"/>
      <c r="I778" s="87"/>
      <c r="J778" s="87"/>
      <c r="K778" s="129"/>
      <c r="L778" s="241"/>
      <c r="M778" s="101"/>
      <c r="N778" s="242"/>
      <c r="O778" s="96">
        <f>IF(D778=0,"",D778/C777)</f>
        <v>0.91954022988505746</v>
      </c>
      <c r="P778" s="97">
        <v>81</v>
      </c>
      <c r="Q778" s="256">
        <f t="shared" si="118"/>
        <v>0.93103448275862066</v>
      </c>
      <c r="R778" s="256">
        <f t="shared" si="119"/>
        <v>6.8965517241379337E-2</v>
      </c>
      <c r="S778" s="14">
        <f>P778/P776</f>
        <v>0.82653061224489799</v>
      </c>
    </row>
    <row r="779" spans="1:19" ht="15.75" customHeight="1" x14ac:dyDescent="0.25">
      <c r="A779" s="84">
        <v>1701</v>
      </c>
      <c r="B779" s="87"/>
      <c r="C779" s="87"/>
      <c r="D779" s="87"/>
      <c r="E779" s="87">
        <v>76</v>
      </c>
      <c r="F779" s="87"/>
      <c r="G779" s="87"/>
      <c r="H779" s="87"/>
      <c r="I779" s="87"/>
      <c r="J779" s="87"/>
      <c r="K779" s="129"/>
      <c r="L779" s="241"/>
      <c r="M779" s="101"/>
      <c r="N779" s="242"/>
      <c r="O779" s="96">
        <f>IF(E779=0,"",E779/D778)</f>
        <v>0.95</v>
      </c>
      <c r="P779" s="97">
        <v>78</v>
      </c>
      <c r="Q779" s="256">
        <f t="shared" si="118"/>
        <v>0.96296296296296291</v>
      </c>
      <c r="R779" s="256">
        <f t="shared" si="119"/>
        <v>3.703703703703709E-2</v>
      </c>
    </row>
    <row r="780" spans="1:19" ht="15.75" customHeight="1" x14ac:dyDescent="0.25">
      <c r="A780" s="84">
        <v>1702</v>
      </c>
      <c r="B780" s="87"/>
      <c r="C780" s="87"/>
      <c r="D780" s="87"/>
      <c r="E780" s="87"/>
      <c r="F780" s="87">
        <v>70</v>
      </c>
      <c r="G780" s="87"/>
      <c r="H780" s="87"/>
      <c r="I780" s="87"/>
      <c r="J780" s="87"/>
      <c r="K780" s="129"/>
      <c r="L780" s="241"/>
      <c r="M780" s="101"/>
      <c r="N780" s="242"/>
      <c r="O780" s="96">
        <f>IF(F780=0,"",F780/E779)</f>
        <v>0.92105263157894735</v>
      </c>
      <c r="P780" s="97">
        <v>75</v>
      </c>
      <c r="Q780" s="256">
        <f t="shared" si="118"/>
        <v>0.96153846153846156</v>
      </c>
      <c r="R780" s="256">
        <f t="shared" si="119"/>
        <v>3.8461538461538436E-2</v>
      </c>
    </row>
    <row r="781" spans="1:19" ht="15.75" customHeight="1" x14ac:dyDescent="0.25">
      <c r="A781" s="84">
        <v>1801</v>
      </c>
      <c r="B781" s="87"/>
      <c r="C781" s="87"/>
      <c r="D781" s="87"/>
      <c r="E781" s="87"/>
      <c r="F781" s="87"/>
      <c r="G781" s="87">
        <v>70</v>
      </c>
      <c r="H781" s="87"/>
      <c r="I781" s="87"/>
      <c r="J781" s="87"/>
      <c r="K781" s="129"/>
      <c r="L781" s="241"/>
      <c r="M781" s="101"/>
      <c r="N781" s="242"/>
      <c r="O781" s="96">
        <f>IF(G781=0,"",G781/F780)</f>
        <v>1</v>
      </c>
      <c r="P781" s="97">
        <v>75</v>
      </c>
      <c r="Q781" s="256">
        <f t="shared" si="118"/>
        <v>1</v>
      </c>
      <c r="R781" s="256">
        <f t="shared" si="119"/>
        <v>0</v>
      </c>
    </row>
    <row r="782" spans="1:19" ht="15.75" customHeight="1" x14ac:dyDescent="0.25">
      <c r="A782" s="84">
        <v>1802</v>
      </c>
      <c r="B782" s="87"/>
      <c r="C782" s="87"/>
      <c r="D782" s="87"/>
      <c r="E782" s="87"/>
      <c r="F782" s="87"/>
      <c r="G782" s="87"/>
      <c r="H782" s="87">
        <v>66</v>
      </c>
      <c r="I782" s="87"/>
      <c r="J782" s="87"/>
      <c r="K782" s="129"/>
      <c r="L782" s="241"/>
      <c r="M782" s="101"/>
      <c r="N782" s="242"/>
      <c r="O782" s="96">
        <f>IF(H782=0,"",H782/G781)</f>
        <v>0.94285714285714284</v>
      </c>
      <c r="P782" s="97">
        <v>73</v>
      </c>
      <c r="Q782" s="256">
        <f t="shared" si="118"/>
        <v>0.97333333333333338</v>
      </c>
      <c r="R782" s="256">
        <f t="shared" si="119"/>
        <v>2.6666666666666616E-2</v>
      </c>
    </row>
    <row r="783" spans="1:19" ht="15.75" customHeight="1" x14ac:dyDescent="0.25">
      <c r="A783" s="84">
        <v>1901</v>
      </c>
      <c r="B783" s="87"/>
      <c r="C783" s="87"/>
      <c r="D783" s="87"/>
      <c r="E783" s="87"/>
      <c r="F783" s="87"/>
      <c r="G783" s="87"/>
      <c r="H783" s="87"/>
      <c r="I783" s="87">
        <v>62</v>
      </c>
      <c r="J783" s="87"/>
      <c r="K783" s="129"/>
      <c r="L783" s="241"/>
      <c r="M783" s="101"/>
      <c r="N783" s="242"/>
      <c r="O783" s="96">
        <f>IF(I783=0,"",I783/H782)</f>
        <v>0.93939393939393945</v>
      </c>
      <c r="P783" s="97">
        <v>72</v>
      </c>
      <c r="Q783" s="256">
        <f t="shared" si="118"/>
        <v>0.98630136986301364</v>
      </c>
      <c r="R783" s="256">
        <f t="shared" si="119"/>
        <v>1.3698630136986356E-2</v>
      </c>
    </row>
    <row r="784" spans="1:19" ht="15.75" customHeight="1" x14ac:dyDescent="0.25">
      <c r="A784" s="84">
        <v>1902</v>
      </c>
      <c r="B784" s="87"/>
      <c r="C784" s="87"/>
      <c r="D784" s="87"/>
      <c r="E784" s="87"/>
      <c r="F784" s="87"/>
      <c r="G784" s="87"/>
      <c r="H784" s="87"/>
      <c r="I784" s="87"/>
      <c r="J784" s="87">
        <v>56</v>
      </c>
      <c r="K784" s="129">
        <v>35</v>
      </c>
      <c r="L784" s="241"/>
      <c r="M784" s="101"/>
      <c r="N784" s="242"/>
      <c r="O784" s="126">
        <f>IF(J784=0,"",J784/I783)</f>
        <v>0.90322580645161288</v>
      </c>
      <c r="P784" s="97">
        <v>72</v>
      </c>
      <c r="Q784" s="126">
        <f t="shared" si="118"/>
        <v>1</v>
      </c>
      <c r="R784" s="126">
        <f t="shared" si="119"/>
        <v>0</v>
      </c>
    </row>
    <row r="785" spans="1:18" ht="15.75" customHeight="1" x14ac:dyDescent="0.25">
      <c r="A785" s="84">
        <v>2001</v>
      </c>
      <c r="B785" s="87"/>
      <c r="C785" s="87"/>
      <c r="D785" s="87"/>
      <c r="E785" s="87"/>
      <c r="F785" s="87"/>
      <c r="G785" s="87"/>
      <c r="H785" s="87"/>
      <c r="I785" s="87"/>
      <c r="J785" s="87">
        <v>30</v>
      </c>
      <c r="K785" s="129">
        <v>23</v>
      </c>
      <c r="L785" s="241"/>
      <c r="M785" s="101"/>
      <c r="N785" s="232"/>
      <c r="O785" s="101"/>
      <c r="P785" s="97">
        <v>33</v>
      </c>
      <c r="Q785" s="101"/>
      <c r="R785" s="263"/>
    </row>
    <row r="786" spans="1:18" ht="15.75" customHeight="1" x14ac:dyDescent="0.25">
      <c r="A786" s="84">
        <v>2002</v>
      </c>
      <c r="B786" s="87"/>
      <c r="C786" s="87"/>
      <c r="D786" s="87"/>
      <c r="E786" s="87"/>
      <c r="F786" s="87"/>
      <c r="G786" s="87"/>
      <c r="H786" s="87"/>
      <c r="I786" s="87"/>
      <c r="J786" s="87">
        <v>10</v>
      </c>
      <c r="K786" s="129">
        <v>9</v>
      </c>
      <c r="L786" s="241"/>
      <c r="M786" s="101"/>
      <c r="N786" s="232"/>
      <c r="O786" s="205"/>
      <c r="P786" s="106">
        <v>10</v>
      </c>
      <c r="Q786" s="261"/>
      <c r="R786" s="205"/>
    </row>
    <row r="787" spans="1:18" ht="15.75" customHeight="1" x14ac:dyDescent="0.25">
      <c r="A787" s="84">
        <v>2101</v>
      </c>
      <c r="B787" s="87"/>
      <c r="C787" s="87"/>
      <c r="D787" s="87"/>
      <c r="E787" s="87"/>
      <c r="F787" s="87"/>
      <c r="G787" s="87"/>
      <c r="H787" s="87"/>
      <c r="I787" s="87"/>
      <c r="J787" s="87">
        <v>3</v>
      </c>
      <c r="K787" s="129">
        <v>2</v>
      </c>
      <c r="L787" s="241"/>
      <c r="M787" s="101"/>
      <c r="N787" s="232"/>
      <c r="O787" s="205"/>
      <c r="P787" s="106">
        <v>3</v>
      </c>
      <c r="Q787" s="261"/>
      <c r="R787" s="205"/>
    </row>
    <row r="788" spans="1:18" ht="15.75" customHeight="1" x14ac:dyDescent="0.25">
      <c r="A788" s="84">
        <v>2102</v>
      </c>
      <c r="B788" s="87"/>
      <c r="C788" s="87"/>
      <c r="D788" s="87"/>
      <c r="E788" s="87"/>
      <c r="F788" s="87"/>
      <c r="G788" s="87"/>
      <c r="H788" s="87"/>
      <c r="I788" s="87"/>
      <c r="J788" s="87">
        <v>3</v>
      </c>
      <c r="K788" s="129">
        <v>1</v>
      </c>
      <c r="L788" s="241"/>
      <c r="M788" s="101"/>
      <c r="N788" s="232"/>
      <c r="O788" s="205"/>
      <c r="P788" s="228">
        <v>3</v>
      </c>
      <c r="Q788" s="261"/>
      <c r="R788" s="205"/>
    </row>
    <row r="789" spans="1:18" ht="15.75" customHeight="1" x14ac:dyDescent="0.25">
      <c r="A789" s="84">
        <v>2201</v>
      </c>
      <c r="B789" s="87"/>
      <c r="C789" s="87"/>
      <c r="D789" s="87"/>
      <c r="E789" s="87"/>
      <c r="F789" s="87"/>
      <c r="G789" s="87"/>
      <c r="H789" s="87"/>
      <c r="I789" s="87"/>
      <c r="J789" s="87">
        <v>1</v>
      </c>
      <c r="K789" s="129">
        <v>1</v>
      </c>
      <c r="L789" s="241"/>
      <c r="M789" s="101"/>
      <c r="N789" s="232"/>
      <c r="O789" s="101"/>
      <c r="P789" s="230">
        <v>2</v>
      </c>
      <c r="Q789" s="262"/>
      <c r="R789" s="205"/>
    </row>
    <row r="790" spans="1:18" ht="15.75" customHeight="1" x14ac:dyDescent="0.25">
      <c r="A790" s="84">
        <v>2202</v>
      </c>
      <c r="B790" s="87"/>
      <c r="C790" s="87"/>
      <c r="D790" s="87"/>
      <c r="E790" s="87"/>
      <c r="F790" s="87"/>
      <c r="G790" s="87"/>
      <c r="H790" s="87"/>
      <c r="I790" s="87"/>
      <c r="J790" s="87"/>
      <c r="K790" s="129"/>
      <c r="L790" s="241"/>
      <c r="M790" s="101"/>
      <c r="N790" s="232"/>
      <c r="O790" s="111" t="s">
        <v>91</v>
      </c>
      <c r="P790" s="229">
        <v>65</v>
      </c>
      <c r="Q790" s="113">
        <f>K793</f>
        <v>71</v>
      </c>
      <c r="R790" s="114" t="s">
        <v>19</v>
      </c>
    </row>
    <row r="791" spans="1:18" ht="15.75" customHeight="1" x14ac:dyDescent="0.25">
      <c r="A791" s="84">
        <v>2301</v>
      </c>
      <c r="B791" s="87"/>
      <c r="C791" s="87"/>
      <c r="D791" s="87"/>
      <c r="E791" s="87"/>
      <c r="F791" s="87"/>
      <c r="G791" s="87"/>
      <c r="H791" s="87"/>
      <c r="I791" s="87"/>
      <c r="J791" s="87"/>
      <c r="K791" s="129"/>
      <c r="L791" s="241"/>
      <c r="M791" s="101"/>
      <c r="N791" s="232"/>
      <c r="O791" s="115" t="s">
        <v>92</v>
      </c>
      <c r="P791" s="116">
        <f>IF(P790/B776=0,"",P790/B776)</f>
        <v>0.66326530612244894</v>
      </c>
      <c r="Q791" s="117">
        <f>IF(P790/Q790=0,"",P790/Q790)</f>
        <v>0.91549295774647887</v>
      </c>
      <c r="R791" s="118" t="s">
        <v>93</v>
      </c>
    </row>
    <row r="792" spans="1:18" ht="15.75" customHeight="1" x14ac:dyDescent="0.25">
      <c r="A792" s="84">
        <v>2302</v>
      </c>
      <c r="B792" s="87"/>
      <c r="C792" s="87"/>
      <c r="D792" s="87"/>
      <c r="E792" s="87"/>
      <c r="F792" s="87"/>
      <c r="G792" s="87"/>
      <c r="H792" s="87"/>
      <c r="I792" s="87"/>
      <c r="J792" s="87"/>
      <c r="K792" s="129"/>
      <c r="L792" s="243"/>
      <c r="M792" s="244"/>
      <c r="N792" s="245"/>
      <c r="O792" s="120"/>
      <c r="P792" s="121"/>
      <c r="Q792" s="121"/>
      <c r="R792" s="122"/>
    </row>
    <row r="793" spans="1:18" ht="18" customHeight="1" x14ac:dyDescent="0.25">
      <c r="A793" s="46"/>
      <c r="B793" s="296" t="s">
        <v>111</v>
      </c>
      <c r="C793" s="296"/>
      <c r="D793" s="296"/>
      <c r="E793" s="296"/>
      <c r="F793" s="296"/>
      <c r="G793" s="296"/>
      <c r="H793" s="296"/>
      <c r="I793" s="296"/>
      <c r="J793" s="296"/>
      <c r="K793" s="123">
        <f>SUM(K776:K789)</f>
        <v>71</v>
      </c>
      <c r="L793" s="124">
        <f>IF(K784=0,"",K784/B776)</f>
        <v>0.35714285714285715</v>
      </c>
      <c r="M793" s="124">
        <f>IF(K793=0,"",K793/B776)</f>
        <v>0.72448979591836737</v>
      </c>
      <c r="N793" s="124">
        <f>IF(K784=0,"",M793-L793)</f>
        <v>0.36734693877551022</v>
      </c>
      <c r="O793" s="1"/>
      <c r="P793" s="2"/>
      <c r="Q793" s="36"/>
      <c r="R793" s="1"/>
    </row>
    <row r="794" spans="1:18" ht="12.75" customHeight="1" x14ac:dyDescent="0.2">
      <c r="M794" s="1"/>
      <c r="N794" s="1"/>
      <c r="P794" s="1"/>
    </row>
    <row r="795" spans="1:18" ht="12.75" customHeight="1" x14ac:dyDescent="0.2">
      <c r="M795" s="1"/>
      <c r="N795" s="1"/>
      <c r="P795" s="1"/>
    </row>
    <row r="796" spans="1:18" ht="26.25" customHeight="1" x14ac:dyDescent="0.4">
      <c r="A796" s="3"/>
      <c r="B796" s="340" t="s">
        <v>101</v>
      </c>
      <c r="C796" s="315"/>
      <c r="D796" s="315"/>
      <c r="E796" s="315"/>
      <c r="F796" s="315"/>
      <c r="G796" s="315"/>
      <c r="H796" s="315"/>
      <c r="I796" s="315"/>
      <c r="J796" s="315"/>
      <c r="K796" s="208" t="s">
        <v>113</v>
      </c>
      <c r="L796" s="1"/>
      <c r="M796" s="1"/>
      <c r="N796" s="2"/>
      <c r="O796" s="1"/>
      <c r="P796" s="2"/>
      <c r="Q796" s="2"/>
      <c r="R796" s="2"/>
    </row>
    <row r="797" spans="1:18" ht="20.25" customHeight="1" x14ac:dyDescent="0.2">
      <c r="A797" s="334" t="s">
        <v>18</v>
      </c>
      <c r="B797" s="318" t="s">
        <v>102</v>
      </c>
      <c r="C797" s="319"/>
      <c r="D797" s="319"/>
      <c r="E797" s="319"/>
      <c r="F797" s="319"/>
      <c r="G797" s="319"/>
      <c r="H797" s="319"/>
      <c r="I797" s="319"/>
      <c r="J797" s="335"/>
      <c r="K797" s="341" t="s">
        <v>19</v>
      </c>
      <c r="L797" s="323" t="s">
        <v>11</v>
      </c>
      <c r="M797" s="323" t="s">
        <v>12</v>
      </c>
      <c r="N797" s="323" t="s">
        <v>13</v>
      </c>
      <c r="O797" s="323" t="s">
        <v>14</v>
      </c>
      <c r="P797" s="323" t="s">
        <v>15</v>
      </c>
      <c r="Q797" s="323" t="s">
        <v>16</v>
      </c>
      <c r="R797" s="323" t="s">
        <v>103</v>
      </c>
    </row>
    <row r="798" spans="1:18" ht="15.75" customHeight="1" x14ac:dyDescent="0.25">
      <c r="A798" s="317"/>
      <c r="B798" s="84" t="s">
        <v>104</v>
      </c>
      <c r="C798" s="84" t="s">
        <v>105</v>
      </c>
      <c r="D798" s="84" t="s">
        <v>106</v>
      </c>
      <c r="E798" s="84" t="s">
        <v>107</v>
      </c>
      <c r="F798" s="84" t="s">
        <v>108</v>
      </c>
      <c r="G798" s="84" t="s">
        <v>109</v>
      </c>
      <c r="H798" s="84" t="s">
        <v>110</v>
      </c>
      <c r="I798" s="84" t="s">
        <v>73</v>
      </c>
      <c r="J798" s="84" t="s">
        <v>74</v>
      </c>
      <c r="K798" s="322"/>
      <c r="L798" s="317"/>
      <c r="M798" s="317"/>
      <c r="N798" s="317"/>
      <c r="O798" s="317"/>
      <c r="P798" s="317"/>
      <c r="Q798" s="317"/>
      <c r="R798" s="317"/>
    </row>
    <row r="799" spans="1:18" ht="15.75" customHeight="1" x14ac:dyDescent="0.25">
      <c r="A799" s="84">
        <v>1601</v>
      </c>
      <c r="B799" s="87">
        <v>108</v>
      </c>
      <c r="C799" s="87"/>
      <c r="D799" s="87"/>
      <c r="E799" s="87"/>
      <c r="F799" s="87"/>
      <c r="G799" s="87"/>
      <c r="H799" s="87"/>
      <c r="I799" s="87"/>
      <c r="J799" s="87"/>
      <c r="K799" s="129"/>
      <c r="L799" s="238"/>
      <c r="M799" s="239"/>
      <c r="N799" s="240"/>
      <c r="O799" s="254"/>
      <c r="P799" s="92">
        <f>B799</f>
        <v>108</v>
      </c>
      <c r="Q799" s="255"/>
      <c r="R799" s="254"/>
    </row>
    <row r="800" spans="1:18" ht="15.75" customHeight="1" x14ac:dyDescent="0.25">
      <c r="A800" s="84">
        <v>1602</v>
      </c>
      <c r="B800" s="87"/>
      <c r="C800" s="87">
        <v>107</v>
      </c>
      <c r="D800" s="87"/>
      <c r="E800" s="87"/>
      <c r="F800" s="87"/>
      <c r="G800" s="87"/>
      <c r="H800" s="87"/>
      <c r="I800" s="87"/>
      <c r="J800" s="87"/>
      <c r="K800" s="129"/>
      <c r="L800" s="241"/>
      <c r="M800" s="101"/>
      <c r="N800" s="242"/>
      <c r="O800" s="96">
        <f>IF(C800=0,"",C800/B799)</f>
        <v>0.9907407407407407</v>
      </c>
      <c r="P800" s="97">
        <v>108</v>
      </c>
      <c r="Q800" s="256">
        <f t="shared" ref="Q800:Q807" si="120">IF(P800=0,"",P800/P799)</f>
        <v>1</v>
      </c>
      <c r="R800" s="256">
        <f t="shared" ref="R800:R807" si="121">IF(P800=0,"",100%-Q800)</f>
        <v>0</v>
      </c>
    </row>
    <row r="801" spans="1:19" ht="15.75" customHeight="1" x14ac:dyDescent="0.25">
      <c r="A801" s="84">
        <v>1701</v>
      </c>
      <c r="B801" s="87"/>
      <c r="C801" s="87"/>
      <c r="D801" s="87">
        <v>95</v>
      </c>
      <c r="E801" s="87"/>
      <c r="F801" s="87"/>
      <c r="G801" s="87"/>
      <c r="H801" s="87"/>
      <c r="I801" s="87"/>
      <c r="J801" s="87"/>
      <c r="K801" s="129"/>
      <c r="L801" s="241"/>
      <c r="M801" s="101"/>
      <c r="N801" s="242"/>
      <c r="O801" s="96">
        <f>IF(D801=0,"",D801/C800)</f>
        <v>0.88785046728971961</v>
      </c>
      <c r="P801" s="97">
        <v>101</v>
      </c>
      <c r="Q801" s="256">
        <f t="shared" si="120"/>
        <v>0.93518518518518523</v>
      </c>
      <c r="R801" s="256">
        <f t="shared" si="121"/>
        <v>6.481481481481477E-2</v>
      </c>
      <c r="S801" s="14">
        <f>P801/P799</f>
        <v>0.93518518518518523</v>
      </c>
    </row>
    <row r="802" spans="1:19" ht="15.75" customHeight="1" x14ac:dyDescent="0.25">
      <c r="A802" s="84">
        <v>1702</v>
      </c>
      <c r="B802" s="87"/>
      <c r="C802" s="87"/>
      <c r="D802" s="87"/>
      <c r="E802" s="87">
        <v>89</v>
      </c>
      <c r="F802" s="87"/>
      <c r="G802" s="87"/>
      <c r="H802" s="87"/>
      <c r="I802" s="87"/>
      <c r="J802" s="87"/>
      <c r="K802" s="129"/>
      <c r="L802" s="241"/>
      <c r="M802" s="101"/>
      <c r="N802" s="242"/>
      <c r="O802" s="96">
        <f>IF(E802=0,"",E802/D801)</f>
        <v>0.93684210526315792</v>
      </c>
      <c r="P802" s="97">
        <v>95</v>
      </c>
      <c r="Q802" s="256">
        <f t="shared" si="120"/>
        <v>0.94059405940594054</v>
      </c>
      <c r="R802" s="256">
        <f t="shared" si="121"/>
        <v>5.9405940594059459E-2</v>
      </c>
    </row>
    <row r="803" spans="1:19" ht="15.75" customHeight="1" x14ac:dyDescent="0.25">
      <c r="A803" s="84">
        <v>1801</v>
      </c>
      <c r="B803" s="87"/>
      <c r="C803" s="87"/>
      <c r="D803" s="87"/>
      <c r="E803" s="87"/>
      <c r="F803" s="87">
        <v>89</v>
      </c>
      <c r="G803" s="87"/>
      <c r="H803" s="87"/>
      <c r="I803" s="87"/>
      <c r="J803" s="87"/>
      <c r="K803" s="129"/>
      <c r="L803" s="241"/>
      <c r="M803" s="101"/>
      <c r="N803" s="242"/>
      <c r="O803" s="96">
        <f>IF(F803=0,"",F803/E802)</f>
        <v>1</v>
      </c>
      <c r="P803" s="97">
        <v>91</v>
      </c>
      <c r="Q803" s="256">
        <f t="shared" si="120"/>
        <v>0.95789473684210524</v>
      </c>
      <c r="R803" s="256">
        <f t="shared" si="121"/>
        <v>4.2105263157894757E-2</v>
      </c>
    </row>
    <row r="804" spans="1:19" ht="15.75" customHeight="1" x14ac:dyDescent="0.25">
      <c r="A804" s="84">
        <v>1802</v>
      </c>
      <c r="B804" s="87"/>
      <c r="C804" s="87"/>
      <c r="D804" s="87"/>
      <c r="E804" s="87"/>
      <c r="F804" s="87"/>
      <c r="G804" s="87">
        <v>84</v>
      </c>
      <c r="H804" s="87"/>
      <c r="I804" s="87"/>
      <c r="J804" s="87"/>
      <c r="K804" s="129"/>
      <c r="L804" s="241"/>
      <c r="M804" s="101"/>
      <c r="N804" s="242"/>
      <c r="O804" s="96">
        <f>IF(G804=0,"",G804/F803)</f>
        <v>0.9438202247191011</v>
      </c>
      <c r="P804" s="97">
        <v>91</v>
      </c>
      <c r="Q804" s="256">
        <f t="shared" si="120"/>
        <v>1</v>
      </c>
      <c r="R804" s="256">
        <f t="shared" si="121"/>
        <v>0</v>
      </c>
    </row>
    <row r="805" spans="1:19" ht="15.75" customHeight="1" x14ac:dyDescent="0.25">
      <c r="A805" s="84">
        <v>1901</v>
      </c>
      <c r="B805" s="87"/>
      <c r="C805" s="87"/>
      <c r="D805" s="87"/>
      <c r="E805" s="87"/>
      <c r="F805" s="87"/>
      <c r="G805" s="87"/>
      <c r="H805" s="87">
        <v>81</v>
      </c>
      <c r="I805" s="87"/>
      <c r="J805" s="87"/>
      <c r="K805" s="129">
        <v>1</v>
      </c>
      <c r="L805" s="241"/>
      <c r="M805" s="101"/>
      <c r="N805" s="242"/>
      <c r="O805" s="96">
        <f>IF(H805=0,"",H805/G804)</f>
        <v>0.9642857142857143</v>
      </c>
      <c r="P805" s="97">
        <v>89</v>
      </c>
      <c r="Q805" s="256">
        <f t="shared" si="120"/>
        <v>0.97802197802197799</v>
      </c>
      <c r="R805" s="256">
        <f t="shared" si="121"/>
        <v>2.1978021978022011E-2</v>
      </c>
    </row>
    <row r="806" spans="1:19" ht="15.75" customHeight="1" x14ac:dyDescent="0.25">
      <c r="A806" s="84">
        <v>1902</v>
      </c>
      <c r="B806" s="87"/>
      <c r="C806" s="87"/>
      <c r="D806" s="87"/>
      <c r="E806" s="87"/>
      <c r="F806" s="87"/>
      <c r="G806" s="87"/>
      <c r="H806" s="87"/>
      <c r="I806" s="87">
        <v>75</v>
      </c>
      <c r="J806" s="87"/>
      <c r="K806" s="129"/>
      <c r="L806" s="241"/>
      <c r="M806" s="101"/>
      <c r="N806" s="242"/>
      <c r="O806" s="96">
        <f>IF(I806=0,"",I806/H805)</f>
        <v>0.92592592592592593</v>
      </c>
      <c r="P806" s="97">
        <v>87</v>
      </c>
      <c r="Q806" s="256">
        <f t="shared" si="120"/>
        <v>0.97752808988764039</v>
      </c>
      <c r="R806" s="256">
        <f t="shared" si="121"/>
        <v>2.2471910112359605E-2</v>
      </c>
    </row>
    <row r="807" spans="1:19" ht="15.75" customHeight="1" x14ac:dyDescent="0.25">
      <c r="A807" s="84">
        <v>2001</v>
      </c>
      <c r="B807" s="87"/>
      <c r="C807" s="87"/>
      <c r="D807" s="87"/>
      <c r="E807" s="87"/>
      <c r="F807" s="87"/>
      <c r="G807" s="87"/>
      <c r="H807" s="87"/>
      <c r="I807" s="87"/>
      <c r="J807" s="87">
        <v>70</v>
      </c>
      <c r="K807" s="129">
        <v>42</v>
      </c>
      <c r="L807" s="241"/>
      <c r="M807" s="101"/>
      <c r="N807" s="242"/>
      <c r="O807" s="126">
        <f>IF(J807=0,"",J807/I806)</f>
        <v>0.93333333333333335</v>
      </c>
      <c r="P807" s="97">
        <v>85</v>
      </c>
      <c r="Q807" s="126">
        <f t="shared" si="120"/>
        <v>0.97701149425287359</v>
      </c>
      <c r="R807" s="126">
        <f t="shared" si="121"/>
        <v>2.2988505747126409E-2</v>
      </c>
    </row>
    <row r="808" spans="1:19" ht="15.75" customHeight="1" x14ac:dyDescent="0.25">
      <c r="A808" s="84">
        <v>2002</v>
      </c>
      <c r="B808" s="87"/>
      <c r="C808" s="87"/>
      <c r="D808" s="87"/>
      <c r="E808" s="87"/>
      <c r="F808" s="87"/>
      <c r="G808" s="87"/>
      <c r="H808" s="87"/>
      <c r="I808" s="87"/>
      <c r="J808" s="87">
        <v>36</v>
      </c>
      <c r="K808" s="129">
        <v>36</v>
      </c>
      <c r="L808" s="241"/>
      <c r="M808" s="101"/>
      <c r="N808" s="232"/>
      <c r="O808" s="101"/>
      <c r="P808" s="97">
        <v>42</v>
      </c>
      <c r="Q808" s="101"/>
      <c r="R808" s="263"/>
    </row>
    <row r="809" spans="1:19" ht="15.75" customHeight="1" x14ac:dyDescent="0.25">
      <c r="A809" s="84">
        <v>2101</v>
      </c>
      <c r="B809" s="87"/>
      <c r="C809" s="87"/>
      <c r="D809" s="87"/>
      <c r="E809" s="87"/>
      <c r="F809" s="87"/>
      <c r="G809" s="87"/>
      <c r="H809" s="87"/>
      <c r="I809" s="87"/>
      <c r="J809" s="87">
        <v>8</v>
      </c>
      <c r="K809" s="129">
        <v>6</v>
      </c>
      <c r="L809" s="241"/>
      <c r="M809" s="101"/>
      <c r="N809" s="232"/>
      <c r="O809" s="205"/>
      <c r="P809" s="106">
        <v>11</v>
      </c>
      <c r="Q809" s="261"/>
      <c r="R809" s="205"/>
    </row>
    <row r="810" spans="1:19" ht="15.75" customHeight="1" x14ac:dyDescent="0.25">
      <c r="A810" s="84">
        <v>2102</v>
      </c>
      <c r="B810" s="87"/>
      <c r="C810" s="87"/>
      <c r="D810" s="87"/>
      <c r="E810" s="87"/>
      <c r="F810" s="87"/>
      <c r="G810" s="87"/>
      <c r="H810" s="87"/>
      <c r="I810" s="87"/>
      <c r="J810" s="87">
        <v>2</v>
      </c>
      <c r="K810" s="129">
        <v>2</v>
      </c>
      <c r="L810" s="241"/>
      <c r="M810" s="101"/>
      <c r="N810" s="232"/>
      <c r="O810" s="205"/>
      <c r="P810" s="106">
        <v>3</v>
      </c>
      <c r="Q810" s="261"/>
      <c r="R810" s="205"/>
    </row>
    <row r="811" spans="1:19" ht="15.75" customHeight="1" x14ac:dyDescent="0.25">
      <c r="A811" s="84">
        <v>2201</v>
      </c>
      <c r="B811" s="87"/>
      <c r="C811" s="87"/>
      <c r="D811" s="87"/>
      <c r="E811" s="87"/>
      <c r="F811" s="87"/>
      <c r="G811" s="87"/>
      <c r="H811" s="87"/>
      <c r="I811" s="87"/>
      <c r="J811" s="87">
        <v>1</v>
      </c>
      <c r="K811" s="129">
        <v>1</v>
      </c>
      <c r="L811" s="241"/>
      <c r="M811" s="101"/>
      <c r="N811" s="232"/>
      <c r="O811" s="205"/>
      <c r="P811" s="106">
        <v>1</v>
      </c>
      <c r="Q811" s="261"/>
      <c r="R811" s="205"/>
    </row>
    <row r="812" spans="1:19" ht="15.75" customHeight="1" x14ac:dyDescent="0.25">
      <c r="A812" s="84">
        <v>2202</v>
      </c>
      <c r="B812" s="87"/>
      <c r="C812" s="87"/>
      <c r="D812" s="87"/>
      <c r="E812" s="87"/>
      <c r="F812" s="87"/>
      <c r="G812" s="87"/>
      <c r="H812" s="87"/>
      <c r="I812" s="87"/>
      <c r="J812" s="87"/>
      <c r="K812" s="129"/>
      <c r="L812" s="241"/>
      <c r="M812" s="101"/>
      <c r="N812" s="232"/>
      <c r="O812" s="101"/>
      <c r="P812" s="232"/>
      <c r="Q812" s="262"/>
      <c r="R812" s="205"/>
    </row>
    <row r="813" spans="1:19" ht="15.75" customHeight="1" x14ac:dyDescent="0.25">
      <c r="A813" s="84">
        <v>2301</v>
      </c>
      <c r="B813" s="87"/>
      <c r="C813" s="87"/>
      <c r="D813" s="87"/>
      <c r="E813" s="87"/>
      <c r="F813" s="87"/>
      <c r="G813" s="87"/>
      <c r="H813" s="87"/>
      <c r="I813" s="87"/>
      <c r="J813" s="87"/>
      <c r="K813" s="129"/>
      <c r="L813" s="241"/>
      <c r="M813" s="101"/>
      <c r="N813" s="232"/>
      <c r="O813" s="111" t="s">
        <v>91</v>
      </c>
      <c r="P813" s="112">
        <v>69</v>
      </c>
      <c r="Q813" s="113">
        <f>K816</f>
        <v>88</v>
      </c>
      <c r="R813" s="114" t="s">
        <v>19</v>
      </c>
    </row>
    <row r="814" spans="1:19" ht="15.75" customHeight="1" x14ac:dyDescent="0.25">
      <c r="A814" s="84">
        <v>2302</v>
      </c>
      <c r="B814" s="87"/>
      <c r="C814" s="87"/>
      <c r="D814" s="87"/>
      <c r="E814" s="87"/>
      <c r="F814" s="87"/>
      <c r="G814" s="87"/>
      <c r="H814" s="87"/>
      <c r="I814" s="87"/>
      <c r="J814" s="87"/>
      <c r="K814" s="129"/>
      <c r="L814" s="241"/>
      <c r="M814" s="101"/>
      <c r="N814" s="232"/>
      <c r="O814" s="115" t="s">
        <v>92</v>
      </c>
      <c r="P814" s="116">
        <f>IF(P813/B799=0,"",P813/B799)</f>
        <v>0.63888888888888884</v>
      </c>
      <c r="Q814" s="117">
        <f>IF(P813/Q813=0,"",P813/Q813)</f>
        <v>0.78409090909090906</v>
      </c>
      <c r="R814" s="118" t="s">
        <v>93</v>
      </c>
    </row>
    <row r="815" spans="1:19" ht="15.75" customHeight="1" x14ac:dyDescent="0.25">
      <c r="A815" s="84">
        <v>2401</v>
      </c>
      <c r="B815" s="87"/>
      <c r="C815" s="87"/>
      <c r="D815" s="87"/>
      <c r="E815" s="87"/>
      <c r="F815" s="87"/>
      <c r="G815" s="87"/>
      <c r="H815" s="87"/>
      <c r="I815" s="87"/>
      <c r="J815" s="87"/>
      <c r="K815" s="129"/>
      <c r="L815" s="243"/>
      <c r="M815" s="244"/>
      <c r="N815" s="245"/>
      <c r="O815" s="120"/>
      <c r="P815" s="121"/>
      <c r="Q815" s="121"/>
      <c r="R815" s="122"/>
    </row>
    <row r="816" spans="1:19" ht="18" customHeight="1" x14ac:dyDescent="0.25">
      <c r="A816" s="46"/>
      <c r="B816" s="296" t="s">
        <v>111</v>
      </c>
      <c r="C816" s="296"/>
      <c r="D816" s="296"/>
      <c r="E816" s="296"/>
      <c r="F816" s="296"/>
      <c r="G816" s="296"/>
      <c r="H816" s="296"/>
      <c r="I816" s="296"/>
      <c r="J816" s="296"/>
      <c r="K816" s="123">
        <f>SUM(K799:K812)</f>
        <v>88</v>
      </c>
      <c r="L816" s="124">
        <f>IF(K807=0,"",K807/B799)</f>
        <v>0.3888888888888889</v>
      </c>
      <c r="M816" s="124">
        <f>IF(K816=0,"",K816/B799)</f>
        <v>0.81481481481481477</v>
      </c>
      <c r="N816" s="124">
        <f>IF(K807=0,"",M816-L816)</f>
        <v>0.42592592592592587</v>
      </c>
      <c r="O816" s="1"/>
      <c r="P816" s="2"/>
      <c r="Q816" s="36"/>
      <c r="R816" s="1"/>
    </row>
    <row r="817" spans="1:19" ht="12.75" customHeight="1" x14ac:dyDescent="0.2">
      <c r="M817" s="1"/>
      <c r="N817" s="1"/>
      <c r="P817" s="1"/>
    </row>
    <row r="818" spans="1:19" ht="12.75" customHeight="1" x14ac:dyDescent="0.2">
      <c r="M818" s="1"/>
      <c r="N818" s="1"/>
      <c r="P818" s="1"/>
    </row>
    <row r="819" spans="1:19" ht="26.25" customHeight="1" x14ac:dyDescent="0.4">
      <c r="A819" s="3"/>
      <c r="B819" s="340" t="s">
        <v>101</v>
      </c>
      <c r="C819" s="315"/>
      <c r="D819" s="315"/>
      <c r="E819" s="315"/>
      <c r="F819" s="315"/>
      <c r="G819" s="315"/>
      <c r="H819" s="315"/>
      <c r="I819" s="315"/>
      <c r="J819" s="315"/>
      <c r="K819" s="208" t="s">
        <v>114</v>
      </c>
      <c r="L819" s="1"/>
      <c r="M819" s="1"/>
      <c r="N819" s="2"/>
      <c r="O819" s="1"/>
      <c r="P819" s="2"/>
      <c r="Q819" s="2"/>
      <c r="R819" s="2"/>
    </row>
    <row r="820" spans="1:19" ht="20.25" customHeight="1" x14ac:dyDescent="0.2">
      <c r="A820" s="334" t="s">
        <v>18</v>
      </c>
      <c r="B820" s="318" t="s">
        <v>102</v>
      </c>
      <c r="C820" s="319"/>
      <c r="D820" s="319"/>
      <c r="E820" s="319"/>
      <c r="F820" s="319"/>
      <c r="G820" s="319"/>
      <c r="H820" s="319"/>
      <c r="I820" s="319"/>
      <c r="J820" s="335"/>
      <c r="K820" s="341" t="s">
        <v>19</v>
      </c>
      <c r="L820" s="323" t="s">
        <v>11</v>
      </c>
      <c r="M820" s="323" t="s">
        <v>12</v>
      </c>
      <c r="N820" s="323" t="s">
        <v>13</v>
      </c>
      <c r="O820" s="323" t="s">
        <v>14</v>
      </c>
      <c r="P820" s="323" t="s">
        <v>15</v>
      </c>
      <c r="Q820" s="323" t="s">
        <v>16</v>
      </c>
      <c r="R820" s="323" t="s">
        <v>103</v>
      </c>
    </row>
    <row r="821" spans="1:19" ht="15.75" customHeight="1" x14ac:dyDescent="0.25">
      <c r="A821" s="317"/>
      <c r="B821" s="84" t="s">
        <v>104</v>
      </c>
      <c r="C821" s="84" t="s">
        <v>105</v>
      </c>
      <c r="D821" s="84" t="s">
        <v>106</v>
      </c>
      <c r="E821" s="84" t="s">
        <v>107</v>
      </c>
      <c r="F821" s="84" t="s">
        <v>108</v>
      </c>
      <c r="G821" s="84" t="s">
        <v>109</v>
      </c>
      <c r="H821" s="84" t="s">
        <v>110</v>
      </c>
      <c r="I821" s="84" t="s">
        <v>73</v>
      </c>
      <c r="J821" s="84" t="s">
        <v>74</v>
      </c>
      <c r="K821" s="322"/>
      <c r="L821" s="317"/>
      <c r="M821" s="317"/>
      <c r="N821" s="317"/>
      <c r="O821" s="317"/>
      <c r="P821" s="317"/>
      <c r="Q821" s="317"/>
      <c r="R821" s="317"/>
    </row>
    <row r="822" spans="1:19" ht="15.75" customHeight="1" x14ac:dyDescent="0.25">
      <c r="A822" s="84">
        <v>1602</v>
      </c>
      <c r="B822" s="87">
        <v>114</v>
      </c>
      <c r="C822" s="87"/>
      <c r="D822" s="87"/>
      <c r="E822" s="87"/>
      <c r="F822" s="87"/>
      <c r="G822" s="87"/>
      <c r="H822" s="87"/>
      <c r="I822" s="87"/>
      <c r="J822" s="87"/>
      <c r="K822" s="129"/>
      <c r="L822" s="238"/>
      <c r="M822" s="239"/>
      <c r="N822" s="240"/>
      <c r="O822" s="254"/>
      <c r="P822" s="92">
        <f>B822</f>
        <v>114</v>
      </c>
      <c r="Q822" s="255"/>
      <c r="R822" s="254"/>
    </row>
    <row r="823" spans="1:19" ht="15.75" customHeight="1" x14ac:dyDescent="0.25">
      <c r="A823" s="84">
        <v>1701</v>
      </c>
      <c r="B823" s="87"/>
      <c r="C823" s="87">
        <v>102</v>
      </c>
      <c r="D823" s="87"/>
      <c r="E823" s="87"/>
      <c r="F823" s="87"/>
      <c r="G823" s="87"/>
      <c r="H823" s="87"/>
      <c r="I823" s="87"/>
      <c r="J823" s="87"/>
      <c r="K823" s="129"/>
      <c r="L823" s="241"/>
      <c r="M823" s="101"/>
      <c r="N823" s="242"/>
      <c r="O823" s="96">
        <f>IF(C823=0,"",C823/B822)</f>
        <v>0.89473684210526316</v>
      </c>
      <c r="P823" s="97">
        <v>105</v>
      </c>
      <c r="Q823" s="256">
        <f t="shared" ref="Q823:Q830" si="122">IF(P823=0,"",P823/P822)</f>
        <v>0.92105263157894735</v>
      </c>
      <c r="R823" s="256">
        <f t="shared" ref="R823:R830" si="123">IF(P823=0,"",100%-Q823)</f>
        <v>7.8947368421052655E-2</v>
      </c>
    </row>
    <row r="824" spans="1:19" ht="15.75" customHeight="1" x14ac:dyDescent="0.25">
      <c r="A824" s="84">
        <v>1702</v>
      </c>
      <c r="B824" s="87"/>
      <c r="C824" s="87"/>
      <c r="D824" s="87">
        <v>98</v>
      </c>
      <c r="E824" s="87"/>
      <c r="F824" s="87"/>
      <c r="G824" s="87"/>
      <c r="H824" s="87"/>
      <c r="I824" s="87"/>
      <c r="J824" s="87"/>
      <c r="K824" s="129"/>
      <c r="L824" s="241"/>
      <c r="M824" s="101"/>
      <c r="N824" s="242"/>
      <c r="O824" s="96">
        <f>IF(D824=0,"",D824/C823)</f>
        <v>0.96078431372549022</v>
      </c>
      <c r="P824" s="97">
        <v>100</v>
      </c>
      <c r="Q824" s="256">
        <f t="shared" si="122"/>
        <v>0.95238095238095233</v>
      </c>
      <c r="R824" s="256">
        <f t="shared" si="123"/>
        <v>4.7619047619047672E-2</v>
      </c>
      <c r="S824" s="14">
        <f>P824/P822</f>
        <v>0.8771929824561403</v>
      </c>
    </row>
    <row r="825" spans="1:19" ht="15.75" customHeight="1" x14ac:dyDescent="0.25">
      <c r="A825" s="84">
        <v>1801</v>
      </c>
      <c r="B825" s="87"/>
      <c r="C825" s="87"/>
      <c r="D825" s="87"/>
      <c r="E825" s="87">
        <v>96</v>
      </c>
      <c r="F825" s="87"/>
      <c r="G825" s="87"/>
      <c r="H825" s="87"/>
      <c r="I825" s="87"/>
      <c r="J825" s="87"/>
      <c r="K825" s="129"/>
      <c r="L825" s="241"/>
      <c r="M825" s="101"/>
      <c r="N825" s="242"/>
      <c r="O825" s="96">
        <f>IF(E825=0,"",E825/D824)</f>
        <v>0.97959183673469385</v>
      </c>
      <c r="P825" s="97">
        <v>98</v>
      </c>
      <c r="Q825" s="256">
        <f t="shared" si="122"/>
        <v>0.98</v>
      </c>
      <c r="R825" s="256">
        <f t="shared" si="123"/>
        <v>2.0000000000000018E-2</v>
      </c>
    </row>
    <row r="826" spans="1:19" ht="15.75" customHeight="1" x14ac:dyDescent="0.25">
      <c r="A826" s="84">
        <v>1802</v>
      </c>
      <c r="B826" s="87"/>
      <c r="C826" s="87"/>
      <c r="D826" s="87"/>
      <c r="E826" s="87"/>
      <c r="F826" s="87">
        <v>88</v>
      </c>
      <c r="G826" s="87"/>
      <c r="H826" s="87"/>
      <c r="I826" s="87"/>
      <c r="J826" s="87"/>
      <c r="K826" s="129"/>
      <c r="L826" s="241"/>
      <c r="M826" s="101"/>
      <c r="N826" s="242"/>
      <c r="O826" s="96">
        <f>IF(F826=0,"",F826/E825)</f>
        <v>0.91666666666666663</v>
      </c>
      <c r="P826" s="97">
        <v>97</v>
      </c>
      <c r="Q826" s="256">
        <f t="shared" si="122"/>
        <v>0.98979591836734693</v>
      </c>
      <c r="R826" s="256">
        <f t="shared" si="123"/>
        <v>1.0204081632653073E-2</v>
      </c>
    </row>
    <row r="827" spans="1:19" ht="15.75" customHeight="1" x14ac:dyDescent="0.25">
      <c r="A827" s="84">
        <v>1901</v>
      </c>
      <c r="B827" s="87"/>
      <c r="C827" s="87"/>
      <c r="D827" s="87"/>
      <c r="E827" s="87"/>
      <c r="F827" s="87"/>
      <c r="G827" s="87">
        <v>88</v>
      </c>
      <c r="H827" s="87"/>
      <c r="I827" s="87"/>
      <c r="J827" s="87"/>
      <c r="K827" s="129"/>
      <c r="L827" s="241"/>
      <c r="M827" s="101"/>
      <c r="N827" s="242"/>
      <c r="O827" s="96">
        <f>IF(G827=0,"",G827/F826)</f>
        <v>1</v>
      </c>
      <c r="P827" s="97">
        <v>96</v>
      </c>
      <c r="Q827" s="256">
        <f t="shared" si="122"/>
        <v>0.98969072164948457</v>
      </c>
      <c r="R827" s="256">
        <f t="shared" si="123"/>
        <v>1.0309278350515427E-2</v>
      </c>
    </row>
    <row r="828" spans="1:19" ht="15.75" customHeight="1" x14ac:dyDescent="0.25">
      <c r="A828" s="84">
        <v>1902</v>
      </c>
      <c r="B828" s="87"/>
      <c r="C828" s="87"/>
      <c r="D828" s="87"/>
      <c r="E828" s="87"/>
      <c r="F828" s="87"/>
      <c r="G828" s="87"/>
      <c r="H828" s="87">
        <v>81</v>
      </c>
      <c r="I828" s="87"/>
      <c r="J828" s="87"/>
      <c r="K828" s="129">
        <v>1</v>
      </c>
      <c r="L828" s="241"/>
      <c r="M828" s="101"/>
      <c r="N828" s="242"/>
      <c r="O828" s="96">
        <f>IF(H828=0,"",H828/G827)</f>
        <v>0.92045454545454541</v>
      </c>
      <c r="P828" s="97">
        <v>94</v>
      </c>
      <c r="Q828" s="256">
        <f t="shared" si="122"/>
        <v>0.97916666666666663</v>
      </c>
      <c r="R828" s="256">
        <f t="shared" si="123"/>
        <v>2.083333333333337E-2</v>
      </c>
    </row>
    <row r="829" spans="1:19" ht="15.75" customHeight="1" x14ac:dyDescent="0.25">
      <c r="A829" s="84">
        <v>2001</v>
      </c>
      <c r="B829" s="87"/>
      <c r="C829" s="87"/>
      <c r="D829" s="87"/>
      <c r="E829" s="87"/>
      <c r="F829" s="87"/>
      <c r="G829" s="87"/>
      <c r="H829" s="87"/>
      <c r="I829" s="87">
        <v>78</v>
      </c>
      <c r="J829" s="87"/>
      <c r="K829" s="129">
        <v>2</v>
      </c>
      <c r="L829" s="241"/>
      <c r="M829" s="101"/>
      <c r="N829" s="242"/>
      <c r="O829" s="96">
        <f>IF(I829=0,"",I829/H828)</f>
        <v>0.96296296296296291</v>
      </c>
      <c r="P829" s="97">
        <v>90</v>
      </c>
      <c r="Q829" s="256">
        <f t="shared" si="122"/>
        <v>0.95744680851063835</v>
      </c>
      <c r="R829" s="256">
        <f t="shared" si="123"/>
        <v>4.2553191489361653E-2</v>
      </c>
    </row>
    <row r="830" spans="1:19" ht="15.75" customHeight="1" x14ac:dyDescent="0.25">
      <c r="A830" s="84">
        <v>2002</v>
      </c>
      <c r="B830" s="87"/>
      <c r="C830" s="87"/>
      <c r="D830" s="87"/>
      <c r="E830" s="87"/>
      <c r="F830" s="87"/>
      <c r="G830" s="87"/>
      <c r="H830" s="87"/>
      <c r="I830" s="87"/>
      <c r="J830" s="87">
        <v>69</v>
      </c>
      <c r="K830" s="129">
        <v>47</v>
      </c>
      <c r="L830" s="241"/>
      <c r="M830" s="101"/>
      <c r="N830" s="242"/>
      <c r="O830" s="126">
        <f>IF(J830=0,"",J830/I829)</f>
        <v>0.88461538461538458</v>
      </c>
      <c r="P830" s="97">
        <v>88</v>
      </c>
      <c r="Q830" s="126">
        <f t="shared" si="122"/>
        <v>0.97777777777777775</v>
      </c>
      <c r="R830" s="126">
        <f t="shared" si="123"/>
        <v>2.2222222222222254E-2</v>
      </c>
    </row>
    <row r="831" spans="1:19" ht="15.75" customHeight="1" x14ac:dyDescent="0.25">
      <c r="A831" s="84">
        <v>2101</v>
      </c>
      <c r="B831" s="87"/>
      <c r="C831" s="87"/>
      <c r="D831" s="87"/>
      <c r="E831" s="87"/>
      <c r="F831" s="87"/>
      <c r="G831" s="87"/>
      <c r="H831" s="87"/>
      <c r="I831" s="87"/>
      <c r="J831" s="87">
        <v>33</v>
      </c>
      <c r="K831" s="129">
        <v>33</v>
      </c>
      <c r="L831" s="241"/>
      <c r="M831" s="101"/>
      <c r="N831" s="232"/>
      <c r="O831" s="101"/>
      <c r="P831" s="97">
        <v>38</v>
      </c>
      <c r="Q831" s="101"/>
      <c r="R831" s="263"/>
    </row>
    <row r="832" spans="1:19" ht="15.75" customHeight="1" x14ac:dyDescent="0.25">
      <c r="A832" s="84">
        <v>2102</v>
      </c>
      <c r="B832" s="87"/>
      <c r="C832" s="87"/>
      <c r="D832" s="87"/>
      <c r="E832" s="87"/>
      <c r="F832" s="87"/>
      <c r="G832" s="87"/>
      <c r="H832" s="87"/>
      <c r="I832" s="87"/>
      <c r="J832" s="87">
        <v>4</v>
      </c>
      <c r="K832" s="129">
        <v>4</v>
      </c>
      <c r="L832" s="241"/>
      <c r="M832" s="101"/>
      <c r="N832" s="232"/>
      <c r="O832" s="205"/>
      <c r="P832" s="106">
        <v>6</v>
      </c>
      <c r="Q832" s="261"/>
      <c r="R832" s="205"/>
    </row>
    <row r="833" spans="1:19" ht="15.75" customHeight="1" x14ac:dyDescent="0.25">
      <c r="A833" s="84">
        <v>2201</v>
      </c>
      <c r="B833" s="87"/>
      <c r="C833" s="87"/>
      <c r="D833" s="87"/>
      <c r="E833" s="87"/>
      <c r="F833" s="87"/>
      <c r="G833" s="87"/>
      <c r="H833" s="87"/>
      <c r="I833" s="87"/>
      <c r="J833" s="87">
        <v>2</v>
      </c>
      <c r="K833" s="129">
        <v>1</v>
      </c>
      <c r="L833" s="241"/>
      <c r="M833" s="101"/>
      <c r="N833" s="232"/>
      <c r="O833" s="205"/>
      <c r="P833" s="228">
        <v>2</v>
      </c>
      <c r="Q833" s="261"/>
      <c r="R833" s="205"/>
    </row>
    <row r="834" spans="1:19" ht="15.75" customHeight="1" x14ac:dyDescent="0.25">
      <c r="A834" s="84">
        <v>2202</v>
      </c>
      <c r="B834" s="87"/>
      <c r="C834" s="87"/>
      <c r="D834" s="87"/>
      <c r="E834" s="87"/>
      <c r="F834" s="87"/>
      <c r="G834" s="87"/>
      <c r="H834" s="87"/>
      <c r="I834" s="87"/>
      <c r="J834" s="87">
        <v>1</v>
      </c>
      <c r="K834" s="129"/>
      <c r="L834" s="241"/>
      <c r="M834" s="101"/>
      <c r="N834" s="232"/>
      <c r="O834" s="268"/>
      <c r="P834" s="230">
        <v>1</v>
      </c>
      <c r="Q834" s="270"/>
      <c r="R834" s="205"/>
    </row>
    <row r="835" spans="1:19" ht="15.75" customHeight="1" x14ac:dyDescent="0.25">
      <c r="A835" s="84">
        <v>2301</v>
      </c>
      <c r="B835" s="87"/>
      <c r="C835" s="87"/>
      <c r="D835" s="87"/>
      <c r="E835" s="87"/>
      <c r="F835" s="87"/>
      <c r="G835" s="87"/>
      <c r="H835" s="87"/>
      <c r="I835" s="87"/>
      <c r="J835" s="87">
        <v>1</v>
      </c>
      <c r="K835" s="129"/>
      <c r="L835" s="241"/>
      <c r="M835" s="101"/>
      <c r="N835" s="232"/>
      <c r="O835" s="268"/>
      <c r="P835" s="230">
        <v>1</v>
      </c>
      <c r="Q835" s="270"/>
      <c r="R835" s="205"/>
    </row>
    <row r="836" spans="1:19" ht="15.75" customHeight="1" x14ac:dyDescent="0.25">
      <c r="A836" s="84">
        <v>2302</v>
      </c>
      <c r="B836" s="87"/>
      <c r="C836" s="87"/>
      <c r="D836" s="87"/>
      <c r="E836" s="87"/>
      <c r="F836" s="87"/>
      <c r="G836" s="87"/>
      <c r="H836" s="87"/>
      <c r="I836" s="87"/>
      <c r="J836" s="87">
        <v>1</v>
      </c>
      <c r="K836" s="129"/>
      <c r="L836" s="241"/>
      <c r="M836" s="101"/>
      <c r="N836" s="232"/>
      <c r="O836" s="111" t="s">
        <v>91</v>
      </c>
      <c r="P836" s="229">
        <v>84</v>
      </c>
      <c r="Q836" s="113">
        <f>K839</f>
        <v>88</v>
      </c>
      <c r="R836" s="114" t="s">
        <v>19</v>
      </c>
    </row>
    <row r="837" spans="1:19" ht="15.75" customHeight="1" x14ac:dyDescent="0.25">
      <c r="A837" s="84">
        <v>2401</v>
      </c>
      <c r="B837" s="87"/>
      <c r="C837" s="87"/>
      <c r="D837" s="87"/>
      <c r="E837" s="87"/>
      <c r="F837" s="87"/>
      <c r="G837" s="87"/>
      <c r="H837" s="87"/>
      <c r="I837" s="87"/>
      <c r="J837" s="87"/>
      <c r="K837" s="129"/>
      <c r="L837" s="241"/>
      <c r="M837" s="101"/>
      <c r="N837" s="232"/>
      <c r="O837" s="115" t="s">
        <v>92</v>
      </c>
      <c r="P837" s="116">
        <f>IF(P836/B822=0,"",P836/B822)</f>
        <v>0.73684210526315785</v>
      </c>
      <c r="Q837" s="117">
        <f>IF(P836/Q836=0,"",P836/Q836)</f>
        <v>0.95454545454545459</v>
      </c>
      <c r="R837" s="118" t="s">
        <v>93</v>
      </c>
    </row>
    <row r="838" spans="1:19" ht="15.75" customHeight="1" x14ac:dyDescent="0.25">
      <c r="A838" s="84">
        <v>2402</v>
      </c>
      <c r="B838" s="87"/>
      <c r="C838" s="87"/>
      <c r="D838" s="87"/>
      <c r="E838" s="87"/>
      <c r="F838" s="87"/>
      <c r="G838" s="87"/>
      <c r="H838" s="87"/>
      <c r="I838" s="87"/>
      <c r="J838" s="87"/>
      <c r="K838" s="129"/>
      <c r="L838" s="243"/>
      <c r="M838" s="244"/>
      <c r="N838" s="245"/>
      <c r="O838" s="120"/>
      <c r="P838" s="121"/>
      <c r="Q838" s="121"/>
      <c r="R838" s="122"/>
    </row>
    <row r="839" spans="1:19" ht="18" customHeight="1" x14ac:dyDescent="0.25">
      <c r="A839" s="46"/>
      <c r="B839" s="296" t="s">
        <v>111</v>
      </c>
      <c r="C839" s="296"/>
      <c r="D839" s="296"/>
      <c r="E839" s="296"/>
      <c r="F839" s="296"/>
      <c r="G839" s="296"/>
      <c r="H839" s="296"/>
      <c r="I839" s="296"/>
      <c r="J839" s="296"/>
      <c r="K839" s="123">
        <f>SUM(K822:K835)</f>
        <v>88</v>
      </c>
      <c r="L839" s="124">
        <f>((SUM(K828:K830)/B822))</f>
        <v>0.43859649122807015</v>
      </c>
      <c r="M839" s="124">
        <f>IF(K839=0,"",K839/B822)</f>
        <v>0.77192982456140347</v>
      </c>
      <c r="N839" s="124">
        <f>IF(K830=0,"",M839-L839)</f>
        <v>0.33333333333333331</v>
      </c>
      <c r="O839" s="1"/>
      <c r="P839" s="2"/>
      <c r="Q839" s="36"/>
      <c r="R839" s="1"/>
    </row>
    <row r="840" spans="1:19" ht="12.75" customHeight="1" x14ac:dyDescent="0.2"/>
    <row r="841" spans="1:19" ht="12.75" customHeight="1" x14ac:dyDescent="0.2"/>
    <row r="842" spans="1:19" ht="26.25" customHeight="1" x14ac:dyDescent="0.4">
      <c r="A842" s="3"/>
      <c r="B842" s="340" t="s">
        <v>101</v>
      </c>
      <c r="C842" s="315"/>
      <c r="D842" s="315"/>
      <c r="E842" s="315"/>
      <c r="F842" s="315"/>
      <c r="G842" s="315"/>
      <c r="H842" s="315"/>
      <c r="I842" s="315"/>
      <c r="J842" s="315"/>
      <c r="K842" s="208" t="s">
        <v>115</v>
      </c>
      <c r="L842" s="1"/>
      <c r="M842" s="1"/>
      <c r="N842" s="2"/>
      <c r="O842" s="1"/>
      <c r="P842" s="2"/>
      <c r="Q842" s="2"/>
      <c r="R842" s="2"/>
    </row>
    <row r="843" spans="1:19" ht="20.25" customHeight="1" x14ac:dyDescent="0.2">
      <c r="A843" s="334" t="s">
        <v>18</v>
      </c>
      <c r="B843" s="318" t="s">
        <v>102</v>
      </c>
      <c r="C843" s="319"/>
      <c r="D843" s="319"/>
      <c r="E843" s="319"/>
      <c r="F843" s="319"/>
      <c r="G843" s="319"/>
      <c r="H843" s="319"/>
      <c r="I843" s="319"/>
      <c r="J843" s="335"/>
      <c r="K843" s="341" t="s">
        <v>19</v>
      </c>
      <c r="L843" s="323" t="s">
        <v>11</v>
      </c>
      <c r="M843" s="323" t="s">
        <v>12</v>
      </c>
      <c r="N843" s="323" t="s">
        <v>13</v>
      </c>
      <c r="O843" s="323" t="s">
        <v>14</v>
      </c>
      <c r="P843" s="323" t="s">
        <v>15</v>
      </c>
      <c r="Q843" s="323" t="s">
        <v>16</v>
      </c>
      <c r="R843" s="323" t="s">
        <v>103</v>
      </c>
    </row>
    <row r="844" spans="1:19" ht="15.75" customHeight="1" x14ac:dyDescent="0.25">
      <c r="A844" s="317"/>
      <c r="B844" s="84" t="s">
        <v>104</v>
      </c>
      <c r="C844" s="84" t="s">
        <v>105</v>
      </c>
      <c r="D844" s="84" t="s">
        <v>106</v>
      </c>
      <c r="E844" s="84" t="s">
        <v>107</v>
      </c>
      <c r="F844" s="84" t="s">
        <v>108</v>
      </c>
      <c r="G844" s="84" t="s">
        <v>109</v>
      </c>
      <c r="H844" s="84" t="s">
        <v>110</v>
      </c>
      <c r="I844" s="84" t="s">
        <v>73</v>
      </c>
      <c r="J844" s="84" t="s">
        <v>74</v>
      </c>
      <c r="K844" s="322"/>
      <c r="L844" s="317"/>
      <c r="M844" s="317"/>
      <c r="N844" s="317"/>
      <c r="O844" s="317"/>
      <c r="P844" s="317"/>
      <c r="Q844" s="317"/>
      <c r="R844" s="317"/>
    </row>
    <row r="845" spans="1:19" ht="15.75" customHeight="1" x14ac:dyDescent="0.25">
      <c r="A845" s="84">
        <v>1701</v>
      </c>
      <c r="B845" s="87">
        <v>126</v>
      </c>
      <c r="C845" s="87"/>
      <c r="D845" s="87"/>
      <c r="E845" s="87"/>
      <c r="F845" s="87"/>
      <c r="G845" s="87"/>
      <c r="H845" s="87"/>
      <c r="I845" s="87"/>
      <c r="J845" s="87"/>
      <c r="K845" s="129"/>
      <c r="L845" s="238"/>
      <c r="M845" s="239"/>
      <c r="N845" s="240"/>
      <c r="O845" s="254"/>
      <c r="P845" s="92">
        <f>B845</f>
        <v>126</v>
      </c>
      <c r="Q845" s="255"/>
      <c r="R845" s="254"/>
    </row>
    <row r="846" spans="1:19" ht="15.75" customHeight="1" x14ac:dyDescent="0.25">
      <c r="A846" s="84">
        <v>1702</v>
      </c>
      <c r="B846" s="87"/>
      <c r="C846" s="87">
        <v>109</v>
      </c>
      <c r="D846" s="87"/>
      <c r="E846" s="87"/>
      <c r="F846" s="87"/>
      <c r="G846" s="87"/>
      <c r="H846" s="87"/>
      <c r="I846" s="87"/>
      <c r="J846" s="87"/>
      <c r="K846" s="129"/>
      <c r="L846" s="241"/>
      <c r="M846" s="101"/>
      <c r="N846" s="242"/>
      <c r="O846" s="96">
        <f>IF(C846=0,"",C846/B845)</f>
        <v>0.86507936507936511</v>
      </c>
      <c r="P846" s="97">
        <v>109</v>
      </c>
      <c r="Q846" s="256">
        <f t="shared" ref="Q846:Q853" si="124">IF(P846=0,"",P846/P845)</f>
        <v>0.86507936507936511</v>
      </c>
      <c r="R846" s="256">
        <f t="shared" ref="R846:R853" si="125">IF(P846=0,"",100%-Q846)</f>
        <v>0.13492063492063489</v>
      </c>
    </row>
    <row r="847" spans="1:19" ht="15.75" customHeight="1" x14ac:dyDescent="0.25">
      <c r="A847" s="84">
        <v>1801</v>
      </c>
      <c r="B847" s="87"/>
      <c r="C847" s="87"/>
      <c r="D847" s="87">
        <v>100</v>
      </c>
      <c r="E847" s="87"/>
      <c r="F847" s="87"/>
      <c r="G847" s="87"/>
      <c r="H847" s="87"/>
      <c r="I847" s="87"/>
      <c r="J847" s="87"/>
      <c r="K847" s="129"/>
      <c r="L847" s="241"/>
      <c r="M847" s="101"/>
      <c r="N847" s="242"/>
      <c r="O847" s="96">
        <f>IF(D847=0,"",D847/C846)</f>
        <v>0.91743119266055051</v>
      </c>
      <c r="P847" s="97">
        <v>106</v>
      </c>
      <c r="Q847" s="256">
        <f t="shared" si="124"/>
        <v>0.97247706422018354</v>
      </c>
      <c r="R847" s="256">
        <f t="shared" si="125"/>
        <v>2.752293577981646E-2</v>
      </c>
      <c r="S847" s="14">
        <f>P847/P845</f>
        <v>0.84126984126984128</v>
      </c>
    </row>
    <row r="848" spans="1:19" ht="15.75" customHeight="1" x14ac:dyDescent="0.25">
      <c r="A848" s="84">
        <v>1802</v>
      </c>
      <c r="B848" s="87"/>
      <c r="C848" s="87"/>
      <c r="D848" s="87"/>
      <c r="E848" s="87">
        <v>95</v>
      </c>
      <c r="F848" s="87"/>
      <c r="G848" s="87"/>
      <c r="H848" s="87"/>
      <c r="I848" s="87"/>
      <c r="J848" s="87"/>
      <c r="K848" s="129"/>
      <c r="L848" s="241"/>
      <c r="M848" s="101"/>
      <c r="N848" s="242"/>
      <c r="O848" s="96">
        <f>IF(E848=0,"",E848/D847)</f>
        <v>0.95</v>
      </c>
      <c r="P848" s="97">
        <v>99</v>
      </c>
      <c r="Q848" s="256">
        <f t="shared" si="124"/>
        <v>0.93396226415094341</v>
      </c>
      <c r="R848" s="256">
        <f t="shared" si="125"/>
        <v>6.6037735849056589E-2</v>
      </c>
    </row>
    <row r="849" spans="1:18" ht="15.75" customHeight="1" x14ac:dyDescent="0.25">
      <c r="A849" s="84">
        <v>1901</v>
      </c>
      <c r="B849" s="87"/>
      <c r="C849" s="87"/>
      <c r="D849" s="87"/>
      <c r="E849" s="87"/>
      <c r="F849" s="87">
        <v>89</v>
      </c>
      <c r="G849" s="87"/>
      <c r="H849" s="87"/>
      <c r="I849" s="87"/>
      <c r="J849" s="87"/>
      <c r="K849" s="129"/>
      <c r="L849" s="241"/>
      <c r="M849" s="101"/>
      <c r="N849" s="242"/>
      <c r="O849" s="96">
        <f>IF(F849=0,"",F849/E848)</f>
        <v>0.93684210526315792</v>
      </c>
      <c r="P849" s="97">
        <v>98</v>
      </c>
      <c r="Q849" s="256">
        <f t="shared" si="124"/>
        <v>0.98989898989898994</v>
      </c>
      <c r="R849" s="256">
        <f t="shared" si="125"/>
        <v>1.0101010101010055E-2</v>
      </c>
    </row>
    <row r="850" spans="1:18" ht="15.75" customHeight="1" x14ac:dyDescent="0.25">
      <c r="A850" s="84">
        <v>1902</v>
      </c>
      <c r="B850" s="87"/>
      <c r="C850" s="87"/>
      <c r="D850" s="87"/>
      <c r="E850" s="87"/>
      <c r="F850" s="87"/>
      <c r="G850" s="87">
        <v>86</v>
      </c>
      <c r="H850" s="87"/>
      <c r="I850" s="87"/>
      <c r="J850" s="87"/>
      <c r="K850" s="129"/>
      <c r="L850" s="241"/>
      <c r="M850" s="101"/>
      <c r="N850" s="242"/>
      <c r="O850" s="96">
        <f>IF(G850=0,"",G850/F849)</f>
        <v>0.9662921348314607</v>
      </c>
      <c r="P850" s="97">
        <v>93</v>
      </c>
      <c r="Q850" s="256">
        <f t="shared" si="124"/>
        <v>0.94897959183673475</v>
      </c>
      <c r="R850" s="256">
        <f t="shared" si="125"/>
        <v>5.1020408163265252E-2</v>
      </c>
    </row>
    <row r="851" spans="1:18" ht="15.75" customHeight="1" x14ac:dyDescent="0.25">
      <c r="A851" s="84">
        <v>2001</v>
      </c>
      <c r="B851" s="87"/>
      <c r="C851" s="87"/>
      <c r="D851" s="87"/>
      <c r="E851" s="87"/>
      <c r="F851" s="87"/>
      <c r="G851" s="87"/>
      <c r="H851" s="87">
        <v>81</v>
      </c>
      <c r="I851" s="87"/>
      <c r="J851" s="87"/>
      <c r="K851" s="129">
        <v>1</v>
      </c>
      <c r="L851" s="241"/>
      <c r="M851" s="101"/>
      <c r="N851" s="242"/>
      <c r="O851" s="96">
        <f>IF(H851=0,"",H851/G850)</f>
        <v>0.94186046511627908</v>
      </c>
      <c r="P851" s="97">
        <v>92</v>
      </c>
      <c r="Q851" s="256">
        <f t="shared" si="124"/>
        <v>0.989247311827957</v>
      </c>
      <c r="R851" s="256">
        <f t="shared" si="125"/>
        <v>1.0752688172043001E-2</v>
      </c>
    </row>
    <row r="852" spans="1:18" ht="15.75" customHeight="1" x14ac:dyDescent="0.25">
      <c r="A852" s="84">
        <v>2002</v>
      </c>
      <c r="B852" s="87"/>
      <c r="C852" s="87"/>
      <c r="D852" s="87"/>
      <c r="E852" s="87"/>
      <c r="F852" s="87"/>
      <c r="G852" s="87"/>
      <c r="H852" s="87"/>
      <c r="I852" s="87">
        <v>81</v>
      </c>
      <c r="J852" s="87"/>
      <c r="K852" s="129"/>
      <c r="L852" s="241"/>
      <c r="M852" s="101"/>
      <c r="N852" s="242"/>
      <c r="O852" s="96">
        <f>IF(I852=0,"",I852/H851)</f>
        <v>1</v>
      </c>
      <c r="P852" s="97">
        <v>91</v>
      </c>
      <c r="Q852" s="256">
        <f t="shared" si="124"/>
        <v>0.98913043478260865</v>
      </c>
      <c r="R852" s="256">
        <f t="shared" si="125"/>
        <v>1.0869565217391353E-2</v>
      </c>
    </row>
    <row r="853" spans="1:18" ht="15.75" customHeight="1" x14ac:dyDescent="0.25">
      <c r="A853" s="84">
        <v>2101</v>
      </c>
      <c r="B853" s="87"/>
      <c r="C853" s="87"/>
      <c r="D853" s="87"/>
      <c r="E853" s="87"/>
      <c r="F853" s="87"/>
      <c r="G853" s="87"/>
      <c r="H853" s="87"/>
      <c r="I853" s="87"/>
      <c r="J853" s="87">
        <v>76</v>
      </c>
      <c r="K853" s="129">
        <v>63</v>
      </c>
      <c r="L853" s="241"/>
      <c r="M853" s="101"/>
      <c r="N853" s="242"/>
      <c r="O853" s="126">
        <f>IF(J853=0,"",J853/I852)</f>
        <v>0.93827160493827155</v>
      </c>
      <c r="P853" s="97">
        <v>91</v>
      </c>
      <c r="Q853" s="126">
        <f t="shared" si="124"/>
        <v>1</v>
      </c>
      <c r="R853" s="126">
        <f t="shared" si="125"/>
        <v>0</v>
      </c>
    </row>
    <row r="854" spans="1:18" ht="15.75" customHeight="1" x14ac:dyDescent="0.25">
      <c r="A854" s="84">
        <v>2102</v>
      </c>
      <c r="B854" s="87"/>
      <c r="C854" s="87"/>
      <c r="D854" s="87"/>
      <c r="E854" s="87"/>
      <c r="F854" s="87"/>
      <c r="G854" s="87"/>
      <c r="H854" s="87"/>
      <c r="I854" s="87"/>
      <c r="J854" s="87">
        <v>21</v>
      </c>
      <c r="K854" s="129">
        <v>17</v>
      </c>
      <c r="L854" s="241"/>
      <c r="M854" s="101"/>
      <c r="N854" s="232"/>
      <c r="O854" s="175"/>
      <c r="P854" s="97">
        <v>26</v>
      </c>
      <c r="Q854" s="175"/>
      <c r="R854" s="257"/>
    </row>
    <row r="855" spans="1:18" ht="15.75" customHeight="1" x14ac:dyDescent="0.25">
      <c r="A855" s="84">
        <v>2201</v>
      </c>
      <c r="B855" s="87"/>
      <c r="C855" s="87"/>
      <c r="D855" s="87"/>
      <c r="E855" s="87"/>
      <c r="F855" s="87"/>
      <c r="G855" s="87"/>
      <c r="H855" s="87"/>
      <c r="I855" s="87"/>
      <c r="J855" s="87">
        <v>4</v>
      </c>
      <c r="K855" s="129">
        <v>3</v>
      </c>
      <c r="L855" s="241"/>
      <c r="M855" s="101"/>
      <c r="N855" s="232"/>
      <c r="O855" s="205"/>
      <c r="P855" s="106">
        <v>8</v>
      </c>
      <c r="Q855" s="261"/>
      <c r="R855" s="205"/>
    </row>
    <row r="856" spans="1:18" ht="15.75" customHeight="1" x14ac:dyDescent="0.25">
      <c r="A856" s="84">
        <v>2202</v>
      </c>
      <c r="B856" s="87"/>
      <c r="C856" s="87"/>
      <c r="D856" s="87"/>
      <c r="E856" s="87"/>
      <c r="F856" s="87"/>
      <c r="G856" s="87"/>
      <c r="H856" s="87"/>
      <c r="I856" s="87"/>
      <c r="J856" s="87">
        <v>3</v>
      </c>
      <c r="K856" s="129">
        <v>2</v>
      </c>
      <c r="L856" s="241"/>
      <c r="M856" s="101"/>
      <c r="N856" s="232"/>
      <c r="O856" s="205"/>
      <c r="P856" s="228">
        <v>4</v>
      </c>
      <c r="Q856" s="261"/>
      <c r="R856" s="205"/>
    </row>
    <row r="857" spans="1:18" ht="15.75" customHeight="1" x14ac:dyDescent="0.25">
      <c r="A857" s="84">
        <v>2301</v>
      </c>
      <c r="B857" s="87"/>
      <c r="C857" s="87"/>
      <c r="D857" s="87"/>
      <c r="E857" s="87"/>
      <c r="F857" s="87"/>
      <c r="G857" s="87"/>
      <c r="H857" s="87"/>
      <c r="I857" s="87"/>
      <c r="J857" s="87">
        <v>1</v>
      </c>
      <c r="K857" s="129">
        <v>1</v>
      </c>
      <c r="L857" s="241"/>
      <c r="M857" s="101"/>
      <c r="N857" s="232"/>
      <c r="O857" s="268"/>
      <c r="P857" s="230">
        <v>1</v>
      </c>
      <c r="Q857" s="270"/>
      <c r="R857" s="205"/>
    </row>
    <row r="858" spans="1:18" ht="15.75" customHeight="1" x14ac:dyDescent="0.25">
      <c r="A858" s="84">
        <v>2302</v>
      </c>
      <c r="B858" s="87"/>
      <c r="C858" s="87"/>
      <c r="D858" s="87"/>
      <c r="E858" s="87"/>
      <c r="F858" s="87"/>
      <c r="G858" s="87"/>
      <c r="H858" s="87"/>
      <c r="I858" s="87"/>
      <c r="J858" s="87">
        <v>1</v>
      </c>
      <c r="K858" s="129">
        <v>1</v>
      </c>
      <c r="L858" s="241"/>
      <c r="M858" s="101"/>
      <c r="N858" s="232"/>
      <c r="O858" s="268"/>
      <c r="P858" s="230">
        <v>1</v>
      </c>
      <c r="Q858" s="270"/>
      <c r="R858" s="205"/>
    </row>
    <row r="859" spans="1:18" ht="15.75" customHeight="1" x14ac:dyDescent="0.25">
      <c r="A859" s="84">
        <v>2401</v>
      </c>
      <c r="B859" s="87"/>
      <c r="C859" s="87"/>
      <c r="D859" s="87"/>
      <c r="E859" s="87"/>
      <c r="F859" s="87"/>
      <c r="G859" s="87"/>
      <c r="H859" s="87"/>
      <c r="I859" s="87"/>
      <c r="J859" s="87"/>
      <c r="K859" s="129"/>
      <c r="L859" s="241"/>
      <c r="M859" s="101"/>
      <c r="N859" s="232"/>
      <c r="O859" s="111" t="s">
        <v>91</v>
      </c>
      <c r="P859" s="229">
        <v>84</v>
      </c>
      <c r="Q859" s="113">
        <f>K862</f>
        <v>88</v>
      </c>
      <c r="R859" s="114" t="s">
        <v>19</v>
      </c>
    </row>
    <row r="860" spans="1:18" ht="15.75" customHeight="1" x14ac:dyDescent="0.25">
      <c r="A860" s="84">
        <v>2402</v>
      </c>
      <c r="B860" s="87"/>
      <c r="C860" s="87"/>
      <c r="D860" s="87"/>
      <c r="E860" s="87"/>
      <c r="F860" s="87"/>
      <c r="G860" s="87"/>
      <c r="H860" s="87"/>
      <c r="I860" s="87"/>
      <c r="J860" s="87"/>
      <c r="K860" s="129"/>
      <c r="L860" s="241"/>
      <c r="M860" s="101"/>
      <c r="N860" s="232"/>
      <c r="O860" s="115" t="s">
        <v>92</v>
      </c>
      <c r="P860" s="116">
        <f>IF(P859/B845=0,"",P859/B845)</f>
        <v>0.66666666666666663</v>
      </c>
      <c r="Q860" s="117">
        <f>IF(P859/Q859=0,"",P859/Q859)</f>
        <v>0.95454545454545459</v>
      </c>
      <c r="R860" s="118" t="s">
        <v>93</v>
      </c>
    </row>
    <row r="861" spans="1:18" ht="15.75" customHeight="1" x14ac:dyDescent="0.25">
      <c r="A861" s="84">
        <v>2501</v>
      </c>
      <c r="B861" s="87"/>
      <c r="C861" s="87"/>
      <c r="D861" s="87"/>
      <c r="E861" s="87"/>
      <c r="F861" s="87"/>
      <c r="G861" s="87"/>
      <c r="H861" s="87"/>
      <c r="I861" s="87"/>
      <c r="J861" s="87"/>
      <c r="K861" s="129"/>
      <c r="L861" s="243"/>
      <c r="M861" s="244"/>
      <c r="N861" s="245"/>
      <c r="O861" s="120"/>
      <c r="P861" s="121"/>
      <c r="Q861" s="121"/>
      <c r="R861" s="122"/>
    </row>
    <row r="862" spans="1:18" ht="18" customHeight="1" x14ac:dyDescent="0.25">
      <c r="A862" s="46"/>
      <c r="B862" s="296" t="s">
        <v>111</v>
      </c>
      <c r="C862" s="296"/>
      <c r="D862" s="296"/>
      <c r="E862" s="296"/>
      <c r="F862" s="296"/>
      <c r="G862" s="296"/>
      <c r="H862" s="296"/>
      <c r="I862" s="296"/>
      <c r="J862" s="296"/>
      <c r="K862" s="123">
        <f>SUM(K845:K858)</f>
        <v>88</v>
      </c>
      <c r="L862" s="124">
        <f>(SUM(K850:K853)/B845)</f>
        <v>0.50793650793650791</v>
      </c>
      <c r="M862" s="124">
        <f>IF(K862=0,"",K862/B845)</f>
        <v>0.69841269841269837</v>
      </c>
      <c r="N862" s="124">
        <f>IF(K853=0,"",M862-L862)</f>
        <v>0.19047619047619047</v>
      </c>
      <c r="O862" s="1"/>
      <c r="P862" s="2"/>
      <c r="Q862" s="36"/>
      <c r="R862" s="1"/>
    </row>
    <row r="863" spans="1:18" ht="12.75" customHeight="1" x14ac:dyDescent="0.2">
      <c r="M863" s="1"/>
      <c r="N863" s="1"/>
      <c r="P863" s="1"/>
    </row>
    <row r="864" spans="1:18" ht="12.75" customHeight="1" x14ac:dyDescent="0.2">
      <c r="M864" s="1"/>
      <c r="N864" s="1"/>
      <c r="P864" s="1"/>
    </row>
    <row r="865" spans="1:19" ht="26.25" customHeight="1" x14ac:dyDescent="0.4">
      <c r="A865" s="2"/>
      <c r="B865" s="340" t="s">
        <v>101</v>
      </c>
      <c r="C865" s="315"/>
      <c r="D865" s="315"/>
      <c r="E865" s="315"/>
      <c r="F865" s="315"/>
      <c r="G865" s="315"/>
      <c r="H865" s="315"/>
      <c r="I865" s="315"/>
      <c r="J865" s="315"/>
      <c r="K865" s="208" t="s">
        <v>116</v>
      </c>
      <c r="L865" s="1"/>
      <c r="M865" s="1"/>
      <c r="N865" s="2"/>
      <c r="O865" s="1"/>
      <c r="P865" s="2"/>
      <c r="Q865" s="2"/>
      <c r="R865" s="2"/>
    </row>
    <row r="866" spans="1:19" ht="20.25" customHeight="1" x14ac:dyDescent="0.2">
      <c r="A866" s="334" t="s">
        <v>18</v>
      </c>
      <c r="B866" s="318" t="s">
        <v>102</v>
      </c>
      <c r="C866" s="319"/>
      <c r="D866" s="319"/>
      <c r="E866" s="319"/>
      <c r="F866" s="319"/>
      <c r="G866" s="319"/>
      <c r="H866" s="319"/>
      <c r="I866" s="319"/>
      <c r="J866" s="335"/>
      <c r="K866" s="341" t="s">
        <v>19</v>
      </c>
      <c r="L866" s="323" t="s">
        <v>11</v>
      </c>
      <c r="M866" s="323" t="s">
        <v>12</v>
      </c>
      <c r="N866" s="323" t="s">
        <v>13</v>
      </c>
      <c r="O866" s="323" t="s">
        <v>14</v>
      </c>
      <c r="P866" s="323" t="s">
        <v>15</v>
      </c>
      <c r="Q866" s="323" t="s">
        <v>16</v>
      </c>
      <c r="R866" s="323" t="s">
        <v>103</v>
      </c>
    </row>
    <row r="867" spans="1:19" ht="15.75" customHeight="1" x14ac:dyDescent="0.25">
      <c r="A867" s="317"/>
      <c r="B867" s="84" t="s">
        <v>104</v>
      </c>
      <c r="C867" s="84" t="s">
        <v>105</v>
      </c>
      <c r="D867" s="84" t="s">
        <v>106</v>
      </c>
      <c r="E867" s="84" t="s">
        <v>107</v>
      </c>
      <c r="F867" s="84" t="s">
        <v>108</v>
      </c>
      <c r="G867" s="84" t="s">
        <v>109</v>
      </c>
      <c r="H867" s="84" t="s">
        <v>110</v>
      </c>
      <c r="I867" s="84" t="s">
        <v>73</v>
      </c>
      <c r="J867" s="84" t="s">
        <v>74</v>
      </c>
      <c r="K867" s="322"/>
      <c r="L867" s="317"/>
      <c r="M867" s="317"/>
      <c r="N867" s="317"/>
      <c r="O867" s="317"/>
      <c r="P867" s="317"/>
      <c r="Q867" s="317"/>
      <c r="R867" s="317"/>
    </row>
    <row r="868" spans="1:19" ht="15.75" customHeight="1" x14ac:dyDescent="0.25">
      <c r="A868" s="84">
        <v>1702</v>
      </c>
      <c r="B868" s="87">
        <v>105</v>
      </c>
      <c r="C868" s="87"/>
      <c r="D868" s="87"/>
      <c r="E868" s="87"/>
      <c r="F868" s="87"/>
      <c r="G868" s="87"/>
      <c r="H868" s="87"/>
      <c r="I868" s="87"/>
      <c r="J868" s="87"/>
      <c r="K868" s="129"/>
      <c r="L868" s="238"/>
      <c r="M868" s="239"/>
      <c r="N868" s="240"/>
      <c r="O868" s="254"/>
      <c r="P868" s="92">
        <f>B868</f>
        <v>105</v>
      </c>
      <c r="Q868" s="255"/>
      <c r="R868" s="254"/>
    </row>
    <row r="869" spans="1:19" ht="15.75" customHeight="1" x14ac:dyDescent="0.25">
      <c r="A869" s="84">
        <v>1801</v>
      </c>
      <c r="B869" s="87"/>
      <c r="C869" s="87">
        <v>98</v>
      </c>
      <c r="D869" s="87"/>
      <c r="E869" s="87"/>
      <c r="F869" s="87"/>
      <c r="G869" s="87"/>
      <c r="H869" s="87"/>
      <c r="I869" s="87"/>
      <c r="J869" s="87"/>
      <c r="K869" s="129"/>
      <c r="L869" s="241"/>
      <c r="M869" s="101"/>
      <c r="N869" s="242"/>
      <c r="O869" s="96">
        <f>IF(C869=0,"",C869/B868)</f>
        <v>0.93333333333333335</v>
      </c>
      <c r="P869" s="97">
        <v>99</v>
      </c>
      <c r="Q869" s="256">
        <f t="shared" ref="Q869:Q876" si="126">IF(P869=0,"",P869/P868)</f>
        <v>0.94285714285714284</v>
      </c>
      <c r="R869" s="256">
        <f t="shared" ref="R869:R876" si="127">IF(P869=0,"",100%-Q869)</f>
        <v>5.7142857142857162E-2</v>
      </c>
    </row>
    <row r="870" spans="1:19" ht="15.75" customHeight="1" x14ac:dyDescent="0.25">
      <c r="A870" s="84">
        <v>1802</v>
      </c>
      <c r="B870" s="87"/>
      <c r="C870" s="87"/>
      <c r="D870" s="87">
        <v>90</v>
      </c>
      <c r="E870" s="87"/>
      <c r="F870" s="87"/>
      <c r="G870" s="87"/>
      <c r="H870" s="87"/>
      <c r="I870" s="87"/>
      <c r="J870" s="87"/>
      <c r="K870" s="129"/>
      <c r="L870" s="241"/>
      <c r="M870" s="101"/>
      <c r="N870" s="242"/>
      <c r="O870" s="96">
        <f>IF(D870=0,"",D870/C869)</f>
        <v>0.91836734693877553</v>
      </c>
      <c r="P870" s="97">
        <v>93</v>
      </c>
      <c r="Q870" s="256">
        <f t="shared" si="126"/>
        <v>0.93939393939393945</v>
      </c>
      <c r="R870" s="256">
        <f t="shared" si="127"/>
        <v>6.0606060606060552E-2</v>
      </c>
      <c r="S870" s="14">
        <f>P870/P868</f>
        <v>0.88571428571428568</v>
      </c>
    </row>
    <row r="871" spans="1:19" ht="15.75" customHeight="1" x14ac:dyDescent="0.25">
      <c r="A871" s="84">
        <v>1901</v>
      </c>
      <c r="B871" s="87"/>
      <c r="C871" s="87"/>
      <c r="D871" s="87"/>
      <c r="E871" s="87">
        <v>86</v>
      </c>
      <c r="F871" s="87"/>
      <c r="G871" s="87"/>
      <c r="H871" s="87"/>
      <c r="I871" s="87"/>
      <c r="J871" s="87"/>
      <c r="K871" s="129"/>
      <c r="L871" s="241"/>
      <c r="M871" s="101"/>
      <c r="N871" s="242"/>
      <c r="O871" s="96">
        <f>IF(E871=0,"",E871/D870)</f>
        <v>0.9555555555555556</v>
      </c>
      <c r="P871" s="97">
        <v>90</v>
      </c>
      <c r="Q871" s="256">
        <f t="shared" si="126"/>
        <v>0.967741935483871</v>
      </c>
      <c r="R871" s="256">
        <f t="shared" si="127"/>
        <v>3.2258064516129004E-2</v>
      </c>
    </row>
    <row r="872" spans="1:19" ht="15.75" customHeight="1" x14ac:dyDescent="0.25">
      <c r="A872" s="84">
        <v>1902</v>
      </c>
      <c r="B872" s="87"/>
      <c r="C872" s="87"/>
      <c r="D872" s="87"/>
      <c r="E872" s="87"/>
      <c r="F872" s="87">
        <v>81</v>
      </c>
      <c r="G872" s="87"/>
      <c r="H872" s="87"/>
      <c r="I872" s="87"/>
      <c r="J872" s="87"/>
      <c r="K872" s="129"/>
      <c r="L872" s="241"/>
      <c r="M872" s="101"/>
      <c r="N872" s="242"/>
      <c r="O872" s="96">
        <f>IF(F872=0,"",F872/E871)</f>
        <v>0.94186046511627908</v>
      </c>
      <c r="P872" s="97">
        <v>88</v>
      </c>
      <c r="Q872" s="256">
        <f t="shared" si="126"/>
        <v>0.97777777777777775</v>
      </c>
      <c r="R872" s="256">
        <f t="shared" si="127"/>
        <v>2.2222222222222254E-2</v>
      </c>
    </row>
    <row r="873" spans="1:19" ht="15.75" customHeight="1" x14ac:dyDescent="0.25">
      <c r="A873" s="84">
        <v>2001</v>
      </c>
      <c r="B873" s="87"/>
      <c r="C873" s="87"/>
      <c r="D873" s="87"/>
      <c r="E873" s="87"/>
      <c r="F873" s="87"/>
      <c r="G873" s="87">
        <v>80</v>
      </c>
      <c r="H873" s="87"/>
      <c r="I873" s="87"/>
      <c r="J873" s="87"/>
      <c r="K873" s="129"/>
      <c r="L873" s="241"/>
      <c r="M873" s="101"/>
      <c r="N873" s="242"/>
      <c r="O873" s="96">
        <f>IF(G873=0,"",G873/F872)</f>
        <v>0.98765432098765427</v>
      </c>
      <c r="P873" s="97">
        <v>87</v>
      </c>
      <c r="Q873" s="256">
        <f t="shared" si="126"/>
        <v>0.98863636363636365</v>
      </c>
      <c r="R873" s="256">
        <f t="shared" si="127"/>
        <v>1.1363636363636354E-2</v>
      </c>
    </row>
    <row r="874" spans="1:19" ht="15.75" customHeight="1" x14ac:dyDescent="0.25">
      <c r="A874" s="84">
        <v>2002</v>
      </c>
      <c r="B874" s="87"/>
      <c r="C874" s="87"/>
      <c r="D874" s="87"/>
      <c r="E874" s="87"/>
      <c r="F874" s="87"/>
      <c r="G874" s="87"/>
      <c r="H874" s="87">
        <v>80</v>
      </c>
      <c r="I874" s="87"/>
      <c r="J874" s="87"/>
      <c r="K874" s="129"/>
      <c r="L874" s="241"/>
      <c r="M874" s="101"/>
      <c r="N874" s="242"/>
      <c r="O874" s="96">
        <f>IF(H874=0,"",H874/G873)</f>
        <v>1</v>
      </c>
      <c r="P874" s="97">
        <v>85</v>
      </c>
      <c r="Q874" s="256">
        <f t="shared" si="126"/>
        <v>0.97701149425287359</v>
      </c>
      <c r="R874" s="256">
        <f t="shared" si="127"/>
        <v>2.2988505747126409E-2</v>
      </c>
    </row>
    <row r="875" spans="1:19" ht="15.75" customHeight="1" x14ac:dyDescent="0.25">
      <c r="A875" s="84">
        <v>2101</v>
      </c>
      <c r="B875" s="87"/>
      <c r="C875" s="87"/>
      <c r="D875" s="87"/>
      <c r="E875" s="87"/>
      <c r="F875" s="87"/>
      <c r="G875" s="87"/>
      <c r="H875" s="87"/>
      <c r="I875" s="87">
        <v>80</v>
      </c>
      <c r="J875" s="87"/>
      <c r="K875" s="129"/>
      <c r="L875" s="241"/>
      <c r="M875" s="101"/>
      <c r="N875" s="242"/>
      <c r="O875" s="96">
        <f>IF(I875=0,"",I875/H874)</f>
        <v>1</v>
      </c>
      <c r="P875" s="97">
        <v>85</v>
      </c>
      <c r="Q875" s="256">
        <f t="shared" si="126"/>
        <v>1</v>
      </c>
      <c r="R875" s="256">
        <f t="shared" si="127"/>
        <v>0</v>
      </c>
    </row>
    <row r="876" spans="1:19" ht="15.75" customHeight="1" x14ac:dyDescent="0.25">
      <c r="A876" s="84">
        <v>2102</v>
      </c>
      <c r="B876" s="87"/>
      <c r="C876" s="87"/>
      <c r="D876" s="87"/>
      <c r="E876" s="87"/>
      <c r="F876" s="87"/>
      <c r="G876" s="87"/>
      <c r="H876" s="87"/>
      <c r="I876" s="87"/>
      <c r="J876" s="87">
        <v>73</v>
      </c>
      <c r="K876" s="129">
        <v>63</v>
      </c>
      <c r="L876" s="241"/>
      <c r="M876" s="101"/>
      <c r="N876" s="242"/>
      <c r="O876" s="126">
        <f>IF(J876=0,"",J876/I875)</f>
        <v>0.91249999999999998</v>
      </c>
      <c r="P876" s="97">
        <v>84</v>
      </c>
      <c r="Q876" s="126">
        <f t="shared" si="126"/>
        <v>0.9882352941176471</v>
      </c>
      <c r="R876" s="126">
        <f t="shared" si="127"/>
        <v>1.1764705882352899E-2</v>
      </c>
    </row>
    <row r="877" spans="1:19" ht="15.75" customHeight="1" x14ac:dyDescent="0.25">
      <c r="A877" s="84">
        <v>2201</v>
      </c>
      <c r="B877" s="87"/>
      <c r="C877" s="87"/>
      <c r="D877" s="87"/>
      <c r="E877" s="87"/>
      <c r="F877" s="87"/>
      <c r="G877" s="87"/>
      <c r="H877" s="87"/>
      <c r="I877" s="87"/>
      <c r="J877" s="87">
        <v>17</v>
      </c>
      <c r="K877" s="129">
        <v>13</v>
      </c>
      <c r="L877" s="241"/>
      <c r="M877" s="101"/>
      <c r="N877" s="232"/>
      <c r="O877" s="175"/>
      <c r="P877" s="97">
        <v>20</v>
      </c>
      <c r="Q877" s="175"/>
      <c r="R877" s="257"/>
    </row>
    <row r="878" spans="1:19" ht="15.75" customHeight="1" x14ac:dyDescent="0.25">
      <c r="A878" s="84">
        <v>2202</v>
      </c>
      <c r="B878" s="87"/>
      <c r="C878" s="87"/>
      <c r="D878" s="87"/>
      <c r="E878" s="87"/>
      <c r="F878" s="87"/>
      <c r="G878" s="87"/>
      <c r="H878" s="87"/>
      <c r="I878" s="87"/>
      <c r="J878" s="87">
        <v>6</v>
      </c>
      <c r="K878" s="129">
        <v>2</v>
      </c>
      <c r="L878" s="241"/>
      <c r="M878" s="101"/>
      <c r="N878" s="232"/>
      <c r="O878" s="205"/>
      <c r="P878" s="106">
        <v>7</v>
      </c>
      <c r="Q878" s="261"/>
      <c r="R878" s="205"/>
    </row>
    <row r="879" spans="1:19" ht="15.75" customHeight="1" x14ac:dyDescent="0.25">
      <c r="A879" s="84">
        <v>2301</v>
      </c>
      <c r="B879" s="87"/>
      <c r="C879" s="87"/>
      <c r="D879" s="87"/>
      <c r="E879" s="87"/>
      <c r="F879" s="87"/>
      <c r="G879" s="87"/>
      <c r="H879" s="87"/>
      <c r="I879" s="87"/>
      <c r="J879" s="87">
        <v>2</v>
      </c>
      <c r="K879" s="129">
        <v>1</v>
      </c>
      <c r="L879" s="241"/>
      <c r="M879" s="101"/>
      <c r="N879" s="232"/>
      <c r="O879" s="205"/>
      <c r="P879" s="106">
        <v>2</v>
      </c>
      <c r="Q879" s="261"/>
      <c r="R879" s="205"/>
    </row>
    <row r="880" spans="1:19" ht="15.75" customHeight="1" x14ac:dyDescent="0.25">
      <c r="A880" s="84">
        <v>2302</v>
      </c>
      <c r="B880" s="87"/>
      <c r="C880" s="87"/>
      <c r="D880" s="87"/>
      <c r="E880" s="87"/>
      <c r="F880" s="87"/>
      <c r="G880" s="87"/>
      <c r="H880" s="87"/>
      <c r="I880" s="87"/>
      <c r="J880" s="87">
        <v>2</v>
      </c>
      <c r="K880" s="129">
        <v>2</v>
      </c>
      <c r="L880" s="241"/>
      <c r="M880" s="101"/>
      <c r="N880" s="232"/>
      <c r="O880" s="205"/>
      <c r="P880" s="106">
        <v>2</v>
      </c>
      <c r="Q880" s="261"/>
      <c r="R880" s="205"/>
    </row>
    <row r="881" spans="1:19" ht="15.75" customHeight="1" x14ac:dyDescent="0.25">
      <c r="A881" s="84">
        <v>2401</v>
      </c>
      <c r="B881" s="87"/>
      <c r="C881" s="87"/>
      <c r="D881" s="87"/>
      <c r="E881" s="87"/>
      <c r="F881" s="87"/>
      <c r="G881" s="87"/>
      <c r="H881" s="87"/>
      <c r="I881" s="87"/>
      <c r="J881" s="87"/>
      <c r="K881" s="129"/>
      <c r="L881" s="241"/>
      <c r="M881" s="101"/>
      <c r="N881" s="232"/>
      <c r="O881" s="101"/>
      <c r="P881" s="232"/>
      <c r="Q881" s="262"/>
      <c r="R881" s="205"/>
    </row>
    <row r="882" spans="1:19" ht="15.75" customHeight="1" x14ac:dyDescent="0.25">
      <c r="A882" s="84">
        <v>2402</v>
      </c>
      <c r="B882" s="87"/>
      <c r="C882" s="87"/>
      <c r="D882" s="87"/>
      <c r="E882" s="87"/>
      <c r="F882" s="87"/>
      <c r="G882" s="87"/>
      <c r="H882" s="87"/>
      <c r="I882" s="87"/>
      <c r="J882" s="87"/>
      <c r="K882" s="129"/>
      <c r="L882" s="241"/>
      <c r="M882" s="101"/>
      <c r="N882" s="232"/>
      <c r="O882" s="111" t="s">
        <v>91</v>
      </c>
      <c r="P882" s="112">
        <v>81</v>
      </c>
      <c r="Q882" s="113">
        <f>K885</f>
        <v>81</v>
      </c>
      <c r="R882" s="114" t="s">
        <v>19</v>
      </c>
    </row>
    <row r="883" spans="1:19" ht="15.75" customHeight="1" x14ac:dyDescent="0.25">
      <c r="A883" s="84">
        <v>2501</v>
      </c>
      <c r="B883" s="87"/>
      <c r="C883" s="87"/>
      <c r="D883" s="87"/>
      <c r="E883" s="87"/>
      <c r="F883" s="87"/>
      <c r="G883" s="87"/>
      <c r="H883" s="87"/>
      <c r="I883" s="87"/>
      <c r="J883" s="87"/>
      <c r="K883" s="129"/>
      <c r="L883" s="241"/>
      <c r="M883" s="101"/>
      <c r="N883" s="232"/>
      <c r="O883" s="115" t="s">
        <v>92</v>
      </c>
      <c r="P883" s="116">
        <f>IF(P882/B868=0,"",P882/B868)</f>
        <v>0.77142857142857146</v>
      </c>
      <c r="Q883" s="117">
        <f>IF(P882/Q882=0,"",P882/Q882)</f>
        <v>1</v>
      </c>
      <c r="R883" s="118" t="s">
        <v>93</v>
      </c>
    </row>
    <row r="884" spans="1:19" ht="15.75" customHeight="1" x14ac:dyDescent="0.25">
      <c r="A884" s="84">
        <v>2502</v>
      </c>
      <c r="B884" s="87"/>
      <c r="C884" s="87"/>
      <c r="D884" s="87"/>
      <c r="E884" s="87"/>
      <c r="F884" s="87"/>
      <c r="G884" s="87"/>
      <c r="H884" s="87"/>
      <c r="I884" s="87"/>
      <c r="J884" s="87"/>
      <c r="K884" s="129"/>
      <c r="L884" s="243"/>
      <c r="M884" s="244"/>
      <c r="N884" s="245"/>
      <c r="O884" s="120"/>
      <c r="P884" s="121"/>
      <c r="Q884" s="121"/>
      <c r="R884" s="122"/>
    </row>
    <row r="885" spans="1:19" ht="18" customHeight="1" x14ac:dyDescent="0.25">
      <c r="A885" s="46"/>
      <c r="B885" s="296" t="s">
        <v>111</v>
      </c>
      <c r="C885" s="296"/>
      <c r="D885" s="296"/>
      <c r="E885" s="296"/>
      <c r="F885" s="296"/>
      <c r="G885" s="296"/>
      <c r="H885" s="296"/>
      <c r="I885" s="296"/>
      <c r="J885" s="296"/>
      <c r="K885" s="123">
        <f>SUM(K868:K881)</f>
        <v>81</v>
      </c>
      <c r="L885" s="124">
        <f>IF(K876=0,"",K876/B868)</f>
        <v>0.6</v>
      </c>
      <c r="M885" s="124">
        <f>IF(K885=0,"",K885/B868)</f>
        <v>0.77142857142857146</v>
      </c>
      <c r="N885" s="124">
        <f>IF(K876=0,"",M885-L885)</f>
        <v>0.17142857142857149</v>
      </c>
      <c r="O885" s="1"/>
      <c r="P885" s="2"/>
      <c r="Q885" s="36"/>
      <c r="R885" s="1"/>
    </row>
    <row r="886" spans="1:19" ht="12.75" customHeight="1" x14ac:dyDescent="0.2">
      <c r="M886" s="1"/>
      <c r="N886" s="1"/>
      <c r="P886" s="1"/>
    </row>
    <row r="887" spans="1:19" ht="12.75" customHeight="1" x14ac:dyDescent="0.2">
      <c r="M887" s="1"/>
      <c r="N887" s="1"/>
      <c r="P887" s="1"/>
    </row>
    <row r="888" spans="1:19" ht="26.25" customHeight="1" x14ac:dyDescent="0.4">
      <c r="A888" s="2"/>
      <c r="B888" s="340" t="s">
        <v>101</v>
      </c>
      <c r="C888" s="315"/>
      <c r="D888" s="315"/>
      <c r="E888" s="315"/>
      <c r="F888" s="315"/>
      <c r="G888" s="315"/>
      <c r="H888" s="315"/>
      <c r="I888" s="315"/>
      <c r="J888" s="315"/>
      <c r="K888" s="208" t="s">
        <v>117</v>
      </c>
      <c r="L888" s="1"/>
      <c r="M888" s="1"/>
      <c r="N888" s="2"/>
      <c r="O888" s="1"/>
      <c r="P888" s="2"/>
      <c r="Q888" s="2"/>
      <c r="R888" s="2"/>
    </row>
    <row r="889" spans="1:19" ht="20.25" customHeight="1" x14ac:dyDescent="0.2">
      <c r="A889" s="334" t="s">
        <v>18</v>
      </c>
      <c r="B889" s="318" t="s">
        <v>102</v>
      </c>
      <c r="C889" s="319"/>
      <c r="D889" s="319"/>
      <c r="E889" s="319"/>
      <c r="F889" s="319"/>
      <c r="G889" s="319"/>
      <c r="H889" s="319"/>
      <c r="I889" s="319"/>
      <c r="J889" s="335"/>
      <c r="K889" s="341" t="s">
        <v>19</v>
      </c>
      <c r="L889" s="323" t="s">
        <v>11</v>
      </c>
      <c r="M889" s="323" t="s">
        <v>12</v>
      </c>
      <c r="N889" s="323" t="s">
        <v>13</v>
      </c>
      <c r="O889" s="323" t="s">
        <v>14</v>
      </c>
      <c r="P889" s="323" t="s">
        <v>15</v>
      </c>
      <c r="Q889" s="323" t="s">
        <v>16</v>
      </c>
      <c r="R889" s="323" t="s">
        <v>103</v>
      </c>
    </row>
    <row r="890" spans="1:19" ht="15.75" customHeight="1" x14ac:dyDescent="0.25">
      <c r="A890" s="317"/>
      <c r="B890" s="84" t="s">
        <v>104</v>
      </c>
      <c r="C890" s="84" t="s">
        <v>105</v>
      </c>
      <c r="D890" s="84" t="s">
        <v>106</v>
      </c>
      <c r="E890" s="84" t="s">
        <v>107</v>
      </c>
      <c r="F890" s="84" t="s">
        <v>108</v>
      </c>
      <c r="G890" s="84" t="s">
        <v>109</v>
      </c>
      <c r="H890" s="84" t="s">
        <v>110</v>
      </c>
      <c r="I890" s="84" t="s">
        <v>73</v>
      </c>
      <c r="J890" s="84" t="s">
        <v>74</v>
      </c>
      <c r="K890" s="322"/>
      <c r="L890" s="317"/>
      <c r="M890" s="317"/>
      <c r="N890" s="317"/>
      <c r="O890" s="317"/>
      <c r="P890" s="317"/>
      <c r="Q890" s="317"/>
      <c r="R890" s="317"/>
    </row>
    <row r="891" spans="1:19" ht="15.75" customHeight="1" x14ac:dyDescent="0.25">
      <c r="A891" s="84">
        <v>1801</v>
      </c>
      <c r="B891" s="87">
        <v>121</v>
      </c>
      <c r="C891" s="87"/>
      <c r="D891" s="87"/>
      <c r="E891" s="87"/>
      <c r="F891" s="87"/>
      <c r="G891" s="87"/>
      <c r="H891" s="87"/>
      <c r="I891" s="87"/>
      <c r="J891" s="87"/>
      <c r="K891" s="129"/>
      <c r="L891" s="238"/>
      <c r="M891" s="239"/>
      <c r="N891" s="240"/>
      <c r="O891" s="254"/>
      <c r="P891" s="92">
        <f>B891</f>
        <v>121</v>
      </c>
      <c r="Q891" s="255"/>
      <c r="R891" s="254"/>
    </row>
    <row r="892" spans="1:19" ht="15.75" customHeight="1" x14ac:dyDescent="0.25">
      <c r="A892" s="84">
        <v>1802</v>
      </c>
      <c r="B892" s="87"/>
      <c r="C892" s="87">
        <v>111</v>
      </c>
      <c r="D892" s="87"/>
      <c r="E892" s="87"/>
      <c r="F892" s="87"/>
      <c r="G892" s="87"/>
      <c r="H892" s="87"/>
      <c r="I892" s="87"/>
      <c r="J892" s="87"/>
      <c r="K892" s="129"/>
      <c r="L892" s="241"/>
      <c r="M892" s="101"/>
      <c r="N892" s="242"/>
      <c r="O892" s="96">
        <f>IF(C892=0,"",C892/B891)</f>
        <v>0.9173553719008265</v>
      </c>
      <c r="P892" s="97">
        <v>112</v>
      </c>
      <c r="Q892" s="256">
        <f t="shared" ref="Q892:Q898" si="128">IF(P892=0,"",P892/P891)</f>
        <v>0.92561983471074383</v>
      </c>
      <c r="R892" s="256">
        <f t="shared" ref="R892:R898" si="129">IF(P892=0,"",100%-Q892)</f>
        <v>7.4380165289256173E-2</v>
      </c>
    </row>
    <row r="893" spans="1:19" ht="15.75" customHeight="1" x14ac:dyDescent="0.25">
      <c r="A893" s="84">
        <v>1901</v>
      </c>
      <c r="B893" s="87"/>
      <c r="C893" s="87"/>
      <c r="D893" s="87">
        <v>108</v>
      </c>
      <c r="E893" s="87"/>
      <c r="F893" s="87"/>
      <c r="G893" s="87"/>
      <c r="H893" s="87"/>
      <c r="I893" s="87"/>
      <c r="J893" s="87"/>
      <c r="K893" s="129"/>
      <c r="L893" s="241"/>
      <c r="M893" s="101"/>
      <c r="N893" s="242"/>
      <c r="O893" s="96">
        <f>IF(D893=0,"",D893/C892)</f>
        <v>0.97297297297297303</v>
      </c>
      <c r="P893" s="97">
        <v>110</v>
      </c>
      <c r="Q893" s="256">
        <f t="shared" si="128"/>
        <v>0.9821428571428571</v>
      </c>
      <c r="R893" s="256">
        <f t="shared" si="129"/>
        <v>1.7857142857142905E-2</v>
      </c>
      <c r="S893" s="152">
        <f>P893/P891</f>
        <v>0.90909090909090906</v>
      </c>
    </row>
    <row r="894" spans="1:19" ht="15.75" customHeight="1" x14ac:dyDescent="0.25">
      <c r="A894" s="84">
        <v>1902</v>
      </c>
      <c r="B894" s="87"/>
      <c r="C894" s="87"/>
      <c r="D894" s="87"/>
      <c r="E894" s="87">
        <v>108</v>
      </c>
      <c r="F894" s="87"/>
      <c r="G894" s="87"/>
      <c r="H894" s="87"/>
      <c r="I894" s="87"/>
      <c r="J894" s="87"/>
      <c r="K894" s="129"/>
      <c r="L894" s="241"/>
      <c r="M894" s="101"/>
      <c r="N894" s="242"/>
      <c r="O894" s="96">
        <f>IF(E894=0,"",E894/D893)</f>
        <v>1</v>
      </c>
      <c r="P894" s="97">
        <v>109</v>
      </c>
      <c r="Q894" s="256">
        <f t="shared" si="128"/>
        <v>0.99090909090909096</v>
      </c>
      <c r="R894" s="256">
        <f t="shared" si="129"/>
        <v>9.0909090909090384E-3</v>
      </c>
    </row>
    <row r="895" spans="1:19" ht="15.75" customHeight="1" x14ac:dyDescent="0.25">
      <c r="A895" s="84">
        <v>2001</v>
      </c>
      <c r="B895" s="87"/>
      <c r="C895" s="87"/>
      <c r="D895" s="87"/>
      <c r="E895" s="87"/>
      <c r="F895" s="87">
        <v>99</v>
      </c>
      <c r="G895" s="87"/>
      <c r="H895" s="87"/>
      <c r="I895" s="87"/>
      <c r="J895" s="87"/>
      <c r="K895" s="129"/>
      <c r="L895" s="241"/>
      <c r="M895" s="101"/>
      <c r="N895" s="242"/>
      <c r="O895" s="96">
        <f>IF(F895=0,"",F895/E894)</f>
        <v>0.91666666666666663</v>
      </c>
      <c r="P895" s="97">
        <v>107</v>
      </c>
      <c r="Q895" s="256">
        <f t="shared" si="128"/>
        <v>0.98165137614678899</v>
      </c>
      <c r="R895" s="256">
        <f t="shared" si="129"/>
        <v>1.834862385321101E-2</v>
      </c>
    </row>
    <row r="896" spans="1:19" ht="15.75" customHeight="1" x14ac:dyDescent="0.25">
      <c r="A896" s="84">
        <v>2002</v>
      </c>
      <c r="B896" s="87"/>
      <c r="C896" s="87"/>
      <c r="D896" s="87"/>
      <c r="E896" s="87"/>
      <c r="F896" s="87"/>
      <c r="G896" s="87">
        <v>99</v>
      </c>
      <c r="H896" s="87"/>
      <c r="I896" s="87"/>
      <c r="J896" s="87"/>
      <c r="K896" s="129"/>
      <c r="L896" s="241"/>
      <c r="M896" s="101"/>
      <c r="N896" s="242"/>
      <c r="O896" s="96">
        <f>IF(G896=0,"",G896/F895)</f>
        <v>1</v>
      </c>
      <c r="P896" s="97">
        <v>104</v>
      </c>
      <c r="Q896" s="256">
        <f t="shared" si="128"/>
        <v>0.9719626168224299</v>
      </c>
      <c r="R896" s="256">
        <f t="shared" si="129"/>
        <v>2.8037383177570097E-2</v>
      </c>
    </row>
    <row r="897" spans="1:18" ht="15.75" customHeight="1" x14ac:dyDescent="0.25">
      <c r="A897" s="84">
        <v>2101</v>
      </c>
      <c r="B897" s="87"/>
      <c r="C897" s="87"/>
      <c r="D897" s="87"/>
      <c r="E897" s="87"/>
      <c r="F897" s="87"/>
      <c r="G897" s="87"/>
      <c r="H897" s="87">
        <v>96</v>
      </c>
      <c r="I897" s="87"/>
      <c r="J897" s="87"/>
      <c r="K897" s="129"/>
      <c r="L897" s="241"/>
      <c r="M897" s="101"/>
      <c r="N897" s="242"/>
      <c r="O897" s="96">
        <f>IF(H897=0,"",H897/G896)</f>
        <v>0.96969696969696972</v>
      </c>
      <c r="P897" s="97">
        <v>101</v>
      </c>
      <c r="Q897" s="256">
        <f t="shared" si="128"/>
        <v>0.97115384615384615</v>
      </c>
      <c r="R897" s="256">
        <f t="shared" si="129"/>
        <v>2.8846153846153855E-2</v>
      </c>
    </row>
    <row r="898" spans="1:18" ht="15.75" customHeight="1" x14ac:dyDescent="0.25">
      <c r="A898" s="84">
        <v>2102</v>
      </c>
      <c r="B898" s="87"/>
      <c r="C898" s="87"/>
      <c r="D898" s="87"/>
      <c r="E898" s="87"/>
      <c r="F898" s="87"/>
      <c r="G898" s="87"/>
      <c r="H898" s="87"/>
      <c r="I898" s="87">
        <v>95</v>
      </c>
      <c r="J898" s="87"/>
      <c r="K898" s="129"/>
      <c r="L898" s="241"/>
      <c r="M898" s="101"/>
      <c r="N898" s="242"/>
      <c r="O898" s="96">
        <f>I898/H897</f>
        <v>0.98958333333333337</v>
      </c>
      <c r="P898" s="97">
        <v>101</v>
      </c>
      <c r="Q898" s="256">
        <f t="shared" si="128"/>
        <v>1</v>
      </c>
      <c r="R898" s="126">
        <f t="shared" si="129"/>
        <v>0</v>
      </c>
    </row>
    <row r="899" spans="1:18" ht="15.75" customHeight="1" x14ac:dyDescent="0.25">
      <c r="A899" s="84">
        <v>2201</v>
      </c>
      <c r="B899" s="87"/>
      <c r="C899" s="87"/>
      <c r="D899" s="87"/>
      <c r="E899" s="87"/>
      <c r="F899" s="87"/>
      <c r="G899" s="87"/>
      <c r="H899" s="87"/>
      <c r="I899" s="87"/>
      <c r="J899" s="87">
        <v>95</v>
      </c>
      <c r="K899" s="129">
        <v>70</v>
      </c>
      <c r="L899" s="241"/>
      <c r="M899" s="101"/>
      <c r="N899" s="232"/>
      <c r="O899" s="175"/>
      <c r="P899" s="97">
        <v>100</v>
      </c>
      <c r="Q899" s="175"/>
      <c r="R899" s="257"/>
    </row>
    <row r="900" spans="1:18" ht="15.75" customHeight="1" x14ac:dyDescent="0.25">
      <c r="A900" s="84">
        <v>2202</v>
      </c>
      <c r="B900" s="87"/>
      <c r="C900" s="87"/>
      <c r="D900" s="87"/>
      <c r="E900" s="87"/>
      <c r="F900" s="87"/>
      <c r="G900" s="87"/>
      <c r="H900" s="87"/>
      <c r="I900" s="87"/>
      <c r="J900" s="87">
        <v>17</v>
      </c>
      <c r="K900" s="129">
        <v>11</v>
      </c>
      <c r="L900" s="241"/>
      <c r="M900" s="101"/>
      <c r="N900" s="232"/>
      <c r="O900" s="205"/>
      <c r="P900" s="106">
        <v>21</v>
      </c>
      <c r="Q900" s="261"/>
      <c r="R900" s="205"/>
    </row>
    <row r="901" spans="1:18" ht="15.75" customHeight="1" x14ac:dyDescent="0.25">
      <c r="A901" s="84">
        <v>2301</v>
      </c>
      <c r="B901" s="87"/>
      <c r="C901" s="87"/>
      <c r="D901" s="87"/>
      <c r="E901" s="87"/>
      <c r="F901" s="87"/>
      <c r="G901" s="87"/>
      <c r="H901" s="87"/>
      <c r="I901" s="87"/>
      <c r="J901" s="87">
        <v>9</v>
      </c>
      <c r="K901" s="129">
        <v>6</v>
      </c>
      <c r="L901" s="241"/>
      <c r="M901" s="101"/>
      <c r="N901" s="232"/>
      <c r="O901" s="205"/>
      <c r="P901" s="106">
        <v>11</v>
      </c>
      <c r="Q901" s="261"/>
      <c r="R901" s="205"/>
    </row>
    <row r="902" spans="1:18" ht="15.75" customHeight="1" x14ac:dyDescent="0.25">
      <c r="A902" s="84">
        <v>2302</v>
      </c>
      <c r="B902" s="87"/>
      <c r="C902" s="87"/>
      <c r="D902" s="87"/>
      <c r="E902" s="87"/>
      <c r="F902" s="87"/>
      <c r="G902" s="87"/>
      <c r="H902" s="87"/>
      <c r="I902" s="87"/>
      <c r="J902" s="87">
        <v>3</v>
      </c>
      <c r="K902" s="129">
        <v>2</v>
      </c>
      <c r="L902" s="241"/>
      <c r="M902" s="101"/>
      <c r="N902" s="232"/>
      <c r="O902" s="205"/>
      <c r="P902" s="228">
        <v>3</v>
      </c>
      <c r="Q902" s="261"/>
      <c r="R902" s="205"/>
    </row>
    <row r="903" spans="1:18" ht="15.75" customHeight="1" x14ac:dyDescent="0.25">
      <c r="A903" s="84">
        <v>2401</v>
      </c>
      <c r="B903" s="87"/>
      <c r="C903" s="87"/>
      <c r="D903" s="87"/>
      <c r="E903" s="87"/>
      <c r="F903" s="87"/>
      <c r="G903" s="87"/>
      <c r="H903" s="87"/>
      <c r="I903" s="87"/>
      <c r="J903" s="87">
        <v>1</v>
      </c>
      <c r="K903" s="129"/>
      <c r="L903" s="241"/>
      <c r="M903" s="101"/>
      <c r="N903" s="232"/>
      <c r="O903" s="101"/>
      <c r="P903" s="230">
        <v>1</v>
      </c>
      <c r="Q903" s="262"/>
      <c r="R903" s="205"/>
    </row>
    <row r="904" spans="1:18" ht="15.75" customHeight="1" x14ac:dyDescent="0.25">
      <c r="A904" s="84">
        <v>2402</v>
      </c>
      <c r="B904" s="87"/>
      <c r="C904" s="87"/>
      <c r="D904" s="87"/>
      <c r="E904" s="87"/>
      <c r="F904" s="87"/>
      <c r="G904" s="87"/>
      <c r="H904" s="87"/>
      <c r="I904" s="87"/>
      <c r="J904" s="87">
        <v>1</v>
      </c>
      <c r="K904" s="129"/>
      <c r="L904" s="241"/>
      <c r="M904" s="101"/>
      <c r="N904" s="232"/>
      <c r="O904" s="111" t="s">
        <v>91</v>
      </c>
      <c r="P904" s="229">
        <v>87</v>
      </c>
      <c r="Q904" s="113">
        <f>K907</f>
        <v>91</v>
      </c>
      <c r="R904" s="114" t="s">
        <v>19</v>
      </c>
    </row>
    <row r="905" spans="1:18" ht="15.75" customHeight="1" x14ac:dyDescent="0.25">
      <c r="A905" s="84">
        <v>2501</v>
      </c>
      <c r="B905" s="87"/>
      <c r="C905" s="87"/>
      <c r="D905" s="87"/>
      <c r="E905" s="87"/>
      <c r="F905" s="87"/>
      <c r="G905" s="87"/>
      <c r="H905" s="87"/>
      <c r="I905" s="87"/>
      <c r="J905" s="87">
        <v>2</v>
      </c>
      <c r="K905" s="129">
        <v>2</v>
      </c>
      <c r="L905" s="241"/>
      <c r="M905" s="101"/>
      <c r="N905" s="232"/>
      <c r="O905" s="115" t="s">
        <v>92</v>
      </c>
      <c r="P905" s="116">
        <f>IF(P904/B891=0,"",P904/B891)</f>
        <v>0.71900826446280997</v>
      </c>
      <c r="Q905" s="117">
        <f>IF(P904/Q904=0,"",P904/Q904)</f>
        <v>0.95604395604395609</v>
      </c>
      <c r="R905" s="118" t="s">
        <v>93</v>
      </c>
    </row>
    <row r="906" spans="1:18" ht="15.75" customHeight="1" x14ac:dyDescent="0.25">
      <c r="A906" s="84">
        <v>2502</v>
      </c>
      <c r="B906" s="87"/>
      <c r="C906" s="87"/>
      <c r="D906" s="87"/>
      <c r="E906" s="87"/>
      <c r="F906" s="87"/>
      <c r="G906" s="87"/>
      <c r="H906" s="87"/>
      <c r="I906" s="87"/>
      <c r="J906" s="87"/>
      <c r="K906" s="129"/>
      <c r="L906" s="243"/>
      <c r="M906" s="244"/>
      <c r="N906" s="245"/>
      <c r="O906" s="120"/>
      <c r="P906" s="121"/>
      <c r="Q906" s="121"/>
      <c r="R906" s="122"/>
    </row>
    <row r="907" spans="1:18" ht="18" customHeight="1" x14ac:dyDescent="0.25">
      <c r="A907" s="46"/>
      <c r="B907" s="296" t="s">
        <v>111</v>
      </c>
      <c r="C907" s="296"/>
      <c r="D907" s="296"/>
      <c r="E907" s="296"/>
      <c r="F907" s="296"/>
      <c r="G907" s="296"/>
      <c r="H907" s="296"/>
      <c r="I907" s="296"/>
      <c r="J907" s="296"/>
      <c r="K907" s="123">
        <f>SUM(K891:K906)</f>
        <v>91</v>
      </c>
      <c r="L907" s="124">
        <f>IF(K899=0,"",K899/B891)</f>
        <v>0.57851239669421484</v>
      </c>
      <c r="M907" s="124">
        <f>IF(K907=0,"",K907/B891)</f>
        <v>0.75206611570247939</v>
      </c>
      <c r="N907" s="124">
        <f>M907-L907</f>
        <v>0.17355371900826455</v>
      </c>
      <c r="O907" s="1"/>
      <c r="P907" s="2"/>
      <c r="Q907" s="36"/>
      <c r="R907" s="1"/>
    </row>
    <row r="908" spans="1:18" ht="12.75" customHeight="1" x14ac:dyDescent="0.2">
      <c r="M908" s="1"/>
      <c r="N908" s="1"/>
      <c r="P908" s="1"/>
    </row>
    <row r="909" spans="1:18" ht="12.75" customHeight="1" x14ac:dyDescent="0.2">
      <c r="M909" s="1"/>
      <c r="N909" s="1"/>
      <c r="P909" s="1"/>
    </row>
    <row r="910" spans="1:18" ht="26.25" customHeight="1" x14ac:dyDescent="0.4">
      <c r="A910" s="2"/>
      <c r="B910" s="340" t="s">
        <v>101</v>
      </c>
      <c r="C910" s="315"/>
      <c r="D910" s="315"/>
      <c r="E910" s="315"/>
      <c r="F910" s="315"/>
      <c r="G910" s="315"/>
      <c r="H910" s="315"/>
      <c r="I910" s="315"/>
      <c r="J910" s="315"/>
      <c r="K910" s="208" t="s">
        <v>118</v>
      </c>
      <c r="L910" s="1"/>
      <c r="M910" s="1"/>
      <c r="N910" s="2"/>
      <c r="O910" s="1"/>
      <c r="P910" s="2"/>
      <c r="Q910" s="2"/>
      <c r="R910" s="2"/>
    </row>
    <row r="911" spans="1:18" ht="20.25" customHeight="1" x14ac:dyDescent="0.2">
      <c r="A911" s="334" t="s">
        <v>18</v>
      </c>
      <c r="B911" s="318" t="s">
        <v>102</v>
      </c>
      <c r="C911" s="319"/>
      <c r="D911" s="319"/>
      <c r="E911" s="319"/>
      <c r="F911" s="319"/>
      <c r="G911" s="319"/>
      <c r="H911" s="319"/>
      <c r="I911" s="319"/>
      <c r="J911" s="335"/>
      <c r="K911" s="341" t="s">
        <v>19</v>
      </c>
      <c r="L911" s="323" t="s">
        <v>11</v>
      </c>
      <c r="M911" s="323" t="s">
        <v>12</v>
      </c>
      <c r="N911" s="323" t="s">
        <v>13</v>
      </c>
      <c r="O911" s="323" t="s">
        <v>14</v>
      </c>
      <c r="P911" s="323" t="s">
        <v>15</v>
      </c>
      <c r="Q911" s="323" t="s">
        <v>16</v>
      </c>
      <c r="R911" s="323" t="s">
        <v>103</v>
      </c>
    </row>
    <row r="912" spans="1:18" ht="15.75" customHeight="1" x14ac:dyDescent="0.25">
      <c r="A912" s="317"/>
      <c r="B912" s="84" t="s">
        <v>104</v>
      </c>
      <c r="C912" s="84" t="s">
        <v>105</v>
      </c>
      <c r="D912" s="84" t="s">
        <v>106</v>
      </c>
      <c r="E912" s="84" t="s">
        <v>107</v>
      </c>
      <c r="F912" s="84" t="s">
        <v>108</v>
      </c>
      <c r="G912" s="84" t="s">
        <v>109</v>
      </c>
      <c r="H912" s="84" t="s">
        <v>110</v>
      </c>
      <c r="I912" s="84" t="s">
        <v>73</v>
      </c>
      <c r="J912" s="84" t="s">
        <v>74</v>
      </c>
      <c r="K912" s="322"/>
      <c r="L912" s="317"/>
      <c r="M912" s="317"/>
      <c r="N912" s="317"/>
      <c r="O912" s="317"/>
      <c r="P912" s="317"/>
      <c r="Q912" s="317"/>
      <c r="R912" s="317"/>
    </row>
    <row r="913" spans="1:19" ht="15.75" customHeight="1" x14ac:dyDescent="0.25">
      <c r="A913" s="84">
        <v>1802</v>
      </c>
      <c r="B913" s="87">
        <v>115</v>
      </c>
      <c r="C913" s="87"/>
      <c r="D913" s="87"/>
      <c r="E913" s="87"/>
      <c r="F913" s="87"/>
      <c r="G913" s="87"/>
      <c r="H913" s="87"/>
      <c r="I913" s="87"/>
      <c r="J913" s="87"/>
      <c r="K913" s="129"/>
      <c r="L913" s="238"/>
      <c r="M913" s="239"/>
      <c r="N913" s="240"/>
      <c r="O913" s="254"/>
      <c r="P913" s="92">
        <f>B913</f>
        <v>115</v>
      </c>
      <c r="Q913" s="255"/>
      <c r="R913" s="254"/>
    </row>
    <row r="914" spans="1:19" ht="15.75" customHeight="1" x14ac:dyDescent="0.25">
      <c r="A914" s="84">
        <v>1901</v>
      </c>
      <c r="B914" s="87"/>
      <c r="C914" s="87">
        <v>105</v>
      </c>
      <c r="D914" s="87"/>
      <c r="E914" s="87"/>
      <c r="F914" s="87"/>
      <c r="G914" s="87"/>
      <c r="H914" s="87"/>
      <c r="I914" s="87"/>
      <c r="J914" s="87"/>
      <c r="K914" s="129"/>
      <c r="L914" s="241"/>
      <c r="M914" s="101"/>
      <c r="N914" s="242"/>
      <c r="O914" s="96">
        <f>IF(C914=0,"",C914/B913)</f>
        <v>0.91304347826086951</v>
      </c>
      <c r="P914" s="97">
        <v>107</v>
      </c>
      <c r="Q914" s="256">
        <f t="shared" ref="Q914:Q920" si="130">IF(P914=0,"",P914/P913)</f>
        <v>0.93043478260869561</v>
      </c>
      <c r="R914" s="256">
        <f t="shared" ref="R914:R920" si="131">IF(P914=0,"",100%-Q914)</f>
        <v>6.956521739130439E-2</v>
      </c>
    </row>
    <row r="915" spans="1:19" ht="15.75" customHeight="1" x14ac:dyDescent="0.25">
      <c r="A915" s="84">
        <v>1902</v>
      </c>
      <c r="B915" s="87"/>
      <c r="C915" s="87"/>
      <c r="D915" s="87">
        <v>100</v>
      </c>
      <c r="E915" s="87"/>
      <c r="F915" s="87"/>
      <c r="G915" s="87"/>
      <c r="H915" s="87"/>
      <c r="I915" s="87"/>
      <c r="J915" s="87"/>
      <c r="K915" s="129"/>
      <c r="L915" s="241"/>
      <c r="M915" s="101"/>
      <c r="N915" s="242"/>
      <c r="O915" s="96">
        <f>IF(D915=0,"",D915/C914)</f>
        <v>0.95238095238095233</v>
      </c>
      <c r="P915" s="97">
        <v>103</v>
      </c>
      <c r="Q915" s="256">
        <f t="shared" si="130"/>
        <v>0.96261682242990654</v>
      </c>
      <c r="R915" s="256">
        <f t="shared" si="131"/>
        <v>3.7383177570093462E-2</v>
      </c>
      <c r="S915" s="128">
        <f>P915/P913</f>
        <v>0.89565217391304353</v>
      </c>
    </row>
    <row r="916" spans="1:19" ht="15.75" customHeight="1" x14ac:dyDescent="0.25">
      <c r="A916" s="84">
        <v>2001</v>
      </c>
      <c r="B916" s="87"/>
      <c r="C916" s="87"/>
      <c r="D916" s="87"/>
      <c r="E916" s="87">
        <v>100</v>
      </c>
      <c r="F916" s="87"/>
      <c r="G916" s="87"/>
      <c r="H916" s="87"/>
      <c r="I916" s="87"/>
      <c r="J916" s="87"/>
      <c r="K916" s="129"/>
      <c r="L916" s="241"/>
      <c r="M916" s="101"/>
      <c r="N916" s="242"/>
      <c r="O916" s="96">
        <f>IF(E916=0,"",E916/D915)</f>
        <v>1</v>
      </c>
      <c r="P916" s="97">
        <v>103</v>
      </c>
      <c r="Q916" s="256">
        <f t="shared" si="130"/>
        <v>1</v>
      </c>
      <c r="R916" s="256">
        <f t="shared" si="131"/>
        <v>0</v>
      </c>
    </row>
    <row r="917" spans="1:19" ht="15.75" customHeight="1" x14ac:dyDescent="0.25">
      <c r="A917" s="84">
        <v>2002</v>
      </c>
      <c r="B917" s="87"/>
      <c r="C917" s="87"/>
      <c r="D917" s="87"/>
      <c r="E917" s="87"/>
      <c r="F917" s="87">
        <v>98</v>
      </c>
      <c r="G917" s="87"/>
      <c r="H917" s="87"/>
      <c r="I917" s="87"/>
      <c r="J917" s="87"/>
      <c r="K917" s="129"/>
      <c r="L917" s="241"/>
      <c r="M917" s="101"/>
      <c r="N917" s="242"/>
      <c r="O917" s="96">
        <f>IF(F917=0,"",F917/E916)</f>
        <v>0.98</v>
      </c>
      <c r="P917" s="97">
        <v>102</v>
      </c>
      <c r="Q917" s="256">
        <f t="shared" si="130"/>
        <v>0.99029126213592233</v>
      </c>
      <c r="R917" s="256">
        <f t="shared" si="131"/>
        <v>9.7087378640776656E-3</v>
      </c>
    </row>
    <row r="918" spans="1:19" ht="15.75" customHeight="1" x14ac:dyDescent="0.25">
      <c r="A918" s="84">
        <v>2101</v>
      </c>
      <c r="B918" s="87"/>
      <c r="C918" s="87"/>
      <c r="D918" s="87"/>
      <c r="E918" s="87"/>
      <c r="F918" s="87"/>
      <c r="G918" s="87">
        <v>97</v>
      </c>
      <c r="H918" s="87"/>
      <c r="I918" s="87"/>
      <c r="J918" s="87"/>
      <c r="K918" s="129"/>
      <c r="L918" s="241"/>
      <c r="M918" s="101"/>
      <c r="N918" s="242"/>
      <c r="O918" s="96">
        <f>IF(G918=0,"",G918/F917)</f>
        <v>0.98979591836734693</v>
      </c>
      <c r="P918" s="97">
        <v>101</v>
      </c>
      <c r="Q918" s="256">
        <f t="shared" si="130"/>
        <v>0.99019607843137258</v>
      </c>
      <c r="R918" s="256">
        <f t="shared" si="131"/>
        <v>9.8039215686274161E-3</v>
      </c>
    </row>
    <row r="919" spans="1:19" ht="15.75" customHeight="1" x14ac:dyDescent="0.25">
      <c r="A919" s="84">
        <v>2102</v>
      </c>
      <c r="B919" s="87"/>
      <c r="C919" s="87"/>
      <c r="D919" s="87"/>
      <c r="E919" s="87"/>
      <c r="F919" s="87"/>
      <c r="G919" s="87"/>
      <c r="H919" s="87">
        <v>96</v>
      </c>
      <c r="I919" s="87"/>
      <c r="J919" s="87"/>
      <c r="K919" s="129"/>
      <c r="L919" s="241"/>
      <c r="M919" s="101"/>
      <c r="N919" s="242"/>
      <c r="O919" s="96">
        <f>H919/G918</f>
        <v>0.98969072164948457</v>
      </c>
      <c r="P919" s="97">
        <v>101</v>
      </c>
      <c r="Q919" s="256">
        <f t="shared" si="130"/>
        <v>1</v>
      </c>
      <c r="R919" s="256">
        <f t="shared" si="131"/>
        <v>0</v>
      </c>
    </row>
    <row r="920" spans="1:19" ht="15.75" customHeight="1" x14ac:dyDescent="0.25">
      <c r="A920" s="84">
        <v>2201</v>
      </c>
      <c r="B920" s="87"/>
      <c r="C920" s="87"/>
      <c r="D920" s="87"/>
      <c r="E920" s="87"/>
      <c r="F920" s="87"/>
      <c r="G920" s="87"/>
      <c r="H920" s="87"/>
      <c r="I920" s="87">
        <v>94</v>
      </c>
      <c r="J920" s="87"/>
      <c r="K920" s="129"/>
      <c r="L920" s="241"/>
      <c r="M920" s="101"/>
      <c r="N920" s="242"/>
      <c r="O920" s="126">
        <f>I920/H919</f>
        <v>0.97916666666666663</v>
      </c>
      <c r="P920" s="97">
        <v>102</v>
      </c>
      <c r="Q920" s="126">
        <f t="shared" si="130"/>
        <v>1.0099009900990099</v>
      </c>
      <c r="R920" s="126">
        <f t="shared" si="131"/>
        <v>-9.9009900990099098E-3</v>
      </c>
    </row>
    <row r="921" spans="1:19" ht="15.75" customHeight="1" x14ac:dyDescent="0.25">
      <c r="A921" s="84">
        <v>2202</v>
      </c>
      <c r="B921" s="87"/>
      <c r="C921" s="87"/>
      <c r="D921" s="87"/>
      <c r="E921" s="87"/>
      <c r="F921" s="87"/>
      <c r="G921" s="87"/>
      <c r="H921" s="87"/>
      <c r="I921" s="87"/>
      <c r="J921" s="87">
        <v>92</v>
      </c>
      <c r="K921" s="129">
        <v>72</v>
      </c>
      <c r="L921" s="241"/>
      <c r="M921" s="101"/>
      <c r="N921" s="232"/>
      <c r="O921" s="175"/>
      <c r="P921" s="97">
        <v>101</v>
      </c>
      <c r="Q921" s="175"/>
      <c r="R921" s="257"/>
    </row>
    <row r="922" spans="1:19" ht="15.75" customHeight="1" x14ac:dyDescent="0.25">
      <c r="A922" s="84">
        <v>2202</v>
      </c>
      <c r="B922" s="87"/>
      <c r="C922" s="87"/>
      <c r="D922" s="87"/>
      <c r="E922" s="87"/>
      <c r="F922" s="87"/>
      <c r="G922" s="87"/>
      <c r="H922" s="87"/>
      <c r="I922" s="87"/>
      <c r="J922" s="87">
        <v>17</v>
      </c>
      <c r="K922" s="129">
        <v>17</v>
      </c>
      <c r="L922" s="241"/>
      <c r="M922" s="101"/>
      <c r="N922" s="232"/>
      <c r="O922" s="205"/>
      <c r="P922" s="106">
        <v>24</v>
      </c>
      <c r="Q922" s="261"/>
      <c r="R922" s="205"/>
    </row>
    <row r="923" spans="1:19" ht="15.75" customHeight="1" x14ac:dyDescent="0.25">
      <c r="A923" s="84">
        <v>2301</v>
      </c>
      <c r="B923" s="87"/>
      <c r="C923" s="87"/>
      <c r="D923" s="87"/>
      <c r="E923" s="87"/>
      <c r="F923" s="87"/>
      <c r="G923" s="87"/>
      <c r="H923" s="87"/>
      <c r="I923" s="87"/>
      <c r="J923" s="87">
        <v>5</v>
      </c>
      <c r="K923" s="129">
        <v>3</v>
      </c>
      <c r="L923" s="241"/>
      <c r="M923" s="101"/>
      <c r="N923" s="232"/>
      <c r="O923" s="205"/>
      <c r="P923" s="228">
        <v>7</v>
      </c>
      <c r="Q923" s="261"/>
      <c r="R923" s="205"/>
    </row>
    <row r="924" spans="1:19" ht="15.75" customHeight="1" x14ac:dyDescent="0.25">
      <c r="A924" s="84">
        <v>2302</v>
      </c>
      <c r="B924" s="87"/>
      <c r="C924" s="87"/>
      <c r="D924" s="87"/>
      <c r="E924" s="87"/>
      <c r="F924" s="87"/>
      <c r="G924" s="87"/>
      <c r="H924" s="87"/>
      <c r="I924" s="87"/>
      <c r="J924" s="87">
        <v>2</v>
      </c>
      <c r="K924" s="129">
        <v>2</v>
      </c>
      <c r="L924" s="241"/>
      <c r="M924" s="101"/>
      <c r="N924" s="232"/>
      <c r="O924" s="268"/>
      <c r="P924" s="230">
        <v>5</v>
      </c>
      <c r="Q924" s="270"/>
      <c r="R924" s="205"/>
    </row>
    <row r="925" spans="1:19" ht="15.75" customHeight="1" x14ac:dyDescent="0.25">
      <c r="A925" s="84">
        <v>2401</v>
      </c>
      <c r="B925" s="87"/>
      <c r="C925" s="87"/>
      <c r="D925" s="87"/>
      <c r="E925" s="87"/>
      <c r="F925" s="87"/>
      <c r="G925" s="87"/>
      <c r="H925" s="87"/>
      <c r="I925" s="87"/>
      <c r="J925" s="87">
        <v>5</v>
      </c>
      <c r="K925" s="129">
        <v>5</v>
      </c>
      <c r="L925" s="241"/>
      <c r="M925" s="101"/>
      <c r="N925" s="232"/>
      <c r="O925" s="268"/>
      <c r="P925" s="230">
        <v>5</v>
      </c>
      <c r="Q925" s="270"/>
      <c r="R925" s="205"/>
    </row>
    <row r="926" spans="1:19" ht="15.75" customHeight="1" x14ac:dyDescent="0.25">
      <c r="A926" s="84">
        <v>2402</v>
      </c>
      <c r="B926" s="87"/>
      <c r="C926" s="87"/>
      <c r="D926" s="87"/>
      <c r="E926" s="87"/>
      <c r="F926" s="87"/>
      <c r="G926" s="87"/>
      <c r="H926" s="87"/>
      <c r="I926" s="87"/>
      <c r="J926" s="87">
        <v>4</v>
      </c>
      <c r="K926" s="129"/>
      <c r="L926" s="241"/>
      <c r="M926" s="101"/>
      <c r="N926" s="232"/>
      <c r="O926" s="111" t="s">
        <v>91</v>
      </c>
      <c r="P926" s="229">
        <v>91</v>
      </c>
      <c r="Q926" s="113">
        <f>K929</f>
        <v>99</v>
      </c>
      <c r="R926" s="114" t="s">
        <v>19</v>
      </c>
    </row>
    <row r="927" spans="1:19" ht="15.75" customHeight="1" x14ac:dyDescent="0.25">
      <c r="A927" s="84">
        <v>2501</v>
      </c>
      <c r="B927" s="87"/>
      <c r="C927" s="87"/>
      <c r="D927" s="87"/>
      <c r="E927" s="87"/>
      <c r="F927" s="87"/>
      <c r="G927" s="87"/>
      <c r="H927" s="87"/>
      <c r="I927" s="87"/>
      <c r="J927" s="87">
        <v>1</v>
      </c>
      <c r="K927" s="129"/>
      <c r="L927" s="241"/>
      <c r="M927" s="101"/>
      <c r="N927" s="232"/>
      <c r="O927" s="115" t="s">
        <v>92</v>
      </c>
      <c r="P927" s="116">
        <f>IF(P926/B913=0,"",P926/B913)</f>
        <v>0.79130434782608694</v>
      </c>
      <c r="Q927" s="117">
        <f>IF(P926/Q926=0,"",P926/Q926)</f>
        <v>0.91919191919191923</v>
      </c>
      <c r="R927" s="118" t="s">
        <v>93</v>
      </c>
    </row>
    <row r="928" spans="1:19" ht="15.75" customHeight="1" x14ac:dyDescent="0.25">
      <c r="A928" s="84">
        <v>2502</v>
      </c>
      <c r="B928" s="87"/>
      <c r="C928" s="87"/>
      <c r="D928" s="87"/>
      <c r="E928" s="87"/>
      <c r="F928" s="87"/>
      <c r="G928" s="87"/>
      <c r="H928" s="87"/>
      <c r="I928" s="87"/>
      <c r="J928" s="87"/>
      <c r="K928" s="129"/>
      <c r="L928" s="243"/>
      <c r="M928" s="244"/>
      <c r="N928" s="245"/>
      <c r="O928" s="120"/>
      <c r="P928" s="121"/>
      <c r="Q928" s="121"/>
      <c r="R928" s="122"/>
    </row>
    <row r="929" spans="1:19" ht="18" customHeight="1" x14ac:dyDescent="0.25">
      <c r="A929" s="46"/>
      <c r="B929" s="296" t="s">
        <v>111</v>
      </c>
      <c r="C929" s="296"/>
      <c r="D929" s="296"/>
      <c r="E929" s="296"/>
      <c r="F929" s="296"/>
      <c r="G929" s="296"/>
      <c r="H929" s="296"/>
      <c r="I929" s="296"/>
      <c r="J929" s="296"/>
      <c r="K929" s="123">
        <f>SUM(K913:K925)</f>
        <v>99</v>
      </c>
      <c r="L929" s="124">
        <f>K921/B913</f>
        <v>0.62608695652173918</v>
      </c>
      <c r="M929" s="124">
        <f>IF(K929=0,"",K929/B913)</f>
        <v>0.86086956521739133</v>
      </c>
      <c r="N929" s="124">
        <f>M929-L929</f>
        <v>0.23478260869565215</v>
      </c>
      <c r="O929" s="1"/>
      <c r="P929" s="2"/>
      <c r="Q929" s="36"/>
      <c r="R929" s="1"/>
    </row>
    <row r="930" spans="1:19" ht="12.75" customHeight="1" x14ac:dyDescent="0.2">
      <c r="M930" s="1"/>
      <c r="N930" s="1"/>
      <c r="P930" s="1"/>
    </row>
    <row r="931" spans="1:19" ht="12.75" customHeight="1" x14ac:dyDescent="0.2">
      <c r="M931" s="1"/>
      <c r="N931" s="1"/>
      <c r="P931" s="1"/>
    </row>
    <row r="932" spans="1:19" ht="26.25" x14ac:dyDescent="0.4">
      <c r="A932" s="2"/>
      <c r="B932" s="340" t="s">
        <v>101</v>
      </c>
      <c r="C932" s="315"/>
      <c r="D932" s="315"/>
      <c r="E932" s="315"/>
      <c r="F932" s="315"/>
      <c r="G932" s="315"/>
      <c r="H932" s="315"/>
      <c r="I932" s="315"/>
      <c r="J932" s="315"/>
      <c r="K932" s="208" t="s">
        <v>119</v>
      </c>
      <c r="L932" s="1"/>
      <c r="M932" s="1"/>
      <c r="N932" s="2"/>
      <c r="O932" s="1"/>
      <c r="P932" s="2"/>
      <c r="Q932" s="2"/>
      <c r="R932" s="2"/>
    </row>
    <row r="933" spans="1:19" ht="20.25" x14ac:dyDescent="0.2">
      <c r="A933" s="334" t="s">
        <v>18</v>
      </c>
      <c r="B933" s="318" t="s">
        <v>102</v>
      </c>
      <c r="C933" s="319"/>
      <c r="D933" s="319"/>
      <c r="E933" s="319"/>
      <c r="F933" s="319"/>
      <c r="G933" s="319"/>
      <c r="H933" s="319"/>
      <c r="I933" s="319"/>
      <c r="J933" s="335"/>
      <c r="K933" s="341" t="s">
        <v>19</v>
      </c>
      <c r="L933" s="323" t="s">
        <v>11</v>
      </c>
      <c r="M933" s="323" t="s">
        <v>12</v>
      </c>
      <c r="N933" s="323" t="s">
        <v>13</v>
      </c>
      <c r="O933" s="323" t="s">
        <v>14</v>
      </c>
      <c r="P933" s="323" t="s">
        <v>15</v>
      </c>
      <c r="Q933" s="323" t="s">
        <v>16</v>
      </c>
      <c r="R933" s="323" t="s">
        <v>103</v>
      </c>
    </row>
    <row r="934" spans="1:19" ht="15.75" x14ac:dyDescent="0.25">
      <c r="A934" s="317"/>
      <c r="B934" s="84" t="s">
        <v>104</v>
      </c>
      <c r="C934" s="84" t="s">
        <v>105</v>
      </c>
      <c r="D934" s="84" t="s">
        <v>106</v>
      </c>
      <c r="E934" s="84" t="s">
        <v>107</v>
      </c>
      <c r="F934" s="84" t="s">
        <v>108</v>
      </c>
      <c r="G934" s="84" t="s">
        <v>109</v>
      </c>
      <c r="H934" s="84" t="s">
        <v>110</v>
      </c>
      <c r="I934" s="84" t="s">
        <v>73</v>
      </c>
      <c r="J934" s="84" t="s">
        <v>74</v>
      </c>
      <c r="K934" s="322"/>
      <c r="L934" s="317"/>
      <c r="M934" s="317"/>
      <c r="N934" s="317"/>
      <c r="O934" s="317"/>
      <c r="P934" s="317"/>
      <c r="Q934" s="317"/>
      <c r="R934" s="317"/>
    </row>
    <row r="935" spans="1:19" ht="15.75" customHeight="1" x14ac:dyDescent="0.25">
      <c r="A935" s="84">
        <v>1901</v>
      </c>
      <c r="B935" s="87">
        <v>115</v>
      </c>
      <c r="C935" s="87"/>
      <c r="D935" s="87"/>
      <c r="E935" s="87"/>
      <c r="F935" s="87"/>
      <c r="G935" s="87"/>
      <c r="H935" s="87"/>
      <c r="I935" s="87"/>
      <c r="J935" s="87"/>
      <c r="K935" s="129"/>
      <c r="L935" s="238"/>
      <c r="M935" s="239"/>
      <c r="N935" s="240"/>
      <c r="O935" s="254"/>
      <c r="P935" s="92">
        <f>B935</f>
        <v>115</v>
      </c>
      <c r="Q935" s="255"/>
      <c r="R935" s="254"/>
    </row>
    <row r="936" spans="1:19" ht="15.75" customHeight="1" x14ac:dyDescent="0.25">
      <c r="A936" s="84">
        <v>1902</v>
      </c>
      <c r="B936" s="87"/>
      <c r="C936" s="87">
        <v>109</v>
      </c>
      <c r="D936" s="87"/>
      <c r="E936" s="87"/>
      <c r="F936" s="87"/>
      <c r="G936" s="87"/>
      <c r="H936" s="87"/>
      <c r="I936" s="87"/>
      <c r="J936" s="87"/>
      <c r="K936" s="129"/>
      <c r="L936" s="241"/>
      <c r="M936" s="101"/>
      <c r="N936" s="242"/>
      <c r="O936" s="96">
        <f>IF(C936=0,"",C936/B935)</f>
        <v>0.94782608695652171</v>
      </c>
      <c r="P936" s="97">
        <v>109</v>
      </c>
      <c r="Q936" s="256">
        <f t="shared" ref="Q936:Q943" si="132">IF(P936=0,"",P936/P935)</f>
        <v>0.94782608695652171</v>
      </c>
      <c r="R936" s="256">
        <f t="shared" ref="R936:R943" si="133">IF(P936=0,"",100%-Q936)</f>
        <v>5.2173913043478293E-2</v>
      </c>
    </row>
    <row r="937" spans="1:19" ht="15.75" customHeight="1" x14ac:dyDescent="0.25">
      <c r="A937" s="84">
        <v>2001</v>
      </c>
      <c r="B937" s="87"/>
      <c r="C937" s="87"/>
      <c r="D937" s="87">
        <v>99</v>
      </c>
      <c r="E937" s="87"/>
      <c r="F937" s="87"/>
      <c r="G937" s="87"/>
      <c r="H937" s="87"/>
      <c r="I937" s="87"/>
      <c r="J937" s="87"/>
      <c r="K937" s="129"/>
      <c r="L937" s="241"/>
      <c r="M937" s="101"/>
      <c r="N937" s="242"/>
      <c r="O937" s="96">
        <f>IF(D937=0,"",D937/C936)</f>
        <v>0.90825688073394495</v>
      </c>
      <c r="P937" s="97">
        <v>103</v>
      </c>
      <c r="Q937" s="256">
        <f t="shared" si="132"/>
        <v>0.94495412844036697</v>
      </c>
      <c r="R937" s="256">
        <f t="shared" si="133"/>
        <v>5.5045871559633031E-2</v>
      </c>
      <c r="S937" s="48">
        <f>P937/P935</f>
        <v>0.89565217391304353</v>
      </c>
    </row>
    <row r="938" spans="1:19" ht="15.75" customHeight="1" x14ac:dyDescent="0.25">
      <c r="A938" s="84">
        <v>2002</v>
      </c>
      <c r="B938" s="87"/>
      <c r="C938" s="87"/>
      <c r="D938" s="87"/>
      <c r="E938" s="87">
        <v>99</v>
      </c>
      <c r="F938" s="87"/>
      <c r="G938" s="87"/>
      <c r="H938" s="87"/>
      <c r="I938" s="87"/>
      <c r="J938" s="87"/>
      <c r="K938" s="129"/>
      <c r="L938" s="241"/>
      <c r="M938" s="101"/>
      <c r="N938" s="242"/>
      <c r="O938" s="96">
        <f>IF(E938=0,"",E938/D937)</f>
        <v>1</v>
      </c>
      <c r="P938" s="97">
        <v>101</v>
      </c>
      <c r="Q938" s="256">
        <f t="shared" si="132"/>
        <v>0.98058252427184467</v>
      </c>
      <c r="R938" s="256">
        <f t="shared" si="133"/>
        <v>1.9417475728155331E-2</v>
      </c>
    </row>
    <row r="939" spans="1:19" ht="15.75" customHeight="1" x14ac:dyDescent="0.25">
      <c r="A939" s="84">
        <v>2101</v>
      </c>
      <c r="B939" s="87"/>
      <c r="C939" s="87"/>
      <c r="D939" s="87"/>
      <c r="E939" s="87"/>
      <c r="F939" s="87">
        <v>92</v>
      </c>
      <c r="G939" s="87"/>
      <c r="H939" s="87"/>
      <c r="I939" s="87"/>
      <c r="J939" s="87"/>
      <c r="K939" s="129"/>
      <c r="L939" s="241"/>
      <c r="M939" s="101"/>
      <c r="N939" s="242"/>
      <c r="O939" s="96">
        <f>F939/E938</f>
        <v>0.92929292929292928</v>
      </c>
      <c r="P939" s="97">
        <v>99</v>
      </c>
      <c r="Q939" s="256">
        <f t="shared" si="132"/>
        <v>0.98019801980198018</v>
      </c>
      <c r="R939" s="256">
        <f t="shared" si="133"/>
        <v>1.980198019801982E-2</v>
      </c>
    </row>
    <row r="940" spans="1:19" ht="15.75" customHeight="1" x14ac:dyDescent="0.25">
      <c r="A940" s="84">
        <v>2102</v>
      </c>
      <c r="B940" s="87"/>
      <c r="C940" s="87"/>
      <c r="D940" s="87"/>
      <c r="E940" s="87"/>
      <c r="F940" s="87"/>
      <c r="G940" s="87">
        <v>81</v>
      </c>
      <c r="H940" s="87"/>
      <c r="I940" s="87"/>
      <c r="J940" s="87"/>
      <c r="K940" s="129"/>
      <c r="L940" s="241"/>
      <c r="M940" s="101"/>
      <c r="N940" s="242"/>
      <c r="O940" s="96">
        <f>G940/F939</f>
        <v>0.88043478260869568</v>
      </c>
      <c r="P940" s="97">
        <v>96</v>
      </c>
      <c r="Q940" s="256">
        <f t="shared" si="132"/>
        <v>0.96969696969696972</v>
      </c>
      <c r="R940" s="256">
        <f t="shared" si="133"/>
        <v>3.0303030303030276E-2</v>
      </c>
    </row>
    <row r="941" spans="1:19" ht="15.75" customHeight="1" x14ac:dyDescent="0.25">
      <c r="A941" s="84">
        <v>2201</v>
      </c>
      <c r="B941" s="87"/>
      <c r="C941" s="87"/>
      <c r="D941" s="87"/>
      <c r="E941" s="87"/>
      <c r="F941" s="87"/>
      <c r="G941" s="87"/>
      <c r="H941" s="87">
        <v>78</v>
      </c>
      <c r="I941" s="87"/>
      <c r="J941" s="87"/>
      <c r="K941" s="129"/>
      <c r="L941" s="241"/>
      <c r="M941" s="101"/>
      <c r="N941" s="242"/>
      <c r="O941" s="96">
        <f>IF(H941=0,"",H941/G940)</f>
        <v>0.96296296296296291</v>
      </c>
      <c r="P941" s="97">
        <v>89</v>
      </c>
      <c r="Q941" s="256">
        <f t="shared" si="132"/>
        <v>0.92708333333333337</v>
      </c>
      <c r="R941" s="256">
        <f t="shared" si="133"/>
        <v>7.291666666666663E-2</v>
      </c>
    </row>
    <row r="942" spans="1:19" ht="15.75" customHeight="1" x14ac:dyDescent="0.25">
      <c r="A942" s="84">
        <v>2202</v>
      </c>
      <c r="B942" s="87"/>
      <c r="C942" s="87"/>
      <c r="D942" s="87"/>
      <c r="E942" s="87"/>
      <c r="F942" s="87"/>
      <c r="G942" s="87"/>
      <c r="H942" s="87"/>
      <c r="I942" s="87">
        <v>76</v>
      </c>
      <c r="J942" s="87"/>
      <c r="K942" s="129"/>
      <c r="L942" s="241"/>
      <c r="M942" s="101"/>
      <c r="N942" s="242"/>
      <c r="O942" s="126">
        <f>IF(I942=0,"",I942/H941)</f>
        <v>0.97435897435897434</v>
      </c>
      <c r="P942" s="97">
        <v>89</v>
      </c>
      <c r="Q942" s="126">
        <f t="shared" si="132"/>
        <v>1</v>
      </c>
      <c r="R942" s="126">
        <f t="shared" si="133"/>
        <v>0</v>
      </c>
    </row>
    <row r="943" spans="1:19" ht="15.75" customHeight="1" x14ac:dyDescent="0.25">
      <c r="A943" s="84">
        <v>2301</v>
      </c>
      <c r="B943" s="87"/>
      <c r="C943" s="87"/>
      <c r="D943" s="87"/>
      <c r="E943" s="87"/>
      <c r="F943" s="87"/>
      <c r="G943" s="87"/>
      <c r="H943" s="87"/>
      <c r="I943" s="87"/>
      <c r="J943" s="87">
        <v>76</v>
      </c>
      <c r="K943" s="129">
        <v>51</v>
      </c>
      <c r="L943" s="241"/>
      <c r="M943" s="101"/>
      <c r="N943" s="232"/>
      <c r="O943" s="126">
        <f>J943/I942</f>
        <v>1</v>
      </c>
      <c r="P943" s="97">
        <v>89</v>
      </c>
      <c r="Q943" s="126">
        <f t="shared" si="132"/>
        <v>1</v>
      </c>
      <c r="R943" s="126">
        <f t="shared" si="133"/>
        <v>0</v>
      </c>
    </row>
    <row r="944" spans="1:19" ht="15.75" customHeight="1" x14ac:dyDescent="0.25">
      <c r="A944" s="84">
        <v>2302</v>
      </c>
      <c r="B944" s="87"/>
      <c r="C944" s="87"/>
      <c r="D944" s="87"/>
      <c r="E944" s="87"/>
      <c r="F944" s="87"/>
      <c r="G944" s="87"/>
      <c r="H944" s="87"/>
      <c r="I944" s="87"/>
      <c r="J944" s="87">
        <v>24</v>
      </c>
      <c r="K944" s="129">
        <v>13</v>
      </c>
      <c r="L944" s="241"/>
      <c r="M944" s="101"/>
      <c r="N944" s="232"/>
      <c r="O944" s="205"/>
      <c r="P944" s="106">
        <v>37</v>
      </c>
      <c r="Q944" s="261"/>
      <c r="R944" s="205"/>
    </row>
    <row r="945" spans="1:25" ht="15.75" customHeight="1" x14ac:dyDescent="0.25">
      <c r="A945" s="84">
        <v>2401</v>
      </c>
      <c r="B945" s="87"/>
      <c r="C945" s="87"/>
      <c r="D945" s="87"/>
      <c r="E945" s="87"/>
      <c r="F945" s="87"/>
      <c r="G945" s="87"/>
      <c r="H945" s="87"/>
      <c r="I945" s="87"/>
      <c r="J945" s="87">
        <v>16</v>
      </c>
      <c r="K945" s="129">
        <v>8</v>
      </c>
      <c r="L945" s="241"/>
      <c r="M945" s="101"/>
      <c r="N945" s="232"/>
      <c r="O945" s="205"/>
      <c r="P945" s="106">
        <v>18</v>
      </c>
      <c r="Q945" s="261"/>
      <c r="R945" s="205"/>
    </row>
    <row r="946" spans="1:25" ht="15.75" customHeight="1" x14ac:dyDescent="0.25">
      <c r="A946" s="84">
        <v>2402</v>
      </c>
      <c r="B946" s="87"/>
      <c r="C946" s="87"/>
      <c r="D946" s="87"/>
      <c r="E946" s="87"/>
      <c r="F946" s="87"/>
      <c r="G946" s="87"/>
      <c r="H946" s="87"/>
      <c r="I946" s="87"/>
      <c r="J946" s="87">
        <v>7</v>
      </c>
      <c r="K946" s="129">
        <v>6</v>
      </c>
      <c r="L946" s="241"/>
      <c r="M946" s="101"/>
      <c r="N946" s="232"/>
      <c r="O946" s="205"/>
      <c r="P946" s="228">
        <v>10</v>
      </c>
      <c r="Q946" s="261"/>
      <c r="R946" s="205"/>
    </row>
    <row r="947" spans="1:25" ht="15.75" customHeight="1" x14ac:dyDescent="0.25">
      <c r="A947" s="84">
        <v>2501</v>
      </c>
      <c r="B947" s="87"/>
      <c r="C947" s="87"/>
      <c r="D947" s="87"/>
      <c r="E947" s="87"/>
      <c r="F947" s="87"/>
      <c r="G947" s="87"/>
      <c r="H947" s="87"/>
      <c r="I947" s="87"/>
      <c r="J947" s="87">
        <v>3</v>
      </c>
      <c r="K947" s="129"/>
      <c r="L947" s="241"/>
      <c r="M947" s="101"/>
      <c r="N947" s="232"/>
      <c r="O947" s="101"/>
      <c r="P947" s="230">
        <v>5</v>
      </c>
      <c r="Q947" s="262"/>
      <c r="R947" s="205"/>
    </row>
    <row r="948" spans="1:25" ht="15.75" customHeight="1" x14ac:dyDescent="0.25">
      <c r="A948" s="84">
        <v>2502</v>
      </c>
      <c r="B948" s="87"/>
      <c r="C948" s="87"/>
      <c r="D948" s="87"/>
      <c r="E948" s="87"/>
      <c r="F948" s="87"/>
      <c r="G948" s="87"/>
      <c r="H948" s="87"/>
      <c r="I948" s="87"/>
      <c r="J948" s="87"/>
      <c r="K948" s="129"/>
      <c r="L948" s="241"/>
      <c r="M948" s="101"/>
      <c r="N948" s="232"/>
      <c r="O948" s="111" t="s">
        <v>91</v>
      </c>
      <c r="P948" s="229">
        <v>63</v>
      </c>
      <c r="Q948" s="113">
        <f>K951</f>
        <v>78</v>
      </c>
      <c r="R948" s="114" t="s">
        <v>19</v>
      </c>
    </row>
    <row r="949" spans="1:25" ht="15.75" customHeight="1" x14ac:dyDescent="0.25">
      <c r="A949" s="84">
        <v>2601</v>
      </c>
      <c r="B949" s="87"/>
      <c r="C949" s="87"/>
      <c r="D949" s="87"/>
      <c r="E949" s="87"/>
      <c r="F949" s="87"/>
      <c r="G949" s="87"/>
      <c r="H949" s="87"/>
      <c r="I949" s="87"/>
      <c r="J949" s="87"/>
      <c r="K949" s="129"/>
      <c r="L949" s="241"/>
      <c r="M949" s="101"/>
      <c r="N949" s="232"/>
      <c r="O949" s="115" t="s">
        <v>92</v>
      </c>
      <c r="P949" s="116">
        <f>IF(P948/B935=0,"",P948/B935)</f>
        <v>0.54782608695652169</v>
      </c>
      <c r="Q949" s="117">
        <f>IF(P948/Q948=0,"",P948/Q948)</f>
        <v>0.80769230769230771</v>
      </c>
      <c r="R949" s="118" t="s">
        <v>93</v>
      </c>
    </row>
    <row r="950" spans="1:25" ht="15.75" customHeight="1" x14ac:dyDescent="0.25">
      <c r="A950" s="84">
        <v>2602</v>
      </c>
      <c r="B950" s="87"/>
      <c r="C950" s="87"/>
      <c r="D950" s="87"/>
      <c r="E950" s="87"/>
      <c r="F950" s="87"/>
      <c r="G950" s="87"/>
      <c r="H950" s="87"/>
      <c r="I950" s="87"/>
      <c r="J950" s="87"/>
      <c r="K950" s="129"/>
      <c r="L950" s="243"/>
      <c r="M950" s="244"/>
      <c r="N950" s="245"/>
      <c r="O950" s="120"/>
      <c r="P950" s="121"/>
      <c r="Q950" s="121"/>
      <c r="R950" s="122"/>
    </row>
    <row r="951" spans="1:25" ht="18" customHeight="1" x14ac:dyDescent="0.25">
      <c r="A951" s="46"/>
      <c r="B951" s="296" t="s">
        <v>111</v>
      </c>
      <c r="C951" s="296"/>
      <c r="D951" s="296"/>
      <c r="E951" s="296"/>
      <c r="F951" s="296"/>
      <c r="G951" s="296"/>
      <c r="H951" s="296"/>
      <c r="I951" s="296"/>
      <c r="J951" s="296"/>
      <c r="K951" s="123">
        <f>SUM(K935:K947)</f>
        <v>78</v>
      </c>
      <c r="L951" s="124">
        <f>K943/B935</f>
        <v>0.44347826086956521</v>
      </c>
      <c r="M951" s="124">
        <f>IF(K951=0,"",K951/B935)</f>
        <v>0.67826086956521736</v>
      </c>
      <c r="N951" s="124">
        <f>M951-L951</f>
        <v>0.23478260869565215</v>
      </c>
      <c r="O951" s="1"/>
      <c r="P951" s="2"/>
      <c r="Q951" s="36"/>
      <c r="R951" s="1"/>
    </row>
    <row r="952" spans="1:25" ht="12.75" customHeight="1" x14ac:dyDescent="0.2">
      <c r="M952" s="1"/>
      <c r="N952" s="1"/>
      <c r="P952" s="1"/>
    </row>
    <row r="953" spans="1:25" ht="12.75" customHeight="1" x14ac:dyDescent="0.2">
      <c r="M953" s="1"/>
      <c r="N953" s="1"/>
      <c r="P953" s="1"/>
    </row>
    <row r="954" spans="1:25" ht="26.25" x14ac:dyDescent="0.4">
      <c r="A954" s="2"/>
      <c r="B954" s="340" t="s">
        <v>101</v>
      </c>
      <c r="C954" s="315"/>
      <c r="D954" s="315"/>
      <c r="E954" s="315"/>
      <c r="F954" s="315"/>
      <c r="G954" s="315"/>
      <c r="H954" s="315"/>
      <c r="I954" s="315"/>
      <c r="J954" s="315"/>
      <c r="K954" s="208" t="s">
        <v>120</v>
      </c>
      <c r="L954" s="1"/>
      <c r="M954" s="1"/>
      <c r="N954" s="2"/>
      <c r="O954" s="1"/>
      <c r="P954" s="2"/>
      <c r="Q954" s="2"/>
      <c r="R954" s="2"/>
    </row>
    <row r="955" spans="1:25" ht="20.25" x14ac:dyDescent="0.2">
      <c r="A955" s="334" t="s">
        <v>18</v>
      </c>
      <c r="B955" s="318" t="s">
        <v>102</v>
      </c>
      <c r="C955" s="319"/>
      <c r="D955" s="319"/>
      <c r="E955" s="319"/>
      <c r="F955" s="319"/>
      <c r="G955" s="319"/>
      <c r="H955" s="319"/>
      <c r="I955" s="319"/>
      <c r="J955" s="335"/>
      <c r="K955" s="341" t="s">
        <v>19</v>
      </c>
      <c r="L955" s="323" t="s">
        <v>11</v>
      </c>
      <c r="M955" s="323" t="s">
        <v>12</v>
      </c>
      <c r="N955" s="323" t="s">
        <v>13</v>
      </c>
      <c r="O955" s="323" t="s">
        <v>14</v>
      </c>
      <c r="P955" s="323" t="s">
        <v>15</v>
      </c>
      <c r="Q955" s="323" t="s">
        <v>16</v>
      </c>
      <c r="R955" s="323" t="s">
        <v>103</v>
      </c>
    </row>
    <row r="956" spans="1:25" ht="15.75" customHeight="1" x14ac:dyDescent="0.25">
      <c r="A956" s="317"/>
      <c r="B956" s="84" t="s">
        <v>104</v>
      </c>
      <c r="C956" s="84" t="s">
        <v>105</v>
      </c>
      <c r="D956" s="84" t="s">
        <v>106</v>
      </c>
      <c r="E956" s="84" t="s">
        <v>107</v>
      </c>
      <c r="F956" s="84" t="s">
        <v>108</v>
      </c>
      <c r="G956" s="84" t="s">
        <v>109</v>
      </c>
      <c r="H956" s="84" t="s">
        <v>110</v>
      </c>
      <c r="I956" s="84" t="s">
        <v>73</v>
      </c>
      <c r="J956" s="84" t="s">
        <v>74</v>
      </c>
      <c r="K956" s="322"/>
      <c r="L956" s="317"/>
      <c r="M956" s="317"/>
      <c r="N956" s="317"/>
      <c r="O956" s="317"/>
      <c r="P956" s="317"/>
      <c r="Q956" s="317"/>
      <c r="R956" s="317"/>
    </row>
    <row r="957" spans="1:25" ht="15.75" customHeight="1" x14ac:dyDescent="0.25">
      <c r="A957" s="84">
        <v>1902</v>
      </c>
      <c r="B957" s="87">
        <v>110</v>
      </c>
      <c r="C957" s="87"/>
      <c r="D957" s="87"/>
      <c r="E957" s="87"/>
      <c r="F957" s="87"/>
      <c r="G957" s="87"/>
      <c r="H957" s="87"/>
      <c r="I957" s="87"/>
      <c r="J957" s="87"/>
      <c r="K957" s="129"/>
      <c r="L957" s="238"/>
      <c r="M957" s="239"/>
      <c r="N957" s="240"/>
      <c r="O957" s="254"/>
      <c r="P957" s="92">
        <f>B957</f>
        <v>110</v>
      </c>
      <c r="Q957" s="255"/>
      <c r="R957" s="254"/>
    </row>
    <row r="958" spans="1:25" ht="15.75" customHeight="1" x14ac:dyDescent="0.25">
      <c r="A958" s="84">
        <v>2001</v>
      </c>
      <c r="B958" s="87"/>
      <c r="C958" s="87">
        <v>104</v>
      </c>
      <c r="D958" s="87"/>
      <c r="E958" s="87"/>
      <c r="F958" s="87"/>
      <c r="G958" s="87"/>
      <c r="H958" s="87"/>
      <c r="I958" s="87"/>
      <c r="J958" s="87"/>
      <c r="K958" s="129"/>
      <c r="L958" s="241"/>
      <c r="M958" s="101"/>
      <c r="N958" s="242"/>
      <c r="O958" s="96">
        <f>IF(C958=0,"",C958/B957)</f>
        <v>0.94545454545454544</v>
      </c>
      <c r="P958" s="97">
        <v>108</v>
      </c>
      <c r="Q958" s="256">
        <f t="shared" ref="Q958:Q964" si="134">IF(P958=0,"",P958/P957)</f>
        <v>0.98181818181818181</v>
      </c>
      <c r="R958" s="256">
        <f t="shared" ref="R958:R964" si="135">IF(P958=0,"",100%-Q958)</f>
        <v>1.8181818181818188E-2</v>
      </c>
    </row>
    <row r="959" spans="1:25" ht="15.75" customHeight="1" x14ac:dyDescent="0.25">
      <c r="A959" s="84">
        <v>2002</v>
      </c>
      <c r="B959" s="87"/>
      <c r="C959" s="87"/>
      <c r="D959" s="87">
        <v>98</v>
      </c>
      <c r="E959" s="87"/>
      <c r="F959" s="87"/>
      <c r="G959" s="87"/>
      <c r="H959" s="87"/>
      <c r="I959" s="87"/>
      <c r="J959" s="87"/>
      <c r="K959" s="129"/>
      <c r="L959" s="241"/>
      <c r="M959" s="101"/>
      <c r="N959" s="242"/>
      <c r="O959" s="96">
        <f>IF(D959=0,"",D959/C958)</f>
        <v>0.94230769230769229</v>
      </c>
      <c r="P959" s="97">
        <v>100</v>
      </c>
      <c r="Q959" s="256">
        <f t="shared" si="134"/>
        <v>0.92592592592592593</v>
      </c>
      <c r="R959" s="256">
        <f t="shared" si="135"/>
        <v>7.407407407407407E-2</v>
      </c>
      <c r="S959" s="48">
        <f>P959/P957</f>
        <v>0.90909090909090906</v>
      </c>
    </row>
    <row r="960" spans="1:25" ht="15.75" customHeight="1" x14ac:dyDescent="0.25">
      <c r="A960" s="84">
        <v>2101</v>
      </c>
      <c r="B960" s="87"/>
      <c r="C960" s="87"/>
      <c r="D960" s="87"/>
      <c r="E960" s="87">
        <v>96</v>
      </c>
      <c r="F960" s="87"/>
      <c r="G960" s="87"/>
      <c r="H960" s="87"/>
      <c r="I960" s="87"/>
      <c r="J960" s="87"/>
      <c r="K960" s="129"/>
      <c r="L960" s="241"/>
      <c r="M960" s="101"/>
      <c r="N960" s="242"/>
      <c r="O960" s="96">
        <f>IF(E960=0,"",E960/D959)</f>
        <v>0.97959183673469385</v>
      </c>
      <c r="P960" s="97">
        <v>100</v>
      </c>
      <c r="Q960" s="256">
        <f t="shared" si="134"/>
        <v>1</v>
      </c>
      <c r="R960" s="256">
        <f t="shared" si="135"/>
        <v>0</v>
      </c>
      <c r="Y960" s="2" t="s">
        <v>37</v>
      </c>
    </row>
    <row r="961" spans="1:18" ht="15.75" customHeight="1" x14ac:dyDescent="0.25">
      <c r="A961" s="84">
        <v>2102</v>
      </c>
      <c r="B961" s="87"/>
      <c r="C961" s="87"/>
      <c r="D961" s="87"/>
      <c r="E961" s="87"/>
      <c r="F961" s="87">
        <v>93</v>
      </c>
      <c r="G961" s="87"/>
      <c r="H961" s="87"/>
      <c r="I961" s="87"/>
      <c r="J961" s="87"/>
      <c r="K961" s="129"/>
      <c r="L961" s="241"/>
      <c r="M961" s="101"/>
      <c r="N961" s="242"/>
      <c r="O961" s="96">
        <f>F961/E960</f>
        <v>0.96875</v>
      </c>
      <c r="P961" s="97">
        <v>99</v>
      </c>
      <c r="Q961" s="256">
        <f t="shared" si="134"/>
        <v>0.99</v>
      </c>
      <c r="R961" s="256">
        <f t="shared" si="135"/>
        <v>1.0000000000000009E-2</v>
      </c>
    </row>
    <row r="962" spans="1:18" ht="15.75" customHeight="1" x14ac:dyDescent="0.25">
      <c r="A962" s="84">
        <v>2201</v>
      </c>
      <c r="B962" s="87"/>
      <c r="C962" s="87"/>
      <c r="D962" s="87"/>
      <c r="E962" s="87"/>
      <c r="F962" s="87"/>
      <c r="G962" s="87">
        <v>89</v>
      </c>
      <c r="H962" s="87"/>
      <c r="I962" s="87"/>
      <c r="J962" s="87"/>
      <c r="K962" s="129"/>
      <c r="L962" s="241"/>
      <c r="M962" s="101"/>
      <c r="N962" s="242"/>
      <c r="O962" s="96">
        <f>IF(G962=0,"",G962/F961)</f>
        <v>0.956989247311828</v>
      </c>
      <c r="P962" s="97">
        <v>94</v>
      </c>
      <c r="Q962" s="256">
        <f t="shared" si="134"/>
        <v>0.9494949494949495</v>
      </c>
      <c r="R962" s="256">
        <f t="shared" si="135"/>
        <v>5.0505050505050497E-2</v>
      </c>
    </row>
    <row r="963" spans="1:18" ht="15.75" customHeight="1" x14ac:dyDescent="0.25">
      <c r="A963" s="84">
        <v>2202</v>
      </c>
      <c r="B963" s="87"/>
      <c r="C963" s="87"/>
      <c r="D963" s="87"/>
      <c r="E963" s="87"/>
      <c r="F963" s="87"/>
      <c r="G963" s="87"/>
      <c r="H963" s="87">
        <v>87</v>
      </c>
      <c r="I963" s="87"/>
      <c r="J963" s="87"/>
      <c r="K963" s="129"/>
      <c r="L963" s="241"/>
      <c r="M963" s="101"/>
      <c r="N963" s="242"/>
      <c r="O963" s="96">
        <f>IF(H963=0,"",H963/G962)</f>
        <v>0.97752808988764039</v>
      </c>
      <c r="P963" s="97">
        <v>93</v>
      </c>
      <c r="Q963" s="256">
        <f t="shared" si="134"/>
        <v>0.98936170212765961</v>
      </c>
      <c r="R963" s="256">
        <f t="shared" si="135"/>
        <v>1.0638297872340385E-2</v>
      </c>
    </row>
    <row r="964" spans="1:18" ht="15.75" customHeight="1" x14ac:dyDescent="0.25">
      <c r="A964" s="84">
        <v>2301</v>
      </c>
      <c r="B964" s="87"/>
      <c r="C964" s="87"/>
      <c r="D964" s="87"/>
      <c r="E964" s="87"/>
      <c r="F964" s="87"/>
      <c r="G964" s="87"/>
      <c r="H964" s="87"/>
      <c r="I964" s="87">
        <v>87</v>
      </c>
      <c r="J964" s="87"/>
      <c r="K964" s="129">
        <v>1</v>
      </c>
      <c r="L964" s="241"/>
      <c r="M964" s="101"/>
      <c r="N964" s="242"/>
      <c r="O964" s="126">
        <f>IF(I964=0,"",I964/H963)</f>
        <v>1</v>
      </c>
      <c r="P964" s="97">
        <v>92</v>
      </c>
      <c r="Q964" s="126">
        <f t="shared" si="134"/>
        <v>0.989247311827957</v>
      </c>
      <c r="R964" s="126">
        <f t="shared" si="135"/>
        <v>1.0752688172043001E-2</v>
      </c>
    </row>
    <row r="965" spans="1:18" ht="15.75" customHeight="1" x14ac:dyDescent="0.25">
      <c r="A965" s="84">
        <v>2302</v>
      </c>
      <c r="B965" s="87"/>
      <c r="C965" s="87"/>
      <c r="D965" s="87"/>
      <c r="E965" s="87"/>
      <c r="F965" s="87"/>
      <c r="G965" s="87"/>
      <c r="H965" s="87"/>
      <c r="I965" s="87"/>
      <c r="J965" s="87">
        <v>83</v>
      </c>
      <c r="K965" s="129">
        <v>48</v>
      </c>
      <c r="L965" s="241"/>
      <c r="M965" s="101"/>
      <c r="N965" s="232"/>
      <c r="O965" s="126">
        <f>IF(J965=0,"",J965/I964)</f>
        <v>0.95402298850574707</v>
      </c>
      <c r="P965" s="97">
        <v>91</v>
      </c>
      <c r="Q965" s="126">
        <f t="shared" ref="Q965" si="136">IF(P965=0,"",P965/P964)</f>
        <v>0.98913043478260865</v>
      </c>
      <c r="R965" s="126">
        <f t="shared" ref="R965" si="137">IF(P965=0,"",100%-Q965)</f>
        <v>1.0869565217391353E-2</v>
      </c>
    </row>
    <row r="966" spans="1:18" ht="15.75" customHeight="1" x14ac:dyDescent="0.25">
      <c r="A966" s="84">
        <v>2401</v>
      </c>
      <c r="B966" s="87"/>
      <c r="C966" s="87"/>
      <c r="D966" s="87"/>
      <c r="E966" s="87"/>
      <c r="F966" s="87"/>
      <c r="G966" s="87"/>
      <c r="H966" s="87"/>
      <c r="I966" s="87"/>
      <c r="J966" s="87">
        <v>29</v>
      </c>
      <c r="K966" s="129">
        <v>25</v>
      </c>
      <c r="L966" s="241"/>
      <c r="M966" s="101"/>
      <c r="N966" s="232"/>
      <c r="O966" s="205"/>
      <c r="P966" s="106">
        <v>33</v>
      </c>
      <c r="Q966" s="261"/>
      <c r="R966" s="205"/>
    </row>
    <row r="967" spans="1:18" ht="15.75" customHeight="1" x14ac:dyDescent="0.25">
      <c r="A967" s="84">
        <v>2402</v>
      </c>
      <c r="B967" s="87"/>
      <c r="C967" s="87"/>
      <c r="D967" s="87"/>
      <c r="E967" s="87"/>
      <c r="F967" s="87"/>
      <c r="G967" s="87"/>
      <c r="H967" s="87"/>
      <c r="I967" s="87"/>
      <c r="J967" s="87">
        <v>5</v>
      </c>
      <c r="K967" s="129">
        <v>5</v>
      </c>
      <c r="L967" s="241"/>
      <c r="M967" s="101"/>
      <c r="N967" s="232"/>
      <c r="O967" s="205"/>
      <c r="P967" s="106">
        <v>7</v>
      </c>
      <c r="Q967" s="261"/>
      <c r="R967" s="205"/>
    </row>
    <row r="968" spans="1:18" ht="15.75" customHeight="1" x14ac:dyDescent="0.25">
      <c r="A968" s="84">
        <v>2501</v>
      </c>
      <c r="B968" s="87"/>
      <c r="C968" s="87"/>
      <c r="D968" s="87"/>
      <c r="E968" s="87"/>
      <c r="F968" s="87"/>
      <c r="G968" s="87"/>
      <c r="H968" s="87"/>
      <c r="I968" s="87"/>
      <c r="J968" s="87">
        <v>2</v>
      </c>
      <c r="K968" s="129">
        <v>4</v>
      </c>
      <c r="L968" s="241"/>
      <c r="M968" s="101"/>
      <c r="N968" s="232"/>
      <c r="O968" s="205"/>
      <c r="P968" s="106">
        <v>3</v>
      </c>
      <c r="Q968" s="261"/>
      <c r="R968" s="205"/>
    </row>
    <row r="969" spans="1:18" ht="15.75" customHeight="1" x14ac:dyDescent="0.25">
      <c r="A969" s="84">
        <v>2502</v>
      </c>
      <c r="B969" s="87"/>
      <c r="C969" s="87"/>
      <c r="D969" s="87"/>
      <c r="E969" s="87"/>
      <c r="F969" s="87"/>
      <c r="G969" s="87"/>
      <c r="H969" s="87"/>
      <c r="I969" s="87"/>
      <c r="J969" s="87"/>
      <c r="K969" s="129"/>
      <c r="L969" s="241"/>
      <c r="M969" s="101"/>
      <c r="N969" s="232"/>
      <c r="O969" s="101"/>
      <c r="P969" s="232"/>
      <c r="Q969" s="262"/>
      <c r="R969" s="205"/>
    </row>
    <row r="970" spans="1:18" ht="15.75" customHeight="1" x14ac:dyDescent="0.25">
      <c r="A970" s="84">
        <v>2601</v>
      </c>
      <c r="B970" s="87"/>
      <c r="C970" s="87"/>
      <c r="D970" s="87"/>
      <c r="E970" s="87"/>
      <c r="F970" s="87"/>
      <c r="G970" s="87"/>
      <c r="H970" s="87"/>
      <c r="I970" s="87"/>
      <c r="J970" s="87"/>
      <c r="K970" s="129"/>
      <c r="L970" s="241"/>
      <c r="M970" s="101"/>
      <c r="N970" s="232"/>
      <c r="O970" s="111" t="s">
        <v>91</v>
      </c>
      <c r="P970" s="112">
        <v>36</v>
      </c>
      <c r="Q970" s="113">
        <f>K973</f>
        <v>83</v>
      </c>
      <c r="R970" s="114" t="s">
        <v>19</v>
      </c>
    </row>
    <row r="971" spans="1:18" ht="15.75" customHeight="1" x14ac:dyDescent="0.25">
      <c r="A971" s="84">
        <v>2602</v>
      </c>
      <c r="B971" s="87"/>
      <c r="C971" s="87"/>
      <c r="D971" s="87"/>
      <c r="E971" s="87"/>
      <c r="F971" s="87"/>
      <c r="G971" s="87"/>
      <c r="H971" s="87"/>
      <c r="I971" s="87"/>
      <c r="J971" s="87"/>
      <c r="K971" s="129"/>
      <c r="L971" s="241"/>
      <c r="M971" s="101"/>
      <c r="N971" s="232"/>
      <c r="O971" s="115" t="s">
        <v>92</v>
      </c>
      <c r="P971" s="116">
        <f>IF(P970/B957=0,"",P970/B957)</f>
        <v>0.32727272727272727</v>
      </c>
      <c r="Q971" s="117">
        <f>IF(P970/Q970=0,"",P970/Q970)</f>
        <v>0.43373493975903615</v>
      </c>
      <c r="R971" s="118" t="s">
        <v>93</v>
      </c>
    </row>
    <row r="972" spans="1:18" ht="15.75" customHeight="1" x14ac:dyDescent="0.25">
      <c r="A972" s="84">
        <v>2701</v>
      </c>
      <c r="B972" s="87"/>
      <c r="C972" s="87"/>
      <c r="D972" s="87"/>
      <c r="E972" s="87"/>
      <c r="F972" s="87"/>
      <c r="G972" s="87"/>
      <c r="H972" s="87"/>
      <c r="I972" s="87"/>
      <c r="J972" s="87"/>
      <c r="K972" s="129"/>
      <c r="L972" s="243"/>
      <c r="M972" s="244"/>
      <c r="N972" s="245"/>
      <c r="O972" s="120"/>
      <c r="P972" s="121"/>
      <c r="Q972" s="121"/>
      <c r="R972" s="122"/>
    </row>
    <row r="973" spans="1:18" ht="18" customHeight="1" x14ac:dyDescent="0.25">
      <c r="A973" s="46"/>
      <c r="B973" s="296" t="s">
        <v>111</v>
      </c>
      <c r="C973" s="296"/>
      <c r="D973" s="296"/>
      <c r="E973" s="296"/>
      <c r="F973" s="296"/>
      <c r="G973" s="296"/>
      <c r="H973" s="296"/>
      <c r="I973" s="296"/>
      <c r="J973" s="296"/>
      <c r="K973" s="123">
        <f>SUM(K957:K969)</f>
        <v>83</v>
      </c>
      <c r="L973" s="124">
        <f>((SUM(K964:K965))/B957)</f>
        <v>0.44545454545454544</v>
      </c>
      <c r="M973" s="124">
        <f>IF(K973=0,"",K973/B957)</f>
        <v>0.75454545454545452</v>
      </c>
      <c r="N973" s="124">
        <f>M973-L973</f>
        <v>0.30909090909090908</v>
      </c>
      <c r="O973" s="1"/>
      <c r="P973" s="2"/>
      <c r="Q973" s="36"/>
      <c r="R973" s="1"/>
    </row>
    <row r="974" spans="1:18" ht="12.75" customHeight="1" x14ac:dyDescent="0.2">
      <c r="M974" s="1"/>
      <c r="N974" s="1"/>
      <c r="P974" s="1"/>
    </row>
    <row r="975" spans="1:18" ht="12.75" customHeight="1" x14ac:dyDescent="0.2">
      <c r="M975" s="1"/>
      <c r="N975" s="1"/>
      <c r="P975" s="1"/>
    </row>
    <row r="976" spans="1:18" ht="26.25" customHeight="1" x14ac:dyDescent="0.4">
      <c r="A976" s="2"/>
      <c r="B976" s="340" t="s">
        <v>101</v>
      </c>
      <c r="C976" s="315"/>
      <c r="D976" s="315"/>
      <c r="E976" s="315"/>
      <c r="F976" s="315"/>
      <c r="G976" s="315"/>
      <c r="H976" s="315"/>
      <c r="I976" s="315"/>
      <c r="J976" s="315"/>
      <c r="K976" s="208" t="s">
        <v>121</v>
      </c>
      <c r="L976" s="1"/>
      <c r="M976" s="1"/>
      <c r="N976" s="2"/>
      <c r="O976" s="1"/>
      <c r="P976" s="2"/>
      <c r="Q976" s="2"/>
      <c r="R976" s="2"/>
    </row>
    <row r="977" spans="1:19" ht="20.25" customHeight="1" x14ac:dyDescent="0.2">
      <c r="A977" s="334" t="s">
        <v>18</v>
      </c>
      <c r="B977" s="318" t="s">
        <v>102</v>
      </c>
      <c r="C977" s="319"/>
      <c r="D977" s="319"/>
      <c r="E977" s="319"/>
      <c r="F977" s="319"/>
      <c r="G977" s="319"/>
      <c r="H977" s="319"/>
      <c r="I977" s="319"/>
      <c r="J977" s="335"/>
      <c r="K977" s="341" t="s">
        <v>19</v>
      </c>
      <c r="L977" s="323" t="s">
        <v>11</v>
      </c>
      <c r="M977" s="323" t="s">
        <v>12</v>
      </c>
      <c r="N977" s="323" t="s">
        <v>13</v>
      </c>
      <c r="O977" s="323" t="s">
        <v>14</v>
      </c>
      <c r="P977" s="323" t="s">
        <v>15</v>
      </c>
      <c r="Q977" s="323" t="s">
        <v>16</v>
      </c>
      <c r="R977" s="323" t="s">
        <v>103</v>
      </c>
    </row>
    <row r="978" spans="1:19" ht="15.75" customHeight="1" x14ac:dyDescent="0.25">
      <c r="A978" s="317"/>
      <c r="B978" s="84" t="s">
        <v>104</v>
      </c>
      <c r="C978" s="84" t="s">
        <v>105</v>
      </c>
      <c r="D978" s="84" t="s">
        <v>106</v>
      </c>
      <c r="E978" s="84" t="s">
        <v>107</v>
      </c>
      <c r="F978" s="84" t="s">
        <v>108</v>
      </c>
      <c r="G978" s="84" t="s">
        <v>109</v>
      </c>
      <c r="H978" s="84" t="s">
        <v>110</v>
      </c>
      <c r="I978" s="84" t="s">
        <v>73</v>
      </c>
      <c r="J978" s="84" t="s">
        <v>74</v>
      </c>
      <c r="K978" s="322"/>
      <c r="L978" s="317"/>
      <c r="M978" s="317"/>
      <c r="N978" s="317"/>
      <c r="O978" s="317"/>
      <c r="P978" s="317"/>
      <c r="Q978" s="317"/>
      <c r="R978" s="317"/>
    </row>
    <row r="979" spans="1:19" ht="15.75" customHeight="1" x14ac:dyDescent="0.25">
      <c r="A979" s="84">
        <v>2001</v>
      </c>
      <c r="B979" s="87">
        <v>122</v>
      </c>
      <c r="C979" s="87"/>
      <c r="D979" s="87"/>
      <c r="E979" s="87"/>
      <c r="F979" s="87"/>
      <c r="G979" s="87"/>
      <c r="H979" s="87"/>
      <c r="I979" s="87"/>
      <c r="J979" s="87"/>
      <c r="K979" s="129"/>
      <c r="L979" s="238"/>
      <c r="M979" s="239"/>
      <c r="N979" s="240"/>
      <c r="O979" s="254"/>
      <c r="P979" s="92">
        <f>B979</f>
        <v>122</v>
      </c>
      <c r="Q979" s="255"/>
      <c r="R979" s="254"/>
    </row>
    <row r="980" spans="1:19" ht="15.75" customHeight="1" x14ac:dyDescent="0.25">
      <c r="A980" s="84">
        <v>2002</v>
      </c>
      <c r="B980" s="87"/>
      <c r="C980" s="87">
        <v>112</v>
      </c>
      <c r="D980" s="87"/>
      <c r="E980" s="87"/>
      <c r="F980" s="87"/>
      <c r="G980" s="87"/>
      <c r="H980" s="87"/>
      <c r="I980" s="87"/>
      <c r="J980" s="87"/>
      <c r="K980" s="129"/>
      <c r="L980" s="241"/>
      <c r="M980" s="101"/>
      <c r="N980" s="242"/>
      <c r="O980" s="96">
        <f>IF(C980=0,"",C980/B979)</f>
        <v>0.91803278688524592</v>
      </c>
      <c r="P980" s="97">
        <v>114</v>
      </c>
      <c r="Q980" s="256">
        <f t="shared" ref="Q980:Q987" si="138">IF(P980=0,"",P980/P979)</f>
        <v>0.93442622950819676</v>
      </c>
      <c r="R980" s="256">
        <f t="shared" ref="R980:R987" si="139">IF(P980=0,"",100%-Q980)</f>
        <v>6.557377049180324E-2</v>
      </c>
    </row>
    <row r="981" spans="1:19" ht="15.75" customHeight="1" x14ac:dyDescent="0.25">
      <c r="A981" s="84">
        <v>2101</v>
      </c>
      <c r="B981" s="87"/>
      <c r="C981" s="87"/>
      <c r="D981" s="87">
        <v>108</v>
      </c>
      <c r="E981" s="87"/>
      <c r="F981" s="87"/>
      <c r="G981" s="87"/>
      <c r="H981" s="87"/>
      <c r="I981" s="87"/>
      <c r="J981" s="87"/>
      <c r="K981" s="129"/>
      <c r="L981" s="241"/>
      <c r="M981" s="101"/>
      <c r="N981" s="242"/>
      <c r="O981" s="96">
        <f>IF(D981=0,"",D981/C980)</f>
        <v>0.9642857142857143</v>
      </c>
      <c r="P981" s="97">
        <v>112</v>
      </c>
      <c r="Q981" s="256">
        <f t="shared" si="138"/>
        <v>0.98245614035087714</v>
      </c>
      <c r="R981" s="256">
        <f t="shared" si="139"/>
        <v>1.7543859649122862E-2</v>
      </c>
      <c r="S981" s="48">
        <f>P981/P979</f>
        <v>0.91803278688524592</v>
      </c>
    </row>
    <row r="982" spans="1:19" ht="15.75" customHeight="1" x14ac:dyDescent="0.25">
      <c r="A982" s="84">
        <v>2102</v>
      </c>
      <c r="B982" s="87"/>
      <c r="C982" s="87"/>
      <c r="D982" s="87"/>
      <c r="E982" s="87">
        <v>100</v>
      </c>
      <c r="F982" s="87"/>
      <c r="G982" s="87"/>
      <c r="H982" s="87"/>
      <c r="I982" s="87"/>
      <c r="J982" s="87"/>
      <c r="K982" s="129"/>
      <c r="L982" s="241"/>
      <c r="M982" s="101"/>
      <c r="N982" s="242"/>
      <c r="O982" s="96">
        <f>IF(E982=0,"",E982/D981)</f>
        <v>0.92592592592592593</v>
      </c>
      <c r="P982" s="97">
        <v>103</v>
      </c>
      <c r="Q982" s="256">
        <f t="shared" si="138"/>
        <v>0.9196428571428571</v>
      </c>
      <c r="R982" s="256">
        <f t="shared" si="139"/>
        <v>8.0357142857142905E-2</v>
      </c>
    </row>
    <row r="983" spans="1:19" ht="15.75" customHeight="1" x14ac:dyDescent="0.25">
      <c r="A983" s="84">
        <v>2201</v>
      </c>
      <c r="B983" s="87"/>
      <c r="C983" s="87"/>
      <c r="D983" s="87"/>
      <c r="E983" s="87"/>
      <c r="F983" s="87">
        <v>94</v>
      </c>
      <c r="G983" s="87"/>
      <c r="H983" s="87"/>
      <c r="I983" s="87"/>
      <c r="J983" s="87"/>
      <c r="K983" s="129"/>
      <c r="L983" s="241"/>
      <c r="M983" s="101"/>
      <c r="N983" s="242"/>
      <c r="O983" s="96">
        <f>F983/E982</f>
        <v>0.94</v>
      </c>
      <c r="P983" s="97">
        <v>101</v>
      </c>
      <c r="Q983" s="256">
        <f t="shared" si="138"/>
        <v>0.98058252427184467</v>
      </c>
      <c r="R983" s="256">
        <f t="shared" si="139"/>
        <v>1.9417475728155331E-2</v>
      </c>
    </row>
    <row r="984" spans="1:19" ht="15.75" customHeight="1" x14ac:dyDescent="0.25">
      <c r="A984" s="84">
        <v>2202</v>
      </c>
      <c r="B984" s="87"/>
      <c r="C984" s="87"/>
      <c r="D984" s="87"/>
      <c r="E984" s="87"/>
      <c r="F984" s="87"/>
      <c r="G984" s="87">
        <v>93</v>
      </c>
      <c r="H984" s="87"/>
      <c r="I984" s="87"/>
      <c r="J984" s="87"/>
      <c r="K984" s="129"/>
      <c r="L984" s="241"/>
      <c r="M984" s="101"/>
      <c r="N984" s="242"/>
      <c r="O984" s="96">
        <f>IF(G984=0,"",G984/F983)</f>
        <v>0.98936170212765961</v>
      </c>
      <c r="P984" s="97">
        <v>101</v>
      </c>
      <c r="Q984" s="256">
        <f t="shared" si="138"/>
        <v>1</v>
      </c>
      <c r="R984" s="256">
        <f t="shared" si="139"/>
        <v>0</v>
      </c>
    </row>
    <row r="985" spans="1:19" ht="15.75" customHeight="1" x14ac:dyDescent="0.25">
      <c r="A985" s="84">
        <v>2301</v>
      </c>
      <c r="B985" s="87"/>
      <c r="C985" s="87"/>
      <c r="D985" s="87"/>
      <c r="E985" s="87"/>
      <c r="F985" s="87"/>
      <c r="G985" s="87"/>
      <c r="H985" s="87">
        <v>93</v>
      </c>
      <c r="I985" s="87"/>
      <c r="J985" s="87"/>
      <c r="K985" s="129"/>
      <c r="L985" s="241"/>
      <c r="M985" s="101"/>
      <c r="N985" s="242"/>
      <c r="O985" s="96">
        <f>IF(H985=0,"",H985/G984)</f>
        <v>1</v>
      </c>
      <c r="P985" s="97">
        <v>101</v>
      </c>
      <c r="Q985" s="256">
        <f t="shared" si="138"/>
        <v>1</v>
      </c>
      <c r="R985" s="256">
        <f t="shared" si="139"/>
        <v>0</v>
      </c>
    </row>
    <row r="986" spans="1:19" ht="15.75" customHeight="1" x14ac:dyDescent="0.25">
      <c r="A986" s="84">
        <v>2302</v>
      </c>
      <c r="B986" s="87"/>
      <c r="C986" s="87"/>
      <c r="D986" s="87"/>
      <c r="E986" s="87"/>
      <c r="F986" s="87"/>
      <c r="G986" s="87"/>
      <c r="H986" s="87"/>
      <c r="I986" s="87">
        <v>91</v>
      </c>
      <c r="J986" s="87"/>
      <c r="K986" s="129"/>
      <c r="L986" s="241"/>
      <c r="M986" s="101"/>
      <c r="N986" s="242"/>
      <c r="O986" s="126">
        <f>IF(I986=0,"",I986/H985)</f>
        <v>0.978494623655914</v>
      </c>
      <c r="P986" s="97">
        <v>101</v>
      </c>
      <c r="Q986" s="256">
        <f t="shared" si="138"/>
        <v>1</v>
      </c>
      <c r="R986" s="126">
        <f t="shared" si="139"/>
        <v>0</v>
      </c>
    </row>
    <row r="987" spans="1:19" ht="15.75" customHeight="1" x14ac:dyDescent="0.25">
      <c r="A987" s="84">
        <v>2401</v>
      </c>
      <c r="B987" s="87"/>
      <c r="C987" s="87"/>
      <c r="D987" s="87"/>
      <c r="E987" s="87"/>
      <c r="F987" s="87"/>
      <c r="G987" s="87"/>
      <c r="H987" s="87"/>
      <c r="I987" s="87"/>
      <c r="J987" s="87">
        <v>87</v>
      </c>
      <c r="K987" s="129">
        <v>55</v>
      </c>
      <c r="L987" s="241"/>
      <c r="M987" s="101"/>
      <c r="N987" s="232"/>
      <c r="O987" s="126">
        <f>IF(J987=0,"",J987/I986)</f>
        <v>0.95604395604395609</v>
      </c>
      <c r="P987" s="97">
        <v>96</v>
      </c>
      <c r="Q987" s="256">
        <f t="shared" si="138"/>
        <v>0.95049504950495045</v>
      </c>
      <c r="R987" s="126">
        <f t="shared" si="139"/>
        <v>4.9504950495049549E-2</v>
      </c>
    </row>
    <row r="988" spans="1:19" ht="15.75" customHeight="1" x14ac:dyDescent="0.25">
      <c r="A988" s="84">
        <v>2402</v>
      </c>
      <c r="B988" s="87"/>
      <c r="C988" s="87"/>
      <c r="D988" s="87"/>
      <c r="E988" s="87"/>
      <c r="F988" s="87"/>
      <c r="G988" s="87"/>
      <c r="H988" s="87"/>
      <c r="I988" s="87"/>
      <c r="J988" s="87">
        <v>23</v>
      </c>
      <c r="K988" s="129">
        <v>18</v>
      </c>
      <c r="L988" s="241"/>
      <c r="M988" s="101"/>
      <c r="N988" s="232"/>
      <c r="O988" s="205"/>
      <c r="P988" s="106">
        <v>34</v>
      </c>
      <c r="Q988" s="261"/>
      <c r="R988" s="205"/>
    </row>
    <row r="989" spans="1:19" ht="15.75" customHeight="1" x14ac:dyDescent="0.25">
      <c r="A989" s="84">
        <v>2501</v>
      </c>
      <c r="B989" s="87"/>
      <c r="C989" s="87"/>
      <c r="D989" s="87"/>
      <c r="E989" s="87"/>
      <c r="F989" s="87"/>
      <c r="G989" s="87"/>
      <c r="H989" s="87"/>
      <c r="I989" s="87"/>
      <c r="J989" s="87">
        <v>8</v>
      </c>
      <c r="K989" s="129">
        <v>10</v>
      </c>
      <c r="L989" s="241"/>
      <c r="M989" s="101"/>
      <c r="N989" s="232"/>
      <c r="O989" s="205"/>
      <c r="P989" s="106">
        <v>14</v>
      </c>
      <c r="Q989" s="261"/>
      <c r="R989" s="205"/>
    </row>
    <row r="990" spans="1:19" ht="15.75" customHeight="1" x14ac:dyDescent="0.25">
      <c r="A990" s="84">
        <v>2502</v>
      </c>
      <c r="B990" s="87"/>
      <c r="C990" s="87"/>
      <c r="D990" s="87"/>
      <c r="E990" s="87"/>
      <c r="F990" s="87"/>
      <c r="G990" s="87"/>
      <c r="H990" s="87"/>
      <c r="I990" s="87"/>
      <c r="J990" s="87"/>
      <c r="K990" s="129"/>
      <c r="L990" s="241"/>
      <c r="M990" s="101"/>
      <c r="N990" s="232"/>
      <c r="O990" s="205"/>
      <c r="P990" s="106"/>
      <c r="Q990" s="261"/>
      <c r="R990" s="205"/>
    </row>
    <row r="991" spans="1:19" ht="15.75" customHeight="1" x14ac:dyDescent="0.25">
      <c r="A991" s="84">
        <v>2601</v>
      </c>
      <c r="B991" s="87"/>
      <c r="C991" s="87"/>
      <c r="D991" s="87"/>
      <c r="E991" s="87"/>
      <c r="F991" s="87"/>
      <c r="G991" s="87"/>
      <c r="H991" s="87"/>
      <c r="I991" s="87"/>
      <c r="J991" s="87"/>
      <c r="K991" s="129"/>
      <c r="L991" s="241"/>
      <c r="M991" s="101"/>
      <c r="N991" s="232"/>
      <c r="O991" s="101"/>
      <c r="P991" s="232"/>
      <c r="Q991" s="262"/>
      <c r="R991" s="205"/>
    </row>
    <row r="992" spans="1:19" ht="15.75" customHeight="1" x14ac:dyDescent="0.25">
      <c r="A992" s="84">
        <v>2602</v>
      </c>
      <c r="B992" s="87"/>
      <c r="C992" s="87"/>
      <c r="D992" s="87"/>
      <c r="E992" s="87"/>
      <c r="F992" s="87"/>
      <c r="G992" s="87"/>
      <c r="H992" s="87"/>
      <c r="I992" s="87"/>
      <c r="J992" s="87"/>
      <c r="K992" s="129"/>
      <c r="L992" s="241"/>
      <c r="M992" s="101"/>
      <c r="N992" s="232"/>
      <c r="O992" s="111" t="s">
        <v>91</v>
      </c>
      <c r="P992" s="112">
        <v>27</v>
      </c>
      <c r="Q992" s="113">
        <f>K995</f>
        <v>83</v>
      </c>
      <c r="R992" s="114" t="s">
        <v>19</v>
      </c>
    </row>
    <row r="993" spans="1:19" ht="15.75" customHeight="1" x14ac:dyDescent="0.25">
      <c r="A993" s="84">
        <v>2701</v>
      </c>
      <c r="B993" s="87"/>
      <c r="C993" s="87"/>
      <c r="D993" s="87"/>
      <c r="E993" s="87"/>
      <c r="F993" s="87"/>
      <c r="G993" s="87"/>
      <c r="H993" s="87"/>
      <c r="I993" s="87"/>
      <c r="J993" s="87"/>
      <c r="K993" s="129"/>
      <c r="L993" s="241"/>
      <c r="M993" s="101"/>
      <c r="N993" s="232"/>
      <c r="O993" s="115" t="s">
        <v>92</v>
      </c>
      <c r="P993" s="116">
        <f>IF(P992/B979=0,"",P992/B979)</f>
        <v>0.22131147540983606</v>
      </c>
      <c r="Q993" s="117">
        <f>IF(P992/Q992=0,"",P992/Q992)</f>
        <v>0.3253012048192771</v>
      </c>
      <c r="R993" s="118" t="s">
        <v>93</v>
      </c>
    </row>
    <row r="994" spans="1:19" ht="15.75" customHeight="1" x14ac:dyDescent="0.25">
      <c r="A994" s="84">
        <v>2702</v>
      </c>
      <c r="B994" s="87"/>
      <c r="C994" s="87"/>
      <c r="D994" s="87"/>
      <c r="E994" s="87"/>
      <c r="F994" s="87"/>
      <c r="G994" s="87"/>
      <c r="H994" s="87"/>
      <c r="I994" s="87"/>
      <c r="J994" s="87"/>
      <c r="K994" s="129"/>
      <c r="L994" s="243"/>
      <c r="M994" s="244"/>
      <c r="N994" s="245"/>
      <c r="O994" s="120"/>
      <c r="P994" s="121"/>
      <c r="Q994" s="121"/>
      <c r="R994" s="122"/>
    </row>
    <row r="995" spans="1:19" ht="18" customHeight="1" x14ac:dyDescent="0.25">
      <c r="A995" s="46"/>
      <c r="B995" s="296" t="s">
        <v>111</v>
      </c>
      <c r="C995" s="296"/>
      <c r="D995" s="296"/>
      <c r="E995" s="296"/>
      <c r="F995" s="296"/>
      <c r="G995" s="296"/>
      <c r="H995" s="296"/>
      <c r="I995" s="296"/>
      <c r="J995" s="296"/>
      <c r="K995" s="123">
        <f>SUM(K979:K991)</f>
        <v>83</v>
      </c>
      <c r="L995" s="124">
        <f>K987/B979</f>
        <v>0.45081967213114754</v>
      </c>
      <c r="M995" s="124">
        <f>IF(K995=0,"",K995/B979)</f>
        <v>0.68032786885245899</v>
      </c>
      <c r="N995" s="124">
        <f>M995-L995</f>
        <v>0.22950819672131145</v>
      </c>
      <c r="O995" s="1"/>
      <c r="P995" s="2"/>
      <c r="Q995" s="36"/>
      <c r="R995" s="1"/>
    </row>
    <row r="996" spans="1:19" ht="12.75" customHeight="1" x14ac:dyDescent="0.2">
      <c r="M996" s="1"/>
      <c r="N996" s="1"/>
      <c r="P996" s="1"/>
    </row>
    <row r="997" spans="1:19" ht="12.75" customHeight="1" x14ac:dyDescent="0.2">
      <c r="M997" s="1"/>
      <c r="N997" s="1"/>
      <c r="P997" s="1"/>
    </row>
    <row r="998" spans="1:19" ht="26.25" customHeight="1" x14ac:dyDescent="0.4">
      <c r="A998" s="2"/>
      <c r="B998" s="340" t="s">
        <v>101</v>
      </c>
      <c r="C998" s="315"/>
      <c r="D998" s="315"/>
      <c r="E998" s="315"/>
      <c r="F998" s="315"/>
      <c r="G998" s="315"/>
      <c r="H998" s="315"/>
      <c r="I998" s="315"/>
      <c r="J998" s="315"/>
      <c r="K998" s="208" t="s">
        <v>122</v>
      </c>
      <c r="L998" s="1"/>
      <c r="M998" s="1"/>
      <c r="N998" s="2"/>
      <c r="O998" s="1"/>
      <c r="P998" s="2"/>
      <c r="Q998" s="2"/>
      <c r="R998" s="2"/>
    </row>
    <row r="999" spans="1:19" ht="20.25" customHeight="1" x14ac:dyDescent="0.2">
      <c r="A999" s="334" t="s">
        <v>18</v>
      </c>
      <c r="B999" s="318" t="s">
        <v>102</v>
      </c>
      <c r="C999" s="319"/>
      <c r="D999" s="319"/>
      <c r="E999" s="319"/>
      <c r="F999" s="319"/>
      <c r="G999" s="319"/>
      <c r="H999" s="319"/>
      <c r="I999" s="319"/>
      <c r="J999" s="335"/>
      <c r="K999" s="341" t="s">
        <v>19</v>
      </c>
      <c r="L999" s="323" t="s">
        <v>11</v>
      </c>
      <c r="M999" s="323" t="s">
        <v>12</v>
      </c>
      <c r="N999" s="323" t="s">
        <v>13</v>
      </c>
      <c r="O999" s="323" t="s">
        <v>14</v>
      </c>
      <c r="P999" s="323" t="s">
        <v>15</v>
      </c>
      <c r="Q999" s="323" t="s">
        <v>16</v>
      </c>
      <c r="R999" s="323" t="s">
        <v>103</v>
      </c>
    </row>
    <row r="1000" spans="1:19" ht="15.75" customHeight="1" x14ac:dyDescent="0.25">
      <c r="A1000" s="317"/>
      <c r="B1000" s="84" t="s">
        <v>104</v>
      </c>
      <c r="C1000" s="84" t="s">
        <v>105</v>
      </c>
      <c r="D1000" s="84" t="s">
        <v>106</v>
      </c>
      <c r="E1000" s="84" t="s">
        <v>107</v>
      </c>
      <c r="F1000" s="84" t="s">
        <v>108</v>
      </c>
      <c r="G1000" s="84" t="s">
        <v>109</v>
      </c>
      <c r="H1000" s="84" t="s">
        <v>110</v>
      </c>
      <c r="I1000" s="84" t="s">
        <v>73</v>
      </c>
      <c r="J1000" s="84" t="s">
        <v>74</v>
      </c>
      <c r="K1000" s="322"/>
      <c r="L1000" s="317"/>
      <c r="M1000" s="317"/>
      <c r="N1000" s="317"/>
      <c r="O1000" s="317"/>
      <c r="P1000" s="317"/>
      <c r="Q1000" s="317"/>
      <c r="R1000" s="317"/>
    </row>
    <row r="1001" spans="1:19" ht="15.75" customHeight="1" x14ac:dyDescent="0.25">
      <c r="A1001" s="84">
        <v>2002</v>
      </c>
      <c r="B1001" s="87">
        <v>124</v>
      </c>
      <c r="C1001" s="87"/>
      <c r="D1001" s="87"/>
      <c r="E1001" s="87"/>
      <c r="F1001" s="87"/>
      <c r="G1001" s="87"/>
      <c r="H1001" s="87"/>
      <c r="I1001" s="87"/>
      <c r="J1001" s="87"/>
      <c r="K1001" s="129"/>
      <c r="L1001" s="238"/>
      <c r="M1001" s="239"/>
      <c r="N1001" s="240"/>
      <c r="O1001" s="254"/>
      <c r="P1001" s="92">
        <f>B1001</f>
        <v>124</v>
      </c>
      <c r="Q1001" s="255"/>
      <c r="R1001" s="254"/>
    </row>
    <row r="1002" spans="1:19" ht="15.75" customHeight="1" x14ac:dyDescent="0.25">
      <c r="A1002" s="84">
        <v>2101</v>
      </c>
      <c r="B1002" s="87"/>
      <c r="C1002" s="87">
        <v>111</v>
      </c>
      <c r="D1002" s="87"/>
      <c r="E1002" s="87"/>
      <c r="F1002" s="87"/>
      <c r="G1002" s="87"/>
      <c r="H1002" s="87"/>
      <c r="I1002" s="87"/>
      <c r="J1002" s="87"/>
      <c r="K1002" s="129"/>
      <c r="L1002" s="241"/>
      <c r="M1002" s="101"/>
      <c r="N1002" s="242"/>
      <c r="O1002" s="96">
        <f>IF(C1002=0,"",C1002/B1001)</f>
        <v>0.89516129032258063</v>
      </c>
      <c r="P1002" s="97">
        <v>112</v>
      </c>
      <c r="Q1002" s="256">
        <f t="shared" ref="Q1002:Q1007" si="140">IF(P1002=0,"",P1002/P1001)</f>
        <v>0.90322580645161288</v>
      </c>
      <c r="R1002" s="256">
        <f t="shared" ref="R1002:R1008" si="141">IF(P1002=0,"",100%-Q1002)</f>
        <v>9.6774193548387122E-2</v>
      </c>
    </row>
    <row r="1003" spans="1:19" ht="15.75" customHeight="1" x14ac:dyDescent="0.25">
      <c r="A1003" s="84">
        <v>2102</v>
      </c>
      <c r="B1003" s="87"/>
      <c r="C1003" s="87"/>
      <c r="D1003" s="87">
        <v>105</v>
      </c>
      <c r="E1003" s="87"/>
      <c r="F1003" s="87"/>
      <c r="G1003" s="87"/>
      <c r="H1003" s="87"/>
      <c r="I1003" s="87"/>
      <c r="J1003" s="87"/>
      <c r="K1003" s="129"/>
      <c r="L1003" s="241"/>
      <c r="M1003" s="101"/>
      <c r="N1003" s="242"/>
      <c r="O1003" s="96">
        <f>IF(D1003=0,"",D1003/C1002)</f>
        <v>0.94594594594594594</v>
      </c>
      <c r="P1003" s="97">
        <v>107</v>
      </c>
      <c r="Q1003" s="256">
        <f t="shared" si="140"/>
        <v>0.9553571428571429</v>
      </c>
      <c r="R1003" s="256">
        <f t="shared" si="141"/>
        <v>4.4642857142857095E-2</v>
      </c>
      <c r="S1003" s="48">
        <f>P1003/P1001</f>
        <v>0.86290322580645162</v>
      </c>
    </row>
    <row r="1004" spans="1:19" ht="15.75" customHeight="1" x14ac:dyDescent="0.25">
      <c r="A1004" s="84">
        <v>2201</v>
      </c>
      <c r="B1004" s="87"/>
      <c r="C1004" s="87"/>
      <c r="D1004" s="87"/>
      <c r="E1004" s="87">
        <v>99</v>
      </c>
      <c r="F1004" s="87"/>
      <c r="G1004" s="87"/>
      <c r="H1004" s="87"/>
      <c r="I1004" s="87"/>
      <c r="J1004" s="87"/>
      <c r="K1004" s="129"/>
      <c r="L1004" s="241"/>
      <c r="M1004" s="101"/>
      <c r="N1004" s="242"/>
      <c r="O1004" s="96">
        <f>IF(E1004=0,"",E1004/D1003)</f>
        <v>0.94285714285714284</v>
      </c>
      <c r="P1004" s="97">
        <v>102</v>
      </c>
      <c r="Q1004" s="256">
        <f t="shared" si="140"/>
        <v>0.95327102803738317</v>
      </c>
      <c r="R1004" s="256">
        <f t="shared" si="141"/>
        <v>4.6728971962616828E-2</v>
      </c>
    </row>
    <row r="1005" spans="1:19" ht="15.75" customHeight="1" x14ac:dyDescent="0.25">
      <c r="A1005" s="84">
        <v>2202</v>
      </c>
      <c r="B1005" s="87"/>
      <c r="C1005" s="87"/>
      <c r="D1005" s="87"/>
      <c r="E1005" s="87"/>
      <c r="F1005" s="87">
        <v>97</v>
      </c>
      <c r="G1005" s="87"/>
      <c r="H1005" s="87"/>
      <c r="I1005" s="87"/>
      <c r="J1005" s="87"/>
      <c r="K1005" s="129"/>
      <c r="L1005" s="241"/>
      <c r="M1005" s="101"/>
      <c r="N1005" s="242"/>
      <c r="O1005" s="96">
        <f>F1005/E1004</f>
        <v>0.97979797979797978</v>
      </c>
      <c r="P1005" s="97">
        <v>99</v>
      </c>
      <c r="Q1005" s="256">
        <f t="shared" si="140"/>
        <v>0.97058823529411764</v>
      </c>
      <c r="R1005" s="256">
        <f t="shared" si="141"/>
        <v>2.9411764705882359E-2</v>
      </c>
    </row>
    <row r="1006" spans="1:19" ht="15.75" customHeight="1" x14ac:dyDescent="0.25">
      <c r="A1006" s="84">
        <v>2301</v>
      </c>
      <c r="B1006" s="87"/>
      <c r="C1006" s="87"/>
      <c r="D1006" s="87"/>
      <c r="E1006" s="87"/>
      <c r="F1006" s="87"/>
      <c r="G1006" s="87">
        <v>97</v>
      </c>
      <c r="H1006" s="87"/>
      <c r="I1006" s="87"/>
      <c r="J1006" s="87"/>
      <c r="K1006" s="129"/>
      <c r="L1006" s="241"/>
      <c r="M1006" s="101"/>
      <c r="N1006" s="242"/>
      <c r="O1006" s="96">
        <f>G1006/F1005</f>
        <v>1</v>
      </c>
      <c r="P1006" s="97">
        <v>99</v>
      </c>
      <c r="Q1006" s="256">
        <f t="shared" si="140"/>
        <v>1</v>
      </c>
      <c r="R1006" s="256">
        <f t="shared" si="141"/>
        <v>0</v>
      </c>
    </row>
    <row r="1007" spans="1:19" ht="15.75" customHeight="1" x14ac:dyDescent="0.25">
      <c r="A1007" s="84">
        <v>2302</v>
      </c>
      <c r="B1007" s="87"/>
      <c r="C1007" s="87"/>
      <c r="D1007" s="87"/>
      <c r="E1007" s="87"/>
      <c r="F1007" s="87"/>
      <c r="G1007" s="87"/>
      <c r="H1007" s="87">
        <v>97</v>
      </c>
      <c r="I1007" s="87"/>
      <c r="J1007" s="87"/>
      <c r="K1007" s="129">
        <v>1</v>
      </c>
      <c r="L1007" s="241"/>
      <c r="M1007" s="101"/>
      <c r="N1007" s="242"/>
      <c r="O1007" s="96">
        <f>IF(H1007=0,"",H1007/G1006)</f>
        <v>1</v>
      </c>
      <c r="P1007" s="97">
        <v>99</v>
      </c>
      <c r="Q1007" s="256">
        <f t="shared" si="140"/>
        <v>1</v>
      </c>
      <c r="R1007" s="256">
        <f t="shared" si="141"/>
        <v>0</v>
      </c>
    </row>
    <row r="1008" spans="1:19" ht="15.75" customHeight="1" x14ac:dyDescent="0.25">
      <c r="A1008" s="84">
        <v>2401</v>
      </c>
      <c r="B1008" s="87"/>
      <c r="C1008" s="87"/>
      <c r="D1008" s="87"/>
      <c r="E1008" s="87"/>
      <c r="F1008" s="87"/>
      <c r="G1008" s="87"/>
      <c r="H1008" s="87"/>
      <c r="I1008" s="87">
        <v>90</v>
      </c>
      <c r="J1008" s="87"/>
      <c r="K1008" s="129"/>
      <c r="L1008" s="241"/>
      <c r="M1008" s="101"/>
      <c r="N1008" s="242"/>
      <c r="O1008" s="205">
        <f>IF(I1008=0,"",I1008/H1007)</f>
        <v>0.92783505154639179</v>
      </c>
      <c r="P1008" s="97">
        <v>94</v>
      </c>
      <c r="Q1008" s="126">
        <f t="shared" ref="Q1008" si="142">IF(P1008=0,"",P1008/P1007)</f>
        <v>0.9494949494949495</v>
      </c>
      <c r="R1008" s="126">
        <f t="shared" si="141"/>
        <v>5.0505050505050497E-2</v>
      </c>
    </row>
    <row r="1009" spans="1:18" ht="15.75" customHeight="1" x14ac:dyDescent="0.25">
      <c r="A1009" s="84">
        <v>2402</v>
      </c>
      <c r="B1009" s="87"/>
      <c r="C1009" s="87"/>
      <c r="D1009" s="87"/>
      <c r="E1009" s="87"/>
      <c r="F1009" s="87"/>
      <c r="G1009" s="87"/>
      <c r="H1009" s="87"/>
      <c r="I1009" s="87"/>
      <c r="J1009" s="87">
        <v>76</v>
      </c>
      <c r="K1009" s="129">
        <v>40</v>
      </c>
      <c r="L1009" s="241"/>
      <c r="M1009" s="101"/>
      <c r="N1009" s="232"/>
      <c r="O1009" s="206">
        <f>IF(J1009=0,"",J1009/I1008)</f>
        <v>0.84444444444444444</v>
      </c>
      <c r="P1009" s="204">
        <v>81</v>
      </c>
      <c r="Q1009" s="126">
        <f t="shared" ref="Q1009" si="143">IF(P1009=0,"",P1009/P1008)</f>
        <v>0.86170212765957444</v>
      </c>
      <c r="R1009" s="126">
        <f t="shared" ref="R1009" si="144">IF(P1009=0,"",100%-Q1009)</f>
        <v>0.13829787234042556</v>
      </c>
    </row>
    <row r="1010" spans="1:18" ht="15.75" customHeight="1" x14ac:dyDescent="0.25">
      <c r="A1010" s="84">
        <v>2501</v>
      </c>
      <c r="B1010" s="87"/>
      <c r="C1010" s="87"/>
      <c r="D1010" s="87"/>
      <c r="E1010" s="87"/>
      <c r="F1010" s="87"/>
      <c r="G1010" s="87"/>
      <c r="H1010" s="87"/>
      <c r="I1010" s="87"/>
      <c r="J1010" s="87">
        <v>46</v>
      </c>
      <c r="K1010" s="129">
        <v>35</v>
      </c>
      <c r="L1010" s="241"/>
      <c r="M1010" s="101"/>
      <c r="N1010" s="232"/>
      <c r="O1010" s="205"/>
      <c r="P1010" s="106">
        <v>48</v>
      </c>
      <c r="Q1010" s="261"/>
      <c r="R1010" s="205"/>
    </row>
    <row r="1011" spans="1:18" ht="15.75" customHeight="1" x14ac:dyDescent="0.25">
      <c r="A1011" s="84">
        <v>2502</v>
      </c>
      <c r="B1011" s="87"/>
      <c r="C1011" s="87"/>
      <c r="D1011" s="87"/>
      <c r="E1011" s="87"/>
      <c r="F1011" s="87"/>
      <c r="G1011" s="87"/>
      <c r="H1011" s="87"/>
      <c r="I1011" s="87"/>
      <c r="J1011" s="87"/>
      <c r="K1011" s="129"/>
      <c r="L1011" s="241"/>
      <c r="M1011" s="101"/>
      <c r="N1011" s="232"/>
      <c r="O1011" s="205"/>
      <c r="P1011" s="106"/>
      <c r="Q1011" s="261"/>
      <c r="R1011" s="205"/>
    </row>
    <row r="1012" spans="1:18" ht="15.75" customHeight="1" x14ac:dyDescent="0.25">
      <c r="A1012" s="84">
        <v>2601</v>
      </c>
      <c r="B1012" s="87"/>
      <c r="C1012" s="87"/>
      <c r="D1012" s="87"/>
      <c r="E1012" s="87"/>
      <c r="F1012" s="87"/>
      <c r="G1012" s="87"/>
      <c r="H1012" s="87"/>
      <c r="I1012" s="87"/>
      <c r="J1012" s="87"/>
      <c r="K1012" s="129"/>
      <c r="L1012" s="241"/>
      <c r="M1012" s="101"/>
      <c r="N1012" s="232"/>
      <c r="O1012" s="205"/>
      <c r="P1012" s="106"/>
      <c r="Q1012" s="261"/>
      <c r="R1012" s="205"/>
    </row>
    <row r="1013" spans="1:18" ht="15.75" customHeight="1" x14ac:dyDescent="0.25">
      <c r="A1013" s="84">
        <v>2602</v>
      </c>
      <c r="B1013" s="87"/>
      <c r="C1013" s="87"/>
      <c r="D1013" s="87"/>
      <c r="E1013" s="87"/>
      <c r="F1013" s="87"/>
      <c r="G1013" s="87"/>
      <c r="H1013" s="87"/>
      <c r="I1013" s="87"/>
      <c r="J1013" s="87"/>
      <c r="K1013" s="129"/>
      <c r="L1013" s="241"/>
      <c r="M1013" s="101"/>
      <c r="N1013" s="232"/>
      <c r="O1013" s="101"/>
      <c r="P1013" s="232"/>
      <c r="Q1013" s="262"/>
      <c r="R1013" s="205"/>
    </row>
    <row r="1014" spans="1:18" ht="15.75" customHeight="1" x14ac:dyDescent="0.25">
      <c r="A1014" s="84">
        <v>2701</v>
      </c>
      <c r="B1014" s="87"/>
      <c r="C1014" s="87"/>
      <c r="D1014" s="87"/>
      <c r="E1014" s="87"/>
      <c r="F1014" s="87"/>
      <c r="G1014" s="87"/>
      <c r="H1014" s="87"/>
      <c r="I1014" s="87"/>
      <c r="J1014" s="87"/>
      <c r="K1014" s="129"/>
      <c r="L1014" s="241"/>
      <c r="M1014" s="101"/>
      <c r="N1014" s="232"/>
      <c r="O1014" s="111" t="s">
        <v>91</v>
      </c>
      <c r="P1014" s="112">
        <v>11</v>
      </c>
      <c r="Q1014" s="113">
        <f>K1017</f>
        <v>76</v>
      </c>
      <c r="R1014" s="114" t="s">
        <v>19</v>
      </c>
    </row>
    <row r="1015" spans="1:18" ht="15.75" customHeight="1" x14ac:dyDescent="0.25">
      <c r="A1015" s="84">
        <v>2702</v>
      </c>
      <c r="B1015" s="87"/>
      <c r="C1015" s="87"/>
      <c r="D1015" s="87"/>
      <c r="E1015" s="87"/>
      <c r="F1015" s="87"/>
      <c r="G1015" s="87"/>
      <c r="H1015" s="87"/>
      <c r="I1015" s="87"/>
      <c r="J1015" s="87"/>
      <c r="K1015" s="129"/>
      <c r="L1015" s="241"/>
      <c r="M1015" s="101"/>
      <c r="N1015" s="232"/>
      <c r="O1015" s="115" t="s">
        <v>92</v>
      </c>
      <c r="P1015" s="116">
        <f>IF(P1014/B1001=0,"",P1014/B1001)</f>
        <v>8.8709677419354843E-2</v>
      </c>
      <c r="Q1015" s="117">
        <f>IF(P1014/Q1014=0,"",P1014/Q1014)</f>
        <v>0.14473684210526316</v>
      </c>
      <c r="R1015" s="118" t="s">
        <v>93</v>
      </c>
    </row>
    <row r="1016" spans="1:18" ht="15.75" customHeight="1" x14ac:dyDescent="0.25">
      <c r="A1016" s="84">
        <v>2801</v>
      </c>
      <c r="B1016" s="87"/>
      <c r="C1016" s="87"/>
      <c r="D1016" s="87"/>
      <c r="E1016" s="87"/>
      <c r="F1016" s="87"/>
      <c r="G1016" s="87"/>
      <c r="H1016" s="87"/>
      <c r="I1016" s="87"/>
      <c r="J1016" s="87"/>
      <c r="K1016" s="129"/>
      <c r="L1016" s="243"/>
      <c r="M1016" s="244"/>
      <c r="N1016" s="245"/>
      <c r="O1016" s="120"/>
      <c r="P1016" s="121"/>
      <c r="Q1016" s="121"/>
      <c r="R1016" s="122"/>
    </row>
    <row r="1017" spans="1:18" ht="18" customHeight="1" x14ac:dyDescent="0.25">
      <c r="A1017" s="46"/>
      <c r="B1017" s="296" t="s">
        <v>111</v>
      </c>
      <c r="C1017" s="296"/>
      <c r="D1017" s="296"/>
      <c r="E1017" s="296"/>
      <c r="F1017" s="296"/>
      <c r="G1017" s="296"/>
      <c r="H1017" s="296"/>
      <c r="I1017" s="296"/>
      <c r="J1017" s="296"/>
      <c r="K1017" s="123">
        <f>SUM(K1001:K1013)</f>
        <v>76</v>
      </c>
      <c r="L1017" s="124">
        <f>((SUM(K1007:K1009))/B1001)</f>
        <v>0.33064516129032256</v>
      </c>
      <c r="M1017" s="124">
        <f>IF(K1017=0,"",K1017/B1001)</f>
        <v>0.61290322580645162</v>
      </c>
      <c r="N1017" s="124">
        <f>M1017-L1017</f>
        <v>0.28225806451612906</v>
      </c>
      <c r="O1017" s="1"/>
      <c r="P1017" s="2"/>
      <c r="Q1017" s="36"/>
      <c r="R1017" s="1"/>
    </row>
    <row r="1018" spans="1:18" ht="12.75" customHeight="1" x14ac:dyDescent="0.2">
      <c r="M1018" s="1"/>
      <c r="N1018" s="1"/>
      <c r="P1018" s="1"/>
    </row>
    <row r="1019" spans="1:18" ht="12.75" customHeight="1" x14ac:dyDescent="0.2">
      <c r="M1019" s="1"/>
      <c r="N1019" s="1"/>
      <c r="P1019" s="1"/>
    </row>
    <row r="1020" spans="1:18" ht="26.25" customHeight="1" x14ac:dyDescent="0.4">
      <c r="A1020" s="2"/>
      <c r="B1020" s="340" t="s">
        <v>101</v>
      </c>
      <c r="C1020" s="315"/>
      <c r="D1020" s="315"/>
      <c r="E1020" s="315"/>
      <c r="F1020" s="315"/>
      <c r="G1020" s="315"/>
      <c r="H1020" s="315"/>
      <c r="I1020" s="315"/>
      <c r="J1020" s="315"/>
      <c r="K1020" s="208" t="s">
        <v>123</v>
      </c>
      <c r="L1020" s="1"/>
      <c r="M1020" s="1"/>
      <c r="N1020" s="2"/>
      <c r="O1020" s="1"/>
      <c r="P1020" s="2"/>
      <c r="Q1020" s="2"/>
      <c r="R1020" s="2"/>
    </row>
    <row r="1021" spans="1:18" ht="20.25" customHeight="1" x14ac:dyDescent="0.2">
      <c r="A1021" s="334" t="s">
        <v>18</v>
      </c>
      <c r="B1021" s="318" t="s">
        <v>102</v>
      </c>
      <c r="C1021" s="319"/>
      <c r="D1021" s="319"/>
      <c r="E1021" s="319"/>
      <c r="F1021" s="319"/>
      <c r="G1021" s="319"/>
      <c r="H1021" s="319"/>
      <c r="I1021" s="319"/>
      <c r="J1021" s="335"/>
      <c r="K1021" s="341" t="s">
        <v>19</v>
      </c>
      <c r="L1021" s="323" t="s">
        <v>11</v>
      </c>
      <c r="M1021" s="323" t="s">
        <v>12</v>
      </c>
      <c r="N1021" s="323" t="s">
        <v>13</v>
      </c>
      <c r="O1021" s="323" t="s">
        <v>14</v>
      </c>
      <c r="P1021" s="323" t="s">
        <v>15</v>
      </c>
      <c r="Q1021" s="323" t="s">
        <v>16</v>
      </c>
      <c r="R1021" s="323" t="s">
        <v>103</v>
      </c>
    </row>
    <row r="1022" spans="1:18" ht="15.75" customHeight="1" x14ac:dyDescent="0.25">
      <c r="A1022" s="317"/>
      <c r="B1022" s="84" t="s">
        <v>104</v>
      </c>
      <c r="C1022" s="84" t="s">
        <v>105</v>
      </c>
      <c r="D1022" s="84" t="s">
        <v>106</v>
      </c>
      <c r="E1022" s="84" t="s">
        <v>107</v>
      </c>
      <c r="F1022" s="84" t="s">
        <v>108</v>
      </c>
      <c r="G1022" s="84" t="s">
        <v>109</v>
      </c>
      <c r="H1022" s="84" t="s">
        <v>110</v>
      </c>
      <c r="I1022" s="84" t="s">
        <v>73</v>
      </c>
      <c r="J1022" s="84" t="s">
        <v>74</v>
      </c>
      <c r="K1022" s="322"/>
      <c r="L1022" s="317"/>
      <c r="M1022" s="317"/>
      <c r="N1022" s="317"/>
      <c r="O1022" s="317"/>
      <c r="P1022" s="317"/>
      <c r="Q1022" s="317"/>
      <c r="R1022" s="317"/>
    </row>
    <row r="1023" spans="1:18" ht="15.75" customHeight="1" x14ac:dyDescent="0.25">
      <c r="A1023" s="84">
        <v>2101</v>
      </c>
      <c r="B1023" s="87">
        <v>109</v>
      </c>
      <c r="C1023" s="87"/>
      <c r="D1023" s="87"/>
      <c r="E1023" s="87"/>
      <c r="F1023" s="87"/>
      <c r="G1023" s="87"/>
      <c r="H1023" s="87"/>
      <c r="I1023" s="87"/>
      <c r="J1023" s="87"/>
      <c r="K1023" s="129"/>
      <c r="L1023" s="238"/>
      <c r="M1023" s="239"/>
      <c r="N1023" s="240"/>
      <c r="O1023" s="254"/>
      <c r="P1023" s="92">
        <f>B1023</f>
        <v>109</v>
      </c>
      <c r="Q1023" s="255"/>
      <c r="R1023" s="254"/>
    </row>
    <row r="1024" spans="1:18" ht="15.75" customHeight="1" x14ac:dyDescent="0.25">
      <c r="A1024" s="84">
        <v>2102</v>
      </c>
      <c r="B1024" s="87"/>
      <c r="C1024" s="87">
        <v>103</v>
      </c>
      <c r="D1024" s="87"/>
      <c r="E1024" s="87"/>
      <c r="F1024" s="87"/>
      <c r="G1024" s="87"/>
      <c r="H1024" s="87"/>
      <c r="I1024" s="87"/>
      <c r="J1024" s="87"/>
      <c r="K1024" s="129"/>
      <c r="L1024" s="241"/>
      <c r="M1024" s="101"/>
      <c r="N1024" s="242"/>
      <c r="O1024" s="96">
        <f>IF(C1024=0,"",C1024/B1023)</f>
        <v>0.94495412844036697</v>
      </c>
      <c r="P1024" s="97">
        <v>104</v>
      </c>
      <c r="Q1024" s="256">
        <f t="shared" ref="Q1024:Q1030" si="145">IF(P1024=0,"",P1024/P1023)</f>
        <v>0.95412844036697253</v>
      </c>
      <c r="R1024" s="256">
        <f t="shared" ref="R1024:R1030" si="146">IF(P1024=0,"",100%-Q1024)</f>
        <v>4.587155963302747E-2</v>
      </c>
    </row>
    <row r="1025" spans="1:19" ht="15.75" customHeight="1" x14ac:dyDescent="0.25">
      <c r="A1025" s="84">
        <v>2201</v>
      </c>
      <c r="B1025" s="87"/>
      <c r="C1025" s="87"/>
      <c r="D1025" s="87">
        <v>98</v>
      </c>
      <c r="E1025" s="87"/>
      <c r="F1025" s="87"/>
      <c r="G1025" s="87"/>
      <c r="H1025" s="87"/>
      <c r="I1025" s="87"/>
      <c r="J1025" s="87"/>
      <c r="K1025" s="129"/>
      <c r="L1025" s="241"/>
      <c r="M1025" s="101"/>
      <c r="N1025" s="242"/>
      <c r="O1025" s="96">
        <f>IF(D1025=0,"",D1025/C1024)</f>
        <v>0.95145631067961167</v>
      </c>
      <c r="P1025" s="97">
        <v>100</v>
      </c>
      <c r="Q1025" s="256">
        <f t="shared" si="145"/>
        <v>0.96153846153846156</v>
      </c>
      <c r="R1025" s="256">
        <f t="shared" si="146"/>
        <v>3.8461538461538436E-2</v>
      </c>
      <c r="S1025" s="48">
        <f>P1025/P1023</f>
        <v>0.91743119266055051</v>
      </c>
    </row>
    <row r="1026" spans="1:19" ht="15.75" customHeight="1" x14ac:dyDescent="0.25">
      <c r="A1026" s="84">
        <v>2202</v>
      </c>
      <c r="B1026" s="87"/>
      <c r="C1026" s="87"/>
      <c r="D1026" s="87"/>
      <c r="E1026" s="87">
        <v>94</v>
      </c>
      <c r="F1026" s="87"/>
      <c r="G1026" s="87"/>
      <c r="H1026" s="87"/>
      <c r="I1026" s="87"/>
      <c r="J1026" s="87"/>
      <c r="K1026" s="129"/>
      <c r="L1026" s="241"/>
      <c r="M1026" s="101"/>
      <c r="N1026" s="242"/>
      <c r="O1026" s="96">
        <f>IF(E1026=0,"",E1026/D1025)</f>
        <v>0.95918367346938771</v>
      </c>
      <c r="P1026" s="97">
        <v>98</v>
      </c>
      <c r="Q1026" s="256">
        <f t="shared" si="145"/>
        <v>0.98</v>
      </c>
      <c r="R1026" s="256">
        <f t="shared" si="146"/>
        <v>2.0000000000000018E-2</v>
      </c>
    </row>
    <row r="1027" spans="1:19" ht="15.75" customHeight="1" x14ac:dyDescent="0.25">
      <c r="A1027" s="84">
        <v>2301</v>
      </c>
      <c r="B1027" s="87"/>
      <c r="C1027" s="87"/>
      <c r="D1027" s="87"/>
      <c r="E1027" s="87"/>
      <c r="F1027" s="87">
        <v>90</v>
      </c>
      <c r="G1027" s="87"/>
      <c r="H1027" s="87"/>
      <c r="I1027" s="87"/>
      <c r="J1027" s="87"/>
      <c r="K1027" s="129"/>
      <c r="L1027" s="241"/>
      <c r="M1027" s="101"/>
      <c r="N1027" s="242"/>
      <c r="O1027" s="96">
        <f>F1027/E1026</f>
        <v>0.95744680851063835</v>
      </c>
      <c r="P1027" s="97">
        <v>93</v>
      </c>
      <c r="Q1027" s="256">
        <f t="shared" si="145"/>
        <v>0.94897959183673475</v>
      </c>
      <c r="R1027" s="256">
        <f t="shared" si="146"/>
        <v>5.1020408163265252E-2</v>
      </c>
    </row>
    <row r="1028" spans="1:19" ht="15.75" customHeight="1" x14ac:dyDescent="0.25">
      <c r="A1028" s="84">
        <v>2302</v>
      </c>
      <c r="B1028" s="87"/>
      <c r="C1028" s="87"/>
      <c r="D1028" s="87"/>
      <c r="E1028" s="87"/>
      <c r="F1028" s="87"/>
      <c r="G1028" s="87">
        <v>89</v>
      </c>
      <c r="H1028" s="87"/>
      <c r="I1028" s="87"/>
      <c r="J1028" s="87"/>
      <c r="K1028" s="129"/>
      <c r="L1028" s="241"/>
      <c r="M1028" s="101"/>
      <c r="N1028" s="242"/>
      <c r="O1028" s="96">
        <f>IF(G1028=0,"",G1028/F1027)</f>
        <v>0.98888888888888893</v>
      </c>
      <c r="P1028" s="97">
        <v>92</v>
      </c>
      <c r="Q1028" s="256">
        <f t="shared" si="145"/>
        <v>0.989247311827957</v>
      </c>
      <c r="R1028" s="256">
        <f t="shared" si="146"/>
        <v>1.0752688172043001E-2</v>
      </c>
    </row>
    <row r="1029" spans="1:19" ht="15.75" customHeight="1" x14ac:dyDescent="0.25">
      <c r="A1029" s="84">
        <v>2401</v>
      </c>
      <c r="B1029" s="87"/>
      <c r="C1029" s="87"/>
      <c r="D1029" s="87"/>
      <c r="E1029" s="87"/>
      <c r="F1029" s="87"/>
      <c r="G1029" s="87"/>
      <c r="H1029" s="87">
        <v>84</v>
      </c>
      <c r="I1029" s="87"/>
      <c r="J1029" s="87"/>
      <c r="K1029" s="129"/>
      <c r="L1029" s="241"/>
      <c r="M1029" s="101"/>
      <c r="N1029" s="242"/>
      <c r="O1029" s="96">
        <f t="shared" ref="O1029" si="147">IF(H1029=0,"",H1029/G1028)</f>
        <v>0.9438202247191011</v>
      </c>
      <c r="P1029" s="97">
        <v>91</v>
      </c>
      <c r="Q1029" s="256">
        <f t="shared" si="145"/>
        <v>0.98913043478260865</v>
      </c>
      <c r="R1029" s="256">
        <f t="shared" si="146"/>
        <v>1.0869565217391353E-2</v>
      </c>
    </row>
    <row r="1030" spans="1:19" ht="15.75" customHeight="1" x14ac:dyDescent="0.25">
      <c r="A1030" s="84">
        <v>2402</v>
      </c>
      <c r="B1030" s="87"/>
      <c r="C1030" s="87"/>
      <c r="D1030" s="87"/>
      <c r="E1030" s="87"/>
      <c r="F1030" s="87"/>
      <c r="G1030" s="87"/>
      <c r="H1030" s="87"/>
      <c r="I1030" s="87">
        <v>79</v>
      </c>
      <c r="J1030" s="87"/>
      <c r="K1030" s="129"/>
      <c r="L1030" s="241"/>
      <c r="M1030" s="101"/>
      <c r="N1030" s="242"/>
      <c r="O1030" s="205">
        <f>IF(I1030=0,"",I1030/H1029)</f>
        <v>0.94047619047619047</v>
      </c>
      <c r="P1030" s="97">
        <v>91</v>
      </c>
      <c r="Q1030" s="256">
        <f t="shared" si="145"/>
        <v>1</v>
      </c>
      <c r="R1030" s="126">
        <f t="shared" si="146"/>
        <v>0</v>
      </c>
    </row>
    <row r="1031" spans="1:19" ht="15.75" customHeight="1" x14ac:dyDescent="0.25">
      <c r="A1031" s="84">
        <v>2501</v>
      </c>
      <c r="B1031" s="87"/>
      <c r="C1031" s="87"/>
      <c r="D1031" s="87"/>
      <c r="E1031" s="87"/>
      <c r="F1031" s="87"/>
      <c r="G1031" s="87"/>
      <c r="H1031" s="87"/>
      <c r="I1031" s="87"/>
      <c r="J1031" s="87">
        <v>75</v>
      </c>
      <c r="K1031" s="129">
        <v>45</v>
      </c>
      <c r="L1031" s="241"/>
      <c r="M1031" s="101"/>
      <c r="N1031" s="232"/>
      <c r="O1031" s="206">
        <f>J1031/I1030</f>
        <v>0.94936708860759489</v>
      </c>
      <c r="P1031" s="204">
        <v>88</v>
      </c>
      <c r="Q1031" s="256">
        <f t="shared" ref="Q1031" si="148">IF(P1031=0,"",P1031/P1030)</f>
        <v>0.96703296703296704</v>
      </c>
      <c r="R1031" s="256">
        <f t="shared" ref="R1031" si="149">IF(P1031=0,"",100%-Q1031)</f>
        <v>3.2967032967032961E-2</v>
      </c>
    </row>
    <row r="1032" spans="1:19" ht="15.75" customHeight="1" x14ac:dyDescent="0.25">
      <c r="A1032" s="84">
        <v>2502</v>
      </c>
      <c r="B1032" s="87"/>
      <c r="C1032" s="87"/>
      <c r="D1032" s="87"/>
      <c r="E1032" s="87"/>
      <c r="F1032" s="87"/>
      <c r="G1032" s="87"/>
      <c r="H1032" s="87"/>
      <c r="I1032" s="87"/>
      <c r="J1032" s="87"/>
      <c r="K1032" s="129"/>
      <c r="L1032" s="241"/>
      <c r="M1032" s="101"/>
      <c r="N1032" s="232"/>
      <c r="O1032" s="205"/>
      <c r="P1032" s="106"/>
      <c r="Q1032" s="261"/>
      <c r="R1032" s="205"/>
    </row>
    <row r="1033" spans="1:19" ht="15.75" customHeight="1" x14ac:dyDescent="0.25">
      <c r="A1033" s="84">
        <v>2601</v>
      </c>
      <c r="B1033" s="87"/>
      <c r="C1033" s="87"/>
      <c r="D1033" s="87"/>
      <c r="E1033" s="87"/>
      <c r="F1033" s="87"/>
      <c r="G1033" s="87"/>
      <c r="H1033" s="87"/>
      <c r="I1033" s="87"/>
      <c r="J1033" s="87"/>
      <c r="K1033" s="129"/>
      <c r="L1033" s="241"/>
      <c r="M1033" s="101"/>
      <c r="N1033" s="232"/>
      <c r="O1033" s="205"/>
      <c r="P1033" s="106"/>
      <c r="Q1033" s="261"/>
      <c r="R1033" s="205"/>
    </row>
    <row r="1034" spans="1:19" ht="15.75" customHeight="1" x14ac:dyDescent="0.25">
      <c r="A1034" s="84">
        <v>2602</v>
      </c>
      <c r="B1034" s="87"/>
      <c r="C1034" s="87"/>
      <c r="D1034" s="87"/>
      <c r="E1034" s="87"/>
      <c r="F1034" s="87"/>
      <c r="G1034" s="87"/>
      <c r="H1034" s="87"/>
      <c r="I1034" s="87"/>
      <c r="J1034" s="87"/>
      <c r="K1034" s="129"/>
      <c r="L1034" s="241"/>
      <c r="M1034" s="101"/>
      <c r="N1034" s="232"/>
      <c r="O1034" s="205"/>
      <c r="P1034" s="106"/>
      <c r="Q1034" s="261"/>
      <c r="R1034" s="205"/>
    </row>
    <row r="1035" spans="1:19" ht="15.75" customHeight="1" x14ac:dyDescent="0.25">
      <c r="A1035" s="84">
        <v>2701</v>
      </c>
      <c r="B1035" s="87"/>
      <c r="C1035" s="87"/>
      <c r="D1035" s="87"/>
      <c r="E1035" s="87"/>
      <c r="F1035" s="87"/>
      <c r="G1035" s="87"/>
      <c r="H1035" s="87"/>
      <c r="I1035" s="87"/>
      <c r="J1035" s="87"/>
      <c r="K1035" s="129"/>
      <c r="L1035" s="241"/>
      <c r="M1035" s="101"/>
      <c r="N1035" s="232"/>
      <c r="O1035" s="101"/>
      <c r="P1035" s="232"/>
      <c r="Q1035" s="262"/>
      <c r="R1035" s="205"/>
    </row>
    <row r="1036" spans="1:19" ht="15.75" customHeight="1" x14ac:dyDescent="0.25">
      <c r="A1036" s="84">
        <v>2702</v>
      </c>
      <c r="B1036" s="87"/>
      <c r="C1036" s="87"/>
      <c r="D1036" s="87"/>
      <c r="E1036" s="87"/>
      <c r="F1036" s="87"/>
      <c r="G1036" s="87"/>
      <c r="H1036" s="87"/>
      <c r="I1036" s="87"/>
      <c r="J1036" s="87"/>
      <c r="K1036" s="129"/>
      <c r="L1036" s="241"/>
      <c r="M1036" s="101"/>
      <c r="N1036" s="232"/>
      <c r="O1036" s="111" t="s">
        <v>91</v>
      </c>
      <c r="P1036" s="112"/>
      <c r="Q1036" s="113">
        <f>K1039</f>
        <v>45</v>
      </c>
      <c r="R1036" s="114" t="s">
        <v>19</v>
      </c>
    </row>
    <row r="1037" spans="1:19" ht="15.75" customHeight="1" x14ac:dyDescent="0.25">
      <c r="A1037" s="84">
        <v>2801</v>
      </c>
      <c r="B1037" s="87"/>
      <c r="C1037" s="87"/>
      <c r="D1037" s="87"/>
      <c r="E1037" s="87"/>
      <c r="F1037" s="87"/>
      <c r="G1037" s="87"/>
      <c r="H1037" s="87"/>
      <c r="I1037" s="87"/>
      <c r="J1037" s="87"/>
      <c r="K1037" s="129"/>
      <c r="L1037" s="241"/>
      <c r="M1037" s="101"/>
      <c r="N1037" s="232"/>
      <c r="O1037" s="115" t="s">
        <v>92</v>
      </c>
      <c r="P1037" s="116" t="str">
        <f>IF(P1036/A1023=0,"",P1036/A1023)</f>
        <v/>
      </c>
      <c r="Q1037" s="117" t="str">
        <f>IF(P1036/Q1036=0,"",P1036/Q1036)</f>
        <v/>
      </c>
      <c r="R1037" s="118" t="s">
        <v>93</v>
      </c>
    </row>
    <row r="1038" spans="1:19" ht="15.75" customHeight="1" x14ac:dyDescent="0.25">
      <c r="A1038" s="84">
        <v>2802</v>
      </c>
      <c r="B1038" s="87"/>
      <c r="C1038" s="87"/>
      <c r="D1038" s="87"/>
      <c r="E1038" s="87"/>
      <c r="F1038" s="87"/>
      <c r="G1038" s="87"/>
      <c r="H1038" s="87"/>
      <c r="I1038" s="87"/>
      <c r="J1038" s="87"/>
      <c r="K1038" s="129"/>
      <c r="L1038" s="243"/>
      <c r="M1038" s="244"/>
      <c r="N1038" s="245"/>
      <c r="O1038" s="120"/>
      <c r="P1038" s="121"/>
      <c r="Q1038" s="121"/>
      <c r="R1038" s="122"/>
    </row>
    <row r="1039" spans="1:19" ht="18" customHeight="1" x14ac:dyDescent="0.25">
      <c r="A1039" s="46"/>
      <c r="B1039" s="296" t="s">
        <v>111</v>
      </c>
      <c r="C1039" s="296"/>
      <c r="D1039" s="296"/>
      <c r="E1039" s="296"/>
      <c r="F1039" s="296"/>
      <c r="G1039" s="296"/>
      <c r="H1039" s="296"/>
      <c r="I1039" s="296"/>
      <c r="J1039" s="296"/>
      <c r="K1039" s="123">
        <f>SUM(K1023:K1035)</f>
        <v>45</v>
      </c>
      <c r="L1039" s="124">
        <f>K1031/B1023</f>
        <v>0.41284403669724773</v>
      </c>
      <c r="M1039" s="124">
        <f>IF(K1039=0,"",K1039/B1023)</f>
        <v>0.41284403669724773</v>
      </c>
      <c r="N1039" s="124">
        <f>M1039-L1039</f>
        <v>0</v>
      </c>
      <c r="O1039" s="1"/>
      <c r="P1039" s="2"/>
      <c r="Q1039" s="36"/>
      <c r="R1039" s="1"/>
    </row>
    <row r="1040" spans="1:19" ht="12.75" customHeight="1" x14ac:dyDescent="0.2">
      <c r="M1040" s="1"/>
      <c r="N1040" s="1"/>
      <c r="P1040" s="1"/>
    </row>
    <row r="1041" spans="1:19" ht="12.75" customHeight="1" x14ac:dyDescent="0.2">
      <c r="M1041" s="1"/>
      <c r="N1041" s="1"/>
      <c r="P1041" s="1"/>
    </row>
    <row r="1042" spans="1:19" ht="26.25" customHeight="1" x14ac:dyDescent="0.4">
      <c r="A1042" s="2"/>
      <c r="B1042" s="340" t="s">
        <v>101</v>
      </c>
      <c r="C1042" s="315"/>
      <c r="D1042" s="315"/>
      <c r="E1042" s="315"/>
      <c r="F1042" s="315"/>
      <c r="G1042" s="315"/>
      <c r="H1042" s="315"/>
      <c r="I1042" s="315"/>
      <c r="J1042" s="315"/>
      <c r="K1042" s="208" t="s">
        <v>129</v>
      </c>
      <c r="L1042" s="1"/>
      <c r="M1042" s="1"/>
      <c r="N1042" s="2"/>
      <c r="O1042" s="1"/>
      <c r="P1042" s="2"/>
      <c r="Q1042" s="2"/>
      <c r="R1042" s="2"/>
    </row>
    <row r="1043" spans="1:19" ht="20.25" customHeight="1" x14ac:dyDescent="0.2">
      <c r="A1043" s="334" t="s">
        <v>18</v>
      </c>
      <c r="B1043" s="318" t="s">
        <v>102</v>
      </c>
      <c r="C1043" s="319"/>
      <c r="D1043" s="319"/>
      <c r="E1043" s="319"/>
      <c r="F1043" s="319"/>
      <c r="G1043" s="319"/>
      <c r="H1043" s="319"/>
      <c r="I1043" s="319"/>
      <c r="J1043" s="335"/>
      <c r="K1043" s="341" t="s">
        <v>19</v>
      </c>
      <c r="L1043" s="323" t="s">
        <v>11</v>
      </c>
      <c r="M1043" s="323" t="s">
        <v>12</v>
      </c>
      <c r="N1043" s="323" t="s">
        <v>13</v>
      </c>
      <c r="O1043" s="323" t="s">
        <v>14</v>
      </c>
      <c r="P1043" s="323" t="s">
        <v>15</v>
      </c>
      <c r="Q1043" s="323" t="s">
        <v>16</v>
      </c>
      <c r="R1043" s="323" t="s">
        <v>103</v>
      </c>
    </row>
    <row r="1044" spans="1:19" ht="15.75" customHeight="1" x14ac:dyDescent="0.25">
      <c r="A1044" s="317"/>
      <c r="B1044" s="84" t="s">
        <v>104</v>
      </c>
      <c r="C1044" s="84" t="s">
        <v>105</v>
      </c>
      <c r="D1044" s="84" t="s">
        <v>106</v>
      </c>
      <c r="E1044" s="84" t="s">
        <v>107</v>
      </c>
      <c r="F1044" s="84" t="s">
        <v>108</v>
      </c>
      <c r="G1044" s="84" t="s">
        <v>109</v>
      </c>
      <c r="H1044" s="84" t="s">
        <v>110</v>
      </c>
      <c r="I1044" s="84" t="s">
        <v>73</v>
      </c>
      <c r="J1044" s="84" t="s">
        <v>74</v>
      </c>
      <c r="K1044" s="322"/>
      <c r="L1044" s="317"/>
      <c r="M1044" s="317"/>
      <c r="N1044" s="317"/>
      <c r="O1044" s="317"/>
      <c r="P1044" s="317"/>
      <c r="Q1044" s="317"/>
      <c r="R1044" s="317"/>
    </row>
    <row r="1045" spans="1:19" ht="15.75" customHeight="1" x14ac:dyDescent="0.25">
      <c r="A1045" s="84">
        <v>2102</v>
      </c>
      <c r="B1045" s="87">
        <v>93</v>
      </c>
      <c r="C1045" s="87"/>
      <c r="D1045" s="87"/>
      <c r="E1045" s="87"/>
      <c r="F1045" s="87"/>
      <c r="G1045" s="87"/>
      <c r="H1045" s="87"/>
      <c r="I1045" s="87"/>
      <c r="J1045" s="87"/>
      <c r="K1045" s="129"/>
      <c r="L1045" s="238"/>
      <c r="M1045" s="239"/>
      <c r="N1045" s="240"/>
      <c r="O1045" s="254"/>
      <c r="P1045" s="92">
        <f>B1045</f>
        <v>93</v>
      </c>
      <c r="Q1045" s="255"/>
      <c r="R1045" s="254"/>
    </row>
    <row r="1046" spans="1:19" ht="15.75" customHeight="1" x14ac:dyDescent="0.25">
      <c r="A1046" s="84">
        <v>2201</v>
      </c>
      <c r="B1046" s="87"/>
      <c r="C1046" s="87">
        <v>88</v>
      </c>
      <c r="D1046" s="87"/>
      <c r="E1046" s="87"/>
      <c r="F1046" s="87"/>
      <c r="G1046" s="87"/>
      <c r="H1046" s="87"/>
      <c r="I1046" s="87"/>
      <c r="J1046" s="87"/>
      <c r="K1046" s="129"/>
      <c r="L1046" s="241"/>
      <c r="M1046" s="101"/>
      <c r="N1046" s="242"/>
      <c r="O1046" s="96">
        <f>IF(C1046=0,"",C1046/B1045)</f>
        <v>0.94623655913978499</v>
      </c>
      <c r="P1046" s="97">
        <v>88</v>
      </c>
      <c r="Q1046" s="256">
        <f t="shared" ref="Q1046:Q1052" si="150">IF(P1046=0,"",P1046/P1045)</f>
        <v>0.94623655913978499</v>
      </c>
      <c r="R1046" s="256">
        <f t="shared" ref="R1046:R1052" si="151">IF(P1046=0,"",100%-Q1046)</f>
        <v>5.3763440860215006E-2</v>
      </c>
    </row>
    <row r="1047" spans="1:19" ht="15.75" customHeight="1" x14ac:dyDescent="0.25">
      <c r="A1047" s="84">
        <v>2202</v>
      </c>
      <c r="B1047" s="87"/>
      <c r="C1047" s="87"/>
      <c r="D1047" s="87">
        <v>84</v>
      </c>
      <c r="E1047" s="87"/>
      <c r="F1047" s="87"/>
      <c r="G1047" s="87"/>
      <c r="H1047" s="87"/>
      <c r="I1047" s="87"/>
      <c r="J1047" s="87"/>
      <c r="K1047" s="129"/>
      <c r="L1047" s="241"/>
      <c r="M1047" s="101"/>
      <c r="N1047" s="242"/>
      <c r="O1047" s="96">
        <f>IF(D1047=0,"",D1047/C1046)</f>
        <v>0.95454545454545459</v>
      </c>
      <c r="P1047" s="97">
        <v>84</v>
      </c>
      <c r="Q1047" s="256">
        <f t="shared" si="150"/>
        <v>0.95454545454545459</v>
      </c>
      <c r="R1047" s="256">
        <f t="shared" si="151"/>
        <v>4.5454545454545414E-2</v>
      </c>
      <c r="S1047" s="48">
        <f>P1047/P1045</f>
        <v>0.90322580645161288</v>
      </c>
    </row>
    <row r="1048" spans="1:19" ht="15.75" customHeight="1" x14ac:dyDescent="0.25">
      <c r="A1048" s="84">
        <v>2301</v>
      </c>
      <c r="B1048" s="87"/>
      <c r="C1048" s="87"/>
      <c r="D1048" s="87"/>
      <c r="E1048" s="87">
        <v>82</v>
      </c>
      <c r="F1048" s="87"/>
      <c r="G1048" s="87"/>
      <c r="H1048" s="87"/>
      <c r="I1048" s="87"/>
      <c r="J1048" s="87"/>
      <c r="K1048" s="129"/>
      <c r="L1048" s="241"/>
      <c r="M1048" s="101"/>
      <c r="N1048" s="242"/>
      <c r="O1048" s="96">
        <f>IF(E1048=0,"",E1048/D1047)</f>
        <v>0.97619047619047616</v>
      </c>
      <c r="P1048" s="97">
        <v>84</v>
      </c>
      <c r="Q1048" s="256">
        <f t="shared" si="150"/>
        <v>1</v>
      </c>
      <c r="R1048" s="256">
        <f t="shared" si="151"/>
        <v>0</v>
      </c>
    </row>
    <row r="1049" spans="1:19" ht="15.75" customHeight="1" x14ac:dyDescent="0.25">
      <c r="A1049" s="84">
        <v>2302</v>
      </c>
      <c r="B1049" s="87"/>
      <c r="C1049" s="87"/>
      <c r="D1049" s="87"/>
      <c r="E1049" s="87"/>
      <c r="F1049" s="87">
        <v>81</v>
      </c>
      <c r="G1049" s="87"/>
      <c r="H1049" s="87"/>
      <c r="I1049" s="87"/>
      <c r="J1049" s="87"/>
      <c r="K1049" s="129"/>
      <c r="L1049" s="241"/>
      <c r="M1049" s="101"/>
      <c r="N1049" s="242"/>
      <c r="O1049" s="96">
        <f>F1049/E1048</f>
        <v>0.98780487804878048</v>
      </c>
      <c r="P1049" s="97">
        <v>82</v>
      </c>
      <c r="Q1049" s="256">
        <f t="shared" si="150"/>
        <v>0.97619047619047616</v>
      </c>
      <c r="R1049" s="256">
        <f t="shared" si="151"/>
        <v>2.3809523809523836E-2</v>
      </c>
    </row>
    <row r="1050" spans="1:19" ht="15.75" customHeight="1" x14ac:dyDescent="0.25">
      <c r="A1050" s="84">
        <v>2401</v>
      </c>
      <c r="B1050" s="87"/>
      <c r="C1050" s="87"/>
      <c r="D1050" s="87"/>
      <c r="E1050" s="87"/>
      <c r="F1050" s="87"/>
      <c r="G1050" s="87">
        <v>77</v>
      </c>
      <c r="H1050" s="87"/>
      <c r="I1050" s="87"/>
      <c r="J1050" s="87"/>
      <c r="K1050" s="129"/>
      <c r="L1050" s="241"/>
      <c r="M1050" s="101"/>
      <c r="N1050" s="242"/>
      <c r="O1050" s="96">
        <f>G1050/F1049</f>
        <v>0.95061728395061729</v>
      </c>
      <c r="P1050" s="97">
        <v>79</v>
      </c>
      <c r="Q1050" s="256">
        <f t="shared" si="150"/>
        <v>0.96341463414634143</v>
      </c>
      <c r="R1050" s="256">
        <f t="shared" si="151"/>
        <v>3.6585365853658569E-2</v>
      </c>
    </row>
    <row r="1051" spans="1:19" ht="15.75" customHeight="1" x14ac:dyDescent="0.25">
      <c r="A1051" s="84">
        <v>2402</v>
      </c>
      <c r="B1051" s="87"/>
      <c r="C1051" s="87"/>
      <c r="D1051" s="87"/>
      <c r="E1051" s="87"/>
      <c r="F1051" s="87"/>
      <c r="G1051" s="87"/>
      <c r="H1051" s="87">
        <v>75</v>
      </c>
      <c r="I1051" s="87"/>
      <c r="J1051" s="87"/>
      <c r="K1051" s="129"/>
      <c r="L1051" s="241"/>
      <c r="M1051" s="101"/>
      <c r="N1051" s="242"/>
      <c r="O1051" s="96">
        <f>H1051/G1050</f>
        <v>0.97402597402597402</v>
      </c>
      <c r="P1051" s="97">
        <v>78</v>
      </c>
      <c r="Q1051" s="256">
        <f t="shared" si="150"/>
        <v>0.98734177215189878</v>
      </c>
      <c r="R1051" s="256">
        <f t="shared" si="151"/>
        <v>1.2658227848101222E-2</v>
      </c>
    </row>
    <row r="1052" spans="1:19" ht="15.75" customHeight="1" x14ac:dyDescent="0.25">
      <c r="A1052" s="84">
        <v>2501</v>
      </c>
      <c r="B1052" s="87"/>
      <c r="C1052" s="87"/>
      <c r="D1052" s="87"/>
      <c r="E1052" s="87"/>
      <c r="F1052" s="87"/>
      <c r="G1052" s="87"/>
      <c r="H1052" s="87"/>
      <c r="I1052" s="87">
        <v>74</v>
      </c>
      <c r="J1052" s="87"/>
      <c r="K1052" s="129"/>
      <c r="L1052" s="241"/>
      <c r="M1052" s="101"/>
      <c r="N1052" s="242"/>
      <c r="O1052" s="96">
        <f>I1052/H1051</f>
        <v>0.98666666666666669</v>
      </c>
      <c r="P1052" s="97">
        <v>80</v>
      </c>
      <c r="Q1052" s="273">
        <f t="shared" si="150"/>
        <v>1.0256410256410255</v>
      </c>
      <c r="R1052" s="207">
        <f t="shared" si="151"/>
        <v>-2.564102564102555E-2</v>
      </c>
    </row>
    <row r="1053" spans="1:19" ht="15.75" customHeight="1" x14ac:dyDescent="0.25">
      <c r="A1053" s="84">
        <v>2502</v>
      </c>
      <c r="B1053" s="87"/>
      <c r="C1053" s="87"/>
      <c r="D1053" s="87"/>
      <c r="E1053" s="87"/>
      <c r="F1053" s="87"/>
      <c r="G1053" s="87"/>
      <c r="H1053" s="87"/>
      <c r="I1053" s="87"/>
      <c r="J1053" s="87"/>
      <c r="K1053" s="129"/>
      <c r="L1053" s="241"/>
      <c r="M1053" s="101"/>
      <c r="N1053" s="232"/>
      <c r="O1053" s="175"/>
      <c r="P1053" s="97"/>
      <c r="Q1053" s="175"/>
      <c r="R1053" s="257"/>
    </row>
    <row r="1054" spans="1:19" ht="15.75" customHeight="1" x14ac:dyDescent="0.25">
      <c r="A1054" s="84">
        <v>2601</v>
      </c>
      <c r="B1054" s="87"/>
      <c r="C1054" s="87"/>
      <c r="D1054" s="87"/>
      <c r="E1054" s="87"/>
      <c r="F1054" s="87"/>
      <c r="G1054" s="87"/>
      <c r="H1054" s="87"/>
      <c r="I1054" s="87"/>
      <c r="J1054" s="87"/>
      <c r="K1054" s="129"/>
      <c r="L1054" s="241"/>
      <c r="M1054" s="101"/>
      <c r="N1054" s="232"/>
      <c r="O1054" s="205"/>
      <c r="P1054" s="106"/>
      <c r="Q1054" s="261"/>
      <c r="R1054" s="205"/>
    </row>
    <row r="1055" spans="1:19" ht="15.75" customHeight="1" x14ac:dyDescent="0.25">
      <c r="A1055" s="84">
        <v>2602</v>
      </c>
      <c r="B1055" s="87"/>
      <c r="C1055" s="87"/>
      <c r="D1055" s="87"/>
      <c r="E1055" s="87"/>
      <c r="F1055" s="87"/>
      <c r="G1055" s="87"/>
      <c r="H1055" s="87"/>
      <c r="I1055" s="87"/>
      <c r="J1055" s="87"/>
      <c r="K1055" s="129"/>
      <c r="L1055" s="241"/>
      <c r="M1055" s="101"/>
      <c r="N1055" s="232"/>
      <c r="O1055" s="205"/>
      <c r="P1055" s="106"/>
      <c r="Q1055" s="261"/>
      <c r="R1055" s="205"/>
    </row>
    <row r="1056" spans="1:19" ht="15.75" customHeight="1" x14ac:dyDescent="0.25">
      <c r="A1056" s="84">
        <v>2701</v>
      </c>
      <c r="B1056" s="87"/>
      <c r="C1056" s="87"/>
      <c r="D1056" s="87"/>
      <c r="E1056" s="87"/>
      <c r="F1056" s="87"/>
      <c r="G1056" s="87"/>
      <c r="H1056" s="87"/>
      <c r="I1056" s="87"/>
      <c r="J1056" s="87"/>
      <c r="K1056" s="129"/>
      <c r="L1056" s="241"/>
      <c r="M1056" s="101"/>
      <c r="N1056" s="232"/>
      <c r="O1056" s="205"/>
      <c r="P1056" s="106"/>
      <c r="Q1056" s="261"/>
      <c r="R1056" s="205"/>
    </row>
    <row r="1057" spans="1:19" ht="15.75" customHeight="1" x14ac:dyDescent="0.25">
      <c r="A1057" s="84">
        <v>2702</v>
      </c>
      <c r="B1057" s="87"/>
      <c r="C1057" s="87"/>
      <c r="D1057" s="87"/>
      <c r="E1057" s="87"/>
      <c r="F1057" s="87"/>
      <c r="G1057" s="87"/>
      <c r="H1057" s="87"/>
      <c r="I1057" s="87"/>
      <c r="J1057" s="87"/>
      <c r="K1057" s="129"/>
      <c r="L1057" s="241"/>
      <c r="M1057" s="101"/>
      <c r="N1057" s="232"/>
      <c r="O1057" s="101"/>
      <c r="P1057" s="232"/>
      <c r="Q1057" s="262"/>
      <c r="R1057" s="205"/>
    </row>
    <row r="1058" spans="1:19" ht="15.75" customHeight="1" x14ac:dyDescent="0.25">
      <c r="A1058" s="84">
        <v>2801</v>
      </c>
      <c r="B1058" s="87"/>
      <c r="C1058" s="87"/>
      <c r="D1058" s="87"/>
      <c r="E1058" s="87"/>
      <c r="F1058" s="87"/>
      <c r="G1058" s="87"/>
      <c r="H1058" s="87"/>
      <c r="I1058" s="87"/>
      <c r="J1058" s="87"/>
      <c r="K1058" s="129"/>
      <c r="L1058" s="241"/>
      <c r="M1058" s="101"/>
      <c r="N1058" s="232"/>
      <c r="O1058" s="111" t="s">
        <v>91</v>
      </c>
      <c r="P1058" s="112"/>
      <c r="Q1058" s="113">
        <f>K1061</f>
        <v>0</v>
      </c>
      <c r="R1058" s="114" t="s">
        <v>19</v>
      </c>
    </row>
    <row r="1059" spans="1:19" ht="15.75" customHeight="1" x14ac:dyDescent="0.25">
      <c r="A1059" s="84">
        <v>2802</v>
      </c>
      <c r="B1059" s="87"/>
      <c r="C1059" s="87"/>
      <c r="D1059" s="87"/>
      <c r="E1059" s="87"/>
      <c r="F1059" s="87"/>
      <c r="G1059" s="87"/>
      <c r="H1059" s="87"/>
      <c r="I1059" s="87"/>
      <c r="J1059" s="87"/>
      <c r="K1059" s="129"/>
      <c r="L1059" s="241"/>
      <c r="M1059" s="101"/>
      <c r="N1059" s="232"/>
      <c r="O1059" s="115" t="s">
        <v>92</v>
      </c>
      <c r="P1059" s="116" t="str">
        <f>IF(P1058/A1045=0,"",P1058/A1045)</f>
        <v/>
      </c>
      <c r="Q1059" s="117" t="e">
        <f>IF(P1058/Q1058=0,"",P1058/Q1058)</f>
        <v>#DIV/0!</v>
      </c>
      <c r="R1059" s="118" t="s">
        <v>93</v>
      </c>
    </row>
    <row r="1060" spans="1:19" ht="15.75" customHeight="1" x14ac:dyDescent="0.25">
      <c r="A1060" s="84">
        <v>2901</v>
      </c>
      <c r="B1060" s="87"/>
      <c r="C1060" s="87"/>
      <c r="D1060" s="87"/>
      <c r="E1060" s="87"/>
      <c r="F1060" s="87"/>
      <c r="G1060" s="87"/>
      <c r="H1060" s="87"/>
      <c r="I1060" s="87"/>
      <c r="J1060" s="87"/>
      <c r="K1060" s="129"/>
      <c r="L1060" s="243"/>
      <c r="M1060" s="244"/>
      <c r="N1060" s="245"/>
      <c r="O1060" s="120"/>
      <c r="P1060" s="121"/>
      <c r="Q1060" s="121"/>
      <c r="R1060" s="122"/>
    </row>
    <row r="1061" spans="1:19" ht="18" customHeight="1" x14ac:dyDescent="0.25">
      <c r="A1061" s="46"/>
      <c r="B1061" s="296" t="s">
        <v>111</v>
      </c>
      <c r="C1061" s="296"/>
      <c r="D1061" s="296"/>
      <c r="E1061" s="296"/>
      <c r="F1061" s="296"/>
      <c r="G1061" s="296"/>
      <c r="H1061" s="296"/>
      <c r="I1061" s="296"/>
      <c r="J1061" s="296"/>
      <c r="K1061" s="123">
        <f>SUM(K1045:K1057)</f>
        <v>0</v>
      </c>
      <c r="L1061" s="124">
        <f>K1053/B1045</f>
        <v>0</v>
      </c>
      <c r="M1061" s="124" t="str">
        <f>IF(K1061=0,"",K1061/B1045)</f>
        <v/>
      </c>
      <c r="N1061" s="124" t="e">
        <f>M1061-L1061</f>
        <v>#VALUE!</v>
      </c>
      <c r="O1061" s="1"/>
      <c r="P1061" s="2"/>
      <c r="Q1061" s="36"/>
      <c r="R1061" s="1"/>
    </row>
    <row r="1062" spans="1:19" ht="12.75" customHeight="1" x14ac:dyDescent="0.2">
      <c r="M1062" s="1"/>
      <c r="N1062" s="1"/>
      <c r="P1062" s="1"/>
    </row>
    <row r="1063" spans="1:19" ht="12.75" customHeight="1" x14ac:dyDescent="0.2">
      <c r="M1063" s="1"/>
      <c r="N1063" s="1"/>
      <c r="P1063" s="1"/>
    </row>
    <row r="1064" spans="1:19" ht="26.25" customHeight="1" x14ac:dyDescent="0.4">
      <c r="A1064" s="2"/>
      <c r="B1064" s="340" t="s">
        <v>101</v>
      </c>
      <c r="C1064" s="315"/>
      <c r="D1064" s="315"/>
      <c r="E1064" s="315"/>
      <c r="F1064" s="315"/>
      <c r="G1064" s="315"/>
      <c r="H1064" s="315"/>
      <c r="I1064" s="315"/>
      <c r="J1064" s="315"/>
      <c r="K1064" s="208" t="s">
        <v>124</v>
      </c>
      <c r="L1064" s="1"/>
      <c r="M1064" s="1"/>
      <c r="N1064" s="2"/>
      <c r="O1064" s="1"/>
      <c r="P1064" s="2"/>
      <c r="Q1064" s="2"/>
      <c r="R1064" s="2"/>
    </row>
    <row r="1065" spans="1:19" ht="20.25" customHeight="1" x14ac:dyDescent="0.2">
      <c r="A1065" s="334" t="s">
        <v>18</v>
      </c>
      <c r="B1065" s="318" t="s">
        <v>102</v>
      </c>
      <c r="C1065" s="319"/>
      <c r="D1065" s="319"/>
      <c r="E1065" s="319"/>
      <c r="F1065" s="319"/>
      <c r="G1065" s="319"/>
      <c r="H1065" s="319"/>
      <c r="I1065" s="319"/>
      <c r="J1065" s="335"/>
      <c r="K1065" s="341" t="s">
        <v>19</v>
      </c>
      <c r="L1065" s="323" t="s">
        <v>11</v>
      </c>
      <c r="M1065" s="323" t="s">
        <v>12</v>
      </c>
      <c r="N1065" s="323" t="s">
        <v>13</v>
      </c>
      <c r="O1065" s="323" t="s">
        <v>14</v>
      </c>
      <c r="P1065" s="323" t="s">
        <v>15</v>
      </c>
      <c r="Q1065" s="323" t="s">
        <v>16</v>
      </c>
      <c r="R1065" s="323" t="s">
        <v>103</v>
      </c>
    </row>
    <row r="1066" spans="1:19" ht="15.75" customHeight="1" x14ac:dyDescent="0.25">
      <c r="A1066" s="317"/>
      <c r="B1066" s="84" t="s">
        <v>104</v>
      </c>
      <c r="C1066" s="84" t="s">
        <v>105</v>
      </c>
      <c r="D1066" s="84" t="s">
        <v>106</v>
      </c>
      <c r="E1066" s="84" t="s">
        <v>107</v>
      </c>
      <c r="F1066" s="84" t="s">
        <v>108</v>
      </c>
      <c r="G1066" s="84" t="s">
        <v>109</v>
      </c>
      <c r="H1066" s="84" t="s">
        <v>110</v>
      </c>
      <c r="I1066" s="84" t="s">
        <v>73</v>
      </c>
      <c r="J1066" s="84" t="s">
        <v>74</v>
      </c>
      <c r="K1066" s="322"/>
      <c r="L1066" s="317"/>
      <c r="M1066" s="317"/>
      <c r="N1066" s="317"/>
      <c r="O1066" s="317"/>
      <c r="P1066" s="317"/>
      <c r="Q1066" s="317"/>
      <c r="R1066" s="317"/>
    </row>
    <row r="1067" spans="1:19" ht="15.75" customHeight="1" x14ac:dyDescent="0.25">
      <c r="A1067" s="84">
        <v>2201</v>
      </c>
      <c r="B1067" s="87">
        <v>116</v>
      </c>
      <c r="C1067" s="87"/>
      <c r="D1067" s="87"/>
      <c r="E1067" s="87"/>
      <c r="F1067" s="87"/>
      <c r="G1067" s="87"/>
      <c r="H1067" s="87"/>
      <c r="I1067" s="87"/>
      <c r="J1067" s="87"/>
      <c r="K1067" s="129"/>
      <c r="L1067" s="238"/>
      <c r="M1067" s="239"/>
      <c r="N1067" s="240"/>
      <c r="O1067" s="254"/>
      <c r="P1067" s="92">
        <f>B1067</f>
        <v>116</v>
      </c>
      <c r="Q1067" s="255"/>
      <c r="R1067" s="254"/>
    </row>
    <row r="1068" spans="1:19" ht="15.75" customHeight="1" x14ac:dyDescent="0.25">
      <c r="A1068" s="84">
        <v>2202</v>
      </c>
      <c r="B1068" s="87"/>
      <c r="C1068" s="87">
        <v>102</v>
      </c>
      <c r="D1068" s="87"/>
      <c r="E1068" s="87"/>
      <c r="F1068" s="87"/>
      <c r="G1068" s="87"/>
      <c r="H1068" s="87"/>
      <c r="I1068" s="87"/>
      <c r="J1068" s="87"/>
      <c r="K1068" s="129"/>
      <c r="L1068" s="241"/>
      <c r="M1068" s="101"/>
      <c r="N1068" s="242"/>
      <c r="O1068" s="96">
        <f>IF(C1068=0,"",C1068/B1067)</f>
        <v>0.87931034482758619</v>
      </c>
      <c r="P1068" s="97">
        <v>104</v>
      </c>
      <c r="Q1068" s="256">
        <f t="shared" ref="Q1068:Q1073" si="152">IF(P1068=0,"",P1068/P1067)</f>
        <v>0.89655172413793105</v>
      </c>
      <c r="R1068" s="256">
        <f t="shared" ref="R1068:R1074" si="153">IF(P1068=0,"",100%-Q1068)</f>
        <v>0.10344827586206895</v>
      </c>
    </row>
    <row r="1069" spans="1:19" ht="15.75" customHeight="1" x14ac:dyDescent="0.25">
      <c r="A1069" s="84">
        <v>2301</v>
      </c>
      <c r="B1069" s="87"/>
      <c r="C1069" s="87"/>
      <c r="D1069" s="87">
        <v>96</v>
      </c>
      <c r="E1069" s="87"/>
      <c r="F1069" s="87"/>
      <c r="G1069" s="87"/>
      <c r="H1069" s="87"/>
      <c r="I1069" s="87"/>
      <c r="J1069" s="87"/>
      <c r="K1069" s="129"/>
      <c r="L1069" s="241"/>
      <c r="M1069" s="101"/>
      <c r="N1069" s="242"/>
      <c r="O1069" s="96">
        <f>IF(D1069=0,"",D1069/C1068)</f>
        <v>0.94117647058823528</v>
      </c>
      <c r="P1069" s="97">
        <v>100</v>
      </c>
      <c r="Q1069" s="256">
        <f t="shared" si="152"/>
        <v>0.96153846153846156</v>
      </c>
      <c r="R1069" s="256">
        <f t="shared" si="153"/>
        <v>3.8461538461538436E-2</v>
      </c>
      <c r="S1069" s="128">
        <f>P1069/P1067</f>
        <v>0.86206896551724133</v>
      </c>
    </row>
    <row r="1070" spans="1:19" ht="15.75" customHeight="1" x14ac:dyDescent="0.25">
      <c r="A1070" s="84">
        <v>2302</v>
      </c>
      <c r="B1070" s="87"/>
      <c r="C1070" s="87"/>
      <c r="D1070" s="87"/>
      <c r="E1070" s="87">
        <v>91</v>
      </c>
      <c r="F1070" s="87"/>
      <c r="G1070" s="87"/>
      <c r="H1070" s="87"/>
      <c r="I1070" s="87"/>
      <c r="J1070" s="87"/>
      <c r="K1070" s="129"/>
      <c r="L1070" s="241"/>
      <c r="M1070" s="101"/>
      <c r="N1070" s="242"/>
      <c r="O1070" s="96">
        <f>IF(E1070=0,"",E1070/D1069)</f>
        <v>0.94791666666666663</v>
      </c>
      <c r="P1070" s="97">
        <v>96</v>
      </c>
      <c r="Q1070" s="256">
        <f t="shared" si="152"/>
        <v>0.96</v>
      </c>
      <c r="R1070" s="256">
        <f t="shared" si="153"/>
        <v>4.0000000000000036E-2</v>
      </c>
    </row>
    <row r="1071" spans="1:19" ht="15.75" customHeight="1" x14ac:dyDescent="0.25">
      <c r="A1071" s="84">
        <v>2401</v>
      </c>
      <c r="B1071" s="87"/>
      <c r="C1071" s="87"/>
      <c r="D1071" s="87"/>
      <c r="E1071" s="87"/>
      <c r="F1071" s="87">
        <v>86</v>
      </c>
      <c r="G1071" s="87"/>
      <c r="H1071" s="87"/>
      <c r="I1071" s="87"/>
      <c r="J1071" s="87"/>
      <c r="K1071" s="129"/>
      <c r="L1071" s="241"/>
      <c r="M1071" s="101"/>
      <c r="N1071" s="242"/>
      <c r="O1071" s="96">
        <f>IF(F1071=0,"",F1071/E1070)</f>
        <v>0.94505494505494503</v>
      </c>
      <c r="P1071" s="97">
        <v>93</v>
      </c>
      <c r="Q1071" s="256">
        <f t="shared" si="152"/>
        <v>0.96875</v>
      </c>
      <c r="R1071" s="256">
        <f t="shared" si="153"/>
        <v>3.125E-2</v>
      </c>
    </row>
    <row r="1072" spans="1:19" ht="15.75" customHeight="1" x14ac:dyDescent="0.25">
      <c r="A1072" s="84">
        <v>2402</v>
      </c>
      <c r="B1072" s="87"/>
      <c r="C1072" s="87"/>
      <c r="D1072" s="87"/>
      <c r="E1072" s="87"/>
      <c r="F1072" s="87"/>
      <c r="G1072" s="87">
        <v>78</v>
      </c>
      <c r="H1072" s="87"/>
      <c r="I1072" s="87"/>
      <c r="J1072" s="87"/>
      <c r="K1072" s="129"/>
      <c r="L1072" s="241"/>
      <c r="M1072" s="101"/>
      <c r="N1072" s="242"/>
      <c r="O1072" s="96">
        <f>IF(G1072=0,"",G1072/F1071)</f>
        <v>0.90697674418604646</v>
      </c>
      <c r="P1072" s="97">
        <v>90</v>
      </c>
      <c r="Q1072" s="256">
        <f t="shared" si="152"/>
        <v>0.967741935483871</v>
      </c>
      <c r="R1072" s="256">
        <f t="shared" si="153"/>
        <v>3.2258064516129004E-2</v>
      </c>
    </row>
    <row r="1073" spans="1:18" ht="15.75" customHeight="1" x14ac:dyDescent="0.25">
      <c r="A1073" s="84">
        <v>2501</v>
      </c>
      <c r="B1073" s="87"/>
      <c r="C1073" s="87"/>
      <c r="D1073" s="87"/>
      <c r="E1073" s="87"/>
      <c r="F1073" s="87"/>
      <c r="G1073" s="87"/>
      <c r="H1073" s="87">
        <v>77</v>
      </c>
      <c r="I1073" s="87"/>
      <c r="J1073" s="87"/>
      <c r="K1073" s="129"/>
      <c r="L1073" s="241"/>
      <c r="M1073" s="101"/>
      <c r="N1073" s="242"/>
      <c r="O1073" s="96">
        <f>IF(H1073=0,"",H1073/G1072)</f>
        <v>0.98717948717948723</v>
      </c>
      <c r="P1073" s="97">
        <v>90</v>
      </c>
      <c r="Q1073" s="256">
        <f t="shared" si="152"/>
        <v>1</v>
      </c>
      <c r="R1073" s="256">
        <f t="shared" si="153"/>
        <v>0</v>
      </c>
    </row>
    <row r="1074" spans="1:18" ht="15.75" customHeight="1" x14ac:dyDescent="0.25">
      <c r="A1074" s="84">
        <v>2502</v>
      </c>
      <c r="B1074" s="87"/>
      <c r="C1074" s="87"/>
      <c r="D1074" s="87"/>
      <c r="E1074" s="87"/>
      <c r="F1074" s="87"/>
      <c r="G1074" s="87"/>
      <c r="H1074" s="87"/>
      <c r="I1074" s="87"/>
      <c r="J1074" s="87"/>
      <c r="K1074" s="129"/>
      <c r="L1074" s="241"/>
      <c r="M1074" s="101"/>
      <c r="N1074" s="242"/>
      <c r="O1074" s="96" t="str">
        <f t="shared" ref="O1074" si="154">IF(F1074=0,"",F1074/E1073)</f>
        <v/>
      </c>
      <c r="P1074" s="97"/>
      <c r="Q1074" s="126" t="str">
        <f t="shared" ref="Q1074" si="155">IF(P1074=0,"",P1074/P1073)</f>
        <v/>
      </c>
      <c r="R1074" s="126" t="str">
        <f t="shared" si="153"/>
        <v/>
      </c>
    </row>
    <row r="1075" spans="1:18" ht="15.75" customHeight="1" x14ac:dyDescent="0.25">
      <c r="A1075" s="84">
        <v>2601</v>
      </c>
      <c r="B1075" s="87"/>
      <c r="C1075" s="87"/>
      <c r="D1075" s="87"/>
      <c r="E1075" s="87"/>
      <c r="F1075" s="87"/>
      <c r="G1075" s="87"/>
      <c r="H1075" s="87"/>
      <c r="I1075" s="87"/>
      <c r="J1075" s="87"/>
      <c r="K1075" s="129"/>
      <c r="L1075" s="241"/>
      <c r="M1075" s="101"/>
      <c r="N1075" s="232"/>
      <c r="O1075" s="175"/>
      <c r="P1075" s="97"/>
      <c r="Q1075" s="175"/>
      <c r="R1075" s="257"/>
    </row>
    <row r="1076" spans="1:18" ht="15.75" customHeight="1" x14ac:dyDescent="0.25">
      <c r="A1076" s="84">
        <v>2602</v>
      </c>
      <c r="B1076" s="87"/>
      <c r="C1076" s="87"/>
      <c r="D1076" s="87"/>
      <c r="E1076" s="87"/>
      <c r="F1076" s="87"/>
      <c r="G1076" s="87"/>
      <c r="H1076" s="87"/>
      <c r="I1076" s="87"/>
      <c r="J1076" s="87"/>
      <c r="K1076" s="129"/>
      <c r="L1076" s="241"/>
      <c r="M1076" s="101"/>
      <c r="N1076" s="232"/>
      <c r="O1076" s="205"/>
      <c r="P1076" s="106"/>
      <c r="Q1076" s="261"/>
      <c r="R1076" s="205"/>
    </row>
    <row r="1077" spans="1:18" ht="15.75" customHeight="1" x14ac:dyDescent="0.25">
      <c r="A1077" s="84">
        <v>2701</v>
      </c>
      <c r="B1077" s="87"/>
      <c r="C1077" s="87"/>
      <c r="D1077" s="87"/>
      <c r="E1077" s="87"/>
      <c r="F1077" s="87"/>
      <c r="G1077" s="87"/>
      <c r="H1077" s="87"/>
      <c r="I1077" s="87"/>
      <c r="J1077" s="87"/>
      <c r="K1077" s="129"/>
      <c r="L1077" s="241"/>
      <c r="M1077" s="101"/>
      <c r="N1077" s="232"/>
      <c r="O1077" s="205"/>
      <c r="P1077" s="106"/>
      <c r="Q1077" s="261"/>
      <c r="R1077" s="205"/>
    </row>
    <row r="1078" spans="1:18" ht="15.75" customHeight="1" x14ac:dyDescent="0.25">
      <c r="A1078" s="84">
        <v>2702</v>
      </c>
      <c r="B1078" s="87"/>
      <c r="C1078" s="87"/>
      <c r="D1078" s="87"/>
      <c r="E1078" s="87"/>
      <c r="F1078" s="87"/>
      <c r="G1078" s="87"/>
      <c r="H1078" s="87"/>
      <c r="I1078" s="87"/>
      <c r="J1078" s="87"/>
      <c r="K1078" s="129"/>
      <c r="L1078" s="241"/>
      <c r="M1078" s="101"/>
      <c r="N1078" s="232"/>
      <c r="O1078" s="205"/>
      <c r="P1078" s="106"/>
      <c r="Q1078" s="261"/>
      <c r="R1078" s="205"/>
    </row>
    <row r="1079" spans="1:18" ht="15.75" customHeight="1" x14ac:dyDescent="0.25">
      <c r="A1079" s="84">
        <v>2801</v>
      </c>
      <c r="B1079" s="87"/>
      <c r="C1079" s="87"/>
      <c r="D1079" s="87"/>
      <c r="E1079" s="87"/>
      <c r="F1079" s="87"/>
      <c r="G1079" s="87"/>
      <c r="H1079" s="87"/>
      <c r="I1079" s="87"/>
      <c r="J1079" s="87"/>
      <c r="K1079" s="129"/>
      <c r="L1079" s="241"/>
      <c r="M1079" s="101"/>
      <c r="N1079" s="232"/>
      <c r="O1079" s="101"/>
      <c r="P1079" s="232"/>
      <c r="Q1079" s="262"/>
      <c r="R1079" s="205"/>
    </row>
    <row r="1080" spans="1:18" ht="15.75" customHeight="1" x14ac:dyDescent="0.25">
      <c r="A1080" s="84">
        <v>2802</v>
      </c>
      <c r="B1080" s="87"/>
      <c r="C1080" s="87"/>
      <c r="D1080" s="87"/>
      <c r="E1080" s="87"/>
      <c r="F1080" s="87"/>
      <c r="G1080" s="87"/>
      <c r="H1080" s="87"/>
      <c r="I1080" s="87"/>
      <c r="J1080" s="87"/>
      <c r="K1080" s="129"/>
      <c r="L1080" s="241"/>
      <c r="M1080" s="101"/>
      <c r="N1080" s="232"/>
      <c r="O1080" s="111" t="s">
        <v>91</v>
      </c>
      <c r="P1080" s="112"/>
      <c r="Q1080" s="113">
        <f>K1083</f>
        <v>0</v>
      </c>
      <c r="R1080" s="114" t="s">
        <v>19</v>
      </c>
    </row>
    <row r="1081" spans="1:18" ht="15.75" customHeight="1" x14ac:dyDescent="0.25">
      <c r="A1081" s="84">
        <v>2901</v>
      </c>
      <c r="B1081" s="87"/>
      <c r="C1081" s="87"/>
      <c r="D1081" s="87"/>
      <c r="E1081" s="87"/>
      <c r="F1081" s="87"/>
      <c r="G1081" s="87"/>
      <c r="H1081" s="87"/>
      <c r="I1081" s="87"/>
      <c r="J1081" s="87"/>
      <c r="K1081" s="129"/>
      <c r="L1081" s="241"/>
      <c r="M1081" s="101"/>
      <c r="N1081" s="232"/>
      <c r="O1081" s="115" t="s">
        <v>92</v>
      </c>
      <c r="P1081" s="116" t="str">
        <f>IF(P1080/A1067=0,"",P1080/A1067)</f>
        <v/>
      </c>
      <c r="Q1081" s="117" t="e">
        <f>IF(P1080/Q1080=0,"",P1080/Q1080)</f>
        <v>#DIV/0!</v>
      </c>
      <c r="R1081" s="118" t="s">
        <v>93</v>
      </c>
    </row>
    <row r="1082" spans="1:18" ht="15.75" x14ac:dyDescent="0.25">
      <c r="A1082" s="84">
        <v>2902</v>
      </c>
      <c r="B1082" s="87"/>
      <c r="C1082" s="87"/>
      <c r="D1082" s="87"/>
      <c r="E1082" s="87"/>
      <c r="F1082" s="87"/>
      <c r="G1082" s="87"/>
      <c r="H1082" s="87"/>
      <c r="I1082" s="87"/>
      <c r="J1082" s="87"/>
      <c r="K1082" s="129"/>
      <c r="L1082" s="243"/>
      <c r="M1082" s="244"/>
      <c r="N1082" s="245"/>
      <c r="O1082" s="120"/>
      <c r="P1082" s="121"/>
      <c r="Q1082" s="121"/>
      <c r="R1082" s="122"/>
    </row>
    <row r="1083" spans="1:18" ht="18" customHeight="1" x14ac:dyDescent="0.25">
      <c r="A1083" s="46"/>
      <c r="B1083" s="296" t="s">
        <v>111</v>
      </c>
      <c r="C1083" s="296"/>
      <c r="D1083" s="296"/>
      <c r="E1083" s="296"/>
      <c r="F1083" s="296"/>
      <c r="G1083" s="296"/>
      <c r="H1083" s="296"/>
      <c r="I1083" s="296"/>
      <c r="J1083" s="296"/>
      <c r="K1083" s="123">
        <f>SUM(K1067:K1079)</f>
        <v>0</v>
      </c>
      <c r="L1083" s="124">
        <f>K1075/B1067</f>
        <v>0</v>
      </c>
      <c r="M1083" s="124" t="str">
        <f>IF(K1083=0,"",K1083/B1067)</f>
        <v/>
      </c>
      <c r="N1083" s="124" t="e">
        <f>M1083-L1083</f>
        <v>#VALUE!</v>
      </c>
      <c r="O1083" s="1"/>
      <c r="P1083" s="2"/>
      <c r="Q1083" s="36"/>
      <c r="R1083" s="1"/>
    </row>
    <row r="1084" spans="1:18" ht="18" x14ac:dyDescent="0.25">
      <c r="A1084" s="46"/>
      <c r="B1084" s="2"/>
      <c r="C1084" s="2"/>
      <c r="E1084" s="130"/>
      <c r="F1084" s="130"/>
      <c r="G1084" s="130"/>
      <c r="H1084" s="130"/>
      <c r="I1084" s="130"/>
      <c r="J1084" s="130"/>
      <c r="K1084" s="131"/>
      <c r="L1084" s="132"/>
      <c r="M1084" s="132"/>
      <c r="N1084" s="132"/>
      <c r="O1084" s="1"/>
      <c r="P1084" s="2"/>
      <c r="Q1084" s="36"/>
      <c r="R1084" s="1"/>
    </row>
    <row r="1085" spans="1:18" ht="18" x14ac:dyDescent="0.25">
      <c r="A1085" s="46"/>
      <c r="B1085" s="2"/>
      <c r="C1085" s="2"/>
      <c r="E1085" s="130"/>
      <c r="F1085" s="130"/>
      <c r="G1085" s="130"/>
      <c r="H1085" s="130"/>
      <c r="I1085" s="130"/>
      <c r="J1085" s="130"/>
      <c r="K1085" s="131"/>
      <c r="L1085" s="132"/>
      <c r="M1085" s="132"/>
      <c r="N1085" s="132"/>
      <c r="O1085" s="1"/>
      <c r="P1085" s="2"/>
      <c r="Q1085" s="36"/>
      <c r="R1085" s="1"/>
    </row>
    <row r="1086" spans="1:18" ht="26.25" x14ac:dyDescent="0.4">
      <c r="A1086" s="2"/>
      <c r="B1086" s="342" t="s">
        <v>101</v>
      </c>
      <c r="C1086" s="342"/>
      <c r="D1086" s="342"/>
      <c r="E1086" s="342"/>
      <c r="F1086" s="342"/>
      <c r="G1086" s="342"/>
      <c r="H1086" s="342"/>
      <c r="I1086" s="342"/>
      <c r="J1086" s="342"/>
      <c r="K1086" s="208" t="s">
        <v>130</v>
      </c>
      <c r="L1086" s="1"/>
      <c r="M1086" s="1"/>
      <c r="N1086" s="2"/>
      <c r="O1086" s="1"/>
      <c r="P1086" s="2"/>
      <c r="Q1086" s="2"/>
      <c r="R1086" s="2"/>
    </row>
    <row r="1087" spans="1:18" ht="20.25" x14ac:dyDescent="0.2">
      <c r="A1087" s="334" t="s">
        <v>18</v>
      </c>
      <c r="B1087" s="318" t="s">
        <v>102</v>
      </c>
      <c r="C1087" s="319"/>
      <c r="D1087" s="319"/>
      <c r="E1087" s="319"/>
      <c r="F1087" s="319"/>
      <c r="G1087" s="319"/>
      <c r="H1087" s="319"/>
      <c r="I1087" s="319"/>
      <c r="J1087" s="335"/>
      <c r="K1087" s="341" t="s">
        <v>19</v>
      </c>
      <c r="L1087" s="323" t="s">
        <v>11</v>
      </c>
      <c r="M1087" s="323" t="s">
        <v>12</v>
      </c>
      <c r="N1087" s="323" t="s">
        <v>13</v>
      </c>
      <c r="O1087" s="323" t="s">
        <v>14</v>
      </c>
      <c r="P1087" s="323" t="s">
        <v>15</v>
      </c>
      <c r="Q1087" s="323" t="s">
        <v>16</v>
      </c>
      <c r="R1087" s="323" t="s">
        <v>103</v>
      </c>
    </row>
    <row r="1088" spans="1:18" ht="15.75" x14ac:dyDescent="0.25">
      <c r="A1088" s="317"/>
      <c r="B1088" s="84" t="s">
        <v>104</v>
      </c>
      <c r="C1088" s="84" t="s">
        <v>105</v>
      </c>
      <c r="D1088" s="84" t="s">
        <v>106</v>
      </c>
      <c r="E1088" s="84" t="s">
        <v>107</v>
      </c>
      <c r="F1088" s="84" t="s">
        <v>108</v>
      </c>
      <c r="G1088" s="84" t="s">
        <v>109</v>
      </c>
      <c r="H1088" s="84" t="s">
        <v>110</v>
      </c>
      <c r="I1088" s="84" t="s">
        <v>73</v>
      </c>
      <c r="J1088" s="84" t="s">
        <v>74</v>
      </c>
      <c r="K1088" s="322"/>
      <c r="L1088" s="317"/>
      <c r="M1088" s="317"/>
      <c r="N1088" s="317"/>
      <c r="O1088" s="317"/>
      <c r="P1088" s="317"/>
      <c r="Q1088" s="317"/>
      <c r="R1088" s="317"/>
    </row>
    <row r="1089" spans="1:19" ht="15.75" customHeight="1" x14ac:dyDescent="0.25">
      <c r="A1089" s="84">
        <v>2202</v>
      </c>
      <c r="B1089" s="87">
        <v>112</v>
      </c>
      <c r="C1089" s="87"/>
      <c r="D1089" s="87"/>
      <c r="E1089" s="87"/>
      <c r="F1089" s="87"/>
      <c r="G1089" s="87"/>
      <c r="H1089" s="87"/>
      <c r="I1089" s="87"/>
      <c r="J1089" s="87"/>
      <c r="K1089" s="129"/>
      <c r="L1089" s="238"/>
      <c r="M1089" s="239"/>
      <c r="N1089" s="240"/>
      <c r="O1089" s="254"/>
      <c r="P1089" s="92">
        <f>B1089</f>
        <v>112</v>
      </c>
      <c r="Q1089" s="255"/>
      <c r="R1089" s="254"/>
    </row>
    <row r="1090" spans="1:19" ht="15.75" customHeight="1" x14ac:dyDescent="0.25">
      <c r="A1090" s="84">
        <v>2301</v>
      </c>
      <c r="B1090" s="87"/>
      <c r="C1090" s="87">
        <v>96</v>
      </c>
      <c r="D1090" s="87"/>
      <c r="E1090" s="87"/>
      <c r="F1090" s="87"/>
      <c r="G1090" s="87"/>
      <c r="H1090" s="87"/>
      <c r="I1090" s="87"/>
      <c r="J1090" s="87"/>
      <c r="K1090" s="129"/>
      <c r="L1090" s="241"/>
      <c r="M1090" s="101"/>
      <c r="N1090" s="242"/>
      <c r="O1090" s="96">
        <f>IF(C1090=0,"",C1090/B1089)</f>
        <v>0.8571428571428571</v>
      </c>
      <c r="P1090" s="97">
        <v>97</v>
      </c>
      <c r="Q1090" s="256">
        <f t="shared" ref="Q1090:Q1095" si="156">IF(P1090=0,"",P1090/P1089)</f>
        <v>0.8660714285714286</v>
      </c>
      <c r="R1090" s="256">
        <f t="shared" ref="R1090:R1096" si="157">IF(P1090=0,"",100%-Q1090)</f>
        <v>0.1339285714285714</v>
      </c>
    </row>
    <row r="1091" spans="1:19" ht="15.75" customHeight="1" x14ac:dyDescent="0.25">
      <c r="A1091" s="84">
        <v>2302</v>
      </c>
      <c r="B1091" s="87"/>
      <c r="C1091" s="87"/>
      <c r="D1091" s="87">
        <v>93</v>
      </c>
      <c r="E1091" s="87"/>
      <c r="F1091" s="87"/>
      <c r="G1091" s="87"/>
      <c r="H1091" s="87"/>
      <c r="I1091" s="87"/>
      <c r="J1091" s="87"/>
      <c r="K1091" s="129"/>
      <c r="L1091" s="241"/>
      <c r="M1091" s="101"/>
      <c r="N1091" s="242"/>
      <c r="O1091" s="96">
        <f>IF(D1091=0,"",D1091/C1090)</f>
        <v>0.96875</v>
      </c>
      <c r="P1091" s="97">
        <v>93</v>
      </c>
      <c r="Q1091" s="256">
        <f t="shared" si="156"/>
        <v>0.95876288659793818</v>
      </c>
      <c r="R1091" s="256">
        <f t="shared" si="157"/>
        <v>4.123711340206182E-2</v>
      </c>
      <c r="S1091" s="128">
        <f>P1091/P1089</f>
        <v>0.8303571428571429</v>
      </c>
    </row>
    <row r="1092" spans="1:19" ht="15.75" customHeight="1" x14ac:dyDescent="0.25">
      <c r="A1092" s="84">
        <v>2401</v>
      </c>
      <c r="B1092" s="87"/>
      <c r="C1092" s="87"/>
      <c r="D1092" s="87"/>
      <c r="E1092" s="87">
        <v>86</v>
      </c>
      <c r="F1092" s="87"/>
      <c r="G1092" s="87"/>
      <c r="H1092" s="87"/>
      <c r="I1092" s="87"/>
      <c r="J1092" s="87"/>
      <c r="K1092" s="129"/>
      <c r="L1092" s="241"/>
      <c r="M1092" s="101"/>
      <c r="N1092" s="242"/>
      <c r="O1092" s="96">
        <f>IF(E1092=0,"",E1092/D1091)</f>
        <v>0.92473118279569888</v>
      </c>
      <c r="P1092" s="97">
        <v>92</v>
      </c>
      <c r="Q1092" s="256">
        <f t="shared" si="156"/>
        <v>0.989247311827957</v>
      </c>
      <c r="R1092" s="256">
        <f t="shared" si="157"/>
        <v>1.0752688172043001E-2</v>
      </c>
    </row>
    <row r="1093" spans="1:19" ht="15.75" customHeight="1" x14ac:dyDescent="0.25">
      <c r="A1093" s="84">
        <v>2402</v>
      </c>
      <c r="B1093" s="87"/>
      <c r="C1093" s="87"/>
      <c r="D1093" s="87"/>
      <c r="E1093" s="87"/>
      <c r="F1093" s="87">
        <v>80</v>
      </c>
      <c r="G1093" s="87"/>
      <c r="H1093" s="87"/>
      <c r="I1093" s="87"/>
      <c r="J1093" s="87"/>
      <c r="K1093" s="129"/>
      <c r="L1093" s="241"/>
      <c r="M1093" s="101"/>
      <c r="N1093" s="242"/>
      <c r="O1093" s="96">
        <f>IF(F1093=0,"",F1093/E1092)</f>
        <v>0.93023255813953487</v>
      </c>
      <c r="P1093" s="97">
        <v>88</v>
      </c>
      <c r="Q1093" s="256">
        <f t="shared" si="156"/>
        <v>0.95652173913043481</v>
      </c>
      <c r="R1093" s="256">
        <f t="shared" si="157"/>
        <v>4.3478260869565188E-2</v>
      </c>
    </row>
    <row r="1094" spans="1:19" ht="15.75" customHeight="1" x14ac:dyDescent="0.25">
      <c r="A1094" s="84">
        <v>2501</v>
      </c>
      <c r="B1094" s="87"/>
      <c r="C1094" s="87"/>
      <c r="D1094" s="87"/>
      <c r="E1094" s="87"/>
      <c r="F1094" s="87"/>
      <c r="G1094" s="87">
        <v>76</v>
      </c>
      <c r="H1094" s="87"/>
      <c r="I1094" s="87"/>
      <c r="J1094" s="87"/>
      <c r="K1094" s="129"/>
      <c r="L1094" s="241"/>
      <c r="M1094" s="101"/>
      <c r="N1094" s="242"/>
      <c r="O1094" s="96">
        <f>IF(G1094=0,"",G1094/F1093)</f>
        <v>0.95</v>
      </c>
      <c r="P1094" s="97">
        <v>88</v>
      </c>
      <c r="Q1094" s="256">
        <f t="shared" si="156"/>
        <v>1</v>
      </c>
      <c r="R1094" s="256">
        <f t="shared" si="157"/>
        <v>0</v>
      </c>
    </row>
    <row r="1095" spans="1:19" ht="15.75" customHeight="1" x14ac:dyDescent="0.25">
      <c r="A1095" s="84">
        <v>2502</v>
      </c>
      <c r="B1095" s="87"/>
      <c r="C1095" s="87"/>
      <c r="D1095" s="87"/>
      <c r="E1095" s="87"/>
      <c r="F1095" s="87"/>
      <c r="G1095" s="87"/>
      <c r="H1095" s="87"/>
      <c r="I1095" s="87"/>
      <c r="J1095" s="87"/>
      <c r="K1095" s="129"/>
      <c r="L1095" s="241"/>
      <c r="M1095" s="101"/>
      <c r="N1095" s="242"/>
      <c r="O1095" s="96" t="str">
        <f>IF(I1095=0,"",I1095/H1094)</f>
        <v/>
      </c>
      <c r="P1095" s="97"/>
      <c r="Q1095" s="256" t="str">
        <f t="shared" si="156"/>
        <v/>
      </c>
      <c r="R1095" s="256" t="str">
        <f t="shared" si="157"/>
        <v/>
      </c>
    </row>
    <row r="1096" spans="1:19" ht="15.75" customHeight="1" x14ac:dyDescent="0.25">
      <c r="A1096" s="84">
        <v>2601</v>
      </c>
      <c r="B1096" s="87"/>
      <c r="C1096" s="87"/>
      <c r="D1096" s="87"/>
      <c r="E1096" s="87"/>
      <c r="F1096" s="87"/>
      <c r="G1096" s="87"/>
      <c r="H1096" s="87"/>
      <c r="I1096" s="87"/>
      <c r="J1096" s="87"/>
      <c r="K1096" s="129"/>
      <c r="L1096" s="241"/>
      <c r="M1096" s="101"/>
      <c r="N1096" s="242"/>
      <c r="O1096" s="126" t="str">
        <f>IF(J1096=0,"",J1096/I1095)</f>
        <v/>
      </c>
      <c r="P1096" s="97"/>
      <c r="Q1096" s="126" t="str">
        <f t="shared" ref="Q1096" si="158">IF(P1096=0,"",P1096/P1095)</f>
        <v/>
      </c>
      <c r="R1096" s="126" t="str">
        <f t="shared" si="157"/>
        <v/>
      </c>
    </row>
    <row r="1097" spans="1:19" ht="15.75" customHeight="1" x14ac:dyDescent="0.25">
      <c r="A1097" s="84">
        <v>2602</v>
      </c>
      <c r="B1097" s="87"/>
      <c r="C1097" s="87"/>
      <c r="D1097" s="87"/>
      <c r="E1097" s="87"/>
      <c r="F1097" s="87"/>
      <c r="G1097" s="87"/>
      <c r="H1097" s="87"/>
      <c r="I1097" s="87"/>
      <c r="J1097" s="87"/>
      <c r="K1097" s="129"/>
      <c r="L1097" s="241"/>
      <c r="M1097" s="101"/>
      <c r="N1097" s="232"/>
      <c r="O1097" s="175"/>
      <c r="P1097" s="97"/>
      <c r="Q1097" s="175"/>
      <c r="R1097" s="257"/>
    </row>
    <row r="1098" spans="1:19" ht="15.75" customHeight="1" x14ac:dyDescent="0.25">
      <c r="A1098" s="84">
        <v>2701</v>
      </c>
      <c r="B1098" s="87"/>
      <c r="C1098" s="87"/>
      <c r="D1098" s="87"/>
      <c r="E1098" s="87"/>
      <c r="F1098" s="87"/>
      <c r="G1098" s="87"/>
      <c r="H1098" s="87"/>
      <c r="I1098" s="87"/>
      <c r="J1098" s="87"/>
      <c r="K1098" s="129"/>
      <c r="L1098" s="241"/>
      <c r="M1098" s="101"/>
      <c r="N1098" s="232"/>
      <c r="O1098" s="205"/>
      <c r="P1098" s="106"/>
      <c r="Q1098" s="261"/>
      <c r="R1098" s="205"/>
    </row>
    <row r="1099" spans="1:19" ht="15.75" customHeight="1" x14ac:dyDescent="0.25">
      <c r="A1099" s="84">
        <v>2702</v>
      </c>
      <c r="B1099" s="87"/>
      <c r="C1099" s="87"/>
      <c r="D1099" s="87"/>
      <c r="E1099" s="87"/>
      <c r="F1099" s="87"/>
      <c r="G1099" s="87"/>
      <c r="H1099" s="87"/>
      <c r="I1099" s="87"/>
      <c r="J1099" s="87"/>
      <c r="K1099" s="129"/>
      <c r="L1099" s="241"/>
      <c r="M1099" s="101"/>
      <c r="N1099" s="232"/>
      <c r="O1099" s="205"/>
      <c r="P1099" s="106"/>
      <c r="Q1099" s="261"/>
      <c r="R1099" s="205"/>
    </row>
    <row r="1100" spans="1:19" ht="15.75" customHeight="1" x14ac:dyDescent="0.25">
      <c r="A1100" s="84">
        <v>2801</v>
      </c>
      <c r="B1100" s="87"/>
      <c r="C1100" s="87"/>
      <c r="D1100" s="87"/>
      <c r="E1100" s="87"/>
      <c r="F1100" s="87"/>
      <c r="G1100" s="87"/>
      <c r="H1100" s="87"/>
      <c r="I1100" s="87"/>
      <c r="J1100" s="87"/>
      <c r="K1100" s="129"/>
      <c r="L1100" s="241"/>
      <c r="M1100" s="101"/>
      <c r="N1100" s="232"/>
      <c r="O1100" s="205"/>
      <c r="P1100" s="106"/>
      <c r="Q1100" s="261"/>
      <c r="R1100" s="205"/>
    </row>
    <row r="1101" spans="1:19" ht="15.75" customHeight="1" x14ac:dyDescent="0.25">
      <c r="A1101" s="84">
        <v>2802</v>
      </c>
      <c r="B1101" s="87"/>
      <c r="C1101" s="87"/>
      <c r="D1101" s="87"/>
      <c r="E1101" s="87"/>
      <c r="F1101" s="87"/>
      <c r="G1101" s="87"/>
      <c r="H1101" s="87"/>
      <c r="I1101" s="87"/>
      <c r="J1101" s="87"/>
      <c r="K1101" s="129"/>
      <c r="L1101" s="241"/>
      <c r="M1101" s="101"/>
      <c r="N1101" s="232"/>
      <c r="O1101" s="101"/>
      <c r="P1101" s="232"/>
      <c r="Q1101" s="262"/>
      <c r="R1101" s="205"/>
    </row>
    <row r="1102" spans="1:19" ht="15.75" customHeight="1" x14ac:dyDescent="0.25">
      <c r="A1102" s="84">
        <v>2901</v>
      </c>
      <c r="B1102" s="87"/>
      <c r="C1102" s="87"/>
      <c r="D1102" s="87"/>
      <c r="E1102" s="87"/>
      <c r="F1102" s="87"/>
      <c r="G1102" s="87"/>
      <c r="H1102" s="87"/>
      <c r="I1102" s="87"/>
      <c r="J1102" s="87"/>
      <c r="K1102" s="129"/>
      <c r="L1102" s="241"/>
      <c r="M1102" s="101"/>
      <c r="N1102" s="232"/>
      <c r="O1102" s="111" t="s">
        <v>91</v>
      </c>
      <c r="P1102" s="112"/>
      <c r="Q1102" s="113">
        <f>K1105</f>
        <v>0</v>
      </c>
      <c r="R1102" s="114" t="s">
        <v>19</v>
      </c>
    </row>
    <row r="1103" spans="1:19" ht="15.75" customHeight="1" x14ac:dyDescent="0.25">
      <c r="A1103" s="84">
        <v>2902</v>
      </c>
      <c r="B1103" s="87"/>
      <c r="C1103" s="87"/>
      <c r="D1103" s="87"/>
      <c r="E1103" s="87"/>
      <c r="F1103" s="87"/>
      <c r="G1103" s="87"/>
      <c r="H1103" s="87"/>
      <c r="I1103" s="87"/>
      <c r="J1103" s="87"/>
      <c r="K1103" s="129"/>
      <c r="L1103" s="241"/>
      <c r="M1103" s="101"/>
      <c r="N1103" s="232"/>
      <c r="O1103" s="115" t="s">
        <v>92</v>
      </c>
      <c r="P1103" s="116" t="e">
        <f>IF(P1102/#REF!=0,"",P1102/#REF!)</f>
        <v>#REF!</v>
      </c>
      <c r="Q1103" s="117" t="e">
        <f>IF(P1102/Q1102=0,"",P1102/Q1102)</f>
        <v>#DIV/0!</v>
      </c>
      <c r="R1103" s="118" t="s">
        <v>93</v>
      </c>
    </row>
    <row r="1104" spans="1:19" ht="15.75" customHeight="1" x14ac:dyDescent="0.25">
      <c r="A1104" s="84">
        <v>3001</v>
      </c>
      <c r="B1104" s="87"/>
      <c r="C1104" s="87"/>
      <c r="D1104" s="87"/>
      <c r="E1104" s="87"/>
      <c r="F1104" s="87"/>
      <c r="G1104" s="87"/>
      <c r="H1104" s="87"/>
      <c r="I1104" s="87"/>
      <c r="J1104" s="87"/>
      <c r="K1104" s="129"/>
      <c r="L1104" s="243"/>
      <c r="M1104" s="244"/>
      <c r="N1104" s="245"/>
      <c r="O1104" s="120"/>
      <c r="P1104" s="121"/>
      <c r="Q1104" s="121"/>
      <c r="R1104" s="122"/>
    </row>
    <row r="1105" spans="1:21" ht="18" customHeight="1" x14ac:dyDescent="0.25">
      <c r="A1105" s="46"/>
      <c r="B1105" s="296" t="s">
        <v>111</v>
      </c>
      <c r="C1105" s="296"/>
      <c r="D1105" s="296"/>
      <c r="E1105" s="296"/>
      <c r="F1105" s="296"/>
      <c r="G1105" s="296"/>
      <c r="H1105" s="296"/>
      <c r="I1105" s="296"/>
      <c r="J1105" s="296"/>
      <c r="K1105" s="123">
        <f>SUM(K1089:K1101)</f>
        <v>0</v>
      </c>
      <c r="L1105" s="124">
        <f>K1097/B1089</f>
        <v>0</v>
      </c>
      <c r="M1105" s="124" t="str">
        <f>IF(K1105=0,"",K1105/B1089)</f>
        <v/>
      </c>
      <c r="N1105" s="124" t="e">
        <f>M1105-L1105</f>
        <v>#VALUE!</v>
      </c>
      <c r="O1105" s="1"/>
      <c r="P1105" s="2"/>
      <c r="Q1105" s="36"/>
      <c r="R1105" s="1"/>
    </row>
    <row r="1106" spans="1:21" ht="18" x14ac:dyDescent="0.25">
      <c r="A1106" s="46"/>
      <c r="B1106" s="2"/>
      <c r="C1106" s="2"/>
      <c r="E1106" s="130"/>
      <c r="F1106" s="130"/>
      <c r="G1106" s="130"/>
      <c r="H1106" s="130"/>
      <c r="I1106" s="130"/>
      <c r="J1106" s="130"/>
      <c r="K1106" s="131"/>
      <c r="L1106" s="132"/>
      <c r="M1106" s="132"/>
      <c r="N1106" s="132"/>
      <c r="O1106" s="1"/>
      <c r="P1106" s="2"/>
      <c r="Q1106" s="36"/>
      <c r="R1106" s="1"/>
    </row>
    <row r="1107" spans="1:21" ht="18" x14ac:dyDescent="0.25">
      <c r="A1107" s="46"/>
      <c r="B1107" s="2"/>
      <c r="C1107" s="2"/>
      <c r="E1107" s="130"/>
      <c r="F1107" s="130"/>
      <c r="G1107" s="130"/>
      <c r="H1107" s="130"/>
      <c r="I1107" s="130"/>
      <c r="J1107" s="130"/>
      <c r="K1107" s="131"/>
      <c r="L1107" s="132"/>
      <c r="M1107" s="132"/>
      <c r="N1107" s="132"/>
      <c r="O1107" s="1"/>
      <c r="P1107" s="2"/>
      <c r="Q1107" s="36"/>
      <c r="R1107" s="1"/>
    </row>
    <row r="1108" spans="1:21" ht="26.25" x14ac:dyDescent="0.4">
      <c r="A1108" s="2"/>
      <c r="B1108" s="340" t="s">
        <v>101</v>
      </c>
      <c r="C1108" s="315"/>
      <c r="D1108" s="315"/>
      <c r="E1108" s="315"/>
      <c r="F1108" s="315"/>
      <c r="G1108" s="315"/>
      <c r="H1108" s="315"/>
      <c r="I1108" s="315"/>
      <c r="J1108" s="315"/>
      <c r="K1108" s="208" t="s">
        <v>153</v>
      </c>
      <c r="L1108" s="1"/>
      <c r="M1108" s="1"/>
      <c r="N1108" s="2"/>
      <c r="O1108" s="1"/>
      <c r="P1108" s="2"/>
      <c r="Q1108" s="2"/>
      <c r="R1108" s="2"/>
    </row>
    <row r="1109" spans="1:21" ht="20.25" x14ac:dyDescent="0.2">
      <c r="A1109" s="334" t="s">
        <v>18</v>
      </c>
      <c r="B1109" s="318" t="s">
        <v>102</v>
      </c>
      <c r="C1109" s="319"/>
      <c r="D1109" s="319"/>
      <c r="E1109" s="319"/>
      <c r="F1109" s="319"/>
      <c r="G1109" s="319"/>
      <c r="H1109" s="319"/>
      <c r="I1109" s="319"/>
      <c r="J1109" s="335"/>
      <c r="K1109" s="341" t="s">
        <v>19</v>
      </c>
      <c r="L1109" s="323" t="s">
        <v>11</v>
      </c>
      <c r="M1109" s="323" t="s">
        <v>12</v>
      </c>
      <c r="N1109" s="323" t="s">
        <v>13</v>
      </c>
      <c r="O1109" s="323" t="s">
        <v>14</v>
      </c>
      <c r="P1109" s="323" t="s">
        <v>15</v>
      </c>
      <c r="Q1109" s="323" t="s">
        <v>16</v>
      </c>
      <c r="R1109" s="323" t="s">
        <v>103</v>
      </c>
    </row>
    <row r="1110" spans="1:21" ht="15.75" x14ac:dyDescent="0.25">
      <c r="A1110" s="317"/>
      <c r="B1110" s="84" t="s">
        <v>104</v>
      </c>
      <c r="C1110" s="84" t="s">
        <v>105</v>
      </c>
      <c r="D1110" s="84" t="s">
        <v>106</v>
      </c>
      <c r="E1110" s="84" t="s">
        <v>107</v>
      </c>
      <c r="F1110" s="84" t="s">
        <v>108</v>
      </c>
      <c r="G1110" s="84" t="s">
        <v>109</v>
      </c>
      <c r="H1110" s="84" t="s">
        <v>110</v>
      </c>
      <c r="I1110" s="84" t="s">
        <v>73</v>
      </c>
      <c r="J1110" s="84" t="s">
        <v>74</v>
      </c>
      <c r="K1110" s="322"/>
      <c r="L1110" s="317"/>
      <c r="M1110" s="317"/>
      <c r="N1110" s="317"/>
      <c r="O1110" s="317"/>
      <c r="P1110" s="317"/>
      <c r="Q1110" s="317"/>
      <c r="R1110" s="317"/>
    </row>
    <row r="1111" spans="1:21" ht="15.75" customHeight="1" x14ac:dyDescent="0.25">
      <c r="A1111" s="84">
        <v>2301</v>
      </c>
      <c r="B1111" s="87">
        <v>116</v>
      </c>
      <c r="C1111" s="87"/>
      <c r="D1111" s="87"/>
      <c r="E1111" s="87"/>
      <c r="F1111" s="87"/>
      <c r="G1111" s="87"/>
      <c r="H1111" s="87"/>
      <c r="I1111" s="87"/>
      <c r="J1111" s="87"/>
      <c r="K1111" s="129"/>
      <c r="L1111" s="238"/>
      <c r="M1111" s="239"/>
      <c r="N1111" s="240"/>
      <c r="O1111" s="254"/>
      <c r="P1111" s="92">
        <f>B1111</f>
        <v>116</v>
      </c>
      <c r="Q1111" s="255"/>
      <c r="R1111" s="254"/>
    </row>
    <row r="1112" spans="1:21" ht="15.75" customHeight="1" x14ac:dyDescent="0.25">
      <c r="A1112" s="84">
        <v>2302</v>
      </c>
      <c r="B1112" s="87"/>
      <c r="C1112" s="87">
        <v>100</v>
      </c>
      <c r="D1112" s="87"/>
      <c r="E1112" s="87"/>
      <c r="F1112" s="87"/>
      <c r="G1112" s="87"/>
      <c r="H1112" s="87"/>
      <c r="I1112" s="87"/>
      <c r="J1112" s="87"/>
      <c r="K1112" s="129"/>
      <c r="L1112" s="241"/>
      <c r="M1112" s="101"/>
      <c r="N1112" s="242"/>
      <c r="O1112" s="96">
        <f>IF(C1112=0,"",C1112/B1111)</f>
        <v>0.86206896551724133</v>
      </c>
      <c r="P1112" s="97">
        <v>100</v>
      </c>
      <c r="Q1112" s="256">
        <f t="shared" ref="Q1112:Q1118" si="159">IF(P1112=0,"",P1112/P1111)</f>
        <v>0.86206896551724133</v>
      </c>
      <c r="R1112" s="256">
        <f t="shared" ref="R1112:R1118" si="160">IF(P1112=0,"",100%-Q1112)</f>
        <v>0.13793103448275867</v>
      </c>
    </row>
    <row r="1113" spans="1:21" ht="15.75" customHeight="1" x14ac:dyDescent="0.25">
      <c r="A1113" s="84">
        <v>2401</v>
      </c>
      <c r="B1113" s="87"/>
      <c r="C1113" s="87"/>
      <c r="D1113" s="87">
        <v>99</v>
      </c>
      <c r="E1113" s="87"/>
      <c r="F1113" s="87"/>
      <c r="G1113" s="87"/>
      <c r="H1113" s="87"/>
      <c r="I1113" s="87"/>
      <c r="J1113" s="87"/>
      <c r="K1113" s="129"/>
      <c r="L1113" s="241"/>
      <c r="M1113" s="101"/>
      <c r="N1113" s="242"/>
      <c r="O1113" s="96">
        <f>IF(D1113=0,"",D1113/C1112)</f>
        <v>0.99</v>
      </c>
      <c r="P1113" s="97">
        <v>99</v>
      </c>
      <c r="Q1113" s="256">
        <f t="shared" si="159"/>
        <v>0.99</v>
      </c>
      <c r="R1113" s="256">
        <f t="shared" si="160"/>
        <v>1.0000000000000009E-2</v>
      </c>
      <c r="S1113" s="128">
        <f>P1113/P1111</f>
        <v>0.85344827586206895</v>
      </c>
    </row>
    <row r="1114" spans="1:21" ht="15.75" customHeight="1" x14ac:dyDescent="0.25">
      <c r="A1114" s="84">
        <v>2402</v>
      </c>
      <c r="B1114" s="87"/>
      <c r="C1114" s="87"/>
      <c r="D1114" s="87"/>
      <c r="E1114" s="87">
        <v>89</v>
      </c>
      <c r="F1114" s="87"/>
      <c r="G1114" s="87"/>
      <c r="H1114" s="87"/>
      <c r="I1114" s="87"/>
      <c r="J1114" s="87"/>
      <c r="K1114" s="129"/>
      <c r="L1114" s="241"/>
      <c r="M1114" s="101"/>
      <c r="N1114" s="242"/>
      <c r="O1114" s="96">
        <f>IF(E1114=0,"",E1114/D1113)</f>
        <v>0.89898989898989901</v>
      </c>
      <c r="P1114" s="97">
        <v>96</v>
      </c>
      <c r="Q1114" s="256">
        <f t="shared" si="159"/>
        <v>0.96969696969696972</v>
      </c>
      <c r="R1114" s="256">
        <f t="shared" si="160"/>
        <v>3.0303030303030276E-2</v>
      </c>
    </row>
    <row r="1115" spans="1:21" ht="15.75" customHeight="1" x14ac:dyDescent="0.25">
      <c r="A1115" s="84">
        <v>2501</v>
      </c>
      <c r="B1115" s="87"/>
      <c r="C1115" s="87"/>
      <c r="D1115" s="87"/>
      <c r="E1115" s="87"/>
      <c r="F1115" s="87">
        <v>79</v>
      </c>
      <c r="G1115" s="87"/>
      <c r="H1115" s="87"/>
      <c r="I1115" s="87"/>
      <c r="J1115" s="87"/>
      <c r="K1115" s="129"/>
      <c r="L1115" s="241"/>
      <c r="M1115" s="101"/>
      <c r="N1115" s="242"/>
      <c r="O1115" s="96">
        <f>IF(F1115=0,"",F1115/E1114)</f>
        <v>0.88764044943820219</v>
      </c>
      <c r="P1115" s="97">
        <v>97</v>
      </c>
      <c r="Q1115" s="273">
        <f t="shared" si="159"/>
        <v>1.0104166666666667</v>
      </c>
      <c r="R1115" s="273">
        <f t="shared" si="160"/>
        <v>-1.0416666666666741E-2</v>
      </c>
      <c r="T1115" t="s">
        <v>159</v>
      </c>
    </row>
    <row r="1116" spans="1:21" ht="15.75" customHeight="1" x14ac:dyDescent="0.25">
      <c r="A1116" s="84">
        <v>2502</v>
      </c>
      <c r="B1116" s="87"/>
      <c r="C1116" s="87"/>
      <c r="D1116" s="87"/>
      <c r="E1116" s="87"/>
      <c r="F1116" s="87"/>
      <c r="G1116" s="87"/>
      <c r="H1116" s="87"/>
      <c r="I1116" s="87"/>
      <c r="J1116" s="87"/>
      <c r="K1116" s="129"/>
      <c r="L1116" s="241"/>
      <c r="M1116" s="101"/>
      <c r="N1116" s="242"/>
      <c r="O1116" s="96" t="str">
        <f>IF(H1116=0,"",H1116/G1115)</f>
        <v/>
      </c>
      <c r="P1116" s="97"/>
      <c r="Q1116" s="256" t="str">
        <f t="shared" si="159"/>
        <v/>
      </c>
      <c r="R1116" s="256" t="str">
        <f t="shared" si="160"/>
        <v/>
      </c>
      <c r="T1116">
        <v>424584</v>
      </c>
      <c r="U1116" t="s">
        <v>160</v>
      </c>
    </row>
    <row r="1117" spans="1:21" ht="15.75" customHeight="1" x14ac:dyDescent="0.25">
      <c r="A1117" s="84">
        <v>2601</v>
      </c>
      <c r="B1117" s="87"/>
      <c r="C1117" s="87"/>
      <c r="D1117" s="87"/>
      <c r="E1117" s="87"/>
      <c r="F1117" s="87"/>
      <c r="G1117" s="87"/>
      <c r="H1117" s="87"/>
      <c r="I1117" s="87"/>
      <c r="J1117" s="87"/>
      <c r="K1117" s="129"/>
      <c r="L1117" s="241"/>
      <c r="M1117" s="101"/>
      <c r="N1117" s="242"/>
      <c r="O1117" s="96" t="str">
        <f>IF(I1117=0,"",I1117/H1116)</f>
        <v/>
      </c>
      <c r="P1117" s="97"/>
      <c r="Q1117" s="256" t="str">
        <f t="shared" si="159"/>
        <v/>
      </c>
      <c r="R1117" s="256" t="str">
        <f t="shared" si="160"/>
        <v/>
      </c>
      <c r="T1117">
        <v>488385</v>
      </c>
      <c r="U1117" t="s">
        <v>161</v>
      </c>
    </row>
    <row r="1118" spans="1:21" ht="15.75" customHeight="1" x14ac:dyDescent="0.25">
      <c r="A1118" s="84">
        <v>2602</v>
      </c>
      <c r="B1118" s="87"/>
      <c r="C1118" s="87"/>
      <c r="D1118" s="87"/>
      <c r="E1118" s="87"/>
      <c r="F1118" s="87"/>
      <c r="G1118" s="87"/>
      <c r="H1118" s="87"/>
      <c r="I1118" s="87"/>
      <c r="J1118" s="87"/>
      <c r="K1118" s="129"/>
      <c r="L1118" s="241"/>
      <c r="M1118" s="101"/>
      <c r="N1118" s="242"/>
      <c r="O1118" s="126" t="str">
        <f>IF(J1118=0,"",J1118/I1117)</f>
        <v/>
      </c>
      <c r="P1118" s="97"/>
      <c r="Q1118" s="256" t="str">
        <f t="shared" si="159"/>
        <v/>
      </c>
      <c r="R1118" s="126" t="str">
        <f t="shared" si="160"/>
        <v/>
      </c>
      <c r="T1118">
        <v>489710</v>
      </c>
      <c r="U1118" t="s">
        <v>162</v>
      </c>
    </row>
    <row r="1119" spans="1:21" ht="15.75" customHeight="1" x14ac:dyDescent="0.25">
      <c r="A1119" s="84">
        <v>2701</v>
      </c>
      <c r="B1119" s="87"/>
      <c r="C1119" s="87"/>
      <c r="D1119" s="87"/>
      <c r="E1119" s="87"/>
      <c r="F1119" s="87"/>
      <c r="G1119" s="87"/>
      <c r="H1119" s="87"/>
      <c r="I1119" s="87"/>
      <c r="J1119" s="87"/>
      <c r="K1119" s="129"/>
      <c r="L1119" s="241"/>
      <c r="M1119" s="101"/>
      <c r="N1119" s="232"/>
      <c r="O1119" s="175"/>
      <c r="P1119" s="97"/>
      <c r="Q1119" s="175"/>
      <c r="R1119" s="257"/>
    </row>
    <row r="1120" spans="1:21" ht="15.75" customHeight="1" x14ac:dyDescent="0.25">
      <c r="A1120" s="84">
        <v>2702</v>
      </c>
      <c r="B1120" s="87"/>
      <c r="C1120" s="87"/>
      <c r="D1120" s="87"/>
      <c r="E1120" s="87"/>
      <c r="F1120" s="87"/>
      <c r="G1120" s="87"/>
      <c r="H1120" s="87"/>
      <c r="I1120" s="87"/>
      <c r="J1120" s="87"/>
      <c r="K1120" s="129"/>
      <c r="L1120" s="241"/>
      <c r="M1120" s="101"/>
      <c r="N1120" s="232"/>
      <c r="O1120" s="205"/>
      <c r="P1120" s="106"/>
      <c r="Q1120" s="261"/>
      <c r="R1120" s="205"/>
    </row>
    <row r="1121" spans="1:19" ht="15.75" customHeight="1" x14ac:dyDescent="0.25">
      <c r="A1121" s="84">
        <v>2801</v>
      </c>
      <c r="B1121" s="87"/>
      <c r="C1121" s="87"/>
      <c r="D1121" s="87"/>
      <c r="E1121" s="87"/>
      <c r="F1121" s="87"/>
      <c r="G1121" s="87"/>
      <c r="H1121" s="87"/>
      <c r="I1121" s="87"/>
      <c r="J1121" s="87"/>
      <c r="K1121" s="129"/>
      <c r="L1121" s="241"/>
      <c r="M1121" s="101"/>
      <c r="N1121" s="232"/>
      <c r="O1121" s="205"/>
      <c r="P1121" s="106"/>
      <c r="Q1121" s="261"/>
      <c r="R1121" s="205"/>
    </row>
    <row r="1122" spans="1:19" ht="15.75" customHeight="1" x14ac:dyDescent="0.25">
      <c r="A1122" s="84">
        <v>2802</v>
      </c>
      <c r="B1122" s="87"/>
      <c r="C1122" s="87"/>
      <c r="D1122" s="87"/>
      <c r="E1122" s="87"/>
      <c r="F1122" s="87"/>
      <c r="G1122" s="87"/>
      <c r="H1122" s="87"/>
      <c r="I1122" s="87"/>
      <c r="J1122" s="87"/>
      <c r="K1122" s="129"/>
      <c r="L1122" s="241"/>
      <c r="M1122" s="101"/>
      <c r="N1122" s="232"/>
      <c r="O1122" s="205"/>
      <c r="P1122" s="106"/>
      <c r="Q1122" s="261"/>
      <c r="R1122" s="205"/>
    </row>
    <row r="1123" spans="1:19" ht="15.75" customHeight="1" x14ac:dyDescent="0.25">
      <c r="A1123" s="84">
        <v>2901</v>
      </c>
      <c r="B1123" s="87"/>
      <c r="C1123" s="87"/>
      <c r="D1123" s="87"/>
      <c r="E1123" s="87"/>
      <c r="F1123" s="87"/>
      <c r="G1123" s="87"/>
      <c r="H1123" s="87"/>
      <c r="I1123" s="87"/>
      <c r="J1123" s="87"/>
      <c r="K1123" s="129"/>
      <c r="L1123" s="241"/>
      <c r="M1123" s="101"/>
      <c r="N1123" s="232"/>
      <c r="O1123" s="101"/>
      <c r="P1123" s="232"/>
      <c r="Q1123" s="262"/>
      <c r="R1123" s="205"/>
    </row>
    <row r="1124" spans="1:19" ht="15.75" customHeight="1" x14ac:dyDescent="0.25">
      <c r="A1124" s="84">
        <v>2902</v>
      </c>
      <c r="B1124" s="87"/>
      <c r="C1124" s="87"/>
      <c r="D1124" s="87"/>
      <c r="E1124" s="87"/>
      <c r="F1124" s="87"/>
      <c r="G1124" s="87"/>
      <c r="H1124" s="87"/>
      <c r="I1124" s="87"/>
      <c r="J1124" s="87"/>
      <c r="K1124" s="129"/>
      <c r="L1124" s="241"/>
      <c r="M1124" s="101"/>
      <c r="N1124" s="232"/>
      <c r="O1124" s="111" t="s">
        <v>91</v>
      </c>
      <c r="P1124" s="112"/>
      <c r="Q1124" s="113">
        <f>K1127</f>
        <v>0</v>
      </c>
      <c r="R1124" s="114" t="s">
        <v>19</v>
      </c>
    </row>
    <row r="1125" spans="1:19" ht="15.75" customHeight="1" x14ac:dyDescent="0.25">
      <c r="A1125" s="84">
        <v>3001</v>
      </c>
      <c r="B1125" s="87"/>
      <c r="C1125" s="87"/>
      <c r="D1125" s="87"/>
      <c r="E1125" s="87"/>
      <c r="F1125" s="87"/>
      <c r="G1125" s="87"/>
      <c r="H1125" s="87"/>
      <c r="I1125" s="87"/>
      <c r="J1125" s="87"/>
      <c r="K1125" s="129"/>
      <c r="L1125" s="241"/>
      <c r="M1125" s="101"/>
      <c r="N1125" s="232"/>
      <c r="O1125" s="115" t="s">
        <v>92</v>
      </c>
      <c r="P1125" s="116" t="e">
        <f>IF(P1124/#REF!=0,"",P1124/#REF!)</f>
        <v>#REF!</v>
      </c>
      <c r="Q1125" s="117" t="e">
        <f>IF(P1124/Q1124=0,"",P1124/Q1124)</f>
        <v>#DIV/0!</v>
      </c>
      <c r="R1125" s="118" t="s">
        <v>93</v>
      </c>
    </row>
    <row r="1126" spans="1:19" ht="15.75" customHeight="1" x14ac:dyDescent="0.25">
      <c r="A1126" s="84">
        <v>3002</v>
      </c>
      <c r="B1126" s="87"/>
      <c r="C1126" s="87"/>
      <c r="D1126" s="87"/>
      <c r="E1126" s="87"/>
      <c r="F1126" s="87"/>
      <c r="G1126" s="87"/>
      <c r="H1126" s="87"/>
      <c r="I1126" s="87"/>
      <c r="J1126" s="87"/>
      <c r="K1126" s="129"/>
      <c r="L1126" s="243"/>
      <c r="M1126" s="244"/>
      <c r="N1126" s="245"/>
      <c r="O1126" s="120"/>
      <c r="P1126" s="121"/>
      <c r="Q1126" s="121"/>
      <c r="R1126" s="122"/>
    </row>
    <row r="1127" spans="1:19" ht="18" customHeight="1" x14ac:dyDescent="0.25">
      <c r="A1127" s="46"/>
      <c r="B1127" s="296" t="s">
        <v>111</v>
      </c>
      <c r="C1127" s="296"/>
      <c r="D1127" s="296"/>
      <c r="E1127" s="296"/>
      <c r="F1127" s="296"/>
      <c r="G1127" s="296"/>
      <c r="H1127" s="296"/>
      <c r="I1127" s="296"/>
      <c r="J1127" s="296"/>
      <c r="K1127" s="123">
        <f>SUM(K1111:K1123)</f>
        <v>0</v>
      </c>
      <c r="L1127" s="124">
        <f>K1119/B1111</f>
        <v>0</v>
      </c>
      <c r="M1127" s="124" t="str">
        <f>IF(K1127=0,"",K1127/B1111)</f>
        <v/>
      </c>
      <c r="N1127" s="124" t="e">
        <f>M1127-L1127</f>
        <v>#VALUE!</v>
      </c>
      <c r="O1127" s="1"/>
      <c r="P1127" s="2"/>
      <c r="Q1127" s="36"/>
      <c r="R1127" s="1"/>
    </row>
    <row r="1128" spans="1:19" ht="18" x14ac:dyDescent="0.25">
      <c r="A1128" s="46"/>
      <c r="B1128" s="2"/>
      <c r="C1128" s="2"/>
      <c r="E1128" s="130"/>
      <c r="F1128" s="130"/>
      <c r="G1128" s="130"/>
      <c r="H1128" s="130"/>
      <c r="I1128" s="130"/>
      <c r="J1128" s="130"/>
      <c r="K1128" s="131"/>
      <c r="L1128" s="132"/>
      <c r="M1128" s="132"/>
      <c r="N1128" s="132"/>
      <c r="O1128" s="1"/>
      <c r="P1128" s="2"/>
      <c r="Q1128" s="36"/>
      <c r="R1128" s="1"/>
    </row>
    <row r="1129" spans="1:19" ht="18" x14ac:dyDescent="0.25">
      <c r="A1129" s="46"/>
      <c r="B1129" s="2"/>
      <c r="C1129" s="2"/>
      <c r="E1129" s="130"/>
      <c r="F1129" s="130"/>
      <c r="G1129" s="130"/>
      <c r="H1129" s="130"/>
      <c r="I1129" s="130"/>
      <c r="J1129" s="130"/>
      <c r="K1129" s="131"/>
      <c r="L1129" s="132"/>
      <c r="M1129" s="132"/>
      <c r="N1129" s="132"/>
      <c r="O1129" s="1"/>
      <c r="P1129" s="2"/>
      <c r="Q1129" s="36"/>
      <c r="R1129" s="1"/>
    </row>
    <row r="1130" spans="1:19" ht="26.25" x14ac:dyDescent="0.4">
      <c r="A1130" s="2"/>
      <c r="B1130" s="340" t="s">
        <v>101</v>
      </c>
      <c r="C1130" s="315"/>
      <c r="D1130" s="315"/>
      <c r="E1130" s="315"/>
      <c r="F1130" s="315"/>
      <c r="G1130" s="315"/>
      <c r="H1130" s="315"/>
      <c r="I1130" s="315"/>
      <c r="J1130" s="315"/>
      <c r="K1130" s="208" t="s">
        <v>155</v>
      </c>
      <c r="L1130" s="1"/>
      <c r="M1130" s="1"/>
      <c r="N1130" s="2"/>
      <c r="O1130" s="1"/>
      <c r="P1130" s="2"/>
      <c r="Q1130" s="2"/>
      <c r="R1130" s="2"/>
    </row>
    <row r="1131" spans="1:19" ht="20.25" x14ac:dyDescent="0.2">
      <c r="A1131" s="334" t="s">
        <v>18</v>
      </c>
      <c r="B1131" s="318" t="s">
        <v>102</v>
      </c>
      <c r="C1131" s="319"/>
      <c r="D1131" s="319"/>
      <c r="E1131" s="319"/>
      <c r="F1131" s="319"/>
      <c r="G1131" s="319"/>
      <c r="H1131" s="319"/>
      <c r="I1131" s="319"/>
      <c r="J1131" s="335"/>
      <c r="K1131" s="341" t="s">
        <v>19</v>
      </c>
      <c r="L1131" s="323" t="s">
        <v>11</v>
      </c>
      <c r="M1131" s="323" t="s">
        <v>12</v>
      </c>
      <c r="N1131" s="323" t="s">
        <v>13</v>
      </c>
      <c r="O1131" s="323" t="s">
        <v>14</v>
      </c>
      <c r="P1131" s="323" t="s">
        <v>15</v>
      </c>
      <c r="Q1131" s="323" t="s">
        <v>16</v>
      </c>
      <c r="R1131" s="323" t="s">
        <v>103</v>
      </c>
    </row>
    <row r="1132" spans="1:19" ht="15.75" x14ac:dyDescent="0.25">
      <c r="A1132" s="317"/>
      <c r="B1132" s="84" t="s">
        <v>104</v>
      </c>
      <c r="C1132" s="84" t="s">
        <v>105</v>
      </c>
      <c r="D1132" s="84" t="s">
        <v>106</v>
      </c>
      <c r="E1132" s="84" t="s">
        <v>107</v>
      </c>
      <c r="F1132" s="84" t="s">
        <v>108</v>
      </c>
      <c r="G1132" s="84" t="s">
        <v>109</v>
      </c>
      <c r="H1132" s="84" t="s">
        <v>110</v>
      </c>
      <c r="I1132" s="84" t="s">
        <v>73</v>
      </c>
      <c r="J1132" s="84" t="s">
        <v>74</v>
      </c>
      <c r="K1132" s="322"/>
      <c r="L1132" s="317"/>
      <c r="M1132" s="317"/>
      <c r="N1132" s="317"/>
      <c r="O1132" s="317"/>
      <c r="P1132" s="317"/>
      <c r="Q1132" s="317"/>
      <c r="R1132" s="317"/>
    </row>
    <row r="1133" spans="1:19" ht="15.75" customHeight="1" x14ac:dyDescent="0.25">
      <c r="A1133" s="84">
        <v>2302</v>
      </c>
      <c r="B1133" s="87">
        <v>106</v>
      </c>
      <c r="C1133" s="87"/>
      <c r="D1133" s="87"/>
      <c r="E1133" s="87"/>
      <c r="F1133" s="87"/>
      <c r="G1133" s="87"/>
      <c r="H1133" s="87"/>
      <c r="I1133" s="87"/>
      <c r="J1133" s="87"/>
      <c r="K1133" s="129"/>
      <c r="L1133" s="238"/>
      <c r="M1133" s="239"/>
      <c r="N1133" s="240"/>
      <c r="O1133" s="254"/>
      <c r="P1133" s="92">
        <f>B1133</f>
        <v>106</v>
      </c>
      <c r="Q1133" s="255"/>
      <c r="R1133" s="254"/>
    </row>
    <row r="1134" spans="1:19" ht="15.75" customHeight="1" x14ac:dyDescent="0.25">
      <c r="A1134" s="84">
        <v>2401</v>
      </c>
      <c r="B1134" s="87"/>
      <c r="C1134" s="87">
        <v>97</v>
      </c>
      <c r="D1134" s="87"/>
      <c r="E1134" s="87"/>
      <c r="F1134" s="87"/>
      <c r="G1134" s="87"/>
      <c r="H1134" s="87"/>
      <c r="I1134" s="87"/>
      <c r="J1134" s="87"/>
      <c r="K1134" s="129"/>
      <c r="L1134" s="241"/>
      <c r="M1134" s="101"/>
      <c r="N1134" s="242"/>
      <c r="O1134" s="96">
        <f>IF(C1134=0,"",C1134/B1133)</f>
        <v>0.91509433962264153</v>
      </c>
      <c r="P1134" s="97">
        <v>97</v>
      </c>
      <c r="Q1134" s="256">
        <f t="shared" ref="Q1134:Q1140" si="161">IF(P1134=0,"",P1134/P1133)</f>
        <v>0.91509433962264153</v>
      </c>
      <c r="R1134" s="256">
        <f t="shared" ref="R1134:R1140" si="162">IF(P1134=0,"",100%-Q1134)</f>
        <v>8.4905660377358472E-2</v>
      </c>
    </row>
    <row r="1135" spans="1:19" ht="15.75" customHeight="1" x14ac:dyDescent="0.25">
      <c r="A1135" s="84">
        <v>2402</v>
      </c>
      <c r="B1135" s="87"/>
      <c r="C1135" s="87"/>
      <c r="D1135" s="87">
        <v>93</v>
      </c>
      <c r="E1135" s="87"/>
      <c r="F1135" s="87"/>
      <c r="G1135" s="87"/>
      <c r="H1135" s="87"/>
      <c r="I1135" s="87"/>
      <c r="J1135" s="87"/>
      <c r="K1135" s="129"/>
      <c r="L1135" s="241"/>
      <c r="M1135" s="101"/>
      <c r="N1135" s="242"/>
      <c r="O1135" s="96">
        <f>IF(D1135=0,"",D1135/C1134)</f>
        <v>0.95876288659793818</v>
      </c>
      <c r="P1135" s="97">
        <v>95</v>
      </c>
      <c r="Q1135" s="256">
        <f t="shared" si="161"/>
        <v>0.97938144329896903</v>
      </c>
      <c r="R1135" s="256">
        <f t="shared" si="162"/>
        <v>2.0618556701030966E-2</v>
      </c>
      <c r="S1135" s="128">
        <f>P1135/P1133</f>
        <v>0.89622641509433965</v>
      </c>
    </row>
    <row r="1136" spans="1:19" ht="15.75" customHeight="1" x14ac:dyDescent="0.25">
      <c r="A1136" s="84">
        <v>2501</v>
      </c>
      <c r="B1136" s="87"/>
      <c r="C1136" s="87"/>
      <c r="D1136" s="87"/>
      <c r="E1136" s="87">
        <v>92</v>
      </c>
      <c r="F1136" s="87"/>
      <c r="G1136" s="87"/>
      <c r="H1136" s="87"/>
      <c r="I1136" s="87"/>
      <c r="J1136" s="87"/>
      <c r="K1136" s="129"/>
      <c r="L1136" s="241"/>
      <c r="M1136" s="101"/>
      <c r="N1136" s="242"/>
      <c r="O1136" s="96">
        <f>IF(E1136=0,"",E1136/D1135)</f>
        <v>0.989247311827957</v>
      </c>
      <c r="P1136" s="97">
        <v>93</v>
      </c>
      <c r="Q1136" s="256">
        <f t="shared" si="161"/>
        <v>0.97894736842105268</v>
      </c>
      <c r="R1136" s="256">
        <f t="shared" si="162"/>
        <v>2.1052631578947323E-2</v>
      </c>
    </row>
    <row r="1137" spans="1:18" ht="15.75" customHeight="1" x14ac:dyDescent="0.25">
      <c r="A1137" s="84">
        <v>2502</v>
      </c>
      <c r="B1137" s="87"/>
      <c r="C1137" s="87"/>
      <c r="D1137" s="87"/>
      <c r="E1137" s="87"/>
      <c r="F1137" s="87"/>
      <c r="G1137" s="87"/>
      <c r="H1137" s="87"/>
      <c r="I1137" s="87"/>
      <c r="J1137" s="87"/>
      <c r="K1137" s="129"/>
      <c r="L1137" s="241"/>
      <c r="M1137" s="101"/>
      <c r="N1137" s="242"/>
      <c r="O1137" s="96" t="str">
        <f>IF(G1137=0,"",G1137/#REF!)</f>
        <v/>
      </c>
      <c r="P1137" s="97"/>
      <c r="Q1137" s="256" t="str">
        <f t="shared" si="161"/>
        <v/>
      </c>
      <c r="R1137" s="256" t="str">
        <f t="shared" si="162"/>
        <v/>
      </c>
    </row>
    <row r="1138" spans="1:18" ht="15.75" customHeight="1" x14ac:dyDescent="0.25">
      <c r="A1138" s="84">
        <v>2601</v>
      </c>
      <c r="B1138" s="87"/>
      <c r="C1138" s="87"/>
      <c r="D1138" s="87"/>
      <c r="E1138" s="87"/>
      <c r="F1138" s="87"/>
      <c r="G1138" s="87"/>
      <c r="H1138" s="87"/>
      <c r="I1138" s="87"/>
      <c r="J1138" s="87"/>
      <c r="K1138" s="129"/>
      <c r="L1138" s="241"/>
      <c r="M1138" s="101"/>
      <c r="N1138" s="242"/>
      <c r="O1138" s="96" t="str">
        <f>IF(H1138=0,"",H1138/G1137)</f>
        <v/>
      </c>
      <c r="P1138" s="97"/>
      <c r="Q1138" s="256" t="str">
        <f t="shared" si="161"/>
        <v/>
      </c>
      <c r="R1138" s="256" t="str">
        <f t="shared" si="162"/>
        <v/>
      </c>
    </row>
    <row r="1139" spans="1:18" ht="15.75" customHeight="1" x14ac:dyDescent="0.25">
      <c r="A1139" s="84">
        <v>2602</v>
      </c>
      <c r="B1139" s="87"/>
      <c r="C1139" s="87"/>
      <c r="D1139" s="87"/>
      <c r="E1139" s="87"/>
      <c r="F1139" s="87"/>
      <c r="G1139" s="87"/>
      <c r="H1139" s="87"/>
      <c r="I1139" s="87"/>
      <c r="J1139" s="87"/>
      <c r="K1139" s="129"/>
      <c r="L1139" s="241"/>
      <c r="M1139" s="101"/>
      <c r="N1139" s="242"/>
      <c r="O1139" s="96" t="str">
        <f>IF(I1139=0,"",I1139/H1138)</f>
        <v/>
      </c>
      <c r="P1139" s="97"/>
      <c r="Q1139" s="256" t="str">
        <f t="shared" si="161"/>
        <v/>
      </c>
      <c r="R1139" s="256" t="str">
        <f t="shared" si="162"/>
        <v/>
      </c>
    </row>
    <row r="1140" spans="1:18" ht="15.75" customHeight="1" x14ac:dyDescent="0.25">
      <c r="A1140" s="84">
        <v>2701</v>
      </c>
      <c r="B1140" s="87"/>
      <c r="C1140" s="87"/>
      <c r="D1140" s="87"/>
      <c r="E1140" s="87"/>
      <c r="F1140" s="87"/>
      <c r="G1140" s="87"/>
      <c r="H1140" s="87"/>
      <c r="I1140" s="87"/>
      <c r="J1140" s="87"/>
      <c r="K1140" s="129"/>
      <c r="L1140" s="241"/>
      <c r="M1140" s="101"/>
      <c r="N1140" s="242"/>
      <c r="O1140" s="126" t="str">
        <f>IF(J1140=0,"",J1140/I1139)</f>
        <v/>
      </c>
      <c r="P1140" s="97"/>
      <c r="Q1140" s="256" t="str">
        <f t="shared" si="161"/>
        <v/>
      </c>
      <c r="R1140" s="126" t="str">
        <f t="shared" si="162"/>
        <v/>
      </c>
    </row>
    <row r="1141" spans="1:18" ht="15.75" customHeight="1" x14ac:dyDescent="0.25">
      <c r="A1141" s="84">
        <v>2702</v>
      </c>
      <c r="B1141" s="87"/>
      <c r="C1141" s="87"/>
      <c r="D1141" s="87"/>
      <c r="E1141" s="87"/>
      <c r="F1141" s="87"/>
      <c r="G1141" s="87"/>
      <c r="H1141" s="87"/>
      <c r="I1141" s="87"/>
      <c r="J1141" s="87"/>
      <c r="K1141" s="129"/>
      <c r="L1141" s="241"/>
      <c r="M1141" s="101"/>
      <c r="N1141" s="232"/>
      <c r="O1141" s="175"/>
      <c r="P1141" s="97"/>
      <c r="Q1141" s="175"/>
      <c r="R1141" s="257"/>
    </row>
    <row r="1142" spans="1:18" ht="15.75" customHeight="1" x14ac:dyDescent="0.25">
      <c r="A1142" s="84">
        <v>2801</v>
      </c>
      <c r="B1142" s="87"/>
      <c r="C1142" s="87"/>
      <c r="D1142" s="87"/>
      <c r="E1142" s="87"/>
      <c r="F1142" s="87"/>
      <c r="G1142" s="87"/>
      <c r="H1142" s="87"/>
      <c r="I1142" s="87"/>
      <c r="J1142" s="87"/>
      <c r="K1142" s="129"/>
      <c r="L1142" s="241"/>
      <c r="M1142" s="101"/>
      <c r="N1142" s="232"/>
      <c r="O1142" s="205"/>
      <c r="P1142" s="106"/>
      <c r="Q1142" s="261"/>
      <c r="R1142" s="205"/>
    </row>
    <row r="1143" spans="1:18" ht="15.75" customHeight="1" x14ac:dyDescent="0.25">
      <c r="A1143" s="84">
        <v>2802</v>
      </c>
      <c r="B1143" s="87"/>
      <c r="C1143" s="87"/>
      <c r="D1143" s="87"/>
      <c r="E1143" s="87"/>
      <c r="F1143" s="87"/>
      <c r="G1143" s="87"/>
      <c r="H1143" s="87"/>
      <c r="I1143" s="87"/>
      <c r="J1143" s="87"/>
      <c r="K1143" s="129"/>
      <c r="L1143" s="241"/>
      <c r="M1143" s="101"/>
      <c r="N1143" s="232"/>
      <c r="O1143" s="205"/>
      <c r="P1143" s="106"/>
      <c r="Q1143" s="261"/>
      <c r="R1143" s="205"/>
    </row>
    <row r="1144" spans="1:18" ht="15.75" customHeight="1" x14ac:dyDescent="0.25">
      <c r="A1144" s="84">
        <v>2901</v>
      </c>
      <c r="B1144" s="87"/>
      <c r="C1144" s="87"/>
      <c r="D1144" s="87"/>
      <c r="E1144" s="87"/>
      <c r="F1144" s="87"/>
      <c r="G1144" s="87"/>
      <c r="H1144" s="87"/>
      <c r="I1144" s="87"/>
      <c r="J1144" s="87"/>
      <c r="K1144" s="129"/>
      <c r="L1144" s="241"/>
      <c r="M1144" s="101"/>
      <c r="N1144" s="232"/>
      <c r="O1144" s="205"/>
      <c r="P1144" s="106"/>
      <c r="Q1144" s="261"/>
      <c r="R1144" s="205"/>
    </row>
    <row r="1145" spans="1:18" ht="15.75" customHeight="1" x14ac:dyDescent="0.25">
      <c r="A1145" s="84">
        <v>2902</v>
      </c>
      <c r="B1145" s="87"/>
      <c r="C1145" s="87"/>
      <c r="D1145" s="87"/>
      <c r="E1145" s="87"/>
      <c r="F1145" s="87"/>
      <c r="G1145" s="87"/>
      <c r="H1145" s="87"/>
      <c r="I1145" s="87"/>
      <c r="J1145" s="87"/>
      <c r="K1145" s="129"/>
      <c r="L1145" s="241"/>
      <c r="M1145" s="101"/>
      <c r="N1145" s="232"/>
      <c r="O1145" s="101"/>
      <c r="P1145" s="232"/>
      <c r="Q1145" s="262"/>
      <c r="R1145" s="205"/>
    </row>
    <row r="1146" spans="1:18" ht="15.75" customHeight="1" x14ac:dyDescent="0.25">
      <c r="A1146" s="84">
        <v>3001</v>
      </c>
      <c r="B1146" s="87"/>
      <c r="C1146" s="87"/>
      <c r="D1146" s="87"/>
      <c r="E1146" s="87"/>
      <c r="F1146" s="87"/>
      <c r="G1146" s="87"/>
      <c r="H1146" s="87"/>
      <c r="I1146" s="87"/>
      <c r="J1146" s="87"/>
      <c r="K1146" s="129"/>
      <c r="L1146" s="241"/>
      <c r="M1146" s="101"/>
      <c r="N1146" s="232"/>
      <c r="O1146" s="111" t="s">
        <v>91</v>
      </c>
      <c r="P1146" s="112"/>
      <c r="Q1146" s="113">
        <f>K1149</f>
        <v>0</v>
      </c>
      <c r="R1146" s="114" t="s">
        <v>19</v>
      </c>
    </row>
    <row r="1147" spans="1:18" ht="15.75" customHeight="1" x14ac:dyDescent="0.25">
      <c r="A1147" s="84">
        <v>3002</v>
      </c>
      <c r="B1147" s="87"/>
      <c r="C1147" s="87"/>
      <c r="D1147" s="87"/>
      <c r="E1147" s="87"/>
      <c r="F1147" s="87"/>
      <c r="G1147" s="87"/>
      <c r="H1147" s="87"/>
      <c r="I1147" s="87"/>
      <c r="J1147" s="87"/>
      <c r="K1147" s="129"/>
      <c r="L1147" s="241"/>
      <c r="M1147" s="101"/>
      <c r="N1147" s="232"/>
      <c r="O1147" s="115" t="s">
        <v>92</v>
      </c>
      <c r="P1147" s="116" t="e">
        <f>IF(P1146/#REF!=0,"",P1146/#REF!)</f>
        <v>#REF!</v>
      </c>
      <c r="Q1147" s="117" t="e">
        <f>IF(P1146/Q1146=0,"",P1146/Q1146)</f>
        <v>#DIV/0!</v>
      </c>
      <c r="R1147" s="118" t="s">
        <v>93</v>
      </c>
    </row>
    <row r="1148" spans="1:18" ht="15.75" customHeight="1" x14ac:dyDescent="0.25">
      <c r="A1148" s="84">
        <v>3101</v>
      </c>
      <c r="B1148" s="87"/>
      <c r="C1148" s="87"/>
      <c r="D1148" s="87"/>
      <c r="E1148" s="87"/>
      <c r="F1148" s="87"/>
      <c r="G1148" s="87"/>
      <c r="H1148" s="87"/>
      <c r="I1148" s="87"/>
      <c r="J1148" s="87"/>
      <c r="K1148" s="129"/>
      <c r="L1148" s="243"/>
      <c r="M1148" s="244"/>
      <c r="N1148" s="245"/>
      <c r="O1148" s="120"/>
      <c r="P1148" s="121"/>
      <c r="Q1148" s="121"/>
      <c r="R1148" s="122"/>
    </row>
    <row r="1149" spans="1:18" ht="18" customHeight="1" x14ac:dyDescent="0.25">
      <c r="A1149" s="46"/>
      <c r="B1149" s="296" t="s">
        <v>111</v>
      </c>
      <c r="C1149" s="296"/>
      <c r="D1149" s="296"/>
      <c r="E1149" s="296"/>
      <c r="F1149" s="296"/>
      <c r="G1149" s="296"/>
      <c r="H1149" s="296"/>
      <c r="I1149" s="296"/>
      <c r="J1149" s="296"/>
      <c r="K1149" s="123">
        <f>SUM(K1133:K1145)</f>
        <v>0</v>
      </c>
      <c r="L1149" s="124">
        <f>K1141/B1133</f>
        <v>0</v>
      </c>
      <c r="M1149" s="124" t="str">
        <f>IF(K1149=0,"",K1149/B1133)</f>
        <v/>
      </c>
      <c r="N1149" s="124" t="e">
        <f>M1149-L1149</f>
        <v>#VALUE!</v>
      </c>
      <c r="O1149" s="1"/>
      <c r="P1149" s="2"/>
      <c r="Q1149" s="36"/>
      <c r="R1149" s="1"/>
    </row>
    <row r="1150" spans="1:18" ht="18" customHeight="1" x14ac:dyDescent="0.25">
      <c r="A1150" s="46"/>
      <c r="B1150" s="2"/>
      <c r="C1150" s="2"/>
      <c r="E1150" s="130"/>
      <c r="F1150" s="130"/>
      <c r="G1150" s="130"/>
      <c r="H1150" s="130"/>
      <c r="I1150" s="130"/>
      <c r="J1150" s="130"/>
      <c r="K1150" s="131"/>
      <c r="L1150" s="132"/>
      <c r="M1150" s="132"/>
      <c r="N1150" s="132"/>
      <c r="O1150" s="1"/>
      <c r="P1150" s="2"/>
      <c r="Q1150" s="36"/>
      <c r="R1150" s="1"/>
    </row>
    <row r="1151" spans="1:18" ht="18" customHeight="1" x14ac:dyDescent="0.25">
      <c r="A1151" s="46"/>
      <c r="B1151" s="2"/>
      <c r="C1151" s="2"/>
      <c r="E1151" s="130"/>
      <c r="F1151" s="130"/>
      <c r="G1151" s="130"/>
      <c r="H1151" s="130"/>
      <c r="I1151" s="130"/>
      <c r="J1151" s="130"/>
      <c r="K1151" s="131"/>
      <c r="L1151" s="132"/>
      <c r="M1151" s="132"/>
      <c r="N1151" s="132"/>
      <c r="O1151" s="1"/>
      <c r="P1151" s="2"/>
      <c r="Q1151" s="36"/>
      <c r="R1151" s="1"/>
    </row>
    <row r="1152" spans="1:18" ht="26.25" x14ac:dyDescent="0.4">
      <c r="A1152" s="2"/>
      <c r="B1152" s="340" t="s">
        <v>101</v>
      </c>
      <c r="C1152" s="315"/>
      <c r="D1152" s="315"/>
      <c r="E1152" s="315"/>
      <c r="F1152" s="315"/>
      <c r="G1152" s="315"/>
      <c r="H1152" s="315"/>
      <c r="I1152" s="315"/>
      <c r="J1152" s="315"/>
      <c r="K1152" s="208" t="s">
        <v>156</v>
      </c>
      <c r="L1152" s="1"/>
      <c r="M1152" s="1"/>
      <c r="N1152" s="2"/>
      <c r="O1152" s="1"/>
      <c r="P1152" s="2"/>
      <c r="Q1152" s="2"/>
      <c r="R1152" s="2"/>
    </row>
    <row r="1153" spans="1:19" ht="20.25" x14ac:dyDescent="0.2">
      <c r="A1153" s="334" t="s">
        <v>18</v>
      </c>
      <c r="B1153" s="318" t="s">
        <v>102</v>
      </c>
      <c r="C1153" s="319"/>
      <c r="D1153" s="319"/>
      <c r="E1153" s="319"/>
      <c r="F1153" s="319"/>
      <c r="G1153" s="319"/>
      <c r="H1153" s="319"/>
      <c r="I1153" s="319"/>
      <c r="J1153" s="335"/>
      <c r="K1153" s="341" t="s">
        <v>19</v>
      </c>
      <c r="L1153" s="323" t="s">
        <v>11</v>
      </c>
      <c r="M1153" s="323" t="s">
        <v>12</v>
      </c>
      <c r="N1153" s="323" t="s">
        <v>13</v>
      </c>
      <c r="O1153" s="323" t="s">
        <v>14</v>
      </c>
      <c r="P1153" s="323" t="s">
        <v>15</v>
      </c>
      <c r="Q1153" s="323" t="s">
        <v>16</v>
      </c>
      <c r="R1153" s="323" t="s">
        <v>103</v>
      </c>
    </row>
    <row r="1154" spans="1:19" ht="15.75" x14ac:dyDescent="0.25">
      <c r="A1154" s="317"/>
      <c r="B1154" s="84" t="s">
        <v>104</v>
      </c>
      <c r="C1154" s="84" t="s">
        <v>105</v>
      </c>
      <c r="D1154" s="84" t="s">
        <v>106</v>
      </c>
      <c r="E1154" s="84" t="s">
        <v>107</v>
      </c>
      <c r="F1154" s="84" t="s">
        <v>108</v>
      </c>
      <c r="G1154" s="84" t="s">
        <v>109</v>
      </c>
      <c r="H1154" s="84" t="s">
        <v>110</v>
      </c>
      <c r="I1154" s="84" t="s">
        <v>73</v>
      </c>
      <c r="J1154" s="84" t="s">
        <v>74</v>
      </c>
      <c r="K1154" s="322"/>
      <c r="L1154" s="317"/>
      <c r="M1154" s="317"/>
      <c r="N1154" s="317"/>
      <c r="O1154" s="317"/>
      <c r="P1154" s="317"/>
      <c r="Q1154" s="317"/>
      <c r="R1154" s="317"/>
    </row>
    <row r="1155" spans="1:19" ht="15.75" customHeight="1" x14ac:dyDescent="0.25">
      <c r="A1155" s="84">
        <v>2401</v>
      </c>
      <c r="B1155" s="87">
        <v>100</v>
      </c>
      <c r="C1155" s="87"/>
      <c r="D1155" s="87"/>
      <c r="E1155" s="87"/>
      <c r="F1155" s="87"/>
      <c r="G1155" s="87"/>
      <c r="H1155" s="87"/>
      <c r="I1155" s="87"/>
      <c r="J1155" s="87"/>
      <c r="K1155" s="129"/>
      <c r="L1155" s="238"/>
      <c r="M1155" s="239"/>
      <c r="N1155" s="240"/>
      <c r="O1155" s="254"/>
      <c r="P1155" s="92">
        <f>B1155</f>
        <v>100</v>
      </c>
      <c r="Q1155" s="255"/>
      <c r="R1155" s="254"/>
    </row>
    <row r="1156" spans="1:19" ht="15.75" customHeight="1" x14ac:dyDescent="0.25">
      <c r="A1156" s="84">
        <v>2402</v>
      </c>
      <c r="B1156" s="87"/>
      <c r="C1156" s="87">
        <v>92</v>
      </c>
      <c r="D1156" s="87"/>
      <c r="E1156" s="87"/>
      <c r="F1156" s="87"/>
      <c r="G1156" s="87"/>
      <c r="H1156" s="87"/>
      <c r="I1156" s="87"/>
      <c r="J1156" s="87"/>
      <c r="K1156" s="129"/>
      <c r="L1156" s="241"/>
      <c r="M1156" s="101"/>
      <c r="N1156" s="242"/>
      <c r="O1156" s="96">
        <f>IF(C1156=0,"",C1156/B1155)</f>
        <v>0.92</v>
      </c>
      <c r="P1156" s="97">
        <v>92</v>
      </c>
      <c r="Q1156" s="256">
        <f t="shared" ref="Q1156:Q1162" si="163">IF(P1156=0,"",P1156/P1155)</f>
        <v>0.92</v>
      </c>
      <c r="R1156" s="256">
        <f t="shared" ref="R1156:R1162" si="164">IF(P1156=0,"",100%-Q1156)</f>
        <v>7.999999999999996E-2</v>
      </c>
    </row>
    <row r="1157" spans="1:19" ht="15.75" customHeight="1" x14ac:dyDescent="0.25">
      <c r="A1157" s="84">
        <v>2501</v>
      </c>
      <c r="B1157" s="87"/>
      <c r="C1157" s="87"/>
      <c r="D1157" s="87">
        <v>87</v>
      </c>
      <c r="E1157" s="87"/>
      <c r="F1157" s="87"/>
      <c r="G1157" s="87"/>
      <c r="H1157" s="87"/>
      <c r="I1157" s="87"/>
      <c r="J1157" s="87"/>
      <c r="K1157" s="129"/>
      <c r="L1157" s="241"/>
      <c r="M1157" s="101"/>
      <c r="N1157" s="242"/>
      <c r="O1157" s="96">
        <f>IF(D1157=0,"",D1157/C1156)</f>
        <v>0.94565217391304346</v>
      </c>
      <c r="P1157" s="97">
        <v>90</v>
      </c>
      <c r="Q1157" s="256">
        <f t="shared" si="163"/>
        <v>0.97826086956521741</v>
      </c>
      <c r="R1157" s="256">
        <f t="shared" si="164"/>
        <v>2.1739130434782594E-2</v>
      </c>
      <c r="S1157" s="128">
        <f>P1157/P1155</f>
        <v>0.9</v>
      </c>
    </row>
    <row r="1158" spans="1:19" ht="15.75" customHeight="1" x14ac:dyDescent="0.25">
      <c r="A1158" s="84">
        <v>2502</v>
      </c>
      <c r="B1158" s="87"/>
      <c r="C1158" s="87"/>
      <c r="D1158" s="87"/>
      <c r="E1158" s="87"/>
      <c r="F1158" s="87"/>
      <c r="G1158" s="87"/>
      <c r="H1158" s="87"/>
      <c r="I1158" s="87"/>
      <c r="J1158" s="87"/>
      <c r="K1158" s="129"/>
      <c r="L1158" s="241"/>
      <c r="M1158" s="101"/>
      <c r="N1158" s="242"/>
      <c r="O1158" s="96" t="str">
        <f>IF(E1158=0,"",E1158/D1157)</f>
        <v/>
      </c>
      <c r="P1158" s="97"/>
      <c r="Q1158" s="256" t="str">
        <f t="shared" si="163"/>
        <v/>
      </c>
      <c r="R1158" s="256" t="str">
        <f t="shared" si="164"/>
        <v/>
      </c>
    </row>
    <row r="1159" spans="1:19" ht="15.75" customHeight="1" x14ac:dyDescent="0.25">
      <c r="A1159" s="84">
        <v>2601</v>
      </c>
      <c r="B1159" s="87"/>
      <c r="C1159" s="87"/>
      <c r="D1159" s="87"/>
      <c r="E1159" s="87"/>
      <c r="F1159" s="87"/>
      <c r="G1159" s="87"/>
      <c r="H1159" s="87"/>
      <c r="I1159" s="87"/>
      <c r="J1159" s="87"/>
      <c r="K1159" s="129"/>
      <c r="L1159" s="241"/>
      <c r="M1159" s="101"/>
      <c r="N1159" s="242"/>
      <c r="O1159" s="96" t="str">
        <f>IF(G1159=0,"",G1159/#REF!)</f>
        <v/>
      </c>
      <c r="P1159" s="97"/>
      <c r="Q1159" s="256" t="str">
        <f t="shared" si="163"/>
        <v/>
      </c>
      <c r="R1159" s="256" t="str">
        <f t="shared" si="164"/>
        <v/>
      </c>
    </row>
    <row r="1160" spans="1:19" ht="15.75" customHeight="1" x14ac:dyDescent="0.25">
      <c r="A1160" s="84">
        <v>2602</v>
      </c>
      <c r="B1160" s="87"/>
      <c r="C1160" s="87"/>
      <c r="D1160" s="87"/>
      <c r="E1160" s="87"/>
      <c r="F1160" s="87"/>
      <c r="G1160" s="87"/>
      <c r="H1160" s="87"/>
      <c r="I1160" s="87"/>
      <c r="J1160" s="87"/>
      <c r="K1160" s="129"/>
      <c r="L1160" s="241"/>
      <c r="M1160" s="101"/>
      <c r="N1160" s="242"/>
      <c r="O1160" s="96" t="str">
        <f>IF(H1160=0,"",H1160/G1159)</f>
        <v/>
      </c>
      <c r="P1160" s="97"/>
      <c r="Q1160" s="256" t="str">
        <f t="shared" si="163"/>
        <v/>
      </c>
      <c r="R1160" s="256" t="str">
        <f t="shared" si="164"/>
        <v/>
      </c>
    </row>
    <row r="1161" spans="1:19" ht="15.75" customHeight="1" x14ac:dyDescent="0.25">
      <c r="A1161" s="84">
        <v>2701</v>
      </c>
      <c r="B1161" s="87"/>
      <c r="C1161" s="87"/>
      <c r="D1161" s="87"/>
      <c r="E1161" s="87"/>
      <c r="F1161" s="87"/>
      <c r="G1161" s="87"/>
      <c r="H1161" s="87"/>
      <c r="I1161" s="87"/>
      <c r="J1161" s="87"/>
      <c r="K1161" s="129"/>
      <c r="L1161" s="241"/>
      <c r="M1161" s="101"/>
      <c r="N1161" s="242"/>
      <c r="O1161" s="96" t="str">
        <f>IF(I1161=0,"",I1161/H1160)</f>
        <v/>
      </c>
      <c r="P1161" s="97"/>
      <c r="Q1161" s="256" t="str">
        <f t="shared" si="163"/>
        <v/>
      </c>
      <c r="R1161" s="256" t="str">
        <f t="shared" si="164"/>
        <v/>
      </c>
    </row>
    <row r="1162" spans="1:19" ht="15.75" customHeight="1" x14ac:dyDescent="0.25">
      <c r="A1162" s="84">
        <v>2702</v>
      </c>
      <c r="B1162" s="87"/>
      <c r="C1162" s="87"/>
      <c r="D1162" s="87"/>
      <c r="E1162" s="87"/>
      <c r="F1162" s="87"/>
      <c r="G1162" s="87"/>
      <c r="H1162" s="87"/>
      <c r="I1162" s="87"/>
      <c r="J1162" s="87"/>
      <c r="K1162" s="129"/>
      <c r="L1162" s="241"/>
      <c r="M1162" s="101"/>
      <c r="N1162" s="242"/>
      <c r="O1162" s="126" t="str">
        <f>IF(J1162=0,"",J1162/I1161)</f>
        <v/>
      </c>
      <c r="P1162" s="97"/>
      <c r="Q1162" s="256" t="str">
        <f t="shared" si="163"/>
        <v/>
      </c>
      <c r="R1162" s="126" t="str">
        <f t="shared" si="164"/>
        <v/>
      </c>
    </row>
    <row r="1163" spans="1:19" ht="15.75" customHeight="1" x14ac:dyDescent="0.25">
      <c r="A1163" s="84">
        <v>2801</v>
      </c>
      <c r="B1163" s="87"/>
      <c r="C1163" s="87"/>
      <c r="D1163" s="87"/>
      <c r="E1163" s="87"/>
      <c r="F1163" s="87"/>
      <c r="G1163" s="87"/>
      <c r="H1163" s="87"/>
      <c r="I1163" s="87"/>
      <c r="J1163" s="87"/>
      <c r="K1163" s="129"/>
      <c r="L1163" s="241"/>
      <c r="M1163" s="101"/>
      <c r="N1163" s="232"/>
      <c r="O1163" s="175"/>
      <c r="P1163" s="97"/>
      <c r="Q1163" s="175"/>
      <c r="R1163" s="257"/>
    </row>
    <row r="1164" spans="1:19" ht="15.75" customHeight="1" x14ac:dyDescent="0.25">
      <c r="A1164" s="84">
        <v>2802</v>
      </c>
      <c r="B1164" s="87"/>
      <c r="C1164" s="87"/>
      <c r="D1164" s="87"/>
      <c r="E1164" s="87"/>
      <c r="F1164" s="87"/>
      <c r="G1164" s="87"/>
      <c r="H1164" s="87"/>
      <c r="I1164" s="87"/>
      <c r="J1164" s="87"/>
      <c r="K1164" s="129"/>
      <c r="L1164" s="241"/>
      <c r="M1164" s="101"/>
      <c r="N1164" s="232"/>
      <c r="O1164" s="205"/>
      <c r="P1164" s="106"/>
      <c r="Q1164" s="261"/>
      <c r="R1164" s="205"/>
    </row>
    <row r="1165" spans="1:19" ht="15.75" customHeight="1" x14ac:dyDescent="0.25">
      <c r="A1165" s="84">
        <v>2901</v>
      </c>
      <c r="B1165" s="87"/>
      <c r="C1165" s="87"/>
      <c r="D1165" s="87"/>
      <c r="E1165" s="87"/>
      <c r="F1165" s="87"/>
      <c r="G1165" s="87"/>
      <c r="H1165" s="87"/>
      <c r="I1165" s="87"/>
      <c r="J1165" s="87"/>
      <c r="K1165" s="129"/>
      <c r="L1165" s="241"/>
      <c r="M1165" s="101"/>
      <c r="N1165" s="232"/>
      <c r="O1165" s="205"/>
      <c r="P1165" s="106"/>
      <c r="Q1165" s="261"/>
      <c r="R1165" s="205"/>
    </row>
    <row r="1166" spans="1:19" ht="15.75" customHeight="1" x14ac:dyDescent="0.25">
      <c r="A1166" s="84">
        <v>2902</v>
      </c>
      <c r="B1166" s="87"/>
      <c r="C1166" s="87"/>
      <c r="D1166" s="87"/>
      <c r="E1166" s="87"/>
      <c r="F1166" s="87"/>
      <c r="G1166" s="87"/>
      <c r="H1166" s="87"/>
      <c r="I1166" s="87"/>
      <c r="J1166" s="87"/>
      <c r="K1166" s="129"/>
      <c r="L1166" s="241"/>
      <c r="M1166" s="101"/>
      <c r="N1166" s="232"/>
      <c r="O1166" s="205"/>
      <c r="P1166" s="106"/>
      <c r="Q1166" s="261"/>
      <c r="R1166" s="205"/>
    </row>
    <row r="1167" spans="1:19" ht="15.75" customHeight="1" x14ac:dyDescent="0.25">
      <c r="A1167" s="84">
        <v>3001</v>
      </c>
      <c r="B1167" s="87"/>
      <c r="C1167" s="87"/>
      <c r="D1167" s="87"/>
      <c r="E1167" s="87"/>
      <c r="F1167" s="87"/>
      <c r="G1167" s="87"/>
      <c r="H1167" s="87"/>
      <c r="I1167" s="87"/>
      <c r="J1167" s="87"/>
      <c r="K1167" s="129"/>
      <c r="L1167" s="241"/>
      <c r="M1167" s="101"/>
      <c r="N1167" s="232"/>
      <c r="O1167" s="101"/>
      <c r="P1167" s="232"/>
      <c r="Q1167" s="262"/>
      <c r="R1167" s="205"/>
    </row>
    <row r="1168" spans="1:19" ht="15.75" customHeight="1" x14ac:dyDescent="0.25">
      <c r="A1168" s="84">
        <v>3002</v>
      </c>
      <c r="B1168" s="87"/>
      <c r="C1168" s="87"/>
      <c r="D1168" s="87"/>
      <c r="E1168" s="87"/>
      <c r="F1168" s="87"/>
      <c r="G1168" s="87"/>
      <c r="H1168" s="87"/>
      <c r="I1168" s="87"/>
      <c r="J1168" s="87"/>
      <c r="K1168" s="129"/>
      <c r="L1168" s="241"/>
      <c r="M1168" s="101"/>
      <c r="N1168" s="232"/>
      <c r="O1168" s="111" t="s">
        <v>91</v>
      </c>
      <c r="P1168" s="112"/>
      <c r="Q1168" s="113">
        <f>K1171</f>
        <v>0</v>
      </c>
      <c r="R1168" s="114" t="s">
        <v>19</v>
      </c>
    </row>
    <row r="1169" spans="1:19" ht="15.75" customHeight="1" x14ac:dyDescent="0.25">
      <c r="A1169" s="84">
        <v>3101</v>
      </c>
      <c r="B1169" s="87"/>
      <c r="C1169" s="87"/>
      <c r="D1169" s="87"/>
      <c r="E1169" s="87"/>
      <c r="F1169" s="87"/>
      <c r="G1169" s="87"/>
      <c r="H1169" s="87"/>
      <c r="I1169" s="87"/>
      <c r="J1169" s="87"/>
      <c r="K1169" s="129"/>
      <c r="L1169" s="241"/>
      <c r="M1169" s="101"/>
      <c r="N1169" s="232"/>
      <c r="O1169" s="115" t="s">
        <v>92</v>
      </c>
      <c r="P1169" s="116" t="e">
        <f>IF(P1168/#REF!=0,"",P1168/#REF!)</f>
        <v>#REF!</v>
      </c>
      <c r="Q1169" s="117" t="e">
        <f>IF(P1168/Q1168=0,"",P1168/Q1168)</f>
        <v>#DIV/0!</v>
      </c>
      <c r="R1169" s="118" t="s">
        <v>93</v>
      </c>
    </row>
    <row r="1170" spans="1:19" ht="15.75" customHeight="1" x14ac:dyDescent="0.25">
      <c r="A1170" s="84">
        <v>3102</v>
      </c>
      <c r="B1170" s="87"/>
      <c r="C1170" s="87"/>
      <c r="D1170" s="87"/>
      <c r="E1170" s="87"/>
      <c r="F1170" s="87"/>
      <c r="G1170" s="87"/>
      <c r="H1170" s="87"/>
      <c r="I1170" s="87"/>
      <c r="J1170" s="87"/>
      <c r="K1170" s="129"/>
      <c r="L1170" s="243"/>
      <c r="M1170" s="244"/>
      <c r="N1170" s="245"/>
      <c r="O1170" s="120"/>
      <c r="P1170" s="121"/>
      <c r="Q1170" s="121"/>
      <c r="R1170" s="122"/>
    </row>
    <row r="1171" spans="1:19" ht="18" customHeight="1" x14ac:dyDescent="0.25">
      <c r="A1171" s="46"/>
      <c r="B1171" s="296" t="s">
        <v>111</v>
      </c>
      <c r="C1171" s="296"/>
      <c r="D1171" s="296"/>
      <c r="E1171" s="296"/>
      <c r="F1171" s="296"/>
      <c r="G1171" s="296"/>
      <c r="H1171" s="296"/>
      <c r="I1171" s="296"/>
      <c r="J1171" s="296"/>
      <c r="K1171" s="123">
        <f>SUM(K1155:K1167)</f>
        <v>0</v>
      </c>
      <c r="L1171" s="124">
        <f>K1163/B1155</f>
        <v>0</v>
      </c>
      <c r="M1171" s="124" t="str">
        <f>IF(K1171=0,"",K1171/B1155)</f>
        <v/>
      </c>
      <c r="N1171" s="124" t="e">
        <f>M1171-L1171</f>
        <v>#VALUE!</v>
      </c>
      <c r="O1171" s="1"/>
      <c r="P1171" s="2"/>
      <c r="Q1171" s="36"/>
      <c r="R1171" s="1"/>
    </row>
    <row r="1172" spans="1:19" ht="18" customHeight="1" x14ac:dyDescent="0.25">
      <c r="A1172" s="46"/>
      <c r="B1172" s="2"/>
      <c r="C1172" s="2"/>
      <c r="E1172" s="130"/>
      <c r="F1172" s="130"/>
      <c r="G1172" s="130"/>
      <c r="H1172" s="130"/>
      <c r="I1172" s="130"/>
      <c r="J1172" s="130"/>
      <c r="K1172" s="131"/>
      <c r="L1172" s="132"/>
      <c r="M1172" s="132"/>
      <c r="N1172" s="132"/>
      <c r="O1172" s="1"/>
      <c r="P1172" s="2"/>
      <c r="Q1172" s="36"/>
      <c r="R1172" s="1"/>
    </row>
    <row r="1173" spans="1:19" ht="18" customHeight="1" x14ac:dyDescent="0.25">
      <c r="A1173" s="46"/>
      <c r="B1173" s="2"/>
      <c r="C1173" s="2"/>
      <c r="E1173" s="130"/>
      <c r="F1173" s="130"/>
      <c r="G1173" s="130"/>
      <c r="H1173" s="130"/>
      <c r="I1173" s="130"/>
      <c r="J1173" s="130"/>
      <c r="K1173" s="131"/>
      <c r="L1173" s="132"/>
      <c r="M1173" s="132"/>
      <c r="N1173" s="132"/>
      <c r="O1173" s="1"/>
      <c r="P1173" s="2"/>
      <c r="Q1173" s="36"/>
      <c r="R1173" s="1"/>
    </row>
    <row r="1174" spans="1:19" ht="26.25" x14ac:dyDescent="0.4">
      <c r="A1174" s="2"/>
      <c r="B1174" s="340" t="s">
        <v>101</v>
      </c>
      <c r="C1174" s="315"/>
      <c r="D1174" s="315"/>
      <c r="E1174" s="315"/>
      <c r="F1174" s="315"/>
      <c r="G1174" s="315"/>
      <c r="H1174" s="315"/>
      <c r="I1174" s="315"/>
      <c r="J1174" s="315"/>
      <c r="K1174" s="208" t="s">
        <v>157</v>
      </c>
      <c r="L1174" s="1"/>
      <c r="M1174" s="1"/>
      <c r="N1174" s="2"/>
      <c r="O1174" s="1"/>
      <c r="P1174" s="2"/>
      <c r="Q1174" s="2"/>
      <c r="R1174" s="2"/>
    </row>
    <row r="1175" spans="1:19" ht="20.25" x14ac:dyDescent="0.2">
      <c r="A1175" s="334" t="s">
        <v>18</v>
      </c>
      <c r="B1175" s="318" t="s">
        <v>102</v>
      </c>
      <c r="C1175" s="319"/>
      <c r="D1175" s="319"/>
      <c r="E1175" s="319"/>
      <c r="F1175" s="319"/>
      <c r="G1175" s="319"/>
      <c r="H1175" s="319"/>
      <c r="I1175" s="319"/>
      <c r="J1175" s="335"/>
      <c r="K1175" s="341" t="s">
        <v>19</v>
      </c>
      <c r="L1175" s="323" t="s">
        <v>11</v>
      </c>
      <c r="M1175" s="323" t="s">
        <v>12</v>
      </c>
      <c r="N1175" s="323" t="s">
        <v>13</v>
      </c>
      <c r="O1175" s="323" t="s">
        <v>14</v>
      </c>
      <c r="P1175" s="323" t="s">
        <v>15</v>
      </c>
      <c r="Q1175" s="323" t="s">
        <v>16</v>
      </c>
      <c r="R1175" s="323" t="s">
        <v>103</v>
      </c>
    </row>
    <row r="1176" spans="1:19" ht="15.75" x14ac:dyDescent="0.25">
      <c r="A1176" s="317"/>
      <c r="B1176" s="84" t="s">
        <v>104</v>
      </c>
      <c r="C1176" s="84" t="s">
        <v>105</v>
      </c>
      <c r="D1176" s="84" t="s">
        <v>106</v>
      </c>
      <c r="E1176" s="84" t="s">
        <v>107</v>
      </c>
      <c r="F1176" s="84" t="s">
        <v>108</v>
      </c>
      <c r="G1176" s="84" t="s">
        <v>109</v>
      </c>
      <c r="H1176" s="84" t="s">
        <v>110</v>
      </c>
      <c r="I1176" s="84" t="s">
        <v>73</v>
      </c>
      <c r="J1176" s="84" t="s">
        <v>74</v>
      </c>
      <c r="K1176" s="322"/>
      <c r="L1176" s="317"/>
      <c r="M1176" s="317"/>
      <c r="N1176" s="317"/>
      <c r="O1176" s="317"/>
      <c r="P1176" s="317"/>
      <c r="Q1176" s="317"/>
      <c r="R1176" s="317"/>
    </row>
    <row r="1177" spans="1:19" ht="15.75" customHeight="1" x14ac:dyDescent="0.25">
      <c r="A1177" s="84">
        <v>2402</v>
      </c>
      <c r="B1177" s="87">
        <v>101</v>
      </c>
      <c r="C1177" s="87"/>
      <c r="D1177" s="87"/>
      <c r="E1177" s="87"/>
      <c r="F1177" s="87"/>
      <c r="G1177" s="87"/>
      <c r="H1177" s="87"/>
      <c r="I1177" s="87"/>
      <c r="J1177" s="87"/>
      <c r="K1177" s="129"/>
      <c r="L1177" s="238"/>
      <c r="M1177" s="239"/>
      <c r="N1177" s="240"/>
      <c r="O1177" s="254"/>
      <c r="P1177" s="92">
        <f>B1177</f>
        <v>101</v>
      </c>
      <c r="Q1177" s="255"/>
      <c r="R1177" s="254"/>
    </row>
    <row r="1178" spans="1:19" ht="15.75" customHeight="1" x14ac:dyDescent="0.25">
      <c r="A1178" s="84">
        <v>2501</v>
      </c>
      <c r="B1178" s="87"/>
      <c r="C1178" s="87">
        <v>94</v>
      </c>
      <c r="D1178" s="87"/>
      <c r="E1178" s="87"/>
      <c r="F1178" s="87"/>
      <c r="G1178" s="87"/>
      <c r="H1178" s="87"/>
      <c r="I1178" s="87"/>
      <c r="J1178" s="87"/>
      <c r="K1178" s="129"/>
      <c r="L1178" s="241"/>
      <c r="M1178" s="101"/>
      <c r="N1178" s="242"/>
      <c r="O1178" s="96">
        <f>IF(C1178=0,"",C1178/B1177)</f>
        <v>0.93069306930693074</v>
      </c>
      <c r="P1178" s="97">
        <v>95</v>
      </c>
      <c r="Q1178" s="256">
        <f t="shared" ref="Q1178:Q1184" si="165">IF(P1178=0,"",P1178/P1177)</f>
        <v>0.94059405940594054</v>
      </c>
      <c r="R1178" s="256">
        <f t="shared" ref="R1178:R1184" si="166">IF(P1178=0,"",100%-Q1178)</f>
        <v>5.9405940594059459E-2</v>
      </c>
    </row>
    <row r="1179" spans="1:19" ht="15.75" customHeight="1" x14ac:dyDescent="0.25">
      <c r="A1179" s="84">
        <v>2502</v>
      </c>
      <c r="B1179" s="87"/>
      <c r="C1179" s="87"/>
      <c r="D1179" s="87"/>
      <c r="E1179" s="87"/>
      <c r="F1179" s="87"/>
      <c r="G1179" s="87"/>
      <c r="H1179" s="87"/>
      <c r="I1179" s="87"/>
      <c r="J1179" s="87"/>
      <c r="K1179" s="129"/>
      <c r="L1179" s="241"/>
      <c r="M1179" s="101"/>
      <c r="N1179" s="242"/>
      <c r="O1179" s="96" t="str">
        <f>IF(D1179=0,"",D1179/C1178)</f>
        <v/>
      </c>
      <c r="P1179" s="97"/>
      <c r="Q1179" s="256" t="str">
        <f t="shared" si="165"/>
        <v/>
      </c>
      <c r="R1179" s="256" t="str">
        <f t="shared" si="166"/>
        <v/>
      </c>
      <c r="S1179" s="128">
        <f>P1179/P1177</f>
        <v>0</v>
      </c>
    </row>
    <row r="1180" spans="1:19" ht="15.75" customHeight="1" x14ac:dyDescent="0.25">
      <c r="A1180" s="84">
        <v>2601</v>
      </c>
      <c r="B1180" s="87"/>
      <c r="C1180" s="87"/>
      <c r="D1180" s="87"/>
      <c r="E1180" s="87"/>
      <c r="F1180" s="87"/>
      <c r="G1180" s="87"/>
      <c r="H1180" s="87"/>
      <c r="I1180" s="87"/>
      <c r="J1180" s="87"/>
      <c r="K1180" s="129"/>
      <c r="L1180" s="241"/>
      <c r="M1180" s="101"/>
      <c r="N1180" s="242"/>
      <c r="O1180" s="96" t="str">
        <f>IF(E1180=0,"",E1180/D1179)</f>
        <v/>
      </c>
      <c r="P1180" s="97"/>
      <c r="Q1180" s="256" t="str">
        <f t="shared" si="165"/>
        <v/>
      </c>
      <c r="R1180" s="256" t="str">
        <f t="shared" si="166"/>
        <v/>
      </c>
    </row>
    <row r="1181" spans="1:19" ht="15.75" customHeight="1" x14ac:dyDescent="0.25">
      <c r="A1181" s="84">
        <v>2602</v>
      </c>
      <c r="B1181" s="87"/>
      <c r="C1181" s="87"/>
      <c r="D1181" s="87"/>
      <c r="E1181" s="87"/>
      <c r="F1181" s="87"/>
      <c r="G1181" s="87"/>
      <c r="H1181" s="87"/>
      <c r="I1181" s="87"/>
      <c r="J1181" s="87"/>
      <c r="K1181" s="129"/>
      <c r="L1181" s="241"/>
      <c r="M1181" s="101"/>
      <c r="N1181" s="242"/>
      <c r="O1181" s="96" t="str">
        <f>IF(G1181=0,"",G1181/#REF!)</f>
        <v/>
      </c>
      <c r="P1181" s="97"/>
      <c r="Q1181" s="256" t="str">
        <f t="shared" si="165"/>
        <v/>
      </c>
      <c r="R1181" s="256" t="str">
        <f t="shared" si="166"/>
        <v/>
      </c>
    </row>
    <row r="1182" spans="1:19" ht="15.75" customHeight="1" x14ac:dyDescent="0.25">
      <c r="A1182" s="84">
        <v>2701</v>
      </c>
      <c r="B1182" s="87"/>
      <c r="C1182" s="87"/>
      <c r="D1182" s="87"/>
      <c r="E1182" s="87"/>
      <c r="F1182" s="87"/>
      <c r="G1182" s="87"/>
      <c r="H1182" s="87"/>
      <c r="I1182" s="87"/>
      <c r="J1182" s="87"/>
      <c r="K1182" s="129"/>
      <c r="L1182" s="241"/>
      <c r="M1182" s="101"/>
      <c r="N1182" s="242"/>
      <c r="O1182" s="96" t="str">
        <f>IF(H1182=0,"",H1182/G1181)</f>
        <v/>
      </c>
      <c r="P1182" s="97"/>
      <c r="Q1182" s="256" t="str">
        <f t="shared" si="165"/>
        <v/>
      </c>
      <c r="R1182" s="256" t="str">
        <f t="shared" si="166"/>
        <v/>
      </c>
    </row>
    <row r="1183" spans="1:19" ht="15.75" customHeight="1" x14ac:dyDescent="0.25">
      <c r="A1183" s="84">
        <v>2702</v>
      </c>
      <c r="B1183" s="87"/>
      <c r="C1183" s="87"/>
      <c r="D1183" s="87"/>
      <c r="E1183" s="87"/>
      <c r="F1183" s="87"/>
      <c r="G1183" s="87"/>
      <c r="H1183" s="87"/>
      <c r="I1183" s="87"/>
      <c r="J1183" s="87"/>
      <c r="K1183" s="129"/>
      <c r="L1183" s="241"/>
      <c r="M1183" s="101"/>
      <c r="N1183" s="242"/>
      <c r="O1183" s="96" t="str">
        <f>IF(I1183=0,"",I1183/H1182)</f>
        <v/>
      </c>
      <c r="P1183" s="97"/>
      <c r="Q1183" s="256" t="str">
        <f t="shared" si="165"/>
        <v/>
      </c>
      <c r="R1183" s="256" t="str">
        <f t="shared" si="166"/>
        <v/>
      </c>
    </row>
    <row r="1184" spans="1:19" ht="15.75" customHeight="1" x14ac:dyDescent="0.25">
      <c r="A1184" s="84">
        <v>2801</v>
      </c>
      <c r="B1184" s="87"/>
      <c r="C1184" s="87"/>
      <c r="D1184" s="87"/>
      <c r="E1184" s="87"/>
      <c r="F1184" s="87"/>
      <c r="G1184" s="87"/>
      <c r="H1184" s="87"/>
      <c r="I1184" s="87"/>
      <c r="J1184" s="87"/>
      <c r="K1184" s="129"/>
      <c r="L1184" s="241"/>
      <c r="M1184" s="101"/>
      <c r="N1184" s="242"/>
      <c r="O1184" s="126" t="str">
        <f>IF(J1184=0,"",J1184/I1183)</f>
        <v/>
      </c>
      <c r="P1184" s="97"/>
      <c r="Q1184" s="256" t="str">
        <f t="shared" si="165"/>
        <v/>
      </c>
      <c r="R1184" s="126" t="str">
        <f t="shared" si="166"/>
        <v/>
      </c>
    </row>
    <row r="1185" spans="1:18" ht="15.75" customHeight="1" x14ac:dyDescent="0.25">
      <c r="A1185" s="84">
        <v>2802</v>
      </c>
      <c r="B1185" s="87"/>
      <c r="C1185" s="87"/>
      <c r="D1185" s="87"/>
      <c r="E1185" s="87"/>
      <c r="F1185" s="87"/>
      <c r="G1185" s="87"/>
      <c r="H1185" s="87"/>
      <c r="I1185" s="87"/>
      <c r="J1185" s="87"/>
      <c r="K1185" s="129"/>
      <c r="L1185" s="241"/>
      <c r="M1185" s="101"/>
      <c r="N1185" s="232"/>
      <c r="O1185" s="175"/>
      <c r="P1185" s="97"/>
      <c r="Q1185" s="175"/>
      <c r="R1185" s="257"/>
    </row>
    <row r="1186" spans="1:18" ht="15.75" customHeight="1" x14ac:dyDescent="0.25">
      <c r="A1186" s="84">
        <v>2901</v>
      </c>
      <c r="B1186" s="87"/>
      <c r="C1186" s="87"/>
      <c r="D1186" s="87"/>
      <c r="E1186" s="87"/>
      <c r="F1186" s="87"/>
      <c r="G1186" s="87"/>
      <c r="H1186" s="87"/>
      <c r="I1186" s="87"/>
      <c r="J1186" s="87"/>
      <c r="K1186" s="129"/>
      <c r="L1186" s="241"/>
      <c r="M1186" s="101"/>
      <c r="N1186" s="232"/>
      <c r="O1186" s="205"/>
      <c r="P1186" s="106"/>
      <c r="Q1186" s="261"/>
      <c r="R1186" s="205"/>
    </row>
    <row r="1187" spans="1:18" ht="15.75" customHeight="1" x14ac:dyDescent="0.25">
      <c r="A1187" s="84">
        <v>2902</v>
      </c>
      <c r="B1187" s="87"/>
      <c r="C1187" s="87"/>
      <c r="D1187" s="87"/>
      <c r="E1187" s="87"/>
      <c r="F1187" s="87"/>
      <c r="G1187" s="87"/>
      <c r="H1187" s="87"/>
      <c r="I1187" s="87"/>
      <c r="J1187" s="87"/>
      <c r="K1187" s="129"/>
      <c r="L1187" s="241"/>
      <c r="M1187" s="101"/>
      <c r="N1187" s="232"/>
      <c r="O1187" s="205"/>
      <c r="P1187" s="106"/>
      <c r="Q1187" s="261"/>
      <c r="R1187" s="205"/>
    </row>
    <row r="1188" spans="1:18" ht="15.75" customHeight="1" x14ac:dyDescent="0.25">
      <c r="A1188" s="84">
        <v>3001</v>
      </c>
      <c r="B1188" s="87"/>
      <c r="C1188" s="87"/>
      <c r="D1188" s="87"/>
      <c r="E1188" s="87"/>
      <c r="F1188" s="87"/>
      <c r="G1188" s="87"/>
      <c r="H1188" s="87"/>
      <c r="I1188" s="87"/>
      <c r="J1188" s="87"/>
      <c r="K1188" s="129"/>
      <c r="L1188" s="241"/>
      <c r="M1188" s="101"/>
      <c r="N1188" s="232"/>
      <c r="O1188" s="205"/>
      <c r="P1188" s="106"/>
      <c r="Q1188" s="261"/>
      <c r="R1188" s="205"/>
    </row>
    <row r="1189" spans="1:18" ht="15.75" customHeight="1" x14ac:dyDescent="0.25">
      <c r="A1189" s="84">
        <v>3002</v>
      </c>
      <c r="B1189" s="87"/>
      <c r="C1189" s="87"/>
      <c r="D1189" s="87"/>
      <c r="E1189" s="87"/>
      <c r="F1189" s="87"/>
      <c r="G1189" s="87"/>
      <c r="H1189" s="87"/>
      <c r="I1189" s="87"/>
      <c r="J1189" s="87"/>
      <c r="K1189" s="129"/>
      <c r="L1189" s="241"/>
      <c r="M1189" s="101"/>
      <c r="N1189" s="232"/>
      <c r="O1189" s="101"/>
      <c r="P1189" s="232"/>
      <c r="Q1189" s="262"/>
      <c r="R1189" s="205"/>
    </row>
    <row r="1190" spans="1:18" ht="15.75" customHeight="1" x14ac:dyDescent="0.25">
      <c r="A1190" s="84">
        <v>3101</v>
      </c>
      <c r="B1190" s="87"/>
      <c r="C1190" s="87"/>
      <c r="D1190" s="87"/>
      <c r="E1190" s="87"/>
      <c r="F1190" s="87"/>
      <c r="G1190" s="87"/>
      <c r="H1190" s="87"/>
      <c r="I1190" s="87"/>
      <c r="J1190" s="87"/>
      <c r="K1190" s="129"/>
      <c r="L1190" s="241"/>
      <c r="M1190" s="101"/>
      <c r="N1190" s="232"/>
      <c r="O1190" s="111" t="s">
        <v>91</v>
      </c>
      <c r="P1190" s="112"/>
      <c r="Q1190" s="113">
        <f>K1193</f>
        <v>0</v>
      </c>
      <c r="R1190" s="114" t="s">
        <v>19</v>
      </c>
    </row>
    <row r="1191" spans="1:18" ht="15.75" customHeight="1" x14ac:dyDescent="0.25">
      <c r="A1191" s="84">
        <v>3102</v>
      </c>
      <c r="B1191" s="87"/>
      <c r="C1191" s="87"/>
      <c r="D1191" s="87"/>
      <c r="E1191" s="87"/>
      <c r="F1191" s="87"/>
      <c r="G1191" s="87"/>
      <c r="H1191" s="87"/>
      <c r="I1191" s="87"/>
      <c r="J1191" s="87"/>
      <c r="K1191" s="129"/>
      <c r="L1191" s="241"/>
      <c r="M1191" s="101"/>
      <c r="N1191" s="232"/>
      <c r="O1191" s="115" t="s">
        <v>92</v>
      </c>
      <c r="P1191" s="116" t="e">
        <f>IF(P1190/#REF!=0,"",P1190/#REF!)</f>
        <v>#REF!</v>
      </c>
      <c r="Q1191" s="117" t="e">
        <f>IF(P1190/Q1190=0,"",P1190/Q1190)</f>
        <v>#DIV/0!</v>
      </c>
      <c r="R1191" s="118" t="s">
        <v>93</v>
      </c>
    </row>
    <row r="1192" spans="1:18" ht="15.75" customHeight="1" x14ac:dyDescent="0.25">
      <c r="A1192" s="84">
        <v>3201</v>
      </c>
      <c r="B1192" s="87"/>
      <c r="C1192" s="87"/>
      <c r="D1192" s="87"/>
      <c r="E1192" s="87"/>
      <c r="F1192" s="87"/>
      <c r="G1192" s="87"/>
      <c r="H1192" s="87"/>
      <c r="I1192" s="87"/>
      <c r="J1192" s="87"/>
      <c r="K1192" s="129"/>
      <c r="L1192" s="243"/>
      <c r="M1192" s="244"/>
      <c r="N1192" s="245"/>
      <c r="O1192" s="120"/>
      <c r="P1192" s="121"/>
      <c r="Q1192" s="121"/>
      <c r="R1192" s="122"/>
    </row>
    <row r="1193" spans="1:18" ht="18" customHeight="1" x14ac:dyDescent="0.25">
      <c r="A1193" s="46"/>
      <c r="B1193" s="296" t="s">
        <v>111</v>
      </c>
      <c r="C1193" s="296"/>
      <c r="D1193" s="296"/>
      <c r="E1193" s="296"/>
      <c r="F1193" s="296"/>
      <c r="G1193" s="296"/>
      <c r="H1193" s="296"/>
      <c r="I1193" s="296"/>
      <c r="J1193" s="296"/>
      <c r="K1193" s="123">
        <f>SUM(K1177:K1189)</f>
        <v>0</v>
      </c>
      <c r="L1193" s="124">
        <f>K1185/B1177</f>
        <v>0</v>
      </c>
      <c r="M1193" s="124" t="str">
        <f>IF(K1193=0,"",K1193/B1177)</f>
        <v/>
      </c>
      <c r="N1193" s="124" t="e">
        <f>M1193-L1193</f>
        <v>#VALUE!</v>
      </c>
      <c r="O1193" s="1"/>
      <c r="P1193" s="2"/>
      <c r="Q1193" s="36"/>
      <c r="R1193" s="1"/>
    </row>
    <row r="1194" spans="1:18" ht="12.75" x14ac:dyDescent="0.2"/>
    <row r="1195" spans="1:18" ht="12.75" x14ac:dyDescent="0.2"/>
    <row r="1196" spans="1:18" ht="26.25" x14ac:dyDescent="0.4">
      <c r="A1196" s="2"/>
      <c r="B1196" s="340" t="s">
        <v>101</v>
      </c>
      <c r="C1196" s="315"/>
      <c r="D1196" s="315"/>
      <c r="E1196" s="315"/>
      <c r="F1196" s="315"/>
      <c r="G1196" s="315"/>
      <c r="H1196" s="315"/>
      <c r="I1196" s="315"/>
      <c r="J1196" s="315"/>
      <c r="K1196" s="208" t="s">
        <v>158</v>
      </c>
      <c r="L1196" s="1"/>
      <c r="M1196" s="1"/>
      <c r="N1196" s="2"/>
      <c r="O1196" s="1"/>
      <c r="P1196" s="2"/>
      <c r="Q1196" s="2"/>
      <c r="R1196" s="2"/>
    </row>
    <row r="1197" spans="1:18" ht="20.25" x14ac:dyDescent="0.2">
      <c r="A1197" s="334" t="s">
        <v>18</v>
      </c>
      <c r="B1197" s="318" t="s">
        <v>102</v>
      </c>
      <c r="C1197" s="319"/>
      <c r="D1197" s="319"/>
      <c r="E1197" s="319"/>
      <c r="F1197" s="319"/>
      <c r="G1197" s="319"/>
      <c r="H1197" s="319"/>
      <c r="I1197" s="319"/>
      <c r="J1197" s="335"/>
      <c r="K1197" s="341" t="s">
        <v>19</v>
      </c>
      <c r="L1197" s="323" t="s">
        <v>11</v>
      </c>
      <c r="M1197" s="323" t="s">
        <v>12</v>
      </c>
      <c r="N1197" s="323" t="s">
        <v>13</v>
      </c>
      <c r="O1197" s="323" t="s">
        <v>14</v>
      </c>
      <c r="P1197" s="323" t="s">
        <v>15</v>
      </c>
      <c r="Q1197" s="323" t="s">
        <v>16</v>
      </c>
      <c r="R1197" s="323" t="s">
        <v>103</v>
      </c>
    </row>
    <row r="1198" spans="1:18" ht="15.75" x14ac:dyDescent="0.25">
      <c r="A1198" s="317"/>
      <c r="B1198" s="84" t="s">
        <v>104</v>
      </c>
      <c r="C1198" s="84" t="s">
        <v>105</v>
      </c>
      <c r="D1198" s="84" t="s">
        <v>106</v>
      </c>
      <c r="E1198" s="84" t="s">
        <v>107</v>
      </c>
      <c r="F1198" s="84" t="s">
        <v>108</v>
      </c>
      <c r="G1198" s="84" t="s">
        <v>109</v>
      </c>
      <c r="H1198" s="84" t="s">
        <v>110</v>
      </c>
      <c r="I1198" s="84" t="s">
        <v>73</v>
      </c>
      <c r="J1198" s="84" t="s">
        <v>74</v>
      </c>
      <c r="K1198" s="322"/>
      <c r="L1198" s="317"/>
      <c r="M1198" s="317"/>
      <c r="N1198" s="317"/>
      <c r="O1198" s="317"/>
      <c r="P1198" s="317"/>
      <c r="Q1198" s="317"/>
      <c r="R1198" s="317"/>
    </row>
    <row r="1199" spans="1:18" ht="15.75" customHeight="1" x14ac:dyDescent="0.25">
      <c r="A1199" s="84">
        <v>2501</v>
      </c>
      <c r="B1199" s="87">
        <v>155</v>
      </c>
      <c r="C1199" s="87"/>
      <c r="D1199" s="87"/>
      <c r="E1199" s="87"/>
      <c r="F1199" s="87"/>
      <c r="G1199" s="87"/>
      <c r="H1199" s="87"/>
      <c r="I1199" s="87"/>
      <c r="J1199" s="87"/>
      <c r="K1199" s="129"/>
      <c r="L1199" s="238"/>
      <c r="M1199" s="239"/>
      <c r="N1199" s="240"/>
      <c r="O1199" s="254"/>
      <c r="P1199" s="92">
        <f>B1199</f>
        <v>155</v>
      </c>
      <c r="Q1199" s="255"/>
      <c r="R1199" s="254"/>
    </row>
    <row r="1200" spans="1:18" ht="15.75" customHeight="1" x14ac:dyDescent="0.25">
      <c r="A1200" s="84">
        <v>2502</v>
      </c>
      <c r="B1200" s="87"/>
      <c r="C1200" s="87"/>
      <c r="D1200" s="87"/>
      <c r="E1200" s="87"/>
      <c r="F1200" s="87"/>
      <c r="G1200" s="87"/>
      <c r="H1200" s="87"/>
      <c r="I1200" s="87"/>
      <c r="J1200" s="87"/>
      <c r="K1200" s="129"/>
      <c r="L1200" s="241"/>
      <c r="M1200" s="101"/>
      <c r="N1200" s="242"/>
      <c r="O1200" s="96" t="str">
        <f>IF(C1200=0,"",C1200/B1199)</f>
        <v/>
      </c>
      <c r="P1200" s="97"/>
      <c r="Q1200" s="256" t="str">
        <f t="shared" ref="Q1200:Q1206" si="167">IF(P1200=0,"",P1200/P1199)</f>
        <v/>
      </c>
      <c r="R1200" s="256" t="str">
        <f t="shared" ref="R1200:R1206" si="168">IF(P1200=0,"",100%-Q1200)</f>
        <v/>
      </c>
    </row>
    <row r="1201" spans="1:19" ht="15.75" customHeight="1" x14ac:dyDescent="0.25">
      <c r="A1201" s="84">
        <v>2601</v>
      </c>
      <c r="B1201" s="87"/>
      <c r="C1201" s="87"/>
      <c r="D1201" s="87"/>
      <c r="E1201" s="87"/>
      <c r="F1201" s="87"/>
      <c r="G1201" s="87"/>
      <c r="H1201" s="87"/>
      <c r="I1201" s="87"/>
      <c r="J1201" s="87"/>
      <c r="K1201" s="129"/>
      <c r="L1201" s="241"/>
      <c r="M1201" s="101"/>
      <c r="N1201" s="242"/>
      <c r="O1201" s="96" t="str">
        <f>IF(D1201=0,"",D1201/C1200)</f>
        <v/>
      </c>
      <c r="P1201" s="97"/>
      <c r="Q1201" s="256" t="str">
        <f t="shared" si="167"/>
        <v/>
      </c>
      <c r="R1201" s="256" t="str">
        <f t="shared" si="168"/>
        <v/>
      </c>
      <c r="S1201" s="152">
        <f>P1201/P1199</f>
        <v>0</v>
      </c>
    </row>
    <row r="1202" spans="1:19" ht="15.75" customHeight="1" x14ac:dyDescent="0.25">
      <c r="A1202" s="84">
        <v>2602</v>
      </c>
      <c r="B1202" s="87"/>
      <c r="C1202" s="87"/>
      <c r="D1202" s="87"/>
      <c r="E1202" s="87"/>
      <c r="F1202" s="87"/>
      <c r="G1202" s="87"/>
      <c r="H1202" s="87"/>
      <c r="I1202" s="87"/>
      <c r="J1202" s="87"/>
      <c r="K1202" s="129"/>
      <c r="L1202" s="241"/>
      <c r="M1202" s="101"/>
      <c r="N1202" s="242"/>
      <c r="O1202" s="96" t="str">
        <f>IF(E1202=0,"",E1202/D1201)</f>
        <v/>
      </c>
      <c r="P1202" s="97"/>
      <c r="Q1202" s="256" t="str">
        <f t="shared" si="167"/>
        <v/>
      </c>
      <c r="R1202" s="256" t="str">
        <f t="shared" si="168"/>
        <v/>
      </c>
    </row>
    <row r="1203" spans="1:19" ht="15.75" customHeight="1" x14ac:dyDescent="0.25">
      <c r="A1203" s="84">
        <v>2701</v>
      </c>
      <c r="B1203" s="87"/>
      <c r="C1203" s="87"/>
      <c r="D1203" s="87"/>
      <c r="E1203" s="87"/>
      <c r="F1203" s="87"/>
      <c r="G1203" s="87"/>
      <c r="H1203" s="87"/>
      <c r="I1203" s="87"/>
      <c r="J1203" s="87"/>
      <c r="K1203" s="129"/>
      <c r="L1203" s="241"/>
      <c r="M1203" s="101"/>
      <c r="N1203" s="242"/>
      <c r="O1203" s="96" t="str">
        <f>IF(F1203=0,"",F1203/E1202)</f>
        <v/>
      </c>
      <c r="P1203" s="97"/>
      <c r="Q1203" s="256" t="str">
        <f t="shared" si="167"/>
        <v/>
      </c>
      <c r="R1203" s="256" t="str">
        <f t="shared" si="168"/>
        <v/>
      </c>
    </row>
    <row r="1204" spans="1:19" ht="15.75" customHeight="1" x14ac:dyDescent="0.25">
      <c r="A1204" s="84">
        <v>2702</v>
      </c>
      <c r="B1204" s="87"/>
      <c r="C1204" s="87"/>
      <c r="D1204" s="87"/>
      <c r="E1204" s="87"/>
      <c r="F1204" s="87"/>
      <c r="G1204" s="87"/>
      <c r="H1204" s="87"/>
      <c r="I1204" s="87"/>
      <c r="J1204" s="87"/>
      <c r="K1204" s="129"/>
      <c r="L1204" s="241"/>
      <c r="M1204" s="101"/>
      <c r="N1204" s="242"/>
      <c r="O1204" s="96" t="str">
        <f>IF(G1204=0,"",G1204/F1203)</f>
        <v/>
      </c>
      <c r="P1204" s="97"/>
      <c r="Q1204" s="256" t="str">
        <f t="shared" si="167"/>
        <v/>
      </c>
      <c r="R1204" s="256" t="str">
        <f t="shared" si="168"/>
        <v/>
      </c>
    </row>
    <row r="1205" spans="1:19" ht="15.75" customHeight="1" x14ac:dyDescent="0.25">
      <c r="A1205" s="84">
        <v>2801</v>
      </c>
      <c r="B1205" s="87"/>
      <c r="C1205" s="87"/>
      <c r="D1205" s="87"/>
      <c r="E1205" s="87"/>
      <c r="F1205" s="87"/>
      <c r="G1205" s="87"/>
      <c r="H1205" s="87"/>
      <c r="I1205" s="87"/>
      <c r="J1205" s="87"/>
      <c r="K1205" s="129"/>
      <c r="L1205" s="241"/>
      <c r="M1205" s="101"/>
      <c r="N1205" s="242"/>
      <c r="O1205" s="96" t="str">
        <f>IF(H1205=0,"",H1205/G1204)</f>
        <v/>
      </c>
      <c r="P1205" s="97"/>
      <c r="Q1205" s="256" t="str">
        <f t="shared" si="167"/>
        <v/>
      </c>
      <c r="R1205" s="256" t="str">
        <f t="shared" si="168"/>
        <v/>
      </c>
    </row>
    <row r="1206" spans="1:19" ht="15.75" customHeight="1" x14ac:dyDescent="0.25">
      <c r="A1206" s="84">
        <v>2802</v>
      </c>
      <c r="B1206" s="87"/>
      <c r="C1206" s="87"/>
      <c r="D1206" s="87"/>
      <c r="E1206" s="87"/>
      <c r="F1206" s="87"/>
      <c r="G1206" s="87"/>
      <c r="H1206" s="87"/>
      <c r="I1206" s="87"/>
      <c r="J1206" s="87"/>
      <c r="K1206" s="129"/>
      <c r="L1206" s="241"/>
      <c r="M1206" s="101"/>
      <c r="N1206" s="242"/>
      <c r="O1206" s="96" t="e">
        <f>I1206/H1205</f>
        <v>#DIV/0!</v>
      </c>
      <c r="P1206" s="97"/>
      <c r="Q1206" s="256" t="str">
        <f t="shared" si="167"/>
        <v/>
      </c>
      <c r="R1206" s="126" t="str">
        <f t="shared" si="168"/>
        <v/>
      </c>
    </row>
    <row r="1207" spans="1:19" ht="15.75" customHeight="1" x14ac:dyDescent="0.25">
      <c r="A1207" s="84">
        <v>2901</v>
      </c>
      <c r="B1207" s="87"/>
      <c r="C1207" s="87"/>
      <c r="D1207" s="87"/>
      <c r="E1207" s="87"/>
      <c r="F1207" s="87"/>
      <c r="G1207" s="87"/>
      <c r="H1207" s="87"/>
      <c r="I1207" s="87"/>
      <c r="J1207" s="87"/>
      <c r="K1207" s="129"/>
      <c r="L1207" s="241"/>
      <c r="M1207" s="101"/>
      <c r="N1207" s="232"/>
      <c r="O1207" s="175"/>
      <c r="P1207" s="97"/>
      <c r="Q1207" s="175"/>
      <c r="R1207" s="257"/>
    </row>
    <row r="1208" spans="1:19" ht="15.75" customHeight="1" x14ac:dyDescent="0.25">
      <c r="A1208" s="84">
        <v>2902</v>
      </c>
      <c r="B1208" s="87"/>
      <c r="C1208" s="87"/>
      <c r="D1208" s="87"/>
      <c r="E1208" s="87"/>
      <c r="F1208" s="87"/>
      <c r="G1208" s="87"/>
      <c r="H1208" s="87"/>
      <c r="I1208" s="87"/>
      <c r="J1208" s="87"/>
      <c r="K1208" s="129"/>
      <c r="L1208" s="241"/>
      <c r="M1208" s="101"/>
      <c r="N1208" s="232"/>
      <c r="O1208" s="205"/>
      <c r="P1208" s="106"/>
      <c r="Q1208" s="261"/>
      <c r="R1208" s="205"/>
    </row>
    <row r="1209" spans="1:19" ht="15.75" customHeight="1" x14ac:dyDescent="0.25">
      <c r="A1209" s="84">
        <v>3001</v>
      </c>
      <c r="B1209" s="87"/>
      <c r="C1209" s="87"/>
      <c r="D1209" s="87"/>
      <c r="E1209" s="87"/>
      <c r="F1209" s="87"/>
      <c r="G1209" s="87"/>
      <c r="H1209" s="87"/>
      <c r="I1209" s="87"/>
      <c r="J1209" s="87"/>
      <c r="K1209" s="129"/>
      <c r="L1209" s="241"/>
      <c r="M1209" s="101"/>
      <c r="N1209" s="232"/>
      <c r="O1209" s="205"/>
      <c r="P1209" s="106"/>
      <c r="Q1209" s="261"/>
      <c r="R1209" s="205"/>
    </row>
    <row r="1210" spans="1:19" ht="15.75" customHeight="1" x14ac:dyDescent="0.25">
      <c r="A1210" s="84">
        <v>3002</v>
      </c>
      <c r="B1210" s="87"/>
      <c r="C1210" s="87"/>
      <c r="D1210" s="87"/>
      <c r="E1210" s="87"/>
      <c r="F1210" s="87"/>
      <c r="G1210" s="87"/>
      <c r="H1210" s="87"/>
      <c r="I1210" s="87"/>
      <c r="J1210" s="87"/>
      <c r="K1210" s="129"/>
      <c r="L1210" s="241"/>
      <c r="M1210" s="101"/>
      <c r="N1210" s="232"/>
      <c r="O1210" s="205"/>
      <c r="P1210" s="106"/>
      <c r="Q1210" s="261"/>
      <c r="R1210" s="205"/>
    </row>
    <row r="1211" spans="1:19" ht="15.75" customHeight="1" x14ac:dyDescent="0.25">
      <c r="A1211" s="84">
        <v>3101</v>
      </c>
      <c r="B1211" s="87"/>
      <c r="C1211" s="87"/>
      <c r="D1211" s="87"/>
      <c r="E1211" s="87"/>
      <c r="F1211" s="87"/>
      <c r="G1211" s="87"/>
      <c r="H1211" s="87"/>
      <c r="I1211" s="87"/>
      <c r="J1211" s="87"/>
      <c r="K1211" s="129"/>
      <c r="L1211" s="241"/>
      <c r="M1211" s="101"/>
      <c r="N1211" s="232"/>
      <c r="O1211" s="101"/>
      <c r="P1211" s="232"/>
      <c r="Q1211" s="262"/>
      <c r="R1211" s="205"/>
    </row>
    <row r="1212" spans="1:19" ht="15.75" customHeight="1" x14ac:dyDescent="0.25">
      <c r="A1212" s="84">
        <v>3102</v>
      </c>
      <c r="B1212" s="87"/>
      <c r="C1212" s="87"/>
      <c r="D1212" s="87"/>
      <c r="E1212" s="87"/>
      <c r="F1212" s="87"/>
      <c r="G1212" s="87"/>
      <c r="H1212" s="87"/>
      <c r="I1212" s="87"/>
      <c r="J1212" s="87"/>
      <c r="K1212" s="129"/>
      <c r="L1212" s="241"/>
      <c r="M1212" s="101"/>
      <c r="N1212" s="232"/>
      <c r="O1212" s="111" t="s">
        <v>91</v>
      </c>
      <c r="P1212" s="112"/>
      <c r="Q1212" s="113">
        <f>K1215</f>
        <v>0</v>
      </c>
      <c r="R1212" s="114" t="s">
        <v>19</v>
      </c>
    </row>
    <row r="1213" spans="1:19" ht="15.75" customHeight="1" x14ac:dyDescent="0.25">
      <c r="A1213" s="84">
        <v>3201</v>
      </c>
      <c r="B1213" s="87"/>
      <c r="C1213" s="87"/>
      <c r="D1213" s="87"/>
      <c r="E1213" s="87"/>
      <c r="F1213" s="87"/>
      <c r="G1213" s="87"/>
      <c r="H1213" s="87"/>
      <c r="I1213" s="87"/>
      <c r="J1213" s="87"/>
      <c r="K1213" s="129"/>
      <c r="L1213" s="241"/>
      <c r="M1213" s="101"/>
      <c r="N1213" s="232"/>
      <c r="O1213" s="115" t="s">
        <v>92</v>
      </c>
      <c r="P1213" s="116" t="str">
        <f>IF(P1212/B1199=0,"",P1212/B1199)</f>
        <v/>
      </c>
      <c r="Q1213" s="117" t="e">
        <f>IF(P1212/Q1212=0,"",P1212/Q1212)</f>
        <v>#DIV/0!</v>
      </c>
      <c r="R1213" s="118" t="s">
        <v>93</v>
      </c>
    </row>
    <row r="1214" spans="1:19" ht="15.75" customHeight="1" x14ac:dyDescent="0.25">
      <c r="A1214" s="84">
        <v>3202</v>
      </c>
      <c r="B1214" s="87"/>
      <c r="C1214" s="87"/>
      <c r="D1214" s="87"/>
      <c r="E1214" s="87"/>
      <c r="F1214" s="87"/>
      <c r="G1214" s="87"/>
      <c r="H1214" s="87"/>
      <c r="I1214" s="87"/>
      <c r="J1214" s="87"/>
      <c r="K1214" s="129"/>
      <c r="L1214" s="243"/>
      <c r="M1214" s="244"/>
      <c r="N1214" s="245"/>
      <c r="O1214" s="120"/>
      <c r="P1214" s="121"/>
      <c r="Q1214" s="121"/>
      <c r="R1214" s="122"/>
    </row>
    <row r="1215" spans="1:19" ht="18" customHeight="1" x14ac:dyDescent="0.25">
      <c r="A1215" s="46"/>
      <c r="B1215" s="296" t="s">
        <v>111</v>
      </c>
      <c r="C1215" s="296"/>
      <c r="D1215" s="296"/>
      <c r="E1215" s="296"/>
      <c r="F1215" s="296"/>
      <c r="G1215" s="296"/>
      <c r="H1215" s="296"/>
      <c r="I1215" s="296"/>
      <c r="J1215" s="296"/>
      <c r="K1215" s="123">
        <f>SUM(K1199:K1211)</f>
        <v>0</v>
      </c>
      <c r="L1215" s="124" t="str">
        <f>IF(K1207=0,"",K1207/B1199)</f>
        <v/>
      </c>
      <c r="M1215" s="124" t="str">
        <f>IF(K1215=0,"",K1215/B1199)</f>
        <v/>
      </c>
      <c r="N1215" s="124" t="e">
        <f>M1215-L1215</f>
        <v>#VALUE!</v>
      </c>
      <c r="O1215" s="1"/>
      <c r="P1215" s="2"/>
      <c r="Q1215" s="36"/>
      <c r="R1215" s="1"/>
    </row>
    <row r="1216" spans="1:19" ht="12.75" customHeight="1" x14ac:dyDescent="0.2"/>
    <row r="1217" ht="12.75" customHeight="1" x14ac:dyDescent="0.2"/>
    <row r="1218" ht="12.75" customHeight="1" x14ac:dyDescent="0.2"/>
    <row r="1219" ht="12.75" customHeight="1" x14ac:dyDescent="0.2"/>
    <row r="1220" ht="12.75" customHeight="1" x14ac:dyDescent="0.2"/>
    <row r="1221" ht="12.75" customHeight="1" x14ac:dyDescent="0.2"/>
    <row r="1222" ht="12.75" customHeight="1" x14ac:dyDescent="0.2"/>
    <row r="1223" ht="12.75" customHeight="1" x14ac:dyDescent="0.2"/>
    <row r="1224" ht="12.75" customHeight="1" x14ac:dyDescent="0.2"/>
    <row r="1225" ht="12.75" customHeight="1" x14ac:dyDescent="0.2"/>
    <row r="1226" ht="12.75" customHeight="1" x14ac:dyDescent="0.2"/>
    <row r="1227" ht="12.75" customHeight="1" x14ac:dyDescent="0.2"/>
    <row r="1228" ht="12.75" customHeight="1" x14ac:dyDescent="0.2"/>
    <row r="1229" ht="12.75" customHeight="1" x14ac:dyDescent="0.2"/>
    <row r="1230" ht="12.75" customHeight="1" x14ac:dyDescent="0.2"/>
    <row r="1231" ht="12.75" customHeight="1" x14ac:dyDescent="0.2"/>
    <row r="1232" ht="12.75" customHeight="1" x14ac:dyDescent="0.2"/>
    <row r="1233" ht="12.75" customHeight="1" x14ac:dyDescent="0.2"/>
    <row r="1234" ht="12.75" customHeight="1" x14ac:dyDescent="0.2"/>
    <row r="1235" ht="12.75" customHeight="1" x14ac:dyDescent="0.2"/>
    <row r="1236" ht="12.75" customHeight="1" x14ac:dyDescent="0.2"/>
    <row r="1237" ht="12.75" customHeight="1" x14ac:dyDescent="0.2"/>
    <row r="1238" ht="12.75" customHeight="1" x14ac:dyDescent="0.2"/>
    <row r="1239" ht="12.75" customHeight="1" x14ac:dyDescent="0.2"/>
    <row r="1240" ht="12.75" customHeight="1" x14ac:dyDescent="0.2"/>
    <row r="1241" ht="12.75" customHeight="1" x14ac:dyDescent="0.2"/>
    <row r="1242" ht="12.75" customHeight="1" x14ac:dyDescent="0.2"/>
    <row r="1243" ht="12.75" customHeight="1" x14ac:dyDescent="0.2"/>
    <row r="1244" ht="12.75" customHeight="1" x14ac:dyDescent="0.2"/>
    <row r="1245" ht="12.75" customHeight="1" x14ac:dyDescent="0.2"/>
    <row r="1246" ht="12.75" customHeight="1" x14ac:dyDescent="0.2"/>
    <row r="1247" ht="12.75" customHeight="1" x14ac:dyDescent="0.2"/>
    <row r="1248" ht="12.75" customHeight="1" x14ac:dyDescent="0.2"/>
    <row r="1249" ht="12.75" customHeight="1" x14ac:dyDescent="0.2"/>
    <row r="1250" ht="12.75" customHeight="1" x14ac:dyDescent="0.2"/>
    <row r="1251" ht="12.75" customHeight="1" x14ac:dyDescent="0.2"/>
    <row r="1252" ht="12.75" customHeight="1" x14ac:dyDescent="0.2"/>
    <row r="1253" ht="12.75" customHeight="1" x14ac:dyDescent="0.2"/>
    <row r="1254" ht="12.75" customHeight="1" x14ac:dyDescent="0.2"/>
    <row r="1255" ht="12.75" customHeight="1" x14ac:dyDescent="0.2"/>
    <row r="1256" ht="12.75" customHeight="1" x14ac:dyDescent="0.2"/>
    <row r="1257" ht="12.75" customHeight="1" x14ac:dyDescent="0.2"/>
    <row r="1258" ht="12.75" customHeight="1" x14ac:dyDescent="0.2"/>
    <row r="1259" ht="12.75" customHeight="1" x14ac:dyDescent="0.2"/>
    <row r="1260" ht="12.75" customHeight="1" x14ac:dyDescent="0.2"/>
    <row r="1261" ht="12.75" customHeight="1" x14ac:dyDescent="0.2"/>
    <row r="1262" ht="12.75" customHeight="1" x14ac:dyDescent="0.2"/>
    <row r="1263" ht="12.75" customHeight="1" x14ac:dyDescent="0.2"/>
    <row r="1264" ht="12.75" customHeight="1" x14ac:dyDescent="0.2"/>
    <row r="1265" ht="12.75" customHeight="1" x14ac:dyDescent="0.2"/>
    <row r="1266" ht="12.75" customHeight="1" x14ac:dyDescent="0.2"/>
    <row r="1267" ht="12.75" customHeight="1" x14ac:dyDescent="0.2"/>
    <row r="1268" ht="12.75" customHeight="1" x14ac:dyDescent="0.2"/>
    <row r="1269" ht="12.75" customHeight="1" x14ac:dyDescent="0.2"/>
    <row r="1270" ht="12.75" customHeight="1" x14ac:dyDescent="0.2"/>
    <row r="1271" ht="12.75" customHeight="1" x14ac:dyDescent="0.2"/>
    <row r="1272" ht="12.75" customHeight="1" x14ac:dyDescent="0.2"/>
    <row r="1273" ht="12.75" customHeight="1" x14ac:dyDescent="0.2"/>
    <row r="1274" ht="12.75" customHeight="1" x14ac:dyDescent="0.2"/>
    <row r="1275" ht="12.75" customHeight="1" x14ac:dyDescent="0.2"/>
    <row r="1276" ht="12.75" customHeight="1" x14ac:dyDescent="0.2"/>
    <row r="1277" ht="12.75" customHeight="1" x14ac:dyDescent="0.2"/>
    <row r="1278" ht="12.75" customHeight="1" x14ac:dyDescent="0.2"/>
    <row r="1279" ht="12.75" customHeight="1" x14ac:dyDescent="0.2"/>
    <row r="1280" ht="12.75" customHeight="1" x14ac:dyDescent="0.2"/>
    <row r="1281" ht="12.75" customHeight="1" x14ac:dyDescent="0.2"/>
    <row r="1282" ht="12.75" customHeight="1" x14ac:dyDescent="0.2"/>
    <row r="1283" ht="12.75" customHeight="1" x14ac:dyDescent="0.2"/>
    <row r="1284" ht="12.75" customHeight="1" x14ac:dyDescent="0.2"/>
    <row r="1285" ht="12.75" customHeight="1" x14ac:dyDescent="0.2"/>
    <row r="1286" ht="12.75" customHeight="1" x14ac:dyDescent="0.2"/>
    <row r="1287" ht="12.75" customHeight="1" x14ac:dyDescent="0.2"/>
    <row r="1288" ht="12.75" customHeight="1" x14ac:dyDescent="0.2"/>
    <row r="1289" ht="12.75" customHeight="1" x14ac:dyDescent="0.2"/>
    <row r="1290" ht="12.75" customHeight="1" x14ac:dyDescent="0.2"/>
    <row r="1291" ht="12.75" customHeight="1" x14ac:dyDescent="0.2"/>
    <row r="1292" ht="12.75" customHeight="1" x14ac:dyDescent="0.2"/>
    <row r="1293" ht="12.75" customHeight="1" x14ac:dyDescent="0.2"/>
    <row r="1294" ht="12.75" customHeight="1" x14ac:dyDescent="0.2"/>
    <row r="1295" ht="12.75" customHeight="1" x14ac:dyDescent="0.2"/>
    <row r="1296" ht="12.75" customHeight="1" x14ac:dyDescent="0.2"/>
    <row r="1297" ht="12.75" customHeight="1" x14ac:dyDescent="0.2"/>
    <row r="1298" ht="12.75" customHeight="1" x14ac:dyDescent="0.2"/>
    <row r="1299" ht="12.75" customHeight="1" x14ac:dyDescent="0.2"/>
    <row r="1300" ht="12.75" customHeight="1" x14ac:dyDescent="0.2"/>
    <row r="1301" ht="12.75" customHeight="1" x14ac:dyDescent="0.2"/>
    <row r="1302" ht="12.75" customHeight="1" x14ac:dyDescent="0.2"/>
    <row r="1303" ht="12.75" customHeight="1" x14ac:dyDescent="0.2"/>
    <row r="1304" ht="12.75" customHeight="1" x14ac:dyDescent="0.2"/>
    <row r="1305" ht="12.75" customHeight="1" x14ac:dyDescent="0.2"/>
    <row r="1306" ht="12.75" customHeight="1" x14ac:dyDescent="0.2"/>
    <row r="1307" ht="12.75" customHeight="1" x14ac:dyDescent="0.2"/>
    <row r="1308" ht="12.75" customHeight="1" x14ac:dyDescent="0.2"/>
    <row r="1309" ht="12.75" customHeight="1" x14ac:dyDescent="0.2"/>
    <row r="1310" ht="12.75" customHeight="1" x14ac:dyDescent="0.2"/>
    <row r="1311" ht="12.75" customHeight="1" x14ac:dyDescent="0.2"/>
    <row r="1312" ht="12.75" customHeight="1" x14ac:dyDescent="0.2"/>
    <row r="1313" ht="12.75" customHeight="1" x14ac:dyDescent="0.2"/>
    <row r="1314" ht="12.75" customHeight="1" x14ac:dyDescent="0.2"/>
    <row r="1315" ht="12.75" customHeight="1" x14ac:dyDescent="0.2"/>
    <row r="1316" ht="12.75" customHeight="1" x14ac:dyDescent="0.2"/>
    <row r="1317" ht="12.75" customHeight="1" x14ac:dyDescent="0.2"/>
    <row r="1318" ht="12.75" customHeight="1" x14ac:dyDescent="0.2"/>
    <row r="1319" ht="12.75" customHeight="1" x14ac:dyDescent="0.2"/>
    <row r="1320" ht="12.75" customHeight="1" x14ac:dyDescent="0.2"/>
    <row r="1321" ht="12.75" customHeight="1" x14ac:dyDescent="0.2"/>
    <row r="1322" ht="12.75" customHeight="1" x14ac:dyDescent="0.2"/>
    <row r="1323" ht="12.75" customHeight="1" x14ac:dyDescent="0.2"/>
    <row r="1324" ht="12.75" customHeight="1" x14ac:dyDescent="0.2"/>
    <row r="1325" ht="12.75" customHeight="1" x14ac:dyDescent="0.2"/>
    <row r="1326" ht="12.75" customHeight="1" x14ac:dyDescent="0.2"/>
    <row r="1327" ht="12.75" customHeight="1" x14ac:dyDescent="0.2"/>
    <row r="1328" ht="12.75" customHeight="1" x14ac:dyDescent="0.2"/>
    <row r="1329" ht="12.75" customHeight="1" x14ac:dyDescent="0.2"/>
    <row r="1330" ht="12.75" customHeight="1" x14ac:dyDescent="0.2"/>
    <row r="1331" ht="12.75" customHeight="1" x14ac:dyDescent="0.2"/>
    <row r="1332" ht="12.75" customHeight="1" x14ac:dyDescent="0.2"/>
    <row r="1333" ht="12.75" customHeight="1" x14ac:dyDescent="0.2"/>
    <row r="1334" ht="12.75" customHeight="1" x14ac:dyDescent="0.2"/>
    <row r="1335" ht="12.75" customHeight="1" x14ac:dyDescent="0.2"/>
    <row r="1336" ht="12.75" customHeight="1" x14ac:dyDescent="0.2"/>
    <row r="1337" ht="12.75" customHeight="1" x14ac:dyDescent="0.2"/>
    <row r="1338" ht="12.75" customHeight="1" x14ac:dyDescent="0.2"/>
    <row r="1339" ht="12.75" customHeight="1" x14ac:dyDescent="0.2"/>
    <row r="1340" ht="12.75" customHeight="1" x14ac:dyDescent="0.2"/>
    <row r="1341" ht="12.75" customHeight="1" x14ac:dyDescent="0.2"/>
    <row r="1342" ht="12.75" customHeight="1" x14ac:dyDescent="0.2"/>
    <row r="1343" ht="12.75" customHeight="1" x14ac:dyDescent="0.2"/>
    <row r="1344" ht="12.75" customHeight="1" x14ac:dyDescent="0.2"/>
    <row r="1345" ht="12.75" customHeight="1" x14ac:dyDescent="0.2"/>
    <row r="1346" ht="12.75" customHeight="1" x14ac:dyDescent="0.2"/>
    <row r="1347" ht="12.75" customHeight="1" x14ac:dyDescent="0.2"/>
    <row r="1348" ht="12.75" customHeight="1" x14ac:dyDescent="0.2"/>
    <row r="1349" ht="12.75" customHeight="1" x14ac:dyDescent="0.2"/>
    <row r="1350" ht="12.75" customHeight="1" x14ac:dyDescent="0.2"/>
    <row r="1351" ht="12.75" customHeight="1" x14ac:dyDescent="0.2"/>
    <row r="1352" ht="12.75" customHeight="1" x14ac:dyDescent="0.2"/>
    <row r="1353" ht="12.75" customHeight="1" x14ac:dyDescent="0.2"/>
    <row r="1354" ht="12.75" customHeight="1" x14ac:dyDescent="0.2"/>
    <row r="1355" ht="12.75" customHeight="1" x14ac:dyDescent="0.2"/>
    <row r="1356" ht="12.75" customHeight="1" x14ac:dyDescent="0.2"/>
    <row r="1357" ht="12.75" customHeight="1" x14ac:dyDescent="0.2"/>
    <row r="1358" ht="12.75" customHeight="1" x14ac:dyDescent="0.2"/>
    <row r="1359" ht="12.75" customHeight="1" x14ac:dyDescent="0.2"/>
    <row r="1360" ht="12.75" customHeight="1" x14ac:dyDescent="0.2"/>
    <row r="1361" ht="12.75" customHeight="1" x14ac:dyDescent="0.2"/>
    <row r="1362" ht="12.75" customHeight="1" x14ac:dyDescent="0.2"/>
    <row r="1363" ht="12.75" customHeight="1" x14ac:dyDescent="0.2"/>
    <row r="1364" ht="12.75" customHeight="1" x14ac:dyDescent="0.2"/>
    <row r="1365" ht="12.75" customHeight="1" x14ac:dyDescent="0.2"/>
    <row r="1366" ht="12.75" customHeight="1" x14ac:dyDescent="0.2"/>
    <row r="1367" ht="12.75" customHeight="1" x14ac:dyDescent="0.2"/>
    <row r="1368" ht="12.75" customHeight="1" x14ac:dyDescent="0.2"/>
    <row r="1369" ht="12.75" customHeight="1" x14ac:dyDescent="0.2"/>
    <row r="1370" ht="12.75" customHeight="1" x14ac:dyDescent="0.2"/>
    <row r="1371" ht="12.75" customHeight="1" x14ac:dyDescent="0.2"/>
    <row r="1372" ht="12.75" customHeight="1" x14ac:dyDescent="0.2"/>
    <row r="1373" ht="12.75" customHeight="1" x14ac:dyDescent="0.2"/>
    <row r="1374" ht="12.75" customHeight="1" x14ac:dyDescent="0.2"/>
    <row r="1375" ht="12.75" customHeight="1" x14ac:dyDescent="0.2"/>
    <row r="1376" ht="12.75" customHeight="1" x14ac:dyDescent="0.2"/>
    <row r="1377" ht="12.75" customHeight="1" x14ac:dyDescent="0.2"/>
    <row r="1378" ht="12.75" customHeight="1" x14ac:dyDescent="0.2"/>
    <row r="1379" ht="12.75" customHeight="1" x14ac:dyDescent="0.2"/>
    <row r="1380" ht="12.75" customHeight="1" x14ac:dyDescent="0.2"/>
    <row r="1381" ht="12.75" customHeight="1" x14ac:dyDescent="0.2"/>
    <row r="1382" ht="12.75" customHeight="1" x14ac:dyDescent="0.2"/>
    <row r="1383" ht="12.75" customHeight="1" x14ac:dyDescent="0.2"/>
    <row r="1384" ht="12.75" customHeight="1" x14ac:dyDescent="0.2"/>
    <row r="1385" ht="12.75" customHeight="1" x14ac:dyDescent="0.2"/>
    <row r="1386" ht="12.75" customHeight="1" x14ac:dyDescent="0.2"/>
    <row r="1387" ht="12.75" customHeight="1" x14ac:dyDescent="0.2"/>
    <row r="1388" ht="12.75" customHeight="1" x14ac:dyDescent="0.2"/>
    <row r="1389" ht="12.75" customHeight="1" x14ac:dyDescent="0.2"/>
    <row r="1390" ht="12.75" customHeight="1" x14ac:dyDescent="0.2"/>
    <row r="1391" ht="12.75" customHeight="1" x14ac:dyDescent="0.2"/>
    <row r="1392" ht="12.75" customHeight="1" x14ac:dyDescent="0.2"/>
    <row r="1393" ht="12.75" customHeight="1" x14ac:dyDescent="0.2"/>
    <row r="1394" ht="12.75" customHeight="1" x14ac:dyDescent="0.2"/>
    <row r="1395" ht="12.75" customHeight="1" x14ac:dyDescent="0.2"/>
    <row r="1396" ht="12.75" customHeight="1" x14ac:dyDescent="0.2"/>
    <row r="1397" ht="12.75" customHeight="1" x14ac:dyDescent="0.2"/>
    <row r="1398" ht="12.75" customHeight="1" x14ac:dyDescent="0.2"/>
    <row r="1399" ht="12.75" customHeight="1" x14ac:dyDescent="0.2"/>
    <row r="1400" ht="12.75" customHeight="1" x14ac:dyDescent="0.2"/>
    <row r="1401" ht="12.75" customHeight="1" x14ac:dyDescent="0.2"/>
    <row r="1402" ht="12.75" customHeight="1" x14ac:dyDescent="0.2"/>
    <row r="1403" ht="12.75" customHeight="1" x14ac:dyDescent="0.2"/>
    <row r="1404" ht="12.75" customHeight="1" x14ac:dyDescent="0.2"/>
    <row r="1405" ht="12.75" customHeight="1" x14ac:dyDescent="0.2"/>
    <row r="1406" ht="12.75" customHeight="1" x14ac:dyDescent="0.2"/>
    <row r="1407" ht="12.75" customHeight="1" x14ac:dyDescent="0.2"/>
    <row r="1408" ht="12.75" customHeight="1" x14ac:dyDescent="0.2"/>
    <row r="1409" ht="12.75" customHeight="1" x14ac:dyDescent="0.2"/>
    <row r="1410" ht="12.75" customHeight="1" x14ac:dyDescent="0.2"/>
    <row r="1411" ht="12.75" customHeight="1" x14ac:dyDescent="0.2"/>
    <row r="1412" ht="12.75" customHeight="1" x14ac:dyDescent="0.2"/>
    <row r="1413" ht="12.75" customHeight="1" x14ac:dyDescent="0.2"/>
    <row r="1414" ht="12.75" customHeight="1" x14ac:dyDescent="0.2"/>
    <row r="1415" ht="12.75" customHeight="1" x14ac:dyDescent="0.2"/>
    <row r="1416" ht="12.75" customHeight="1" x14ac:dyDescent="0.2"/>
    <row r="1417" ht="12.75" customHeight="1" x14ac:dyDescent="0.2"/>
    <row r="1418" ht="12.75" customHeight="1" x14ac:dyDescent="0.2"/>
    <row r="1419" ht="12.75" customHeight="1" x14ac:dyDescent="0.2"/>
    <row r="1420" ht="12.75" customHeight="1" x14ac:dyDescent="0.2"/>
    <row r="1421" ht="12.75" customHeight="1" x14ac:dyDescent="0.2"/>
    <row r="1422" ht="12.75" customHeight="1" x14ac:dyDescent="0.2"/>
    <row r="1423" ht="12.75" customHeight="1" x14ac:dyDescent="0.2"/>
    <row r="1424" ht="12.75" customHeight="1" x14ac:dyDescent="0.2"/>
    <row r="1425" ht="12.75" customHeight="1" x14ac:dyDescent="0.2"/>
    <row r="1426" ht="12.75" customHeight="1" x14ac:dyDescent="0.2"/>
    <row r="1427" ht="12.75" customHeight="1" x14ac:dyDescent="0.2"/>
    <row r="1428" ht="12.75" customHeight="1" x14ac:dyDescent="0.2"/>
    <row r="1429" ht="12.75" customHeight="1" x14ac:dyDescent="0.2"/>
    <row r="1430" ht="12.75" customHeight="1" x14ac:dyDescent="0.2"/>
    <row r="1431" ht="12.75" customHeight="1" x14ac:dyDescent="0.2"/>
    <row r="1432" ht="12.75" customHeight="1" x14ac:dyDescent="0.2"/>
    <row r="1433" ht="12.75" customHeight="1" x14ac:dyDescent="0.2"/>
    <row r="1434" ht="12.75" customHeight="1" x14ac:dyDescent="0.2"/>
    <row r="1435" ht="12.75" customHeight="1" x14ac:dyDescent="0.2"/>
    <row r="1436" ht="12.75" customHeight="1" x14ac:dyDescent="0.2"/>
    <row r="1437" ht="12.75" customHeight="1" x14ac:dyDescent="0.2"/>
    <row r="1438" ht="12.75" customHeight="1" x14ac:dyDescent="0.2"/>
    <row r="1439" ht="12.75" customHeight="1" x14ac:dyDescent="0.2"/>
    <row r="1440" ht="12.75" customHeight="1" x14ac:dyDescent="0.2"/>
    <row r="1441" ht="12.75" customHeight="1" x14ac:dyDescent="0.2"/>
    <row r="1442" ht="12.75" customHeight="1" x14ac:dyDescent="0.2"/>
    <row r="1443" ht="12.75" customHeight="1" x14ac:dyDescent="0.2"/>
    <row r="1444" ht="12.75" customHeight="1" x14ac:dyDescent="0.2"/>
    <row r="1445" ht="12.75" customHeight="1" x14ac:dyDescent="0.2"/>
    <row r="1446" ht="12.75" customHeight="1" x14ac:dyDescent="0.2"/>
    <row r="1447" ht="12.75" customHeight="1" x14ac:dyDescent="0.2"/>
    <row r="1448" ht="12.75" customHeight="1" x14ac:dyDescent="0.2"/>
    <row r="1449" ht="12.75" customHeight="1" x14ac:dyDescent="0.2"/>
    <row r="1450" ht="12.75" customHeight="1" x14ac:dyDescent="0.2"/>
    <row r="1451" ht="12.75" customHeight="1" x14ac:dyDescent="0.2"/>
    <row r="1452" ht="12.75" customHeight="1" x14ac:dyDescent="0.2"/>
    <row r="1453" ht="12.75" customHeight="1" x14ac:dyDescent="0.2"/>
    <row r="1454" ht="12.75" customHeight="1" x14ac:dyDescent="0.2"/>
    <row r="1455" ht="12.75" customHeight="1" x14ac:dyDescent="0.2"/>
    <row r="1456" ht="12.75" customHeight="1" x14ac:dyDescent="0.2"/>
    <row r="1457" ht="12.75" customHeight="1" x14ac:dyDescent="0.2"/>
    <row r="1458" ht="12.75" customHeight="1" x14ac:dyDescent="0.2"/>
    <row r="1459" ht="12.75" customHeight="1" x14ac:dyDescent="0.2"/>
    <row r="1460" ht="12.75" customHeight="1" x14ac:dyDescent="0.2"/>
    <row r="1461" ht="12.75" customHeight="1" x14ac:dyDescent="0.2"/>
    <row r="1462" ht="12.75" customHeight="1" x14ac:dyDescent="0.2"/>
    <row r="1463" ht="12.75" customHeight="1" x14ac:dyDescent="0.2"/>
    <row r="1464" ht="12.75" customHeight="1" x14ac:dyDescent="0.2"/>
    <row r="1465" ht="12.75" customHeight="1" x14ac:dyDescent="0.2"/>
    <row r="1466" ht="12.75" customHeight="1" x14ac:dyDescent="0.2"/>
    <row r="1467" ht="12.75" customHeight="1" x14ac:dyDescent="0.2"/>
    <row r="1468" ht="12.75" customHeight="1" x14ac:dyDescent="0.2"/>
    <row r="1469" ht="12.75" customHeight="1" x14ac:dyDescent="0.2"/>
    <row r="1470" ht="12.75" customHeight="1" x14ac:dyDescent="0.2"/>
    <row r="1471" ht="12.75" customHeight="1" x14ac:dyDescent="0.2"/>
    <row r="1472" ht="12.75" customHeight="1" x14ac:dyDescent="0.2"/>
    <row r="1473" ht="12.75" customHeight="1" x14ac:dyDescent="0.2"/>
    <row r="1474" ht="12.75" customHeight="1" x14ac:dyDescent="0.2"/>
    <row r="1475" ht="12.75" customHeight="1" x14ac:dyDescent="0.2"/>
    <row r="1476" ht="12.75" customHeight="1" x14ac:dyDescent="0.2"/>
    <row r="1477" ht="12.75" customHeight="1" x14ac:dyDescent="0.2"/>
    <row r="1478" ht="12.75" customHeight="1" x14ac:dyDescent="0.2"/>
    <row r="1479" ht="12.75" customHeight="1" x14ac:dyDescent="0.2"/>
    <row r="1480" ht="12.75" customHeight="1" x14ac:dyDescent="0.2"/>
    <row r="1481" ht="12.75" customHeight="1" x14ac:dyDescent="0.2"/>
    <row r="1482" ht="12.75" customHeight="1" x14ac:dyDescent="0.2"/>
    <row r="1483" ht="12.75" customHeight="1" x14ac:dyDescent="0.2"/>
    <row r="1484" ht="12.75" customHeight="1" x14ac:dyDescent="0.2"/>
    <row r="1485" ht="12.75" customHeight="1" x14ac:dyDescent="0.2"/>
    <row r="1486" ht="12.75" customHeight="1" x14ac:dyDescent="0.2"/>
    <row r="1487" ht="12.75" customHeight="1" x14ac:dyDescent="0.2"/>
    <row r="1488" ht="12.75" customHeight="1" x14ac:dyDescent="0.2"/>
    <row r="1489" ht="12.75" customHeight="1" x14ac:dyDescent="0.2"/>
    <row r="1490" ht="12.75" customHeight="1" x14ac:dyDescent="0.2"/>
    <row r="1491" ht="12.75" customHeight="1" x14ac:dyDescent="0.2"/>
    <row r="1492" ht="12.75" customHeight="1" x14ac:dyDescent="0.2"/>
    <row r="1493" ht="12.75" customHeight="1" x14ac:dyDescent="0.2"/>
    <row r="1494" ht="12.75" customHeight="1" x14ac:dyDescent="0.2"/>
    <row r="1495" ht="12.75" customHeight="1" x14ac:dyDescent="0.2"/>
    <row r="1496" ht="12.75" customHeight="1" x14ac:dyDescent="0.2"/>
    <row r="1497" ht="12.75" customHeight="1" x14ac:dyDescent="0.2"/>
    <row r="1498" ht="12.75" customHeight="1" x14ac:dyDescent="0.2"/>
    <row r="1499" ht="12.75" customHeight="1" x14ac:dyDescent="0.2"/>
    <row r="1500" ht="12.75" customHeight="1" x14ac:dyDescent="0.2"/>
    <row r="1501" ht="12.75" customHeight="1" x14ac:dyDescent="0.2"/>
    <row r="1502" ht="12.75" customHeight="1" x14ac:dyDescent="0.2"/>
    <row r="1503" ht="12.75" customHeight="1" x14ac:dyDescent="0.2"/>
    <row r="1504" ht="12.75" customHeight="1" x14ac:dyDescent="0.2"/>
    <row r="1505" ht="12.75" customHeight="1" x14ac:dyDescent="0.2"/>
    <row r="1506" ht="12.75" customHeight="1" x14ac:dyDescent="0.2"/>
    <row r="1507" ht="12.75" customHeight="1" x14ac:dyDescent="0.2"/>
    <row r="1508" ht="12.75" customHeight="1" x14ac:dyDescent="0.2"/>
    <row r="1509" ht="12.75" customHeight="1" x14ac:dyDescent="0.2"/>
    <row r="1510" ht="12.75" customHeight="1" x14ac:dyDescent="0.2"/>
    <row r="1511" ht="12.75" customHeight="1" x14ac:dyDescent="0.2"/>
    <row r="1512" ht="12.75" customHeight="1" x14ac:dyDescent="0.2"/>
    <row r="1513" ht="12.75" customHeight="1" x14ac:dyDescent="0.2"/>
    <row r="1514" ht="12.75" customHeight="1" x14ac:dyDescent="0.2"/>
    <row r="1515" ht="12.75" customHeight="1" x14ac:dyDescent="0.2"/>
    <row r="1516" ht="12.75" customHeight="1" x14ac:dyDescent="0.2"/>
    <row r="1517" ht="12.75" customHeight="1" x14ac:dyDescent="0.2"/>
    <row r="1518" ht="12.75" customHeight="1" x14ac:dyDescent="0.2"/>
    <row r="1519" ht="12.75" customHeight="1" x14ac:dyDescent="0.2"/>
    <row r="1520" ht="12.75" customHeight="1" x14ac:dyDescent="0.2"/>
    <row r="1521" ht="12.75" customHeight="1" x14ac:dyDescent="0.2"/>
    <row r="1522" ht="12.75" customHeight="1" x14ac:dyDescent="0.2"/>
    <row r="1523" ht="12.75" customHeight="1" x14ac:dyDescent="0.2"/>
    <row r="1524" ht="12.75" customHeight="1" x14ac:dyDescent="0.2"/>
    <row r="1525" ht="12.75" customHeight="1" x14ac:dyDescent="0.2"/>
    <row r="1526" ht="12.75" customHeight="1" x14ac:dyDescent="0.2"/>
    <row r="1527" ht="12.75" customHeight="1" x14ac:dyDescent="0.2"/>
    <row r="1528" ht="12.75" customHeight="1" x14ac:dyDescent="0.2"/>
    <row r="1529" ht="12.75" customHeight="1" x14ac:dyDescent="0.2"/>
    <row r="1530" ht="12.75" customHeight="1" x14ac:dyDescent="0.2"/>
    <row r="1531" ht="12.75" customHeight="1" x14ac:dyDescent="0.2"/>
    <row r="1532" ht="12.75" customHeight="1" x14ac:dyDescent="0.2"/>
    <row r="1533" ht="12.75" customHeight="1" x14ac:dyDescent="0.2"/>
    <row r="1534" ht="12.75" customHeight="1" x14ac:dyDescent="0.2"/>
    <row r="1535" ht="12.75" customHeight="1" x14ac:dyDescent="0.2"/>
    <row r="1536" ht="12.75" customHeight="1" x14ac:dyDescent="0.2"/>
    <row r="1537" ht="12.75" customHeight="1" x14ac:dyDescent="0.2"/>
    <row r="1538" ht="12.75" customHeight="1" x14ac:dyDescent="0.2"/>
    <row r="1539" ht="12.75" customHeight="1" x14ac:dyDescent="0.2"/>
    <row r="1540" ht="12.75" customHeight="1" x14ac:dyDescent="0.2"/>
    <row r="1541" ht="12.75" customHeight="1" x14ac:dyDescent="0.2"/>
    <row r="1542" ht="12.75" customHeight="1" x14ac:dyDescent="0.2"/>
    <row r="1543" ht="12.75" customHeight="1" x14ac:dyDescent="0.2"/>
    <row r="1544" ht="12.75" customHeight="1" x14ac:dyDescent="0.2"/>
    <row r="1545" ht="12.75" customHeight="1" x14ac:dyDescent="0.2"/>
    <row r="1546" ht="12.75" customHeight="1" x14ac:dyDescent="0.2"/>
    <row r="1547" ht="12.75" customHeight="1" x14ac:dyDescent="0.2"/>
    <row r="1548" ht="12.75" customHeight="1" x14ac:dyDescent="0.2"/>
    <row r="1549" ht="12.75" customHeight="1" x14ac:dyDescent="0.2"/>
    <row r="1550" ht="12.75" customHeight="1" x14ac:dyDescent="0.2"/>
    <row r="1551" ht="12.75" customHeight="1" x14ac:dyDescent="0.2"/>
    <row r="1552" ht="12.75" customHeight="1" x14ac:dyDescent="0.2"/>
    <row r="1553" ht="12.75" customHeight="1" x14ac:dyDescent="0.2"/>
    <row r="1554" ht="12.75" customHeight="1" x14ac:dyDescent="0.2"/>
    <row r="1555" ht="12.75" customHeight="1" x14ac:dyDescent="0.2"/>
    <row r="1556" ht="12.75" customHeight="1" x14ac:dyDescent="0.2"/>
    <row r="1557" ht="12.75" customHeight="1" x14ac:dyDescent="0.2"/>
    <row r="1558" ht="12.75" customHeight="1" x14ac:dyDescent="0.2"/>
    <row r="1559" ht="12.75" customHeight="1" x14ac:dyDescent="0.2"/>
    <row r="1560" ht="12.75" customHeight="1" x14ac:dyDescent="0.2"/>
    <row r="1561" ht="12.75" customHeight="1" x14ac:dyDescent="0.2"/>
    <row r="1562" ht="12.75" customHeight="1" x14ac:dyDescent="0.2"/>
    <row r="1563" ht="12.75" customHeight="1" x14ac:dyDescent="0.2"/>
    <row r="1564" ht="12.75" customHeight="1" x14ac:dyDescent="0.2"/>
    <row r="1565" ht="12.75" customHeight="1" x14ac:dyDescent="0.2"/>
    <row r="1566" ht="12.75" customHeight="1" x14ac:dyDescent="0.2"/>
    <row r="1567" ht="12.75" customHeight="1" x14ac:dyDescent="0.2"/>
    <row r="1568" ht="12.75" customHeight="1" x14ac:dyDescent="0.2"/>
    <row r="1569" ht="12.75" customHeight="1" x14ac:dyDescent="0.2"/>
    <row r="1570" ht="12.75" customHeight="1" x14ac:dyDescent="0.2"/>
    <row r="1571" ht="12.75" customHeight="1" x14ac:dyDescent="0.2"/>
    <row r="1572" ht="12.75" customHeight="1" x14ac:dyDescent="0.2"/>
    <row r="1573" ht="12.75" customHeight="1" x14ac:dyDescent="0.2"/>
    <row r="1574" ht="12.75" customHeight="1" x14ac:dyDescent="0.2"/>
    <row r="1575" ht="12.75" customHeight="1" x14ac:dyDescent="0.2"/>
    <row r="1576" ht="12.75" customHeight="1" x14ac:dyDescent="0.2"/>
    <row r="1577" ht="12.75" customHeight="1" x14ac:dyDescent="0.2"/>
    <row r="1578" ht="12.75" customHeight="1" x14ac:dyDescent="0.2"/>
    <row r="1579" ht="12.75" customHeight="1" x14ac:dyDescent="0.2"/>
    <row r="1580" ht="12.75" customHeight="1" x14ac:dyDescent="0.2"/>
    <row r="1581" ht="12.75" customHeight="1" x14ac:dyDescent="0.2"/>
    <row r="1582" ht="12.75" customHeight="1" x14ac:dyDescent="0.2"/>
    <row r="1583" ht="12.75" customHeight="1" x14ac:dyDescent="0.2"/>
    <row r="1584" ht="12.75" customHeight="1" x14ac:dyDescent="0.2"/>
    <row r="1585" ht="12.75" customHeight="1" x14ac:dyDescent="0.2"/>
    <row r="1586" ht="12.75" customHeight="1" x14ac:dyDescent="0.2"/>
    <row r="1587" ht="12.75" customHeight="1" x14ac:dyDescent="0.2"/>
    <row r="1588" ht="12.75" customHeight="1" x14ac:dyDescent="0.2"/>
    <row r="1589" ht="12.75" customHeight="1" x14ac:dyDescent="0.2"/>
    <row r="1590" ht="12.75" customHeight="1" x14ac:dyDescent="0.2"/>
    <row r="1591" ht="12.75" customHeight="1" x14ac:dyDescent="0.2"/>
    <row r="1592" ht="12.75" customHeight="1" x14ac:dyDescent="0.2"/>
    <row r="1593" ht="12.75" customHeight="1" x14ac:dyDescent="0.2"/>
    <row r="1594" ht="12.75" customHeight="1" x14ac:dyDescent="0.2"/>
    <row r="1595" ht="12.75" customHeight="1" x14ac:dyDescent="0.2"/>
    <row r="1596" ht="12.75" customHeight="1" x14ac:dyDescent="0.2"/>
    <row r="1597" ht="12.75" customHeight="1" x14ac:dyDescent="0.2"/>
    <row r="1598" ht="12.75" customHeight="1" x14ac:dyDescent="0.2"/>
    <row r="1599" ht="12.75" customHeight="1" x14ac:dyDescent="0.2"/>
    <row r="1600" ht="12.75" customHeight="1" x14ac:dyDescent="0.2"/>
    <row r="1601" ht="12.75" customHeight="1" x14ac:dyDescent="0.2"/>
    <row r="1602" ht="12.75" customHeight="1" x14ac:dyDescent="0.2"/>
    <row r="1603" ht="12.75" customHeight="1" x14ac:dyDescent="0.2"/>
    <row r="1604" ht="12.75" customHeight="1" x14ac:dyDescent="0.2"/>
    <row r="1605" ht="12.75" customHeight="1" x14ac:dyDescent="0.2"/>
    <row r="1606" ht="12.75" customHeight="1" x14ac:dyDescent="0.2"/>
    <row r="1607" ht="12.75" customHeight="1" x14ac:dyDescent="0.2"/>
    <row r="1608" ht="12.75" customHeight="1" x14ac:dyDescent="0.2"/>
    <row r="1609" ht="12.75" customHeight="1" x14ac:dyDescent="0.2"/>
    <row r="1610" ht="12.75" customHeight="1" x14ac:dyDescent="0.2"/>
    <row r="1611" ht="12.75" customHeight="1" x14ac:dyDescent="0.2"/>
    <row r="1612" ht="12.75" customHeight="1" x14ac:dyDescent="0.2"/>
    <row r="1613" ht="12.75" customHeight="1" x14ac:dyDescent="0.2"/>
    <row r="1614" ht="12.75" customHeight="1" x14ac:dyDescent="0.2"/>
    <row r="1615" ht="12.75" customHeight="1" x14ac:dyDescent="0.2"/>
    <row r="1616" ht="12.75" customHeight="1" x14ac:dyDescent="0.2"/>
    <row r="1617" ht="12.75" customHeight="1" x14ac:dyDescent="0.2"/>
    <row r="1618" ht="12.75" customHeight="1" x14ac:dyDescent="0.2"/>
    <row r="1619" ht="12.75" customHeight="1" x14ac:dyDescent="0.2"/>
    <row r="1620" ht="12.75" customHeight="1" x14ac:dyDescent="0.2"/>
    <row r="1621" ht="12.75" customHeight="1" x14ac:dyDescent="0.2"/>
    <row r="1622" ht="12.75" customHeight="1" x14ac:dyDescent="0.2"/>
    <row r="1623" ht="12.75" customHeight="1" x14ac:dyDescent="0.2"/>
    <row r="1624" ht="12.75" customHeight="1" x14ac:dyDescent="0.2"/>
    <row r="1625" ht="12.75" customHeight="1" x14ac:dyDescent="0.2"/>
    <row r="1626" ht="12.75" customHeight="1" x14ac:dyDescent="0.2"/>
    <row r="1627" ht="12.75" customHeight="1" x14ac:dyDescent="0.2"/>
    <row r="1628" ht="12.75" customHeight="1" x14ac:dyDescent="0.2"/>
    <row r="1629" ht="12.75" customHeight="1" x14ac:dyDescent="0.2"/>
    <row r="1630" ht="12.75" customHeight="1" x14ac:dyDescent="0.2"/>
    <row r="1631" ht="12.75" customHeight="1" x14ac:dyDescent="0.2"/>
    <row r="1632" ht="12.75" customHeight="1" x14ac:dyDescent="0.2"/>
    <row r="1633" ht="12.75" customHeight="1" x14ac:dyDescent="0.2"/>
    <row r="1634" ht="12.75" customHeight="1" x14ac:dyDescent="0.2"/>
    <row r="1635" ht="12.75" customHeight="1" x14ac:dyDescent="0.2"/>
    <row r="1636" ht="12.75" customHeight="1" x14ac:dyDescent="0.2"/>
    <row r="1637" ht="12.75" customHeight="1" x14ac:dyDescent="0.2"/>
    <row r="1638" ht="12.75" customHeight="1" x14ac:dyDescent="0.2"/>
    <row r="1639" ht="12.75" customHeight="1" x14ac:dyDescent="0.2"/>
    <row r="1640" ht="12.75" customHeight="1" x14ac:dyDescent="0.2"/>
    <row r="1641" ht="12.75" customHeight="1" x14ac:dyDescent="0.2"/>
    <row r="1642" ht="12.75" customHeight="1" x14ac:dyDescent="0.2"/>
    <row r="1643" ht="12.75" customHeight="1" x14ac:dyDescent="0.2"/>
    <row r="1644" ht="12.75" customHeight="1" x14ac:dyDescent="0.2"/>
    <row r="1645" ht="12.75" customHeight="1" x14ac:dyDescent="0.2"/>
    <row r="1646" ht="12.75" customHeight="1" x14ac:dyDescent="0.2"/>
    <row r="1647" ht="12.75" customHeight="1" x14ac:dyDescent="0.2"/>
    <row r="1648" ht="12.75" customHeight="1" x14ac:dyDescent="0.2"/>
    <row r="1649" ht="12.75" customHeight="1" x14ac:dyDescent="0.2"/>
    <row r="1650" ht="12.75" customHeight="1" x14ac:dyDescent="0.2"/>
    <row r="1651" ht="12.75" customHeight="1" x14ac:dyDescent="0.2"/>
    <row r="1652" ht="12.75" customHeight="1" x14ac:dyDescent="0.2"/>
    <row r="1653" ht="12.75" customHeight="1" x14ac:dyDescent="0.2"/>
    <row r="1654" ht="12.75" customHeight="1" x14ac:dyDescent="0.2"/>
    <row r="1655" ht="12.75" customHeight="1" x14ac:dyDescent="0.2"/>
    <row r="1656" ht="12.75" customHeight="1" x14ac:dyDescent="0.2"/>
    <row r="1657" ht="12.75" customHeight="1" x14ac:dyDescent="0.2"/>
    <row r="1658" ht="12.75" customHeight="1" x14ac:dyDescent="0.2"/>
    <row r="1659" ht="12.75" customHeight="1" x14ac:dyDescent="0.2"/>
    <row r="1660" ht="12.75" customHeight="1" x14ac:dyDescent="0.2"/>
    <row r="1661" ht="12.75" customHeight="1" x14ac:dyDescent="0.2"/>
    <row r="1662" ht="12.75" customHeight="1" x14ac:dyDescent="0.2"/>
    <row r="1663" ht="12.75" customHeight="1" x14ac:dyDescent="0.2"/>
    <row r="1664" ht="12.75" customHeight="1" x14ac:dyDescent="0.2"/>
    <row r="1665" ht="12.75" customHeight="1" x14ac:dyDescent="0.2"/>
    <row r="1666" ht="12.75" customHeight="1" x14ac:dyDescent="0.2"/>
    <row r="1667" ht="12.75" customHeight="1" x14ac:dyDescent="0.2"/>
    <row r="1668" ht="12.75" customHeight="1" x14ac:dyDescent="0.2"/>
    <row r="1669" ht="12.75" customHeight="1" x14ac:dyDescent="0.2"/>
    <row r="1670" ht="12.75" customHeight="1" x14ac:dyDescent="0.2"/>
    <row r="1671" ht="12.75" customHeight="1" x14ac:dyDescent="0.2"/>
    <row r="1672" ht="12.75" customHeight="1" x14ac:dyDescent="0.2"/>
    <row r="1673" ht="12.75" customHeight="1" x14ac:dyDescent="0.2"/>
    <row r="1674" ht="12.75" customHeight="1" x14ac:dyDescent="0.2"/>
    <row r="1675" ht="12.75" customHeight="1" x14ac:dyDescent="0.2"/>
    <row r="1676" ht="12.75" customHeight="1" x14ac:dyDescent="0.2"/>
    <row r="1677" ht="12.75" customHeight="1" x14ac:dyDescent="0.2"/>
    <row r="1678" ht="12.75" customHeight="1" x14ac:dyDescent="0.2"/>
    <row r="1679" ht="12.75" customHeight="1" x14ac:dyDescent="0.2"/>
    <row r="1680" ht="12.75" customHeight="1" x14ac:dyDescent="0.2"/>
    <row r="1681" ht="12.75" customHeight="1" x14ac:dyDescent="0.2"/>
    <row r="1682" ht="12.75" customHeight="1" x14ac:dyDescent="0.2"/>
    <row r="1683" ht="12.75" customHeight="1" x14ac:dyDescent="0.2"/>
    <row r="1684" ht="12.75" customHeight="1" x14ac:dyDescent="0.2"/>
    <row r="1685" ht="12.75" customHeight="1" x14ac:dyDescent="0.2"/>
    <row r="1686" ht="12.75" customHeight="1" x14ac:dyDescent="0.2"/>
    <row r="1687" ht="12.75" customHeight="1" x14ac:dyDescent="0.2"/>
    <row r="1688" ht="12.75" customHeight="1" x14ac:dyDescent="0.2"/>
    <row r="1689" ht="12.75" customHeight="1" x14ac:dyDescent="0.2"/>
    <row r="1690" ht="12.75" customHeight="1" x14ac:dyDescent="0.2"/>
    <row r="1691" ht="12.75" customHeight="1" x14ac:dyDescent="0.2"/>
    <row r="1692" ht="12.75" customHeight="1" x14ac:dyDescent="0.2"/>
    <row r="1693" ht="12.75" customHeight="1" x14ac:dyDescent="0.2"/>
    <row r="1694" ht="12.75" customHeight="1" x14ac:dyDescent="0.2"/>
    <row r="1695" ht="12.75" customHeight="1" x14ac:dyDescent="0.2"/>
    <row r="1696" ht="12.75" customHeight="1" x14ac:dyDescent="0.2"/>
    <row r="1697" ht="12.75" customHeight="1" x14ac:dyDescent="0.2"/>
    <row r="1698" ht="12.75" customHeight="1" x14ac:dyDescent="0.2"/>
    <row r="1699" ht="12.75" customHeight="1" x14ac:dyDescent="0.2"/>
    <row r="1700" ht="12.75" customHeight="1" x14ac:dyDescent="0.2"/>
    <row r="1701" ht="12.75" customHeight="1" x14ac:dyDescent="0.2"/>
    <row r="1702" ht="12.75" customHeight="1" x14ac:dyDescent="0.2"/>
    <row r="1703" ht="12.75" customHeight="1" x14ac:dyDescent="0.2"/>
    <row r="1704" ht="12.75" customHeight="1" x14ac:dyDescent="0.2"/>
    <row r="1705" ht="12.75" customHeight="1" x14ac:dyDescent="0.2"/>
    <row r="1706" ht="12.75" customHeight="1" x14ac:dyDescent="0.2"/>
    <row r="1707" ht="12.75" customHeight="1" x14ac:dyDescent="0.2"/>
    <row r="1708" ht="12.75" customHeight="1" x14ac:dyDescent="0.2"/>
    <row r="1709" ht="12.75" customHeight="1" x14ac:dyDescent="0.2"/>
    <row r="1710" ht="12.75" customHeight="1" x14ac:dyDescent="0.2"/>
    <row r="1711" ht="12.75" customHeight="1" x14ac:dyDescent="0.2"/>
    <row r="1712" ht="12.75" customHeight="1" x14ac:dyDescent="0.2"/>
    <row r="1713" ht="12.75" customHeight="1" x14ac:dyDescent="0.2"/>
    <row r="1714" ht="12.75" customHeight="1" x14ac:dyDescent="0.2"/>
    <row r="1715" ht="12.75" customHeight="1" x14ac:dyDescent="0.2"/>
    <row r="1716" ht="12.75" customHeight="1" x14ac:dyDescent="0.2"/>
    <row r="1717" ht="12.75" customHeight="1" x14ac:dyDescent="0.2"/>
    <row r="1718" ht="12.75" customHeight="1" x14ac:dyDescent="0.2"/>
    <row r="1719" ht="12.75" customHeight="1" x14ac:dyDescent="0.2"/>
    <row r="1720" ht="12.75" customHeight="1" x14ac:dyDescent="0.2"/>
    <row r="1721" ht="12.75" customHeight="1" x14ac:dyDescent="0.2"/>
    <row r="1722" ht="12.75" customHeight="1" x14ac:dyDescent="0.2"/>
    <row r="1723" ht="12.75" customHeight="1" x14ac:dyDescent="0.2"/>
    <row r="1724" ht="12.75" customHeight="1" x14ac:dyDescent="0.2"/>
    <row r="1725" ht="12.75" customHeight="1" x14ac:dyDescent="0.2"/>
    <row r="1726" ht="12.75" customHeight="1" x14ac:dyDescent="0.2"/>
    <row r="1727" ht="12.75" customHeight="1" x14ac:dyDescent="0.2"/>
    <row r="1728" ht="12.75" customHeight="1" x14ac:dyDescent="0.2"/>
    <row r="1729" ht="12.75" customHeight="1" x14ac:dyDescent="0.2"/>
    <row r="1730" ht="12.75" customHeight="1" x14ac:dyDescent="0.2"/>
    <row r="1731" ht="12.75" customHeight="1" x14ac:dyDescent="0.2"/>
    <row r="1732" ht="12.75" customHeight="1" x14ac:dyDescent="0.2"/>
    <row r="1733" ht="12.75" customHeight="1" x14ac:dyDescent="0.2"/>
    <row r="1734" ht="12.75" customHeight="1" x14ac:dyDescent="0.2"/>
    <row r="1735" ht="12.75" customHeight="1" x14ac:dyDescent="0.2"/>
    <row r="1736" ht="12.75" customHeight="1" x14ac:dyDescent="0.2"/>
    <row r="1737" ht="12.75" customHeight="1" x14ac:dyDescent="0.2"/>
    <row r="1738" ht="12.75" customHeight="1" x14ac:dyDescent="0.2"/>
    <row r="1739" ht="12.75" customHeight="1" x14ac:dyDescent="0.2"/>
    <row r="1740" ht="12.75" customHeight="1" x14ac:dyDescent="0.2"/>
    <row r="1741" ht="12.75" customHeight="1" x14ac:dyDescent="0.2"/>
    <row r="1742" ht="12.75" customHeight="1" x14ac:dyDescent="0.2"/>
    <row r="1743" ht="12.75" customHeight="1" x14ac:dyDescent="0.2"/>
    <row r="1744" ht="12.75" customHeight="1" x14ac:dyDescent="0.2"/>
    <row r="1745" ht="12.75" customHeight="1" x14ac:dyDescent="0.2"/>
    <row r="1746" ht="12.75" customHeight="1" x14ac:dyDescent="0.2"/>
    <row r="1747" ht="12.75" customHeight="1" x14ac:dyDescent="0.2"/>
    <row r="1748" ht="12.75" customHeight="1" x14ac:dyDescent="0.2"/>
    <row r="1749" ht="12.75" customHeight="1" x14ac:dyDescent="0.2"/>
    <row r="1750" ht="12.75" customHeight="1" x14ac:dyDescent="0.2"/>
    <row r="1751" ht="12.75" customHeight="1" x14ac:dyDescent="0.2"/>
    <row r="1752" ht="12.75" customHeight="1" x14ac:dyDescent="0.2"/>
    <row r="1753" ht="12.75" customHeight="1" x14ac:dyDescent="0.2"/>
    <row r="1754" ht="12.75" customHeight="1" x14ac:dyDescent="0.2"/>
    <row r="1755" ht="12.75" customHeight="1" x14ac:dyDescent="0.2"/>
    <row r="1756" ht="12.75" customHeight="1" x14ac:dyDescent="0.2"/>
    <row r="1757" ht="12.75" customHeight="1" x14ac:dyDescent="0.2"/>
    <row r="1758" ht="12.75" customHeight="1" x14ac:dyDescent="0.2"/>
    <row r="1759" ht="12.75" customHeight="1" x14ac:dyDescent="0.2"/>
    <row r="1760" ht="12.75" customHeight="1" x14ac:dyDescent="0.2"/>
    <row r="1761" ht="12.75" customHeight="1" x14ac:dyDescent="0.2"/>
    <row r="1762" ht="12.75" customHeight="1" x14ac:dyDescent="0.2"/>
    <row r="1763" ht="12.75" customHeight="1" x14ac:dyDescent="0.2"/>
    <row r="1764" ht="12.75" customHeight="1" x14ac:dyDescent="0.2"/>
    <row r="1765" ht="12.75" customHeight="1" x14ac:dyDescent="0.2"/>
    <row r="1766" ht="12.75" customHeight="1" x14ac:dyDescent="0.2"/>
    <row r="1767" ht="12.75" customHeight="1" x14ac:dyDescent="0.2"/>
    <row r="1768" ht="12.75" customHeight="1" x14ac:dyDescent="0.2"/>
    <row r="1769" ht="12.75" customHeight="1" x14ac:dyDescent="0.2"/>
    <row r="1770" ht="12.75" customHeight="1" x14ac:dyDescent="0.2"/>
    <row r="1771" ht="12.75" customHeight="1" x14ac:dyDescent="0.2"/>
    <row r="1772" ht="12.75" customHeight="1" x14ac:dyDescent="0.2"/>
    <row r="1773" ht="12.75" customHeight="1" x14ac:dyDescent="0.2"/>
    <row r="1774" ht="12.75" customHeight="1" x14ac:dyDescent="0.2"/>
    <row r="1775" ht="12.75" customHeight="1" x14ac:dyDescent="0.2"/>
    <row r="1776" ht="12.75" customHeight="1" x14ac:dyDescent="0.2"/>
    <row r="1777" ht="12.75" customHeight="1" x14ac:dyDescent="0.2"/>
    <row r="1778" ht="12.75" customHeight="1" x14ac:dyDescent="0.2"/>
    <row r="1779" ht="12.75" customHeight="1" x14ac:dyDescent="0.2"/>
    <row r="1780" ht="12.75" customHeight="1" x14ac:dyDescent="0.2"/>
    <row r="1781" ht="12.75" customHeight="1" x14ac:dyDescent="0.2"/>
    <row r="1782" ht="12.75" customHeight="1" x14ac:dyDescent="0.2"/>
    <row r="1783" ht="12.75" customHeight="1" x14ac:dyDescent="0.2"/>
    <row r="1784" ht="12.75" customHeight="1" x14ac:dyDescent="0.2"/>
    <row r="1785" ht="12.75" customHeight="1" x14ac:dyDescent="0.2"/>
    <row r="1786" ht="12.75" customHeight="1" x14ac:dyDescent="0.2"/>
    <row r="1787" ht="12.75" customHeight="1" x14ac:dyDescent="0.2"/>
    <row r="1788" ht="12.75" customHeight="1" x14ac:dyDescent="0.2"/>
    <row r="1789" ht="12.75" customHeight="1" x14ac:dyDescent="0.2"/>
    <row r="1790" ht="12.75" customHeight="1" x14ac:dyDescent="0.2"/>
    <row r="1791" ht="12.75" customHeight="1" x14ac:dyDescent="0.2"/>
    <row r="1792" ht="12.75" customHeight="1" x14ac:dyDescent="0.2"/>
    <row r="1793" ht="12.75" customHeight="1" x14ac:dyDescent="0.2"/>
    <row r="1794" ht="12.75" customHeight="1" x14ac:dyDescent="0.2"/>
    <row r="1795" ht="12.75" customHeight="1" x14ac:dyDescent="0.2"/>
    <row r="1796" ht="12.75" customHeight="1" x14ac:dyDescent="0.2"/>
    <row r="1797" ht="12.75" customHeight="1" x14ac:dyDescent="0.2"/>
    <row r="1798" ht="12.75" customHeight="1" x14ac:dyDescent="0.2"/>
    <row r="1799" ht="12.75" customHeight="1" x14ac:dyDescent="0.2"/>
    <row r="1800" ht="12.75" customHeight="1" x14ac:dyDescent="0.2"/>
    <row r="1801" ht="12.75" customHeight="1" x14ac:dyDescent="0.2"/>
    <row r="1802" ht="12.75" customHeight="1" x14ac:dyDescent="0.2"/>
    <row r="1803" ht="12.75" customHeight="1" x14ac:dyDescent="0.2"/>
    <row r="1804" ht="12.75" customHeight="1" x14ac:dyDescent="0.2"/>
    <row r="1805" ht="12.75" customHeight="1" x14ac:dyDescent="0.2"/>
    <row r="1806" ht="12.75" customHeight="1" x14ac:dyDescent="0.2"/>
    <row r="1807" ht="12.75" customHeight="1" x14ac:dyDescent="0.2"/>
    <row r="1808" ht="12.75" customHeight="1" x14ac:dyDescent="0.2"/>
    <row r="1809" ht="12.75" customHeight="1" x14ac:dyDescent="0.2"/>
    <row r="1810" ht="12.75" customHeight="1" x14ac:dyDescent="0.2"/>
    <row r="1811" ht="12.75" customHeight="1" x14ac:dyDescent="0.2"/>
    <row r="1812" ht="12.75" customHeight="1" x14ac:dyDescent="0.2"/>
    <row r="1813" ht="12.75" customHeight="1" x14ac:dyDescent="0.2"/>
    <row r="1814" ht="12.75" customHeight="1" x14ac:dyDescent="0.2"/>
    <row r="1815" ht="12.75" customHeight="1" x14ac:dyDescent="0.2"/>
    <row r="1816" ht="12.75" customHeight="1" x14ac:dyDescent="0.2"/>
    <row r="1817" ht="12.75" customHeight="1" x14ac:dyDescent="0.2"/>
    <row r="1818" ht="12.75" customHeight="1" x14ac:dyDescent="0.2"/>
    <row r="1819" ht="12.75" customHeight="1" x14ac:dyDescent="0.2"/>
    <row r="1820" ht="12.75" customHeight="1" x14ac:dyDescent="0.2"/>
    <row r="1821" ht="12.75" customHeight="1" x14ac:dyDescent="0.2"/>
    <row r="1822" ht="12.75" customHeight="1" x14ac:dyDescent="0.2"/>
    <row r="1823" ht="12.75" customHeight="1" x14ac:dyDescent="0.2"/>
    <row r="1824" ht="12.75" customHeight="1" x14ac:dyDescent="0.2"/>
    <row r="1825" ht="12.75" customHeight="1" x14ac:dyDescent="0.2"/>
    <row r="1826" ht="12.75" customHeight="1" x14ac:dyDescent="0.2"/>
    <row r="1827" ht="12.75" customHeight="1" x14ac:dyDescent="0.2"/>
    <row r="1828" ht="12.75" customHeight="1" x14ac:dyDescent="0.2"/>
    <row r="1829" ht="12.75" customHeight="1" x14ac:dyDescent="0.2"/>
    <row r="1830" ht="12.75" customHeight="1" x14ac:dyDescent="0.2"/>
    <row r="1831" ht="12.75" customHeight="1" x14ac:dyDescent="0.2"/>
    <row r="1832" ht="12.75" customHeight="1" x14ac:dyDescent="0.2"/>
    <row r="1833" ht="12.75" customHeight="1" x14ac:dyDescent="0.2"/>
    <row r="1834" ht="12.75" customHeight="1" x14ac:dyDescent="0.2"/>
    <row r="1835" ht="12.75" customHeight="1" x14ac:dyDescent="0.2"/>
    <row r="1836" ht="12.75" customHeight="1" x14ac:dyDescent="0.2"/>
    <row r="1837" ht="12.75" customHeight="1" x14ac:dyDescent="0.2"/>
    <row r="1838" ht="12.75" customHeight="1" x14ac:dyDescent="0.2"/>
    <row r="1839" ht="12.75" customHeight="1" x14ac:dyDescent="0.2"/>
    <row r="1840" ht="12.75" customHeight="1" x14ac:dyDescent="0.2"/>
    <row r="1841" ht="12.75" customHeight="1" x14ac:dyDescent="0.2"/>
    <row r="1842" ht="12.75" customHeight="1" x14ac:dyDescent="0.2"/>
    <row r="1843" ht="12.75" customHeight="1" x14ac:dyDescent="0.2"/>
    <row r="1844" ht="12.75" customHeight="1" x14ac:dyDescent="0.2"/>
    <row r="1845" ht="12.75" customHeight="1" x14ac:dyDescent="0.2"/>
    <row r="1846" ht="12.75" customHeight="1" x14ac:dyDescent="0.2"/>
    <row r="1847" ht="12.75" customHeight="1" x14ac:dyDescent="0.2"/>
    <row r="1848" ht="12.75" customHeight="1" x14ac:dyDescent="0.2"/>
    <row r="1849" ht="12.75" customHeight="1" x14ac:dyDescent="0.2"/>
    <row r="1850" ht="12.75" customHeight="1" x14ac:dyDescent="0.2"/>
    <row r="1851" ht="12.75" customHeight="1" x14ac:dyDescent="0.2"/>
    <row r="1852" ht="12.75" customHeight="1" x14ac:dyDescent="0.2"/>
    <row r="1853" ht="12.75" customHeight="1" x14ac:dyDescent="0.2"/>
    <row r="1854" ht="12.75" customHeight="1" x14ac:dyDescent="0.2"/>
    <row r="1855" ht="12.75" customHeight="1" x14ac:dyDescent="0.2"/>
    <row r="1856" ht="12.75" customHeight="1" x14ac:dyDescent="0.2"/>
    <row r="1857" ht="12.75" customHeight="1" x14ac:dyDescent="0.2"/>
    <row r="1858" ht="12.75" customHeight="1" x14ac:dyDescent="0.2"/>
    <row r="1859" ht="12.75" customHeight="1" x14ac:dyDescent="0.2"/>
    <row r="1860" ht="12.75" customHeight="1" x14ac:dyDescent="0.2"/>
    <row r="1861" ht="12.75" customHeight="1" x14ac:dyDescent="0.2"/>
    <row r="1862" ht="12.75" customHeight="1" x14ac:dyDescent="0.2"/>
    <row r="1863" ht="12.75" customHeight="1" x14ac:dyDescent="0.2"/>
    <row r="1864" ht="12.75" customHeight="1" x14ac:dyDescent="0.2"/>
    <row r="1865" ht="12.75" customHeight="1" x14ac:dyDescent="0.2"/>
    <row r="1866" ht="12.75" customHeight="1" x14ac:dyDescent="0.2"/>
    <row r="1867" ht="12.75" customHeight="1" x14ac:dyDescent="0.2"/>
    <row r="1868" ht="12.75" customHeight="1" x14ac:dyDescent="0.2"/>
    <row r="1869" ht="12.75" customHeight="1" x14ac:dyDescent="0.2"/>
    <row r="1870" ht="12.75" customHeight="1" x14ac:dyDescent="0.2"/>
    <row r="1871" ht="12.75" customHeight="1" x14ac:dyDescent="0.2"/>
    <row r="1872" ht="12.75" customHeight="1" x14ac:dyDescent="0.2"/>
    <row r="1873" ht="12.75" customHeight="1" x14ac:dyDescent="0.2"/>
    <row r="1874" ht="12.75" customHeight="1" x14ac:dyDescent="0.2"/>
    <row r="1875" ht="12.75" customHeight="1" x14ac:dyDescent="0.2"/>
    <row r="1876" ht="12.75" customHeight="1" x14ac:dyDescent="0.2"/>
    <row r="1877" ht="12.75" customHeight="1" x14ac:dyDescent="0.2"/>
    <row r="1878" ht="12.75" customHeight="1" x14ac:dyDescent="0.2"/>
    <row r="1879" ht="12.75" customHeight="1" x14ac:dyDescent="0.2"/>
    <row r="1880" ht="12.75" customHeight="1" x14ac:dyDescent="0.2"/>
    <row r="1881" ht="12.75" customHeight="1" x14ac:dyDescent="0.2"/>
    <row r="1882" ht="12.75" customHeight="1" x14ac:dyDescent="0.2"/>
    <row r="1883" ht="12.75" customHeight="1" x14ac:dyDescent="0.2"/>
    <row r="1884" ht="12.75" customHeight="1" x14ac:dyDescent="0.2"/>
    <row r="1885" ht="12.75" customHeight="1" x14ac:dyDescent="0.2"/>
    <row r="1886" ht="12.75" customHeight="1" x14ac:dyDescent="0.2"/>
    <row r="1887" ht="12.75" customHeight="1" x14ac:dyDescent="0.2"/>
    <row r="1888" ht="12.75" customHeight="1" x14ac:dyDescent="0.2"/>
    <row r="1889" ht="12.75" customHeight="1" x14ac:dyDescent="0.2"/>
    <row r="1890" ht="12.75" customHeight="1" x14ac:dyDescent="0.2"/>
    <row r="1891" ht="12.75" customHeight="1" x14ac:dyDescent="0.2"/>
    <row r="1892" ht="12.75" customHeight="1" x14ac:dyDescent="0.2"/>
    <row r="1893" ht="12.75" customHeight="1" x14ac:dyDescent="0.2"/>
    <row r="1894" ht="12.75" customHeight="1" x14ac:dyDescent="0.2"/>
    <row r="1895" ht="12.75" customHeight="1" x14ac:dyDescent="0.2"/>
    <row r="1896" ht="12.75" customHeight="1" x14ac:dyDescent="0.2"/>
    <row r="1897" ht="12.75" customHeight="1" x14ac:dyDescent="0.2"/>
    <row r="1898" ht="12.75" customHeight="1" x14ac:dyDescent="0.2"/>
    <row r="1899" ht="12.75" customHeight="1" x14ac:dyDescent="0.2"/>
    <row r="1900" ht="12.75" customHeight="1" x14ac:dyDescent="0.2"/>
    <row r="1901" ht="12.75" customHeight="1" x14ac:dyDescent="0.2"/>
    <row r="1902" ht="12.75" customHeight="1" x14ac:dyDescent="0.2"/>
    <row r="1903" ht="12.75" customHeight="1" x14ac:dyDescent="0.2"/>
    <row r="1904" ht="12.75" customHeight="1" x14ac:dyDescent="0.2"/>
    <row r="1905" ht="12.75" customHeight="1" x14ac:dyDescent="0.2"/>
    <row r="1906" ht="12.75" customHeight="1" x14ac:dyDescent="0.2"/>
    <row r="1907" ht="12.75" customHeight="1" x14ac:dyDescent="0.2"/>
    <row r="1908" ht="12.75" customHeight="1" x14ac:dyDescent="0.2"/>
    <row r="1909" ht="12.75" customHeight="1" x14ac:dyDescent="0.2"/>
    <row r="1910" ht="12.75" customHeight="1" x14ac:dyDescent="0.2"/>
    <row r="1911" ht="12.75" customHeight="1" x14ac:dyDescent="0.2"/>
    <row r="1912" ht="12.75" customHeight="1" x14ac:dyDescent="0.2"/>
    <row r="1913" ht="12.75" customHeight="1" x14ac:dyDescent="0.2"/>
    <row r="1914" ht="12.75" customHeight="1" x14ac:dyDescent="0.2"/>
    <row r="1915" ht="12.75" customHeight="1" x14ac:dyDescent="0.2"/>
    <row r="1916" ht="12.75" customHeight="1" x14ac:dyDescent="0.2"/>
    <row r="1917" ht="12.75" customHeight="1" x14ac:dyDescent="0.2"/>
    <row r="1918" ht="12.75" customHeight="1" x14ac:dyDescent="0.2"/>
    <row r="1919" ht="12.75" customHeight="1" x14ac:dyDescent="0.2"/>
    <row r="1920" ht="12.75" customHeight="1" x14ac:dyDescent="0.2"/>
    <row r="1921" ht="12.75" customHeight="1" x14ac:dyDescent="0.2"/>
    <row r="1922" ht="12.75" customHeight="1" x14ac:dyDescent="0.2"/>
    <row r="1923" ht="12.75" customHeight="1" x14ac:dyDescent="0.2"/>
    <row r="1924" ht="12.75" customHeight="1" x14ac:dyDescent="0.2"/>
    <row r="1925" ht="12.75" customHeight="1" x14ac:dyDescent="0.2"/>
    <row r="1926" ht="12.75" customHeight="1" x14ac:dyDescent="0.2"/>
    <row r="1927" ht="12.75" customHeight="1" x14ac:dyDescent="0.2"/>
    <row r="1928" ht="12.75" customHeight="1" x14ac:dyDescent="0.2"/>
    <row r="1929" ht="12.75" customHeight="1" x14ac:dyDescent="0.2"/>
    <row r="1930" ht="12.75" customHeight="1" x14ac:dyDescent="0.2"/>
    <row r="1931" ht="12.75" customHeight="1" x14ac:dyDescent="0.2"/>
    <row r="1932" ht="12.75" customHeight="1" x14ac:dyDescent="0.2"/>
    <row r="1933" ht="12.75" customHeight="1" x14ac:dyDescent="0.2"/>
    <row r="1934" ht="12.75" customHeight="1" x14ac:dyDescent="0.2"/>
    <row r="1935" ht="12.75" customHeight="1" x14ac:dyDescent="0.2"/>
    <row r="1936" ht="12.75" customHeight="1" x14ac:dyDescent="0.2"/>
    <row r="1937" ht="12.75" customHeight="1" x14ac:dyDescent="0.2"/>
    <row r="1938" ht="12.75" customHeight="1" x14ac:dyDescent="0.2"/>
    <row r="1939" ht="12.75" customHeight="1" x14ac:dyDescent="0.2"/>
    <row r="1940" ht="12.75" customHeight="1" x14ac:dyDescent="0.2"/>
    <row r="1941" ht="12.75" customHeight="1" x14ac:dyDescent="0.2"/>
    <row r="1942" ht="12.75" customHeight="1" x14ac:dyDescent="0.2"/>
    <row r="1943" ht="12.75" customHeight="1" x14ac:dyDescent="0.2"/>
    <row r="1944" ht="12.75" customHeight="1" x14ac:dyDescent="0.2"/>
    <row r="1945" ht="12.75" customHeight="1" x14ac:dyDescent="0.2"/>
    <row r="1946" ht="12.75" customHeight="1" x14ac:dyDescent="0.2"/>
    <row r="1947" ht="12.75" customHeight="1" x14ac:dyDescent="0.2"/>
    <row r="1948" ht="12.75" customHeight="1" x14ac:dyDescent="0.2"/>
    <row r="1949" ht="12.75" customHeight="1" x14ac:dyDescent="0.2"/>
    <row r="1950" ht="12.75" customHeight="1" x14ac:dyDescent="0.2"/>
    <row r="1951" ht="12.75" customHeight="1" x14ac:dyDescent="0.2"/>
    <row r="1952" ht="12.75" customHeight="1" x14ac:dyDescent="0.2"/>
    <row r="1953" ht="12.75" customHeight="1" x14ac:dyDescent="0.2"/>
    <row r="1954" ht="12.75" customHeight="1" x14ac:dyDescent="0.2"/>
    <row r="1955" ht="12.75" customHeight="1" x14ac:dyDescent="0.2"/>
    <row r="1956" ht="12.75" customHeight="1" x14ac:dyDescent="0.2"/>
    <row r="1957" ht="12.75" customHeight="1" x14ac:dyDescent="0.2"/>
    <row r="1958" ht="12.75" customHeight="1" x14ac:dyDescent="0.2"/>
    <row r="1959" ht="12.75" customHeight="1" x14ac:dyDescent="0.2"/>
    <row r="1960" ht="12.75" customHeight="1" x14ac:dyDescent="0.2"/>
    <row r="1961" ht="12.75" customHeight="1" x14ac:dyDescent="0.2"/>
    <row r="1962" ht="12.75" customHeight="1" x14ac:dyDescent="0.2"/>
    <row r="1963" ht="12.75" customHeight="1" x14ac:dyDescent="0.2"/>
    <row r="1964" ht="12.75" customHeight="1" x14ac:dyDescent="0.2"/>
    <row r="1965" ht="12.75" customHeight="1" x14ac:dyDescent="0.2"/>
    <row r="1966" ht="12.75" customHeight="1" x14ac:dyDescent="0.2"/>
    <row r="1967" ht="12.75" customHeight="1" x14ac:dyDescent="0.2"/>
    <row r="1968" ht="12.75" customHeight="1" x14ac:dyDescent="0.2"/>
    <row r="1969" ht="12.75" customHeight="1" x14ac:dyDescent="0.2"/>
    <row r="1970" ht="12.75" customHeight="1" x14ac:dyDescent="0.2"/>
    <row r="1971" ht="12.75" customHeight="1" x14ac:dyDescent="0.2"/>
    <row r="1972" ht="12.75" customHeight="1" x14ac:dyDescent="0.2"/>
    <row r="1973" ht="12.75" customHeight="1" x14ac:dyDescent="0.2"/>
    <row r="1974" ht="12.75" customHeight="1" x14ac:dyDescent="0.2"/>
    <row r="1975" ht="12.75" customHeight="1" x14ac:dyDescent="0.2"/>
    <row r="1976" ht="12.75" customHeight="1" x14ac:dyDescent="0.2"/>
    <row r="1977" ht="12.75" customHeight="1" x14ac:dyDescent="0.2"/>
    <row r="1978" ht="12.75" customHeight="1" x14ac:dyDescent="0.2"/>
    <row r="1979" ht="12.75" customHeight="1" x14ac:dyDescent="0.2"/>
    <row r="1980" ht="12.75" customHeight="1" x14ac:dyDescent="0.2"/>
    <row r="1981" ht="12.75" customHeight="1" x14ac:dyDescent="0.2"/>
    <row r="1982" ht="12.75" customHeight="1" x14ac:dyDescent="0.2"/>
    <row r="1983" ht="12.75" customHeight="1" x14ac:dyDescent="0.2"/>
    <row r="1984" ht="12.75" customHeight="1" x14ac:dyDescent="0.2"/>
    <row r="1985" ht="12.75" customHeight="1" x14ac:dyDescent="0.2"/>
    <row r="1986" ht="12.75" customHeight="1" x14ac:dyDescent="0.2"/>
    <row r="1987" ht="12.75" customHeight="1" x14ac:dyDescent="0.2"/>
    <row r="1988" ht="12.75" customHeight="1" x14ac:dyDescent="0.2"/>
    <row r="1989" ht="12.75" customHeight="1" x14ac:dyDescent="0.2"/>
    <row r="1990" ht="12.75" customHeight="1" x14ac:dyDescent="0.2"/>
    <row r="1991" ht="12.75" customHeight="1" x14ac:dyDescent="0.2"/>
    <row r="1992" ht="12.75" customHeight="1" x14ac:dyDescent="0.2"/>
    <row r="1993" ht="12.75" customHeight="1" x14ac:dyDescent="0.2"/>
    <row r="1994" ht="12.75" customHeight="1" x14ac:dyDescent="0.2"/>
    <row r="1995" ht="12.75" customHeight="1" x14ac:dyDescent="0.2"/>
    <row r="1996" ht="12.75" customHeight="1" x14ac:dyDescent="0.2"/>
    <row r="1997" ht="12.75" customHeight="1" x14ac:dyDescent="0.2"/>
    <row r="1998" ht="12.75" customHeight="1" x14ac:dyDescent="0.2"/>
    <row r="1999" ht="12.75" customHeight="1" x14ac:dyDescent="0.2"/>
    <row r="2000" ht="12.75" customHeight="1" x14ac:dyDescent="0.2"/>
    <row r="2001" ht="12.75" customHeight="1" x14ac:dyDescent="0.2"/>
    <row r="2002" ht="12.75" customHeight="1" x14ac:dyDescent="0.2"/>
    <row r="2003" ht="12.75" customHeight="1" x14ac:dyDescent="0.2"/>
    <row r="2004" ht="12.75" customHeight="1" x14ac:dyDescent="0.2"/>
    <row r="2005" ht="12.75" customHeight="1" x14ac:dyDescent="0.2"/>
    <row r="2006" ht="12.75" customHeight="1" x14ac:dyDescent="0.2"/>
    <row r="2007" ht="12.75" customHeight="1" x14ac:dyDescent="0.2"/>
    <row r="2008" ht="12.75" customHeight="1" x14ac:dyDescent="0.2"/>
    <row r="2009" ht="12.75" customHeight="1" x14ac:dyDescent="0.2"/>
    <row r="2010" ht="12.75" customHeight="1" x14ac:dyDescent="0.2"/>
    <row r="2011" ht="12.75" customHeight="1" x14ac:dyDescent="0.2"/>
    <row r="2012" ht="12.75" customHeight="1" x14ac:dyDescent="0.2"/>
    <row r="2013" ht="12.75" customHeight="1" x14ac:dyDescent="0.2"/>
    <row r="2014" ht="12.75" customHeight="1" x14ac:dyDescent="0.2"/>
    <row r="2015" ht="12.75" customHeight="1" x14ac:dyDescent="0.2"/>
    <row r="2016" ht="12.75" customHeight="1" x14ac:dyDescent="0.2"/>
    <row r="2017" ht="12.75" customHeight="1" x14ac:dyDescent="0.2"/>
    <row r="2018" ht="12.75" customHeight="1" x14ac:dyDescent="0.2"/>
    <row r="2019" ht="12.75" customHeight="1" x14ac:dyDescent="0.2"/>
    <row r="2020" ht="12.75" customHeight="1" x14ac:dyDescent="0.2"/>
    <row r="2021" ht="12.75" customHeight="1" x14ac:dyDescent="0.2"/>
    <row r="2022" ht="12.75" customHeight="1" x14ac:dyDescent="0.2"/>
    <row r="2023" ht="12.75" customHeight="1" x14ac:dyDescent="0.2"/>
    <row r="2024" ht="12.75" customHeight="1" x14ac:dyDescent="0.2"/>
    <row r="2025" ht="12.75" customHeight="1" x14ac:dyDescent="0.2"/>
    <row r="2026" ht="12.75" customHeight="1" x14ac:dyDescent="0.2"/>
    <row r="2027" ht="12.75" customHeight="1" x14ac:dyDescent="0.2"/>
    <row r="2028" ht="12.75" customHeight="1" x14ac:dyDescent="0.2"/>
    <row r="2029" ht="12.75" customHeight="1" x14ac:dyDescent="0.2"/>
    <row r="2030" ht="12.75" customHeight="1" x14ac:dyDescent="0.2"/>
    <row r="2031" ht="12.75" customHeight="1" x14ac:dyDescent="0.2"/>
    <row r="2032" ht="12.75" customHeight="1" x14ac:dyDescent="0.2"/>
    <row r="2033" ht="12.75" customHeight="1" x14ac:dyDescent="0.2"/>
    <row r="2034" ht="12.75" customHeight="1" x14ac:dyDescent="0.2"/>
    <row r="2035" ht="12.75" customHeight="1" x14ac:dyDescent="0.2"/>
    <row r="2036" ht="12.75" customHeight="1" x14ac:dyDescent="0.2"/>
    <row r="2037" ht="12.75" customHeight="1" x14ac:dyDescent="0.2"/>
    <row r="2038" ht="12.75" customHeight="1" x14ac:dyDescent="0.2"/>
    <row r="2039" ht="12.75" customHeight="1" x14ac:dyDescent="0.2"/>
    <row r="2040" ht="12.75" customHeight="1" x14ac:dyDescent="0.2"/>
    <row r="2041" ht="12.75" customHeight="1" x14ac:dyDescent="0.2"/>
    <row r="2042" ht="12.75" customHeight="1" x14ac:dyDescent="0.2"/>
    <row r="2043" ht="12.75" customHeight="1" x14ac:dyDescent="0.2"/>
    <row r="2044" ht="12.75" customHeight="1" x14ac:dyDescent="0.2"/>
    <row r="2045" ht="12.75" customHeight="1" x14ac:dyDescent="0.2"/>
    <row r="2046" ht="12.75" customHeight="1" x14ac:dyDescent="0.2"/>
    <row r="2047" ht="12.75" customHeight="1" x14ac:dyDescent="0.2"/>
    <row r="2048" ht="12.75" customHeight="1" x14ac:dyDescent="0.2"/>
    <row r="2049" ht="12.75" customHeight="1" x14ac:dyDescent="0.2"/>
    <row r="2050" ht="12.75" customHeight="1" x14ac:dyDescent="0.2"/>
    <row r="2051" ht="12.75" customHeight="1" x14ac:dyDescent="0.2"/>
    <row r="2052" ht="12.75" customHeight="1" x14ac:dyDescent="0.2"/>
    <row r="2053" ht="12.75" customHeight="1" x14ac:dyDescent="0.2"/>
    <row r="2054" ht="12.75" customHeight="1" x14ac:dyDescent="0.2"/>
    <row r="2055" ht="12.75" customHeight="1" x14ac:dyDescent="0.2"/>
    <row r="2056" ht="12.75" customHeight="1" x14ac:dyDescent="0.2"/>
    <row r="2057" ht="12.75" customHeight="1" x14ac:dyDescent="0.2"/>
    <row r="2058" ht="12.75" customHeight="1" x14ac:dyDescent="0.2"/>
    <row r="2059" ht="12.75" customHeight="1" x14ac:dyDescent="0.2"/>
    <row r="2060" ht="12.75" customHeight="1" x14ac:dyDescent="0.2"/>
    <row r="2061" ht="12.75" customHeight="1" x14ac:dyDescent="0.2"/>
    <row r="2062" ht="12.75" customHeight="1" x14ac:dyDescent="0.2"/>
    <row r="2063" ht="12.75" customHeight="1" x14ac:dyDescent="0.2"/>
    <row r="2064" ht="12.75" customHeight="1" x14ac:dyDescent="0.2"/>
    <row r="2065" ht="12.75" customHeight="1" x14ac:dyDescent="0.2"/>
    <row r="2066" ht="12.75" customHeight="1" x14ac:dyDescent="0.2"/>
    <row r="2067" ht="12.75" customHeight="1" x14ac:dyDescent="0.2"/>
    <row r="2068" ht="12.75" customHeight="1" x14ac:dyDescent="0.2"/>
    <row r="2069" ht="12.75" customHeight="1" x14ac:dyDescent="0.2"/>
    <row r="2070" ht="12.75" customHeight="1" x14ac:dyDescent="0.2"/>
    <row r="2071" ht="12.75" customHeight="1" x14ac:dyDescent="0.2"/>
    <row r="2072" ht="12.75" customHeight="1" x14ac:dyDescent="0.2"/>
    <row r="2073" ht="12.75" customHeight="1" x14ac:dyDescent="0.2"/>
    <row r="2074" ht="12.75" customHeight="1" x14ac:dyDescent="0.2"/>
    <row r="2075" ht="12.75" customHeight="1" x14ac:dyDescent="0.2"/>
    <row r="2076" ht="12.75" customHeight="1" x14ac:dyDescent="0.2"/>
    <row r="2077" ht="12.75" customHeight="1" x14ac:dyDescent="0.2"/>
    <row r="2078" ht="12.75" customHeight="1" x14ac:dyDescent="0.2"/>
    <row r="2079" ht="12.75" customHeight="1" x14ac:dyDescent="0.2"/>
    <row r="2080" ht="12.75" customHeight="1" x14ac:dyDescent="0.2"/>
    <row r="2081" ht="12.75" customHeight="1" x14ac:dyDescent="0.2"/>
    <row r="2082" ht="12.75" customHeight="1" x14ac:dyDescent="0.2"/>
    <row r="2083" ht="12.75" customHeight="1" x14ac:dyDescent="0.2"/>
    <row r="2084" ht="12.75" customHeight="1" x14ac:dyDescent="0.2"/>
    <row r="2085" ht="12.75" customHeight="1" x14ac:dyDescent="0.2"/>
    <row r="2086" ht="12.75" customHeight="1" x14ac:dyDescent="0.2"/>
    <row r="2087" ht="12.75" customHeight="1" x14ac:dyDescent="0.2"/>
    <row r="2088" ht="12.75" customHeight="1" x14ac:dyDescent="0.2"/>
    <row r="2089" ht="12.75" customHeight="1" x14ac:dyDescent="0.2"/>
    <row r="2090" ht="12.75" customHeight="1" x14ac:dyDescent="0.2"/>
    <row r="2091" ht="12.75" customHeight="1" x14ac:dyDescent="0.2"/>
    <row r="2092" ht="12.75" customHeight="1" x14ac:dyDescent="0.2"/>
    <row r="2093" ht="12.75" customHeight="1" x14ac:dyDescent="0.2"/>
    <row r="2094" ht="12.75" customHeight="1" x14ac:dyDescent="0.2"/>
    <row r="2095" ht="12.75" customHeight="1" x14ac:dyDescent="0.2"/>
    <row r="2096" ht="12.75" customHeight="1" x14ac:dyDescent="0.2"/>
    <row r="2097" ht="12.75" customHeight="1" x14ac:dyDescent="0.2"/>
    <row r="2098" ht="12.75" customHeight="1" x14ac:dyDescent="0.2"/>
    <row r="2099" ht="12.75" customHeight="1" x14ac:dyDescent="0.2"/>
    <row r="2100" ht="12.75" customHeight="1" x14ac:dyDescent="0.2"/>
    <row r="2101" ht="12.75" customHeight="1" x14ac:dyDescent="0.2"/>
    <row r="2102" ht="12.75" customHeight="1" x14ac:dyDescent="0.2"/>
    <row r="2103" ht="12.75" customHeight="1" x14ac:dyDescent="0.2"/>
    <row r="2104" ht="12.75" customHeight="1" x14ac:dyDescent="0.2"/>
    <row r="2105" ht="12.75" customHeight="1" x14ac:dyDescent="0.2"/>
    <row r="2106" ht="12.75" customHeight="1" x14ac:dyDescent="0.2"/>
    <row r="2107" ht="12.75" customHeight="1" x14ac:dyDescent="0.2"/>
    <row r="2108" ht="12.75" customHeight="1" x14ac:dyDescent="0.2"/>
    <row r="2109" ht="12.75" customHeight="1" x14ac:dyDescent="0.2"/>
    <row r="2110" ht="12.75" customHeight="1" x14ac:dyDescent="0.2"/>
    <row r="2111" ht="12.75" customHeight="1" x14ac:dyDescent="0.2"/>
    <row r="2112" ht="12.75" customHeight="1" x14ac:dyDescent="0.2"/>
    <row r="2113" ht="12.75" customHeight="1" x14ac:dyDescent="0.2"/>
    <row r="2114" ht="12.75" customHeight="1" x14ac:dyDescent="0.2"/>
    <row r="2115" ht="12.75" customHeight="1" x14ac:dyDescent="0.2"/>
    <row r="2116" ht="12.75" customHeight="1" x14ac:dyDescent="0.2"/>
    <row r="2117" ht="12.75" customHeight="1" x14ac:dyDescent="0.2"/>
    <row r="2118" ht="12.75" customHeight="1" x14ac:dyDescent="0.2"/>
    <row r="2119" ht="12.75" customHeight="1" x14ac:dyDescent="0.2"/>
    <row r="2120" ht="12.75" customHeight="1" x14ac:dyDescent="0.2"/>
    <row r="2121" ht="12.75" customHeight="1" x14ac:dyDescent="0.2"/>
    <row r="2122" ht="12.75" customHeight="1" x14ac:dyDescent="0.2"/>
    <row r="2123" ht="12.75" customHeight="1" x14ac:dyDescent="0.2"/>
    <row r="2124" ht="12.75" customHeight="1" x14ac:dyDescent="0.2"/>
    <row r="2125" ht="12.75" customHeight="1" x14ac:dyDescent="0.2"/>
    <row r="2126" ht="12.75" customHeight="1" x14ac:dyDescent="0.2"/>
    <row r="2127" ht="12.75" customHeight="1" x14ac:dyDescent="0.2"/>
    <row r="2128" ht="12.75" customHeight="1" x14ac:dyDescent="0.2"/>
    <row r="2129" ht="12.75" customHeight="1" x14ac:dyDescent="0.2"/>
    <row r="2130" ht="12.75" customHeight="1" x14ac:dyDescent="0.2"/>
    <row r="2131" ht="12.75" customHeight="1" x14ac:dyDescent="0.2"/>
    <row r="2132" ht="12.75" customHeight="1" x14ac:dyDescent="0.2"/>
    <row r="2133" ht="12.75" customHeight="1" x14ac:dyDescent="0.2"/>
    <row r="2134" ht="12.75" customHeight="1" x14ac:dyDescent="0.2"/>
    <row r="2135" ht="12.75" customHeight="1" x14ac:dyDescent="0.2"/>
    <row r="2136" ht="12.75" customHeight="1" x14ac:dyDescent="0.2"/>
    <row r="2137" ht="12.75" customHeight="1" x14ac:dyDescent="0.2"/>
    <row r="2138" ht="12.75" customHeight="1" x14ac:dyDescent="0.2"/>
    <row r="2139" ht="12.75" customHeight="1" x14ac:dyDescent="0.2"/>
    <row r="2140" ht="12.75" customHeight="1" x14ac:dyDescent="0.2"/>
    <row r="2141" ht="12.75" customHeight="1" x14ac:dyDescent="0.2"/>
    <row r="2142" ht="12.75" customHeight="1" x14ac:dyDescent="0.2"/>
    <row r="2143" ht="12.75" customHeight="1" x14ac:dyDescent="0.2"/>
    <row r="2144" ht="12.75" customHeight="1" x14ac:dyDescent="0.2"/>
    <row r="2145" ht="12.75" customHeight="1" x14ac:dyDescent="0.2"/>
    <row r="2146" ht="12.75" customHeight="1" x14ac:dyDescent="0.2"/>
    <row r="2147" ht="12.75" customHeight="1" x14ac:dyDescent="0.2"/>
    <row r="2148" ht="12.75" customHeight="1" x14ac:dyDescent="0.2"/>
    <row r="2149" ht="12.75" customHeight="1" x14ac:dyDescent="0.2"/>
    <row r="2150" ht="12.75" customHeight="1" x14ac:dyDescent="0.2"/>
    <row r="2151" ht="12.75" customHeight="1" x14ac:dyDescent="0.2"/>
    <row r="2152" ht="12.75" customHeight="1" x14ac:dyDescent="0.2"/>
    <row r="2153" ht="12.75" customHeight="1" x14ac:dyDescent="0.2"/>
    <row r="2154" ht="12.75" customHeight="1" x14ac:dyDescent="0.2"/>
    <row r="2155" ht="12.75" customHeight="1" x14ac:dyDescent="0.2"/>
    <row r="2156" ht="12.75" customHeight="1" x14ac:dyDescent="0.2"/>
    <row r="2157" ht="12.75" customHeight="1" x14ac:dyDescent="0.2"/>
    <row r="2158" ht="12.75" customHeight="1" x14ac:dyDescent="0.2"/>
    <row r="2159" ht="12.75" customHeight="1" x14ac:dyDescent="0.2"/>
    <row r="2160" ht="12.75" customHeight="1" x14ac:dyDescent="0.2"/>
    <row r="2161" ht="12.75" customHeight="1" x14ac:dyDescent="0.2"/>
    <row r="2162" ht="12.75" customHeight="1" x14ac:dyDescent="0.2"/>
    <row r="2163" ht="12.75" customHeight="1" x14ac:dyDescent="0.2"/>
    <row r="2164" ht="12.75" customHeight="1" x14ac:dyDescent="0.2"/>
    <row r="2165" ht="12.75" customHeight="1" x14ac:dyDescent="0.2"/>
    <row r="2166" ht="12.75" customHeight="1" x14ac:dyDescent="0.2"/>
    <row r="2167" ht="12.75" customHeight="1" x14ac:dyDescent="0.2"/>
    <row r="2168" ht="12.75" customHeight="1" x14ac:dyDescent="0.2"/>
    <row r="2169" ht="12.75" customHeight="1" x14ac:dyDescent="0.2"/>
    <row r="2170" ht="12.75" customHeight="1" x14ac:dyDescent="0.2"/>
    <row r="2171" ht="12.75" customHeight="1" x14ac:dyDescent="0.2"/>
    <row r="2172" ht="12.75" customHeight="1" x14ac:dyDescent="0.2"/>
    <row r="2173" ht="12.75" customHeight="1" x14ac:dyDescent="0.2"/>
    <row r="2174" ht="12.75" customHeight="1" x14ac:dyDescent="0.2"/>
    <row r="2175" ht="12.75" customHeight="1" x14ac:dyDescent="0.2"/>
    <row r="2176" ht="12.75" customHeight="1" x14ac:dyDescent="0.2"/>
    <row r="2177" ht="12.75" customHeight="1" x14ac:dyDescent="0.2"/>
    <row r="2178" ht="12.75" customHeight="1" x14ac:dyDescent="0.2"/>
    <row r="2179" ht="12.75" customHeight="1" x14ac:dyDescent="0.2"/>
    <row r="2180" ht="12.75" customHeight="1" x14ac:dyDescent="0.2"/>
    <row r="2181" ht="12.75" customHeight="1" x14ac:dyDescent="0.2"/>
    <row r="2182" ht="12.75" customHeight="1" x14ac:dyDescent="0.2"/>
    <row r="2183" ht="12.75" customHeight="1" x14ac:dyDescent="0.2"/>
    <row r="2184" ht="12.75" customHeight="1" x14ac:dyDescent="0.2"/>
    <row r="2185" ht="12.75" customHeight="1" x14ac:dyDescent="0.2"/>
    <row r="2186" ht="12.75" customHeight="1" x14ac:dyDescent="0.2"/>
    <row r="2187" ht="12.75" customHeight="1" x14ac:dyDescent="0.2"/>
    <row r="2188" ht="12.75" customHeight="1" x14ac:dyDescent="0.2"/>
    <row r="2189" ht="12.75" customHeight="1" x14ac:dyDescent="0.2"/>
    <row r="2190" ht="12.75" customHeight="1" x14ac:dyDescent="0.2"/>
    <row r="2191" ht="12.75" customHeight="1" x14ac:dyDescent="0.2"/>
    <row r="2192" ht="12.75" customHeight="1" x14ac:dyDescent="0.2"/>
    <row r="2193" ht="12.75" customHeight="1" x14ac:dyDescent="0.2"/>
    <row r="2194" ht="12.75" customHeight="1" x14ac:dyDescent="0.2"/>
    <row r="2195" ht="12.75" customHeight="1" x14ac:dyDescent="0.2"/>
    <row r="2196" ht="12.75" customHeight="1" x14ac:dyDescent="0.2"/>
    <row r="2197" ht="12.75" customHeight="1" x14ac:dyDescent="0.2"/>
    <row r="2198" ht="12.75" customHeight="1" x14ac:dyDescent="0.2"/>
    <row r="2199" ht="12.75" customHeight="1" x14ac:dyDescent="0.2"/>
    <row r="2200" ht="12.75" customHeight="1" x14ac:dyDescent="0.2"/>
    <row r="2201" ht="12.75" customHeight="1" x14ac:dyDescent="0.2"/>
    <row r="2202" ht="12.75" customHeight="1" x14ac:dyDescent="0.2"/>
    <row r="2203" ht="12.75" customHeight="1" x14ac:dyDescent="0.2"/>
    <row r="2204" ht="12.75" customHeight="1" x14ac:dyDescent="0.2"/>
    <row r="2205" ht="12.75" customHeight="1" x14ac:dyDescent="0.2"/>
    <row r="2206" ht="12.75" customHeight="1" x14ac:dyDescent="0.2"/>
    <row r="2207" ht="12.75" customHeight="1" x14ac:dyDescent="0.2"/>
    <row r="2208" ht="12.75" customHeight="1" x14ac:dyDescent="0.2"/>
    <row r="2209" ht="12.75" customHeight="1" x14ac:dyDescent="0.2"/>
    <row r="2210" ht="12.75" customHeight="1" x14ac:dyDescent="0.2"/>
    <row r="2211" ht="12.75" customHeight="1" x14ac:dyDescent="0.2"/>
    <row r="2212" ht="12.75" customHeight="1" x14ac:dyDescent="0.2"/>
    <row r="2213" ht="12.75" customHeight="1" x14ac:dyDescent="0.2"/>
    <row r="2214" ht="12.75" customHeight="1" x14ac:dyDescent="0.2"/>
    <row r="2215" ht="12.75" customHeight="1" x14ac:dyDescent="0.2"/>
    <row r="2216" ht="12.75" customHeight="1" x14ac:dyDescent="0.2"/>
    <row r="2217" ht="12.75" customHeight="1" x14ac:dyDescent="0.2"/>
    <row r="2218" ht="12.75" customHeight="1" x14ac:dyDescent="0.2"/>
    <row r="2219" ht="12.75" customHeight="1" x14ac:dyDescent="0.2"/>
    <row r="2220" ht="12.75" customHeight="1" x14ac:dyDescent="0.2"/>
    <row r="2221" ht="12.75" customHeight="1" x14ac:dyDescent="0.2"/>
    <row r="2222" ht="12.75" customHeight="1" x14ac:dyDescent="0.2"/>
    <row r="2223" ht="12.75" customHeight="1" x14ac:dyDescent="0.2"/>
    <row r="2224" ht="12.75" customHeight="1" x14ac:dyDescent="0.2"/>
    <row r="2225" ht="12.75" customHeight="1" x14ac:dyDescent="0.2"/>
    <row r="2226" ht="12.75" customHeight="1" x14ac:dyDescent="0.2"/>
    <row r="2227" ht="12.75" customHeight="1" x14ac:dyDescent="0.2"/>
    <row r="2228" ht="12.75" customHeight="1" x14ac:dyDescent="0.2"/>
    <row r="2229" ht="12.75" customHeight="1" x14ac:dyDescent="0.2"/>
    <row r="2230" ht="12.75" customHeight="1" x14ac:dyDescent="0.2"/>
    <row r="2231" ht="12.75" customHeight="1" x14ac:dyDescent="0.2"/>
    <row r="2232" ht="12.75" customHeight="1" x14ac:dyDescent="0.2"/>
    <row r="2233" ht="12.75" customHeight="1" x14ac:dyDescent="0.2"/>
    <row r="2234" ht="12.75" customHeight="1" x14ac:dyDescent="0.2"/>
    <row r="2235" ht="12.75" customHeight="1" x14ac:dyDescent="0.2"/>
    <row r="2236" ht="12.75" customHeight="1" x14ac:dyDescent="0.2"/>
    <row r="2237" ht="12.75" customHeight="1" x14ac:dyDescent="0.2"/>
    <row r="2238" ht="12.75" customHeight="1" x14ac:dyDescent="0.2"/>
    <row r="2239" ht="12.75" customHeight="1" x14ac:dyDescent="0.2"/>
    <row r="2240" ht="12.75" customHeight="1" x14ac:dyDescent="0.2"/>
    <row r="2241" ht="12.75" customHeight="1" x14ac:dyDescent="0.2"/>
    <row r="2242" ht="12.75" customHeight="1" x14ac:dyDescent="0.2"/>
    <row r="2243" ht="12.75" customHeight="1" x14ac:dyDescent="0.2"/>
    <row r="2244" ht="12.75" customHeight="1" x14ac:dyDescent="0.2"/>
    <row r="2245" ht="12.75" customHeight="1" x14ac:dyDescent="0.2"/>
    <row r="2246" ht="12.75" customHeight="1" x14ac:dyDescent="0.2"/>
    <row r="2247" ht="12.75" customHeight="1" x14ac:dyDescent="0.2"/>
    <row r="2248" ht="12.75" customHeight="1" x14ac:dyDescent="0.2"/>
    <row r="2249" ht="12.75" customHeight="1" x14ac:dyDescent="0.2"/>
    <row r="2250" ht="12.75" customHeight="1" x14ac:dyDescent="0.2"/>
    <row r="2251" ht="12.75" customHeight="1" x14ac:dyDescent="0.2"/>
    <row r="2252" ht="12.75" customHeight="1" x14ac:dyDescent="0.2"/>
    <row r="2253" ht="12.75" customHeight="1" x14ac:dyDescent="0.2"/>
    <row r="2254" ht="12.75" customHeight="1" x14ac:dyDescent="0.2"/>
    <row r="2255" ht="12.75" customHeight="1" x14ac:dyDescent="0.2"/>
    <row r="2256" ht="12.75" customHeight="1" x14ac:dyDescent="0.2"/>
    <row r="2257" ht="12.75" customHeight="1" x14ac:dyDescent="0.2"/>
    <row r="2258" ht="12.75" customHeight="1" x14ac:dyDescent="0.2"/>
    <row r="2259" ht="12.75" customHeight="1" x14ac:dyDescent="0.2"/>
    <row r="2260" ht="12.75" customHeight="1" x14ac:dyDescent="0.2"/>
    <row r="2261" ht="12.75" customHeight="1" x14ac:dyDescent="0.2"/>
    <row r="2262" ht="12.75" customHeight="1" x14ac:dyDescent="0.2"/>
    <row r="2263" ht="12.75" customHeight="1" x14ac:dyDescent="0.2"/>
    <row r="2264" ht="12.75" customHeight="1" x14ac:dyDescent="0.2"/>
    <row r="2265" ht="12.75" customHeight="1" x14ac:dyDescent="0.2"/>
    <row r="2266" ht="12.75" customHeight="1" x14ac:dyDescent="0.2"/>
    <row r="2267" ht="12.75" customHeight="1" x14ac:dyDescent="0.2"/>
    <row r="2268" ht="12.75" customHeight="1" x14ac:dyDescent="0.2"/>
    <row r="2269" ht="12.75" customHeight="1" x14ac:dyDescent="0.2"/>
    <row r="2270" ht="12.75" customHeight="1" x14ac:dyDescent="0.2"/>
    <row r="2271" ht="12.75" customHeight="1" x14ac:dyDescent="0.2"/>
    <row r="2272" ht="12.75" customHeight="1" x14ac:dyDescent="0.2"/>
    <row r="2273" ht="12.75" customHeight="1" x14ac:dyDescent="0.2"/>
    <row r="2274" ht="12.75" customHeight="1" x14ac:dyDescent="0.2"/>
    <row r="2275" ht="12.75" customHeight="1" x14ac:dyDescent="0.2"/>
    <row r="2276" ht="12.75" customHeight="1" x14ac:dyDescent="0.2"/>
    <row r="2277" ht="12.75" customHeight="1" x14ac:dyDescent="0.2"/>
    <row r="2278" ht="12.75" customHeight="1" x14ac:dyDescent="0.2"/>
    <row r="2279" ht="12.75" customHeight="1" x14ac:dyDescent="0.2"/>
    <row r="2280" ht="12.75" customHeight="1" x14ac:dyDescent="0.2"/>
    <row r="2281" ht="12.75" customHeight="1" x14ac:dyDescent="0.2"/>
    <row r="2282" ht="12.75" customHeight="1" x14ac:dyDescent="0.2"/>
    <row r="2283" ht="12.75" customHeight="1" x14ac:dyDescent="0.2"/>
    <row r="2284" ht="12.75" customHeight="1" x14ac:dyDescent="0.2"/>
    <row r="2285" ht="12.75" customHeight="1" x14ac:dyDescent="0.2"/>
    <row r="2286" ht="12.75" customHeight="1" x14ac:dyDescent="0.2"/>
    <row r="2287" ht="12.75" customHeight="1" x14ac:dyDescent="0.2"/>
    <row r="2288" ht="12.75" customHeight="1" x14ac:dyDescent="0.2"/>
    <row r="2289" ht="12.75" customHeight="1" x14ac:dyDescent="0.2"/>
    <row r="2290" ht="12.75" customHeight="1" x14ac:dyDescent="0.2"/>
    <row r="2291" ht="12.75" customHeight="1" x14ac:dyDescent="0.2"/>
    <row r="2292" ht="12.75" customHeight="1" x14ac:dyDescent="0.2"/>
    <row r="2293" ht="12.75" customHeight="1" x14ac:dyDescent="0.2"/>
    <row r="2294" ht="12.75" customHeight="1" x14ac:dyDescent="0.2"/>
    <row r="2295" ht="12.75" customHeight="1" x14ac:dyDescent="0.2"/>
    <row r="2296" ht="12.75" customHeight="1" x14ac:dyDescent="0.2"/>
    <row r="2297" ht="12.75" customHeight="1" x14ac:dyDescent="0.2"/>
    <row r="2298" ht="12.75" customHeight="1" x14ac:dyDescent="0.2"/>
    <row r="2299" ht="12.75" customHeight="1" x14ac:dyDescent="0.2"/>
    <row r="2300" ht="12.75" customHeight="1" x14ac:dyDescent="0.2"/>
    <row r="2301" ht="12.75" customHeight="1" x14ac:dyDescent="0.2"/>
    <row r="2302" ht="12.75" customHeight="1" x14ac:dyDescent="0.2"/>
    <row r="2303" ht="12.75" customHeight="1" x14ac:dyDescent="0.2"/>
    <row r="2304" ht="12.75" customHeight="1" x14ac:dyDescent="0.2"/>
    <row r="2305" ht="12.75" customHeight="1" x14ac:dyDescent="0.2"/>
    <row r="2306" ht="12.75" customHeight="1" x14ac:dyDescent="0.2"/>
    <row r="2307" ht="12.75" customHeight="1" x14ac:dyDescent="0.2"/>
    <row r="2308" ht="12.75" customHeight="1" x14ac:dyDescent="0.2"/>
    <row r="2309" ht="12.75" customHeight="1" x14ac:dyDescent="0.2"/>
    <row r="2310" ht="12.75" customHeight="1" x14ac:dyDescent="0.2"/>
    <row r="2311" ht="12.75" customHeight="1" x14ac:dyDescent="0.2"/>
    <row r="2312" ht="12.75" customHeight="1" x14ac:dyDescent="0.2"/>
    <row r="2313" ht="12.75" customHeight="1" x14ac:dyDescent="0.2"/>
    <row r="2314" ht="12.75" customHeight="1" x14ac:dyDescent="0.2"/>
    <row r="2315" ht="12.75" customHeight="1" x14ac:dyDescent="0.2"/>
    <row r="2316" ht="12.75" customHeight="1" x14ac:dyDescent="0.2"/>
    <row r="2317" ht="12.75" customHeight="1" x14ac:dyDescent="0.2"/>
    <row r="2318" ht="12.75" customHeight="1" x14ac:dyDescent="0.2"/>
    <row r="2319" ht="12.75" customHeight="1" x14ac:dyDescent="0.2"/>
    <row r="2320" ht="12.75" customHeight="1" x14ac:dyDescent="0.2"/>
    <row r="2321" ht="12.75" customHeight="1" x14ac:dyDescent="0.2"/>
    <row r="2322" ht="12.75" customHeight="1" x14ac:dyDescent="0.2"/>
    <row r="2323" ht="12.75" customHeight="1" x14ac:dyDescent="0.2"/>
    <row r="2324" ht="12.75" customHeight="1" x14ac:dyDescent="0.2"/>
    <row r="2325" ht="12.75" customHeight="1" x14ac:dyDescent="0.2"/>
    <row r="2326" ht="12.75" customHeight="1" x14ac:dyDescent="0.2"/>
    <row r="2327" ht="12.75" customHeight="1" x14ac:dyDescent="0.2"/>
    <row r="2328" ht="12.75" customHeight="1" x14ac:dyDescent="0.2"/>
    <row r="2329" ht="12.75" customHeight="1" x14ac:dyDescent="0.2"/>
    <row r="2330" ht="12.75" customHeight="1" x14ac:dyDescent="0.2"/>
    <row r="2331" ht="12.75" customHeight="1" x14ac:dyDescent="0.2"/>
    <row r="2332" ht="12.75" customHeight="1" x14ac:dyDescent="0.2"/>
    <row r="2333" ht="12.75" customHeight="1" x14ac:dyDescent="0.2"/>
    <row r="2334" ht="12.75" customHeight="1" x14ac:dyDescent="0.2"/>
    <row r="2335" ht="12.75" customHeight="1" x14ac:dyDescent="0.2"/>
    <row r="2336" ht="12.75" customHeight="1" x14ac:dyDescent="0.2"/>
    <row r="2337" ht="12.75" customHeight="1" x14ac:dyDescent="0.2"/>
    <row r="2338" ht="12.75" customHeight="1" x14ac:dyDescent="0.2"/>
    <row r="2339" ht="12.75" customHeight="1" x14ac:dyDescent="0.2"/>
    <row r="2340" ht="12.75" customHeight="1" x14ac:dyDescent="0.2"/>
    <row r="2341" ht="12.75" customHeight="1" x14ac:dyDescent="0.2"/>
    <row r="2342" ht="12.75" customHeight="1" x14ac:dyDescent="0.2"/>
    <row r="2343" ht="12.75" customHeight="1" x14ac:dyDescent="0.2"/>
    <row r="2344" ht="12.75" customHeight="1" x14ac:dyDescent="0.2"/>
    <row r="2345" ht="12.75" customHeight="1" x14ac:dyDescent="0.2"/>
    <row r="2346" ht="12.75" customHeight="1" x14ac:dyDescent="0.2"/>
    <row r="2347" ht="12.75" customHeight="1" x14ac:dyDescent="0.2"/>
    <row r="2348" ht="12.75" customHeight="1" x14ac:dyDescent="0.2"/>
    <row r="2349" ht="12.75" customHeight="1" x14ac:dyDescent="0.2"/>
    <row r="2350" ht="12.75" customHeight="1" x14ac:dyDescent="0.2"/>
    <row r="2351" ht="12.75" customHeight="1" x14ac:dyDescent="0.2"/>
    <row r="2352" ht="12.75" customHeight="1" x14ac:dyDescent="0.2"/>
    <row r="2353" ht="12.75" customHeight="1" x14ac:dyDescent="0.2"/>
    <row r="2354" ht="12.75" customHeight="1" x14ac:dyDescent="0.2"/>
    <row r="2355" ht="12.75" customHeight="1" x14ac:dyDescent="0.2"/>
    <row r="2356" ht="12.75" customHeight="1" x14ac:dyDescent="0.2"/>
    <row r="2357" ht="12.75" customHeight="1" x14ac:dyDescent="0.2"/>
    <row r="2358" ht="12.75" customHeight="1" x14ac:dyDescent="0.2"/>
    <row r="2359" ht="12.75" customHeight="1" x14ac:dyDescent="0.2"/>
    <row r="2360" ht="12.75" customHeight="1" x14ac:dyDescent="0.2"/>
    <row r="2361" ht="12.75" customHeight="1" x14ac:dyDescent="0.2"/>
    <row r="2362" ht="12.75" customHeight="1" x14ac:dyDescent="0.2"/>
    <row r="2363" ht="12.75" customHeight="1" x14ac:dyDescent="0.2"/>
    <row r="2364" ht="12.75" customHeight="1" x14ac:dyDescent="0.2"/>
    <row r="2365" ht="12.75" customHeight="1" x14ac:dyDescent="0.2"/>
    <row r="2366" ht="12.75" customHeight="1" x14ac:dyDescent="0.2"/>
    <row r="2367" ht="12.75" customHeight="1" x14ac:dyDescent="0.2"/>
    <row r="2368" ht="12.75" customHeight="1" x14ac:dyDescent="0.2"/>
    <row r="2369" ht="12.75" customHeight="1" x14ac:dyDescent="0.2"/>
    <row r="2370" ht="12.75" customHeight="1" x14ac:dyDescent="0.2"/>
    <row r="2371" ht="12.75" customHeight="1" x14ac:dyDescent="0.2"/>
    <row r="2372" ht="12.75" customHeight="1" x14ac:dyDescent="0.2"/>
    <row r="2373" ht="12.75" customHeight="1" x14ac:dyDescent="0.2"/>
    <row r="2374" ht="12.75" customHeight="1" x14ac:dyDescent="0.2"/>
    <row r="2375" ht="12.75" customHeight="1" x14ac:dyDescent="0.2"/>
    <row r="2376" ht="12.75" customHeight="1" x14ac:dyDescent="0.2"/>
    <row r="2377" ht="12.75" customHeight="1" x14ac:dyDescent="0.2"/>
    <row r="2378" ht="12.75" customHeight="1" x14ac:dyDescent="0.2"/>
    <row r="2379" ht="12.75" customHeight="1" x14ac:dyDescent="0.2"/>
    <row r="2380" ht="12.75" customHeight="1" x14ac:dyDescent="0.2"/>
    <row r="2381" ht="12.75" customHeight="1" x14ac:dyDescent="0.2"/>
    <row r="2382" ht="12.75" customHeight="1" x14ac:dyDescent="0.2"/>
    <row r="2383" ht="12.75" customHeight="1" x14ac:dyDescent="0.2"/>
    <row r="2384" ht="12.75" customHeight="1" x14ac:dyDescent="0.2"/>
    <row r="2385" ht="12.75" customHeight="1" x14ac:dyDescent="0.2"/>
    <row r="2386" ht="12.75" customHeight="1" x14ac:dyDescent="0.2"/>
    <row r="2387" ht="12.75" customHeight="1" x14ac:dyDescent="0.2"/>
    <row r="2388" ht="12.75" customHeight="1" x14ac:dyDescent="0.2"/>
    <row r="2389" ht="12.75" customHeight="1" x14ac:dyDescent="0.2"/>
    <row r="2390" ht="12.75" customHeight="1" x14ac:dyDescent="0.2"/>
    <row r="2391" ht="12.75" customHeight="1" x14ac:dyDescent="0.2"/>
    <row r="2392" ht="12.75" customHeight="1" x14ac:dyDescent="0.2"/>
    <row r="2393" ht="12.75" customHeight="1" x14ac:dyDescent="0.2"/>
    <row r="2394" ht="12.75" customHeight="1" x14ac:dyDescent="0.2"/>
    <row r="2395" ht="12.75" customHeight="1" x14ac:dyDescent="0.2"/>
    <row r="2396" ht="12.75" customHeight="1" x14ac:dyDescent="0.2"/>
    <row r="2397" ht="12.75" customHeight="1" x14ac:dyDescent="0.2"/>
    <row r="2398" ht="12.75" customHeight="1" x14ac:dyDescent="0.2"/>
    <row r="2399" ht="12.75" customHeight="1" x14ac:dyDescent="0.2"/>
    <row r="2400" ht="12.75" customHeight="1" x14ac:dyDescent="0.2"/>
    <row r="2401" ht="12.75" customHeight="1" x14ac:dyDescent="0.2"/>
    <row r="2402" ht="12.75" customHeight="1" x14ac:dyDescent="0.2"/>
    <row r="2403" ht="12.75" customHeight="1" x14ac:dyDescent="0.2"/>
    <row r="2404" ht="12.75" customHeight="1" x14ac:dyDescent="0.2"/>
    <row r="2405" ht="12.75" customHeight="1" x14ac:dyDescent="0.2"/>
    <row r="2406" ht="12.75" customHeight="1" x14ac:dyDescent="0.2"/>
    <row r="2407" ht="12.75" customHeight="1" x14ac:dyDescent="0.2"/>
    <row r="2408" ht="12.75" customHeight="1" x14ac:dyDescent="0.2"/>
    <row r="2409" ht="12.75" customHeight="1" x14ac:dyDescent="0.2"/>
    <row r="2410" ht="12.75" customHeight="1" x14ac:dyDescent="0.2"/>
    <row r="2411" ht="12.75" customHeight="1" x14ac:dyDescent="0.2"/>
    <row r="2412" ht="12.75" customHeight="1" x14ac:dyDescent="0.2"/>
    <row r="2413" ht="12.75" customHeight="1" x14ac:dyDescent="0.2"/>
    <row r="2414" ht="12.75" customHeight="1" x14ac:dyDescent="0.2"/>
    <row r="2415" ht="12.75" customHeight="1" x14ac:dyDescent="0.2"/>
    <row r="2416" ht="12.75" customHeight="1" x14ac:dyDescent="0.2"/>
    <row r="2417" ht="12.75" customHeight="1" x14ac:dyDescent="0.2"/>
    <row r="2418" ht="12.75" customHeight="1" x14ac:dyDescent="0.2"/>
    <row r="2419" ht="12.75" customHeight="1" x14ac:dyDescent="0.2"/>
    <row r="2420" ht="12.75" customHeight="1" x14ac:dyDescent="0.2"/>
    <row r="2421" ht="12.75" customHeight="1" x14ac:dyDescent="0.2"/>
    <row r="2422" ht="12.75" customHeight="1" x14ac:dyDescent="0.2"/>
    <row r="2423" ht="12.75" customHeight="1" x14ac:dyDescent="0.2"/>
    <row r="2424" ht="12.75" customHeight="1" x14ac:dyDescent="0.2"/>
    <row r="2425" ht="12.75" customHeight="1" x14ac:dyDescent="0.2"/>
    <row r="2426" ht="12.75" customHeight="1" x14ac:dyDescent="0.2"/>
    <row r="2427" ht="12.75" customHeight="1" x14ac:dyDescent="0.2"/>
    <row r="2428" ht="12.75" customHeight="1" x14ac:dyDescent="0.2"/>
    <row r="2429" ht="12.75" customHeight="1" x14ac:dyDescent="0.2"/>
    <row r="2430" ht="12.75" customHeight="1" x14ac:dyDescent="0.2"/>
    <row r="2431" ht="12.75" customHeight="1" x14ac:dyDescent="0.2"/>
    <row r="2432" ht="12.75" customHeight="1" x14ac:dyDescent="0.2"/>
    <row r="2433" ht="12.75" customHeight="1" x14ac:dyDescent="0.2"/>
    <row r="2434" ht="12.75" customHeight="1" x14ac:dyDescent="0.2"/>
    <row r="2435" ht="12.75" customHeight="1" x14ac:dyDescent="0.2"/>
    <row r="2436" ht="12.75" customHeight="1" x14ac:dyDescent="0.2"/>
    <row r="2437" ht="12.75" customHeight="1" x14ac:dyDescent="0.2"/>
    <row r="2438" ht="12.75" customHeight="1" x14ac:dyDescent="0.2"/>
    <row r="2439" ht="12.75" customHeight="1" x14ac:dyDescent="0.2"/>
    <row r="2440" ht="12.75" customHeight="1" x14ac:dyDescent="0.2"/>
    <row r="2441" ht="12.75" customHeight="1" x14ac:dyDescent="0.2"/>
    <row r="2442" ht="12.75" customHeight="1" x14ac:dyDescent="0.2"/>
    <row r="2443" ht="12.75" customHeight="1" x14ac:dyDescent="0.2"/>
    <row r="2444" ht="12.75" customHeight="1" x14ac:dyDescent="0.2"/>
    <row r="2445" ht="12.75" customHeight="1" x14ac:dyDescent="0.2"/>
    <row r="2446" ht="12.75" customHeight="1" x14ac:dyDescent="0.2"/>
    <row r="2447" ht="12.75" customHeight="1" x14ac:dyDescent="0.2"/>
    <row r="2448" ht="12.75" customHeight="1" x14ac:dyDescent="0.2"/>
    <row r="2449" ht="12.75" customHeight="1" x14ac:dyDescent="0.2"/>
    <row r="2450" ht="12.75" customHeight="1" x14ac:dyDescent="0.2"/>
    <row r="2451" ht="12.75" customHeight="1" x14ac:dyDescent="0.2"/>
    <row r="2452" ht="12.75" customHeight="1" x14ac:dyDescent="0.2"/>
    <row r="2453" ht="12.75" customHeight="1" x14ac:dyDescent="0.2"/>
    <row r="2454" ht="12.75" customHeight="1" x14ac:dyDescent="0.2"/>
    <row r="2455" ht="12.75" customHeight="1" x14ac:dyDescent="0.2"/>
    <row r="2456" ht="12.75" customHeight="1" x14ac:dyDescent="0.2"/>
    <row r="2457" ht="12.75" customHeight="1" x14ac:dyDescent="0.2"/>
    <row r="2458" ht="12.75" customHeight="1" x14ac:dyDescent="0.2"/>
    <row r="2459" ht="12.75" customHeight="1" x14ac:dyDescent="0.2"/>
    <row r="2460" ht="12.75" customHeight="1" x14ac:dyDescent="0.2"/>
    <row r="2461" ht="12.75" customHeight="1" x14ac:dyDescent="0.2"/>
    <row r="2462" ht="12.75" customHeight="1" x14ac:dyDescent="0.2"/>
    <row r="2463" ht="12.75" customHeight="1" x14ac:dyDescent="0.2"/>
    <row r="2464" ht="12.75" customHeight="1" x14ac:dyDescent="0.2"/>
    <row r="2465" ht="12.75" customHeight="1" x14ac:dyDescent="0.2"/>
    <row r="2466" ht="12.75" customHeight="1" x14ac:dyDescent="0.2"/>
    <row r="2467" ht="12.75" customHeight="1" x14ac:dyDescent="0.2"/>
    <row r="2468" ht="12.75" customHeight="1" x14ac:dyDescent="0.2"/>
    <row r="2469" ht="12.75" customHeight="1" x14ac:dyDescent="0.2"/>
    <row r="2470" ht="12.75" customHeight="1" x14ac:dyDescent="0.2"/>
    <row r="2471" ht="12.75" customHeight="1" x14ac:dyDescent="0.2"/>
    <row r="2472" ht="12.75" customHeight="1" x14ac:dyDescent="0.2"/>
    <row r="2473" ht="12.75" customHeight="1" x14ac:dyDescent="0.2"/>
    <row r="2474" ht="12.75" customHeight="1" x14ac:dyDescent="0.2"/>
    <row r="2475" ht="12.75" customHeight="1" x14ac:dyDescent="0.2"/>
    <row r="2476" ht="12.75" customHeight="1" x14ac:dyDescent="0.2"/>
    <row r="2477" ht="12.75" customHeight="1" x14ac:dyDescent="0.2"/>
    <row r="2478" ht="12.75" customHeight="1" x14ac:dyDescent="0.2"/>
    <row r="2479" ht="12.75" customHeight="1" x14ac:dyDescent="0.2"/>
    <row r="2480" ht="12.75" customHeight="1" x14ac:dyDescent="0.2"/>
    <row r="2481" ht="12.75" customHeight="1" x14ac:dyDescent="0.2"/>
    <row r="2482" ht="12.75" customHeight="1" x14ac:dyDescent="0.2"/>
    <row r="2483" ht="12.75" customHeight="1" x14ac:dyDescent="0.2"/>
    <row r="2484" ht="12.75" customHeight="1" x14ac:dyDescent="0.2"/>
    <row r="2485" ht="12.75" customHeight="1" x14ac:dyDescent="0.2"/>
    <row r="2486" ht="12.75" customHeight="1" x14ac:dyDescent="0.2"/>
    <row r="2487" ht="12.75" customHeight="1" x14ac:dyDescent="0.2"/>
    <row r="2488" ht="12.75" customHeight="1" x14ac:dyDescent="0.2"/>
    <row r="2489" ht="12.75" customHeight="1" x14ac:dyDescent="0.2"/>
    <row r="2490" ht="12.75" customHeight="1" x14ac:dyDescent="0.2"/>
    <row r="2491" ht="12.75" customHeight="1" x14ac:dyDescent="0.2"/>
    <row r="2492" ht="12.75" customHeight="1" x14ac:dyDescent="0.2"/>
    <row r="2493" ht="12.75" customHeight="1" x14ac:dyDescent="0.2"/>
    <row r="2494" ht="12.75" customHeight="1" x14ac:dyDescent="0.2"/>
    <row r="2495" ht="12.75" customHeight="1" x14ac:dyDescent="0.2"/>
    <row r="2496" ht="12.75" customHeight="1" x14ac:dyDescent="0.2"/>
    <row r="2497" ht="12.75" customHeight="1" x14ac:dyDescent="0.2"/>
    <row r="2498" ht="12.75" customHeight="1" x14ac:dyDescent="0.2"/>
    <row r="2499" ht="12.75" customHeight="1" x14ac:dyDescent="0.2"/>
    <row r="2500" ht="12.75" customHeight="1" x14ac:dyDescent="0.2"/>
    <row r="2501" ht="12.75" customHeight="1" x14ac:dyDescent="0.2"/>
    <row r="2502" ht="12.75" customHeight="1" x14ac:dyDescent="0.2"/>
    <row r="2503" ht="12.75" customHeight="1" x14ac:dyDescent="0.2"/>
    <row r="2504" ht="12.75" customHeight="1" x14ac:dyDescent="0.2"/>
    <row r="2505" ht="12.75" customHeight="1" x14ac:dyDescent="0.2"/>
    <row r="2506" ht="12.75" customHeight="1" x14ac:dyDescent="0.2"/>
    <row r="2507" ht="12.75" customHeight="1" x14ac:dyDescent="0.2"/>
    <row r="2508" ht="12.75" customHeight="1" x14ac:dyDescent="0.2"/>
    <row r="2509" ht="12.75" customHeight="1" x14ac:dyDescent="0.2"/>
    <row r="2510" ht="12.75" customHeight="1" x14ac:dyDescent="0.2"/>
    <row r="2511" ht="12.75" customHeight="1" x14ac:dyDescent="0.2"/>
    <row r="2512" ht="12.75" customHeight="1" x14ac:dyDescent="0.2"/>
    <row r="2513" ht="12.75" customHeight="1" x14ac:dyDescent="0.2"/>
    <row r="2514" ht="12.75" customHeight="1" x14ac:dyDescent="0.2"/>
    <row r="2515" ht="12.75" customHeight="1" x14ac:dyDescent="0.2"/>
    <row r="2516" ht="12.75" customHeight="1" x14ac:dyDescent="0.2"/>
    <row r="2517" ht="12.75" customHeight="1" x14ac:dyDescent="0.2"/>
    <row r="2518" ht="12.75" customHeight="1" x14ac:dyDescent="0.2"/>
    <row r="2519" ht="12.75" customHeight="1" x14ac:dyDescent="0.2"/>
    <row r="2520" ht="12.75" customHeight="1" x14ac:dyDescent="0.2"/>
    <row r="2521" ht="12.75" customHeight="1" x14ac:dyDescent="0.2"/>
    <row r="2522" ht="12.75" customHeight="1" x14ac:dyDescent="0.2"/>
    <row r="2523" ht="12.75" customHeight="1" x14ac:dyDescent="0.2"/>
    <row r="2524" ht="12.75" customHeight="1" x14ac:dyDescent="0.2"/>
    <row r="2525" ht="12.75" customHeight="1" x14ac:dyDescent="0.2"/>
    <row r="2526" ht="12.75" customHeight="1" x14ac:dyDescent="0.2"/>
    <row r="2527" ht="12.75" customHeight="1" x14ac:dyDescent="0.2"/>
    <row r="2528" ht="12.75" customHeight="1" x14ac:dyDescent="0.2"/>
    <row r="2529" ht="12.75" customHeight="1" x14ac:dyDescent="0.2"/>
    <row r="2530" ht="12.75" customHeight="1" x14ac:dyDescent="0.2"/>
    <row r="2531" ht="12.75" customHeight="1" x14ac:dyDescent="0.2"/>
    <row r="2532" ht="12.75" customHeight="1" x14ac:dyDescent="0.2"/>
    <row r="2533" ht="12.75" customHeight="1" x14ac:dyDescent="0.2"/>
    <row r="2534" ht="12.75" customHeight="1" x14ac:dyDescent="0.2"/>
    <row r="2535" ht="12.75" customHeight="1" x14ac:dyDescent="0.2"/>
    <row r="2536" ht="12.75" customHeight="1" x14ac:dyDescent="0.2"/>
    <row r="2537" ht="12.75" customHeight="1" x14ac:dyDescent="0.2"/>
    <row r="2538" ht="12.75" customHeight="1" x14ac:dyDescent="0.2"/>
    <row r="2539" ht="12.75" customHeight="1" x14ac:dyDescent="0.2"/>
    <row r="2540" ht="12.75" customHeight="1" x14ac:dyDescent="0.2"/>
    <row r="2541" ht="12.75" customHeight="1" x14ac:dyDescent="0.2"/>
    <row r="2542" ht="12.75" customHeight="1" x14ac:dyDescent="0.2"/>
    <row r="2543" ht="12.75" customHeight="1" x14ac:dyDescent="0.2"/>
    <row r="2544" ht="12.75" customHeight="1" x14ac:dyDescent="0.2"/>
    <row r="2545" ht="12.75" customHeight="1" x14ac:dyDescent="0.2"/>
    <row r="2546" ht="12.75" customHeight="1" x14ac:dyDescent="0.2"/>
    <row r="2547" ht="12.75" customHeight="1" x14ac:dyDescent="0.2"/>
    <row r="2548" ht="12.75" customHeight="1" x14ac:dyDescent="0.2"/>
    <row r="2549" ht="12.75" customHeight="1" x14ac:dyDescent="0.2"/>
    <row r="2550" ht="12.75" customHeight="1" x14ac:dyDescent="0.2"/>
    <row r="2551" ht="12.75" customHeight="1" x14ac:dyDescent="0.2"/>
    <row r="2552" ht="12.75" customHeight="1" x14ac:dyDescent="0.2"/>
    <row r="2553" ht="12.75" customHeight="1" x14ac:dyDescent="0.2"/>
    <row r="2554" ht="12.75" customHeight="1" x14ac:dyDescent="0.2"/>
    <row r="2555" ht="12.75" customHeight="1" x14ac:dyDescent="0.2"/>
    <row r="2556" ht="12.75" customHeight="1" x14ac:dyDescent="0.2"/>
    <row r="2557" ht="12.75" customHeight="1" x14ac:dyDescent="0.2"/>
    <row r="2558" ht="12.75" customHeight="1" x14ac:dyDescent="0.2"/>
    <row r="2559" ht="12.75" customHeight="1" x14ac:dyDescent="0.2"/>
    <row r="2560" ht="12.75" customHeight="1" x14ac:dyDescent="0.2"/>
    <row r="2561" ht="12.75" customHeight="1" x14ac:dyDescent="0.2"/>
    <row r="2562" ht="12.75" customHeight="1" x14ac:dyDescent="0.2"/>
    <row r="2563" ht="12.75" customHeight="1" x14ac:dyDescent="0.2"/>
    <row r="2564" ht="12.75" customHeight="1" x14ac:dyDescent="0.2"/>
    <row r="2565" ht="12.75" customHeight="1" x14ac:dyDescent="0.2"/>
    <row r="2566" ht="12.75" customHeight="1" x14ac:dyDescent="0.2"/>
    <row r="2567" ht="12.75" customHeight="1" x14ac:dyDescent="0.2"/>
    <row r="2568" ht="12.75" customHeight="1" x14ac:dyDescent="0.2"/>
    <row r="2569" ht="12.75" customHeight="1" x14ac:dyDescent="0.2"/>
    <row r="2570" ht="12.75" customHeight="1" x14ac:dyDescent="0.2"/>
    <row r="2571" ht="12.75" customHeight="1" x14ac:dyDescent="0.2"/>
    <row r="2572" ht="12.75" customHeight="1" x14ac:dyDescent="0.2"/>
    <row r="2573" ht="12.75" customHeight="1" x14ac:dyDescent="0.2"/>
    <row r="2574" ht="12.75" customHeight="1" x14ac:dyDescent="0.2"/>
    <row r="2575" ht="12.75" customHeight="1" x14ac:dyDescent="0.2"/>
    <row r="2576" ht="12.75" customHeight="1" x14ac:dyDescent="0.2"/>
    <row r="2577" ht="12.75" customHeight="1" x14ac:dyDescent="0.2"/>
    <row r="2578" ht="12.75" customHeight="1" x14ac:dyDescent="0.2"/>
    <row r="2579" ht="12.75" customHeight="1" x14ac:dyDescent="0.2"/>
    <row r="2580" ht="12.75" customHeight="1" x14ac:dyDescent="0.2"/>
    <row r="2581" ht="12.75" customHeight="1" x14ac:dyDescent="0.2"/>
    <row r="2582" ht="12.75" customHeight="1" x14ac:dyDescent="0.2"/>
    <row r="2583" ht="12.75" customHeight="1" x14ac:dyDescent="0.2"/>
    <row r="2584" ht="12.75" customHeight="1" x14ac:dyDescent="0.2"/>
    <row r="2585" ht="12.75" customHeight="1" x14ac:dyDescent="0.2"/>
    <row r="2586" ht="12.75" customHeight="1" x14ac:dyDescent="0.2"/>
    <row r="2587" ht="12.75" customHeight="1" x14ac:dyDescent="0.2"/>
    <row r="2588" ht="12.75" customHeight="1" x14ac:dyDescent="0.2"/>
    <row r="2589" ht="12.75" customHeight="1" x14ac:dyDescent="0.2"/>
    <row r="2590" ht="12.75" customHeight="1" x14ac:dyDescent="0.2"/>
    <row r="2591" ht="12.75" customHeight="1" x14ac:dyDescent="0.2"/>
    <row r="2592" ht="12.75" customHeight="1" x14ac:dyDescent="0.2"/>
    <row r="2593" ht="12.75" customHeight="1" x14ac:dyDescent="0.2"/>
    <row r="2594" ht="12.75" customHeight="1" x14ac:dyDescent="0.2"/>
    <row r="2595" ht="12.75" customHeight="1" x14ac:dyDescent="0.2"/>
    <row r="2596" ht="12.75" customHeight="1" x14ac:dyDescent="0.2"/>
    <row r="2597" ht="12.75" customHeight="1" x14ac:dyDescent="0.2"/>
    <row r="2598" ht="12.75" customHeight="1" x14ac:dyDescent="0.2"/>
    <row r="2599" ht="12.75" customHeight="1" x14ac:dyDescent="0.2"/>
    <row r="2600" ht="12.75" customHeight="1" x14ac:dyDescent="0.2"/>
    <row r="2601" ht="12.75" customHeight="1" x14ac:dyDescent="0.2"/>
    <row r="2602" ht="12.75" customHeight="1" x14ac:dyDescent="0.2"/>
    <row r="2603" ht="12.75" customHeight="1" x14ac:dyDescent="0.2"/>
    <row r="2604" ht="12.75" customHeight="1" x14ac:dyDescent="0.2"/>
    <row r="2605" ht="12.75" customHeight="1" x14ac:dyDescent="0.2"/>
    <row r="2606" ht="12.75" customHeight="1" x14ac:dyDescent="0.2"/>
    <row r="2607" ht="12.75" customHeight="1" x14ac:dyDescent="0.2"/>
    <row r="2608" ht="12.75" customHeight="1" x14ac:dyDescent="0.2"/>
    <row r="2609" ht="12.75" customHeight="1" x14ac:dyDescent="0.2"/>
    <row r="2610" ht="12.75" customHeight="1" x14ac:dyDescent="0.2"/>
    <row r="2611" ht="12.75" customHeight="1" x14ac:dyDescent="0.2"/>
    <row r="2612" ht="12.75" customHeight="1" x14ac:dyDescent="0.2"/>
    <row r="2613" ht="12.75" customHeight="1" x14ac:dyDescent="0.2"/>
    <row r="2614" ht="12.75" customHeight="1" x14ac:dyDescent="0.2"/>
    <row r="2615" ht="12.75" customHeight="1" x14ac:dyDescent="0.2"/>
    <row r="2616" ht="12.75" customHeight="1" x14ac:dyDescent="0.2"/>
    <row r="2617" ht="12.75" customHeight="1" x14ac:dyDescent="0.2"/>
    <row r="2618" ht="12.75" customHeight="1" x14ac:dyDescent="0.2"/>
    <row r="2619" ht="12.75" customHeight="1" x14ac:dyDescent="0.2"/>
    <row r="2620" ht="12.75" customHeight="1" x14ac:dyDescent="0.2"/>
    <row r="2621" ht="12.75" customHeight="1" x14ac:dyDescent="0.2"/>
    <row r="2622" ht="12.75" customHeight="1" x14ac:dyDescent="0.2"/>
    <row r="2623" ht="12.75" customHeight="1" x14ac:dyDescent="0.2"/>
    <row r="2624" ht="12.75" customHeight="1" x14ac:dyDescent="0.2"/>
    <row r="2625" ht="12.75" customHeight="1" x14ac:dyDescent="0.2"/>
    <row r="2626" ht="12.75" customHeight="1" x14ac:dyDescent="0.2"/>
    <row r="2627" ht="12.75" customHeight="1" x14ac:dyDescent="0.2"/>
    <row r="2628" ht="12.75" customHeight="1" x14ac:dyDescent="0.2"/>
    <row r="2629" ht="12.75" customHeight="1" x14ac:dyDescent="0.2"/>
    <row r="2630" ht="12.75" customHeight="1" x14ac:dyDescent="0.2"/>
    <row r="2631" ht="12.75" customHeight="1" x14ac:dyDescent="0.2"/>
    <row r="2632" ht="12.75" customHeight="1" x14ac:dyDescent="0.2"/>
    <row r="2633" ht="12.75" customHeight="1" x14ac:dyDescent="0.2"/>
    <row r="2634" ht="12.75" customHeight="1" x14ac:dyDescent="0.2"/>
    <row r="2635" ht="12.75" customHeight="1" x14ac:dyDescent="0.2"/>
    <row r="2636" ht="12.75" customHeight="1" x14ac:dyDescent="0.2"/>
    <row r="2637" ht="12.75" customHeight="1" x14ac:dyDescent="0.2"/>
    <row r="2638" ht="12.75" customHeight="1" x14ac:dyDescent="0.2"/>
    <row r="2639" ht="12.75" customHeight="1" x14ac:dyDescent="0.2"/>
    <row r="2640" ht="12.75" customHeight="1" x14ac:dyDescent="0.2"/>
    <row r="2641" ht="12.75" customHeight="1" x14ac:dyDescent="0.2"/>
    <row r="2642" ht="12.75" customHeight="1" x14ac:dyDescent="0.2"/>
    <row r="2643" ht="12.75" customHeight="1" x14ac:dyDescent="0.2"/>
    <row r="2644" ht="12.75" customHeight="1" x14ac:dyDescent="0.2"/>
    <row r="2645" ht="12.75" customHeight="1" x14ac:dyDescent="0.2"/>
    <row r="2646" ht="12.75" customHeight="1" x14ac:dyDescent="0.2"/>
    <row r="2647" ht="12.75" customHeight="1" x14ac:dyDescent="0.2"/>
    <row r="2648" ht="12.75" customHeight="1" x14ac:dyDescent="0.2"/>
    <row r="2649" ht="12.75" customHeight="1" x14ac:dyDescent="0.2"/>
    <row r="2650" ht="12.75" customHeight="1" x14ac:dyDescent="0.2"/>
    <row r="2651" ht="12.75" customHeight="1" x14ac:dyDescent="0.2"/>
    <row r="2652" ht="12.75" customHeight="1" x14ac:dyDescent="0.2"/>
    <row r="2653" ht="12.75" customHeight="1" x14ac:dyDescent="0.2"/>
    <row r="2654" ht="12.75" customHeight="1" x14ac:dyDescent="0.2"/>
    <row r="2655" ht="12.75" customHeight="1" x14ac:dyDescent="0.2"/>
    <row r="2656" ht="12.75" customHeight="1" x14ac:dyDescent="0.2"/>
    <row r="2657" ht="12.75" customHeight="1" x14ac:dyDescent="0.2"/>
    <row r="2658" ht="12.75" customHeight="1" x14ac:dyDescent="0.2"/>
    <row r="2659" ht="12.75" customHeight="1" x14ac:dyDescent="0.2"/>
    <row r="2660" ht="12.75" customHeight="1" x14ac:dyDescent="0.2"/>
    <row r="2661" ht="12.75" customHeight="1" x14ac:dyDescent="0.2"/>
    <row r="2662" ht="12.75" customHeight="1" x14ac:dyDescent="0.2"/>
    <row r="2663" ht="12.75" customHeight="1" x14ac:dyDescent="0.2"/>
    <row r="2664" ht="12.75" customHeight="1" x14ac:dyDescent="0.2"/>
    <row r="2665" ht="12.75" customHeight="1" x14ac:dyDescent="0.2"/>
    <row r="2666" ht="12.75" customHeight="1" x14ac:dyDescent="0.2"/>
    <row r="2667" ht="12.75" customHeight="1" x14ac:dyDescent="0.2"/>
    <row r="2668" ht="12.75" customHeight="1" x14ac:dyDescent="0.2"/>
    <row r="2669" ht="12.75" customHeight="1" x14ac:dyDescent="0.2"/>
    <row r="2670" ht="12.75" customHeight="1" x14ac:dyDescent="0.2"/>
    <row r="2671" ht="12.75" customHeight="1" x14ac:dyDescent="0.2"/>
    <row r="2672" ht="12.75" customHeight="1" x14ac:dyDescent="0.2"/>
    <row r="2673" ht="12.75" customHeight="1" x14ac:dyDescent="0.2"/>
    <row r="2674" ht="12.75" customHeight="1" x14ac:dyDescent="0.2"/>
    <row r="2675" ht="12.75" customHeight="1" x14ac:dyDescent="0.2"/>
    <row r="2676" ht="12.75" customHeight="1" x14ac:dyDescent="0.2"/>
    <row r="2677" ht="12.75" customHeight="1" x14ac:dyDescent="0.2"/>
    <row r="2678" ht="12.75" customHeight="1" x14ac:dyDescent="0.2"/>
    <row r="2679" ht="12.75" customHeight="1" x14ac:dyDescent="0.2"/>
    <row r="2680" ht="12.75" customHeight="1" x14ac:dyDescent="0.2"/>
    <row r="2681" ht="12.75" customHeight="1" x14ac:dyDescent="0.2"/>
    <row r="2682" ht="12.75" customHeight="1" x14ac:dyDescent="0.2"/>
    <row r="2683" ht="12.75" customHeight="1" x14ac:dyDescent="0.2"/>
    <row r="2684" ht="12.75" customHeight="1" x14ac:dyDescent="0.2"/>
    <row r="2685" ht="12.75" customHeight="1" x14ac:dyDescent="0.2"/>
    <row r="2686" ht="12.75" customHeight="1" x14ac:dyDescent="0.2"/>
    <row r="2687" ht="12.75" customHeight="1" x14ac:dyDescent="0.2"/>
    <row r="2688" ht="12.75" customHeight="1" x14ac:dyDescent="0.2"/>
    <row r="2689" ht="12.75" customHeight="1" x14ac:dyDescent="0.2"/>
    <row r="2690" ht="12.75" customHeight="1" x14ac:dyDescent="0.2"/>
    <row r="2691" ht="12.75" customHeight="1" x14ac:dyDescent="0.2"/>
    <row r="2692" ht="12.75" customHeight="1" x14ac:dyDescent="0.2"/>
    <row r="2693" ht="12.75" customHeight="1" x14ac:dyDescent="0.2"/>
    <row r="2694" ht="12.75" customHeight="1" x14ac:dyDescent="0.2"/>
    <row r="2695" ht="12.75" customHeight="1" x14ac:dyDescent="0.2"/>
    <row r="2696" ht="12.75" customHeight="1" x14ac:dyDescent="0.2"/>
    <row r="2697" ht="12.75" customHeight="1" x14ac:dyDescent="0.2"/>
    <row r="2698" ht="12.75" customHeight="1" x14ac:dyDescent="0.2"/>
    <row r="2699" ht="12.75" customHeight="1" x14ac:dyDescent="0.2"/>
    <row r="2700" ht="12.75" customHeight="1" x14ac:dyDescent="0.2"/>
    <row r="2701" ht="12.75" customHeight="1" x14ac:dyDescent="0.2"/>
    <row r="2702" ht="12.75" customHeight="1" x14ac:dyDescent="0.2"/>
    <row r="2703" ht="12.75" customHeight="1" x14ac:dyDescent="0.2"/>
    <row r="2704" ht="12.75" customHeight="1" x14ac:dyDescent="0.2"/>
    <row r="2705" ht="12.75" customHeight="1" x14ac:dyDescent="0.2"/>
    <row r="2706" ht="12.75" customHeight="1" x14ac:dyDescent="0.2"/>
    <row r="2707" ht="12.75" customHeight="1" x14ac:dyDescent="0.2"/>
    <row r="2708" ht="12.75" customHeight="1" x14ac:dyDescent="0.2"/>
    <row r="2709" ht="12.75" customHeight="1" x14ac:dyDescent="0.2"/>
    <row r="2710" ht="12.75" customHeight="1" x14ac:dyDescent="0.2"/>
    <row r="2711" ht="12.75" customHeight="1" x14ac:dyDescent="0.2"/>
    <row r="2712" ht="12.75" customHeight="1" x14ac:dyDescent="0.2"/>
    <row r="2713" ht="12.75" customHeight="1" x14ac:dyDescent="0.2"/>
    <row r="2714" ht="12.75" customHeight="1" x14ac:dyDescent="0.2"/>
    <row r="2715" ht="12.75" customHeight="1" x14ac:dyDescent="0.2"/>
    <row r="2716" ht="12.75" customHeight="1" x14ac:dyDescent="0.2"/>
    <row r="2717" ht="12.75" customHeight="1" x14ac:dyDescent="0.2"/>
    <row r="2718" ht="12.75" customHeight="1" x14ac:dyDescent="0.2"/>
    <row r="2719" ht="12.75" customHeight="1" x14ac:dyDescent="0.2"/>
    <row r="2720" ht="12.75" customHeight="1" x14ac:dyDescent="0.2"/>
    <row r="2721" ht="12.75" customHeight="1" x14ac:dyDescent="0.2"/>
    <row r="2722" ht="12.75" customHeight="1" x14ac:dyDescent="0.2"/>
    <row r="2723" ht="12.75" customHeight="1" x14ac:dyDescent="0.2"/>
    <row r="2724" ht="12.75" customHeight="1" x14ac:dyDescent="0.2"/>
    <row r="2725" ht="12.75" customHeight="1" x14ac:dyDescent="0.2"/>
    <row r="2726" ht="12.75" customHeight="1" x14ac:dyDescent="0.2"/>
    <row r="2727" ht="12.75" customHeight="1" x14ac:dyDescent="0.2"/>
    <row r="2728" ht="12.75" customHeight="1" x14ac:dyDescent="0.2"/>
    <row r="2729" ht="12.75" customHeight="1" x14ac:dyDescent="0.2"/>
    <row r="2730" ht="12.75" customHeight="1" x14ac:dyDescent="0.2"/>
    <row r="2731" ht="12.75" customHeight="1" x14ac:dyDescent="0.2"/>
    <row r="2732" ht="12.75" customHeight="1" x14ac:dyDescent="0.2"/>
    <row r="2733" ht="12.75" customHeight="1" x14ac:dyDescent="0.2"/>
    <row r="2734" ht="12.75" customHeight="1" x14ac:dyDescent="0.2"/>
    <row r="2735" ht="12.75" customHeight="1" x14ac:dyDescent="0.2"/>
    <row r="2736" ht="12.75" customHeight="1" x14ac:dyDescent="0.2"/>
    <row r="2737" ht="12.75" customHeight="1" x14ac:dyDescent="0.2"/>
    <row r="2738" ht="12.75" customHeight="1" x14ac:dyDescent="0.2"/>
    <row r="2739" ht="12.75" customHeight="1" x14ac:dyDescent="0.2"/>
    <row r="2740" ht="12.75" customHeight="1" x14ac:dyDescent="0.2"/>
    <row r="2741" ht="12.75" customHeight="1" x14ac:dyDescent="0.2"/>
    <row r="2742" ht="12.75" customHeight="1" x14ac:dyDescent="0.2"/>
    <row r="2743" ht="12.75" customHeight="1" x14ac:dyDescent="0.2"/>
    <row r="2744" ht="12.75" customHeight="1" x14ac:dyDescent="0.2"/>
    <row r="2745" ht="12.75" customHeight="1" x14ac:dyDescent="0.2"/>
    <row r="2746" ht="12.75" customHeight="1" x14ac:dyDescent="0.2"/>
    <row r="2747" ht="12.75" customHeight="1" x14ac:dyDescent="0.2"/>
    <row r="2748" ht="12.75" customHeight="1" x14ac:dyDescent="0.2"/>
    <row r="2749" ht="12.75" customHeight="1" x14ac:dyDescent="0.2"/>
    <row r="2750" ht="12.75" customHeight="1" x14ac:dyDescent="0.2"/>
    <row r="2751" ht="12.75" customHeight="1" x14ac:dyDescent="0.2"/>
    <row r="2752" ht="12.75" customHeight="1" x14ac:dyDescent="0.2"/>
    <row r="2753" ht="12.75" customHeight="1" x14ac:dyDescent="0.2"/>
    <row r="2754" ht="12.75" customHeight="1" x14ac:dyDescent="0.2"/>
    <row r="2755" ht="12.75" customHeight="1" x14ac:dyDescent="0.2"/>
    <row r="2756" ht="12.75" customHeight="1" x14ac:dyDescent="0.2"/>
    <row r="2757" ht="12.75" customHeight="1" x14ac:dyDescent="0.2"/>
    <row r="2758" ht="12.75" customHeight="1" x14ac:dyDescent="0.2"/>
    <row r="2759" ht="12.75" customHeight="1" x14ac:dyDescent="0.2"/>
    <row r="2760" ht="12.75" customHeight="1" x14ac:dyDescent="0.2"/>
    <row r="2761" ht="12.75" customHeight="1" x14ac:dyDescent="0.2"/>
    <row r="2762" ht="12.75" customHeight="1" x14ac:dyDescent="0.2"/>
    <row r="2763" ht="12.75" customHeight="1" x14ac:dyDescent="0.2"/>
    <row r="2764" ht="12.75" customHeight="1" x14ac:dyDescent="0.2"/>
    <row r="2765" ht="12.75" customHeight="1" x14ac:dyDescent="0.2"/>
    <row r="2766" ht="12.75" customHeight="1" x14ac:dyDescent="0.2"/>
    <row r="2767" ht="12.75" customHeight="1" x14ac:dyDescent="0.2"/>
    <row r="2768" ht="12.75" customHeight="1" x14ac:dyDescent="0.2"/>
    <row r="2769" ht="12.75" customHeight="1" x14ac:dyDescent="0.2"/>
    <row r="2770" ht="12.75" customHeight="1" x14ac:dyDescent="0.2"/>
    <row r="2771" ht="12.75" customHeight="1" x14ac:dyDescent="0.2"/>
    <row r="2772" ht="12.75" customHeight="1" x14ac:dyDescent="0.2"/>
    <row r="2773" ht="12.75" customHeight="1" x14ac:dyDescent="0.2"/>
    <row r="2774" ht="12.75" customHeight="1" x14ac:dyDescent="0.2"/>
    <row r="2775" ht="12.75" customHeight="1" x14ac:dyDescent="0.2"/>
    <row r="2776" ht="12.75" customHeight="1" x14ac:dyDescent="0.2"/>
    <row r="2777" ht="12.75" customHeight="1" x14ac:dyDescent="0.2"/>
    <row r="2778" ht="12.75" customHeight="1" x14ac:dyDescent="0.2"/>
    <row r="2779" ht="12.75" customHeight="1" x14ac:dyDescent="0.2"/>
    <row r="2780" ht="12.75" customHeight="1" x14ac:dyDescent="0.2"/>
    <row r="2781" ht="12.75" customHeight="1" x14ac:dyDescent="0.2"/>
    <row r="2782" ht="12.75" customHeight="1" x14ac:dyDescent="0.2"/>
    <row r="2783" ht="12.75" customHeight="1" x14ac:dyDescent="0.2"/>
    <row r="2784" ht="12.75" customHeight="1" x14ac:dyDescent="0.2"/>
    <row r="2785" ht="12.75" customHeight="1" x14ac:dyDescent="0.2"/>
    <row r="2786" ht="12.75" customHeight="1" x14ac:dyDescent="0.2"/>
    <row r="2787" ht="12.75" customHeight="1" x14ac:dyDescent="0.2"/>
    <row r="2788" ht="12.75" customHeight="1" x14ac:dyDescent="0.2"/>
    <row r="2789" ht="12.75" customHeight="1" x14ac:dyDescent="0.2"/>
    <row r="2790" ht="12.75" customHeight="1" x14ac:dyDescent="0.2"/>
    <row r="2791" ht="12.75" customHeight="1" x14ac:dyDescent="0.2"/>
    <row r="2792" ht="12.75" customHeight="1" x14ac:dyDescent="0.2"/>
    <row r="2793" ht="12.75" customHeight="1" x14ac:dyDescent="0.2"/>
    <row r="2794" ht="12.75" customHeight="1" x14ac:dyDescent="0.2"/>
    <row r="2795" ht="12.75" customHeight="1" x14ac:dyDescent="0.2"/>
    <row r="2796" ht="12.75" customHeight="1" x14ac:dyDescent="0.2"/>
    <row r="2797" ht="12.75" customHeight="1" x14ac:dyDescent="0.2"/>
    <row r="2798" ht="12.75" customHeight="1" x14ac:dyDescent="0.2"/>
    <row r="2799" ht="12.75" customHeight="1" x14ac:dyDescent="0.2"/>
    <row r="2800" ht="12.75" customHeight="1" x14ac:dyDescent="0.2"/>
    <row r="2801" ht="12.75" customHeight="1" x14ac:dyDescent="0.2"/>
    <row r="2802" ht="12.75" customHeight="1" x14ac:dyDescent="0.2"/>
    <row r="2803" ht="12.75" customHeight="1" x14ac:dyDescent="0.2"/>
    <row r="2804" ht="12.75" customHeight="1" x14ac:dyDescent="0.2"/>
    <row r="2805" ht="12.75" customHeight="1" x14ac:dyDescent="0.2"/>
    <row r="2806" ht="12.75" customHeight="1" x14ac:dyDescent="0.2"/>
    <row r="2807" ht="12.75" customHeight="1" x14ac:dyDescent="0.2"/>
    <row r="2808" ht="12.75" customHeight="1" x14ac:dyDescent="0.2"/>
    <row r="2809" ht="12.75" customHeight="1" x14ac:dyDescent="0.2"/>
    <row r="2810" ht="12.75" customHeight="1" x14ac:dyDescent="0.2"/>
    <row r="2811" ht="12.75" customHeight="1" x14ac:dyDescent="0.2"/>
    <row r="2812" ht="12.75" customHeight="1" x14ac:dyDescent="0.2"/>
    <row r="2813" ht="12.75" customHeight="1" x14ac:dyDescent="0.2"/>
    <row r="2814" ht="12.75" customHeight="1" x14ac:dyDescent="0.2"/>
    <row r="2815" ht="12.75" customHeight="1" x14ac:dyDescent="0.2"/>
    <row r="2816" ht="12.75" customHeight="1" x14ac:dyDescent="0.2"/>
    <row r="2817" ht="12.75" customHeight="1" x14ac:dyDescent="0.2"/>
    <row r="2818" ht="12.75" customHeight="1" x14ac:dyDescent="0.2"/>
    <row r="2819" ht="12.75" customHeight="1" x14ac:dyDescent="0.2"/>
    <row r="2820" ht="12.75" customHeight="1" x14ac:dyDescent="0.2"/>
    <row r="2821" ht="12.75" customHeight="1" x14ac:dyDescent="0.2"/>
    <row r="2822" ht="12.75" customHeight="1" x14ac:dyDescent="0.2"/>
    <row r="2823" ht="12.75" customHeight="1" x14ac:dyDescent="0.2"/>
    <row r="2824" ht="12.75" customHeight="1" x14ac:dyDescent="0.2"/>
    <row r="2825" ht="12.75" customHeight="1" x14ac:dyDescent="0.2"/>
    <row r="2826" ht="12.75" customHeight="1" x14ac:dyDescent="0.2"/>
    <row r="2827" ht="12.75" customHeight="1" x14ac:dyDescent="0.2"/>
    <row r="2828" ht="12.75" customHeight="1" x14ac:dyDescent="0.2"/>
    <row r="2829" ht="12.75" customHeight="1" x14ac:dyDescent="0.2"/>
    <row r="2830" ht="12.75" customHeight="1" x14ac:dyDescent="0.2"/>
    <row r="2831" ht="12.75" customHeight="1" x14ac:dyDescent="0.2"/>
    <row r="2832" ht="12.75" customHeight="1" x14ac:dyDescent="0.2"/>
    <row r="2833" ht="12.75" customHeight="1" x14ac:dyDescent="0.2"/>
    <row r="2834" ht="12.75" customHeight="1" x14ac:dyDescent="0.2"/>
    <row r="2835" ht="12.75" customHeight="1" x14ac:dyDescent="0.2"/>
    <row r="2836" ht="12.75" customHeight="1" x14ac:dyDescent="0.2"/>
    <row r="2837" ht="12.75" customHeight="1" x14ac:dyDescent="0.2"/>
    <row r="2838" ht="12.75" customHeight="1" x14ac:dyDescent="0.2"/>
    <row r="2839" ht="12.75" customHeight="1" x14ac:dyDescent="0.2"/>
    <row r="2840" ht="12.75" customHeight="1" x14ac:dyDescent="0.2"/>
    <row r="2841" ht="12.75" customHeight="1" x14ac:dyDescent="0.2"/>
    <row r="2842" ht="12.75" customHeight="1" x14ac:dyDescent="0.2"/>
    <row r="2843" ht="12.75" customHeight="1" x14ac:dyDescent="0.2"/>
    <row r="2844" ht="12.75" customHeight="1" x14ac:dyDescent="0.2"/>
    <row r="2845" ht="12.75" customHeight="1" x14ac:dyDescent="0.2"/>
    <row r="2846" ht="12.75" customHeight="1" x14ac:dyDescent="0.2"/>
    <row r="2847" ht="12.75" customHeight="1" x14ac:dyDescent="0.2"/>
    <row r="2848" ht="12.75" customHeight="1" x14ac:dyDescent="0.2"/>
    <row r="2849" ht="12.75" customHeight="1" x14ac:dyDescent="0.2"/>
    <row r="2850" ht="12.75" customHeight="1" x14ac:dyDescent="0.2"/>
    <row r="2851" ht="12.75" customHeight="1" x14ac:dyDescent="0.2"/>
    <row r="2852" ht="12.75" customHeight="1" x14ac:dyDescent="0.2"/>
    <row r="2853" ht="12.75" customHeight="1" x14ac:dyDescent="0.2"/>
    <row r="2854" ht="12.75" customHeight="1" x14ac:dyDescent="0.2"/>
    <row r="2855" ht="12.75" customHeight="1" x14ac:dyDescent="0.2"/>
    <row r="2856" ht="12.75" customHeight="1" x14ac:dyDescent="0.2"/>
    <row r="2857" ht="12.75" customHeight="1" x14ac:dyDescent="0.2"/>
    <row r="2858" ht="12.75" customHeight="1" x14ac:dyDescent="0.2"/>
    <row r="2859" ht="12.75" customHeight="1" x14ac:dyDescent="0.2"/>
    <row r="2860" ht="12.75" customHeight="1" x14ac:dyDescent="0.2"/>
    <row r="2861" ht="12.75" customHeight="1" x14ac:dyDescent="0.2"/>
    <row r="2862" ht="12.75" customHeight="1" x14ac:dyDescent="0.2"/>
    <row r="2863" ht="12.75" customHeight="1" x14ac:dyDescent="0.2"/>
    <row r="2864" ht="12.75" customHeight="1" x14ac:dyDescent="0.2"/>
    <row r="2865" ht="12.75" customHeight="1" x14ac:dyDescent="0.2"/>
    <row r="2866" ht="12.75" customHeight="1" x14ac:dyDescent="0.2"/>
    <row r="2867" ht="12.75" customHeight="1" x14ac:dyDescent="0.2"/>
    <row r="2868" ht="12.75" customHeight="1" x14ac:dyDescent="0.2"/>
    <row r="2869" ht="12.75" customHeight="1" x14ac:dyDescent="0.2"/>
    <row r="2870" ht="12.75" customHeight="1" x14ac:dyDescent="0.2"/>
    <row r="2871" ht="12.75" customHeight="1" x14ac:dyDescent="0.2"/>
    <row r="2872" ht="12.75" customHeight="1" x14ac:dyDescent="0.2"/>
    <row r="2873" ht="12.75" customHeight="1" x14ac:dyDescent="0.2"/>
    <row r="2874" ht="12.75" customHeight="1" x14ac:dyDescent="0.2"/>
    <row r="2875" ht="12.75" customHeight="1" x14ac:dyDescent="0.2"/>
    <row r="2876" ht="12.75" customHeight="1" x14ac:dyDescent="0.2"/>
    <row r="2877" ht="12.75" customHeight="1" x14ac:dyDescent="0.2"/>
    <row r="2878" ht="12.75" customHeight="1" x14ac:dyDescent="0.2"/>
    <row r="2879" ht="12.75" customHeight="1" x14ac:dyDescent="0.2"/>
    <row r="2880" ht="12.75" customHeight="1" x14ac:dyDescent="0.2"/>
    <row r="2881" ht="12.75" customHeight="1" x14ac:dyDescent="0.2"/>
    <row r="2882" ht="12.75" customHeight="1" x14ac:dyDescent="0.2"/>
    <row r="2883" ht="12.75" customHeight="1" x14ac:dyDescent="0.2"/>
    <row r="2884" ht="12.75" customHeight="1" x14ac:dyDescent="0.2"/>
    <row r="2885" ht="12.75" customHeight="1" x14ac:dyDescent="0.2"/>
    <row r="2886" ht="12.75" customHeight="1" x14ac:dyDescent="0.2"/>
    <row r="2887" ht="12.75" customHeight="1" x14ac:dyDescent="0.2"/>
    <row r="2888" ht="12.75" customHeight="1" x14ac:dyDescent="0.2"/>
    <row r="2889" ht="12.75" customHeight="1" x14ac:dyDescent="0.2"/>
    <row r="2890" ht="12.75" customHeight="1" x14ac:dyDescent="0.2"/>
    <row r="2891" ht="12.75" customHeight="1" x14ac:dyDescent="0.2"/>
    <row r="2892" ht="12.75" customHeight="1" x14ac:dyDescent="0.2"/>
    <row r="2893" ht="12.75" customHeight="1" x14ac:dyDescent="0.2"/>
    <row r="2894" ht="12.75" customHeight="1" x14ac:dyDescent="0.2"/>
    <row r="2895" ht="12.75" customHeight="1" x14ac:dyDescent="0.2"/>
    <row r="2896" ht="12.75" customHeight="1" x14ac:dyDescent="0.2"/>
    <row r="2897" ht="12.75" customHeight="1" x14ac:dyDescent="0.2"/>
    <row r="2898" ht="12.75" customHeight="1" x14ac:dyDescent="0.2"/>
    <row r="2899" ht="12.75" customHeight="1" x14ac:dyDescent="0.2"/>
    <row r="2900" ht="12.75" customHeight="1" x14ac:dyDescent="0.2"/>
    <row r="2901" ht="12.75" customHeight="1" x14ac:dyDescent="0.2"/>
    <row r="2902" ht="12.75" customHeight="1" x14ac:dyDescent="0.2"/>
    <row r="2903" ht="12.75" customHeight="1" x14ac:dyDescent="0.2"/>
    <row r="2904" ht="12.75" customHeight="1" x14ac:dyDescent="0.2"/>
    <row r="2905" ht="12.75" customHeight="1" x14ac:dyDescent="0.2"/>
    <row r="2906" ht="12.75" customHeight="1" x14ac:dyDescent="0.2"/>
    <row r="2907" ht="12.75" customHeight="1" x14ac:dyDescent="0.2"/>
    <row r="2908" ht="12.75" customHeight="1" x14ac:dyDescent="0.2"/>
    <row r="2909" ht="12.75" customHeight="1" x14ac:dyDescent="0.2"/>
    <row r="2910" ht="12.75" customHeight="1" x14ac:dyDescent="0.2"/>
    <row r="2911" ht="12.75" customHeight="1" x14ac:dyDescent="0.2"/>
    <row r="2912" ht="12.75" customHeight="1" x14ac:dyDescent="0.2"/>
    <row r="2913" ht="12.75" customHeight="1" x14ac:dyDescent="0.2"/>
    <row r="2914" ht="12.75" customHeight="1" x14ac:dyDescent="0.2"/>
    <row r="2915" ht="12.75" customHeight="1" x14ac:dyDescent="0.2"/>
    <row r="2916" ht="12.75" customHeight="1" x14ac:dyDescent="0.2"/>
    <row r="2917" ht="12.75" customHeight="1" x14ac:dyDescent="0.2"/>
    <row r="2918" ht="12.75" customHeight="1" x14ac:dyDescent="0.2"/>
    <row r="2919" ht="12.75" customHeight="1" x14ac:dyDescent="0.2"/>
    <row r="2920" ht="12.75" customHeight="1" x14ac:dyDescent="0.2"/>
    <row r="2921" ht="12.75" customHeight="1" x14ac:dyDescent="0.2"/>
    <row r="2922" ht="12.75" customHeight="1" x14ac:dyDescent="0.2"/>
    <row r="2923" ht="12.75" customHeight="1" x14ac:dyDescent="0.2"/>
    <row r="2924" ht="12.75" customHeight="1" x14ac:dyDescent="0.2"/>
    <row r="2925" ht="12.75" customHeight="1" x14ac:dyDescent="0.2"/>
    <row r="2926" ht="12.75" customHeight="1" x14ac:dyDescent="0.2"/>
    <row r="2927" ht="12.75" customHeight="1" x14ac:dyDescent="0.2"/>
    <row r="2928" ht="12.75" customHeight="1" x14ac:dyDescent="0.2"/>
    <row r="2929" ht="12.75" customHeight="1" x14ac:dyDescent="0.2"/>
    <row r="2930" ht="12.75" customHeight="1" x14ac:dyDescent="0.2"/>
    <row r="2931" ht="12.75" customHeight="1" x14ac:dyDescent="0.2"/>
    <row r="2932" ht="12.75" customHeight="1" x14ac:dyDescent="0.2"/>
    <row r="2933" ht="12.75" customHeight="1" x14ac:dyDescent="0.2"/>
    <row r="2934" ht="12.75" customHeight="1" x14ac:dyDescent="0.2"/>
    <row r="2935" ht="12.75" customHeight="1" x14ac:dyDescent="0.2"/>
    <row r="2936" ht="12.75" customHeight="1" x14ac:dyDescent="0.2"/>
    <row r="2937" ht="12.75" customHeight="1" x14ac:dyDescent="0.2"/>
    <row r="2938" ht="12.75" customHeight="1" x14ac:dyDescent="0.2"/>
    <row r="2939" ht="12.75" customHeight="1" x14ac:dyDescent="0.2"/>
    <row r="2940" ht="12.75" customHeight="1" x14ac:dyDescent="0.2"/>
    <row r="2941" ht="12.75" customHeight="1" x14ac:dyDescent="0.2"/>
    <row r="2942" ht="12.75" customHeight="1" x14ac:dyDescent="0.2"/>
    <row r="2943" ht="12.75" customHeight="1" x14ac:dyDescent="0.2"/>
    <row r="2944" ht="12.75" customHeight="1" x14ac:dyDescent="0.2"/>
    <row r="2945" ht="12.75" customHeight="1" x14ac:dyDescent="0.2"/>
    <row r="2946" ht="12.75" customHeight="1" x14ac:dyDescent="0.2"/>
    <row r="2947" ht="12.75" customHeight="1" x14ac:dyDescent="0.2"/>
    <row r="2948" ht="12.75" customHeight="1" x14ac:dyDescent="0.2"/>
    <row r="2949" ht="12.75" customHeight="1" x14ac:dyDescent="0.2"/>
    <row r="2950" ht="12.75" customHeight="1" x14ac:dyDescent="0.2"/>
    <row r="2951" ht="12.75" customHeight="1" x14ac:dyDescent="0.2"/>
    <row r="2952" ht="12.75" customHeight="1" x14ac:dyDescent="0.2"/>
    <row r="2953" ht="12.75" customHeight="1" x14ac:dyDescent="0.2"/>
    <row r="2954" ht="12.75" customHeight="1" x14ac:dyDescent="0.2"/>
    <row r="2955" ht="12.75" customHeight="1" x14ac:dyDescent="0.2"/>
    <row r="2956" ht="12.75" customHeight="1" x14ac:dyDescent="0.2"/>
    <row r="2957" ht="12.75" customHeight="1" x14ac:dyDescent="0.2"/>
    <row r="2958" ht="12.75" customHeight="1" x14ac:dyDescent="0.2"/>
    <row r="2959" ht="12.75" customHeight="1" x14ac:dyDescent="0.2"/>
    <row r="2960" ht="12.75" customHeight="1" x14ac:dyDescent="0.2"/>
    <row r="2961" ht="12.75" customHeight="1" x14ac:dyDescent="0.2"/>
    <row r="2962" ht="12.75" customHeight="1" x14ac:dyDescent="0.2"/>
    <row r="2963" ht="12.75" customHeight="1" x14ac:dyDescent="0.2"/>
    <row r="2964" ht="12.75" customHeight="1" x14ac:dyDescent="0.2"/>
    <row r="2965" ht="12.75" customHeight="1" x14ac:dyDescent="0.2"/>
    <row r="2966" ht="12.75" customHeight="1" x14ac:dyDescent="0.2"/>
    <row r="2967" ht="12.75" customHeight="1" x14ac:dyDescent="0.2"/>
    <row r="2968" ht="12.75" customHeight="1" x14ac:dyDescent="0.2"/>
    <row r="2969" ht="12.75" customHeight="1" x14ac:dyDescent="0.2"/>
    <row r="2970" ht="12.75" customHeight="1" x14ac:dyDescent="0.2"/>
    <row r="2971" ht="12.75" customHeight="1" x14ac:dyDescent="0.2"/>
    <row r="2972" ht="12.75" customHeight="1" x14ac:dyDescent="0.2"/>
    <row r="2973" ht="12.75" customHeight="1" x14ac:dyDescent="0.2"/>
    <row r="2974" ht="12.75" customHeight="1" x14ac:dyDescent="0.2"/>
    <row r="2975" ht="12.75" customHeight="1" x14ac:dyDescent="0.2"/>
    <row r="2976" ht="12.75" customHeight="1" x14ac:dyDescent="0.2"/>
    <row r="2977" ht="12.75" customHeight="1" x14ac:dyDescent="0.2"/>
    <row r="2978" ht="12.75" customHeight="1" x14ac:dyDescent="0.2"/>
    <row r="2979" ht="12.75" customHeight="1" x14ac:dyDescent="0.2"/>
    <row r="2980" ht="12.75" customHeight="1" x14ac:dyDescent="0.2"/>
    <row r="2981" ht="12.75" customHeight="1" x14ac:dyDescent="0.2"/>
    <row r="2982" ht="12.75" customHeight="1" x14ac:dyDescent="0.2"/>
    <row r="2983" ht="12.75" customHeight="1" x14ac:dyDescent="0.2"/>
    <row r="2984" ht="12.75" customHeight="1" x14ac:dyDescent="0.2"/>
    <row r="2985" ht="12.75" customHeight="1" x14ac:dyDescent="0.2"/>
    <row r="2986" ht="12.75" customHeight="1" x14ac:dyDescent="0.2"/>
    <row r="2987" ht="12.75" customHeight="1" x14ac:dyDescent="0.2"/>
    <row r="2988" ht="12.75" customHeight="1" x14ac:dyDescent="0.2"/>
    <row r="2989" ht="12.75" customHeight="1" x14ac:dyDescent="0.2"/>
    <row r="2990" ht="12.75" customHeight="1" x14ac:dyDescent="0.2"/>
    <row r="2991" ht="12.75" customHeight="1" x14ac:dyDescent="0.2"/>
    <row r="2992" ht="12.75" customHeight="1" x14ac:dyDescent="0.2"/>
    <row r="2993" ht="12.75" customHeight="1" x14ac:dyDescent="0.2"/>
    <row r="2994" ht="12.75" customHeight="1" x14ac:dyDescent="0.2"/>
    <row r="2995" ht="12.75" customHeight="1" x14ac:dyDescent="0.2"/>
    <row r="2996" ht="12.75" customHeight="1" x14ac:dyDescent="0.2"/>
    <row r="2997" ht="12.75" customHeight="1" x14ac:dyDescent="0.2"/>
    <row r="2998" ht="12.75" customHeight="1" x14ac:dyDescent="0.2"/>
    <row r="2999" ht="12.75" customHeight="1" x14ac:dyDescent="0.2"/>
    <row r="3000" ht="12.75" customHeight="1" x14ac:dyDescent="0.2"/>
    <row r="3001" ht="12.75" customHeight="1" x14ac:dyDescent="0.2"/>
    <row r="3002" ht="12.75" customHeight="1" x14ac:dyDescent="0.2"/>
    <row r="3003" ht="12.75" customHeight="1" x14ac:dyDescent="0.2"/>
    <row r="3004" ht="12.75" customHeight="1" x14ac:dyDescent="0.2"/>
    <row r="3005" ht="12.75" customHeight="1" x14ac:dyDescent="0.2"/>
    <row r="3006" ht="12.75" customHeight="1" x14ac:dyDescent="0.2"/>
    <row r="3007" ht="12.75" customHeight="1" x14ac:dyDescent="0.2"/>
    <row r="3008" ht="12.75" customHeight="1" x14ac:dyDescent="0.2"/>
    <row r="3009" ht="12.75" customHeight="1" x14ac:dyDescent="0.2"/>
    <row r="3010" ht="12.75" customHeight="1" x14ac:dyDescent="0.2"/>
    <row r="3011" ht="12.75" customHeight="1" x14ac:dyDescent="0.2"/>
    <row r="3012" ht="12.75" customHeight="1" x14ac:dyDescent="0.2"/>
    <row r="3013" ht="12.75" customHeight="1" x14ac:dyDescent="0.2"/>
    <row r="3014" ht="12.75" customHeight="1" x14ac:dyDescent="0.2"/>
    <row r="3015" ht="12.75" customHeight="1" x14ac:dyDescent="0.2"/>
    <row r="3016" ht="12.75" customHeight="1" x14ac:dyDescent="0.2"/>
    <row r="3017" ht="12.75" customHeight="1" x14ac:dyDescent="0.2"/>
    <row r="3018" ht="12.75" customHeight="1" x14ac:dyDescent="0.2"/>
    <row r="3019" ht="12.75" customHeight="1" x14ac:dyDescent="0.2"/>
    <row r="3020" ht="12.75" customHeight="1" x14ac:dyDescent="0.2"/>
    <row r="3021" ht="12.75" customHeight="1" x14ac:dyDescent="0.2"/>
    <row r="3022" ht="12.75" customHeight="1" x14ac:dyDescent="0.2"/>
    <row r="3023" ht="12.75" customHeight="1" x14ac:dyDescent="0.2"/>
    <row r="3024" ht="12.75" customHeight="1" x14ac:dyDescent="0.2"/>
    <row r="3025" ht="12.75" customHeight="1" x14ac:dyDescent="0.2"/>
    <row r="3026" ht="12.75" customHeight="1" x14ac:dyDescent="0.2"/>
    <row r="3027" ht="12.75" customHeight="1" x14ac:dyDescent="0.2"/>
    <row r="3028" ht="12.75" customHeight="1" x14ac:dyDescent="0.2"/>
    <row r="3029" ht="12.75" customHeight="1" x14ac:dyDescent="0.2"/>
    <row r="3030" ht="12.75" customHeight="1" x14ac:dyDescent="0.2"/>
    <row r="3031" ht="12.75" customHeight="1" x14ac:dyDescent="0.2"/>
    <row r="3032" ht="12.75" customHeight="1" x14ac:dyDescent="0.2"/>
    <row r="3033" ht="12.75" customHeight="1" x14ac:dyDescent="0.2"/>
    <row r="3034" ht="12.75" customHeight="1" x14ac:dyDescent="0.2"/>
    <row r="3035" ht="12.75" customHeight="1" x14ac:dyDescent="0.2"/>
    <row r="3036" ht="12.75" customHeight="1" x14ac:dyDescent="0.2"/>
    <row r="3037" ht="12.75" customHeight="1" x14ac:dyDescent="0.2"/>
    <row r="3038" ht="12.75" customHeight="1" x14ac:dyDescent="0.2"/>
    <row r="3039" ht="12.75" customHeight="1" x14ac:dyDescent="0.2"/>
    <row r="3040" ht="12.75" customHeight="1" x14ac:dyDescent="0.2"/>
    <row r="3041" ht="12.75" customHeight="1" x14ac:dyDescent="0.2"/>
    <row r="3042" ht="12.75" customHeight="1" x14ac:dyDescent="0.2"/>
    <row r="3043" ht="12.75" customHeight="1" x14ac:dyDescent="0.2"/>
    <row r="3044" ht="12.75" customHeight="1" x14ac:dyDescent="0.2"/>
    <row r="3045" ht="12.75" customHeight="1" x14ac:dyDescent="0.2"/>
    <row r="3046" ht="12.75" customHeight="1" x14ac:dyDescent="0.2"/>
    <row r="3047" ht="12.75" customHeight="1" x14ac:dyDescent="0.2"/>
    <row r="3048" ht="12.75" customHeight="1" x14ac:dyDescent="0.2"/>
    <row r="3049" ht="12.75" customHeight="1" x14ac:dyDescent="0.2"/>
    <row r="3050" ht="12.75" customHeight="1" x14ac:dyDescent="0.2"/>
    <row r="3051" ht="12.75" customHeight="1" x14ac:dyDescent="0.2"/>
    <row r="3052" ht="12.75" customHeight="1" x14ac:dyDescent="0.2"/>
    <row r="3053" ht="12.75" customHeight="1" x14ac:dyDescent="0.2"/>
    <row r="3054" ht="12.75" customHeight="1" x14ac:dyDescent="0.2"/>
    <row r="3055" ht="12.75" customHeight="1" x14ac:dyDescent="0.2"/>
    <row r="3056" ht="12.75" customHeight="1" x14ac:dyDescent="0.2"/>
    <row r="3057" ht="12.75" customHeight="1" x14ac:dyDescent="0.2"/>
    <row r="3058" ht="12.75" customHeight="1" x14ac:dyDescent="0.2"/>
    <row r="3059" ht="12.75" customHeight="1" x14ac:dyDescent="0.2"/>
    <row r="3060" ht="12.75" customHeight="1" x14ac:dyDescent="0.2"/>
    <row r="3061" ht="12.75" customHeight="1" x14ac:dyDescent="0.2"/>
    <row r="3062" ht="12.75" customHeight="1" x14ac:dyDescent="0.2"/>
    <row r="3063" ht="12.75" customHeight="1" x14ac:dyDescent="0.2"/>
    <row r="3064" ht="12.75" customHeight="1" x14ac:dyDescent="0.2"/>
    <row r="3065" ht="12.75" customHeight="1" x14ac:dyDescent="0.2"/>
    <row r="3066" ht="12.75" customHeight="1" x14ac:dyDescent="0.2"/>
    <row r="3067" ht="12.75" customHeight="1" x14ac:dyDescent="0.2"/>
    <row r="3068" ht="12.75" customHeight="1" x14ac:dyDescent="0.2"/>
    <row r="3069" ht="12.75" customHeight="1" x14ac:dyDescent="0.2"/>
    <row r="3070" ht="12.75" customHeight="1" x14ac:dyDescent="0.2"/>
    <row r="3071" ht="12.75" customHeight="1" x14ac:dyDescent="0.2"/>
    <row r="3072" ht="12.75" customHeight="1" x14ac:dyDescent="0.2"/>
    <row r="3073" ht="12.75" customHeight="1" x14ac:dyDescent="0.2"/>
    <row r="3074" ht="12.75" customHeight="1" x14ac:dyDescent="0.2"/>
    <row r="3075" ht="12.75" customHeight="1" x14ac:dyDescent="0.2"/>
    <row r="3076" ht="12.75" customHeight="1" x14ac:dyDescent="0.2"/>
    <row r="3077" ht="12.75" customHeight="1" x14ac:dyDescent="0.2"/>
    <row r="3078" ht="12.75" customHeight="1" x14ac:dyDescent="0.2"/>
    <row r="3079" ht="12.75" customHeight="1" x14ac:dyDescent="0.2"/>
    <row r="3080" ht="12.75" customHeight="1" x14ac:dyDescent="0.2"/>
    <row r="3081" ht="12.75" customHeight="1" x14ac:dyDescent="0.2"/>
    <row r="3082" ht="12.75" customHeight="1" x14ac:dyDescent="0.2"/>
    <row r="3083" ht="12.75" customHeight="1" x14ac:dyDescent="0.2"/>
    <row r="3084" ht="12.75" customHeight="1" x14ac:dyDescent="0.2"/>
    <row r="3085" ht="12.75" customHeight="1" x14ac:dyDescent="0.2"/>
    <row r="3086" ht="12.75" customHeight="1" x14ac:dyDescent="0.2"/>
    <row r="3087" ht="12.75" customHeight="1" x14ac:dyDescent="0.2"/>
    <row r="3088" ht="12.75" customHeight="1" x14ac:dyDescent="0.2"/>
    <row r="3089" ht="12.75" customHeight="1" x14ac:dyDescent="0.2"/>
    <row r="3090" ht="12.75" customHeight="1" x14ac:dyDescent="0.2"/>
    <row r="3091" ht="12.75" customHeight="1" x14ac:dyDescent="0.2"/>
    <row r="3092" ht="12.75" customHeight="1" x14ac:dyDescent="0.2"/>
    <row r="3093" ht="12.75" customHeight="1" x14ac:dyDescent="0.2"/>
    <row r="3094" ht="12.75" customHeight="1" x14ac:dyDescent="0.2"/>
    <row r="3095" ht="12.75" customHeight="1" x14ac:dyDescent="0.2"/>
    <row r="3096" ht="12.75" customHeight="1" x14ac:dyDescent="0.2"/>
    <row r="3097" ht="12.75" customHeight="1" x14ac:dyDescent="0.2"/>
    <row r="3098" ht="12.75" customHeight="1" x14ac:dyDescent="0.2"/>
    <row r="3099" ht="12.75" customHeight="1" x14ac:dyDescent="0.2"/>
    <row r="3100" ht="12.75" customHeight="1" x14ac:dyDescent="0.2"/>
    <row r="3101" ht="12.75" customHeight="1" x14ac:dyDescent="0.2"/>
    <row r="3102" ht="12.75" customHeight="1" x14ac:dyDescent="0.2"/>
    <row r="3103" ht="12.75" customHeight="1" x14ac:dyDescent="0.2"/>
    <row r="3104" ht="12.75" customHeight="1" x14ac:dyDescent="0.2"/>
    <row r="3105" ht="12.75" customHeight="1" x14ac:dyDescent="0.2"/>
    <row r="3106" ht="12.75" customHeight="1" x14ac:dyDescent="0.2"/>
    <row r="3107" ht="12.75" customHeight="1" x14ac:dyDescent="0.2"/>
    <row r="3108" ht="12.75" customHeight="1" x14ac:dyDescent="0.2"/>
    <row r="3109" ht="12.75" customHeight="1" x14ac:dyDescent="0.2"/>
    <row r="3110" ht="12.75" customHeight="1" x14ac:dyDescent="0.2"/>
    <row r="3111" ht="12.75" customHeight="1" x14ac:dyDescent="0.2"/>
    <row r="3112" ht="12.75" customHeight="1" x14ac:dyDescent="0.2"/>
    <row r="3113" ht="12.75" customHeight="1" x14ac:dyDescent="0.2"/>
    <row r="3114" ht="12.75" customHeight="1" x14ac:dyDescent="0.2"/>
    <row r="3115" ht="12.75" customHeight="1" x14ac:dyDescent="0.2"/>
    <row r="3116" ht="12.75" customHeight="1" x14ac:dyDescent="0.2"/>
    <row r="3117" ht="12.75" customHeight="1" x14ac:dyDescent="0.2"/>
    <row r="3118" ht="12.75" customHeight="1" x14ac:dyDescent="0.2"/>
    <row r="3119" ht="12.75" customHeight="1" x14ac:dyDescent="0.2"/>
    <row r="3120" ht="12.75" customHeight="1" x14ac:dyDescent="0.2"/>
    <row r="3121" ht="12.75" customHeight="1" x14ac:dyDescent="0.2"/>
    <row r="3122" ht="12.75" customHeight="1" x14ac:dyDescent="0.2"/>
    <row r="3123" ht="12.75" customHeight="1" x14ac:dyDescent="0.2"/>
    <row r="3124" ht="12.75" customHeight="1" x14ac:dyDescent="0.2"/>
    <row r="3125" ht="12.75" customHeight="1" x14ac:dyDescent="0.2"/>
    <row r="3126" ht="12.75" customHeight="1" x14ac:dyDescent="0.2"/>
    <row r="3127" ht="12.75" customHeight="1" x14ac:dyDescent="0.2"/>
    <row r="3128" ht="12.75" customHeight="1" x14ac:dyDescent="0.2"/>
    <row r="3129" ht="12.75" customHeight="1" x14ac:dyDescent="0.2"/>
    <row r="3130" ht="12.75" customHeight="1" x14ac:dyDescent="0.2"/>
    <row r="3131" ht="12.75" customHeight="1" x14ac:dyDescent="0.2"/>
    <row r="3132" ht="12.75" customHeight="1" x14ac:dyDescent="0.2"/>
    <row r="3133" ht="12.75" customHeight="1" x14ac:dyDescent="0.2"/>
    <row r="3134" ht="12.75" customHeight="1" x14ac:dyDescent="0.2"/>
    <row r="3135" ht="12.75" customHeight="1" x14ac:dyDescent="0.2"/>
    <row r="3136" ht="12.75" customHeight="1" x14ac:dyDescent="0.2"/>
    <row r="3137" ht="12.75" customHeight="1" x14ac:dyDescent="0.2"/>
    <row r="3138" ht="12.75" customHeight="1" x14ac:dyDescent="0.2"/>
    <row r="3139" ht="12.75" customHeight="1" x14ac:dyDescent="0.2"/>
    <row r="3140" ht="12.75" customHeight="1" x14ac:dyDescent="0.2"/>
    <row r="3141" ht="12.75" customHeight="1" x14ac:dyDescent="0.2"/>
    <row r="3142" ht="12.75" customHeight="1" x14ac:dyDescent="0.2"/>
    <row r="3143" ht="12.75" customHeight="1" x14ac:dyDescent="0.2"/>
    <row r="3144" ht="12.75" customHeight="1" x14ac:dyDescent="0.2"/>
    <row r="3145" ht="12.75" customHeight="1" x14ac:dyDescent="0.2"/>
    <row r="3146" ht="12.75" customHeight="1" x14ac:dyDescent="0.2"/>
    <row r="3147" ht="12.75" customHeight="1" x14ac:dyDescent="0.2"/>
    <row r="3148" ht="12.75" customHeight="1" x14ac:dyDescent="0.2"/>
    <row r="3149" ht="12.75" customHeight="1" x14ac:dyDescent="0.2"/>
    <row r="3150" ht="12.75" customHeight="1" x14ac:dyDescent="0.2"/>
    <row r="3151" ht="12.75" customHeight="1" x14ac:dyDescent="0.2"/>
    <row r="3152" ht="12.75" customHeight="1" x14ac:dyDescent="0.2"/>
    <row r="3153" ht="12.75" customHeight="1" x14ac:dyDescent="0.2"/>
    <row r="3154" ht="12.75" customHeight="1" x14ac:dyDescent="0.2"/>
    <row r="3155" ht="12.75" customHeight="1" x14ac:dyDescent="0.2"/>
    <row r="3156" ht="12.75" customHeight="1" x14ac:dyDescent="0.2"/>
    <row r="3157" ht="12.75" customHeight="1" x14ac:dyDescent="0.2"/>
    <row r="3158" ht="12.75" customHeight="1" x14ac:dyDescent="0.2"/>
    <row r="3159" ht="12.75" customHeight="1" x14ac:dyDescent="0.2"/>
    <row r="3160" ht="12.75" customHeight="1" x14ac:dyDescent="0.2"/>
    <row r="3161" ht="12.75" customHeight="1" x14ac:dyDescent="0.2"/>
    <row r="3162" ht="12.75" customHeight="1" x14ac:dyDescent="0.2"/>
    <row r="3163" ht="12.75" customHeight="1" x14ac:dyDescent="0.2"/>
    <row r="3164" ht="12.75" customHeight="1" x14ac:dyDescent="0.2"/>
    <row r="3165" ht="12.75" customHeight="1" x14ac:dyDescent="0.2"/>
    <row r="3166" ht="12.75" customHeight="1" x14ac:dyDescent="0.2"/>
    <row r="3167" ht="12.75" customHeight="1" x14ac:dyDescent="0.2"/>
    <row r="3168" ht="12.75" customHeight="1" x14ac:dyDescent="0.2"/>
    <row r="3169" ht="12.75" customHeight="1" x14ac:dyDescent="0.2"/>
    <row r="3170" ht="12.75" customHeight="1" x14ac:dyDescent="0.2"/>
    <row r="3171" ht="12.75" customHeight="1" x14ac:dyDescent="0.2"/>
    <row r="3172" ht="12.75" customHeight="1" x14ac:dyDescent="0.2"/>
    <row r="3173" ht="12.75" customHeight="1" x14ac:dyDescent="0.2"/>
    <row r="3174" ht="12.75" customHeight="1" x14ac:dyDescent="0.2"/>
    <row r="3175" ht="12.75" customHeight="1" x14ac:dyDescent="0.2"/>
    <row r="3176" ht="12.75" customHeight="1" x14ac:dyDescent="0.2"/>
    <row r="3177" ht="12.75" customHeight="1" x14ac:dyDescent="0.2"/>
    <row r="3178" ht="12.75" customHeight="1" x14ac:dyDescent="0.2"/>
    <row r="3179" ht="12.75" customHeight="1" x14ac:dyDescent="0.2"/>
    <row r="3180" ht="12.75" customHeight="1" x14ac:dyDescent="0.2"/>
    <row r="3181" ht="12.75" customHeight="1" x14ac:dyDescent="0.2"/>
    <row r="3182" ht="12.75" customHeight="1" x14ac:dyDescent="0.2"/>
    <row r="3183" ht="12.75" customHeight="1" x14ac:dyDescent="0.2"/>
    <row r="3184" ht="12.75" customHeight="1" x14ac:dyDescent="0.2"/>
    <row r="3185" ht="12.75" customHeight="1" x14ac:dyDescent="0.2"/>
    <row r="3186" ht="12.75" customHeight="1" x14ac:dyDescent="0.2"/>
    <row r="3187" ht="12.75" customHeight="1" x14ac:dyDescent="0.2"/>
    <row r="3188" ht="12.75" customHeight="1" x14ac:dyDescent="0.2"/>
    <row r="3189" ht="12.75" customHeight="1" x14ac:dyDescent="0.2"/>
    <row r="3190" ht="12.75" customHeight="1" x14ac:dyDescent="0.2"/>
    <row r="3191" ht="12.75" customHeight="1" x14ac:dyDescent="0.2"/>
    <row r="3192" ht="12.75" customHeight="1" x14ac:dyDescent="0.2"/>
    <row r="3193" ht="12.75" customHeight="1" x14ac:dyDescent="0.2"/>
    <row r="3194" ht="12.75" customHeight="1" x14ac:dyDescent="0.2"/>
    <row r="3195" ht="12.75" customHeight="1" x14ac:dyDescent="0.2"/>
    <row r="3196" ht="12.75" customHeight="1" x14ac:dyDescent="0.2"/>
    <row r="3197" ht="12.75" customHeight="1" x14ac:dyDescent="0.2"/>
    <row r="3198" ht="12.75" customHeight="1" x14ac:dyDescent="0.2"/>
    <row r="3199" ht="12.75" customHeight="1" x14ac:dyDescent="0.2"/>
    <row r="3200" ht="12.75" customHeight="1" x14ac:dyDescent="0.2"/>
    <row r="3201" ht="12.75" customHeight="1" x14ac:dyDescent="0.2"/>
    <row r="3202" ht="12.75" customHeight="1" x14ac:dyDescent="0.2"/>
    <row r="3203" ht="12.75" customHeight="1" x14ac:dyDescent="0.2"/>
    <row r="3204" ht="12.75" customHeight="1" x14ac:dyDescent="0.2"/>
    <row r="3205" ht="12.75" customHeight="1" x14ac:dyDescent="0.2"/>
    <row r="3206" ht="12.75" customHeight="1" x14ac:dyDescent="0.2"/>
    <row r="3207" ht="12.75" customHeight="1" x14ac:dyDescent="0.2"/>
    <row r="3208" ht="12.75" customHeight="1" x14ac:dyDescent="0.2"/>
    <row r="3209" ht="12.75" customHeight="1" x14ac:dyDescent="0.2"/>
    <row r="3210" ht="12.75" customHeight="1" x14ac:dyDescent="0.2"/>
    <row r="3211" ht="12.75" customHeight="1" x14ac:dyDescent="0.2"/>
    <row r="3212" ht="12.75" customHeight="1" x14ac:dyDescent="0.2"/>
    <row r="3213" ht="12.75" customHeight="1" x14ac:dyDescent="0.2"/>
    <row r="3214" ht="12.75" customHeight="1" x14ac:dyDescent="0.2"/>
    <row r="3215" ht="12.75" customHeight="1" x14ac:dyDescent="0.2"/>
    <row r="3216" ht="12.75" customHeight="1" x14ac:dyDescent="0.2"/>
    <row r="3217" ht="12.75" customHeight="1" x14ac:dyDescent="0.2"/>
    <row r="3218" ht="12.75" customHeight="1" x14ac:dyDescent="0.2"/>
    <row r="3219" ht="12.75" customHeight="1" x14ac:dyDescent="0.2"/>
    <row r="3220" ht="12.75" customHeight="1" x14ac:dyDescent="0.2"/>
    <row r="3221" ht="12.75" customHeight="1" x14ac:dyDescent="0.2"/>
    <row r="3222" ht="12.75" customHeight="1" x14ac:dyDescent="0.2"/>
    <row r="3223" ht="12.75" customHeight="1" x14ac:dyDescent="0.2"/>
    <row r="3224" ht="12.75" customHeight="1" x14ac:dyDescent="0.2"/>
    <row r="3225" ht="12.75" customHeight="1" x14ac:dyDescent="0.2"/>
    <row r="3226" ht="12.75" customHeight="1" x14ac:dyDescent="0.2"/>
    <row r="3227" ht="12.75" customHeight="1" x14ac:dyDescent="0.2"/>
    <row r="3228" ht="12.75" customHeight="1" x14ac:dyDescent="0.2"/>
    <row r="3229" ht="12.75" customHeight="1" x14ac:dyDescent="0.2"/>
    <row r="3230" ht="12.75" customHeight="1" x14ac:dyDescent="0.2"/>
    <row r="3231" ht="12.75" customHeight="1" x14ac:dyDescent="0.2"/>
    <row r="3232" ht="12.75" customHeight="1" x14ac:dyDescent="0.2"/>
    <row r="3233" ht="12.75" customHeight="1" x14ac:dyDescent="0.2"/>
    <row r="3234" ht="12.75" customHeight="1" x14ac:dyDescent="0.2"/>
    <row r="3235" ht="12.75" customHeight="1" x14ac:dyDescent="0.2"/>
    <row r="3236" ht="12.75" customHeight="1" x14ac:dyDescent="0.2"/>
    <row r="3237" ht="12.75" customHeight="1" x14ac:dyDescent="0.2"/>
    <row r="3238" ht="12.75" customHeight="1" x14ac:dyDescent="0.2"/>
    <row r="3239" ht="12.75" customHeight="1" x14ac:dyDescent="0.2"/>
    <row r="3240" ht="12.75" customHeight="1" x14ac:dyDescent="0.2"/>
    <row r="3241" ht="12.75" customHeight="1" x14ac:dyDescent="0.2"/>
    <row r="3242" ht="12.75" customHeight="1" x14ac:dyDescent="0.2"/>
    <row r="3243" ht="12.75" customHeight="1" x14ac:dyDescent="0.2"/>
    <row r="3244" ht="12.75" customHeight="1" x14ac:dyDescent="0.2"/>
    <row r="3245" ht="12.75" customHeight="1" x14ac:dyDescent="0.2"/>
    <row r="3246" ht="12.75" customHeight="1" x14ac:dyDescent="0.2"/>
    <row r="3247" ht="12.75" customHeight="1" x14ac:dyDescent="0.2"/>
    <row r="3248" ht="12.75" customHeight="1" x14ac:dyDescent="0.2"/>
    <row r="3249" ht="12.75" customHeight="1" x14ac:dyDescent="0.2"/>
    <row r="3250" ht="12.75" customHeight="1" x14ac:dyDescent="0.2"/>
    <row r="3251" ht="12.75" customHeight="1" x14ac:dyDescent="0.2"/>
    <row r="3252" ht="12.75" customHeight="1" x14ac:dyDescent="0.2"/>
    <row r="3253" ht="12.75" customHeight="1" x14ac:dyDescent="0.2"/>
    <row r="3254" ht="12.75" customHeight="1" x14ac:dyDescent="0.2"/>
    <row r="3255" ht="12.75" customHeight="1" x14ac:dyDescent="0.2"/>
    <row r="3256" ht="12.75" customHeight="1" x14ac:dyDescent="0.2"/>
    <row r="3257" ht="12.75" customHeight="1" x14ac:dyDescent="0.2"/>
    <row r="3258" ht="12.75" customHeight="1" x14ac:dyDescent="0.2"/>
    <row r="3259" ht="12.75" customHeight="1" x14ac:dyDescent="0.2"/>
    <row r="3260" ht="12.75" customHeight="1" x14ac:dyDescent="0.2"/>
    <row r="3261" ht="12.75" customHeight="1" x14ac:dyDescent="0.2"/>
    <row r="3262" ht="12.75" customHeight="1" x14ac:dyDescent="0.2"/>
    <row r="3263" ht="12.75" customHeight="1" x14ac:dyDescent="0.2"/>
    <row r="3264" ht="12.75" customHeight="1" x14ac:dyDescent="0.2"/>
    <row r="3265" ht="12.75" customHeight="1" x14ac:dyDescent="0.2"/>
    <row r="3266" ht="12.75" customHeight="1" x14ac:dyDescent="0.2"/>
    <row r="3267" ht="12.75" customHeight="1" x14ac:dyDescent="0.2"/>
    <row r="3268" ht="12.75" customHeight="1" x14ac:dyDescent="0.2"/>
    <row r="3269" ht="12.75" customHeight="1" x14ac:dyDescent="0.2"/>
    <row r="3270" ht="12.75" customHeight="1" x14ac:dyDescent="0.2"/>
    <row r="3271" ht="12.75" customHeight="1" x14ac:dyDescent="0.2"/>
    <row r="3272" ht="12.75" customHeight="1" x14ac:dyDescent="0.2"/>
    <row r="3273" ht="12.75" customHeight="1" x14ac:dyDescent="0.2"/>
    <row r="3274" ht="12.75" customHeight="1" x14ac:dyDescent="0.2"/>
    <row r="3275" ht="12.75" customHeight="1" x14ac:dyDescent="0.2"/>
    <row r="3276" ht="12.75" customHeight="1" x14ac:dyDescent="0.2"/>
    <row r="3277" ht="12.75" customHeight="1" x14ac:dyDescent="0.2"/>
    <row r="3278" ht="12.75" customHeight="1" x14ac:dyDescent="0.2"/>
    <row r="3279" ht="12.75" customHeight="1" x14ac:dyDescent="0.2"/>
    <row r="3280" ht="12.75" customHeight="1" x14ac:dyDescent="0.2"/>
    <row r="3281" ht="12.75" customHeight="1" x14ac:dyDescent="0.2"/>
    <row r="3282" ht="12.75" customHeight="1" x14ac:dyDescent="0.2"/>
    <row r="3283" ht="12.75" customHeight="1" x14ac:dyDescent="0.2"/>
    <row r="3284" ht="12.75" customHeight="1" x14ac:dyDescent="0.2"/>
    <row r="3285" ht="12.75" customHeight="1" x14ac:dyDescent="0.2"/>
    <row r="3286" ht="12.75" customHeight="1" x14ac:dyDescent="0.2"/>
    <row r="3287" ht="12.75" customHeight="1" x14ac:dyDescent="0.2"/>
    <row r="3288" ht="12.75" customHeight="1" x14ac:dyDescent="0.2"/>
    <row r="3289" ht="12.75" customHeight="1" x14ac:dyDescent="0.2"/>
    <row r="3290" ht="12.75" customHeight="1" x14ac:dyDescent="0.2"/>
    <row r="3291" ht="12.75" customHeight="1" x14ac:dyDescent="0.2"/>
    <row r="3292" ht="12.75" customHeight="1" x14ac:dyDescent="0.2"/>
    <row r="3293" ht="12.75" customHeight="1" x14ac:dyDescent="0.2"/>
    <row r="3294" ht="12.75" customHeight="1" x14ac:dyDescent="0.2"/>
    <row r="3295" ht="12.75" customHeight="1" x14ac:dyDescent="0.2"/>
    <row r="3296" ht="12.75" customHeight="1" x14ac:dyDescent="0.2"/>
    <row r="3297" ht="12.75" customHeight="1" x14ac:dyDescent="0.2"/>
    <row r="3298" ht="12.75" customHeight="1" x14ac:dyDescent="0.2"/>
    <row r="3299" ht="12.75" customHeight="1" x14ac:dyDescent="0.2"/>
    <row r="3300" ht="12.75" customHeight="1" x14ac:dyDescent="0.2"/>
    <row r="3301" ht="12.75" customHeight="1" x14ac:dyDescent="0.2"/>
    <row r="3302" ht="12.75" customHeight="1" x14ac:dyDescent="0.2"/>
    <row r="3303" ht="12.75" customHeight="1" x14ac:dyDescent="0.2"/>
    <row r="3304" ht="12.75" customHeight="1" x14ac:dyDescent="0.2"/>
    <row r="3305" ht="12.75" customHeight="1" x14ac:dyDescent="0.2"/>
    <row r="3306" ht="12.75" customHeight="1" x14ac:dyDescent="0.2"/>
    <row r="3307" ht="12.75" customHeight="1" x14ac:dyDescent="0.2"/>
    <row r="3308" ht="12.75" customHeight="1" x14ac:dyDescent="0.2"/>
    <row r="3309" ht="12.75" customHeight="1" x14ac:dyDescent="0.2"/>
    <row r="3310" ht="12.75" customHeight="1" x14ac:dyDescent="0.2"/>
    <row r="3311" ht="12.75" customHeight="1" x14ac:dyDescent="0.2"/>
    <row r="3312" ht="12.75" customHeight="1" x14ac:dyDescent="0.2"/>
    <row r="3313" ht="12.75" customHeight="1" x14ac:dyDescent="0.2"/>
    <row r="3314" ht="12.75" customHeight="1" x14ac:dyDescent="0.2"/>
    <row r="3315" ht="12.75" customHeight="1" x14ac:dyDescent="0.2"/>
    <row r="3316" ht="12.75" customHeight="1" x14ac:dyDescent="0.2"/>
    <row r="3317" ht="12.75" customHeight="1" x14ac:dyDescent="0.2"/>
    <row r="3318" ht="12.75" customHeight="1" x14ac:dyDescent="0.2"/>
    <row r="3319" ht="12.75" customHeight="1" x14ac:dyDescent="0.2"/>
    <row r="3320" ht="12.75" customHeight="1" x14ac:dyDescent="0.2"/>
    <row r="3321" ht="12.75" customHeight="1" x14ac:dyDescent="0.2"/>
    <row r="3322" ht="12.75" customHeight="1" x14ac:dyDescent="0.2"/>
    <row r="3323" ht="12.75" customHeight="1" x14ac:dyDescent="0.2"/>
    <row r="3324" ht="12.75" customHeight="1" x14ac:dyDescent="0.2"/>
    <row r="3325" ht="12.75" customHeight="1" x14ac:dyDescent="0.2"/>
    <row r="3326" ht="12.75" customHeight="1" x14ac:dyDescent="0.2"/>
    <row r="3327" ht="12.75" customHeight="1" x14ac:dyDescent="0.2"/>
    <row r="3328" ht="12.75" customHeight="1" x14ac:dyDescent="0.2"/>
    <row r="3329" ht="12.75" customHeight="1" x14ac:dyDescent="0.2"/>
    <row r="3330" ht="12.75" customHeight="1" x14ac:dyDescent="0.2"/>
    <row r="3331" ht="12.75" customHeight="1" x14ac:dyDescent="0.2"/>
    <row r="3332" ht="12.75" customHeight="1" x14ac:dyDescent="0.2"/>
    <row r="3333" ht="12.75" customHeight="1" x14ac:dyDescent="0.2"/>
    <row r="3334" ht="12.75" customHeight="1" x14ac:dyDescent="0.2"/>
    <row r="3335" ht="12.75" customHeight="1" x14ac:dyDescent="0.2"/>
    <row r="3336" ht="12.75" customHeight="1" x14ac:dyDescent="0.2"/>
    <row r="3337" ht="12.75" customHeight="1" x14ac:dyDescent="0.2"/>
    <row r="3338" ht="12.75" customHeight="1" x14ac:dyDescent="0.2"/>
    <row r="3339" ht="12.75" customHeight="1" x14ac:dyDescent="0.2"/>
    <row r="3340" ht="12.75" customHeight="1" x14ac:dyDescent="0.2"/>
    <row r="3341" ht="12.75" customHeight="1" x14ac:dyDescent="0.2"/>
    <row r="3342" ht="12.75" customHeight="1" x14ac:dyDescent="0.2"/>
    <row r="3343" ht="12.75" customHeight="1" x14ac:dyDescent="0.2"/>
    <row r="3344" ht="12.75" customHeight="1" x14ac:dyDescent="0.2"/>
    <row r="3345" ht="12.75" customHeight="1" x14ac:dyDescent="0.2"/>
    <row r="3346" ht="12.75" customHeight="1" x14ac:dyDescent="0.2"/>
    <row r="3347" ht="12.75" customHeight="1" x14ac:dyDescent="0.2"/>
    <row r="3348" ht="12.75" customHeight="1" x14ac:dyDescent="0.2"/>
    <row r="3349" ht="12.75" customHeight="1" x14ac:dyDescent="0.2"/>
    <row r="3350" ht="12.75" customHeight="1" x14ac:dyDescent="0.2"/>
    <row r="3351" ht="12.75" customHeight="1" x14ac:dyDescent="0.2"/>
    <row r="3352" ht="12.75" customHeight="1" x14ac:dyDescent="0.2"/>
    <row r="3353" ht="12.75" customHeight="1" x14ac:dyDescent="0.2"/>
    <row r="3354" ht="12.75" customHeight="1" x14ac:dyDescent="0.2"/>
    <row r="3355" ht="12.75" customHeight="1" x14ac:dyDescent="0.2"/>
    <row r="3356" ht="12.75" customHeight="1" x14ac:dyDescent="0.2"/>
    <row r="3357" ht="12.75" customHeight="1" x14ac:dyDescent="0.2"/>
    <row r="3358" ht="12.75" customHeight="1" x14ac:dyDescent="0.2"/>
    <row r="3359" ht="12.75" customHeight="1" x14ac:dyDescent="0.2"/>
    <row r="3360" ht="12.75" customHeight="1" x14ac:dyDescent="0.2"/>
    <row r="3361" ht="12.75" customHeight="1" x14ac:dyDescent="0.2"/>
    <row r="3362" ht="12.75" customHeight="1" x14ac:dyDescent="0.2"/>
    <row r="3363" ht="12.75" customHeight="1" x14ac:dyDescent="0.2"/>
    <row r="3364" ht="12.75" customHeight="1" x14ac:dyDescent="0.2"/>
    <row r="3365" ht="12.75" customHeight="1" x14ac:dyDescent="0.2"/>
    <row r="3366" ht="12.75" customHeight="1" x14ac:dyDescent="0.2"/>
    <row r="3367" ht="12.75" customHeight="1" x14ac:dyDescent="0.2"/>
    <row r="3368" ht="12.75" customHeight="1" x14ac:dyDescent="0.2"/>
    <row r="3369" ht="12.75" customHeight="1" x14ac:dyDescent="0.2"/>
    <row r="3370" ht="12.75" customHeight="1" x14ac:dyDescent="0.2"/>
    <row r="3371" ht="12.75" customHeight="1" x14ac:dyDescent="0.2"/>
    <row r="3372" ht="12.75" customHeight="1" x14ac:dyDescent="0.2"/>
    <row r="3373" ht="12.75" customHeight="1" x14ac:dyDescent="0.2"/>
    <row r="3374" ht="12.75" customHeight="1" x14ac:dyDescent="0.2"/>
    <row r="3375" ht="12.75" customHeight="1" x14ac:dyDescent="0.2"/>
    <row r="3376" ht="12.75" customHeight="1" x14ac:dyDescent="0.2"/>
    <row r="3377" ht="12.75" customHeight="1" x14ac:dyDescent="0.2"/>
    <row r="3378" ht="12.75" customHeight="1" x14ac:dyDescent="0.2"/>
    <row r="3379" ht="12.75" customHeight="1" x14ac:dyDescent="0.2"/>
    <row r="3380" ht="12.75" customHeight="1" x14ac:dyDescent="0.2"/>
    <row r="3381" ht="12.75" customHeight="1" x14ac:dyDescent="0.2"/>
    <row r="3382" ht="12.75" customHeight="1" x14ac:dyDescent="0.2"/>
    <row r="3383" ht="12.75" customHeight="1" x14ac:dyDescent="0.2"/>
    <row r="3384" ht="12.75" customHeight="1" x14ac:dyDescent="0.2"/>
    <row r="3385" ht="12.75" customHeight="1" x14ac:dyDescent="0.2"/>
    <row r="3386" ht="12.75" customHeight="1" x14ac:dyDescent="0.2"/>
    <row r="3387" ht="12.75" customHeight="1" x14ac:dyDescent="0.2"/>
    <row r="3388" ht="12.75" customHeight="1" x14ac:dyDescent="0.2"/>
    <row r="3389" ht="12.75" customHeight="1" x14ac:dyDescent="0.2"/>
    <row r="3390" ht="12.75" customHeight="1" x14ac:dyDescent="0.2"/>
    <row r="3391" ht="12.75" customHeight="1" x14ac:dyDescent="0.2"/>
    <row r="3392" ht="12.75" customHeight="1" x14ac:dyDescent="0.2"/>
    <row r="3393" ht="12.75" customHeight="1" x14ac:dyDescent="0.2"/>
    <row r="3394" ht="12.75" customHeight="1" x14ac:dyDescent="0.2"/>
    <row r="3395" ht="12.75" customHeight="1" x14ac:dyDescent="0.2"/>
    <row r="3396" ht="12.75" customHeight="1" x14ac:dyDescent="0.2"/>
    <row r="3397" ht="12.75" customHeight="1" x14ac:dyDescent="0.2"/>
    <row r="3398" ht="12.75" customHeight="1" x14ac:dyDescent="0.2"/>
    <row r="3399" ht="12.75" customHeight="1" x14ac:dyDescent="0.2"/>
    <row r="3400" ht="12.75" customHeight="1" x14ac:dyDescent="0.2"/>
    <row r="3401" ht="12.75" customHeight="1" x14ac:dyDescent="0.2"/>
    <row r="3402" ht="12.75" customHeight="1" x14ac:dyDescent="0.2"/>
    <row r="3403" ht="12.75" customHeight="1" x14ac:dyDescent="0.2"/>
    <row r="3404" ht="12.75" customHeight="1" x14ac:dyDescent="0.2"/>
    <row r="3405" ht="12.75" customHeight="1" x14ac:dyDescent="0.2"/>
    <row r="3406" ht="12.75" customHeight="1" x14ac:dyDescent="0.2"/>
    <row r="3407" ht="12.75" customHeight="1" x14ac:dyDescent="0.2"/>
    <row r="3408" ht="12.75" customHeight="1" x14ac:dyDescent="0.2"/>
    <row r="3409" ht="12.75" customHeight="1" x14ac:dyDescent="0.2"/>
    <row r="3410" ht="12.75" customHeight="1" x14ac:dyDescent="0.2"/>
    <row r="3411" ht="12.75" customHeight="1" x14ac:dyDescent="0.2"/>
    <row r="3412" ht="12.75" customHeight="1" x14ac:dyDescent="0.2"/>
    <row r="3413" ht="12.75" customHeight="1" x14ac:dyDescent="0.2"/>
    <row r="3414" ht="12.75" customHeight="1" x14ac:dyDescent="0.2"/>
    <row r="3415" ht="12.75" customHeight="1" x14ac:dyDescent="0.2"/>
    <row r="3416" ht="12.75" customHeight="1" x14ac:dyDescent="0.2"/>
    <row r="3417" ht="12.75" customHeight="1" x14ac:dyDescent="0.2"/>
    <row r="3418" ht="12.75" customHeight="1" x14ac:dyDescent="0.2"/>
    <row r="3419" ht="12.75" customHeight="1" x14ac:dyDescent="0.2"/>
    <row r="3420" ht="12.75" customHeight="1" x14ac:dyDescent="0.2"/>
    <row r="3421" ht="12.75" customHeight="1" x14ac:dyDescent="0.2"/>
    <row r="3422" ht="12.75" customHeight="1" x14ac:dyDescent="0.2"/>
    <row r="3423" ht="12.75" customHeight="1" x14ac:dyDescent="0.2"/>
    <row r="3424" ht="12.75" customHeight="1" x14ac:dyDescent="0.2"/>
    <row r="3425" ht="12.75" customHeight="1" x14ac:dyDescent="0.2"/>
    <row r="3426" ht="12.75" customHeight="1" x14ac:dyDescent="0.2"/>
    <row r="3427" ht="12.75" customHeight="1" x14ac:dyDescent="0.2"/>
    <row r="3428" ht="12.75" customHeight="1" x14ac:dyDescent="0.2"/>
    <row r="3429" ht="12.75" customHeight="1" x14ac:dyDescent="0.2"/>
    <row r="3430" ht="12.75" customHeight="1" x14ac:dyDescent="0.2"/>
    <row r="3431" ht="12.75" customHeight="1" x14ac:dyDescent="0.2"/>
    <row r="3432" ht="12.75" customHeight="1" x14ac:dyDescent="0.2"/>
    <row r="3433" ht="12.75" customHeight="1" x14ac:dyDescent="0.2"/>
    <row r="3434" ht="12.75" customHeight="1" x14ac:dyDescent="0.2"/>
    <row r="3435" ht="12.75" customHeight="1" x14ac:dyDescent="0.2"/>
    <row r="3436" ht="12.75" customHeight="1" x14ac:dyDescent="0.2"/>
    <row r="3437" ht="12.75" customHeight="1" x14ac:dyDescent="0.2"/>
    <row r="3438" ht="12.75" customHeight="1" x14ac:dyDescent="0.2"/>
    <row r="3439" ht="12.75" customHeight="1" x14ac:dyDescent="0.2"/>
    <row r="3440" ht="12.75" customHeight="1" x14ac:dyDescent="0.2"/>
    <row r="3441" ht="12.75" customHeight="1" x14ac:dyDescent="0.2"/>
    <row r="3442" ht="12.75" customHeight="1" x14ac:dyDescent="0.2"/>
    <row r="3443" ht="12.75" customHeight="1" x14ac:dyDescent="0.2"/>
    <row r="3444" ht="12.75" customHeight="1" x14ac:dyDescent="0.2"/>
    <row r="3445" ht="12.75" customHeight="1" x14ac:dyDescent="0.2"/>
    <row r="3446" ht="12.75" customHeight="1" x14ac:dyDescent="0.2"/>
    <row r="3447" ht="12.75" customHeight="1" x14ac:dyDescent="0.2"/>
    <row r="3448" ht="12.75" customHeight="1" x14ac:dyDescent="0.2"/>
    <row r="3449" ht="12.75" customHeight="1" x14ac:dyDescent="0.2"/>
    <row r="3450" ht="12.75" customHeight="1" x14ac:dyDescent="0.2"/>
    <row r="3451" ht="12.75" customHeight="1" x14ac:dyDescent="0.2"/>
    <row r="3452" ht="12.75" customHeight="1" x14ac:dyDescent="0.2"/>
    <row r="3453" ht="12.75" customHeight="1" x14ac:dyDescent="0.2"/>
    <row r="3454" ht="12.75" customHeight="1" x14ac:dyDescent="0.2"/>
    <row r="3455" ht="12.75" customHeight="1" x14ac:dyDescent="0.2"/>
    <row r="3456" ht="12.75" customHeight="1" x14ac:dyDescent="0.2"/>
    <row r="3457" ht="12.75" customHeight="1" x14ac:dyDescent="0.2"/>
    <row r="3458" ht="12.75" customHeight="1" x14ac:dyDescent="0.2"/>
    <row r="3459" ht="12.75" customHeight="1" x14ac:dyDescent="0.2"/>
    <row r="3460" ht="12.75" customHeight="1" x14ac:dyDescent="0.2"/>
    <row r="3461" ht="12.75" customHeight="1" x14ac:dyDescent="0.2"/>
    <row r="3462" ht="12.75" customHeight="1" x14ac:dyDescent="0.2"/>
    <row r="3463" ht="12.75" customHeight="1" x14ac:dyDescent="0.2"/>
    <row r="3464" ht="12.75" customHeight="1" x14ac:dyDescent="0.2"/>
    <row r="3465" ht="12.75" customHeight="1" x14ac:dyDescent="0.2"/>
    <row r="3466" ht="12.75" customHeight="1" x14ac:dyDescent="0.2"/>
    <row r="3467" ht="12.75" customHeight="1" x14ac:dyDescent="0.2"/>
    <row r="3468" ht="12.75" customHeight="1" x14ac:dyDescent="0.2"/>
    <row r="3469" ht="12.75" customHeight="1" x14ac:dyDescent="0.2"/>
    <row r="3470" ht="12.75" customHeight="1" x14ac:dyDescent="0.2"/>
    <row r="3471" ht="12.75" customHeight="1" x14ac:dyDescent="0.2"/>
    <row r="3472" ht="12.75" customHeight="1" x14ac:dyDescent="0.2"/>
    <row r="3473" ht="12.75" customHeight="1" x14ac:dyDescent="0.2"/>
    <row r="3474" ht="12.75" customHeight="1" x14ac:dyDescent="0.2"/>
    <row r="3475" ht="12.75" customHeight="1" x14ac:dyDescent="0.2"/>
    <row r="3476" ht="12.75" customHeight="1" x14ac:dyDescent="0.2"/>
    <row r="3477" ht="12.75" customHeight="1" x14ac:dyDescent="0.2"/>
    <row r="3478" ht="12.75" customHeight="1" x14ac:dyDescent="0.2"/>
    <row r="3479" ht="12.75" customHeight="1" x14ac:dyDescent="0.2"/>
    <row r="3480" ht="12.75" customHeight="1" x14ac:dyDescent="0.2"/>
    <row r="3481" ht="12.75" customHeight="1" x14ac:dyDescent="0.2"/>
    <row r="3482" ht="12.75" customHeight="1" x14ac:dyDescent="0.2"/>
    <row r="3483" ht="12.75" customHeight="1" x14ac:dyDescent="0.2"/>
    <row r="3484" ht="12.75" customHeight="1" x14ac:dyDescent="0.2"/>
    <row r="3485" ht="12.75" customHeight="1" x14ac:dyDescent="0.2"/>
    <row r="3486" ht="12.75" customHeight="1" x14ac:dyDescent="0.2"/>
    <row r="3487" ht="12.75" customHeight="1" x14ac:dyDescent="0.2"/>
    <row r="3488" ht="12.75" customHeight="1" x14ac:dyDescent="0.2"/>
    <row r="3489" ht="12.75" customHeight="1" x14ac:dyDescent="0.2"/>
    <row r="3490" ht="12.75" customHeight="1" x14ac:dyDescent="0.2"/>
    <row r="3491" ht="12.75" customHeight="1" x14ac:dyDescent="0.2"/>
    <row r="3492" ht="12.75" customHeight="1" x14ac:dyDescent="0.2"/>
    <row r="3493" ht="12.75" customHeight="1" x14ac:dyDescent="0.2"/>
    <row r="3494" ht="12.75" customHeight="1" x14ac:dyDescent="0.2"/>
    <row r="3495" ht="12.75" customHeight="1" x14ac:dyDescent="0.2"/>
    <row r="3496" ht="12.75" customHeight="1" x14ac:dyDescent="0.2"/>
    <row r="3497" ht="12.75" customHeight="1" x14ac:dyDescent="0.2"/>
    <row r="3498" ht="12.75" customHeight="1" x14ac:dyDescent="0.2"/>
    <row r="3499" ht="12.75" customHeight="1" x14ac:dyDescent="0.2"/>
    <row r="3500" ht="12.75" customHeight="1" x14ac:dyDescent="0.2"/>
    <row r="3501" ht="12.75" customHeight="1" x14ac:dyDescent="0.2"/>
    <row r="3502" ht="12.75" customHeight="1" x14ac:dyDescent="0.2"/>
    <row r="3503" ht="12.75" customHeight="1" x14ac:dyDescent="0.2"/>
    <row r="3504" ht="12.75" customHeight="1" x14ac:dyDescent="0.2"/>
    <row r="3505" ht="12.75" customHeight="1" x14ac:dyDescent="0.2"/>
    <row r="3506" ht="12.75" customHeight="1" x14ac:dyDescent="0.2"/>
    <row r="3507" ht="12.75" customHeight="1" x14ac:dyDescent="0.2"/>
    <row r="3508" ht="12.75" customHeight="1" x14ac:dyDescent="0.2"/>
    <row r="3509" ht="12.75" customHeight="1" x14ac:dyDescent="0.2"/>
    <row r="3510" ht="12.75" customHeight="1" x14ac:dyDescent="0.2"/>
    <row r="3511" ht="12.75" customHeight="1" x14ac:dyDescent="0.2"/>
    <row r="3512" ht="12.75" customHeight="1" x14ac:dyDescent="0.2"/>
    <row r="3513" ht="12.75" customHeight="1" x14ac:dyDescent="0.2"/>
    <row r="3514" ht="12.75" customHeight="1" x14ac:dyDescent="0.2"/>
    <row r="3515" ht="12.75" customHeight="1" x14ac:dyDescent="0.2"/>
    <row r="3516" ht="12.75" customHeight="1" x14ac:dyDescent="0.2"/>
    <row r="3517" ht="12.75" customHeight="1" x14ac:dyDescent="0.2"/>
    <row r="3518" ht="12.75" customHeight="1" x14ac:dyDescent="0.2"/>
    <row r="3519" ht="12.75" customHeight="1" x14ac:dyDescent="0.2"/>
    <row r="3520" ht="12.75" customHeight="1" x14ac:dyDescent="0.2"/>
    <row r="3521" ht="12.75" customHeight="1" x14ac:dyDescent="0.2"/>
    <row r="3522" ht="12.75" customHeight="1" x14ac:dyDescent="0.2"/>
    <row r="3523" ht="12.75" customHeight="1" x14ac:dyDescent="0.2"/>
    <row r="3524" ht="12.75" customHeight="1" x14ac:dyDescent="0.2"/>
    <row r="3525" ht="12.75" customHeight="1" x14ac:dyDescent="0.2"/>
    <row r="3526" ht="12.75" customHeight="1" x14ac:dyDescent="0.2"/>
    <row r="3527" ht="12.75" customHeight="1" x14ac:dyDescent="0.2"/>
    <row r="3528" ht="12.75" customHeight="1" x14ac:dyDescent="0.2"/>
    <row r="3529" ht="12.75" customHeight="1" x14ac:dyDescent="0.2"/>
    <row r="3530" ht="12.75" customHeight="1" x14ac:dyDescent="0.2"/>
    <row r="3531" ht="12.75" customHeight="1" x14ac:dyDescent="0.2"/>
    <row r="3532" ht="12.75" customHeight="1" x14ac:dyDescent="0.2"/>
    <row r="3533" ht="12.75" customHeight="1" x14ac:dyDescent="0.2"/>
    <row r="3534" ht="12.75" customHeight="1" x14ac:dyDescent="0.2"/>
    <row r="3535" ht="12.75" customHeight="1" x14ac:dyDescent="0.2"/>
    <row r="3536" ht="12.75" customHeight="1" x14ac:dyDescent="0.2"/>
    <row r="3537" ht="12.75" customHeight="1" x14ac:dyDescent="0.2"/>
    <row r="3538" ht="12.75" customHeight="1" x14ac:dyDescent="0.2"/>
    <row r="3539" ht="12.75" customHeight="1" x14ac:dyDescent="0.2"/>
    <row r="3540" ht="12.75" customHeight="1" x14ac:dyDescent="0.2"/>
    <row r="3541" ht="12.75" customHeight="1" x14ac:dyDescent="0.2"/>
    <row r="3542" ht="12.75" customHeight="1" x14ac:dyDescent="0.2"/>
    <row r="3543" ht="12.75" customHeight="1" x14ac:dyDescent="0.2"/>
    <row r="3544" ht="12.75" customHeight="1" x14ac:dyDescent="0.2"/>
    <row r="3545" ht="12.75" customHeight="1" x14ac:dyDescent="0.2"/>
    <row r="3546" ht="12.75" customHeight="1" x14ac:dyDescent="0.2"/>
    <row r="3547" ht="12.75" customHeight="1" x14ac:dyDescent="0.2"/>
    <row r="3548" ht="12.75" customHeight="1" x14ac:dyDescent="0.2"/>
    <row r="3549" ht="12.75" customHeight="1" x14ac:dyDescent="0.2"/>
    <row r="3550" ht="12.75" customHeight="1" x14ac:dyDescent="0.2"/>
    <row r="3551" ht="12.75" customHeight="1" x14ac:dyDescent="0.2"/>
    <row r="3552" ht="12.75" customHeight="1" x14ac:dyDescent="0.2"/>
    <row r="3553" ht="12.75" customHeight="1" x14ac:dyDescent="0.2"/>
    <row r="3554" ht="12.75" customHeight="1" x14ac:dyDescent="0.2"/>
    <row r="3555" ht="12.75" customHeight="1" x14ac:dyDescent="0.2"/>
    <row r="3556" ht="12.75" customHeight="1" x14ac:dyDescent="0.2"/>
    <row r="3557" ht="12.75" customHeight="1" x14ac:dyDescent="0.2"/>
    <row r="3558" ht="12.75" customHeight="1" x14ac:dyDescent="0.2"/>
    <row r="3559" ht="12.75" customHeight="1" x14ac:dyDescent="0.2"/>
    <row r="3560" ht="12.75" customHeight="1" x14ac:dyDescent="0.2"/>
    <row r="3561" ht="12.75" customHeight="1" x14ac:dyDescent="0.2"/>
    <row r="3562" ht="12.75" customHeight="1" x14ac:dyDescent="0.2"/>
    <row r="3563" ht="12.75" customHeight="1" x14ac:dyDescent="0.2"/>
    <row r="3564" ht="12.75" customHeight="1" x14ac:dyDescent="0.2"/>
    <row r="3565" ht="12.75" customHeight="1" x14ac:dyDescent="0.2"/>
    <row r="3566" ht="12.75" customHeight="1" x14ac:dyDescent="0.2"/>
    <row r="3567" ht="12.75" customHeight="1" x14ac:dyDescent="0.2"/>
    <row r="3568" ht="12.75" customHeight="1" x14ac:dyDescent="0.2"/>
    <row r="3569" ht="12.75" customHeight="1" x14ac:dyDescent="0.2"/>
    <row r="3570" ht="12.75" customHeight="1" x14ac:dyDescent="0.2"/>
    <row r="3571" ht="12.75" customHeight="1" x14ac:dyDescent="0.2"/>
    <row r="3572" ht="12.75" customHeight="1" x14ac:dyDescent="0.2"/>
    <row r="3573" ht="12.75" customHeight="1" x14ac:dyDescent="0.2"/>
    <row r="3574" ht="12.75" customHeight="1" x14ac:dyDescent="0.2"/>
    <row r="3575" ht="12.75" customHeight="1" x14ac:dyDescent="0.2"/>
    <row r="3576" ht="12.75" customHeight="1" x14ac:dyDescent="0.2"/>
    <row r="3577" ht="12.75" customHeight="1" x14ac:dyDescent="0.2"/>
    <row r="3578" ht="12.75" customHeight="1" x14ac:dyDescent="0.2"/>
    <row r="3579" ht="12.75" customHeight="1" x14ac:dyDescent="0.2"/>
    <row r="3580" ht="12.75" customHeight="1" x14ac:dyDescent="0.2"/>
    <row r="3581" ht="12.75" customHeight="1" x14ac:dyDescent="0.2"/>
    <row r="3582" ht="12.75" customHeight="1" x14ac:dyDescent="0.2"/>
    <row r="3583" ht="12.75" customHeight="1" x14ac:dyDescent="0.2"/>
    <row r="3584" ht="12.75" customHeight="1" x14ac:dyDescent="0.2"/>
    <row r="3585" ht="12.75" customHeight="1" x14ac:dyDescent="0.2"/>
    <row r="3586" ht="12.75" customHeight="1" x14ac:dyDescent="0.2"/>
    <row r="3587" ht="12.75" customHeight="1" x14ac:dyDescent="0.2"/>
    <row r="3588" ht="12.75" customHeight="1" x14ac:dyDescent="0.2"/>
    <row r="3589" ht="12.75" customHeight="1" x14ac:dyDescent="0.2"/>
    <row r="3590" ht="12.75" customHeight="1" x14ac:dyDescent="0.2"/>
    <row r="3591" ht="12.75" customHeight="1" x14ac:dyDescent="0.2"/>
    <row r="3592" ht="12.75" customHeight="1" x14ac:dyDescent="0.2"/>
    <row r="3593" ht="12.75" customHeight="1" x14ac:dyDescent="0.2"/>
    <row r="3594" ht="12.75" customHeight="1" x14ac:dyDescent="0.2"/>
    <row r="3595" ht="12.75" customHeight="1" x14ac:dyDescent="0.2"/>
    <row r="3596" ht="12.75" customHeight="1" x14ac:dyDescent="0.2"/>
    <row r="3597" ht="12.75" customHeight="1" x14ac:dyDescent="0.2"/>
    <row r="3598" ht="12.75" customHeight="1" x14ac:dyDescent="0.2"/>
    <row r="3599" ht="12.75" customHeight="1" x14ac:dyDescent="0.2"/>
    <row r="3600" ht="12.75" customHeight="1" x14ac:dyDescent="0.2"/>
    <row r="3601" ht="12.75" customHeight="1" x14ac:dyDescent="0.2"/>
    <row r="3602" ht="12.75" customHeight="1" x14ac:dyDescent="0.2"/>
    <row r="3603" ht="12.75" customHeight="1" x14ac:dyDescent="0.2"/>
    <row r="3604" ht="12.75" customHeight="1" x14ac:dyDescent="0.2"/>
    <row r="3605" ht="12.75" customHeight="1" x14ac:dyDescent="0.2"/>
    <row r="3606" ht="12.75" customHeight="1" x14ac:dyDescent="0.2"/>
    <row r="3607" ht="12.75" customHeight="1" x14ac:dyDescent="0.2"/>
    <row r="3608" ht="12.75" customHeight="1" x14ac:dyDescent="0.2"/>
    <row r="3609" ht="12.75" customHeight="1" x14ac:dyDescent="0.2"/>
    <row r="3610" ht="12.75" customHeight="1" x14ac:dyDescent="0.2"/>
    <row r="3611" ht="12.75" customHeight="1" x14ac:dyDescent="0.2"/>
    <row r="3612" ht="12.75" customHeight="1" x14ac:dyDescent="0.2"/>
    <row r="3613" ht="12.75" customHeight="1" x14ac:dyDescent="0.2"/>
    <row r="3614" ht="12.75" customHeight="1" x14ac:dyDescent="0.2"/>
    <row r="3615" ht="12.75" customHeight="1" x14ac:dyDescent="0.2"/>
    <row r="3616" ht="12.75" customHeight="1" x14ac:dyDescent="0.2"/>
    <row r="3617" ht="12.75" customHeight="1" x14ac:dyDescent="0.2"/>
    <row r="3618" ht="12.75" customHeight="1" x14ac:dyDescent="0.2"/>
    <row r="3619" ht="12.75" customHeight="1" x14ac:dyDescent="0.2"/>
    <row r="3620" ht="12.75" customHeight="1" x14ac:dyDescent="0.2"/>
    <row r="3621" ht="12.75" customHeight="1" x14ac:dyDescent="0.2"/>
    <row r="3622" ht="12.75" customHeight="1" x14ac:dyDescent="0.2"/>
    <row r="3623" ht="12.75" customHeight="1" x14ac:dyDescent="0.2"/>
    <row r="3624" ht="12.75" customHeight="1" x14ac:dyDescent="0.2"/>
    <row r="3625" ht="12.75" customHeight="1" x14ac:dyDescent="0.2"/>
    <row r="3626" ht="12.75" customHeight="1" x14ac:dyDescent="0.2"/>
    <row r="3627" ht="12.75" customHeight="1" x14ac:dyDescent="0.2"/>
    <row r="3628" ht="12.75" customHeight="1" x14ac:dyDescent="0.2"/>
    <row r="3629" ht="12.75" customHeight="1" x14ac:dyDescent="0.2"/>
    <row r="3630" ht="12.75" customHeight="1" x14ac:dyDescent="0.2"/>
    <row r="3631" ht="12.75" customHeight="1" x14ac:dyDescent="0.2"/>
    <row r="3632" ht="12.75" customHeight="1" x14ac:dyDescent="0.2"/>
    <row r="3633" ht="12.75" customHeight="1" x14ac:dyDescent="0.2"/>
    <row r="3634" ht="12.75" customHeight="1" x14ac:dyDescent="0.2"/>
    <row r="3635" ht="12.75" customHeight="1" x14ac:dyDescent="0.2"/>
    <row r="3636" ht="12.75" customHeight="1" x14ac:dyDescent="0.2"/>
    <row r="3637" ht="12.75" customHeight="1" x14ac:dyDescent="0.2"/>
    <row r="3638" ht="12.75" customHeight="1" x14ac:dyDescent="0.2"/>
    <row r="3639" ht="12.75" customHeight="1" x14ac:dyDescent="0.2"/>
    <row r="3640" ht="12.75" customHeight="1" x14ac:dyDescent="0.2"/>
    <row r="3641" ht="12.75" customHeight="1" x14ac:dyDescent="0.2"/>
    <row r="3642" ht="12.75" customHeight="1" x14ac:dyDescent="0.2"/>
    <row r="3643" ht="12.75" customHeight="1" x14ac:dyDescent="0.2"/>
    <row r="3644" ht="12.75" customHeight="1" x14ac:dyDescent="0.2"/>
    <row r="3645" ht="12.75" customHeight="1" x14ac:dyDescent="0.2"/>
    <row r="3646" ht="12.75" customHeight="1" x14ac:dyDescent="0.2"/>
    <row r="3647" ht="12.75" customHeight="1" x14ac:dyDescent="0.2"/>
    <row r="3648" ht="12.75" customHeight="1" x14ac:dyDescent="0.2"/>
    <row r="3649" ht="12.75" customHeight="1" x14ac:dyDescent="0.2"/>
    <row r="3650" ht="12.75" customHeight="1" x14ac:dyDescent="0.2"/>
    <row r="3651" ht="12.75" customHeight="1" x14ac:dyDescent="0.2"/>
    <row r="3652" ht="12.75" customHeight="1" x14ac:dyDescent="0.2"/>
    <row r="3653" ht="12.75" customHeight="1" x14ac:dyDescent="0.2"/>
    <row r="3654" ht="12.75" customHeight="1" x14ac:dyDescent="0.2"/>
    <row r="3655" ht="12.75" customHeight="1" x14ac:dyDescent="0.2"/>
    <row r="3656" ht="12.75" customHeight="1" x14ac:dyDescent="0.2"/>
    <row r="3657" ht="12.75" customHeight="1" x14ac:dyDescent="0.2"/>
    <row r="3658" ht="12.75" customHeight="1" x14ac:dyDescent="0.2"/>
    <row r="3659" ht="12.75" customHeight="1" x14ac:dyDescent="0.2"/>
    <row r="3660" ht="12.75" customHeight="1" x14ac:dyDescent="0.2"/>
    <row r="3661" ht="12.75" customHeight="1" x14ac:dyDescent="0.2"/>
    <row r="3662" ht="12.75" customHeight="1" x14ac:dyDescent="0.2"/>
    <row r="3663" ht="12.75" customHeight="1" x14ac:dyDescent="0.2"/>
    <row r="3664" ht="12.75" customHeight="1" x14ac:dyDescent="0.2"/>
    <row r="3665" ht="12.75" customHeight="1" x14ac:dyDescent="0.2"/>
    <row r="3666" ht="12.75" customHeight="1" x14ac:dyDescent="0.2"/>
    <row r="3667" ht="12.75" customHeight="1" x14ac:dyDescent="0.2"/>
    <row r="3668" ht="12.75" customHeight="1" x14ac:dyDescent="0.2"/>
    <row r="3669" ht="12.75" customHeight="1" x14ac:dyDescent="0.2"/>
    <row r="3670" ht="12.75" customHeight="1" x14ac:dyDescent="0.2"/>
    <row r="3671" ht="12.75" customHeight="1" x14ac:dyDescent="0.2"/>
    <row r="3672" ht="12.75" customHeight="1" x14ac:dyDescent="0.2"/>
    <row r="3673" ht="12.75" customHeight="1" x14ac:dyDescent="0.2"/>
    <row r="3674" ht="12.75" customHeight="1" x14ac:dyDescent="0.2"/>
    <row r="3675" ht="12.75" customHeight="1" x14ac:dyDescent="0.2"/>
    <row r="3676" ht="12.75" customHeight="1" x14ac:dyDescent="0.2"/>
    <row r="3677" ht="12.75" customHeight="1" x14ac:dyDescent="0.2"/>
    <row r="3678" ht="12.75" customHeight="1" x14ac:dyDescent="0.2"/>
    <row r="3679" ht="12.75" customHeight="1" x14ac:dyDescent="0.2"/>
    <row r="3680" ht="12.75" customHeight="1" x14ac:dyDescent="0.2"/>
    <row r="3681" ht="12.75" customHeight="1" x14ac:dyDescent="0.2"/>
    <row r="3682" ht="12.75" customHeight="1" x14ac:dyDescent="0.2"/>
    <row r="3683" ht="12.75" customHeight="1" x14ac:dyDescent="0.2"/>
    <row r="3684" ht="12.75" customHeight="1" x14ac:dyDescent="0.2"/>
    <row r="3685" ht="12.75" customHeight="1" x14ac:dyDescent="0.2"/>
    <row r="3686" ht="12.75" customHeight="1" x14ac:dyDescent="0.2"/>
    <row r="3687" ht="12.75" customHeight="1" x14ac:dyDescent="0.2"/>
    <row r="3688" ht="12.75" customHeight="1" x14ac:dyDescent="0.2"/>
    <row r="3689" ht="12.75" customHeight="1" x14ac:dyDescent="0.2"/>
    <row r="3690" ht="12.75" customHeight="1" x14ac:dyDescent="0.2"/>
    <row r="3691" ht="12.75" customHeight="1" x14ac:dyDescent="0.2"/>
    <row r="3692" ht="12.75" customHeight="1" x14ac:dyDescent="0.2"/>
    <row r="3693" ht="12.75" customHeight="1" x14ac:dyDescent="0.2"/>
    <row r="3694" ht="12.75" customHeight="1" x14ac:dyDescent="0.2"/>
    <row r="3695" ht="12.75" customHeight="1" x14ac:dyDescent="0.2"/>
    <row r="3696" ht="12.75" customHeight="1" x14ac:dyDescent="0.2"/>
    <row r="3697" ht="12.75" customHeight="1" x14ac:dyDescent="0.2"/>
    <row r="3698" ht="12.75" customHeight="1" x14ac:dyDescent="0.2"/>
    <row r="3699" ht="12.75" customHeight="1" x14ac:dyDescent="0.2"/>
    <row r="3700" ht="12.75" customHeight="1" x14ac:dyDescent="0.2"/>
    <row r="3701" ht="12.75" customHeight="1" x14ac:dyDescent="0.2"/>
    <row r="3702" ht="12.75" customHeight="1" x14ac:dyDescent="0.2"/>
    <row r="3703" ht="12.75" customHeight="1" x14ac:dyDescent="0.2"/>
    <row r="3704" ht="12.75" customHeight="1" x14ac:dyDescent="0.2"/>
    <row r="3705" ht="12.75" customHeight="1" x14ac:dyDescent="0.2"/>
    <row r="3706" ht="12.75" customHeight="1" x14ac:dyDescent="0.2"/>
    <row r="3707" ht="12.75" customHeight="1" x14ac:dyDescent="0.2"/>
    <row r="3708" ht="12.75" customHeight="1" x14ac:dyDescent="0.2"/>
    <row r="3709" ht="12.75" customHeight="1" x14ac:dyDescent="0.2"/>
    <row r="3710" ht="12.75" customHeight="1" x14ac:dyDescent="0.2"/>
    <row r="3711" ht="12.75" customHeight="1" x14ac:dyDescent="0.2"/>
    <row r="3712" ht="12.75" customHeight="1" x14ac:dyDescent="0.2"/>
    <row r="3713" ht="12.75" customHeight="1" x14ac:dyDescent="0.2"/>
    <row r="3714" ht="12.75" customHeight="1" x14ac:dyDescent="0.2"/>
    <row r="3715" ht="12.75" customHeight="1" x14ac:dyDescent="0.2"/>
    <row r="3716" ht="12.75" customHeight="1" x14ac:dyDescent="0.2"/>
    <row r="3717" ht="12.75" customHeight="1" x14ac:dyDescent="0.2"/>
    <row r="3718" ht="12.75" customHeight="1" x14ac:dyDescent="0.2"/>
    <row r="3719" ht="12.75" customHeight="1" x14ac:dyDescent="0.2"/>
    <row r="3720" ht="12.75" customHeight="1" x14ac:dyDescent="0.2"/>
    <row r="3721" ht="12.75" customHeight="1" x14ac:dyDescent="0.2"/>
    <row r="3722" ht="12.75" customHeight="1" x14ac:dyDescent="0.2"/>
    <row r="3723" ht="12.75" customHeight="1" x14ac:dyDescent="0.2"/>
    <row r="3724" ht="12.75" customHeight="1" x14ac:dyDescent="0.2"/>
    <row r="3725" ht="12.75" customHeight="1" x14ac:dyDescent="0.2"/>
    <row r="3726" ht="12.75" customHeight="1" x14ac:dyDescent="0.2"/>
    <row r="3727" ht="12.75" customHeight="1" x14ac:dyDescent="0.2"/>
    <row r="3728" ht="12.75" customHeight="1" x14ac:dyDescent="0.2"/>
    <row r="3729" ht="12.75" customHeight="1" x14ac:dyDescent="0.2"/>
    <row r="3730" ht="12.75" customHeight="1" x14ac:dyDescent="0.2"/>
    <row r="3731" ht="12.75" customHeight="1" x14ac:dyDescent="0.2"/>
    <row r="3732" ht="12.75" customHeight="1" x14ac:dyDescent="0.2"/>
    <row r="3733" ht="12.75" customHeight="1" x14ac:dyDescent="0.2"/>
    <row r="3734" ht="12.75" customHeight="1" x14ac:dyDescent="0.2"/>
    <row r="3735" ht="12.75" customHeight="1" x14ac:dyDescent="0.2"/>
    <row r="3736" ht="12.75" customHeight="1" x14ac:dyDescent="0.2"/>
    <row r="3737" ht="12.75" customHeight="1" x14ac:dyDescent="0.2"/>
    <row r="3738" ht="12.75" customHeight="1" x14ac:dyDescent="0.2"/>
    <row r="3739" ht="12.75" customHeight="1" x14ac:dyDescent="0.2"/>
    <row r="3740" ht="12.75" customHeight="1" x14ac:dyDescent="0.2"/>
    <row r="3741" ht="12.75" customHeight="1" x14ac:dyDescent="0.2"/>
    <row r="3742" ht="12.75" customHeight="1" x14ac:dyDescent="0.2"/>
    <row r="3743" ht="12.75" customHeight="1" x14ac:dyDescent="0.2"/>
    <row r="3744" ht="12.75" customHeight="1" x14ac:dyDescent="0.2"/>
    <row r="3745" ht="12.75" customHeight="1" x14ac:dyDescent="0.2"/>
    <row r="3746" ht="12.75" customHeight="1" x14ac:dyDescent="0.2"/>
    <row r="3747" ht="12.75" customHeight="1" x14ac:dyDescent="0.2"/>
    <row r="3748" ht="12.75" customHeight="1" x14ac:dyDescent="0.2"/>
    <row r="3749" ht="12.75" customHeight="1" x14ac:dyDescent="0.2"/>
    <row r="3750" ht="12.75" customHeight="1" x14ac:dyDescent="0.2"/>
    <row r="3751" ht="12.75" customHeight="1" x14ac:dyDescent="0.2"/>
    <row r="3752" ht="12.75" customHeight="1" x14ac:dyDescent="0.2"/>
    <row r="3753" ht="12.75" customHeight="1" x14ac:dyDescent="0.2"/>
    <row r="3754" ht="12.75" customHeight="1" x14ac:dyDescent="0.2"/>
    <row r="3755" ht="12.75" customHeight="1" x14ac:dyDescent="0.2"/>
    <row r="3756" ht="12.75" customHeight="1" x14ac:dyDescent="0.2"/>
    <row r="3757" ht="12.75" customHeight="1" x14ac:dyDescent="0.2"/>
    <row r="3758" ht="12.75" customHeight="1" x14ac:dyDescent="0.2"/>
    <row r="3759" ht="12.75" customHeight="1" x14ac:dyDescent="0.2"/>
    <row r="3760" ht="12.75" customHeight="1" x14ac:dyDescent="0.2"/>
    <row r="3761" ht="12.75" customHeight="1" x14ac:dyDescent="0.2"/>
    <row r="3762" ht="12.75" customHeight="1" x14ac:dyDescent="0.2"/>
    <row r="3763" ht="12.75" customHeight="1" x14ac:dyDescent="0.2"/>
    <row r="3764" ht="12.75" customHeight="1" x14ac:dyDescent="0.2"/>
    <row r="3765" ht="12.75" customHeight="1" x14ac:dyDescent="0.2"/>
    <row r="3766" ht="12.75" customHeight="1" x14ac:dyDescent="0.2"/>
    <row r="3767" ht="12.75" customHeight="1" x14ac:dyDescent="0.2"/>
    <row r="3768" ht="12.75" customHeight="1" x14ac:dyDescent="0.2"/>
    <row r="3769" ht="12.75" customHeight="1" x14ac:dyDescent="0.2"/>
    <row r="3770" ht="12.75" customHeight="1" x14ac:dyDescent="0.2"/>
    <row r="3771" ht="12.75" customHeight="1" x14ac:dyDescent="0.2"/>
    <row r="3772" ht="12.75" customHeight="1" x14ac:dyDescent="0.2"/>
    <row r="3773" ht="12.75" customHeight="1" x14ac:dyDescent="0.2"/>
    <row r="3774" ht="12.75" customHeight="1" x14ac:dyDescent="0.2"/>
    <row r="3775" ht="12.75" customHeight="1" x14ac:dyDescent="0.2"/>
    <row r="3776" ht="12.75" customHeight="1" x14ac:dyDescent="0.2"/>
    <row r="3777" ht="12.75" customHeight="1" x14ac:dyDescent="0.2"/>
    <row r="3778" ht="12.75" customHeight="1" x14ac:dyDescent="0.2"/>
    <row r="3779" ht="12.75" customHeight="1" x14ac:dyDescent="0.2"/>
    <row r="3780" ht="12.75" customHeight="1" x14ac:dyDescent="0.2"/>
    <row r="3781" ht="12.75" customHeight="1" x14ac:dyDescent="0.2"/>
    <row r="3782" ht="12.75" customHeight="1" x14ac:dyDescent="0.2"/>
    <row r="3783" ht="12.75" customHeight="1" x14ac:dyDescent="0.2"/>
    <row r="3784" ht="12.75" customHeight="1" x14ac:dyDescent="0.2"/>
    <row r="3785" ht="12.75" customHeight="1" x14ac:dyDescent="0.2"/>
    <row r="3786" ht="12.75" customHeight="1" x14ac:dyDescent="0.2"/>
    <row r="3787" ht="12.75" customHeight="1" x14ac:dyDescent="0.2"/>
    <row r="3788" ht="12.75" customHeight="1" x14ac:dyDescent="0.2"/>
    <row r="3789" ht="12.75" customHeight="1" x14ac:dyDescent="0.2"/>
    <row r="3790" ht="12.75" customHeight="1" x14ac:dyDescent="0.2"/>
    <row r="3791" ht="12.75" customHeight="1" x14ac:dyDescent="0.2"/>
    <row r="3792" ht="12.75" customHeight="1" x14ac:dyDescent="0.2"/>
    <row r="3793" ht="12.75" customHeight="1" x14ac:dyDescent="0.2"/>
    <row r="3794" ht="12.75" customHeight="1" x14ac:dyDescent="0.2"/>
    <row r="3795" ht="12.75" customHeight="1" x14ac:dyDescent="0.2"/>
    <row r="3796" ht="12.75" customHeight="1" x14ac:dyDescent="0.2"/>
    <row r="3797" ht="12.75" customHeight="1" x14ac:dyDescent="0.2"/>
    <row r="3798" ht="12.75" customHeight="1" x14ac:dyDescent="0.2"/>
    <row r="3799" ht="12.75" customHeight="1" x14ac:dyDescent="0.2"/>
    <row r="3800" ht="12.75" customHeight="1" x14ac:dyDescent="0.2"/>
    <row r="3801" ht="12.75" customHeight="1" x14ac:dyDescent="0.2"/>
    <row r="3802" ht="12.75" customHeight="1" x14ac:dyDescent="0.2"/>
    <row r="3803" ht="12.75" customHeight="1" x14ac:dyDescent="0.2"/>
    <row r="3804" ht="12.75" customHeight="1" x14ac:dyDescent="0.2"/>
    <row r="3805" ht="12.75" customHeight="1" x14ac:dyDescent="0.2"/>
    <row r="3806" ht="12.75" customHeight="1" x14ac:dyDescent="0.2"/>
    <row r="3807" ht="12.75" customHeight="1" x14ac:dyDescent="0.2"/>
    <row r="3808" ht="12.75" customHeight="1" x14ac:dyDescent="0.2"/>
    <row r="3809" ht="12.75" customHeight="1" x14ac:dyDescent="0.2"/>
    <row r="3810" ht="12.75" customHeight="1" x14ac:dyDescent="0.2"/>
    <row r="3811" ht="12.75" customHeight="1" x14ac:dyDescent="0.2"/>
    <row r="3812" ht="12.75" customHeight="1" x14ac:dyDescent="0.2"/>
    <row r="3813" ht="12.75" customHeight="1" x14ac:dyDescent="0.2"/>
    <row r="3814" ht="12.75" customHeight="1" x14ac:dyDescent="0.2"/>
    <row r="3815" ht="12.75" customHeight="1" x14ac:dyDescent="0.2"/>
    <row r="3816" ht="12.75" customHeight="1" x14ac:dyDescent="0.2"/>
    <row r="3817" ht="12.75" customHeight="1" x14ac:dyDescent="0.2"/>
    <row r="3818" ht="12.75" customHeight="1" x14ac:dyDescent="0.2"/>
    <row r="3819" ht="12.75" customHeight="1" x14ac:dyDescent="0.2"/>
    <row r="3820" ht="12.75" customHeight="1" x14ac:dyDescent="0.2"/>
    <row r="3821" ht="12.75" customHeight="1" x14ac:dyDescent="0.2"/>
    <row r="3822" ht="12.75" customHeight="1" x14ac:dyDescent="0.2"/>
    <row r="3823" ht="12.75" customHeight="1" x14ac:dyDescent="0.2"/>
    <row r="3824" ht="12.75" customHeight="1" x14ac:dyDescent="0.2"/>
    <row r="3825" ht="12.75" customHeight="1" x14ac:dyDescent="0.2"/>
    <row r="3826" ht="12.75" customHeight="1" x14ac:dyDescent="0.2"/>
    <row r="3827" ht="12.75" customHeight="1" x14ac:dyDescent="0.2"/>
    <row r="3828" ht="12.75" customHeight="1" x14ac:dyDescent="0.2"/>
    <row r="3829" ht="12.75" customHeight="1" x14ac:dyDescent="0.2"/>
    <row r="3830" ht="12.75" customHeight="1" x14ac:dyDescent="0.2"/>
    <row r="3831" ht="12.75" customHeight="1" x14ac:dyDescent="0.2"/>
    <row r="3832" ht="12.75" customHeight="1" x14ac:dyDescent="0.2"/>
    <row r="3833" ht="12.75" customHeight="1" x14ac:dyDescent="0.2"/>
    <row r="3834" ht="12.75" customHeight="1" x14ac:dyDescent="0.2"/>
    <row r="3835" ht="12.75" customHeight="1" x14ac:dyDescent="0.2"/>
    <row r="3836" ht="12.75" customHeight="1" x14ac:dyDescent="0.2"/>
    <row r="3837" ht="12.75" customHeight="1" x14ac:dyDescent="0.2"/>
    <row r="3838" ht="12.75" customHeight="1" x14ac:dyDescent="0.2"/>
    <row r="3839" ht="12.75" customHeight="1" x14ac:dyDescent="0.2"/>
    <row r="3840" ht="12.75" customHeight="1" x14ac:dyDescent="0.2"/>
    <row r="3841" ht="12.75" customHeight="1" x14ac:dyDescent="0.2"/>
    <row r="3842" ht="12.75" customHeight="1" x14ac:dyDescent="0.2"/>
    <row r="3843" ht="12.75" customHeight="1" x14ac:dyDescent="0.2"/>
    <row r="3844" ht="12.75" customHeight="1" x14ac:dyDescent="0.2"/>
    <row r="3845" ht="12.75" customHeight="1" x14ac:dyDescent="0.2"/>
    <row r="3846" ht="12.75" customHeight="1" x14ac:dyDescent="0.2"/>
    <row r="3847" ht="12.75" customHeight="1" x14ac:dyDescent="0.2"/>
    <row r="3848" ht="12.75" customHeight="1" x14ac:dyDescent="0.2"/>
    <row r="3849" ht="12.75" customHeight="1" x14ac:dyDescent="0.2"/>
    <row r="3850" ht="12.75" customHeight="1" x14ac:dyDescent="0.2"/>
    <row r="3851" ht="12.75" customHeight="1" x14ac:dyDescent="0.2"/>
    <row r="3852" ht="12.75" customHeight="1" x14ac:dyDescent="0.2"/>
    <row r="3853" ht="12.75" customHeight="1" x14ac:dyDescent="0.2"/>
    <row r="3854" ht="12.75" customHeight="1" x14ac:dyDescent="0.2"/>
    <row r="3855" ht="12.75" customHeight="1" x14ac:dyDescent="0.2"/>
    <row r="3856" ht="12.75" customHeight="1" x14ac:dyDescent="0.2"/>
    <row r="3857" ht="12.75" customHeight="1" x14ac:dyDescent="0.2"/>
    <row r="3858" ht="12.75" customHeight="1" x14ac:dyDescent="0.2"/>
    <row r="3859" ht="12.75" customHeight="1" x14ac:dyDescent="0.2"/>
    <row r="3860" ht="12.75" customHeight="1" x14ac:dyDescent="0.2"/>
    <row r="3861" ht="12.75" customHeight="1" x14ac:dyDescent="0.2"/>
    <row r="3862" ht="12.75" customHeight="1" x14ac:dyDescent="0.2"/>
    <row r="3863" ht="12.75" customHeight="1" x14ac:dyDescent="0.2"/>
    <row r="3864" ht="12.75" customHeight="1" x14ac:dyDescent="0.2"/>
    <row r="3865" ht="12.75" customHeight="1" x14ac:dyDescent="0.2"/>
    <row r="3866" ht="12.75" customHeight="1" x14ac:dyDescent="0.2"/>
    <row r="3867" ht="12.75" customHeight="1" x14ac:dyDescent="0.2"/>
    <row r="3868" ht="12.75" customHeight="1" x14ac:dyDescent="0.2"/>
    <row r="3869" ht="12.75" customHeight="1" x14ac:dyDescent="0.2"/>
    <row r="3870" ht="12.75" customHeight="1" x14ac:dyDescent="0.2"/>
    <row r="3871" ht="12.75" customHeight="1" x14ac:dyDescent="0.2"/>
    <row r="3872" ht="12.75" customHeight="1" x14ac:dyDescent="0.2"/>
    <row r="3873" ht="12.75" customHeight="1" x14ac:dyDescent="0.2"/>
    <row r="3874" ht="12.75" customHeight="1" x14ac:dyDescent="0.2"/>
    <row r="3875" ht="12.75" customHeight="1" x14ac:dyDescent="0.2"/>
    <row r="3876" ht="12.75" customHeight="1" x14ac:dyDescent="0.2"/>
    <row r="3877" ht="12.75" customHeight="1" x14ac:dyDescent="0.2"/>
    <row r="3878" ht="12.75" customHeight="1" x14ac:dyDescent="0.2"/>
    <row r="3879" ht="12.75" customHeight="1" x14ac:dyDescent="0.2"/>
    <row r="3880" ht="12.75" customHeight="1" x14ac:dyDescent="0.2"/>
    <row r="3881" ht="12.75" customHeight="1" x14ac:dyDescent="0.2"/>
    <row r="3882" ht="12.75" customHeight="1" x14ac:dyDescent="0.2"/>
    <row r="3883" ht="12.75" customHeight="1" x14ac:dyDescent="0.2"/>
    <row r="3884" ht="12.75" customHeight="1" x14ac:dyDescent="0.2"/>
    <row r="3885" ht="12.75" customHeight="1" x14ac:dyDescent="0.2"/>
    <row r="3886" ht="12.75" customHeight="1" x14ac:dyDescent="0.2"/>
    <row r="3887" ht="12.75" customHeight="1" x14ac:dyDescent="0.2"/>
    <row r="3888" ht="12.75" customHeight="1" x14ac:dyDescent="0.2"/>
    <row r="3889" ht="12.75" customHeight="1" x14ac:dyDescent="0.2"/>
    <row r="3890" ht="12.75" customHeight="1" x14ac:dyDescent="0.2"/>
    <row r="3891" ht="12.75" customHeight="1" x14ac:dyDescent="0.2"/>
    <row r="3892" ht="12.75" customHeight="1" x14ac:dyDescent="0.2"/>
    <row r="3893" ht="12.75" customHeight="1" x14ac:dyDescent="0.2"/>
    <row r="3894" ht="12.75" customHeight="1" x14ac:dyDescent="0.2"/>
    <row r="3895" ht="12.75" customHeight="1" x14ac:dyDescent="0.2"/>
    <row r="3896" ht="12.75" customHeight="1" x14ac:dyDescent="0.2"/>
    <row r="3897" ht="12.75" customHeight="1" x14ac:dyDescent="0.2"/>
    <row r="3898" ht="12.75" customHeight="1" x14ac:dyDescent="0.2"/>
    <row r="3899" ht="12.75" customHeight="1" x14ac:dyDescent="0.2"/>
    <row r="3900" ht="12.75" customHeight="1" x14ac:dyDescent="0.2"/>
    <row r="3901" ht="12.75" customHeight="1" x14ac:dyDescent="0.2"/>
    <row r="3902" ht="12.75" customHeight="1" x14ac:dyDescent="0.2"/>
    <row r="3903" ht="12.75" customHeight="1" x14ac:dyDescent="0.2"/>
    <row r="3904" ht="12.75" customHeight="1" x14ac:dyDescent="0.2"/>
    <row r="3905" ht="12.75" customHeight="1" x14ac:dyDescent="0.2"/>
    <row r="3906" ht="12.75" customHeight="1" x14ac:dyDescent="0.2"/>
    <row r="3907" ht="12.75" customHeight="1" x14ac:dyDescent="0.2"/>
    <row r="3908" ht="12.75" customHeight="1" x14ac:dyDescent="0.2"/>
    <row r="3909" ht="12.75" customHeight="1" x14ac:dyDescent="0.2"/>
    <row r="3910" ht="12.75" customHeight="1" x14ac:dyDescent="0.2"/>
    <row r="3911" ht="12.75" customHeight="1" x14ac:dyDescent="0.2"/>
    <row r="3912" ht="12.75" customHeight="1" x14ac:dyDescent="0.2"/>
    <row r="3913" ht="12.75" customHeight="1" x14ac:dyDescent="0.2"/>
    <row r="3914" ht="12.75" customHeight="1" x14ac:dyDescent="0.2"/>
    <row r="3915" ht="12.75" customHeight="1" x14ac:dyDescent="0.2"/>
    <row r="3916" ht="12.75" customHeight="1" x14ac:dyDescent="0.2"/>
    <row r="3917" ht="12.75" customHeight="1" x14ac:dyDescent="0.2"/>
    <row r="3918" ht="12.75" customHeight="1" x14ac:dyDescent="0.2"/>
    <row r="3919" ht="12.75" customHeight="1" x14ac:dyDescent="0.2"/>
    <row r="3920" ht="12.75" customHeight="1" x14ac:dyDescent="0.2"/>
    <row r="3921" ht="12.75" customHeight="1" x14ac:dyDescent="0.2"/>
    <row r="3922" ht="12.75" customHeight="1" x14ac:dyDescent="0.2"/>
    <row r="3923" ht="12.75" customHeight="1" x14ac:dyDescent="0.2"/>
    <row r="3924" ht="12.75" customHeight="1" x14ac:dyDescent="0.2"/>
    <row r="3925" ht="12.75" customHeight="1" x14ac:dyDescent="0.2"/>
    <row r="3926" ht="12.75" customHeight="1" x14ac:dyDescent="0.2"/>
    <row r="3927" ht="12.75" customHeight="1" x14ac:dyDescent="0.2"/>
    <row r="3928" ht="12.75" customHeight="1" x14ac:dyDescent="0.2"/>
    <row r="3929" ht="12.75" customHeight="1" x14ac:dyDescent="0.2"/>
    <row r="3930" ht="12.75" customHeight="1" x14ac:dyDescent="0.2"/>
    <row r="3931" ht="12.75" customHeight="1" x14ac:dyDescent="0.2"/>
    <row r="3932" ht="12.75" customHeight="1" x14ac:dyDescent="0.2"/>
    <row r="3933" ht="12.75" customHeight="1" x14ac:dyDescent="0.2"/>
    <row r="3934" ht="12.75" customHeight="1" x14ac:dyDescent="0.2"/>
    <row r="3935" ht="12.75" customHeight="1" x14ac:dyDescent="0.2"/>
    <row r="3936" ht="12.75" customHeight="1" x14ac:dyDescent="0.2"/>
    <row r="3937" ht="12.75" customHeight="1" x14ac:dyDescent="0.2"/>
    <row r="3938" ht="12.75" customHeight="1" x14ac:dyDescent="0.2"/>
    <row r="3939" ht="12.75" customHeight="1" x14ac:dyDescent="0.2"/>
    <row r="3940" ht="12.75" customHeight="1" x14ac:dyDescent="0.2"/>
    <row r="3941" ht="12.75" customHeight="1" x14ac:dyDescent="0.2"/>
    <row r="3942" ht="12.75" customHeight="1" x14ac:dyDescent="0.2"/>
    <row r="3943" ht="12.75" customHeight="1" x14ac:dyDescent="0.2"/>
    <row r="3944" ht="12.75" customHeight="1" x14ac:dyDescent="0.2"/>
    <row r="3945" ht="12.75" customHeight="1" x14ac:dyDescent="0.2"/>
    <row r="3946" ht="12.75" customHeight="1" x14ac:dyDescent="0.2"/>
    <row r="3947" ht="12.75" customHeight="1" x14ac:dyDescent="0.2"/>
    <row r="3948" ht="12.75" customHeight="1" x14ac:dyDescent="0.2"/>
    <row r="3949" ht="12.75" customHeight="1" x14ac:dyDescent="0.2"/>
    <row r="3950" ht="12.75" customHeight="1" x14ac:dyDescent="0.2"/>
    <row r="3951" ht="12.75" customHeight="1" x14ac:dyDescent="0.2"/>
    <row r="3952" ht="12.75" customHeight="1" x14ac:dyDescent="0.2"/>
    <row r="3953" ht="12.75" customHeight="1" x14ac:dyDescent="0.2"/>
    <row r="3954" ht="12.75" customHeight="1" x14ac:dyDescent="0.2"/>
    <row r="3955" ht="12.75" customHeight="1" x14ac:dyDescent="0.2"/>
    <row r="3956" ht="12.75" customHeight="1" x14ac:dyDescent="0.2"/>
    <row r="3957" ht="12.75" customHeight="1" x14ac:dyDescent="0.2"/>
    <row r="3958" ht="12.75" customHeight="1" x14ac:dyDescent="0.2"/>
    <row r="3959" ht="12.75" customHeight="1" x14ac:dyDescent="0.2"/>
    <row r="3960" ht="12.75" customHeight="1" x14ac:dyDescent="0.2"/>
    <row r="3961" ht="12.75" customHeight="1" x14ac:dyDescent="0.2"/>
    <row r="3962" ht="12.75" customHeight="1" x14ac:dyDescent="0.2"/>
    <row r="3963" ht="12.75" customHeight="1" x14ac:dyDescent="0.2"/>
    <row r="3964" ht="12.75" customHeight="1" x14ac:dyDescent="0.2"/>
    <row r="3965" ht="12.75" customHeight="1" x14ac:dyDescent="0.2"/>
    <row r="3966" ht="12.75" customHeight="1" x14ac:dyDescent="0.2"/>
    <row r="3967" ht="12.75" customHeight="1" x14ac:dyDescent="0.2"/>
    <row r="3968" ht="12.75" customHeight="1" x14ac:dyDescent="0.2"/>
    <row r="3969" ht="12.75" customHeight="1" x14ac:dyDescent="0.2"/>
    <row r="3970" ht="12.75" customHeight="1" x14ac:dyDescent="0.2"/>
    <row r="3971" ht="12.75" customHeight="1" x14ac:dyDescent="0.2"/>
    <row r="3972" ht="12.75" customHeight="1" x14ac:dyDescent="0.2"/>
    <row r="3973" ht="12.75" customHeight="1" x14ac:dyDescent="0.2"/>
    <row r="3974" ht="12.75" customHeight="1" x14ac:dyDescent="0.2"/>
    <row r="3975" ht="12.75" customHeight="1" x14ac:dyDescent="0.2"/>
    <row r="3976" ht="12.75" customHeight="1" x14ac:dyDescent="0.2"/>
    <row r="3977" ht="12.75" customHeight="1" x14ac:dyDescent="0.2"/>
    <row r="3978" ht="12.75" customHeight="1" x14ac:dyDescent="0.2"/>
    <row r="3979" ht="12.75" customHeight="1" x14ac:dyDescent="0.2"/>
    <row r="3980" ht="12.75" customHeight="1" x14ac:dyDescent="0.2"/>
    <row r="3981" ht="12.75" customHeight="1" x14ac:dyDescent="0.2"/>
    <row r="3982" ht="12.75" customHeight="1" x14ac:dyDescent="0.2"/>
    <row r="3983" ht="12.75" customHeight="1" x14ac:dyDescent="0.2"/>
    <row r="3984" ht="12.75" customHeight="1" x14ac:dyDescent="0.2"/>
    <row r="3985" ht="12.75" customHeight="1" x14ac:dyDescent="0.2"/>
    <row r="3986" ht="12.75" customHeight="1" x14ac:dyDescent="0.2"/>
    <row r="3987" ht="12.75" customHeight="1" x14ac:dyDescent="0.2"/>
    <row r="3988" ht="12.75" customHeight="1" x14ac:dyDescent="0.2"/>
    <row r="3989" ht="12.75" customHeight="1" x14ac:dyDescent="0.2"/>
    <row r="3990" ht="12.75" customHeight="1" x14ac:dyDescent="0.2"/>
    <row r="3991" ht="12.75" customHeight="1" x14ac:dyDescent="0.2"/>
    <row r="3992" ht="12.75" customHeight="1" x14ac:dyDescent="0.2"/>
    <row r="3993" ht="12.75" customHeight="1" x14ac:dyDescent="0.2"/>
    <row r="3994" ht="12.75" customHeight="1" x14ac:dyDescent="0.2"/>
    <row r="3995" ht="12.75" customHeight="1" x14ac:dyDescent="0.2"/>
    <row r="3996" ht="12.75" customHeight="1" x14ac:dyDescent="0.2"/>
    <row r="3997" ht="12.75" customHeight="1" x14ac:dyDescent="0.2"/>
    <row r="3998" ht="12.75" customHeight="1" x14ac:dyDescent="0.2"/>
    <row r="3999" ht="12.75" customHeight="1" x14ac:dyDescent="0.2"/>
    <row r="4000" ht="12.75" customHeight="1" x14ac:dyDescent="0.2"/>
    <row r="4001" ht="12.75" customHeight="1" x14ac:dyDescent="0.2"/>
    <row r="4002" ht="12.75" customHeight="1" x14ac:dyDescent="0.2"/>
    <row r="4003" ht="12.75" customHeight="1" x14ac:dyDescent="0.2"/>
    <row r="4004" ht="12.75" customHeight="1" x14ac:dyDescent="0.2"/>
    <row r="4005" ht="12.75" customHeight="1" x14ac:dyDescent="0.2"/>
    <row r="4006" ht="12.75" customHeight="1" x14ac:dyDescent="0.2"/>
    <row r="4007" ht="12.75" customHeight="1" x14ac:dyDescent="0.2"/>
    <row r="4008" ht="12.75" customHeight="1" x14ac:dyDescent="0.2"/>
    <row r="4009" ht="12.75" customHeight="1" x14ac:dyDescent="0.2"/>
    <row r="4010" ht="12.75" customHeight="1" x14ac:dyDescent="0.2"/>
    <row r="4011" ht="12.75" customHeight="1" x14ac:dyDescent="0.2"/>
    <row r="4012" ht="12.75" customHeight="1" x14ac:dyDescent="0.2"/>
    <row r="4013" ht="12.75" customHeight="1" x14ac:dyDescent="0.2"/>
    <row r="4014" ht="12.75" customHeight="1" x14ac:dyDescent="0.2"/>
    <row r="4015" ht="12.75" customHeight="1" x14ac:dyDescent="0.2"/>
    <row r="4016" ht="12.75" customHeight="1" x14ac:dyDescent="0.2"/>
    <row r="4017" ht="12.75" customHeight="1" x14ac:dyDescent="0.2"/>
    <row r="4018" ht="12.75" customHeight="1" x14ac:dyDescent="0.2"/>
    <row r="4019" ht="12.75" customHeight="1" x14ac:dyDescent="0.2"/>
    <row r="4020" ht="12.75" customHeight="1" x14ac:dyDescent="0.2"/>
    <row r="4021" ht="12.75" customHeight="1" x14ac:dyDescent="0.2"/>
    <row r="4022" ht="12.75" customHeight="1" x14ac:dyDescent="0.2"/>
    <row r="4023" ht="12.75" customHeight="1" x14ac:dyDescent="0.2"/>
    <row r="4024" ht="12.75" customHeight="1" x14ac:dyDescent="0.2"/>
    <row r="4025" ht="12.75" customHeight="1" x14ac:dyDescent="0.2"/>
    <row r="4026" ht="12.75" customHeight="1" x14ac:dyDescent="0.2"/>
    <row r="4027" ht="12.75" customHeight="1" x14ac:dyDescent="0.2"/>
    <row r="4028" ht="12.75" customHeight="1" x14ac:dyDescent="0.2"/>
    <row r="4029" ht="12.75" customHeight="1" x14ac:dyDescent="0.2"/>
    <row r="4030" ht="12.75" customHeight="1" x14ac:dyDescent="0.2"/>
    <row r="4031" ht="12.75" customHeight="1" x14ac:dyDescent="0.2"/>
    <row r="4032" ht="12.75" customHeight="1" x14ac:dyDescent="0.2"/>
    <row r="4033" ht="12.75" customHeight="1" x14ac:dyDescent="0.2"/>
    <row r="4034" ht="12.75" customHeight="1" x14ac:dyDescent="0.2"/>
    <row r="4035" ht="12.75" customHeight="1" x14ac:dyDescent="0.2"/>
    <row r="4036" ht="12.75" customHeight="1" x14ac:dyDescent="0.2"/>
    <row r="4037" ht="12.75" customHeight="1" x14ac:dyDescent="0.2"/>
    <row r="4038" ht="12.75" customHeight="1" x14ac:dyDescent="0.2"/>
    <row r="4039" ht="12.75" customHeight="1" x14ac:dyDescent="0.2"/>
    <row r="4040" ht="12.75" customHeight="1" x14ac:dyDescent="0.2"/>
    <row r="4041" ht="12.75" customHeight="1" x14ac:dyDescent="0.2"/>
    <row r="4042" ht="12.75" customHeight="1" x14ac:dyDescent="0.2"/>
    <row r="4043" ht="12.75" customHeight="1" x14ac:dyDescent="0.2"/>
    <row r="4044" ht="12.75" customHeight="1" x14ac:dyDescent="0.2"/>
    <row r="4045" ht="12.75" customHeight="1" x14ac:dyDescent="0.2"/>
    <row r="4046" ht="12.75" customHeight="1" x14ac:dyDescent="0.2"/>
    <row r="4047" ht="12.75" customHeight="1" x14ac:dyDescent="0.2"/>
    <row r="4048" ht="12.75" customHeight="1" x14ac:dyDescent="0.2"/>
    <row r="4049" ht="12.75" customHeight="1" x14ac:dyDescent="0.2"/>
    <row r="4050" ht="12.75" customHeight="1" x14ac:dyDescent="0.2"/>
    <row r="4051" ht="12.75" customHeight="1" x14ac:dyDescent="0.2"/>
    <row r="4052" ht="12.75" customHeight="1" x14ac:dyDescent="0.2"/>
    <row r="4053" ht="12.75" customHeight="1" x14ac:dyDescent="0.2"/>
    <row r="4054" ht="12.75" customHeight="1" x14ac:dyDescent="0.2"/>
    <row r="4055" ht="12.75" customHeight="1" x14ac:dyDescent="0.2"/>
    <row r="4056" ht="12.75" customHeight="1" x14ac:dyDescent="0.2"/>
    <row r="4057" ht="12.75" customHeight="1" x14ac:dyDescent="0.2"/>
    <row r="4058" ht="12.75" customHeight="1" x14ac:dyDescent="0.2"/>
    <row r="4059" ht="12.75" customHeight="1" x14ac:dyDescent="0.2"/>
    <row r="4060" ht="12.75" customHeight="1" x14ac:dyDescent="0.2"/>
    <row r="4061" ht="12.75" customHeight="1" x14ac:dyDescent="0.2"/>
    <row r="4062" ht="12.75" customHeight="1" x14ac:dyDescent="0.2"/>
    <row r="4063" ht="12.75" customHeight="1" x14ac:dyDescent="0.2"/>
    <row r="4064" ht="12.75" customHeight="1" x14ac:dyDescent="0.2"/>
    <row r="4065" ht="12.75" customHeight="1" x14ac:dyDescent="0.2"/>
    <row r="4066" ht="12.75" customHeight="1" x14ac:dyDescent="0.2"/>
    <row r="4067" ht="12.75" customHeight="1" x14ac:dyDescent="0.2"/>
    <row r="4068" ht="12.75" customHeight="1" x14ac:dyDescent="0.2"/>
    <row r="4069" ht="12.75" customHeight="1" x14ac:dyDescent="0.2"/>
    <row r="4070" ht="12.75" customHeight="1" x14ac:dyDescent="0.2"/>
    <row r="4071" ht="12.75" customHeight="1" x14ac:dyDescent="0.2"/>
    <row r="4072" ht="12.75" customHeight="1" x14ac:dyDescent="0.2"/>
    <row r="4073" ht="12.75" customHeight="1" x14ac:dyDescent="0.2"/>
    <row r="4074" ht="12.75" customHeight="1" x14ac:dyDescent="0.2"/>
    <row r="4075" ht="12.75" customHeight="1" x14ac:dyDescent="0.2"/>
    <row r="4076" ht="12.75" customHeight="1" x14ac:dyDescent="0.2"/>
    <row r="4077" ht="12.75" customHeight="1" x14ac:dyDescent="0.2"/>
    <row r="4078" ht="12.75" customHeight="1" x14ac:dyDescent="0.2"/>
    <row r="4079" ht="12.75" customHeight="1" x14ac:dyDescent="0.2"/>
    <row r="4080" ht="12.75" customHeight="1" x14ac:dyDescent="0.2"/>
    <row r="4081" ht="12.75" customHeight="1" x14ac:dyDescent="0.2"/>
    <row r="4082" ht="12.75" customHeight="1" x14ac:dyDescent="0.2"/>
    <row r="4083" ht="12.75" customHeight="1" x14ac:dyDescent="0.2"/>
    <row r="4084" ht="12.75" customHeight="1" x14ac:dyDescent="0.2"/>
    <row r="4085" ht="12.75" customHeight="1" x14ac:dyDescent="0.2"/>
    <row r="4086" ht="12.75" customHeight="1" x14ac:dyDescent="0.2"/>
    <row r="4087" ht="12.75" customHeight="1" x14ac:dyDescent="0.2"/>
    <row r="4088" ht="12.75" customHeight="1" x14ac:dyDescent="0.2"/>
    <row r="4089" ht="12.75" customHeight="1" x14ac:dyDescent="0.2"/>
    <row r="4090" ht="12.75" customHeight="1" x14ac:dyDescent="0.2"/>
    <row r="4091" ht="12.75" customHeight="1" x14ac:dyDescent="0.2"/>
    <row r="4092" ht="12.75" customHeight="1" x14ac:dyDescent="0.2"/>
    <row r="4093" ht="12.75" customHeight="1" x14ac:dyDescent="0.2"/>
    <row r="4094" ht="12.75" customHeight="1" x14ac:dyDescent="0.2"/>
    <row r="4095" ht="12.75" customHeight="1" x14ac:dyDescent="0.2"/>
    <row r="4096" ht="12.75" customHeight="1" x14ac:dyDescent="0.2"/>
    <row r="4097" ht="12.75" customHeight="1" x14ac:dyDescent="0.2"/>
    <row r="4098" ht="12.75" customHeight="1" x14ac:dyDescent="0.2"/>
    <row r="4099" ht="12.75" customHeight="1" x14ac:dyDescent="0.2"/>
    <row r="4100" ht="12.75" customHeight="1" x14ac:dyDescent="0.2"/>
    <row r="4101" ht="12.75" customHeight="1" x14ac:dyDescent="0.2"/>
    <row r="4102" ht="12.75" customHeight="1" x14ac:dyDescent="0.2"/>
    <row r="4103" ht="12.75" customHeight="1" x14ac:dyDescent="0.2"/>
    <row r="4104" ht="12.75" customHeight="1" x14ac:dyDescent="0.2"/>
    <row r="4105" ht="12.75" customHeight="1" x14ac:dyDescent="0.2"/>
    <row r="4106" ht="12.75" customHeight="1" x14ac:dyDescent="0.2"/>
    <row r="4107" ht="12.75" customHeight="1" x14ac:dyDescent="0.2"/>
    <row r="4108" ht="12.75" customHeight="1" x14ac:dyDescent="0.2"/>
    <row r="4109" ht="12.75" customHeight="1" x14ac:dyDescent="0.2"/>
    <row r="4110" ht="12.75" customHeight="1" x14ac:dyDescent="0.2"/>
    <row r="4111" ht="12.75" customHeight="1" x14ac:dyDescent="0.2"/>
    <row r="4112" ht="12.75" customHeight="1" x14ac:dyDescent="0.2"/>
    <row r="4113" ht="12.75" customHeight="1" x14ac:dyDescent="0.2"/>
    <row r="4114" ht="12.75" customHeight="1" x14ac:dyDescent="0.2"/>
    <row r="4115" ht="12.75" customHeight="1" x14ac:dyDescent="0.2"/>
    <row r="4116" ht="12.75" customHeight="1" x14ac:dyDescent="0.2"/>
    <row r="4117" ht="12.75" customHeight="1" x14ac:dyDescent="0.2"/>
    <row r="4118" ht="12.75" customHeight="1" x14ac:dyDescent="0.2"/>
    <row r="4119" ht="12.75" customHeight="1" x14ac:dyDescent="0.2"/>
    <row r="4120" ht="12.75" customHeight="1" x14ac:dyDescent="0.2"/>
    <row r="4121" ht="12.75" customHeight="1" x14ac:dyDescent="0.2"/>
    <row r="4122" ht="12.75" customHeight="1" x14ac:dyDescent="0.2"/>
    <row r="4123" ht="12.75" customHeight="1" x14ac:dyDescent="0.2"/>
    <row r="4124" ht="12.75" customHeight="1" x14ac:dyDescent="0.2"/>
    <row r="4125" ht="12.75" customHeight="1" x14ac:dyDescent="0.2"/>
    <row r="4126" ht="12.75" customHeight="1" x14ac:dyDescent="0.2"/>
    <row r="4127" ht="12.75" customHeight="1" x14ac:dyDescent="0.2"/>
    <row r="4128" ht="12.75" customHeight="1" x14ac:dyDescent="0.2"/>
    <row r="4129" ht="12.75" customHeight="1" x14ac:dyDescent="0.2"/>
    <row r="4130" ht="12.75" customHeight="1" x14ac:dyDescent="0.2"/>
    <row r="4131" ht="12.75" customHeight="1" x14ac:dyDescent="0.2"/>
    <row r="4132" ht="12.75" customHeight="1" x14ac:dyDescent="0.2"/>
    <row r="4133" ht="12.75" customHeight="1" x14ac:dyDescent="0.2"/>
    <row r="4134" ht="12.75" customHeight="1" x14ac:dyDescent="0.2"/>
    <row r="4135" ht="12.75" customHeight="1" x14ac:dyDescent="0.2"/>
    <row r="4136" ht="12.75" customHeight="1" x14ac:dyDescent="0.2"/>
    <row r="4137" ht="12.75" customHeight="1" x14ac:dyDescent="0.2"/>
    <row r="4138" ht="12.75" customHeight="1" x14ac:dyDescent="0.2"/>
    <row r="4139" ht="12.75" customHeight="1" x14ac:dyDescent="0.2"/>
    <row r="4140" ht="12.75" customHeight="1" x14ac:dyDescent="0.2"/>
    <row r="4141" ht="12.75" customHeight="1" x14ac:dyDescent="0.2"/>
    <row r="4142" ht="12.75" customHeight="1" x14ac:dyDescent="0.2"/>
    <row r="4143" ht="12.75" customHeight="1" x14ac:dyDescent="0.2"/>
    <row r="4144" ht="12.75" customHeight="1" x14ac:dyDescent="0.2"/>
    <row r="4145" ht="12.75" customHeight="1" x14ac:dyDescent="0.2"/>
    <row r="4146" ht="12.75" customHeight="1" x14ac:dyDescent="0.2"/>
    <row r="4147" ht="12.75" customHeight="1" x14ac:dyDescent="0.2"/>
    <row r="4148" ht="12.75" customHeight="1" x14ac:dyDescent="0.2"/>
    <row r="4149" ht="12.75" customHeight="1" x14ac:dyDescent="0.2"/>
    <row r="4150" ht="12.75" customHeight="1" x14ac:dyDescent="0.2"/>
    <row r="4151" ht="12.75" customHeight="1" x14ac:dyDescent="0.2"/>
    <row r="4152" ht="12.75" customHeight="1" x14ac:dyDescent="0.2"/>
    <row r="4153" ht="12.75" customHeight="1" x14ac:dyDescent="0.2"/>
    <row r="4154" ht="12.75" customHeight="1" x14ac:dyDescent="0.2"/>
    <row r="4155" ht="12.75" customHeight="1" x14ac:dyDescent="0.2"/>
    <row r="4156" ht="12.75" customHeight="1" x14ac:dyDescent="0.2"/>
    <row r="4157" ht="12.75" customHeight="1" x14ac:dyDescent="0.2"/>
    <row r="4158" ht="12.75" customHeight="1" x14ac:dyDescent="0.2"/>
    <row r="4159" ht="12.75" customHeight="1" x14ac:dyDescent="0.2"/>
    <row r="4160" ht="12.75" customHeight="1" x14ac:dyDescent="0.2"/>
    <row r="4161" ht="12.75" customHeight="1" x14ac:dyDescent="0.2"/>
    <row r="4162" ht="12.75" customHeight="1" x14ac:dyDescent="0.2"/>
    <row r="4163" ht="12.75" customHeight="1" x14ac:dyDescent="0.2"/>
    <row r="4164" ht="12.75" customHeight="1" x14ac:dyDescent="0.2"/>
    <row r="4165" ht="12.75" customHeight="1" x14ac:dyDescent="0.2"/>
    <row r="4166" ht="12.75" customHeight="1" x14ac:dyDescent="0.2"/>
    <row r="4167" ht="12.75" customHeight="1" x14ac:dyDescent="0.2"/>
    <row r="4168" ht="12.75" customHeight="1" x14ac:dyDescent="0.2"/>
    <row r="4169" ht="12.75" customHeight="1" x14ac:dyDescent="0.2"/>
    <row r="4170" ht="12.75" customHeight="1" x14ac:dyDescent="0.2"/>
    <row r="4171" ht="12.75" customHeight="1" x14ac:dyDescent="0.2"/>
    <row r="4172" ht="12.75" customHeight="1" x14ac:dyDescent="0.2"/>
    <row r="4173" ht="12.75" customHeight="1" x14ac:dyDescent="0.2"/>
    <row r="4174" ht="12.75" customHeight="1" x14ac:dyDescent="0.2"/>
    <row r="4175" ht="12.75" customHeight="1" x14ac:dyDescent="0.2"/>
    <row r="4176" ht="12.75" customHeight="1" x14ac:dyDescent="0.2"/>
    <row r="4177" ht="12.75" customHeight="1" x14ac:dyDescent="0.2"/>
    <row r="4178" ht="12.75" customHeight="1" x14ac:dyDescent="0.2"/>
    <row r="4179" ht="12.75" customHeight="1" x14ac:dyDescent="0.2"/>
    <row r="4180" ht="12.75" customHeight="1" x14ac:dyDescent="0.2"/>
    <row r="4181" ht="12.75" customHeight="1" x14ac:dyDescent="0.2"/>
    <row r="4182" ht="12.75" customHeight="1" x14ac:dyDescent="0.2"/>
    <row r="4183" ht="12.75" customHeight="1" x14ac:dyDescent="0.2"/>
    <row r="4184" ht="12.75" customHeight="1" x14ac:dyDescent="0.2"/>
    <row r="4185" ht="12.75" customHeight="1" x14ac:dyDescent="0.2"/>
    <row r="4186" ht="12.75" customHeight="1" x14ac:dyDescent="0.2"/>
    <row r="4187" ht="12.75" customHeight="1" x14ac:dyDescent="0.2"/>
    <row r="4188" ht="12.75" customHeight="1" x14ac:dyDescent="0.2"/>
    <row r="4189" ht="12.75" customHeight="1" x14ac:dyDescent="0.2"/>
    <row r="4190" ht="12.75" customHeight="1" x14ac:dyDescent="0.2"/>
    <row r="4191" ht="12.75" customHeight="1" x14ac:dyDescent="0.2"/>
    <row r="4192" ht="12.75" customHeight="1" x14ac:dyDescent="0.2"/>
    <row r="4193" ht="12.75" customHeight="1" x14ac:dyDescent="0.2"/>
    <row r="4194" ht="12.75" customHeight="1" x14ac:dyDescent="0.2"/>
    <row r="4195" ht="12.75" customHeight="1" x14ac:dyDescent="0.2"/>
    <row r="4196" ht="12.75" customHeight="1" x14ac:dyDescent="0.2"/>
    <row r="4197" ht="12.75" customHeight="1" x14ac:dyDescent="0.2"/>
    <row r="4198" ht="12.75" customHeight="1" x14ac:dyDescent="0.2"/>
    <row r="4199" ht="12.75" customHeight="1" x14ac:dyDescent="0.2"/>
    <row r="4200" ht="12.75" customHeight="1" x14ac:dyDescent="0.2"/>
    <row r="4201" ht="12.75" customHeight="1" x14ac:dyDescent="0.2"/>
    <row r="4202" ht="12.75" customHeight="1" x14ac:dyDescent="0.2"/>
    <row r="4203" ht="12.75" customHeight="1" x14ac:dyDescent="0.2"/>
    <row r="4204" ht="12.75" customHeight="1" x14ac:dyDescent="0.2"/>
    <row r="4205" ht="12.75" customHeight="1" x14ac:dyDescent="0.2"/>
    <row r="4206" ht="12.75" customHeight="1" x14ac:dyDescent="0.2"/>
    <row r="4207" ht="12.75" customHeight="1" x14ac:dyDescent="0.2"/>
    <row r="4208" ht="12.75" customHeight="1" x14ac:dyDescent="0.2"/>
    <row r="4209" ht="12.75" customHeight="1" x14ac:dyDescent="0.2"/>
    <row r="4210" ht="12.75" customHeight="1" x14ac:dyDescent="0.2"/>
    <row r="4211" ht="12.75" customHeight="1" x14ac:dyDescent="0.2"/>
    <row r="4212" ht="12.75" customHeight="1" x14ac:dyDescent="0.2"/>
    <row r="4213" ht="12.75" customHeight="1" x14ac:dyDescent="0.2"/>
    <row r="4214" ht="12.75" customHeight="1" x14ac:dyDescent="0.2"/>
    <row r="4215" ht="12.75" customHeight="1" x14ac:dyDescent="0.2"/>
    <row r="4216" ht="12.75" customHeight="1" x14ac:dyDescent="0.2"/>
    <row r="4217" ht="12.75" customHeight="1" x14ac:dyDescent="0.2"/>
    <row r="4218" ht="12.75" customHeight="1" x14ac:dyDescent="0.2"/>
    <row r="4219" ht="12.75" customHeight="1" x14ac:dyDescent="0.2"/>
    <row r="4220" ht="12.75" customHeight="1" x14ac:dyDescent="0.2"/>
    <row r="4221" ht="12.75" customHeight="1" x14ac:dyDescent="0.2"/>
    <row r="4222" ht="12.75" customHeight="1" x14ac:dyDescent="0.2"/>
    <row r="4223" ht="12.75" customHeight="1" x14ac:dyDescent="0.2"/>
    <row r="4224" ht="12.75" customHeight="1" x14ac:dyDescent="0.2"/>
    <row r="4225" ht="12.75" customHeight="1" x14ac:dyDescent="0.2"/>
    <row r="4226" ht="12.75" customHeight="1" x14ac:dyDescent="0.2"/>
    <row r="4227" ht="12.75" customHeight="1" x14ac:dyDescent="0.2"/>
    <row r="4228" ht="12.75" customHeight="1" x14ac:dyDescent="0.2"/>
    <row r="4229" ht="12.75" customHeight="1" x14ac:dyDescent="0.2"/>
    <row r="4230" ht="12.75" customHeight="1" x14ac:dyDescent="0.2"/>
    <row r="4231" ht="12.75" customHeight="1" x14ac:dyDescent="0.2"/>
    <row r="4232" ht="12.75" customHeight="1" x14ac:dyDescent="0.2"/>
    <row r="4233" ht="12.75" customHeight="1" x14ac:dyDescent="0.2"/>
    <row r="4234" ht="12.75" customHeight="1" x14ac:dyDescent="0.2"/>
    <row r="4235" ht="12.75" customHeight="1" x14ac:dyDescent="0.2"/>
    <row r="4236" ht="12.75" customHeight="1" x14ac:dyDescent="0.2"/>
    <row r="4237" ht="12.75" customHeight="1" x14ac:dyDescent="0.2"/>
    <row r="4238" ht="12.75" customHeight="1" x14ac:dyDescent="0.2"/>
    <row r="4239" ht="12.75" customHeight="1" x14ac:dyDescent="0.2"/>
    <row r="4240" ht="12.75" customHeight="1" x14ac:dyDescent="0.2"/>
    <row r="4241" ht="12.75" customHeight="1" x14ac:dyDescent="0.2"/>
    <row r="4242" ht="12.75" customHeight="1" x14ac:dyDescent="0.2"/>
    <row r="4243" ht="12.75" customHeight="1" x14ac:dyDescent="0.2"/>
    <row r="4244" ht="12.75" customHeight="1" x14ac:dyDescent="0.2"/>
    <row r="4245" ht="12.75" customHeight="1" x14ac:dyDescent="0.2"/>
    <row r="4246" ht="12.75" customHeight="1" x14ac:dyDescent="0.2"/>
    <row r="4247" ht="12.75" customHeight="1" x14ac:dyDescent="0.2"/>
    <row r="4248" ht="12.75" customHeight="1" x14ac:dyDescent="0.2"/>
    <row r="4249" ht="12.75" customHeight="1" x14ac:dyDescent="0.2"/>
    <row r="4250" ht="12.75" customHeight="1" x14ac:dyDescent="0.2"/>
    <row r="4251" ht="12.75" customHeight="1" x14ac:dyDescent="0.2"/>
    <row r="4252" ht="12.75" customHeight="1" x14ac:dyDescent="0.2"/>
    <row r="4253" ht="12.75" customHeight="1" x14ac:dyDescent="0.2"/>
    <row r="4254" ht="12.75" customHeight="1" x14ac:dyDescent="0.2"/>
    <row r="4255" ht="12.75" customHeight="1" x14ac:dyDescent="0.2"/>
    <row r="4256" ht="12.75" customHeight="1" x14ac:dyDescent="0.2"/>
    <row r="4257" ht="12.75" customHeight="1" x14ac:dyDescent="0.2"/>
    <row r="4258" ht="12.75" customHeight="1" x14ac:dyDescent="0.2"/>
    <row r="4259" ht="12.75" customHeight="1" x14ac:dyDescent="0.2"/>
    <row r="4260" ht="12.75" customHeight="1" x14ac:dyDescent="0.2"/>
    <row r="4261" ht="12.75" customHeight="1" x14ac:dyDescent="0.2"/>
    <row r="4262" ht="12.75" customHeight="1" x14ac:dyDescent="0.2"/>
    <row r="4263" ht="12.75" customHeight="1" x14ac:dyDescent="0.2"/>
    <row r="4264" ht="12.75" customHeight="1" x14ac:dyDescent="0.2"/>
    <row r="4265" ht="12.75" customHeight="1" x14ac:dyDescent="0.2"/>
    <row r="4266" ht="12.75" customHeight="1" x14ac:dyDescent="0.2"/>
    <row r="4267" ht="12.75" customHeight="1" x14ac:dyDescent="0.2"/>
    <row r="4268" ht="12.75" customHeight="1" x14ac:dyDescent="0.2"/>
    <row r="4269" ht="12.75" customHeight="1" x14ac:dyDescent="0.2"/>
    <row r="4270" ht="12.75" customHeight="1" x14ac:dyDescent="0.2"/>
    <row r="4271" ht="12.75" customHeight="1" x14ac:dyDescent="0.2"/>
    <row r="4272" ht="12.75" customHeight="1" x14ac:dyDescent="0.2"/>
    <row r="4273" ht="12.75" customHeight="1" x14ac:dyDescent="0.2"/>
    <row r="4274" ht="12.75" customHeight="1" x14ac:dyDescent="0.2"/>
    <row r="4275" ht="12.75" customHeight="1" x14ac:dyDescent="0.2"/>
    <row r="4276" ht="12.75" customHeight="1" x14ac:dyDescent="0.2"/>
    <row r="4277" ht="12.75" customHeight="1" x14ac:dyDescent="0.2"/>
    <row r="4278" ht="12.75" customHeight="1" x14ac:dyDescent="0.2"/>
    <row r="4279" ht="12.75" customHeight="1" x14ac:dyDescent="0.2"/>
    <row r="4280" ht="12.75" customHeight="1" x14ac:dyDescent="0.2"/>
    <row r="4281" ht="12.75" customHeight="1" x14ac:dyDescent="0.2"/>
    <row r="4282" ht="12.75" customHeight="1" x14ac:dyDescent="0.2"/>
    <row r="4283" ht="12.75" customHeight="1" x14ac:dyDescent="0.2"/>
    <row r="4284" ht="12.75" customHeight="1" x14ac:dyDescent="0.2"/>
    <row r="4285" ht="12.75" customHeight="1" x14ac:dyDescent="0.2"/>
    <row r="4286" ht="12.75" customHeight="1" x14ac:dyDescent="0.2"/>
    <row r="4287" ht="12.75" customHeight="1" x14ac:dyDescent="0.2"/>
    <row r="4288" ht="12.75" customHeight="1" x14ac:dyDescent="0.2"/>
    <row r="4289" ht="12.75" customHeight="1" x14ac:dyDescent="0.2"/>
    <row r="4290" ht="12.75" customHeight="1" x14ac:dyDescent="0.2"/>
    <row r="4291" ht="12.75" customHeight="1" x14ac:dyDescent="0.2"/>
    <row r="4292" ht="12.75" customHeight="1" x14ac:dyDescent="0.2"/>
    <row r="4293" ht="12.75" customHeight="1" x14ac:dyDescent="0.2"/>
    <row r="4294" ht="12.75" customHeight="1" x14ac:dyDescent="0.2"/>
    <row r="4295" ht="12.75" customHeight="1" x14ac:dyDescent="0.2"/>
    <row r="4296" ht="12.75" customHeight="1" x14ac:dyDescent="0.2"/>
    <row r="4297" ht="12.75" customHeight="1" x14ac:dyDescent="0.2"/>
    <row r="4298" ht="12.75" customHeight="1" x14ac:dyDescent="0.2"/>
    <row r="4299" ht="12.75" customHeight="1" x14ac:dyDescent="0.2"/>
    <row r="4300" ht="12.75" customHeight="1" x14ac:dyDescent="0.2"/>
    <row r="4301" ht="12.75" customHeight="1" x14ac:dyDescent="0.2"/>
    <row r="4302" ht="12.75" customHeight="1" x14ac:dyDescent="0.2"/>
    <row r="4303" ht="12.75" customHeight="1" x14ac:dyDescent="0.2"/>
    <row r="4304" ht="12.75" customHeight="1" x14ac:dyDescent="0.2"/>
    <row r="4305" ht="12.75" customHeight="1" x14ac:dyDescent="0.2"/>
    <row r="4306" ht="12.75" customHeight="1" x14ac:dyDescent="0.2"/>
    <row r="4307" ht="12.75" customHeight="1" x14ac:dyDescent="0.2"/>
    <row r="4308" ht="12.75" customHeight="1" x14ac:dyDescent="0.2"/>
    <row r="4309" ht="12.75" customHeight="1" x14ac:dyDescent="0.2"/>
    <row r="4310" ht="12.75" customHeight="1" x14ac:dyDescent="0.2"/>
    <row r="4311" ht="12.75" customHeight="1" x14ac:dyDescent="0.2"/>
    <row r="4312" ht="12.75" customHeight="1" x14ac:dyDescent="0.2"/>
    <row r="4313" ht="12.75" customHeight="1" x14ac:dyDescent="0.2"/>
    <row r="4314" ht="12.75" customHeight="1" x14ac:dyDescent="0.2"/>
    <row r="4315" ht="12.75" customHeight="1" x14ac:dyDescent="0.2"/>
    <row r="4316" ht="12.75" customHeight="1" x14ac:dyDescent="0.2"/>
    <row r="4317" ht="12.75" customHeight="1" x14ac:dyDescent="0.2"/>
    <row r="4318" ht="12.75" customHeight="1" x14ac:dyDescent="0.2"/>
    <row r="4319" ht="12.75" customHeight="1" x14ac:dyDescent="0.2"/>
    <row r="4320" ht="12.75" customHeight="1" x14ac:dyDescent="0.2"/>
    <row r="4321" ht="12.75" customHeight="1" x14ac:dyDescent="0.2"/>
    <row r="4322" ht="12.75" customHeight="1" x14ac:dyDescent="0.2"/>
    <row r="4323" ht="12.75" customHeight="1" x14ac:dyDescent="0.2"/>
    <row r="4324" ht="12.75" customHeight="1" x14ac:dyDescent="0.2"/>
    <row r="4325" ht="12.75" customHeight="1" x14ac:dyDescent="0.2"/>
    <row r="4326" ht="12.75" customHeight="1" x14ac:dyDescent="0.2"/>
    <row r="4327" ht="12.75" customHeight="1" x14ac:dyDescent="0.2"/>
    <row r="4328" ht="12.75" customHeight="1" x14ac:dyDescent="0.2"/>
    <row r="4329" ht="12.75" customHeight="1" x14ac:dyDescent="0.2"/>
    <row r="4330" ht="12.75" customHeight="1" x14ac:dyDescent="0.2"/>
    <row r="4331" ht="12.75" customHeight="1" x14ac:dyDescent="0.2"/>
    <row r="4332" ht="12.75" customHeight="1" x14ac:dyDescent="0.2"/>
    <row r="4333" ht="12.75" customHeight="1" x14ac:dyDescent="0.2"/>
    <row r="4334" ht="12.75" customHeight="1" x14ac:dyDescent="0.2"/>
    <row r="4335" ht="12.75" customHeight="1" x14ac:dyDescent="0.2"/>
    <row r="4336" ht="12.75" customHeight="1" x14ac:dyDescent="0.2"/>
    <row r="4337" ht="12.75" customHeight="1" x14ac:dyDescent="0.2"/>
    <row r="4338" ht="12.75" customHeight="1" x14ac:dyDescent="0.2"/>
    <row r="4339" ht="12.75" customHeight="1" x14ac:dyDescent="0.2"/>
    <row r="4340" ht="12.75" customHeight="1" x14ac:dyDescent="0.2"/>
    <row r="4341" ht="12.75" customHeight="1" x14ac:dyDescent="0.2"/>
    <row r="4342" ht="12.75" customHeight="1" x14ac:dyDescent="0.2"/>
    <row r="4343" ht="12.75" customHeight="1" x14ac:dyDescent="0.2"/>
    <row r="4344" ht="12.75" customHeight="1" x14ac:dyDescent="0.2"/>
    <row r="4345" ht="12.75" customHeight="1" x14ac:dyDescent="0.2"/>
    <row r="4346" ht="12.75" customHeight="1" x14ac:dyDescent="0.2"/>
    <row r="4347" ht="12.75" customHeight="1" x14ac:dyDescent="0.2"/>
    <row r="4348" ht="12.75" customHeight="1" x14ac:dyDescent="0.2"/>
    <row r="4349" ht="12.75" customHeight="1" x14ac:dyDescent="0.2"/>
    <row r="4350" ht="12.75" customHeight="1" x14ac:dyDescent="0.2"/>
    <row r="4351" ht="12.75" customHeight="1" x14ac:dyDescent="0.2"/>
    <row r="4352" ht="12.75" customHeight="1" x14ac:dyDescent="0.2"/>
    <row r="4353" ht="12.75" customHeight="1" x14ac:dyDescent="0.2"/>
    <row r="4354" ht="12.75" customHeight="1" x14ac:dyDescent="0.2"/>
    <row r="4355" ht="12.75" customHeight="1" x14ac:dyDescent="0.2"/>
    <row r="4356" ht="12.75" customHeight="1" x14ac:dyDescent="0.2"/>
    <row r="4357" ht="12.75" customHeight="1" x14ac:dyDescent="0.2"/>
    <row r="4358" ht="12.75" customHeight="1" x14ac:dyDescent="0.2"/>
    <row r="4359" ht="12.75" customHeight="1" x14ac:dyDescent="0.2"/>
    <row r="4360" ht="12.75" customHeight="1" x14ac:dyDescent="0.2"/>
    <row r="4361" ht="12.75" customHeight="1" x14ac:dyDescent="0.2"/>
    <row r="4362" ht="12.75" customHeight="1" x14ac:dyDescent="0.2"/>
    <row r="4363" ht="12.75" customHeight="1" x14ac:dyDescent="0.2"/>
    <row r="4364" ht="12.75" customHeight="1" x14ac:dyDescent="0.2"/>
    <row r="4365" ht="12.75" customHeight="1" x14ac:dyDescent="0.2"/>
    <row r="4366" ht="12.75" customHeight="1" x14ac:dyDescent="0.2"/>
    <row r="4367" ht="12.75" customHeight="1" x14ac:dyDescent="0.2"/>
    <row r="4368" ht="12.75" customHeight="1" x14ac:dyDescent="0.2"/>
    <row r="4369" ht="12.75" customHeight="1" x14ac:dyDescent="0.2"/>
    <row r="4370" ht="12.75" customHeight="1" x14ac:dyDescent="0.2"/>
    <row r="4371" ht="12.75" customHeight="1" x14ac:dyDescent="0.2"/>
    <row r="4372" ht="12.75" customHeight="1" x14ac:dyDescent="0.2"/>
    <row r="4373" ht="12.75" customHeight="1" x14ac:dyDescent="0.2"/>
    <row r="4374" ht="12.75" customHeight="1" x14ac:dyDescent="0.2"/>
    <row r="4375" ht="12.75" customHeight="1" x14ac:dyDescent="0.2"/>
    <row r="4376" ht="12.75" customHeight="1" x14ac:dyDescent="0.2"/>
    <row r="4377" ht="12.75" customHeight="1" x14ac:dyDescent="0.2"/>
    <row r="4378" ht="12.75" customHeight="1" x14ac:dyDescent="0.2"/>
    <row r="4379" ht="12.75" customHeight="1" x14ac:dyDescent="0.2"/>
    <row r="4380" ht="12.75" customHeight="1" x14ac:dyDescent="0.2"/>
    <row r="4381" ht="12.75" customHeight="1" x14ac:dyDescent="0.2"/>
    <row r="4382" ht="12.75" customHeight="1" x14ac:dyDescent="0.2"/>
    <row r="4383" ht="12.75" customHeight="1" x14ac:dyDescent="0.2"/>
    <row r="4384" ht="12.75" customHeight="1" x14ac:dyDescent="0.2"/>
    <row r="4385" ht="12.75" customHeight="1" x14ac:dyDescent="0.2"/>
    <row r="4386" ht="12.75" customHeight="1" x14ac:dyDescent="0.2"/>
    <row r="4387" ht="12.75" customHeight="1" x14ac:dyDescent="0.2"/>
    <row r="4388" ht="12.75" customHeight="1" x14ac:dyDescent="0.2"/>
    <row r="4389" ht="12.75" customHeight="1" x14ac:dyDescent="0.2"/>
    <row r="4390" ht="12.75" customHeight="1" x14ac:dyDescent="0.2"/>
    <row r="4391" ht="12.75" customHeight="1" x14ac:dyDescent="0.2"/>
    <row r="4392" ht="12.75" customHeight="1" x14ac:dyDescent="0.2"/>
    <row r="4393" ht="12.75" customHeight="1" x14ac:dyDescent="0.2"/>
    <row r="4394" ht="12.75" customHeight="1" x14ac:dyDescent="0.2"/>
    <row r="4395" ht="12.75" customHeight="1" x14ac:dyDescent="0.2"/>
    <row r="4396" ht="12.75" customHeight="1" x14ac:dyDescent="0.2"/>
    <row r="4397" ht="12.75" customHeight="1" x14ac:dyDescent="0.2"/>
    <row r="4398" ht="12.75" customHeight="1" x14ac:dyDescent="0.2"/>
    <row r="4399" ht="12.75" customHeight="1" x14ac:dyDescent="0.2"/>
    <row r="4400" ht="12.75" customHeight="1" x14ac:dyDescent="0.2"/>
    <row r="4401" ht="12.75" customHeight="1" x14ac:dyDescent="0.2"/>
    <row r="4402" ht="12.75" customHeight="1" x14ac:dyDescent="0.2"/>
    <row r="4403" ht="12.75" customHeight="1" x14ac:dyDescent="0.2"/>
    <row r="4404" ht="12.75" customHeight="1" x14ac:dyDescent="0.2"/>
    <row r="4405" ht="12.75" customHeight="1" x14ac:dyDescent="0.2"/>
    <row r="4406" ht="12.75" customHeight="1" x14ac:dyDescent="0.2"/>
    <row r="4407" ht="12.75" customHeight="1" x14ac:dyDescent="0.2"/>
    <row r="4408" ht="12.75" customHeight="1" x14ac:dyDescent="0.2"/>
    <row r="4409" ht="12.75" customHeight="1" x14ac:dyDescent="0.2"/>
    <row r="4410" ht="12.75" customHeight="1" x14ac:dyDescent="0.2"/>
    <row r="4411" ht="12.75" customHeight="1" x14ac:dyDescent="0.2"/>
    <row r="4412" ht="12.75" customHeight="1" x14ac:dyDescent="0.2"/>
    <row r="4413" ht="12.75" customHeight="1" x14ac:dyDescent="0.2"/>
    <row r="4414" ht="12.75" customHeight="1" x14ac:dyDescent="0.2"/>
    <row r="4415" ht="12.75" customHeight="1" x14ac:dyDescent="0.2"/>
    <row r="4416" ht="12.75" customHeight="1" x14ac:dyDescent="0.2"/>
    <row r="4417" ht="12.75" customHeight="1" x14ac:dyDescent="0.2"/>
    <row r="4418" ht="12.75" customHeight="1" x14ac:dyDescent="0.2"/>
    <row r="4419" ht="12.75" customHeight="1" x14ac:dyDescent="0.2"/>
    <row r="4420" ht="12.75" customHeight="1" x14ac:dyDescent="0.2"/>
    <row r="4421" ht="12.75" customHeight="1" x14ac:dyDescent="0.2"/>
    <row r="4422" ht="12.75" customHeight="1" x14ac:dyDescent="0.2"/>
    <row r="4423" ht="12.75" customHeight="1" x14ac:dyDescent="0.2"/>
    <row r="4424" ht="12.75" customHeight="1" x14ac:dyDescent="0.2"/>
    <row r="4425" ht="12.75" customHeight="1" x14ac:dyDescent="0.2"/>
    <row r="4426" ht="12.75" customHeight="1" x14ac:dyDescent="0.2"/>
    <row r="4427" ht="12.75" customHeight="1" x14ac:dyDescent="0.2"/>
    <row r="4428" ht="12.75" customHeight="1" x14ac:dyDescent="0.2"/>
    <row r="4429" ht="12.75" customHeight="1" x14ac:dyDescent="0.2"/>
    <row r="4430" ht="12.75" customHeight="1" x14ac:dyDescent="0.2"/>
    <row r="4431" ht="12.75" customHeight="1" x14ac:dyDescent="0.2"/>
    <row r="4432" ht="12.75" customHeight="1" x14ac:dyDescent="0.2"/>
    <row r="4433" ht="12.75" customHeight="1" x14ac:dyDescent="0.2"/>
    <row r="4434" ht="12.75" customHeight="1" x14ac:dyDescent="0.2"/>
    <row r="4435" ht="12.75" customHeight="1" x14ac:dyDescent="0.2"/>
    <row r="4436" ht="12.75" customHeight="1" x14ac:dyDescent="0.2"/>
    <row r="4437" ht="12.75" customHeight="1" x14ac:dyDescent="0.2"/>
    <row r="4438" ht="12.75" customHeight="1" x14ac:dyDescent="0.2"/>
    <row r="4439" ht="12.75" customHeight="1" x14ac:dyDescent="0.2"/>
    <row r="4440" ht="12.75" customHeight="1" x14ac:dyDescent="0.2"/>
    <row r="4441" ht="12.75" customHeight="1" x14ac:dyDescent="0.2"/>
    <row r="4442" ht="12.75" customHeight="1" x14ac:dyDescent="0.2"/>
    <row r="4443" ht="12.75" customHeight="1" x14ac:dyDescent="0.2"/>
    <row r="4444" ht="12.75" customHeight="1" x14ac:dyDescent="0.2"/>
    <row r="4445" ht="12.75" customHeight="1" x14ac:dyDescent="0.2"/>
    <row r="4446" ht="12.75" customHeight="1" x14ac:dyDescent="0.2"/>
    <row r="4447" ht="12.75" customHeight="1" x14ac:dyDescent="0.2"/>
    <row r="4448" ht="12.75" customHeight="1" x14ac:dyDescent="0.2"/>
    <row r="4449" ht="12.75" customHeight="1" x14ac:dyDescent="0.2"/>
    <row r="4450" ht="12.75" customHeight="1" x14ac:dyDescent="0.2"/>
    <row r="4451" ht="12.75" customHeight="1" x14ac:dyDescent="0.2"/>
    <row r="4452" ht="12.75" customHeight="1" x14ac:dyDescent="0.2"/>
    <row r="4453" ht="12.75" customHeight="1" x14ac:dyDescent="0.2"/>
    <row r="4454" ht="12.75" customHeight="1" x14ac:dyDescent="0.2"/>
    <row r="4455" ht="12.75" customHeight="1" x14ac:dyDescent="0.2"/>
    <row r="4456" ht="12.75" customHeight="1" x14ac:dyDescent="0.2"/>
    <row r="4457" ht="12.75" customHeight="1" x14ac:dyDescent="0.2"/>
    <row r="4458" ht="12.75" customHeight="1" x14ac:dyDescent="0.2"/>
    <row r="4459" ht="12.75" customHeight="1" x14ac:dyDescent="0.2"/>
    <row r="4460" ht="12.75" customHeight="1" x14ac:dyDescent="0.2"/>
    <row r="4461" ht="12.75" customHeight="1" x14ac:dyDescent="0.2"/>
    <row r="4462" ht="12.75" customHeight="1" x14ac:dyDescent="0.2"/>
    <row r="4463" ht="12.75" customHeight="1" x14ac:dyDescent="0.2"/>
    <row r="4464" ht="12.75" customHeight="1" x14ac:dyDescent="0.2"/>
    <row r="4465" ht="12.75" customHeight="1" x14ac:dyDescent="0.2"/>
    <row r="4466" ht="12.75" customHeight="1" x14ac:dyDescent="0.2"/>
    <row r="4467" ht="12.75" customHeight="1" x14ac:dyDescent="0.2"/>
    <row r="4468" ht="12.75" customHeight="1" x14ac:dyDescent="0.2"/>
    <row r="4469" ht="12.75" customHeight="1" x14ac:dyDescent="0.2"/>
    <row r="4470" ht="12.75" customHeight="1" x14ac:dyDescent="0.2"/>
    <row r="4471" ht="12.75" customHeight="1" x14ac:dyDescent="0.2"/>
    <row r="4472" ht="12.75" customHeight="1" x14ac:dyDescent="0.2"/>
    <row r="4473" ht="12.75" customHeight="1" x14ac:dyDescent="0.2"/>
    <row r="4474" ht="12.75" customHeight="1" x14ac:dyDescent="0.2"/>
    <row r="4475" ht="12.75" customHeight="1" x14ac:dyDescent="0.2"/>
    <row r="4476" ht="12.75" customHeight="1" x14ac:dyDescent="0.2"/>
    <row r="4477" ht="12.75" customHeight="1" x14ac:dyDescent="0.2"/>
    <row r="4478" ht="12.75" customHeight="1" x14ac:dyDescent="0.2"/>
    <row r="4479" ht="12.75" customHeight="1" x14ac:dyDescent="0.2"/>
    <row r="4480" ht="12.75" customHeight="1" x14ac:dyDescent="0.2"/>
    <row r="4481" ht="12.75" customHeight="1" x14ac:dyDescent="0.2"/>
    <row r="4482" ht="12.75" customHeight="1" x14ac:dyDescent="0.2"/>
    <row r="4483" ht="12.75" customHeight="1" x14ac:dyDescent="0.2"/>
    <row r="4484" ht="12.75" customHeight="1" x14ac:dyDescent="0.2"/>
    <row r="4485" ht="12.75" customHeight="1" x14ac:dyDescent="0.2"/>
    <row r="4486" ht="12.75" customHeight="1" x14ac:dyDescent="0.2"/>
    <row r="4487" ht="12.75" customHeight="1" x14ac:dyDescent="0.2"/>
    <row r="4488" ht="12.75" customHeight="1" x14ac:dyDescent="0.2"/>
    <row r="4489" ht="12.75" customHeight="1" x14ac:dyDescent="0.2"/>
    <row r="4490" ht="12.75" customHeight="1" x14ac:dyDescent="0.2"/>
    <row r="4491" ht="12.75" customHeight="1" x14ac:dyDescent="0.2"/>
    <row r="4492" ht="12.75" customHeight="1" x14ac:dyDescent="0.2"/>
    <row r="4493" ht="12.75" customHeight="1" x14ac:dyDescent="0.2"/>
    <row r="4494" ht="12.75" customHeight="1" x14ac:dyDescent="0.2"/>
    <row r="4495" ht="12.75" customHeight="1" x14ac:dyDescent="0.2"/>
    <row r="4496" ht="12.75" customHeight="1" x14ac:dyDescent="0.2"/>
    <row r="4497" ht="12.75" customHeight="1" x14ac:dyDescent="0.2"/>
    <row r="4498" ht="12.75" customHeight="1" x14ac:dyDescent="0.2"/>
    <row r="4499" ht="12.75" customHeight="1" x14ac:dyDescent="0.2"/>
    <row r="4500" ht="12.75" customHeight="1" x14ac:dyDescent="0.2"/>
    <row r="4501" ht="12.75" customHeight="1" x14ac:dyDescent="0.2"/>
    <row r="4502" ht="12.75" customHeight="1" x14ac:dyDescent="0.2"/>
    <row r="4503" ht="12.75" customHeight="1" x14ac:dyDescent="0.2"/>
    <row r="4504" ht="12.75" customHeight="1" x14ac:dyDescent="0.2"/>
    <row r="4505" ht="12.75" customHeight="1" x14ac:dyDescent="0.2"/>
    <row r="4506" ht="12.75" customHeight="1" x14ac:dyDescent="0.2"/>
    <row r="4507" ht="12.75" customHeight="1" x14ac:dyDescent="0.2"/>
    <row r="4508" ht="12.75" customHeight="1" x14ac:dyDescent="0.2"/>
    <row r="4509" ht="12.75" customHeight="1" x14ac:dyDescent="0.2"/>
    <row r="4510" ht="12.75" customHeight="1" x14ac:dyDescent="0.2"/>
    <row r="4511" ht="12.75" customHeight="1" x14ac:dyDescent="0.2"/>
    <row r="4512" ht="12.75" customHeight="1" x14ac:dyDescent="0.2"/>
    <row r="4513" ht="12.75" customHeight="1" x14ac:dyDescent="0.2"/>
    <row r="4514" ht="12.75" customHeight="1" x14ac:dyDescent="0.2"/>
    <row r="4515" ht="12.75" customHeight="1" x14ac:dyDescent="0.2"/>
    <row r="4516" ht="12.75" customHeight="1" x14ac:dyDescent="0.2"/>
    <row r="4517" ht="12.75" customHeight="1" x14ac:dyDescent="0.2"/>
    <row r="4518" ht="12.75" customHeight="1" x14ac:dyDescent="0.2"/>
    <row r="4519" ht="12.75" customHeight="1" x14ac:dyDescent="0.2"/>
    <row r="4520" ht="12.75" customHeight="1" x14ac:dyDescent="0.2"/>
    <row r="4521" ht="12.75" customHeight="1" x14ac:dyDescent="0.2"/>
    <row r="4522" ht="12.75" customHeight="1" x14ac:dyDescent="0.2"/>
    <row r="4523" ht="12.75" customHeight="1" x14ac:dyDescent="0.2"/>
    <row r="4524" ht="12.75" customHeight="1" x14ac:dyDescent="0.2"/>
    <row r="4525" ht="12.75" customHeight="1" x14ac:dyDescent="0.2"/>
    <row r="4526" ht="12.75" customHeight="1" x14ac:dyDescent="0.2"/>
    <row r="4527" ht="12.75" customHeight="1" x14ac:dyDescent="0.2"/>
    <row r="4528" ht="12.75" customHeight="1" x14ac:dyDescent="0.2"/>
    <row r="4529" ht="12.75" customHeight="1" x14ac:dyDescent="0.2"/>
    <row r="4530" ht="12.75" customHeight="1" x14ac:dyDescent="0.2"/>
    <row r="4531" ht="12.75" customHeight="1" x14ac:dyDescent="0.2"/>
    <row r="4532" ht="12.75" customHeight="1" x14ac:dyDescent="0.2"/>
    <row r="4533" ht="12.75" customHeight="1" x14ac:dyDescent="0.2"/>
    <row r="4534" ht="12.75" customHeight="1" x14ac:dyDescent="0.2"/>
    <row r="4535" ht="12.75" customHeight="1" x14ac:dyDescent="0.2"/>
    <row r="4536" ht="12.75" customHeight="1" x14ac:dyDescent="0.2"/>
    <row r="4537" ht="12.75" customHeight="1" x14ac:dyDescent="0.2"/>
    <row r="4538" ht="12.75" customHeight="1" x14ac:dyDescent="0.2"/>
    <row r="4539" ht="12.75" customHeight="1" x14ac:dyDescent="0.2"/>
    <row r="4540" ht="12.75" customHeight="1" x14ac:dyDescent="0.2"/>
    <row r="4541" ht="12.75" customHeight="1" x14ac:dyDescent="0.2"/>
    <row r="4542" ht="12.75" customHeight="1" x14ac:dyDescent="0.2"/>
    <row r="4543" ht="12.75" customHeight="1" x14ac:dyDescent="0.2"/>
    <row r="4544" ht="12.75" customHeight="1" x14ac:dyDescent="0.2"/>
    <row r="4545" ht="12.75" customHeight="1" x14ac:dyDescent="0.2"/>
    <row r="4546" ht="12.75" customHeight="1" x14ac:dyDescent="0.2"/>
    <row r="4547" ht="12.75" customHeight="1" x14ac:dyDescent="0.2"/>
    <row r="4548" ht="12.75" customHeight="1" x14ac:dyDescent="0.2"/>
    <row r="4549" ht="12.75" customHeight="1" x14ac:dyDescent="0.2"/>
    <row r="4550" ht="12.75" customHeight="1" x14ac:dyDescent="0.2"/>
    <row r="4551" ht="12.75" customHeight="1" x14ac:dyDescent="0.2"/>
    <row r="4552" ht="12.75" customHeight="1" x14ac:dyDescent="0.2"/>
    <row r="4553" ht="12.75" customHeight="1" x14ac:dyDescent="0.2"/>
    <row r="4554" ht="12.75" customHeight="1" x14ac:dyDescent="0.2"/>
    <row r="4555" ht="12.75" customHeight="1" x14ac:dyDescent="0.2"/>
    <row r="4556" ht="12.75" customHeight="1" x14ac:dyDescent="0.2"/>
    <row r="4557" ht="12.75" customHeight="1" x14ac:dyDescent="0.2"/>
    <row r="4558" ht="12.75" customHeight="1" x14ac:dyDescent="0.2"/>
    <row r="4559" ht="12.75" customHeight="1" x14ac:dyDescent="0.2"/>
    <row r="4560" ht="12.75" customHeight="1" x14ac:dyDescent="0.2"/>
    <row r="4561" ht="12.75" customHeight="1" x14ac:dyDescent="0.2"/>
    <row r="4562" ht="12.75" customHeight="1" x14ac:dyDescent="0.2"/>
    <row r="4563" ht="12.75" customHeight="1" x14ac:dyDescent="0.2"/>
    <row r="4564" ht="12.75" customHeight="1" x14ac:dyDescent="0.2"/>
    <row r="4565" ht="12.75" customHeight="1" x14ac:dyDescent="0.2"/>
    <row r="4566" ht="12.75" customHeight="1" x14ac:dyDescent="0.2"/>
    <row r="4567" ht="12.75" customHeight="1" x14ac:dyDescent="0.2"/>
    <row r="4568" ht="12.75" customHeight="1" x14ac:dyDescent="0.2"/>
    <row r="4569" ht="12.75" customHeight="1" x14ac:dyDescent="0.2"/>
    <row r="4570" ht="12.75" customHeight="1" x14ac:dyDescent="0.2"/>
    <row r="4571" ht="12.75" customHeight="1" x14ac:dyDescent="0.2"/>
    <row r="4572" ht="12.75" customHeight="1" x14ac:dyDescent="0.2"/>
    <row r="4573" ht="12.75" customHeight="1" x14ac:dyDescent="0.2"/>
    <row r="4574" ht="12.75" customHeight="1" x14ac:dyDescent="0.2"/>
    <row r="4575" ht="12.75" customHeight="1" x14ac:dyDescent="0.2"/>
    <row r="4576" ht="12.75" customHeight="1" x14ac:dyDescent="0.2"/>
    <row r="4577" ht="12.75" customHeight="1" x14ac:dyDescent="0.2"/>
    <row r="4578" ht="12.75" customHeight="1" x14ac:dyDescent="0.2"/>
    <row r="4579" ht="12.75" customHeight="1" x14ac:dyDescent="0.2"/>
    <row r="4580" ht="12.75" customHeight="1" x14ac:dyDescent="0.2"/>
    <row r="4581" ht="12.75" customHeight="1" x14ac:dyDescent="0.2"/>
    <row r="4582" ht="12.75" customHeight="1" x14ac:dyDescent="0.2"/>
    <row r="4583" ht="12.75" customHeight="1" x14ac:dyDescent="0.2"/>
    <row r="4584" ht="12.75" customHeight="1" x14ac:dyDescent="0.2"/>
    <row r="4585" ht="12.75" customHeight="1" x14ac:dyDescent="0.2"/>
    <row r="4586" ht="12.75" customHeight="1" x14ac:dyDescent="0.2"/>
    <row r="4587" ht="12.75" customHeight="1" x14ac:dyDescent="0.2"/>
    <row r="4588" ht="12.75" customHeight="1" x14ac:dyDescent="0.2"/>
    <row r="4589" ht="12.75" customHeight="1" x14ac:dyDescent="0.2"/>
    <row r="4590" ht="12.75" customHeight="1" x14ac:dyDescent="0.2"/>
    <row r="4591" ht="12.75" customHeight="1" x14ac:dyDescent="0.2"/>
    <row r="4592" ht="12.75" customHeight="1" x14ac:dyDescent="0.2"/>
    <row r="4593" ht="12.75" customHeight="1" x14ac:dyDescent="0.2"/>
    <row r="4594" ht="12.75" customHeight="1" x14ac:dyDescent="0.2"/>
    <row r="4595" ht="12.75" customHeight="1" x14ac:dyDescent="0.2"/>
    <row r="4596" ht="12.75" customHeight="1" x14ac:dyDescent="0.2"/>
    <row r="4597" ht="12.75" customHeight="1" x14ac:dyDescent="0.2"/>
    <row r="4598" ht="12.75" customHeight="1" x14ac:dyDescent="0.2"/>
    <row r="4599" ht="12.75" customHeight="1" x14ac:dyDescent="0.2"/>
    <row r="4600" ht="12.75" customHeight="1" x14ac:dyDescent="0.2"/>
    <row r="4601" ht="12.75" customHeight="1" x14ac:dyDescent="0.2"/>
    <row r="4602" ht="12.75" customHeight="1" x14ac:dyDescent="0.2"/>
    <row r="4603" ht="12.75" customHeight="1" x14ac:dyDescent="0.2"/>
    <row r="4604" ht="12.75" customHeight="1" x14ac:dyDescent="0.2"/>
    <row r="4605" ht="12.75" customHeight="1" x14ac:dyDescent="0.2"/>
    <row r="4606" ht="12.75" customHeight="1" x14ac:dyDescent="0.2"/>
    <row r="4607" ht="12.75" customHeight="1" x14ac:dyDescent="0.2"/>
    <row r="4608" ht="12.75" customHeight="1" x14ac:dyDescent="0.2"/>
    <row r="4609" ht="12.75" customHeight="1" x14ac:dyDescent="0.2"/>
    <row r="4610" ht="12.75" customHeight="1" x14ac:dyDescent="0.2"/>
    <row r="4611" ht="12.75" customHeight="1" x14ac:dyDescent="0.2"/>
    <row r="4612" ht="12.75" customHeight="1" x14ac:dyDescent="0.2"/>
    <row r="4613" ht="12.75" customHeight="1" x14ac:dyDescent="0.2"/>
    <row r="4614" ht="12.75" customHeight="1" x14ac:dyDescent="0.2"/>
    <row r="4615" ht="12.75" customHeight="1" x14ac:dyDescent="0.2"/>
    <row r="4616" ht="12.75" customHeight="1" x14ac:dyDescent="0.2"/>
    <row r="4617" ht="12.75" customHeight="1" x14ac:dyDescent="0.2"/>
    <row r="4618" ht="12.75" customHeight="1" x14ac:dyDescent="0.2"/>
    <row r="4619" ht="12.75" customHeight="1" x14ac:dyDescent="0.2"/>
    <row r="4620" ht="12.75" customHeight="1" x14ac:dyDescent="0.2"/>
    <row r="4621" ht="12.75" customHeight="1" x14ac:dyDescent="0.2"/>
    <row r="4622" ht="12.75" customHeight="1" x14ac:dyDescent="0.2"/>
    <row r="4623" ht="12.75" customHeight="1" x14ac:dyDescent="0.2"/>
    <row r="4624" ht="12.75" customHeight="1" x14ac:dyDescent="0.2"/>
    <row r="4625" ht="12.75" customHeight="1" x14ac:dyDescent="0.2"/>
    <row r="4626" ht="12.75" customHeight="1" x14ac:dyDescent="0.2"/>
    <row r="4627" ht="12.75" customHeight="1" x14ac:dyDescent="0.2"/>
    <row r="4628" ht="12.75" customHeight="1" x14ac:dyDescent="0.2"/>
    <row r="4629" ht="12.75" customHeight="1" x14ac:dyDescent="0.2"/>
    <row r="4630" ht="12.75" customHeight="1" x14ac:dyDescent="0.2"/>
    <row r="4631" ht="12.75" customHeight="1" x14ac:dyDescent="0.2"/>
    <row r="4632" ht="12.75" customHeight="1" x14ac:dyDescent="0.2"/>
    <row r="4633" ht="12.75" customHeight="1" x14ac:dyDescent="0.2"/>
    <row r="4634" ht="12.75" customHeight="1" x14ac:dyDescent="0.2"/>
    <row r="4635" ht="12.75" customHeight="1" x14ac:dyDescent="0.2"/>
    <row r="4636" ht="12.75" customHeight="1" x14ac:dyDescent="0.2"/>
    <row r="4637" ht="12.75" customHeight="1" x14ac:dyDescent="0.2"/>
    <row r="4638" ht="12.75" customHeight="1" x14ac:dyDescent="0.2"/>
    <row r="4639" ht="12.75" customHeight="1" x14ac:dyDescent="0.2"/>
    <row r="4640" ht="12.75" customHeight="1" x14ac:dyDescent="0.2"/>
    <row r="4641" ht="12.75" customHeight="1" x14ac:dyDescent="0.2"/>
    <row r="4642" ht="12.75" customHeight="1" x14ac:dyDescent="0.2"/>
    <row r="4643" ht="12.75" customHeight="1" x14ac:dyDescent="0.2"/>
    <row r="4644" ht="12.75" customHeight="1" x14ac:dyDescent="0.2"/>
    <row r="4645" ht="12.75" customHeight="1" x14ac:dyDescent="0.2"/>
    <row r="4646" ht="12.75" customHeight="1" x14ac:dyDescent="0.2"/>
    <row r="4647" ht="12.75" customHeight="1" x14ac:dyDescent="0.2"/>
    <row r="4648" ht="12.75" customHeight="1" x14ac:dyDescent="0.2"/>
    <row r="4649" ht="12.75" customHeight="1" x14ac:dyDescent="0.2"/>
    <row r="4650" ht="12.75" customHeight="1" x14ac:dyDescent="0.2"/>
    <row r="4651" ht="12.75" customHeight="1" x14ac:dyDescent="0.2"/>
    <row r="4652" ht="12.75" customHeight="1" x14ac:dyDescent="0.2"/>
    <row r="4653" ht="12.75" customHeight="1" x14ac:dyDescent="0.2"/>
    <row r="4654" ht="12.75" customHeight="1" x14ac:dyDescent="0.2"/>
    <row r="4655" ht="12.75" customHeight="1" x14ac:dyDescent="0.2"/>
    <row r="4656" ht="12.75" customHeight="1" x14ac:dyDescent="0.2"/>
    <row r="4657" ht="12.75" customHeight="1" x14ac:dyDescent="0.2"/>
    <row r="4658" ht="12.75" customHeight="1" x14ac:dyDescent="0.2"/>
    <row r="4659" ht="12.75" customHeight="1" x14ac:dyDescent="0.2"/>
    <row r="4660" ht="12.75" customHeight="1" x14ac:dyDescent="0.2"/>
    <row r="4661" ht="12.75" customHeight="1" x14ac:dyDescent="0.2"/>
    <row r="4662" ht="12.75" customHeight="1" x14ac:dyDescent="0.2"/>
    <row r="4663" ht="12.75" customHeight="1" x14ac:dyDescent="0.2"/>
    <row r="4664" ht="12.75" customHeight="1" x14ac:dyDescent="0.2"/>
    <row r="4665" ht="12.75" customHeight="1" x14ac:dyDescent="0.2"/>
    <row r="4666" ht="12.75" customHeight="1" x14ac:dyDescent="0.2"/>
    <row r="4667" ht="12.75" customHeight="1" x14ac:dyDescent="0.2"/>
    <row r="4668" ht="12.75" customHeight="1" x14ac:dyDescent="0.2"/>
    <row r="4669" ht="12.75" customHeight="1" x14ac:dyDescent="0.2"/>
    <row r="4670" ht="12.75" customHeight="1" x14ac:dyDescent="0.2"/>
    <row r="4671" ht="12.75" customHeight="1" x14ac:dyDescent="0.2"/>
    <row r="4672" ht="12.75" customHeight="1" x14ac:dyDescent="0.2"/>
    <row r="4673" ht="12.75" customHeight="1" x14ac:dyDescent="0.2"/>
    <row r="4674" ht="12.75" customHeight="1" x14ac:dyDescent="0.2"/>
    <row r="4675" ht="12.75" customHeight="1" x14ac:dyDescent="0.2"/>
    <row r="4676" ht="12.75" customHeight="1" x14ac:dyDescent="0.2"/>
    <row r="4677" ht="12.75" customHeight="1" x14ac:dyDescent="0.2"/>
    <row r="4678" ht="12.75" customHeight="1" x14ac:dyDescent="0.2"/>
    <row r="4679" ht="12.75" customHeight="1" x14ac:dyDescent="0.2"/>
    <row r="4680" ht="12.75" customHeight="1" x14ac:dyDescent="0.2"/>
    <row r="4681" ht="12.75" customHeight="1" x14ac:dyDescent="0.2"/>
    <row r="4682" ht="12.75" customHeight="1" x14ac:dyDescent="0.2"/>
    <row r="4683" ht="12.75" customHeight="1" x14ac:dyDescent="0.2"/>
    <row r="4684" ht="12.75" customHeight="1" x14ac:dyDescent="0.2"/>
    <row r="4685" ht="12.75" customHeight="1" x14ac:dyDescent="0.2"/>
    <row r="4686" ht="12.75" customHeight="1" x14ac:dyDescent="0.2"/>
    <row r="4687" ht="12.75" customHeight="1" x14ac:dyDescent="0.2"/>
    <row r="4688" ht="12.75" customHeight="1" x14ac:dyDescent="0.2"/>
    <row r="4689" ht="12.75" customHeight="1" x14ac:dyDescent="0.2"/>
    <row r="4690" ht="12.75" customHeight="1" x14ac:dyDescent="0.2"/>
    <row r="4691" ht="12.75" customHeight="1" x14ac:dyDescent="0.2"/>
    <row r="4692" ht="12.75" customHeight="1" x14ac:dyDescent="0.2"/>
    <row r="4693" ht="12.75" customHeight="1" x14ac:dyDescent="0.2"/>
    <row r="4694" ht="12.75" customHeight="1" x14ac:dyDescent="0.2"/>
    <row r="4695" ht="12.75" customHeight="1" x14ac:dyDescent="0.2"/>
    <row r="4696" ht="12.75" customHeight="1" x14ac:dyDescent="0.2"/>
    <row r="4697" ht="12.75" customHeight="1" x14ac:dyDescent="0.2"/>
    <row r="4698" ht="12.75" customHeight="1" x14ac:dyDescent="0.2"/>
    <row r="4699" ht="12.75" customHeight="1" x14ac:dyDescent="0.2"/>
    <row r="4700" ht="12.75" customHeight="1" x14ac:dyDescent="0.2"/>
    <row r="4701" ht="12.75" customHeight="1" x14ac:dyDescent="0.2"/>
    <row r="4702" ht="12.75" customHeight="1" x14ac:dyDescent="0.2"/>
    <row r="4703" ht="12.75" customHeight="1" x14ac:dyDescent="0.2"/>
    <row r="4704" ht="12.75" customHeight="1" x14ac:dyDescent="0.2"/>
    <row r="4705" ht="12.75" customHeight="1" x14ac:dyDescent="0.2"/>
    <row r="4706" ht="12.75" customHeight="1" x14ac:dyDescent="0.2"/>
    <row r="4707" ht="12.75" customHeight="1" x14ac:dyDescent="0.2"/>
    <row r="4708" ht="12.75" customHeight="1" x14ac:dyDescent="0.2"/>
    <row r="4709" ht="12.75" customHeight="1" x14ac:dyDescent="0.2"/>
    <row r="4710" ht="12.75" customHeight="1" x14ac:dyDescent="0.2"/>
    <row r="4711" ht="12.75" customHeight="1" x14ac:dyDescent="0.2"/>
    <row r="4712" ht="12.75" customHeight="1" x14ac:dyDescent="0.2"/>
    <row r="4713" ht="12.75" customHeight="1" x14ac:dyDescent="0.2"/>
    <row r="4714" ht="12.75" customHeight="1" x14ac:dyDescent="0.2"/>
    <row r="4715" ht="12.75" customHeight="1" x14ac:dyDescent="0.2"/>
    <row r="4716" ht="12.75" customHeight="1" x14ac:dyDescent="0.2"/>
    <row r="4717" ht="12.75" customHeight="1" x14ac:dyDescent="0.2"/>
    <row r="4718" ht="12.75" customHeight="1" x14ac:dyDescent="0.2"/>
    <row r="4719" ht="12.75" customHeight="1" x14ac:dyDescent="0.2"/>
    <row r="4720" ht="12.75" customHeight="1" x14ac:dyDescent="0.2"/>
    <row r="4721" ht="12.75" customHeight="1" x14ac:dyDescent="0.2"/>
    <row r="4722" ht="12.75" customHeight="1" x14ac:dyDescent="0.2"/>
    <row r="4723" ht="12.75" customHeight="1" x14ac:dyDescent="0.2"/>
    <row r="4724" ht="12.75" customHeight="1" x14ac:dyDescent="0.2"/>
    <row r="4725" ht="12.75" customHeight="1" x14ac:dyDescent="0.2"/>
    <row r="4726" ht="12.75" customHeight="1" x14ac:dyDescent="0.2"/>
    <row r="4727" ht="12.75" customHeight="1" x14ac:dyDescent="0.2"/>
    <row r="4728" ht="12.75" customHeight="1" x14ac:dyDescent="0.2"/>
    <row r="4729" ht="12.75" customHeight="1" x14ac:dyDescent="0.2"/>
    <row r="4730" ht="12.75" customHeight="1" x14ac:dyDescent="0.2"/>
    <row r="4731" ht="12.75" customHeight="1" x14ac:dyDescent="0.2"/>
    <row r="4732" ht="12.75" customHeight="1" x14ac:dyDescent="0.2"/>
    <row r="4733" ht="12.75" customHeight="1" x14ac:dyDescent="0.2"/>
    <row r="4734" ht="12.75" customHeight="1" x14ac:dyDescent="0.2"/>
    <row r="4735" ht="12.75" customHeight="1" x14ac:dyDescent="0.2"/>
    <row r="4736" ht="12.75" customHeight="1" x14ac:dyDescent="0.2"/>
    <row r="4737" ht="12.75" customHeight="1" x14ac:dyDescent="0.2"/>
    <row r="4738" ht="12.75" customHeight="1" x14ac:dyDescent="0.2"/>
    <row r="4739" ht="12.75" customHeight="1" x14ac:dyDescent="0.2"/>
    <row r="4740" ht="12.75" customHeight="1" x14ac:dyDescent="0.2"/>
    <row r="4741" ht="12.75" customHeight="1" x14ac:dyDescent="0.2"/>
    <row r="4742" ht="12.75" customHeight="1" x14ac:dyDescent="0.2"/>
    <row r="4743" ht="12.75" customHeight="1" x14ac:dyDescent="0.2"/>
    <row r="4744" ht="12.75" customHeight="1" x14ac:dyDescent="0.2"/>
    <row r="4745" ht="12.75" customHeight="1" x14ac:dyDescent="0.2"/>
    <row r="4746" ht="12.75" customHeight="1" x14ac:dyDescent="0.2"/>
    <row r="4747" ht="12.75" customHeight="1" x14ac:dyDescent="0.2"/>
    <row r="4748" ht="12.75" customHeight="1" x14ac:dyDescent="0.2"/>
    <row r="4749" ht="12.75" customHeight="1" x14ac:dyDescent="0.2"/>
    <row r="4750" ht="12.75" customHeight="1" x14ac:dyDescent="0.2"/>
    <row r="4751" ht="12.75" customHeight="1" x14ac:dyDescent="0.2"/>
    <row r="4752" ht="12.75" customHeight="1" x14ac:dyDescent="0.2"/>
    <row r="4753" ht="12.75" customHeight="1" x14ac:dyDescent="0.2"/>
    <row r="4754" ht="12.75" customHeight="1" x14ac:dyDescent="0.2"/>
    <row r="4755" ht="12.75" customHeight="1" x14ac:dyDescent="0.2"/>
    <row r="4756" ht="12.75" customHeight="1" x14ac:dyDescent="0.2"/>
    <row r="4757" ht="12.75" customHeight="1" x14ac:dyDescent="0.2"/>
    <row r="4758" ht="12.75" customHeight="1" x14ac:dyDescent="0.2"/>
    <row r="4759" ht="12.75" customHeight="1" x14ac:dyDescent="0.2"/>
    <row r="4760" ht="12.75" customHeight="1" x14ac:dyDescent="0.2"/>
    <row r="4761" ht="12.75" customHeight="1" x14ac:dyDescent="0.2"/>
    <row r="4762" ht="12.75" customHeight="1" x14ac:dyDescent="0.2"/>
    <row r="4763" ht="12.75" customHeight="1" x14ac:dyDescent="0.2"/>
    <row r="4764" ht="12.75" customHeight="1" x14ac:dyDescent="0.2"/>
    <row r="4765" ht="12.75" customHeight="1" x14ac:dyDescent="0.2"/>
    <row r="4766" ht="12.75" customHeight="1" x14ac:dyDescent="0.2"/>
    <row r="4767" ht="12.75" customHeight="1" x14ac:dyDescent="0.2"/>
    <row r="4768" ht="12.75" customHeight="1" x14ac:dyDescent="0.2"/>
    <row r="4769" ht="12.75" customHeight="1" x14ac:dyDescent="0.2"/>
    <row r="4770" ht="12.75" customHeight="1" x14ac:dyDescent="0.2"/>
    <row r="4771" ht="12.75" customHeight="1" x14ac:dyDescent="0.2"/>
    <row r="4772" ht="12.75" customHeight="1" x14ac:dyDescent="0.2"/>
    <row r="4773" ht="12.75" customHeight="1" x14ac:dyDescent="0.2"/>
    <row r="4774" ht="12.75" customHeight="1" x14ac:dyDescent="0.2"/>
    <row r="4775" ht="12.75" customHeight="1" x14ac:dyDescent="0.2"/>
    <row r="4776" ht="12.75" customHeight="1" x14ac:dyDescent="0.2"/>
    <row r="4777" ht="12.75" customHeight="1" x14ac:dyDescent="0.2"/>
    <row r="4778" ht="12.75" customHeight="1" x14ac:dyDescent="0.2"/>
    <row r="4779" ht="12.75" customHeight="1" x14ac:dyDescent="0.2"/>
    <row r="4780" ht="12.75" customHeight="1" x14ac:dyDescent="0.2"/>
    <row r="4781" ht="12.75" customHeight="1" x14ac:dyDescent="0.2"/>
    <row r="4782" ht="12.75" customHeight="1" x14ac:dyDescent="0.2"/>
    <row r="4783" ht="12.75" customHeight="1" x14ac:dyDescent="0.2"/>
    <row r="4784" ht="12.75" customHeight="1" x14ac:dyDescent="0.2"/>
    <row r="4785" ht="12.75" customHeight="1" x14ac:dyDescent="0.2"/>
    <row r="4786" ht="12.75" customHeight="1" x14ac:dyDescent="0.2"/>
    <row r="4787" ht="12.75" customHeight="1" x14ac:dyDescent="0.2"/>
    <row r="4788" ht="12.75" customHeight="1" x14ac:dyDescent="0.2"/>
    <row r="4789" ht="12.75" customHeight="1" x14ac:dyDescent="0.2"/>
    <row r="4790" ht="12.75" customHeight="1" x14ac:dyDescent="0.2"/>
    <row r="4791" ht="12.75" customHeight="1" x14ac:dyDescent="0.2"/>
    <row r="4792" ht="12.75" customHeight="1" x14ac:dyDescent="0.2"/>
    <row r="4793" ht="12.75" customHeight="1" x14ac:dyDescent="0.2"/>
    <row r="4794" ht="12.75" customHeight="1" x14ac:dyDescent="0.2"/>
    <row r="4795" ht="12.75" customHeight="1" x14ac:dyDescent="0.2"/>
    <row r="4796" ht="12.75" customHeight="1" x14ac:dyDescent="0.2"/>
    <row r="4797" ht="12.75" customHeight="1" x14ac:dyDescent="0.2"/>
    <row r="4798" ht="12.75" customHeight="1" x14ac:dyDescent="0.2"/>
    <row r="4799" ht="12.75" customHeight="1" x14ac:dyDescent="0.2"/>
    <row r="4800" ht="12.75" customHeight="1" x14ac:dyDescent="0.2"/>
    <row r="4801" ht="12.75" customHeight="1" x14ac:dyDescent="0.2"/>
    <row r="4802" ht="12.75" customHeight="1" x14ac:dyDescent="0.2"/>
    <row r="4803" ht="12.75" customHeight="1" x14ac:dyDescent="0.2"/>
    <row r="4804" ht="12.75" customHeight="1" x14ac:dyDescent="0.2"/>
    <row r="4805" ht="12.75" customHeight="1" x14ac:dyDescent="0.2"/>
    <row r="4806" ht="12.75" customHeight="1" x14ac:dyDescent="0.2"/>
    <row r="4807" ht="12.75" customHeight="1" x14ac:dyDescent="0.2"/>
    <row r="4808" ht="12.75" customHeight="1" x14ac:dyDescent="0.2"/>
    <row r="4809" ht="12.75" customHeight="1" x14ac:dyDescent="0.2"/>
    <row r="4810" ht="12.75" customHeight="1" x14ac:dyDescent="0.2"/>
    <row r="4811" ht="12.75" customHeight="1" x14ac:dyDescent="0.2"/>
    <row r="4812" ht="12.75" customHeight="1" x14ac:dyDescent="0.2"/>
    <row r="4813" ht="12.75" customHeight="1" x14ac:dyDescent="0.2"/>
    <row r="4814" ht="12.75" customHeight="1" x14ac:dyDescent="0.2"/>
    <row r="4815" ht="12.75" customHeight="1" x14ac:dyDescent="0.2"/>
    <row r="4816" ht="12.75" customHeight="1" x14ac:dyDescent="0.2"/>
    <row r="4817" ht="12.75" customHeight="1" x14ac:dyDescent="0.2"/>
    <row r="4818" ht="12.75" customHeight="1" x14ac:dyDescent="0.2"/>
    <row r="4819" ht="12.75" customHeight="1" x14ac:dyDescent="0.2"/>
    <row r="4820" ht="12.75" customHeight="1" x14ac:dyDescent="0.2"/>
    <row r="4821" ht="12.75" customHeight="1" x14ac:dyDescent="0.2"/>
    <row r="4822" ht="12.75" customHeight="1" x14ac:dyDescent="0.2"/>
    <row r="4823" ht="12.75" customHeight="1" x14ac:dyDescent="0.2"/>
    <row r="4824" ht="12.75" customHeight="1" x14ac:dyDescent="0.2"/>
    <row r="4825" ht="12.75" customHeight="1" x14ac:dyDescent="0.2"/>
    <row r="4826" ht="12.75" customHeight="1" x14ac:dyDescent="0.2"/>
    <row r="4827" ht="12.75" customHeight="1" x14ac:dyDescent="0.2"/>
    <row r="4828" ht="12.75" customHeight="1" x14ac:dyDescent="0.2"/>
    <row r="4829" ht="12.75" customHeight="1" x14ac:dyDescent="0.2"/>
    <row r="4830" ht="12.75" customHeight="1" x14ac:dyDescent="0.2"/>
    <row r="4831" ht="12.75" customHeight="1" x14ac:dyDescent="0.2"/>
    <row r="4832" ht="12.75" customHeight="1" x14ac:dyDescent="0.2"/>
    <row r="4833" ht="12.75" customHeight="1" x14ac:dyDescent="0.2"/>
    <row r="4834" ht="12.75" customHeight="1" x14ac:dyDescent="0.2"/>
    <row r="4835" ht="12.75" customHeight="1" x14ac:dyDescent="0.2"/>
    <row r="4836" ht="12.75" customHeight="1" x14ac:dyDescent="0.2"/>
    <row r="4837" ht="12.75" customHeight="1" x14ac:dyDescent="0.2"/>
    <row r="4838" ht="12.75" customHeight="1" x14ac:dyDescent="0.2"/>
    <row r="4839" ht="12.75" customHeight="1" x14ac:dyDescent="0.2"/>
    <row r="4840" ht="12.75" customHeight="1" x14ac:dyDescent="0.2"/>
    <row r="4841" ht="12.75" customHeight="1" x14ac:dyDescent="0.2"/>
    <row r="4842" ht="12.75" customHeight="1" x14ac:dyDescent="0.2"/>
    <row r="4843" ht="12.75" customHeight="1" x14ac:dyDescent="0.2"/>
    <row r="4844" ht="12.75" customHeight="1" x14ac:dyDescent="0.2"/>
    <row r="4845" ht="12.75" customHeight="1" x14ac:dyDescent="0.2"/>
    <row r="4846" ht="12.75" customHeight="1" x14ac:dyDescent="0.2"/>
    <row r="4847" ht="12.75" customHeight="1" x14ac:dyDescent="0.2"/>
    <row r="4848" ht="12.75" customHeight="1" x14ac:dyDescent="0.2"/>
    <row r="4849" ht="12.75" customHeight="1" x14ac:dyDescent="0.2"/>
    <row r="4850" ht="12.75" customHeight="1" x14ac:dyDescent="0.2"/>
    <row r="4851" ht="12.75" customHeight="1" x14ac:dyDescent="0.2"/>
    <row r="4852" ht="12.75" customHeight="1" x14ac:dyDescent="0.2"/>
    <row r="4853" ht="12.75" customHeight="1" x14ac:dyDescent="0.2"/>
    <row r="4854" ht="12.75" customHeight="1" x14ac:dyDescent="0.2"/>
    <row r="4855" ht="12.75" customHeight="1" x14ac:dyDescent="0.2"/>
    <row r="4856" ht="12.75" customHeight="1" x14ac:dyDescent="0.2"/>
    <row r="4857" ht="12.75" customHeight="1" x14ac:dyDescent="0.2"/>
    <row r="4858" ht="12.75" customHeight="1" x14ac:dyDescent="0.2"/>
    <row r="4859" ht="12.75" customHeight="1" x14ac:dyDescent="0.2"/>
    <row r="4860" ht="12.75" customHeight="1" x14ac:dyDescent="0.2"/>
    <row r="4861" ht="12.75" customHeight="1" x14ac:dyDescent="0.2"/>
    <row r="4862" ht="12.75" customHeight="1" x14ac:dyDescent="0.2"/>
    <row r="4863" ht="12.75" customHeight="1" x14ac:dyDescent="0.2"/>
    <row r="4864" ht="12.75" customHeight="1" x14ac:dyDescent="0.2"/>
    <row r="4865" ht="12.75" customHeight="1" x14ac:dyDescent="0.2"/>
    <row r="4866" ht="12.75" customHeight="1" x14ac:dyDescent="0.2"/>
    <row r="4867" ht="12.75" customHeight="1" x14ac:dyDescent="0.2"/>
    <row r="4868" ht="12.75" customHeight="1" x14ac:dyDescent="0.2"/>
    <row r="4869" ht="12.75" customHeight="1" x14ac:dyDescent="0.2"/>
    <row r="4870" ht="12.75" customHeight="1" x14ac:dyDescent="0.2"/>
    <row r="4871" ht="12.75" customHeight="1" x14ac:dyDescent="0.2"/>
    <row r="4872" ht="12.75" customHeight="1" x14ac:dyDescent="0.2"/>
    <row r="4873" ht="12.75" customHeight="1" x14ac:dyDescent="0.2"/>
    <row r="4874" ht="12.75" customHeight="1" x14ac:dyDescent="0.2"/>
    <row r="4875" ht="12.75" customHeight="1" x14ac:dyDescent="0.2"/>
    <row r="4876" ht="12.75" customHeight="1" x14ac:dyDescent="0.2"/>
    <row r="4877" ht="12.75" customHeight="1" x14ac:dyDescent="0.2"/>
    <row r="4878" ht="12.75" customHeight="1" x14ac:dyDescent="0.2"/>
    <row r="4879" ht="12.75" customHeight="1" x14ac:dyDescent="0.2"/>
    <row r="4880" ht="12.75" customHeight="1" x14ac:dyDescent="0.2"/>
    <row r="4881" ht="12.75" customHeight="1" x14ac:dyDescent="0.2"/>
    <row r="4882" ht="12.75" customHeight="1" x14ac:dyDescent="0.2"/>
    <row r="4883" ht="12.75" customHeight="1" x14ac:dyDescent="0.2"/>
    <row r="4884" ht="12.75" customHeight="1" x14ac:dyDescent="0.2"/>
    <row r="4885" ht="12.75" customHeight="1" x14ac:dyDescent="0.2"/>
    <row r="4886" ht="12.75" customHeight="1" x14ac:dyDescent="0.2"/>
    <row r="4887" ht="12.75" customHeight="1" x14ac:dyDescent="0.2"/>
    <row r="4888" ht="12.75" customHeight="1" x14ac:dyDescent="0.2"/>
    <row r="4889" ht="12.75" customHeight="1" x14ac:dyDescent="0.2"/>
    <row r="4890" ht="12.75" customHeight="1" x14ac:dyDescent="0.2"/>
    <row r="4891" ht="12.75" customHeight="1" x14ac:dyDescent="0.2"/>
    <row r="4892" ht="12.75" customHeight="1" x14ac:dyDescent="0.2"/>
    <row r="4893" ht="12.75" customHeight="1" x14ac:dyDescent="0.2"/>
    <row r="4894" ht="12.75" customHeight="1" x14ac:dyDescent="0.2"/>
    <row r="4895" ht="12.75" customHeight="1" x14ac:dyDescent="0.2"/>
    <row r="4896" ht="12.75" customHeight="1" x14ac:dyDescent="0.2"/>
    <row r="4897" ht="12.75" customHeight="1" x14ac:dyDescent="0.2"/>
    <row r="4898" ht="12.75" customHeight="1" x14ac:dyDescent="0.2"/>
    <row r="4899" ht="12.75" customHeight="1" x14ac:dyDescent="0.2"/>
    <row r="4900" ht="12.75" customHeight="1" x14ac:dyDescent="0.2"/>
    <row r="4901" ht="12.75" customHeight="1" x14ac:dyDescent="0.2"/>
    <row r="4902" ht="12.75" customHeight="1" x14ac:dyDescent="0.2"/>
    <row r="4903" ht="12.75" customHeight="1" x14ac:dyDescent="0.2"/>
    <row r="4904" ht="12.75" customHeight="1" x14ac:dyDescent="0.2"/>
    <row r="4905" ht="12.75" customHeight="1" x14ac:dyDescent="0.2"/>
    <row r="4906" ht="12.75" customHeight="1" x14ac:dyDescent="0.2"/>
    <row r="4907" ht="12.75" customHeight="1" x14ac:dyDescent="0.2"/>
    <row r="4908" ht="12.75" customHeight="1" x14ac:dyDescent="0.2"/>
    <row r="4909" ht="12.75" customHeight="1" x14ac:dyDescent="0.2"/>
    <row r="4910" ht="12.75" customHeight="1" x14ac:dyDescent="0.2"/>
    <row r="4911" ht="12.75" customHeight="1" x14ac:dyDescent="0.2"/>
    <row r="4912" ht="12.75" customHeight="1" x14ac:dyDescent="0.2"/>
    <row r="4913" ht="12.75" customHeight="1" x14ac:dyDescent="0.2"/>
    <row r="4914" ht="12.75" customHeight="1" x14ac:dyDescent="0.2"/>
    <row r="4915" ht="12.75" customHeight="1" x14ac:dyDescent="0.2"/>
    <row r="4916" ht="12.75" customHeight="1" x14ac:dyDescent="0.2"/>
    <row r="4917" ht="12.75" customHeight="1" x14ac:dyDescent="0.2"/>
    <row r="4918" ht="12.75" customHeight="1" x14ac:dyDescent="0.2"/>
    <row r="4919" ht="12.75" customHeight="1" x14ac:dyDescent="0.2"/>
    <row r="4920" ht="12.75" customHeight="1" x14ac:dyDescent="0.2"/>
    <row r="4921" ht="12.75" customHeight="1" x14ac:dyDescent="0.2"/>
    <row r="4922" ht="12.75" customHeight="1" x14ac:dyDescent="0.2"/>
    <row r="4923" ht="12.75" customHeight="1" x14ac:dyDescent="0.2"/>
    <row r="4924" ht="12.75" customHeight="1" x14ac:dyDescent="0.2"/>
    <row r="4925" ht="12.75" customHeight="1" x14ac:dyDescent="0.2"/>
    <row r="4926" ht="12.75" customHeight="1" x14ac:dyDescent="0.2"/>
    <row r="4927" ht="12.75" customHeight="1" x14ac:dyDescent="0.2"/>
    <row r="4928" ht="12.75" customHeight="1" x14ac:dyDescent="0.2"/>
    <row r="4929" ht="12.75" customHeight="1" x14ac:dyDescent="0.2"/>
    <row r="4930" ht="12.75" customHeight="1" x14ac:dyDescent="0.2"/>
    <row r="4931" ht="12.75" customHeight="1" x14ac:dyDescent="0.2"/>
    <row r="4932" ht="12.75" customHeight="1" x14ac:dyDescent="0.2"/>
    <row r="4933" ht="12.75" customHeight="1" x14ac:dyDescent="0.2"/>
    <row r="4934" ht="12.75" customHeight="1" x14ac:dyDescent="0.2"/>
    <row r="4935" ht="12.75" customHeight="1" x14ac:dyDescent="0.2"/>
    <row r="4936" ht="12.75" customHeight="1" x14ac:dyDescent="0.2"/>
    <row r="4937" ht="12.75" customHeight="1" x14ac:dyDescent="0.2"/>
    <row r="4938" ht="12.75" customHeight="1" x14ac:dyDescent="0.2"/>
    <row r="4939" ht="12.75" customHeight="1" x14ac:dyDescent="0.2"/>
    <row r="4940" ht="12.75" customHeight="1" x14ac:dyDescent="0.2"/>
    <row r="4941" ht="12.75" customHeight="1" x14ac:dyDescent="0.2"/>
    <row r="4942" ht="12.75" customHeight="1" x14ac:dyDescent="0.2"/>
    <row r="4943" ht="12.75" customHeight="1" x14ac:dyDescent="0.2"/>
    <row r="4944" ht="12.75" customHeight="1" x14ac:dyDescent="0.2"/>
    <row r="4945" ht="12.75" customHeight="1" x14ac:dyDescent="0.2"/>
    <row r="4946" ht="12.75" customHeight="1" x14ac:dyDescent="0.2"/>
    <row r="4947" ht="12.75" customHeight="1" x14ac:dyDescent="0.2"/>
    <row r="4948" ht="12.75" customHeight="1" x14ac:dyDescent="0.2"/>
    <row r="4949" ht="12.75" customHeight="1" x14ac:dyDescent="0.2"/>
    <row r="4950" ht="12.75" customHeight="1" x14ac:dyDescent="0.2"/>
    <row r="4951" ht="12.75" customHeight="1" x14ac:dyDescent="0.2"/>
    <row r="4952" ht="12.75" customHeight="1" x14ac:dyDescent="0.2"/>
    <row r="4953" ht="12.75" customHeight="1" x14ac:dyDescent="0.2"/>
    <row r="4954" ht="12.75" customHeight="1" x14ac:dyDescent="0.2"/>
    <row r="4955" ht="12.75" customHeight="1" x14ac:dyDescent="0.2"/>
    <row r="4956" ht="12.75" customHeight="1" x14ac:dyDescent="0.2"/>
    <row r="4957" ht="12.75" customHeight="1" x14ac:dyDescent="0.2"/>
    <row r="4958" ht="12.75" customHeight="1" x14ac:dyDescent="0.2"/>
    <row r="4959" ht="12.75" customHeight="1" x14ac:dyDescent="0.2"/>
    <row r="4960" ht="12.75" customHeight="1" x14ac:dyDescent="0.2"/>
    <row r="4961" ht="12.75" customHeight="1" x14ac:dyDescent="0.2"/>
    <row r="4962" ht="12.75" customHeight="1" x14ac:dyDescent="0.2"/>
    <row r="4963" ht="12.75" customHeight="1" x14ac:dyDescent="0.2"/>
    <row r="4964" ht="12.75" customHeight="1" x14ac:dyDescent="0.2"/>
    <row r="4965" ht="12.75" customHeight="1" x14ac:dyDescent="0.2"/>
    <row r="4966" ht="12.75" customHeight="1" x14ac:dyDescent="0.2"/>
    <row r="4967" ht="12.75" customHeight="1" x14ac:dyDescent="0.2"/>
    <row r="4968" ht="12.75" customHeight="1" x14ac:dyDescent="0.2"/>
    <row r="4969" ht="12.75" customHeight="1" x14ac:dyDescent="0.2"/>
    <row r="4970" ht="12.75" customHeight="1" x14ac:dyDescent="0.2"/>
    <row r="4971" ht="12.75" customHeight="1" x14ac:dyDescent="0.2"/>
    <row r="4972" ht="12.75" customHeight="1" x14ac:dyDescent="0.2"/>
    <row r="4973" ht="12.75" customHeight="1" x14ac:dyDescent="0.2"/>
    <row r="4974" ht="12.75" customHeight="1" x14ac:dyDescent="0.2"/>
    <row r="4975" ht="12.75" customHeight="1" x14ac:dyDescent="0.2"/>
    <row r="4976" ht="12.75" customHeight="1" x14ac:dyDescent="0.2"/>
    <row r="4977" ht="12.75" customHeight="1" x14ac:dyDescent="0.2"/>
    <row r="4978" ht="12.75" customHeight="1" x14ac:dyDescent="0.2"/>
    <row r="4979" ht="12.75" customHeight="1" x14ac:dyDescent="0.2"/>
    <row r="4980" ht="12.75" customHeight="1" x14ac:dyDescent="0.2"/>
    <row r="4981" ht="12.75" customHeight="1" x14ac:dyDescent="0.2"/>
    <row r="4982" ht="12.75" customHeight="1" x14ac:dyDescent="0.2"/>
    <row r="4983" ht="12.75" customHeight="1" x14ac:dyDescent="0.2"/>
    <row r="4984" ht="12.75" customHeight="1" x14ac:dyDescent="0.2"/>
    <row r="4985" ht="12.75" customHeight="1" x14ac:dyDescent="0.2"/>
    <row r="4986" ht="12.75" customHeight="1" x14ac:dyDescent="0.2"/>
    <row r="4987" ht="12.75" customHeight="1" x14ac:dyDescent="0.2"/>
    <row r="4988" ht="12.75" customHeight="1" x14ac:dyDescent="0.2"/>
    <row r="4989" ht="12.75" customHeight="1" x14ac:dyDescent="0.2"/>
    <row r="4990" ht="12.75" customHeight="1" x14ac:dyDescent="0.2"/>
    <row r="4991" ht="12.75" customHeight="1" x14ac:dyDescent="0.2"/>
    <row r="4992" ht="12.75" customHeight="1" x14ac:dyDescent="0.2"/>
    <row r="4993" ht="12.75" customHeight="1" x14ac:dyDescent="0.2"/>
    <row r="4994" ht="12.75" customHeight="1" x14ac:dyDescent="0.2"/>
    <row r="4995" ht="12.75" customHeight="1" x14ac:dyDescent="0.2"/>
    <row r="4996" ht="12.75" customHeight="1" x14ac:dyDescent="0.2"/>
    <row r="4997" ht="12.75" customHeight="1" x14ac:dyDescent="0.2"/>
    <row r="4998" ht="12.75" customHeight="1" x14ac:dyDescent="0.2"/>
    <row r="4999" ht="12.75" customHeight="1" x14ac:dyDescent="0.2"/>
    <row r="5000" ht="12.75" customHeight="1" x14ac:dyDescent="0.2"/>
    <row r="5001" ht="12.75" customHeight="1" x14ac:dyDescent="0.2"/>
    <row r="5002" ht="12.75" customHeight="1" x14ac:dyDescent="0.2"/>
    <row r="5003" ht="12.75" customHeight="1" x14ac:dyDescent="0.2"/>
    <row r="5004" ht="12.75" customHeight="1" x14ac:dyDescent="0.2"/>
    <row r="5005" ht="12.75" customHeight="1" x14ac:dyDescent="0.2"/>
    <row r="5006" ht="12.75" customHeight="1" x14ac:dyDescent="0.2"/>
    <row r="5007" ht="12.75" customHeight="1" x14ac:dyDescent="0.2"/>
    <row r="5008" ht="12.75" customHeight="1" x14ac:dyDescent="0.2"/>
    <row r="5009" ht="12.75" customHeight="1" x14ac:dyDescent="0.2"/>
    <row r="5010" ht="12.75" customHeight="1" x14ac:dyDescent="0.2"/>
    <row r="5011" ht="12.75" customHeight="1" x14ac:dyDescent="0.2"/>
    <row r="5012" ht="12.75" customHeight="1" x14ac:dyDescent="0.2"/>
    <row r="5013" ht="12.75" customHeight="1" x14ac:dyDescent="0.2"/>
    <row r="5014" ht="12.75" customHeight="1" x14ac:dyDescent="0.2"/>
    <row r="5015" ht="12.75" customHeight="1" x14ac:dyDescent="0.2"/>
    <row r="5016" ht="12.75" customHeight="1" x14ac:dyDescent="0.2"/>
    <row r="5017" ht="12.75" customHeight="1" x14ac:dyDescent="0.2"/>
    <row r="5018" ht="12.75" customHeight="1" x14ac:dyDescent="0.2"/>
    <row r="5019" ht="12.75" customHeight="1" x14ac:dyDescent="0.2"/>
    <row r="5020" ht="12.75" customHeight="1" x14ac:dyDescent="0.2"/>
    <row r="5021" ht="12.75" customHeight="1" x14ac:dyDescent="0.2"/>
    <row r="5022" ht="12.75" customHeight="1" x14ac:dyDescent="0.2"/>
    <row r="5023" ht="12.75" customHeight="1" x14ac:dyDescent="0.2"/>
    <row r="5024" ht="12.75" customHeight="1" x14ac:dyDescent="0.2"/>
    <row r="5025" ht="12.75" customHeight="1" x14ac:dyDescent="0.2"/>
    <row r="5026" ht="12.75" customHeight="1" x14ac:dyDescent="0.2"/>
    <row r="5027" ht="12.75" customHeight="1" x14ac:dyDescent="0.2"/>
    <row r="5028" ht="12.75" customHeight="1" x14ac:dyDescent="0.2"/>
    <row r="5029" ht="12.75" customHeight="1" x14ac:dyDescent="0.2"/>
    <row r="5030" ht="12.75" customHeight="1" x14ac:dyDescent="0.2"/>
    <row r="5031" ht="12.75" customHeight="1" x14ac:dyDescent="0.2"/>
    <row r="5032" ht="12.75" customHeight="1" x14ac:dyDescent="0.2"/>
    <row r="5033" ht="12.75" customHeight="1" x14ac:dyDescent="0.2"/>
    <row r="5034" ht="12.75" customHeight="1" x14ac:dyDescent="0.2"/>
    <row r="5035" ht="12.75" customHeight="1" x14ac:dyDescent="0.2"/>
    <row r="5036" ht="12.75" customHeight="1" x14ac:dyDescent="0.2"/>
    <row r="5037" ht="12.75" customHeight="1" x14ac:dyDescent="0.2"/>
    <row r="5038" ht="12.75" customHeight="1" x14ac:dyDescent="0.2"/>
    <row r="5039" ht="12.75" customHeight="1" x14ac:dyDescent="0.2"/>
    <row r="5040" ht="12.75" customHeight="1" x14ac:dyDescent="0.2"/>
    <row r="5041" ht="12.75" customHeight="1" x14ac:dyDescent="0.2"/>
    <row r="5042" ht="12.75" customHeight="1" x14ac:dyDescent="0.2"/>
    <row r="5043" ht="12.75" customHeight="1" x14ac:dyDescent="0.2"/>
    <row r="5044" ht="12.75" customHeight="1" x14ac:dyDescent="0.2"/>
    <row r="5045" ht="12.75" customHeight="1" x14ac:dyDescent="0.2"/>
    <row r="5046" ht="12.75" customHeight="1" x14ac:dyDescent="0.2"/>
    <row r="5047" ht="12.75" customHeight="1" x14ac:dyDescent="0.2"/>
    <row r="5048" ht="12.75" customHeight="1" x14ac:dyDescent="0.2"/>
    <row r="5049" ht="12.75" customHeight="1" x14ac:dyDescent="0.2"/>
    <row r="5050" ht="12.75" customHeight="1" x14ac:dyDescent="0.2"/>
    <row r="5051" ht="12.75" customHeight="1" x14ac:dyDescent="0.2"/>
    <row r="5052" ht="12.75" customHeight="1" x14ac:dyDescent="0.2"/>
    <row r="5053" ht="12.75" customHeight="1" x14ac:dyDescent="0.2"/>
    <row r="5054" ht="12.75" customHeight="1" x14ac:dyDescent="0.2"/>
    <row r="5055" ht="12.75" customHeight="1" x14ac:dyDescent="0.2"/>
    <row r="5056" ht="12.75" customHeight="1" x14ac:dyDescent="0.2"/>
    <row r="5057" ht="12.75" customHeight="1" x14ac:dyDescent="0.2"/>
    <row r="5058" ht="12.75" customHeight="1" x14ac:dyDescent="0.2"/>
    <row r="5059" ht="12.75" customHeight="1" x14ac:dyDescent="0.2"/>
    <row r="5060" ht="12.75" customHeight="1" x14ac:dyDescent="0.2"/>
    <row r="5061" ht="12.75" customHeight="1" x14ac:dyDescent="0.2"/>
    <row r="5062" ht="12.75" customHeight="1" x14ac:dyDescent="0.2"/>
    <row r="5063" ht="12.75" customHeight="1" x14ac:dyDescent="0.2"/>
    <row r="5064" ht="12.75" customHeight="1" x14ac:dyDescent="0.2"/>
    <row r="5065" ht="12.75" customHeight="1" x14ac:dyDescent="0.2"/>
    <row r="5066" ht="12.75" customHeight="1" x14ac:dyDescent="0.2"/>
    <row r="5067" ht="12.75" customHeight="1" x14ac:dyDescent="0.2"/>
    <row r="5068" ht="12.75" customHeight="1" x14ac:dyDescent="0.2"/>
    <row r="5069" ht="12.75" customHeight="1" x14ac:dyDescent="0.2"/>
    <row r="5070" ht="12.75" customHeight="1" x14ac:dyDescent="0.2"/>
    <row r="5071" ht="12.75" customHeight="1" x14ac:dyDescent="0.2"/>
    <row r="5072" ht="12.75" customHeight="1" x14ac:dyDescent="0.2"/>
    <row r="5073" ht="12.75" customHeight="1" x14ac:dyDescent="0.2"/>
    <row r="5074" ht="12.75" customHeight="1" x14ac:dyDescent="0.2"/>
    <row r="5075" ht="12.75" customHeight="1" x14ac:dyDescent="0.2"/>
    <row r="5076" ht="12.75" customHeight="1" x14ac:dyDescent="0.2"/>
    <row r="5077" ht="12.75" customHeight="1" x14ac:dyDescent="0.2"/>
    <row r="5078" ht="12.75" customHeight="1" x14ac:dyDescent="0.2"/>
    <row r="5079" ht="12.75" customHeight="1" x14ac:dyDescent="0.2"/>
    <row r="5080" ht="12.75" customHeight="1" x14ac:dyDescent="0.2"/>
    <row r="5081" ht="12.75" customHeight="1" x14ac:dyDescent="0.2"/>
    <row r="5082" ht="12.75" customHeight="1" x14ac:dyDescent="0.2"/>
    <row r="5083" ht="12.75" customHeight="1" x14ac:dyDescent="0.2"/>
    <row r="5084" ht="12.75" customHeight="1" x14ac:dyDescent="0.2"/>
    <row r="5085" ht="12.75" customHeight="1" x14ac:dyDescent="0.2"/>
    <row r="5086" ht="12.75" customHeight="1" x14ac:dyDescent="0.2"/>
    <row r="5087" ht="12.75" customHeight="1" x14ac:dyDescent="0.2"/>
    <row r="5088" ht="12.75" customHeight="1" x14ac:dyDescent="0.2"/>
    <row r="5089" ht="12.75" customHeight="1" x14ac:dyDescent="0.2"/>
    <row r="5090" ht="12.75" customHeight="1" x14ac:dyDescent="0.2"/>
    <row r="5091" ht="12.75" customHeight="1" x14ac:dyDescent="0.2"/>
    <row r="5092" ht="12.75" customHeight="1" x14ac:dyDescent="0.2"/>
    <row r="5093" ht="12.75" customHeight="1" x14ac:dyDescent="0.2"/>
    <row r="5094" ht="12.75" customHeight="1" x14ac:dyDescent="0.2"/>
    <row r="5095" ht="12.75" customHeight="1" x14ac:dyDescent="0.2"/>
    <row r="5096" ht="12.75" customHeight="1" x14ac:dyDescent="0.2"/>
    <row r="5097" ht="12.75" customHeight="1" x14ac:dyDescent="0.2"/>
    <row r="5098" ht="12.75" customHeight="1" x14ac:dyDescent="0.2"/>
    <row r="5099" ht="12.75" customHeight="1" x14ac:dyDescent="0.2"/>
    <row r="5100" ht="12.75" customHeight="1" x14ac:dyDescent="0.2"/>
    <row r="5101" ht="12.75" customHeight="1" x14ac:dyDescent="0.2"/>
    <row r="5102" ht="12.75" customHeight="1" x14ac:dyDescent="0.2"/>
    <row r="5103" ht="12.75" customHeight="1" x14ac:dyDescent="0.2"/>
    <row r="5104" ht="12.75" customHeight="1" x14ac:dyDescent="0.2"/>
    <row r="5105" ht="12.75" customHeight="1" x14ac:dyDescent="0.2"/>
    <row r="5106" ht="12.75" customHeight="1" x14ac:dyDescent="0.2"/>
    <row r="5107" ht="12.75" customHeight="1" x14ac:dyDescent="0.2"/>
    <row r="5108" ht="12.75" customHeight="1" x14ac:dyDescent="0.2"/>
    <row r="5109" ht="12.75" customHeight="1" x14ac:dyDescent="0.2"/>
    <row r="5110" ht="12.75" customHeight="1" x14ac:dyDescent="0.2"/>
    <row r="5111" ht="12.75" customHeight="1" x14ac:dyDescent="0.2"/>
    <row r="5112" ht="12.75" customHeight="1" x14ac:dyDescent="0.2"/>
    <row r="5113" ht="12.75" customHeight="1" x14ac:dyDescent="0.2"/>
    <row r="5114" ht="12.75" customHeight="1" x14ac:dyDescent="0.2"/>
    <row r="5115" ht="12.75" customHeight="1" x14ac:dyDescent="0.2"/>
    <row r="5116" ht="12.75" customHeight="1" x14ac:dyDescent="0.2"/>
    <row r="5117" ht="12.75" customHeight="1" x14ac:dyDescent="0.2"/>
    <row r="5118" ht="12.75" customHeight="1" x14ac:dyDescent="0.2"/>
    <row r="5119" ht="12.75" customHeight="1" x14ac:dyDescent="0.2"/>
    <row r="5120" ht="12.75" customHeight="1" x14ac:dyDescent="0.2"/>
    <row r="5121" ht="12.75" customHeight="1" x14ac:dyDescent="0.2"/>
    <row r="5122" ht="12.75" customHeight="1" x14ac:dyDescent="0.2"/>
    <row r="5123" ht="12.75" customHeight="1" x14ac:dyDescent="0.2"/>
    <row r="5124" ht="12.75" customHeight="1" x14ac:dyDescent="0.2"/>
    <row r="5125" ht="12.75" customHeight="1" x14ac:dyDescent="0.2"/>
    <row r="5126" ht="12.75" customHeight="1" x14ac:dyDescent="0.2"/>
    <row r="5127" ht="12.75" customHeight="1" x14ac:dyDescent="0.2"/>
    <row r="5128" ht="12.75" customHeight="1" x14ac:dyDescent="0.2"/>
    <row r="5129" ht="12.75" customHeight="1" x14ac:dyDescent="0.2"/>
    <row r="5130" ht="12.75" customHeight="1" x14ac:dyDescent="0.2"/>
    <row r="5131" ht="12.75" customHeight="1" x14ac:dyDescent="0.2"/>
    <row r="5132" ht="12.75" customHeight="1" x14ac:dyDescent="0.2"/>
    <row r="5133" ht="12.75" customHeight="1" x14ac:dyDescent="0.2"/>
    <row r="5134" ht="12.75" customHeight="1" x14ac:dyDescent="0.2"/>
    <row r="5135" ht="12.75" customHeight="1" x14ac:dyDescent="0.2"/>
    <row r="5136" ht="12.75" customHeight="1" x14ac:dyDescent="0.2"/>
    <row r="5137" ht="12.75" customHeight="1" x14ac:dyDescent="0.2"/>
    <row r="5138" ht="12.75" customHeight="1" x14ac:dyDescent="0.2"/>
    <row r="5139" ht="12.75" customHeight="1" x14ac:dyDescent="0.2"/>
    <row r="5140" ht="12.75" customHeight="1" x14ac:dyDescent="0.2"/>
    <row r="5141" ht="12.75" customHeight="1" x14ac:dyDescent="0.2"/>
    <row r="5142" ht="12.75" customHeight="1" x14ac:dyDescent="0.2"/>
    <row r="5143" ht="12.75" customHeight="1" x14ac:dyDescent="0.2"/>
    <row r="5144" ht="12.75" customHeight="1" x14ac:dyDescent="0.2"/>
    <row r="5145" ht="12.75" customHeight="1" x14ac:dyDescent="0.2"/>
    <row r="5146" ht="12.75" customHeight="1" x14ac:dyDescent="0.2"/>
    <row r="5147" ht="12.75" customHeight="1" x14ac:dyDescent="0.2"/>
    <row r="5148" ht="12.75" customHeight="1" x14ac:dyDescent="0.2"/>
    <row r="5149" ht="12.75" customHeight="1" x14ac:dyDescent="0.2"/>
    <row r="5150" ht="12.75" customHeight="1" x14ac:dyDescent="0.2"/>
    <row r="5151" ht="12.75" customHeight="1" x14ac:dyDescent="0.2"/>
    <row r="5152" ht="12.75" customHeight="1" x14ac:dyDescent="0.2"/>
    <row r="5153" ht="12.75" customHeight="1" x14ac:dyDescent="0.2"/>
    <row r="5154" ht="12.75" customHeight="1" x14ac:dyDescent="0.2"/>
    <row r="5155" ht="12.75" customHeight="1" x14ac:dyDescent="0.2"/>
    <row r="5156" ht="12.75" customHeight="1" x14ac:dyDescent="0.2"/>
    <row r="5157" ht="12.75" customHeight="1" x14ac:dyDescent="0.2"/>
    <row r="5158" ht="12.75" customHeight="1" x14ac:dyDescent="0.2"/>
    <row r="5159" ht="12.75" customHeight="1" x14ac:dyDescent="0.2"/>
    <row r="5160" ht="12.75" customHeight="1" x14ac:dyDescent="0.2"/>
    <row r="5161" ht="12.75" customHeight="1" x14ac:dyDescent="0.2"/>
    <row r="5162" ht="12.75" customHeight="1" x14ac:dyDescent="0.2"/>
    <row r="5163" ht="12.75" customHeight="1" x14ac:dyDescent="0.2"/>
    <row r="5164" ht="12.75" customHeight="1" x14ac:dyDescent="0.2"/>
    <row r="5165" ht="12.75" customHeight="1" x14ac:dyDescent="0.2"/>
    <row r="5166" ht="12.75" customHeight="1" x14ac:dyDescent="0.2"/>
    <row r="5167" ht="12.75" customHeight="1" x14ac:dyDescent="0.2"/>
    <row r="5168" ht="12.75" customHeight="1" x14ac:dyDescent="0.2"/>
    <row r="5169" ht="12.75" customHeight="1" x14ac:dyDescent="0.2"/>
    <row r="5170" ht="12.75" customHeight="1" x14ac:dyDescent="0.2"/>
    <row r="5171" ht="12.75" customHeight="1" x14ac:dyDescent="0.2"/>
    <row r="5172" ht="12.75" customHeight="1" x14ac:dyDescent="0.2"/>
    <row r="5173" ht="12.75" customHeight="1" x14ac:dyDescent="0.2"/>
    <row r="5174" ht="12.75" customHeight="1" x14ac:dyDescent="0.2"/>
    <row r="5175" ht="12.75" customHeight="1" x14ac:dyDescent="0.2"/>
    <row r="5176" ht="12.75" customHeight="1" x14ac:dyDescent="0.2"/>
    <row r="5177" ht="12.75" customHeight="1" x14ac:dyDescent="0.2"/>
    <row r="5178" ht="12.75" customHeight="1" x14ac:dyDescent="0.2"/>
    <row r="5179" ht="12.75" customHeight="1" x14ac:dyDescent="0.2"/>
    <row r="5180" ht="12.75" customHeight="1" x14ac:dyDescent="0.2"/>
    <row r="5181" ht="12.75" customHeight="1" x14ac:dyDescent="0.2"/>
    <row r="5182" ht="12.75" customHeight="1" x14ac:dyDescent="0.2"/>
    <row r="5183" ht="12.75" customHeight="1" x14ac:dyDescent="0.2"/>
    <row r="5184" ht="12.75" customHeight="1" x14ac:dyDescent="0.2"/>
    <row r="5185" ht="12.75" customHeight="1" x14ac:dyDescent="0.2"/>
    <row r="5186" ht="12.75" customHeight="1" x14ac:dyDescent="0.2"/>
    <row r="5187" ht="12.75" customHeight="1" x14ac:dyDescent="0.2"/>
    <row r="5188" ht="12.75" customHeight="1" x14ac:dyDescent="0.2"/>
    <row r="5189" ht="12.75" customHeight="1" x14ac:dyDescent="0.2"/>
    <row r="5190" ht="12.75" customHeight="1" x14ac:dyDescent="0.2"/>
    <row r="5191" ht="12.75" customHeight="1" x14ac:dyDescent="0.2"/>
    <row r="5192" ht="12.75" customHeight="1" x14ac:dyDescent="0.2"/>
    <row r="5193" ht="12.75" customHeight="1" x14ac:dyDescent="0.2"/>
    <row r="5194" ht="12.75" customHeight="1" x14ac:dyDescent="0.2"/>
    <row r="5195" ht="12.75" customHeight="1" x14ac:dyDescent="0.2"/>
    <row r="5196" ht="12.75" customHeight="1" x14ac:dyDescent="0.2"/>
    <row r="5197" ht="12.75" customHeight="1" x14ac:dyDescent="0.2"/>
    <row r="5198" ht="12.75" customHeight="1" x14ac:dyDescent="0.2"/>
    <row r="5199" ht="12.75" customHeight="1" x14ac:dyDescent="0.2"/>
    <row r="5200" ht="12.75" customHeight="1" x14ac:dyDescent="0.2"/>
    <row r="5201" ht="12.75" customHeight="1" x14ac:dyDescent="0.2"/>
    <row r="5202" ht="12.75" customHeight="1" x14ac:dyDescent="0.2"/>
    <row r="5203" ht="12.75" customHeight="1" x14ac:dyDescent="0.2"/>
    <row r="5204" ht="12.75" customHeight="1" x14ac:dyDescent="0.2"/>
    <row r="5205" ht="12.75" customHeight="1" x14ac:dyDescent="0.2"/>
    <row r="5206" ht="12.75" customHeight="1" x14ac:dyDescent="0.2"/>
    <row r="5207" ht="12.75" customHeight="1" x14ac:dyDescent="0.2"/>
    <row r="5208" ht="12.75" customHeight="1" x14ac:dyDescent="0.2"/>
    <row r="5209" ht="12.75" customHeight="1" x14ac:dyDescent="0.2"/>
    <row r="5210" ht="12.75" customHeight="1" x14ac:dyDescent="0.2"/>
    <row r="5211" ht="12.75" customHeight="1" x14ac:dyDescent="0.2"/>
    <row r="5212" ht="12.75" customHeight="1" x14ac:dyDescent="0.2"/>
    <row r="5213" ht="12.75" customHeight="1" x14ac:dyDescent="0.2"/>
    <row r="5214" ht="12.75" customHeight="1" x14ac:dyDescent="0.2"/>
    <row r="5215" ht="12.75" customHeight="1" x14ac:dyDescent="0.2"/>
    <row r="5216" ht="12.75" customHeight="1" x14ac:dyDescent="0.2"/>
    <row r="5217" ht="12.75" customHeight="1" x14ac:dyDescent="0.2"/>
    <row r="5218" ht="12.75" customHeight="1" x14ac:dyDescent="0.2"/>
    <row r="5219" ht="12.75" customHeight="1" x14ac:dyDescent="0.2"/>
    <row r="5220" ht="12.75" customHeight="1" x14ac:dyDescent="0.2"/>
    <row r="5221" ht="12.75" customHeight="1" x14ac:dyDescent="0.2"/>
    <row r="5222" ht="12.75" customHeight="1" x14ac:dyDescent="0.2"/>
    <row r="5223" ht="12.75" customHeight="1" x14ac:dyDescent="0.2"/>
    <row r="5224" ht="12.75" customHeight="1" x14ac:dyDescent="0.2"/>
    <row r="5225" ht="12.75" customHeight="1" x14ac:dyDescent="0.2"/>
    <row r="5226" ht="12.75" customHeight="1" x14ac:dyDescent="0.2"/>
    <row r="5227" ht="12.75" customHeight="1" x14ac:dyDescent="0.2"/>
    <row r="5228" ht="12.75" customHeight="1" x14ac:dyDescent="0.2"/>
    <row r="5229" ht="12.75" customHeight="1" x14ac:dyDescent="0.2"/>
    <row r="5230" ht="12.75" customHeight="1" x14ac:dyDescent="0.2"/>
    <row r="5231" ht="12.75" customHeight="1" x14ac:dyDescent="0.2"/>
    <row r="5232" ht="12.75" customHeight="1" x14ac:dyDescent="0.2"/>
    <row r="5233" ht="12.75" customHeight="1" x14ac:dyDescent="0.2"/>
    <row r="5234" ht="12.75" customHeight="1" x14ac:dyDescent="0.2"/>
    <row r="5235" ht="12.75" customHeight="1" x14ac:dyDescent="0.2"/>
    <row r="5236" ht="12.75" customHeight="1" x14ac:dyDescent="0.2"/>
    <row r="5237" ht="12.75" customHeight="1" x14ac:dyDescent="0.2"/>
    <row r="5238" ht="12.75" customHeight="1" x14ac:dyDescent="0.2"/>
    <row r="5239" ht="12.75" customHeight="1" x14ac:dyDescent="0.2"/>
    <row r="5240" ht="12.75" customHeight="1" x14ac:dyDescent="0.2"/>
    <row r="5241" ht="12.75" customHeight="1" x14ac:dyDescent="0.2"/>
    <row r="5242" ht="12.75" customHeight="1" x14ac:dyDescent="0.2"/>
    <row r="5243" ht="12.75" customHeight="1" x14ac:dyDescent="0.2"/>
    <row r="5244" ht="12.75" customHeight="1" x14ac:dyDescent="0.2"/>
    <row r="5245" ht="12.75" customHeight="1" x14ac:dyDescent="0.2"/>
    <row r="5246" ht="12.75" customHeight="1" x14ac:dyDescent="0.2"/>
    <row r="5247" ht="12.75" customHeight="1" x14ac:dyDescent="0.2"/>
    <row r="5248" ht="12.75" customHeight="1" x14ac:dyDescent="0.2"/>
    <row r="5249" ht="12.75" customHeight="1" x14ac:dyDescent="0.2"/>
    <row r="5250" ht="12.75" customHeight="1" x14ac:dyDescent="0.2"/>
    <row r="5251" ht="12.75" customHeight="1" x14ac:dyDescent="0.2"/>
    <row r="5252" ht="12.75" customHeight="1" x14ac:dyDescent="0.2"/>
    <row r="5253" ht="12.75" customHeight="1" x14ac:dyDescent="0.2"/>
    <row r="5254" ht="12.75" customHeight="1" x14ac:dyDescent="0.2"/>
    <row r="5255" ht="12.75" customHeight="1" x14ac:dyDescent="0.2"/>
    <row r="5256" ht="12.75" customHeight="1" x14ac:dyDescent="0.2"/>
    <row r="5257" ht="12.75" customHeight="1" x14ac:dyDescent="0.2"/>
    <row r="5258" ht="12.75" customHeight="1" x14ac:dyDescent="0.2"/>
    <row r="5259" ht="12.75" customHeight="1" x14ac:dyDescent="0.2"/>
    <row r="5260" ht="12.75" customHeight="1" x14ac:dyDescent="0.2"/>
    <row r="5261" ht="12.75" customHeight="1" x14ac:dyDescent="0.2"/>
    <row r="5262" ht="12.75" customHeight="1" x14ac:dyDescent="0.2"/>
    <row r="5263" ht="12.75" customHeight="1" x14ac:dyDescent="0.2"/>
    <row r="5264" ht="12.75" customHeight="1" x14ac:dyDescent="0.2"/>
    <row r="5265" ht="12.75" customHeight="1" x14ac:dyDescent="0.2"/>
    <row r="5266" ht="12.75" customHeight="1" x14ac:dyDescent="0.2"/>
    <row r="5267" ht="12.75" customHeight="1" x14ac:dyDescent="0.2"/>
    <row r="5268" ht="12.75" customHeight="1" x14ac:dyDescent="0.2"/>
    <row r="5269" ht="12.75" customHeight="1" x14ac:dyDescent="0.2"/>
    <row r="5270" ht="12.75" customHeight="1" x14ac:dyDescent="0.2"/>
    <row r="5271" ht="12.75" customHeight="1" x14ac:dyDescent="0.2"/>
    <row r="5272" ht="12.75" customHeight="1" x14ac:dyDescent="0.2"/>
    <row r="5273" ht="12.75" customHeight="1" x14ac:dyDescent="0.2"/>
    <row r="5274" ht="12.75" customHeight="1" x14ac:dyDescent="0.2"/>
    <row r="5275" ht="12.75" customHeight="1" x14ac:dyDescent="0.2"/>
    <row r="5276" ht="12.75" customHeight="1" x14ac:dyDescent="0.2"/>
    <row r="5277" ht="12.75" customHeight="1" x14ac:dyDescent="0.2"/>
    <row r="5278" ht="12.75" customHeight="1" x14ac:dyDescent="0.2"/>
    <row r="5279" ht="12.75" customHeight="1" x14ac:dyDescent="0.2"/>
    <row r="5280" ht="12.75" customHeight="1" x14ac:dyDescent="0.2"/>
    <row r="5281" ht="12.75" customHeight="1" x14ac:dyDescent="0.2"/>
    <row r="5282" ht="12.75" customHeight="1" x14ac:dyDescent="0.2"/>
    <row r="5283" ht="12.75" customHeight="1" x14ac:dyDescent="0.2"/>
    <row r="5284" ht="12.75" customHeight="1" x14ac:dyDescent="0.2"/>
    <row r="5285" ht="12.75" customHeight="1" x14ac:dyDescent="0.2"/>
    <row r="5286" ht="12.75" customHeight="1" x14ac:dyDescent="0.2"/>
    <row r="5287" ht="12.75" customHeight="1" x14ac:dyDescent="0.2"/>
    <row r="5288" ht="12.75" customHeight="1" x14ac:dyDescent="0.2"/>
    <row r="5289" ht="12.75" customHeight="1" x14ac:dyDescent="0.2"/>
    <row r="5290" ht="12.75" customHeight="1" x14ac:dyDescent="0.2"/>
    <row r="5291" ht="12.75" customHeight="1" x14ac:dyDescent="0.2"/>
    <row r="5292" ht="12.75" customHeight="1" x14ac:dyDescent="0.2"/>
    <row r="5293" ht="12.75" customHeight="1" x14ac:dyDescent="0.2"/>
    <row r="5294" ht="12.75" customHeight="1" x14ac:dyDescent="0.2"/>
    <row r="5295" ht="12.75" customHeight="1" x14ac:dyDescent="0.2"/>
    <row r="5296" ht="12.75" customHeight="1" x14ac:dyDescent="0.2"/>
    <row r="5297" ht="12.75" customHeight="1" x14ac:dyDescent="0.2"/>
    <row r="5298" ht="12.75" customHeight="1" x14ac:dyDescent="0.2"/>
    <row r="5299" ht="12.75" customHeight="1" x14ac:dyDescent="0.2"/>
    <row r="5300" ht="12.75" customHeight="1" x14ac:dyDescent="0.2"/>
    <row r="5301" ht="12.75" customHeight="1" x14ac:dyDescent="0.2"/>
    <row r="5302" ht="12.75" customHeight="1" x14ac:dyDescent="0.2"/>
    <row r="5303" ht="12.75" customHeight="1" x14ac:dyDescent="0.2"/>
    <row r="5304" ht="12.75" customHeight="1" x14ac:dyDescent="0.2"/>
    <row r="5305" ht="12.75" customHeight="1" x14ac:dyDescent="0.2"/>
    <row r="5306" ht="12.75" customHeight="1" x14ac:dyDescent="0.2"/>
    <row r="5307" ht="12.75" customHeight="1" x14ac:dyDescent="0.2"/>
    <row r="5308" ht="12.75" customHeight="1" x14ac:dyDescent="0.2"/>
    <row r="5309" ht="12.75" customHeight="1" x14ac:dyDescent="0.2"/>
    <row r="5310" ht="12.75" customHeight="1" x14ac:dyDescent="0.2"/>
    <row r="5311" ht="12.75" customHeight="1" x14ac:dyDescent="0.2"/>
    <row r="5312" ht="12.75" customHeight="1" x14ac:dyDescent="0.2"/>
    <row r="5313" ht="12.75" customHeight="1" x14ac:dyDescent="0.2"/>
    <row r="5314" ht="12.75" customHeight="1" x14ac:dyDescent="0.2"/>
    <row r="5315" ht="12.75" customHeight="1" x14ac:dyDescent="0.2"/>
    <row r="5316" ht="12.75" customHeight="1" x14ac:dyDescent="0.2"/>
    <row r="5317" ht="12.75" customHeight="1" x14ac:dyDescent="0.2"/>
    <row r="5318" ht="12.75" customHeight="1" x14ac:dyDescent="0.2"/>
    <row r="5319" ht="12.75" customHeight="1" x14ac:dyDescent="0.2"/>
    <row r="5320" ht="12.75" customHeight="1" x14ac:dyDescent="0.2"/>
    <row r="5321" ht="12.75" customHeight="1" x14ac:dyDescent="0.2"/>
    <row r="5322" ht="12.75" customHeight="1" x14ac:dyDescent="0.2"/>
    <row r="5323" ht="12.75" customHeight="1" x14ac:dyDescent="0.2"/>
    <row r="5324" ht="12.75" customHeight="1" x14ac:dyDescent="0.2"/>
    <row r="5325" ht="12.75" customHeight="1" x14ac:dyDescent="0.2"/>
    <row r="5326" ht="12.75" customHeight="1" x14ac:dyDescent="0.2"/>
    <row r="5327" ht="12.75" customHeight="1" x14ac:dyDescent="0.2"/>
    <row r="5328" ht="12.75" customHeight="1" x14ac:dyDescent="0.2"/>
    <row r="5329" ht="12.75" customHeight="1" x14ac:dyDescent="0.2"/>
    <row r="5330" ht="12.75" customHeight="1" x14ac:dyDescent="0.2"/>
    <row r="5331" ht="12.75" customHeight="1" x14ac:dyDescent="0.2"/>
    <row r="5332" ht="12.75" customHeight="1" x14ac:dyDescent="0.2"/>
    <row r="5333" ht="12.75" customHeight="1" x14ac:dyDescent="0.2"/>
    <row r="5334" ht="12.75" customHeight="1" x14ac:dyDescent="0.2"/>
    <row r="5335" ht="12.75" customHeight="1" x14ac:dyDescent="0.2"/>
    <row r="5336" ht="12.75" customHeight="1" x14ac:dyDescent="0.2"/>
    <row r="5337" ht="12.75" customHeight="1" x14ac:dyDescent="0.2"/>
    <row r="5338" ht="12.75" customHeight="1" x14ac:dyDescent="0.2"/>
    <row r="5339" ht="12.75" customHeight="1" x14ac:dyDescent="0.2"/>
    <row r="5340" ht="12.75" customHeight="1" x14ac:dyDescent="0.2"/>
    <row r="5341" ht="12.75" customHeight="1" x14ac:dyDescent="0.2"/>
    <row r="5342" ht="12.75" customHeight="1" x14ac:dyDescent="0.2"/>
    <row r="5343" ht="12.75" customHeight="1" x14ac:dyDescent="0.2"/>
    <row r="5344" ht="12.75" customHeight="1" x14ac:dyDescent="0.2"/>
    <row r="5345" ht="12.75" customHeight="1" x14ac:dyDescent="0.2"/>
    <row r="5346" ht="12.75" customHeight="1" x14ac:dyDescent="0.2"/>
    <row r="5347" ht="12.75" customHeight="1" x14ac:dyDescent="0.2"/>
    <row r="5348" ht="12.75" customHeight="1" x14ac:dyDescent="0.2"/>
    <row r="5349" ht="12.75" customHeight="1" x14ac:dyDescent="0.2"/>
    <row r="5350" ht="12.75" customHeight="1" x14ac:dyDescent="0.2"/>
    <row r="5351" ht="12.75" customHeight="1" x14ac:dyDescent="0.2"/>
    <row r="5352" ht="12.75" customHeight="1" x14ac:dyDescent="0.2"/>
    <row r="5353" ht="12.75" customHeight="1" x14ac:dyDescent="0.2"/>
    <row r="5354" ht="12.75" customHeight="1" x14ac:dyDescent="0.2"/>
    <row r="5355" ht="12.75" customHeight="1" x14ac:dyDescent="0.2"/>
    <row r="5356" ht="12.75" customHeight="1" x14ac:dyDescent="0.2"/>
    <row r="5357" ht="12.75" customHeight="1" x14ac:dyDescent="0.2"/>
    <row r="5358" ht="12.75" customHeight="1" x14ac:dyDescent="0.2"/>
    <row r="5359" ht="12.75" customHeight="1" x14ac:dyDescent="0.2"/>
    <row r="5360" ht="12.75" customHeight="1" x14ac:dyDescent="0.2"/>
    <row r="5361" ht="12.75" customHeight="1" x14ac:dyDescent="0.2"/>
    <row r="5362" ht="12.75" customHeight="1" x14ac:dyDescent="0.2"/>
    <row r="5363" ht="12.75" customHeight="1" x14ac:dyDescent="0.2"/>
    <row r="5364" ht="12.75" customHeight="1" x14ac:dyDescent="0.2"/>
    <row r="5365" ht="12.75" customHeight="1" x14ac:dyDescent="0.2"/>
    <row r="5366" ht="12.75" customHeight="1" x14ac:dyDescent="0.2"/>
    <row r="5367" ht="12.75" customHeight="1" x14ac:dyDescent="0.2"/>
    <row r="5368" ht="12.75" customHeight="1" x14ac:dyDescent="0.2"/>
    <row r="5369" ht="12.75" customHeight="1" x14ac:dyDescent="0.2"/>
    <row r="5370" ht="12.75" customHeight="1" x14ac:dyDescent="0.2"/>
    <row r="5371" ht="12.75" customHeight="1" x14ac:dyDescent="0.2"/>
    <row r="5372" ht="12.75" customHeight="1" x14ac:dyDescent="0.2"/>
    <row r="5373" ht="12.75" customHeight="1" x14ac:dyDescent="0.2"/>
    <row r="5374" ht="12.75" customHeight="1" x14ac:dyDescent="0.2"/>
    <row r="5375" ht="12.75" customHeight="1" x14ac:dyDescent="0.2"/>
    <row r="5376" ht="12.75" customHeight="1" x14ac:dyDescent="0.2"/>
    <row r="5377" ht="12.75" customHeight="1" x14ac:dyDescent="0.2"/>
    <row r="5378" ht="12.75" customHeight="1" x14ac:dyDescent="0.2"/>
    <row r="5379" ht="12.75" customHeight="1" x14ac:dyDescent="0.2"/>
    <row r="5380" ht="12.75" customHeight="1" x14ac:dyDescent="0.2"/>
    <row r="5381" ht="12.75" customHeight="1" x14ac:dyDescent="0.2"/>
    <row r="5382" ht="12.75" customHeight="1" x14ac:dyDescent="0.2"/>
    <row r="5383" ht="12.75" customHeight="1" x14ac:dyDescent="0.2"/>
    <row r="5384" ht="12.75" customHeight="1" x14ac:dyDescent="0.2"/>
    <row r="5385" ht="12.75" customHeight="1" x14ac:dyDescent="0.2"/>
    <row r="5386" ht="12.75" customHeight="1" x14ac:dyDescent="0.2"/>
    <row r="5387" ht="12.75" customHeight="1" x14ac:dyDescent="0.2"/>
    <row r="5388" ht="12.75" customHeight="1" x14ac:dyDescent="0.2"/>
    <row r="5389" ht="12.75" customHeight="1" x14ac:dyDescent="0.2"/>
    <row r="5390" ht="12.75" customHeight="1" x14ac:dyDescent="0.2"/>
    <row r="5391" ht="12.75" customHeight="1" x14ac:dyDescent="0.2"/>
    <row r="5392" ht="12.75" customHeight="1" x14ac:dyDescent="0.2"/>
    <row r="5393" ht="12.75" customHeight="1" x14ac:dyDescent="0.2"/>
    <row r="5394" ht="12.75" customHeight="1" x14ac:dyDescent="0.2"/>
    <row r="5395" ht="12.75" customHeight="1" x14ac:dyDescent="0.2"/>
    <row r="5396" ht="12.75" customHeight="1" x14ac:dyDescent="0.2"/>
    <row r="5397" ht="12.75" customHeight="1" x14ac:dyDescent="0.2"/>
    <row r="5398" ht="12.75" customHeight="1" x14ac:dyDescent="0.2"/>
    <row r="5399" ht="12.75" customHeight="1" x14ac:dyDescent="0.2"/>
    <row r="5400" ht="12.75" customHeight="1" x14ac:dyDescent="0.2"/>
    <row r="5401" ht="12.75" customHeight="1" x14ac:dyDescent="0.2"/>
    <row r="5402" ht="12.75" customHeight="1" x14ac:dyDescent="0.2"/>
    <row r="5403" ht="12.75" customHeight="1" x14ac:dyDescent="0.2"/>
    <row r="5404" ht="12.75" customHeight="1" x14ac:dyDescent="0.2"/>
    <row r="5405" ht="12.75" customHeight="1" x14ac:dyDescent="0.2"/>
    <row r="5406" ht="12.75" customHeight="1" x14ac:dyDescent="0.2"/>
    <row r="5407" ht="12.75" customHeight="1" x14ac:dyDescent="0.2"/>
    <row r="5408" ht="12.75" customHeight="1" x14ac:dyDescent="0.2"/>
    <row r="5409" ht="12.75" customHeight="1" x14ac:dyDescent="0.2"/>
    <row r="5410" ht="12.75" customHeight="1" x14ac:dyDescent="0.2"/>
    <row r="5411" ht="12.75" customHeight="1" x14ac:dyDescent="0.2"/>
    <row r="5412" ht="12.75" customHeight="1" x14ac:dyDescent="0.2"/>
    <row r="5413" ht="12.75" customHeight="1" x14ac:dyDescent="0.2"/>
    <row r="5414" ht="12.75" customHeight="1" x14ac:dyDescent="0.2"/>
    <row r="5415" ht="12.75" customHeight="1" x14ac:dyDescent="0.2"/>
    <row r="5416" ht="12.75" customHeight="1" x14ac:dyDescent="0.2"/>
    <row r="5417" ht="12.75" customHeight="1" x14ac:dyDescent="0.2"/>
    <row r="5418" ht="12.75" customHeight="1" x14ac:dyDescent="0.2"/>
    <row r="5419" ht="12.75" customHeight="1" x14ac:dyDescent="0.2"/>
    <row r="5420" ht="12.75" customHeight="1" x14ac:dyDescent="0.2"/>
    <row r="5421" ht="12.75" customHeight="1" x14ac:dyDescent="0.2"/>
    <row r="5422" ht="12.75" customHeight="1" x14ac:dyDescent="0.2"/>
    <row r="5423" ht="12.75" customHeight="1" x14ac:dyDescent="0.2"/>
    <row r="5424" ht="12.75" customHeight="1" x14ac:dyDescent="0.2"/>
    <row r="5425" ht="12.75" customHeight="1" x14ac:dyDescent="0.2"/>
    <row r="5426" ht="12.75" customHeight="1" x14ac:dyDescent="0.2"/>
    <row r="5427" ht="12.75" customHeight="1" x14ac:dyDescent="0.2"/>
    <row r="5428" ht="12.75" customHeight="1" x14ac:dyDescent="0.2"/>
    <row r="5429" ht="12.75" customHeight="1" x14ac:dyDescent="0.2"/>
    <row r="5430" ht="12.75" customHeight="1" x14ac:dyDescent="0.2"/>
    <row r="5431" ht="12.75" customHeight="1" x14ac:dyDescent="0.2"/>
    <row r="5432" ht="12.75" customHeight="1" x14ac:dyDescent="0.2"/>
    <row r="5433" ht="12.75" customHeight="1" x14ac:dyDescent="0.2"/>
    <row r="5434" ht="12.75" customHeight="1" x14ac:dyDescent="0.2"/>
    <row r="5435" ht="12.75" customHeight="1" x14ac:dyDescent="0.2"/>
    <row r="5436" ht="12.75" customHeight="1" x14ac:dyDescent="0.2"/>
    <row r="5437" ht="12.75" customHeight="1" x14ac:dyDescent="0.2"/>
    <row r="5438" ht="12.75" customHeight="1" x14ac:dyDescent="0.2"/>
    <row r="5439" ht="12.75" customHeight="1" x14ac:dyDescent="0.2"/>
    <row r="5440" ht="12.75" customHeight="1" x14ac:dyDescent="0.2"/>
    <row r="5441" ht="12.75" customHeight="1" x14ac:dyDescent="0.2"/>
    <row r="5442" ht="12.75" customHeight="1" x14ac:dyDescent="0.2"/>
    <row r="5443" ht="12.75" customHeight="1" x14ac:dyDescent="0.2"/>
    <row r="5444" ht="12.75" customHeight="1" x14ac:dyDescent="0.2"/>
    <row r="5445" ht="12.75" customHeight="1" x14ac:dyDescent="0.2"/>
    <row r="5446" ht="12.75" customHeight="1" x14ac:dyDescent="0.2"/>
    <row r="5447" ht="12.75" customHeight="1" x14ac:dyDescent="0.2"/>
    <row r="5448" ht="12.75" customHeight="1" x14ac:dyDescent="0.2"/>
    <row r="5449" ht="12.75" customHeight="1" x14ac:dyDescent="0.2"/>
    <row r="5450" ht="12.75" customHeight="1" x14ac:dyDescent="0.2"/>
    <row r="5451" ht="12.75" customHeight="1" x14ac:dyDescent="0.2"/>
    <row r="5452" ht="12.75" customHeight="1" x14ac:dyDescent="0.2"/>
    <row r="5453" ht="12.75" customHeight="1" x14ac:dyDescent="0.2"/>
    <row r="5454" ht="12.75" customHeight="1" x14ac:dyDescent="0.2"/>
    <row r="5455" ht="12.75" customHeight="1" x14ac:dyDescent="0.2"/>
    <row r="5456" ht="12.75" customHeight="1" x14ac:dyDescent="0.2"/>
    <row r="5457" ht="12.75" customHeight="1" x14ac:dyDescent="0.2"/>
    <row r="5458" ht="12.75" customHeight="1" x14ac:dyDescent="0.2"/>
    <row r="5459" ht="12.75" customHeight="1" x14ac:dyDescent="0.2"/>
    <row r="5460" ht="12.75" customHeight="1" x14ac:dyDescent="0.2"/>
    <row r="5461" ht="12.75" customHeight="1" x14ac:dyDescent="0.2"/>
    <row r="5462" ht="12.75" customHeight="1" x14ac:dyDescent="0.2"/>
    <row r="5463" ht="12.75" customHeight="1" x14ac:dyDescent="0.2"/>
    <row r="5464" ht="12.75" customHeight="1" x14ac:dyDescent="0.2"/>
    <row r="5465" ht="12.75" customHeight="1" x14ac:dyDescent="0.2"/>
    <row r="5466" ht="12.75" customHeight="1" x14ac:dyDescent="0.2"/>
    <row r="5467" ht="12.75" customHeight="1" x14ac:dyDescent="0.2"/>
    <row r="5468" ht="12.75" customHeight="1" x14ac:dyDescent="0.2"/>
    <row r="5469" ht="12.75" customHeight="1" x14ac:dyDescent="0.2"/>
    <row r="5470" ht="12.75" customHeight="1" x14ac:dyDescent="0.2"/>
    <row r="5471" ht="12.75" customHeight="1" x14ac:dyDescent="0.2"/>
    <row r="5472" ht="12.75" customHeight="1" x14ac:dyDescent="0.2"/>
    <row r="5473" ht="12.75" customHeight="1" x14ac:dyDescent="0.2"/>
    <row r="5474" ht="12.75" customHeight="1" x14ac:dyDescent="0.2"/>
    <row r="5475" ht="12.75" customHeight="1" x14ac:dyDescent="0.2"/>
    <row r="5476" ht="12.75" customHeight="1" x14ac:dyDescent="0.2"/>
    <row r="5477" ht="12.75" customHeight="1" x14ac:dyDescent="0.2"/>
    <row r="5478" ht="12.75" customHeight="1" x14ac:dyDescent="0.2"/>
    <row r="5479" ht="12.75" customHeight="1" x14ac:dyDescent="0.2"/>
    <row r="5480" ht="12.75" customHeight="1" x14ac:dyDescent="0.2"/>
    <row r="5481" ht="12.75" customHeight="1" x14ac:dyDescent="0.2"/>
    <row r="5482" ht="12.75" customHeight="1" x14ac:dyDescent="0.2"/>
    <row r="5483" ht="12.75" customHeight="1" x14ac:dyDescent="0.2"/>
    <row r="5484" ht="12.75" customHeight="1" x14ac:dyDescent="0.2"/>
    <row r="5485" ht="12.75" customHeight="1" x14ac:dyDescent="0.2"/>
    <row r="5486" ht="12.75" customHeight="1" x14ac:dyDescent="0.2"/>
    <row r="5487" ht="12.75" customHeight="1" x14ac:dyDescent="0.2"/>
    <row r="5488" ht="12.75" customHeight="1" x14ac:dyDescent="0.2"/>
    <row r="5489" ht="12.75" customHeight="1" x14ac:dyDescent="0.2"/>
    <row r="5490" ht="12.75" customHeight="1" x14ac:dyDescent="0.2"/>
    <row r="5491" ht="12.75" customHeight="1" x14ac:dyDescent="0.2"/>
    <row r="5492" ht="12.75" customHeight="1" x14ac:dyDescent="0.2"/>
    <row r="5493" ht="12.75" customHeight="1" x14ac:dyDescent="0.2"/>
    <row r="5494" ht="12.75" customHeight="1" x14ac:dyDescent="0.2"/>
    <row r="5495" ht="12.75" customHeight="1" x14ac:dyDescent="0.2"/>
    <row r="5496" ht="12.75" customHeight="1" x14ac:dyDescent="0.2"/>
    <row r="5497" ht="12.75" customHeight="1" x14ac:dyDescent="0.2"/>
    <row r="5498" ht="12.75" customHeight="1" x14ac:dyDescent="0.2"/>
    <row r="5499" ht="12.75" customHeight="1" x14ac:dyDescent="0.2"/>
    <row r="5500" ht="12.75" customHeight="1" x14ac:dyDescent="0.2"/>
    <row r="5501" ht="12.75" customHeight="1" x14ac:dyDescent="0.2"/>
    <row r="5502" ht="12.75" customHeight="1" x14ac:dyDescent="0.2"/>
    <row r="5503" ht="12.75" customHeight="1" x14ac:dyDescent="0.2"/>
    <row r="5504" ht="12.75" customHeight="1" x14ac:dyDescent="0.2"/>
    <row r="5505" ht="12.75" customHeight="1" x14ac:dyDescent="0.2"/>
    <row r="5506" ht="12.75" customHeight="1" x14ac:dyDescent="0.2"/>
    <row r="5507" ht="12.75" customHeight="1" x14ac:dyDescent="0.2"/>
    <row r="5508" ht="12.75" customHeight="1" x14ac:dyDescent="0.2"/>
    <row r="5509" ht="12.75" customHeight="1" x14ac:dyDescent="0.2"/>
    <row r="5510" ht="12.75" customHeight="1" x14ac:dyDescent="0.2"/>
    <row r="5511" ht="12.75" customHeight="1" x14ac:dyDescent="0.2"/>
    <row r="5512" ht="12.75" customHeight="1" x14ac:dyDescent="0.2"/>
    <row r="5513" ht="12.75" customHeight="1" x14ac:dyDescent="0.2"/>
    <row r="5514" ht="12.75" customHeight="1" x14ac:dyDescent="0.2"/>
    <row r="5515" ht="12.75" customHeight="1" x14ac:dyDescent="0.2"/>
    <row r="5516" ht="12.75" customHeight="1" x14ac:dyDescent="0.2"/>
    <row r="5517" ht="12.75" customHeight="1" x14ac:dyDescent="0.2"/>
    <row r="5518" ht="12.75" customHeight="1" x14ac:dyDescent="0.2"/>
    <row r="5519" ht="12.75" customHeight="1" x14ac:dyDescent="0.2"/>
    <row r="5520" ht="12.75" customHeight="1" x14ac:dyDescent="0.2"/>
    <row r="5521" ht="12.75" customHeight="1" x14ac:dyDescent="0.2"/>
    <row r="5522" ht="12.75" customHeight="1" x14ac:dyDescent="0.2"/>
    <row r="5523" ht="12.75" customHeight="1" x14ac:dyDescent="0.2"/>
    <row r="5524" ht="12.75" customHeight="1" x14ac:dyDescent="0.2"/>
    <row r="5525" ht="12.75" customHeight="1" x14ac:dyDescent="0.2"/>
    <row r="5526" ht="12.75" customHeight="1" x14ac:dyDescent="0.2"/>
    <row r="5527" ht="12.75" customHeight="1" x14ac:dyDescent="0.2"/>
    <row r="5528" ht="12.75" customHeight="1" x14ac:dyDescent="0.2"/>
    <row r="5529" ht="12.75" customHeight="1" x14ac:dyDescent="0.2"/>
    <row r="5530" ht="12.75" customHeight="1" x14ac:dyDescent="0.2"/>
    <row r="5531" ht="12.75" customHeight="1" x14ac:dyDescent="0.2"/>
    <row r="5532" ht="12.75" customHeight="1" x14ac:dyDescent="0.2"/>
    <row r="5533" ht="12.75" customHeight="1" x14ac:dyDescent="0.2"/>
    <row r="5534" ht="12.75" customHeight="1" x14ac:dyDescent="0.2"/>
    <row r="5535" ht="12.75" customHeight="1" x14ac:dyDescent="0.2"/>
    <row r="5536" ht="12.75" customHeight="1" x14ac:dyDescent="0.2"/>
    <row r="5537" ht="12.75" customHeight="1" x14ac:dyDescent="0.2"/>
    <row r="5538" ht="12.75" customHeight="1" x14ac:dyDescent="0.2"/>
    <row r="5539" ht="12.75" customHeight="1" x14ac:dyDescent="0.2"/>
    <row r="5540" ht="12.75" customHeight="1" x14ac:dyDescent="0.2"/>
    <row r="5541" ht="12.75" customHeight="1" x14ac:dyDescent="0.2"/>
    <row r="5542" ht="12.75" customHeight="1" x14ac:dyDescent="0.2"/>
    <row r="5543" ht="12.75" customHeight="1" x14ac:dyDescent="0.2"/>
    <row r="5544" ht="12.75" customHeight="1" x14ac:dyDescent="0.2"/>
    <row r="5545" ht="12.75" customHeight="1" x14ac:dyDescent="0.2"/>
    <row r="5546" ht="12.75" customHeight="1" x14ac:dyDescent="0.2"/>
    <row r="5547" ht="12.75" customHeight="1" x14ac:dyDescent="0.2"/>
    <row r="5548" ht="12.75" customHeight="1" x14ac:dyDescent="0.2"/>
    <row r="5549" ht="12.75" customHeight="1" x14ac:dyDescent="0.2"/>
    <row r="5550" ht="12.75" customHeight="1" x14ac:dyDescent="0.2"/>
    <row r="5551" ht="12.75" customHeight="1" x14ac:dyDescent="0.2"/>
    <row r="5552" ht="12.75" customHeight="1" x14ac:dyDescent="0.2"/>
    <row r="5553" ht="12.75" customHeight="1" x14ac:dyDescent="0.2"/>
    <row r="5554" ht="12.75" customHeight="1" x14ac:dyDescent="0.2"/>
    <row r="5555" ht="12.75" customHeight="1" x14ac:dyDescent="0.2"/>
    <row r="5556" ht="12.75" customHeight="1" x14ac:dyDescent="0.2"/>
    <row r="5557" ht="12.75" customHeight="1" x14ac:dyDescent="0.2"/>
    <row r="5558" ht="12.75" customHeight="1" x14ac:dyDescent="0.2"/>
    <row r="5559" ht="12.75" customHeight="1" x14ac:dyDescent="0.2"/>
    <row r="5560" ht="12.75" customHeight="1" x14ac:dyDescent="0.2"/>
    <row r="5561" ht="12.75" customHeight="1" x14ac:dyDescent="0.2"/>
    <row r="5562" ht="12.75" customHeight="1" x14ac:dyDescent="0.2"/>
    <row r="5563" ht="12.75" customHeight="1" x14ac:dyDescent="0.2"/>
    <row r="5564" ht="12.75" customHeight="1" x14ac:dyDescent="0.2"/>
    <row r="5565" ht="12.75" customHeight="1" x14ac:dyDescent="0.2"/>
    <row r="5566" ht="12.75" customHeight="1" x14ac:dyDescent="0.2"/>
    <row r="5567" ht="12.75" customHeight="1" x14ac:dyDescent="0.2"/>
    <row r="5568" ht="12.75" customHeight="1" x14ac:dyDescent="0.2"/>
    <row r="5569" ht="12.75" customHeight="1" x14ac:dyDescent="0.2"/>
    <row r="5570" ht="12.75" customHeight="1" x14ac:dyDescent="0.2"/>
    <row r="5571" ht="12.75" customHeight="1" x14ac:dyDescent="0.2"/>
    <row r="5572" ht="12.75" customHeight="1" x14ac:dyDescent="0.2"/>
    <row r="5573" ht="12.75" customHeight="1" x14ac:dyDescent="0.2"/>
    <row r="5574" ht="12.75" customHeight="1" x14ac:dyDescent="0.2"/>
    <row r="5575" ht="12.75" customHeight="1" x14ac:dyDescent="0.2"/>
    <row r="5576" ht="12.75" customHeight="1" x14ac:dyDescent="0.2"/>
    <row r="5577" ht="12.75" customHeight="1" x14ac:dyDescent="0.2"/>
    <row r="5578" ht="12.75" customHeight="1" x14ac:dyDescent="0.2"/>
    <row r="5579" ht="12.75" customHeight="1" x14ac:dyDescent="0.2"/>
    <row r="5580" ht="12.75" customHeight="1" x14ac:dyDescent="0.2"/>
    <row r="5581" ht="12.75" customHeight="1" x14ac:dyDescent="0.2"/>
    <row r="5582" ht="12.75" customHeight="1" x14ac:dyDescent="0.2"/>
    <row r="5583" ht="12.75" customHeight="1" x14ac:dyDescent="0.2"/>
    <row r="5584" ht="12.75" customHeight="1" x14ac:dyDescent="0.2"/>
    <row r="5585" ht="12.75" customHeight="1" x14ac:dyDescent="0.2"/>
    <row r="5586" ht="12.75" customHeight="1" x14ac:dyDescent="0.2"/>
    <row r="5587" ht="12.75" customHeight="1" x14ac:dyDescent="0.2"/>
    <row r="5588" ht="12.75" customHeight="1" x14ac:dyDescent="0.2"/>
    <row r="5589" ht="12.75" customHeight="1" x14ac:dyDescent="0.2"/>
    <row r="5590" ht="12.75" customHeight="1" x14ac:dyDescent="0.2"/>
    <row r="5591" ht="12.75" customHeight="1" x14ac:dyDescent="0.2"/>
    <row r="5592" ht="12.75" customHeight="1" x14ac:dyDescent="0.2"/>
    <row r="5593" ht="12.75" customHeight="1" x14ac:dyDescent="0.2"/>
    <row r="5594" ht="12.75" customHeight="1" x14ac:dyDescent="0.2"/>
    <row r="5595" ht="12.75" customHeight="1" x14ac:dyDescent="0.2"/>
    <row r="5596" ht="12.75" customHeight="1" x14ac:dyDescent="0.2"/>
    <row r="5597" ht="12.75" customHeight="1" x14ac:dyDescent="0.2"/>
    <row r="5598" ht="12.75" customHeight="1" x14ac:dyDescent="0.2"/>
    <row r="5599" ht="12.75" customHeight="1" x14ac:dyDescent="0.2"/>
    <row r="5600" ht="12.75" customHeight="1" x14ac:dyDescent="0.2"/>
    <row r="5601" ht="12.75" customHeight="1" x14ac:dyDescent="0.2"/>
    <row r="5602" ht="12.75" customHeight="1" x14ac:dyDescent="0.2"/>
    <row r="5603" ht="12.75" customHeight="1" x14ac:dyDescent="0.2"/>
    <row r="5604" ht="12.75" customHeight="1" x14ac:dyDescent="0.2"/>
    <row r="5605" ht="12.75" customHeight="1" x14ac:dyDescent="0.2"/>
    <row r="5606" ht="12.75" customHeight="1" x14ac:dyDescent="0.2"/>
    <row r="5607" ht="12.75" customHeight="1" x14ac:dyDescent="0.2"/>
    <row r="5608" ht="12.75" customHeight="1" x14ac:dyDescent="0.2"/>
    <row r="5609" ht="12.75" customHeight="1" x14ac:dyDescent="0.2"/>
    <row r="5610" ht="12.75" customHeight="1" x14ac:dyDescent="0.2"/>
    <row r="5611" ht="12.75" customHeight="1" x14ac:dyDescent="0.2"/>
    <row r="5612" ht="12.75" customHeight="1" x14ac:dyDescent="0.2"/>
    <row r="5613" ht="12.75" customHeight="1" x14ac:dyDescent="0.2"/>
    <row r="5614" ht="12.75" customHeight="1" x14ac:dyDescent="0.2"/>
    <row r="5615" ht="12.75" customHeight="1" x14ac:dyDescent="0.2"/>
    <row r="5616" ht="12.75" customHeight="1" x14ac:dyDescent="0.2"/>
    <row r="5617" ht="12.75" customHeight="1" x14ac:dyDescent="0.2"/>
    <row r="5618" ht="12.75" customHeight="1" x14ac:dyDescent="0.2"/>
    <row r="5619" ht="12.75" customHeight="1" x14ac:dyDescent="0.2"/>
    <row r="5620" ht="12.75" customHeight="1" x14ac:dyDescent="0.2"/>
    <row r="5621" ht="12.75" customHeight="1" x14ac:dyDescent="0.2"/>
    <row r="5622" ht="12.75" customHeight="1" x14ac:dyDescent="0.2"/>
    <row r="5623" ht="12.75" customHeight="1" x14ac:dyDescent="0.2"/>
    <row r="5624" ht="12.75" customHeight="1" x14ac:dyDescent="0.2"/>
    <row r="5625" ht="12.75" customHeight="1" x14ac:dyDescent="0.2"/>
    <row r="5626" ht="12.75" customHeight="1" x14ac:dyDescent="0.2"/>
    <row r="5627" ht="12.75" customHeight="1" x14ac:dyDescent="0.2"/>
    <row r="5628" ht="12.75" customHeight="1" x14ac:dyDescent="0.2"/>
    <row r="5629" ht="12.75" customHeight="1" x14ac:dyDescent="0.2"/>
    <row r="5630" ht="12.75" customHeight="1" x14ac:dyDescent="0.2"/>
    <row r="5631" ht="12.75" customHeight="1" x14ac:dyDescent="0.2"/>
    <row r="5632" ht="12.75" customHeight="1" x14ac:dyDescent="0.2"/>
    <row r="5633" ht="12.75" customHeight="1" x14ac:dyDescent="0.2"/>
    <row r="5634" ht="12.75" customHeight="1" x14ac:dyDescent="0.2"/>
    <row r="5635" ht="12.75" customHeight="1" x14ac:dyDescent="0.2"/>
    <row r="5636" ht="12.75" customHeight="1" x14ac:dyDescent="0.2"/>
    <row r="5637" ht="12.75" customHeight="1" x14ac:dyDescent="0.2"/>
    <row r="5638" ht="12.75" customHeight="1" x14ac:dyDescent="0.2"/>
    <row r="5639" ht="12.75" customHeight="1" x14ac:dyDescent="0.2"/>
    <row r="5640" ht="12.75" customHeight="1" x14ac:dyDescent="0.2"/>
    <row r="5641" ht="12.75" customHeight="1" x14ac:dyDescent="0.2"/>
    <row r="5642" ht="12.75" customHeight="1" x14ac:dyDescent="0.2"/>
    <row r="5643" ht="12.75" customHeight="1" x14ac:dyDescent="0.2"/>
    <row r="5644" ht="12.75" customHeight="1" x14ac:dyDescent="0.2"/>
    <row r="5645" ht="12.75" customHeight="1" x14ac:dyDescent="0.2"/>
    <row r="5646" ht="12.75" customHeight="1" x14ac:dyDescent="0.2"/>
    <row r="5647" ht="12.75" customHeight="1" x14ac:dyDescent="0.2"/>
    <row r="5648" ht="12.75" customHeight="1" x14ac:dyDescent="0.2"/>
    <row r="5649" ht="12.75" customHeight="1" x14ac:dyDescent="0.2"/>
    <row r="5650" ht="12.75" customHeight="1" x14ac:dyDescent="0.2"/>
    <row r="5651" ht="12.75" customHeight="1" x14ac:dyDescent="0.2"/>
    <row r="5652" ht="12.75" customHeight="1" x14ac:dyDescent="0.2"/>
    <row r="5653" ht="12.75" customHeight="1" x14ac:dyDescent="0.2"/>
    <row r="5654" ht="12.75" customHeight="1" x14ac:dyDescent="0.2"/>
    <row r="5655" ht="12.75" customHeight="1" x14ac:dyDescent="0.2"/>
    <row r="5656" ht="12.75" customHeight="1" x14ac:dyDescent="0.2"/>
    <row r="5657" ht="12.75" customHeight="1" x14ac:dyDescent="0.2"/>
    <row r="5658" ht="12.75" customHeight="1" x14ac:dyDescent="0.2"/>
    <row r="5659" ht="12.75" customHeight="1" x14ac:dyDescent="0.2"/>
    <row r="5660" ht="12.75" customHeight="1" x14ac:dyDescent="0.2"/>
    <row r="5661" ht="12.75" customHeight="1" x14ac:dyDescent="0.2"/>
    <row r="5662" ht="12.75" customHeight="1" x14ac:dyDescent="0.2"/>
    <row r="5663" ht="12.75" customHeight="1" x14ac:dyDescent="0.2"/>
    <row r="5664" ht="12.75" customHeight="1" x14ac:dyDescent="0.2"/>
    <row r="5665" ht="12.75" customHeight="1" x14ac:dyDescent="0.2"/>
    <row r="5666" ht="12.75" customHeight="1" x14ac:dyDescent="0.2"/>
    <row r="5667" ht="12.75" customHeight="1" x14ac:dyDescent="0.2"/>
    <row r="5668" ht="12.75" customHeight="1" x14ac:dyDescent="0.2"/>
    <row r="5669" ht="12.75" customHeight="1" x14ac:dyDescent="0.2"/>
    <row r="5670" ht="12.75" customHeight="1" x14ac:dyDescent="0.2"/>
    <row r="5671" ht="12.75" customHeight="1" x14ac:dyDescent="0.2"/>
    <row r="5672" ht="12.75" customHeight="1" x14ac:dyDescent="0.2"/>
    <row r="5673" ht="12.75" customHeight="1" x14ac:dyDescent="0.2"/>
    <row r="5674" ht="12.75" customHeight="1" x14ac:dyDescent="0.2"/>
    <row r="5675" ht="12.75" customHeight="1" x14ac:dyDescent="0.2"/>
    <row r="5676" ht="12.75" customHeight="1" x14ac:dyDescent="0.2"/>
    <row r="5677" ht="12.75" customHeight="1" x14ac:dyDescent="0.2"/>
    <row r="5678" ht="12.75" customHeight="1" x14ac:dyDescent="0.2"/>
    <row r="5679" ht="12.75" customHeight="1" x14ac:dyDescent="0.2"/>
    <row r="5680" ht="12.75" customHeight="1" x14ac:dyDescent="0.2"/>
    <row r="5681" ht="12.75" customHeight="1" x14ac:dyDescent="0.2"/>
    <row r="5682" ht="12.75" customHeight="1" x14ac:dyDescent="0.2"/>
    <row r="5683" ht="12.75" customHeight="1" x14ac:dyDescent="0.2"/>
    <row r="5684" ht="12.75" customHeight="1" x14ac:dyDescent="0.2"/>
    <row r="5685" ht="12.75" customHeight="1" x14ac:dyDescent="0.2"/>
    <row r="5686" ht="12.75" customHeight="1" x14ac:dyDescent="0.2"/>
    <row r="5687" ht="12.75" customHeight="1" x14ac:dyDescent="0.2"/>
    <row r="5688" ht="12.75" customHeight="1" x14ac:dyDescent="0.2"/>
    <row r="5689" ht="12.75" customHeight="1" x14ac:dyDescent="0.2"/>
    <row r="5690" ht="12.75" customHeight="1" x14ac:dyDescent="0.2"/>
    <row r="5691" ht="12.75" customHeight="1" x14ac:dyDescent="0.2"/>
    <row r="5692" ht="12.75" customHeight="1" x14ac:dyDescent="0.2"/>
    <row r="5693" ht="12.75" customHeight="1" x14ac:dyDescent="0.2"/>
    <row r="5694" ht="12.75" customHeight="1" x14ac:dyDescent="0.2"/>
    <row r="5695" ht="12.75" customHeight="1" x14ac:dyDescent="0.2"/>
    <row r="5696" ht="12.75" customHeight="1" x14ac:dyDescent="0.2"/>
    <row r="5697" ht="12.75" customHeight="1" x14ac:dyDescent="0.2"/>
    <row r="5698" ht="12.75" customHeight="1" x14ac:dyDescent="0.2"/>
    <row r="5699" ht="12.75" customHeight="1" x14ac:dyDescent="0.2"/>
    <row r="5700" ht="12.75" customHeight="1" x14ac:dyDescent="0.2"/>
    <row r="5701" ht="12.75" customHeight="1" x14ac:dyDescent="0.2"/>
    <row r="5702" ht="12.75" customHeight="1" x14ac:dyDescent="0.2"/>
    <row r="5703" ht="12.75" customHeight="1" x14ac:dyDescent="0.2"/>
    <row r="5704" ht="12.75" customHeight="1" x14ac:dyDescent="0.2"/>
    <row r="5705" ht="12.75" customHeight="1" x14ac:dyDescent="0.2"/>
    <row r="5706" ht="12.75" customHeight="1" x14ac:dyDescent="0.2"/>
    <row r="5707" ht="12.75" customHeight="1" x14ac:dyDescent="0.2"/>
    <row r="5708" ht="12.75" customHeight="1" x14ac:dyDescent="0.2"/>
    <row r="5709" ht="12.75" customHeight="1" x14ac:dyDescent="0.2"/>
    <row r="5710" ht="12.75" customHeight="1" x14ac:dyDescent="0.2"/>
    <row r="5711" ht="12.75" customHeight="1" x14ac:dyDescent="0.2"/>
    <row r="5712" ht="12.75" customHeight="1" x14ac:dyDescent="0.2"/>
    <row r="5713" ht="12.75" customHeight="1" x14ac:dyDescent="0.2"/>
    <row r="5714" ht="12.75" customHeight="1" x14ac:dyDescent="0.2"/>
    <row r="5715" ht="12.75" customHeight="1" x14ac:dyDescent="0.2"/>
    <row r="5716" ht="12.75" customHeight="1" x14ac:dyDescent="0.2"/>
    <row r="5717" ht="12.75" customHeight="1" x14ac:dyDescent="0.2"/>
    <row r="5718" ht="12.75" customHeight="1" x14ac:dyDescent="0.2"/>
    <row r="5719" ht="12.75" customHeight="1" x14ac:dyDescent="0.2"/>
    <row r="5720" ht="12.75" customHeight="1" x14ac:dyDescent="0.2"/>
    <row r="5721" ht="12.75" customHeight="1" x14ac:dyDescent="0.2"/>
    <row r="5722" ht="12.75" customHeight="1" x14ac:dyDescent="0.2"/>
    <row r="5723" ht="12.75" customHeight="1" x14ac:dyDescent="0.2"/>
    <row r="5724" ht="12.75" customHeight="1" x14ac:dyDescent="0.2"/>
    <row r="5725" ht="12.75" customHeight="1" x14ac:dyDescent="0.2"/>
    <row r="5726" ht="12.75" customHeight="1" x14ac:dyDescent="0.2"/>
    <row r="5727" ht="12.75" customHeight="1" x14ac:dyDescent="0.2"/>
    <row r="5728" ht="12.75" customHeight="1" x14ac:dyDescent="0.2"/>
    <row r="5729" ht="12.75" customHeight="1" x14ac:dyDescent="0.2"/>
    <row r="5730" ht="12.75" customHeight="1" x14ac:dyDescent="0.2"/>
    <row r="5731" ht="12.75" customHeight="1" x14ac:dyDescent="0.2"/>
    <row r="5732" ht="12.75" customHeight="1" x14ac:dyDescent="0.2"/>
    <row r="5733" ht="12.75" customHeight="1" x14ac:dyDescent="0.2"/>
    <row r="5734" ht="12.75" customHeight="1" x14ac:dyDescent="0.2"/>
    <row r="5735" ht="12.75" customHeight="1" x14ac:dyDescent="0.2"/>
    <row r="5736" ht="12.75" customHeight="1" x14ac:dyDescent="0.2"/>
    <row r="5737" ht="12.75" customHeight="1" x14ac:dyDescent="0.2"/>
    <row r="5738" ht="12.75" customHeight="1" x14ac:dyDescent="0.2"/>
    <row r="5739" ht="12.75" customHeight="1" x14ac:dyDescent="0.2"/>
    <row r="5740" ht="12.75" customHeight="1" x14ac:dyDescent="0.2"/>
    <row r="5741" ht="12.75" customHeight="1" x14ac:dyDescent="0.2"/>
    <row r="5742" ht="12.75" customHeight="1" x14ac:dyDescent="0.2"/>
    <row r="5743" ht="12.75" customHeight="1" x14ac:dyDescent="0.2"/>
    <row r="5744" ht="12.75" customHeight="1" x14ac:dyDescent="0.2"/>
    <row r="5745" ht="12.75" customHeight="1" x14ac:dyDescent="0.2"/>
    <row r="5746" ht="12.75" customHeight="1" x14ac:dyDescent="0.2"/>
    <row r="5747" ht="12.75" customHeight="1" x14ac:dyDescent="0.2"/>
    <row r="5748" ht="12.75" customHeight="1" x14ac:dyDescent="0.2"/>
    <row r="5749" ht="12.75" customHeight="1" x14ac:dyDescent="0.2"/>
    <row r="5750" ht="12.75" customHeight="1" x14ac:dyDescent="0.2"/>
    <row r="5751" ht="12.75" customHeight="1" x14ac:dyDescent="0.2"/>
    <row r="5752" ht="12.75" customHeight="1" x14ac:dyDescent="0.2"/>
    <row r="5753" ht="12.75" customHeight="1" x14ac:dyDescent="0.2"/>
    <row r="5754" ht="12.75" customHeight="1" x14ac:dyDescent="0.2"/>
    <row r="5755" ht="12.75" customHeight="1" x14ac:dyDescent="0.2"/>
    <row r="5756" ht="12.75" customHeight="1" x14ac:dyDescent="0.2"/>
    <row r="5757" ht="12.75" customHeight="1" x14ac:dyDescent="0.2"/>
    <row r="5758" ht="12.75" customHeight="1" x14ac:dyDescent="0.2"/>
    <row r="5759" ht="12.75" customHeight="1" x14ac:dyDescent="0.2"/>
    <row r="5760" ht="12.75" customHeight="1" x14ac:dyDescent="0.2"/>
    <row r="5761" ht="12.75" customHeight="1" x14ac:dyDescent="0.2"/>
    <row r="5762" ht="12.75" customHeight="1" x14ac:dyDescent="0.2"/>
    <row r="5763" ht="12.75" customHeight="1" x14ac:dyDescent="0.2"/>
    <row r="5764" ht="12.75" customHeight="1" x14ac:dyDescent="0.2"/>
    <row r="5765" ht="12.75" customHeight="1" x14ac:dyDescent="0.2"/>
    <row r="5766" ht="12.75" customHeight="1" x14ac:dyDescent="0.2"/>
    <row r="5767" ht="12.75" customHeight="1" x14ac:dyDescent="0.2"/>
    <row r="5768" ht="12.75" customHeight="1" x14ac:dyDescent="0.2"/>
    <row r="5769" ht="12.75" customHeight="1" x14ac:dyDescent="0.2"/>
    <row r="5770" ht="12.75" customHeight="1" x14ac:dyDescent="0.2"/>
    <row r="5771" ht="12.75" customHeight="1" x14ac:dyDescent="0.2"/>
    <row r="5772" ht="12.75" customHeight="1" x14ac:dyDescent="0.2"/>
    <row r="5773" ht="12.75" customHeight="1" x14ac:dyDescent="0.2"/>
    <row r="5774" ht="12.75" customHeight="1" x14ac:dyDescent="0.2"/>
    <row r="5775" ht="12.75" customHeight="1" x14ac:dyDescent="0.2"/>
    <row r="5776" ht="12.75" customHeight="1" x14ac:dyDescent="0.2"/>
    <row r="5777" ht="12.75" customHeight="1" x14ac:dyDescent="0.2"/>
    <row r="5778" ht="12.75" customHeight="1" x14ac:dyDescent="0.2"/>
    <row r="5779" ht="12.75" customHeight="1" x14ac:dyDescent="0.2"/>
    <row r="5780" ht="12.75" customHeight="1" x14ac:dyDescent="0.2"/>
    <row r="5781" ht="12.75" customHeight="1" x14ac:dyDescent="0.2"/>
    <row r="5782" ht="12.75" customHeight="1" x14ac:dyDescent="0.2"/>
    <row r="5783" ht="12.75" customHeight="1" x14ac:dyDescent="0.2"/>
    <row r="5784" ht="12.75" customHeight="1" x14ac:dyDescent="0.2"/>
    <row r="5785" ht="12.75" customHeight="1" x14ac:dyDescent="0.2"/>
    <row r="5786" ht="12.75" customHeight="1" x14ac:dyDescent="0.2"/>
    <row r="5787" ht="12.75" customHeight="1" x14ac:dyDescent="0.2"/>
    <row r="5788" ht="12.75" customHeight="1" x14ac:dyDescent="0.2"/>
    <row r="5789" ht="12.75" customHeight="1" x14ac:dyDescent="0.2"/>
    <row r="5790" ht="12.75" customHeight="1" x14ac:dyDescent="0.2"/>
    <row r="5791" ht="12.75" customHeight="1" x14ac:dyDescent="0.2"/>
    <row r="5792" ht="12.75" customHeight="1" x14ac:dyDescent="0.2"/>
    <row r="5793" ht="12.75" customHeight="1" x14ac:dyDescent="0.2"/>
    <row r="5794" ht="12.75" customHeight="1" x14ac:dyDescent="0.2"/>
    <row r="5795" ht="12.75" customHeight="1" x14ac:dyDescent="0.2"/>
    <row r="5796" ht="12.75" customHeight="1" x14ac:dyDescent="0.2"/>
    <row r="5797" ht="12.75" customHeight="1" x14ac:dyDescent="0.2"/>
    <row r="5798" ht="12.75" customHeight="1" x14ac:dyDescent="0.2"/>
    <row r="5799" ht="12.75" customHeight="1" x14ac:dyDescent="0.2"/>
    <row r="5800" ht="12.75" customHeight="1" x14ac:dyDescent="0.2"/>
    <row r="5801" ht="12.75" customHeight="1" x14ac:dyDescent="0.2"/>
    <row r="5802" ht="12.75" customHeight="1" x14ac:dyDescent="0.2"/>
    <row r="5803" ht="12.75" customHeight="1" x14ac:dyDescent="0.2"/>
    <row r="5804" ht="12.75" customHeight="1" x14ac:dyDescent="0.2"/>
    <row r="5805" ht="12.75" customHeight="1" x14ac:dyDescent="0.2"/>
    <row r="5806" ht="12.75" customHeight="1" x14ac:dyDescent="0.2"/>
    <row r="5807" ht="12.75" customHeight="1" x14ac:dyDescent="0.2"/>
    <row r="5808" ht="12.75" customHeight="1" x14ac:dyDescent="0.2"/>
    <row r="5809" ht="12.75" customHeight="1" x14ac:dyDescent="0.2"/>
    <row r="5810" ht="12.75" customHeight="1" x14ac:dyDescent="0.2"/>
    <row r="5811" ht="12.75" customHeight="1" x14ac:dyDescent="0.2"/>
    <row r="5812" ht="12.75" customHeight="1" x14ac:dyDescent="0.2"/>
    <row r="5813" ht="12.75" customHeight="1" x14ac:dyDescent="0.2"/>
    <row r="5814" ht="12.75" customHeight="1" x14ac:dyDescent="0.2"/>
    <row r="5815" ht="12.75" customHeight="1" x14ac:dyDescent="0.2"/>
    <row r="5816" ht="12.75" customHeight="1" x14ac:dyDescent="0.2"/>
    <row r="5817" ht="12.75" customHeight="1" x14ac:dyDescent="0.2"/>
    <row r="5818" ht="12.75" customHeight="1" x14ac:dyDescent="0.2"/>
    <row r="5819" ht="12.75" customHeight="1" x14ac:dyDescent="0.2"/>
    <row r="5820" ht="12.75" customHeight="1" x14ac:dyDescent="0.2"/>
    <row r="5821" ht="12.75" customHeight="1" x14ac:dyDescent="0.2"/>
    <row r="5822" ht="12.75" customHeight="1" x14ac:dyDescent="0.2"/>
    <row r="5823" ht="12.75" customHeight="1" x14ac:dyDescent="0.2"/>
    <row r="5824" ht="12.75" customHeight="1" x14ac:dyDescent="0.2"/>
    <row r="5825" ht="12.75" customHeight="1" x14ac:dyDescent="0.2"/>
    <row r="5826" ht="12.75" customHeight="1" x14ac:dyDescent="0.2"/>
    <row r="5827" ht="12.75" customHeight="1" x14ac:dyDescent="0.2"/>
    <row r="5828" ht="12.75" customHeight="1" x14ac:dyDescent="0.2"/>
    <row r="5829" ht="12.75" customHeight="1" x14ac:dyDescent="0.2"/>
    <row r="5830" ht="12.75" customHeight="1" x14ac:dyDescent="0.2"/>
    <row r="5831" ht="12.75" customHeight="1" x14ac:dyDescent="0.2"/>
    <row r="5832" ht="12.75" customHeight="1" x14ac:dyDescent="0.2"/>
    <row r="5833" ht="12.75" customHeight="1" x14ac:dyDescent="0.2"/>
    <row r="5834" ht="12.75" customHeight="1" x14ac:dyDescent="0.2"/>
    <row r="5835" ht="12.75" customHeight="1" x14ac:dyDescent="0.2"/>
    <row r="5836" ht="12.75" customHeight="1" x14ac:dyDescent="0.2"/>
    <row r="5837" ht="12.75" customHeight="1" x14ac:dyDescent="0.2"/>
    <row r="5838" ht="12.75" customHeight="1" x14ac:dyDescent="0.2"/>
    <row r="5839" ht="12.75" customHeight="1" x14ac:dyDescent="0.2"/>
    <row r="5840" ht="12.75" customHeight="1" x14ac:dyDescent="0.2"/>
    <row r="5841" ht="12.75" customHeight="1" x14ac:dyDescent="0.2"/>
    <row r="5842" ht="12.75" customHeight="1" x14ac:dyDescent="0.2"/>
    <row r="5843" ht="12.75" customHeight="1" x14ac:dyDescent="0.2"/>
    <row r="5844" ht="12.75" customHeight="1" x14ac:dyDescent="0.2"/>
    <row r="5845" ht="12.75" customHeight="1" x14ac:dyDescent="0.2"/>
    <row r="5846" ht="12.75" customHeight="1" x14ac:dyDescent="0.2"/>
    <row r="5847" ht="12.75" customHeight="1" x14ac:dyDescent="0.2"/>
    <row r="5848" ht="12.75" customHeight="1" x14ac:dyDescent="0.2"/>
    <row r="5849" ht="12.75" customHeight="1" x14ac:dyDescent="0.2"/>
    <row r="5850" ht="12.75" customHeight="1" x14ac:dyDescent="0.2"/>
    <row r="5851" ht="12.75" customHeight="1" x14ac:dyDescent="0.2"/>
    <row r="5852" ht="12.75" customHeight="1" x14ac:dyDescent="0.2"/>
    <row r="5853" ht="12.75" customHeight="1" x14ac:dyDescent="0.2"/>
    <row r="5854" ht="12.75" customHeight="1" x14ac:dyDescent="0.2"/>
    <row r="5855" ht="12.75" customHeight="1" x14ac:dyDescent="0.2"/>
    <row r="5856" ht="12.75" customHeight="1" x14ac:dyDescent="0.2"/>
    <row r="5857" ht="12.75" customHeight="1" x14ac:dyDescent="0.2"/>
    <row r="5858" ht="12.75" customHeight="1" x14ac:dyDescent="0.2"/>
    <row r="5859" ht="12.75" customHeight="1" x14ac:dyDescent="0.2"/>
    <row r="5860" ht="12.75" customHeight="1" x14ac:dyDescent="0.2"/>
    <row r="5861" ht="12.75" customHeight="1" x14ac:dyDescent="0.2"/>
    <row r="5862" ht="12.75" customHeight="1" x14ac:dyDescent="0.2"/>
    <row r="5863" ht="12.75" customHeight="1" x14ac:dyDescent="0.2"/>
    <row r="5864" ht="12.75" customHeight="1" x14ac:dyDescent="0.2"/>
    <row r="5865" ht="12.75" customHeight="1" x14ac:dyDescent="0.2"/>
    <row r="5866" ht="12.75" customHeight="1" x14ac:dyDescent="0.2"/>
    <row r="5867" ht="12.75" customHeight="1" x14ac:dyDescent="0.2"/>
    <row r="5868" ht="12.75" customHeight="1" x14ac:dyDescent="0.2"/>
    <row r="5869" ht="12.75" customHeight="1" x14ac:dyDescent="0.2"/>
    <row r="5870" ht="12.75" customHeight="1" x14ac:dyDescent="0.2"/>
    <row r="5871" ht="12.75" customHeight="1" x14ac:dyDescent="0.2"/>
    <row r="5872" ht="12.75" customHeight="1" x14ac:dyDescent="0.2"/>
    <row r="5873" ht="12.75" customHeight="1" x14ac:dyDescent="0.2"/>
    <row r="5874" ht="12.75" customHeight="1" x14ac:dyDescent="0.2"/>
    <row r="5875" ht="12.75" customHeight="1" x14ac:dyDescent="0.2"/>
    <row r="5876" ht="12.75" customHeight="1" x14ac:dyDescent="0.2"/>
    <row r="5877" ht="12.75" customHeight="1" x14ac:dyDescent="0.2"/>
    <row r="5878" ht="12.75" customHeight="1" x14ac:dyDescent="0.2"/>
    <row r="5879" ht="12.75" customHeight="1" x14ac:dyDescent="0.2"/>
    <row r="5880" ht="12.75" customHeight="1" x14ac:dyDescent="0.2"/>
    <row r="5881" ht="12.75" customHeight="1" x14ac:dyDescent="0.2"/>
    <row r="5882" ht="12.75" customHeight="1" x14ac:dyDescent="0.2"/>
    <row r="5883" ht="12.75" customHeight="1" x14ac:dyDescent="0.2"/>
    <row r="5884" ht="12.75" customHeight="1" x14ac:dyDescent="0.2"/>
    <row r="5885" ht="12.75" customHeight="1" x14ac:dyDescent="0.2"/>
    <row r="5886" ht="12.75" customHeight="1" x14ac:dyDescent="0.2"/>
    <row r="5887" ht="12.75" customHeight="1" x14ac:dyDescent="0.2"/>
    <row r="5888" ht="12.75" customHeight="1" x14ac:dyDescent="0.2"/>
    <row r="5889" ht="12.75" customHeight="1" x14ac:dyDescent="0.2"/>
    <row r="5890" ht="12.75" customHeight="1" x14ac:dyDescent="0.2"/>
    <row r="5891" ht="12.75" customHeight="1" x14ac:dyDescent="0.2"/>
    <row r="5892" ht="12.75" customHeight="1" x14ac:dyDescent="0.2"/>
    <row r="5893" ht="12.75" customHeight="1" x14ac:dyDescent="0.2"/>
    <row r="5894" ht="12.75" customHeight="1" x14ac:dyDescent="0.2"/>
    <row r="5895" ht="12.75" customHeight="1" x14ac:dyDescent="0.2"/>
    <row r="5896" ht="12.75" customHeight="1" x14ac:dyDescent="0.2"/>
    <row r="5897" ht="12.75" customHeight="1" x14ac:dyDescent="0.2"/>
    <row r="5898" ht="12.75" customHeight="1" x14ac:dyDescent="0.2"/>
    <row r="5899" ht="12.75" customHeight="1" x14ac:dyDescent="0.2"/>
    <row r="5900" ht="12.75" customHeight="1" x14ac:dyDescent="0.2"/>
    <row r="5901" ht="12.75" customHeight="1" x14ac:dyDescent="0.2"/>
    <row r="5902" ht="12.75" customHeight="1" x14ac:dyDescent="0.2"/>
    <row r="5903" ht="12.75" customHeight="1" x14ac:dyDescent="0.2"/>
    <row r="5904" ht="12.75" customHeight="1" x14ac:dyDescent="0.2"/>
    <row r="5905" ht="12.75" customHeight="1" x14ac:dyDescent="0.2"/>
    <row r="5906" ht="12.75" customHeight="1" x14ac:dyDescent="0.2"/>
    <row r="5907" ht="12.75" customHeight="1" x14ac:dyDescent="0.2"/>
    <row r="5908" ht="12.75" customHeight="1" x14ac:dyDescent="0.2"/>
    <row r="5909" ht="12.75" customHeight="1" x14ac:dyDescent="0.2"/>
    <row r="5910" ht="12.75" customHeight="1" x14ac:dyDescent="0.2"/>
    <row r="5911" ht="12.75" customHeight="1" x14ac:dyDescent="0.2"/>
    <row r="5912" ht="12.75" customHeight="1" x14ac:dyDescent="0.2"/>
    <row r="5913" ht="12.75" customHeight="1" x14ac:dyDescent="0.2"/>
    <row r="5914" ht="12.75" customHeight="1" x14ac:dyDescent="0.2"/>
    <row r="5915" ht="12.75" customHeight="1" x14ac:dyDescent="0.2"/>
    <row r="5916" ht="12.75" customHeight="1" x14ac:dyDescent="0.2"/>
    <row r="5917" ht="12.75" customHeight="1" x14ac:dyDescent="0.2"/>
    <row r="5918" ht="12.75" customHeight="1" x14ac:dyDescent="0.2"/>
    <row r="5919" ht="12.75" customHeight="1" x14ac:dyDescent="0.2"/>
    <row r="5920" ht="12.75" customHeight="1" x14ac:dyDescent="0.2"/>
    <row r="5921" ht="12.75" customHeight="1" x14ac:dyDescent="0.2"/>
    <row r="5922" ht="12.75" customHeight="1" x14ac:dyDescent="0.2"/>
    <row r="5923" ht="12.75" customHeight="1" x14ac:dyDescent="0.2"/>
    <row r="5924" ht="12.75" customHeight="1" x14ac:dyDescent="0.2"/>
    <row r="5925" ht="12.75" customHeight="1" x14ac:dyDescent="0.2"/>
    <row r="5926" ht="12.75" customHeight="1" x14ac:dyDescent="0.2"/>
    <row r="5927" ht="12.75" customHeight="1" x14ac:dyDescent="0.2"/>
    <row r="5928" ht="12.75" customHeight="1" x14ac:dyDescent="0.2"/>
    <row r="5929" ht="12.75" customHeight="1" x14ac:dyDescent="0.2"/>
    <row r="5930" ht="12.75" customHeight="1" x14ac:dyDescent="0.2"/>
    <row r="5931" ht="12.75" customHeight="1" x14ac:dyDescent="0.2"/>
    <row r="5932" ht="12.75" customHeight="1" x14ac:dyDescent="0.2"/>
    <row r="5933" ht="12.75" customHeight="1" x14ac:dyDescent="0.2"/>
    <row r="5934" ht="12.75" customHeight="1" x14ac:dyDescent="0.2"/>
    <row r="5935" ht="12.75" customHeight="1" x14ac:dyDescent="0.2"/>
    <row r="5936" ht="12.75" customHeight="1" x14ac:dyDescent="0.2"/>
    <row r="5937" ht="12.75" customHeight="1" x14ac:dyDescent="0.2"/>
    <row r="5938" ht="12.75" customHeight="1" x14ac:dyDescent="0.2"/>
    <row r="5939" ht="12.75" customHeight="1" x14ac:dyDescent="0.2"/>
    <row r="5940" ht="12.75" customHeight="1" x14ac:dyDescent="0.2"/>
    <row r="5941" ht="12.75" customHeight="1" x14ac:dyDescent="0.2"/>
    <row r="5942" ht="12.75" customHeight="1" x14ac:dyDescent="0.2"/>
    <row r="5943" ht="12.75" customHeight="1" x14ac:dyDescent="0.2"/>
    <row r="5944" ht="12.75" customHeight="1" x14ac:dyDescent="0.2"/>
    <row r="5945" ht="12.75" customHeight="1" x14ac:dyDescent="0.2"/>
    <row r="5946" ht="12.75" customHeight="1" x14ac:dyDescent="0.2"/>
    <row r="5947" ht="12.75" customHeight="1" x14ac:dyDescent="0.2"/>
    <row r="5948" ht="12.75" customHeight="1" x14ac:dyDescent="0.2"/>
    <row r="5949" ht="12.75" customHeight="1" x14ac:dyDescent="0.2"/>
    <row r="5950" ht="12.75" customHeight="1" x14ac:dyDescent="0.2"/>
    <row r="5951" ht="12.75" customHeight="1" x14ac:dyDescent="0.2"/>
    <row r="5952" ht="12.75" customHeight="1" x14ac:dyDescent="0.2"/>
    <row r="5953" ht="12.75" customHeight="1" x14ac:dyDescent="0.2"/>
    <row r="5954" ht="12.75" customHeight="1" x14ac:dyDescent="0.2"/>
    <row r="5955" ht="12.75" customHeight="1" x14ac:dyDescent="0.2"/>
    <row r="5956" ht="12.75" customHeight="1" x14ac:dyDescent="0.2"/>
    <row r="5957" ht="12.75" customHeight="1" x14ac:dyDescent="0.2"/>
    <row r="5958" ht="12.75" customHeight="1" x14ac:dyDescent="0.2"/>
    <row r="5959" ht="12.75" customHeight="1" x14ac:dyDescent="0.2"/>
    <row r="5960" ht="12.75" customHeight="1" x14ac:dyDescent="0.2"/>
    <row r="5961" ht="12.75" customHeight="1" x14ac:dyDescent="0.2"/>
    <row r="5962" ht="12.75" customHeight="1" x14ac:dyDescent="0.2"/>
    <row r="5963" ht="12.75" customHeight="1" x14ac:dyDescent="0.2"/>
    <row r="5964" ht="12.75" customHeight="1" x14ac:dyDescent="0.2"/>
    <row r="5965" ht="12.75" customHeight="1" x14ac:dyDescent="0.2"/>
    <row r="5966" ht="12.75" customHeight="1" x14ac:dyDescent="0.2"/>
    <row r="5967" ht="12.75" customHeight="1" x14ac:dyDescent="0.2"/>
    <row r="5968" ht="12.75" customHeight="1" x14ac:dyDescent="0.2"/>
    <row r="5969" ht="12.75" customHeight="1" x14ac:dyDescent="0.2"/>
    <row r="5970" ht="12.75" customHeight="1" x14ac:dyDescent="0.2"/>
    <row r="5971" ht="12.75" customHeight="1" x14ac:dyDescent="0.2"/>
    <row r="5972" ht="12.75" customHeight="1" x14ac:dyDescent="0.2"/>
    <row r="5973" ht="12.75" customHeight="1" x14ac:dyDescent="0.2"/>
    <row r="5974" ht="12.75" customHeight="1" x14ac:dyDescent="0.2"/>
    <row r="5975" ht="12.75" customHeight="1" x14ac:dyDescent="0.2"/>
    <row r="5976" ht="12.75" customHeight="1" x14ac:dyDescent="0.2"/>
    <row r="5977" ht="12.75" customHeight="1" x14ac:dyDescent="0.2"/>
    <row r="5978" ht="12.75" customHeight="1" x14ac:dyDescent="0.2"/>
    <row r="5979" ht="12.75" customHeight="1" x14ac:dyDescent="0.2"/>
    <row r="5980" ht="12.75" customHeight="1" x14ac:dyDescent="0.2"/>
    <row r="5981" ht="12.75" customHeight="1" x14ac:dyDescent="0.2"/>
    <row r="5982" ht="12.75" customHeight="1" x14ac:dyDescent="0.2"/>
    <row r="5983" ht="12.75" customHeight="1" x14ac:dyDescent="0.2"/>
    <row r="5984" ht="12.75" customHeight="1" x14ac:dyDescent="0.2"/>
    <row r="5985" ht="12.75" customHeight="1" x14ac:dyDescent="0.2"/>
    <row r="5986" ht="12.75" customHeight="1" x14ac:dyDescent="0.2"/>
    <row r="5987" ht="12.75" customHeight="1" x14ac:dyDescent="0.2"/>
    <row r="5988" ht="12.75" customHeight="1" x14ac:dyDescent="0.2"/>
    <row r="5989" ht="12.75" customHeight="1" x14ac:dyDescent="0.2"/>
    <row r="5990" ht="12.75" customHeight="1" x14ac:dyDescent="0.2"/>
    <row r="5991" ht="12.75" customHeight="1" x14ac:dyDescent="0.2"/>
    <row r="5992" ht="12.75" customHeight="1" x14ac:dyDescent="0.2"/>
    <row r="5993" ht="12.75" customHeight="1" x14ac:dyDescent="0.2"/>
    <row r="5994" ht="12.75" customHeight="1" x14ac:dyDescent="0.2"/>
    <row r="5995" ht="12.75" customHeight="1" x14ac:dyDescent="0.2"/>
    <row r="5996" ht="12.75" customHeight="1" x14ac:dyDescent="0.2"/>
    <row r="5997" ht="12.75" customHeight="1" x14ac:dyDescent="0.2"/>
    <row r="5998" ht="12.75" customHeight="1" x14ac:dyDescent="0.2"/>
    <row r="5999" ht="12.75" customHeight="1" x14ac:dyDescent="0.2"/>
    <row r="6000" ht="12.75" customHeight="1" x14ac:dyDescent="0.2"/>
    <row r="6001" ht="12.75" customHeight="1" x14ac:dyDescent="0.2"/>
    <row r="6002" ht="12.75" customHeight="1" x14ac:dyDescent="0.2"/>
    <row r="6003" ht="12.75" customHeight="1" x14ac:dyDescent="0.2"/>
    <row r="6004" ht="12.75" customHeight="1" x14ac:dyDescent="0.2"/>
    <row r="6005" ht="12.75" customHeight="1" x14ac:dyDescent="0.2"/>
    <row r="6006" ht="12.75" customHeight="1" x14ac:dyDescent="0.2"/>
    <row r="6007" ht="12.75" customHeight="1" x14ac:dyDescent="0.2"/>
    <row r="6008" ht="12.75" customHeight="1" x14ac:dyDescent="0.2"/>
    <row r="6009" ht="12.75" customHeight="1" x14ac:dyDescent="0.2"/>
    <row r="6010" ht="12.75" customHeight="1" x14ac:dyDescent="0.2"/>
    <row r="6011" ht="12.75" customHeight="1" x14ac:dyDescent="0.2"/>
    <row r="6012" ht="12.75" customHeight="1" x14ac:dyDescent="0.2"/>
    <row r="6013" ht="12.75" customHeight="1" x14ac:dyDescent="0.2"/>
    <row r="6014" ht="12.75" customHeight="1" x14ac:dyDescent="0.2"/>
    <row r="6015" ht="12.75" customHeight="1" x14ac:dyDescent="0.2"/>
    <row r="6016" ht="12.75" customHeight="1" x14ac:dyDescent="0.2"/>
    <row r="6017" ht="12.75" customHeight="1" x14ac:dyDescent="0.2"/>
    <row r="6018" ht="12.75" customHeight="1" x14ac:dyDescent="0.2"/>
    <row r="6019" ht="12.75" customHeight="1" x14ac:dyDescent="0.2"/>
    <row r="6020" ht="12.75" customHeight="1" x14ac:dyDescent="0.2"/>
    <row r="6021" ht="12.75" customHeight="1" x14ac:dyDescent="0.2"/>
    <row r="6022" ht="12.75" customHeight="1" x14ac:dyDescent="0.2"/>
    <row r="6023" ht="12.75" customHeight="1" x14ac:dyDescent="0.2"/>
    <row r="6024" ht="12.75" customHeight="1" x14ac:dyDescent="0.2"/>
    <row r="6025" ht="12.75" customHeight="1" x14ac:dyDescent="0.2"/>
    <row r="6026" ht="12.75" customHeight="1" x14ac:dyDescent="0.2"/>
    <row r="6027" ht="12.75" customHeight="1" x14ac:dyDescent="0.2"/>
    <row r="6028" ht="12.75" customHeight="1" x14ac:dyDescent="0.2"/>
    <row r="6029" ht="12.75" customHeight="1" x14ac:dyDescent="0.2"/>
    <row r="6030" ht="12.75" customHeight="1" x14ac:dyDescent="0.2"/>
    <row r="6031" ht="12.75" customHeight="1" x14ac:dyDescent="0.2"/>
    <row r="6032" ht="12.75" customHeight="1" x14ac:dyDescent="0.2"/>
    <row r="6033" ht="12.75" customHeight="1" x14ac:dyDescent="0.2"/>
    <row r="6034" ht="12.75" customHeight="1" x14ac:dyDescent="0.2"/>
    <row r="6035" ht="12.75" customHeight="1" x14ac:dyDescent="0.2"/>
    <row r="6036" ht="12.75" customHeight="1" x14ac:dyDescent="0.2"/>
    <row r="6037" ht="12.75" customHeight="1" x14ac:dyDescent="0.2"/>
    <row r="6038" ht="12.75" customHeight="1" x14ac:dyDescent="0.2"/>
    <row r="6039" ht="12.75" customHeight="1" x14ac:dyDescent="0.2"/>
    <row r="6040" ht="12.75" customHeight="1" x14ac:dyDescent="0.2"/>
    <row r="6041" ht="12.75" customHeight="1" x14ac:dyDescent="0.2"/>
    <row r="6042" ht="12.75" customHeight="1" x14ac:dyDescent="0.2"/>
    <row r="6043" ht="12.75" customHeight="1" x14ac:dyDescent="0.2"/>
    <row r="6044" ht="12.75" customHeight="1" x14ac:dyDescent="0.2"/>
    <row r="6045" ht="12.75" customHeight="1" x14ac:dyDescent="0.2"/>
    <row r="6046" ht="12.75" customHeight="1" x14ac:dyDescent="0.2"/>
    <row r="6047" ht="12.75" customHeight="1" x14ac:dyDescent="0.2"/>
    <row r="6048" ht="12.75" customHeight="1" x14ac:dyDescent="0.2"/>
    <row r="6049" ht="12.75" customHeight="1" x14ac:dyDescent="0.2"/>
    <row r="6050" ht="12.75" customHeight="1" x14ac:dyDescent="0.2"/>
    <row r="6051" ht="12.75" customHeight="1" x14ac:dyDescent="0.2"/>
    <row r="6052" ht="12.75" customHeight="1" x14ac:dyDescent="0.2"/>
    <row r="6053" ht="12.75" customHeight="1" x14ac:dyDescent="0.2"/>
    <row r="6054" ht="12.75" customHeight="1" x14ac:dyDescent="0.2"/>
    <row r="6055" ht="12.75" customHeight="1" x14ac:dyDescent="0.2"/>
    <row r="6056" ht="12.75" customHeight="1" x14ac:dyDescent="0.2"/>
    <row r="6057" ht="12.75" customHeight="1" x14ac:dyDescent="0.2"/>
    <row r="6058" ht="12.75" customHeight="1" x14ac:dyDescent="0.2"/>
    <row r="6059" ht="12.75" customHeight="1" x14ac:dyDescent="0.2"/>
    <row r="6060" ht="12.75" customHeight="1" x14ac:dyDescent="0.2"/>
    <row r="6061" ht="12.75" customHeight="1" x14ac:dyDescent="0.2"/>
    <row r="6062" ht="12.75" customHeight="1" x14ac:dyDescent="0.2"/>
    <row r="6063" ht="12.75" customHeight="1" x14ac:dyDescent="0.2"/>
    <row r="6064" ht="12.75" customHeight="1" x14ac:dyDescent="0.2"/>
    <row r="6065" ht="12.75" customHeight="1" x14ac:dyDescent="0.2"/>
    <row r="6066" ht="12.75" customHeight="1" x14ac:dyDescent="0.2"/>
    <row r="6067" ht="12.75" customHeight="1" x14ac:dyDescent="0.2"/>
    <row r="6068" ht="12.75" customHeight="1" x14ac:dyDescent="0.2"/>
    <row r="6069" ht="12.75" customHeight="1" x14ac:dyDescent="0.2"/>
    <row r="6070" ht="12.75" customHeight="1" x14ac:dyDescent="0.2"/>
    <row r="6071" ht="12.75" customHeight="1" x14ac:dyDescent="0.2"/>
    <row r="6072" ht="12.75" customHeight="1" x14ac:dyDescent="0.2"/>
    <row r="6073" ht="12.75" customHeight="1" x14ac:dyDescent="0.2"/>
    <row r="6074" ht="12.75" customHeight="1" x14ac:dyDescent="0.2"/>
    <row r="6075" ht="12.75" customHeight="1" x14ac:dyDescent="0.2"/>
    <row r="6076" ht="12.75" customHeight="1" x14ac:dyDescent="0.2"/>
    <row r="6077" ht="12.75" customHeight="1" x14ac:dyDescent="0.2"/>
    <row r="6078" ht="12.75" customHeight="1" x14ac:dyDescent="0.2"/>
    <row r="6079" ht="12.75" customHeight="1" x14ac:dyDescent="0.2"/>
    <row r="6080" ht="12.75" customHeight="1" x14ac:dyDescent="0.2"/>
    <row r="6081" ht="12.75" customHeight="1" x14ac:dyDescent="0.2"/>
    <row r="6082" ht="12.75" customHeight="1" x14ac:dyDescent="0.2"/>
    <row r="6083" ht="12.75" customHeight="1" x14ac:dyDescent="0.2"/>
    <row r="6084" ht="12.75" customHeight="1" x14ac:dyDescent="0.2"/>
    <row r="6085" ht="12.75" customHeight="1" x14ac:dyDescent="0.2"/>
    <row r="6086" ht="12.75" customHeight="1" x14ac:dyDescent="0.2"/>
    <row r="6087" ht="12.75" customHeight="1" x14ac:dyDescent="0.2"/>
    <row r="6088" ht="12.75" customHeight="1" x14ac:dyDescent="0.2"/>
    <row r="6089" ht="12.75" customHeight="1" x14ac:dyDescent="0.2"/>
    <row r="6090" ht="12.75" customHeight="1" x14ac:dyDescent="0.2"/>
    <row r="6091" ht="12.75" customHeight="1" x14ac:dyDescent="0.2"/>
    <row r="6092" ht="12.75" customHeight="1" x14ac:dyDescent="0.2"/>
    <row r="6093" ht="12.75" customHeight="1" x14ac:dyDescent="0.2"/>
    <row r="6094" ht="12.75" customHeight="1" x14ac:dyDescent="0.2"/>
    <row r="6095" ht="12.75" customHeight="1" x14ac:dyDescent="0.2"/>
    <row r="6096" ht="12.75" customHeight="1" x14ac:dyDescent="0.2"/>
    <row r="6097" ht="12.75" customHeight="1" x14ac:dyDescent="0.2"/>
    <row r="6098" ht="12.75" customHeight="1" x14ac:dyDescent="0.2"/>
    <row r="6099" ht="12.75" customHeight="1" x14ac:dyDescent="0.2"/>
    <row r="6100" ht="12.75" customHeight="1" x14ac:dyDescent="0.2"/>
    <row r="6101" ht="12.75" customHeight="1" x14ac:dyDescent="0.2"/>
    <row r="6102" ht="12.75" customHeight="1" x14ac:dyDescent="0.2"/>
    <row r="6103" ht="12.75" customHeight="1" x14ac:dyDescent="0.2"/>
    <row r="6104" ht="12.75" customHeight="1" x14ac:dyDescent="0.2"/>
    <row r="6105" ht="12.75" customHeight="1" x14ac:dyDescent="0.2"/>
    <row r="6106" ht="12.75" customHeight="1" x14ac:dyDescent="0.2"/>
    <row r="6107" ht="12.75" customHeight="1" x14ac:dyDescent="0.2"/>
    <row r="6108" ht="12.75" customHeight="1" x14ac:dyDescent="0.2"/>
    <row r="6109" ht="12.75" customHeight="1" x14ac:dyDescent="0.2"/>
    <row r="6110" ht="12.75" customHeight="1" x14ac:dyDescent="0.2"/>
    <row r="6111" ht="12.75" customHeight="1" x14ac:dyDescent="0.2"/>
    <row r="6112" ht="12.75" customHeight="1" x14ac:dyDescent="0.2"/>
    <row r="6113" ht="12.75" customHeight="1" x14ac:dyDescent="0.2"/>
    <row r="6114" ht="12.75" customHeight="1" x14ac:dyDescent="0.2"/>
    <row r="6115" ht="12.75" customHeight="1" x14ac:dyDescent="0.2"/>
    <row r="6116" ht="12.75" customHeight="1" x14ac:dyDescent="0.2"/>
    <row r="6117" ht="12.75" customHeight="1" x14ac:dyDescent="0.2"/>
    <row r="6118" ht="12.75" customHeight="1" x14ac:dyDescent="0.2"/>
    <row r="6119" ht="12.75" customHeight="1" x14ac:dyDescent="0.2"/>
    <row r="6120" ht="12.75" customHeight="1" x14ac:dyDescent="0.2"/>
    <row r="6121" ht="12.75" customHeight="1" x14ac:dyDescent="0.2"/>
    <row r="6122" ht="12.75" customHeight="1" x14ac:dyDescent="0.2"/>
    <row r="6123" ht="12.75" customHeight="1" x14ac:dyDescent="0.2"/>
    <row r="6124" ht="12.75" customHeight="1" x14ac:dyDescent="0.2"/>
    <row r="6125" ht="12.75" customHeight="1" x14ac:dyDescent="0.2"/>
    <row r="6126" ht="12.75" customHeight="1" x14ac:dyDescent="0.2"/>
    <row r="6127" ht="12.75" customHeight="1" x14ac:dyDescent="0.2"/>
    <row r="6128" ht="12.75" customHeight="1" x14ac:dyDescent="0.2"/>
    <row r="6129" ht="12.75" customHeight="1" x14ac:dyDescent="0.2"/>
    <row r="6130" ht="12.75" customHeight="1" x14ac:dyDescent="0.2"/>
    <row r="6131" ht="12.75" customHeight="1" x14ac:dyDescent="0.2"/>
    <row r="6132" ht="12.75" customHeight="1" x14ac:dyDescent="0.2"/>
    <row r="6133" ht="12.75" customHeight="1" x14ac:dyDescent="0.2"/>
    <row r="6134" ht="12.75" customHeight="1" x14ac:dyDescent="0.2"/>
    <row r="6135" ht="12.75" customHeight="1" x14ac:dyDescent="0.2"/>
    <row r="6136" ht="12.75" customHeight="1" x14ac:dyDescent="0.2"/>
    <row r="6137" ht="12.75" customHeight="1" x14ac:dyDescent="0.2"/>
    <row r="6138" ht="12.75" customHeight="1" x14ac:dyDescent="0.2"/>
    <row r="6139" ht="12.75" customHeight="1" x14ac:dyDescent="0.2"/>
    <row r="6140" ht="12.75" customHeight="1" x14ac:dyDescent="0.2"/>
    <row r="6141" ht="12.75" customHeight="1" x14ac:dyDescent="0.2"/>
    <row r="6142" ht="12.75" customHeight="1" x14ac:dyDescent="0.2"/>
    <row r="6143" ht="12.75" customHeight="1" x14ac:dyDescent="0.2"/>
    <row r="6144" ht="12.75" customHeight="1" x14ac:dyDescent="0.2"/>
    <row r="6145" ht="12.75" customHeight="1" x14ac:dyDescent="0.2"/>
    <row r="6146" ht="12.75" customHeight="1" x14ac:dyDescent="0.2"/>
    <row r="6147" ht="12.75" customHeight="1" x14ac:dyDescent="0.2"/>
    <row r="6148" ht="12.75" customHeight="1" x14ac:dyDescent="0.2"/>
    <row r="6149" ht="12.75" customHeight="1" x14ac:dyDescent="0.2"/>
    <row r="6150" ht="12.75" customHeight="1" x14ac:dyDescent="0.2"/>
    <row r="6151" ht="12.75" customHeight="1" x14ac:dyDescent="0.2"/>
    <row r="6152" ht="12.75" customHeight="1" x14ac:dyDescent="0.2"/>
    <row r="6153" ht="12.75" customHeight="1" x14ac:dyDescent="0.2"/>
    <row r="6154" ht="12.75" customHeight="1" x14ac:dyDescent="0.2"/>
    <row r="6155" ht="12.75" customHeight="1" x14ac:dyDescent="0.2"/>
    <row r="6156" ht="12.75" customHeight="1" x14ac:dyDescent="0.2"/>
    <row r="6157" ht="12.75" customHeight="1" x14ac:dyDescent="0.2"/>
    <row r="6158" ht="12.75" customHeight="1" x14ac:dyDescent="0.2"/>
    <row r="6159" ht="12.75" customHeight="1" x14ac:dyDescent="0.2"/>
    <row r="6160" ht="12.75" customHeight="1" x14ac:dyDescent="0.2"/>
    <row r="6161" ht="12.75" customHeight="1" x14ac:dyDescent="0.2"/>
    <row r="6162" ht="12.75" customHeight="1" x14ac:dyDescent="0.2"/>
    <row r="6163" ht="12.75" customHeight="1" x14ac:dyDescent="0.2"/>
    <row r="6164" ht="12.75" customHeight="1" x14ac:dyDescent="0.2"/>
    <row r="6165" ht="12.75" customHeight="1" x14ac:dyDescent="0.2"/>
    <row r="6166" ht="12.75" customHeight="1" x14ac:dyDescent="0.2"/>
    <row r="6167" ht="12.75" customHeight="1" x14ac:dyDescent="0.2"/>
    <row r="6168" ht="12.75" customHeight="1" x14ac:dyDescent="0.2"/>
    <row r="6169" ht="12.75" customHeight="1" x14ac:dyDescent="0.2"/>
    <row r="6170" ht="12.75" customHeight="1" x14ac:dyDescent="0.2"/>
    <row r="6171" ht="12.75" customHeight="1" x14ac:dyDescent="0.2"/>
    <row r="6172" ht="12.75" customHeight="1" x14ac:dyDescent="0.2"/>
    <row r="6173" ht="12.75" customHeight="1" x14ac:dyDescent="0.2"/>
    <row r="6174" ht="12.75" customHeight="1" x14ac:dyDescent="0.2"/>
    <row r="6175" ht="12.75" customHeight="1" x14ac:dyDescent="0.2"/>
    <row r="6176" ht="12.75" customHeight="1" x14ac:dyDescent="0.2"/>
    <row r="6177" ht="12.75" customHeight="1" x14ac:dyDescent="0.2"/>
    <row r="6178" ht="12.75" customHeight="1" x14ac:dyDescent="0.2"/>
    <row r="6179" ht="12.75" customHeight="1" x14ac:dyDescent="0.2"/>
    <row r="6180" ht="12.75" customHeight="1" x14ac:dyDescent="0.2"/>
    <row r="6181" ht="12.75" customHeight="1" x14ac:dyDescent="0.2"/>
    <row r="6182" ht="12.75" customHeight="1" x14ac:dyDescent="0.2"/>
    <row r="6183" ht="12.75" customHeight="1" x14ac:dyDescent="0.2"/>
    <row r="6184" ht="12.75" customHeight="1" x14ac:dyDescent="0.2"/>
    <row r="6185" ht="12.75" customHeight="1" x14ac:dyDescent="0.2"/>
    <row r="6186" ht="12.75" customHeight="1" x14ac:dyDescent="0.2"/>
    <row r="6187" ht="12.75" customHeight="1" x14ac:dyDescent="0.2"/>
    <row r="6188" ht="12.75" customHeight="1" x14ac:dyDescent="0.2"/>
    <row r="6189" ht="12.75" customHeight="1" x14ac:dyDescent="0.2"/>
    <row r="6190" ht="12.75" customHeight="1" x14ac:dyDescent="0.2"/>
    <row r="6191" ht="12.75" customHeight="1" x14ac:dyDescent="0.2"/>
    <row r="6192" ht="12.75" customHeight="1" x14ac:dyDescent="0.2"/>
    <row r="6193" ht="12.75" customHeight="1" x14ac:dyDescent="0.2"/>
    <row r="6194" ht="12.75" customHeight="1" x14ac:dyDescent="0.2"/>
    <row r="6195" ht="12.75" customHeight="1" x14ac:dyDescent="0.2"/>
    <row r="6196" ht="12.75" customHeight="1" x14ac:dyDescent="0.2"/>
    <row r="6197" ht="12.75" customHeight="1" x14ac:dyDescent="0.2"/>
    <row r="6198" ht="12.75" customHeight="1" x14ac:dyDescent="0.2"/>
    <row r="6199" ht="12.75" customHeight="1" x14ac:dyDescent="0.2"/>
    <row r="6200" ht="12.75" customHeight="1" x14ac:dyDescent="0.2"/>
    <row r="6201" ht="12.75" customHeight="1" x14ac:dyDescent="0.2"/>
    <row r="6202" ht="12.75" customHeight="1" x14ac:dyDescent="0.2"/>
    <row r="6203" ht="12.75" customHeight="1" x14ac:dyDescent="0.2"/>
    <row r="6204" ht="12.75" customHeight="1" x14ac:dyDescent="0.2"/>
    <row r="6205" ht="12.75" customHeight="1" x14ac:dyDescent="0.2"/>
    <row r="6206" ht="12.75" customHeight="1" x14ac:dyDescent="0.2"/>
    <row r="6207" ht="12.75" customHeight="1" x14ac:dyDescent="0.2"/>
    <row r="6208" ht="12.75" customHeight="1" x14ac:dyDescent="0.2"/>
    <row r="6209" ht="12.75" customHeight="1" x14ac:dyDescent="0.2"/>
    <row r="6210" ht="12.75" customHeight="1" x14ac:dyDescent="0.2"/>
    <row r="6211" ht="12.75" customHeight="1" x14ac:dyDescent="0.2"/>
    <row r="6212" ht="12.75" customHeight="1" x14ac:dyDescent="0.2"/>
    <row r="6213" ht="12.75" customHeight="1" x14ac:dyDescent="0.2"/>
    <row r="6214" ht="12.75" customHeight="1" x14ac:dyDescent="0.2"/>
    <row r="6215" ht="12.75" customHeight="1" x14ac:dyDescent="0.2"/>
    <row r="6216" ht="12.75" customHeight="1" x14ac:dyDescent="0.2"/>
    <row r="6217" ht="12.75" customHeight="1" x14ac:dyDescent="0.2"/>
    <row r="6218" ht="12.75" customHeight="1" x14ac:dyDescent="0.2"/>
    <row r="6219" ht="12.75" customHeight="1" x14ac:dyDescent="0.2"/>
    <row r="6220" ht="12.75" customHeight="1" x14ac:dyDescent="0.2"/>
    <row r="6221" ht="12.75" customHeight="1" x14ac:dyDescent="0.2"/>
    <row r="6222" ht="12.75" customHeight="1" x14ac:dyDescent="0.2"/>
    <row r="6223" ht="12.75" customHeight="1" x14ac:dyDescent="0.2"/>
    <row r="6224" ht="12.75" customHeight="1" x14ac:dyDescent="0.2"/>
    <row r="6225" ht="12.75" customHeight="1" x14ac:dyDescent="0.2"/>
    <row r="6226" ht="12.75" customHeight="1" x14ac:dyDescent="0.2"/>
    <row r="6227" ht="12.75" customHeight="1" x14ac:dyDescent="0.2"/>
    <row r="6228" ht="12.75" customHeight="1" x14ac:dyDescent="0.2"/>
    <row r="6229" ht="12.75" customHeight="1" x14ac:dyDescent="0.2"/>
    <row r="6230" ht="12.75" customHeight="1" x14ac:dyDescent="0.2"/>
    <row r="6231" ht="12.75" customHeight="1" x14ac:dyDescent="0.2"/>
    <row r="6232" ht="12.75" customHeight="1" x14ac:dyDescent="0.2"/>
    <row r="6233" ht="12.75" customHeight="1" x14ac:dyDescent="0.2"/>
    <row r="6234" ht="12.75" customHeight="1" x14ac:dyDescent="0.2"/>
    <row r="6235" ht="12.75" customHeight="1" x14ac:dyDescent="0.2"/>
    <row r="6236" ht="12.75" customHeight="1" x14ac:dyDescent="0.2"/>
    <row r="6237" ht="12.75" customHeight="1" x14ac:dyDescent="0.2"/>
    <row r="6238" ht="12.75" customHeight="1" x14ac:dyDescent="0.2"/>
    <row r="6239" ht="12.75" customHeight="1" x14ac:dyDescent="0.2"/>
    <row r="6240" ht="12.75" customHeight="1" x14ac:dyDescent="0.2"/>
    <row r="6241" ht="12.75" customHeight="1" x14ac:dyDescent="0.2"/>
    <row r="6242" ht="12.75" customHeight="1" x14ac:dyDescent="0.2"/>
    <row r="6243" ht="12.75" customHeight="1" x14ac:dyDescent="0.2"/>
    <row r="6244" ht="12.75" customHeight="1" x14ac:dyDescent="0.2"/>
    <row r="6245" ht="12.75" customHeight="1" x14ac:dyDescent="0.2"/>
    <row r="6246" ht="12.75" customHeight="1" x14ac:dyDescent="0.2"/>
    <row r="6247" ht="12.75" customHeight="1" x14ac:dyDescent="0.2"/>
    <row r="6248" ht="12.75" customHeight="1" x14ac:dyDescent="0.2"/>
    <row r="6249" ht="12.75" customHeight="1" x14ac:dyDescent="0.2"/>
    <row r="6250" ht="12.75" customHeight="1" x14ac:dyDescent="0.2"/>
    <row r="6251" ht="12.75" customHeight="1" x14ac:dyDescent="0.2"/>
    <row r="6252" ht="12.75" customHeight="1" x14ac:dyDescent="0.2"/>
    <row r="6253" ht="12.75" customHeight="1" x14ac:dyDescent="0.2"/>
    <row r="6254" ht="12.75" customHeight="1" x14ac:dyDescent="0.2"/>
    <row r="6255" ht="12.75" customHeight="1" x14ac:dyDescent="0.2"/>
    <row r="6256" ht="12.75" customHeight="1" x14ac:dyDescent="0.2"/>
    <row r="6257" ht="12.75" customHeight="1" x14ac:dyDescent="0.2"/>
    <row r="6258" ht="12.75" customHeight="1" x14ac:dyDescent="0.2"/>
    <row r="6259" ht="12.75" customHeight="1" x14ac:dyDescent="0.2"/>
    <row r="6260" ht="12.75" customHeight="1" x14ac:dyDescent="0.2"/>
    <row r="6261" ht="12.75" customHeight="1" x14ac:dyDescent="0.2"/>
    <row r="6262" ht="12.75" customHeight="1" x14ac:dyDescent="0.2"/>
    <row r="6263" ht="12.75" customHeight="1" x14ac:dyDescent="0.2"/>
    <row r="6264" ht="12.75" customHeight="1" x14ac:dyDescent="0.2"/>
    <row r="6265" ht="12.75" customHeight="1" x14ac:dyDescent="0.2"/>
    <row r="6266" ht="12.75" customHeight="1" x14ac:dyDescent="0.2"/>
    <row r="6267" ht="12.75" customHeight="1" x14ac:dyDescent="0.2"/>
    <row r="6268" ht="12.75" customHeight="1" x14ac:dyDescent="0.2"/>
    <row r="6269" ht="12.75" customHeight="1" x14ac:dyDescent="0.2"/>
    <row r="6270" ht="12.75" customHeight="1" x14ac:dyDescent="0.2"/>
    <row r="6271" ht="12.75" customHeight="1" x14ac:dyDescent="0.2"/>
    <row r="6272" ht="12.75" customHeight="1" x14ac:dyDescent="0.2"/>
    <row r="6273" ht="12.75" customHeight="1" x14ac:dyDescent="0.2"/>
    <row r="6274" ht="12.75" customHeight="1" x14ac:dyDescent="0.2"/>
    <row r="6275" ht="12.75" customHeight="1" x14ac:dyDescent="0.2"/>
    <row r="6276" ht="12.75" customHeight="1" x14ac:dyDescent="0.2"/>
    <row r="6277" ht="12.75" customHeight="1" x14ac:dyDescent="0.2"/>
    <row r="6278" ht="12.75" customHeight="1" x14ac:dyDescent="0.2"/>
    <row r="6279" ht="12.75" customHeight="1" x14ac:dyDescent="0.2"/>
    <row r="6280" ht="12.75" customHeight="1" x14ac:dyDescent="0.2"/>
    <row r="6281" ht="12.75" customHeight="1" x14ac:dyDescent="0.2"/>
    <row r="6282" ht="12.75" customHeight="1" x14ac:dyDescent="0.2"/>
    <row r="6283" ht="12.75" customHeight="1" x14ac:dyDescent="0.2"/>
    <row r="6284" ht="12.75" customHeight="1" x14ac:dyDescent="0.2"/>
    <row r="6285" ht="12.75" customHeight="1" x14ac:dyDescent="0.2"/>
    <row r="6286" ht="12.75" customHeight="1" x14ac:dyDescent="0.2"/>
    <row r="6287" ht="12.75" customHeight="1" x14ac:dyDescent="0.2"/>
    <row r="6288" ht="12.75" customHeight="1" x14ac:dyDescent="0.2"/>
    <row r="6289" ht="12.75" customHeight="1" x14ac:dyDescent="0.2"/>
    <row r="6290" ht="12.75" customHeight="1" x14ac:dyDescent="0.2"/>
    <row r="6291" ht="12.75" customHeight="1" x14ac:dyDescent="0.2"/>
    <row r="6292" ht="12.75" customHeight="1" x14ac:dyDescent="0.2"/>
    <row r="6293" ht="12.75" customHeight="1" x14ac:dyDescent="0.2"/>
    <row r="6294" ht="12.75" customHeight="1" x14ac:dyDescent="0.2"/>
    <row r="6295" ht="12.75" customHeight="1" x14ac:dyDescent="0.2"/>
    <row r="6296" ht="12.75" customHeight="1" x14ac:dyDescent="0.2"/>
    <row r="6297" ht="12.75" customHeight="1" x14ac:dyDescent="0.2"/>
    <row r="6298" ht="12.75" customHeight="1" x14ac:dyDescent="0.2"/>
    <row r="6299" ht="12.75" customHeight="1" x14ac:dyDescent="0.2"/>
    <row r="6300" ht="12.75" customHeight="1" x14ac:dyDescent="0.2"/>
    <row r="6301" ht="12.75" customHeight="1" x14ac:dyDescent="0.2"/>
    <row r="6302" ht="12.75" customHeight="1" x14ac:dyDescent="0.2"/>
    <row r="6303" ht="12.75" customHeight="1" x14ac:dyDescent="0.2"/>
    <row r="6304" ht="12.75" customHeight="1" x14ac:dyDescent="0.2"/>
    <row r="6305" ht="12.75" customHeight="1" x14ac:dyDescent="0.2"/>
    <row r="6306" ht="12.75" customHeight="1" x14ac:dyDescent="0.2"/>
    <row r="6307" ht="12.75" customHeight="1" x14ac:dyDescent="0.2"/>
    <row r="6308" ht="12.75" customHeight="1" x14ac:dyDescent="0.2"/>
    <row r="6309" ht="12.75" customHeight="1" x14ac:dyDescent="0.2"/>
    <row r="6310" ht="12.75" customHeight="1" x14ac:dyDescent="0.2"/>
    <row r="6311" ht="12.75" customHeight="1" x14ac:dyDescent="0.2"/>
    <row r="6312" ht="12.75" customHeight="1" x14ac:dyDescent="0.2"/>
    <row r="6313" ht="12.75" customHeight="1" x14ac:dyDescent="0.2"/>
    <row r="6314" ht="12.75" customHeight="1" x14ac:dyDescent="0.2"/>
    <row r="6315" ht="12.75" customHeight="1" x14ac:dyDescent="0.2"/>
    <row r="6316" ht="12.75" customHeight="1" x14ac:dyDescent="0.2"/>
    <row r="6317" ht="12.75" customHeight="1" x14ac:dyDescent="0.2"/>
    <row r="6318" ht="12.75" customHeight="1" x14ac:dyDescent="0.2"/>
    <row r="6319" ht="12.75" customHeight="1" x14ac:dyDescent="0.2"/>
    <row r="6320" ht="12.75" customHeight="1" x14ac:dyDescent="0.2"/>
    <row r="6321" ht="12.75" customHeight="1" x14ac:dyDescent="0.2"/>
    <row r="6322" ht="12.75" customHeight="1" x14ac:dyDescent="0.2"/>
    <row r="6323" ht="12.75" customHeight="1" x14ac:dyDescent="0.2"/>
    <row r="6324" ht="12.75" customHeight="1" x14ac:dyDescent="0.2"/>
    <row r="6325" ht="12.75" customHeight="1" x14ac:dyDescent="0.2"/>
    <row r="6326" ht="12.75" customHeight="1" x14ac:dyDescent="0.2"/>
    <row r="6327" ht="12.75" customHeight="1" x14ac:dyDescent="0.2"/>
    <row r="6328" ht="12.75" customHeight="1" x14ac:dyDescent="0.2"/>
    <row r="6329" ht="12.75" customHeight="1" x14ac:dyDescent="0.2"/>
    <row r="6330" ht="12.75" customHeight="1" x14ac:dyDescent="0.2"/>
    <row r="6331" ht="12.75" customHeight="1" x14ac:dyDescent="0.2"/>
    <row r="6332" ht="12.75" customHeight="1" x14ac:dyDescent="0.2"/>
    <row r="6333" ht="12.75" customHeight="1" x14ac:dyDescent="0.2"/>
    <row r="6334" ht="12.75" customHeight="1" x14ac:dyDescent="0.2"/>
    <row r="6335" ht="12.75" customHeight="1" x14ac:dyDescent="0.2"/>
    <row r="6336" ht="12.75" customHeight="1" x14ac:dyDescent="0.2"/>
    <row r="6337" ht="12.75" customHeight="1" x14ac:dyDescent="0.2"/>
    <row r="6338" ht="12.75" customHeight="1" x14ac:dyDescent="0.2"/>
    <row r="6339" ht="12.75" customHeight="1" x14ac:dyDescent="0.2"/>
    <row r="6340" ht="12.75" customHeight="1" x14ac:dyDescent="0.2"/>
    <row r="6341" ht="12.75" customHeight="1" x14ac:dyDescent="0.2"/>
    <row r="6342" ht="12.75" customHeight="1" x14ac:dyDescent="0.2"/>
    <row r="6343" ht="12.75" customHeight="1" x14ac:dyDescent="0.2"/>
    <row r="6344" ht="12.75" customHeight="1" x14ac:dyDescent="0.2"/>
    <row r="6345" ht="12.75" customHeight="1" x14ac:dyDescent="0.2"/>
    <row r="6346" ht="12.75" customHeight="1" x14ac:dyDescent="0.2"/>
    <row r="6347" ht="12.75" customHeight="1" x14ac:dyDescent="0.2"/>
    <row r="6348" ht="12.75" customHeight="1" x14ac:dyDescent="0.2"/>
    <row r="6349" ht="12.75" customHeight="1" x14ac:dyDescent="0.2"/>
    <row r="6350" ht="12.75" customHeight="1" x14ac:dyDescent="0.2"/>
    <row r="6351" ht="12.75" customHeight="1" x14ac:dyDescent="0.2"/>
    <row r="6352" ht="12.75" customHeight="1" x14ac:dyDescent="0.2"/>
    <row r="6353" ht="12.75" customHeight="1" x14ac:dyDescent="0.2"/>
    <row r="6354" ht="12.75" customHeight="1" x14ac:dyDescent="0.2"/>
    <row r="6355" ht="12.75" customHeight="1" x14ac:dyDescent="0.2"/>
    <row r="6356" ht="12.75" customHeight="1" x14ac:dyDescent="0.2"/>
    <row r="6357" ht="12.75" customHeight="1" x14ac:dyDescent="0.2"/>
    <row r="6358" ht="12.75" customHeight="1" x14ac:dyDescent="0.2"/>
    <row r="6359" ht="12.75" customHeight="1" x14ac:dyDescent="0.2"/>
    <row r="6360" ht="12.75" customHeight="1" x14ac:dyDescent="0.2"/>
    <row r="6361" ht="12.75" customHeight="1" x14ac:dyDescent="0.2"/>
    <row r="6362" ht="12.75" customHeight="1" x14ac:dyDescent="0.2"/>
    <row r="6363" ht="12.75" customHeight="1" x14ac:dyDescent="0.2"/>
    <row r="6364" ht="12.75" customHeight="1" x14ac:dyDescent="0.2"/>
    <row r="6365" ht="12.75" customHeight="1" x14ac:dyDescent="0.2"/>
    <row r="6366" ht="12.75" customHeight="1" x14ac:dyDescent="0.2"/>
    <row r="6367" ht="12.75" customHeight="1" x14ac:dyDescent="0.2"/>
    <row r="6368" ht="12.75" customHeight="1" x14ac:dyDescent="0.2"/>
    <row r="6369" ht="12.75" customHeight="1" x14ac:dyDescent="0.2"/>
    <row r="6370" ht="12.75" customHeight="1" x14ac:dyDescent="0.2"/>
    <row r="6371" ht="12.75" customHeight="1" x14ac:dyDescent="0.2"/>
    <row r="6372" ht="12.75" customHeight="1" x14ac:dyDescent="0.2"/>
    <row r="6373" ht="12.75" customHeight="1" x14ac:dyDescent="0.2"/>
    <row r="6374" ht="12.75" customHeight="1" x14ac:dyDescent="0.2"/>
    <row r="6375" ht="12.75" customHeight="1" x14ac:dyDescent="0.2"/>
    <row r="6376" ht="12.75" customHeight="1" x14ac:dyDescent="0.2"/>
    <row r="6377" ht="12.75" customHeight="1" x14ac:dyDescent="0.2"/>
    <row r="6378" ht="12.75" customHeight="1" x14ac:dyDescent="0.2"/>
    <row r="6379" ht="12.75" customHeight="1" x14ac:dyDescent="0.2"/>
    <row r="6380" ht="12.75" customHeight="1" x14ac:dyDescent="0.2"/>
    <row r="6381" ht="12.75" customHeight="1" x14ac:dyDescent="0.2"/>
    <row r="6382" ht="12.75" customHeight="1" x14ac:dyDescent="0.2"/>
    <row r="6383" ht="12.75" customHeight="1" x14ac:dyDescent="0.2"/>
    <row r="6384" ht="12.75" customHeight="1" x14ac:dyDescent="0.2"/>
    <row r="6385" ht="12.75" customHeight="1" x14ac:dyDescent="0.2"/>
    <row r="6386" ht="12.75" customHeight="1" x14ac:dyDescent="0.2"/>
    <row r="6387" ht="12.75" customHeight="1" x14ac:dyDescent="0.2"/>
    <row r="6388" ht="12.75" customHeight="1" x14ac:dyDescent="0.2"/>
    <row r="6389" ht="12.75" customHeight="1" x14ac:dyDescent="0.2"/>
    <row r="6390" ht="12.75" customHeight="1" x14ac:dyDescent="0.2"/>
    <row r="6391" ht="12.75" customHeight="1" x14ac:dyDescent="0.2"/>
    <row r="6392" ht="12.75" customHeight="1" x14ac:dyDescent="0.2"/>
    <row r="6393" ht="12.75" customHeight="1" x14ac:dyDescent="0.2"/>
    <row r="6394" ht="12.75" customHeight="1" x14ac:dyDescent="0.2"/>
    <row r="6395" ht="12.75" customHeight="1" x14ac:dyDescent="0.2"/>
    <row r="6396" ht="12.75" customHeight="1" x14ac:dyDescent="0.2"/>
    <row r="6397" ht="12.75" customHeight="1" x14ac:dyDescent="0.2"/>
    <row r="6398" ht="12.75" customHeight="1" x14ac:dyDescent="0.2"/>
    <row r="6399" ht="12.75" customHeight="1" x14ac:dyDescent="0.2"/>
    <row r="6400" ht="12.75" customHeight="1" x14ac:dyDescent="0.2"/>
    <row r="6401" ht="12.75" customHeight="1" x14ac:dyDescent="0.2"/>
    <row r="6402" ht="12.75" customHeight="1" x14ac:dyDescent="0.2"/>
    <row r="6403" ht="12.75" customHeight="1" x14ac:dyDescent="0.2"/>
    <row r="6404" ht="12.75" customHeight="1" x14ac:dyDescent="0.2"/>
    <row r="6405" ht="12.75" customHeight="1" x14ac:dyDescent="0.2"/>
    <row r="6406" ht="12.75" customHeight="1" x14ac:dyDescent="0.2"/>
    <row r="6407" ht="12.75" customHeight="1" x14ac:dyDescent="0.2"/>
    <row r="6408" ht="12.75" customHeight="1" x14ac:dyDescent="0.2"/>
    <row r="6409" ht="12.75" customHeight="1" x14ac:dyDescent="0.2"/>
    <row r="6410" ht="12.75" customHeight="1" x14ac:dyDescent="0.2"/>
    <row r="6411" ht="12.75" customHeight="1" x14ac:dyDescent="0.2"/>
    <row r="6412" ht="12.75" customHeight="1" x14ac:dyDescent="0.2"/>
    <row r="6413" ht="12.75" customHeight="1" x14ac:dyDescent="0.2"/>
    <row r="6414" ht="12.75" customHeight="1" x14ac:dyDescent="0.2"/>
    <row r="6415" ht="12.75" customHeight="1" x14ac:dyDescent="0.2"/>
    <row r="6416" ht="12.75" customHeight="1" x14ac:dyDescent="0.2"/>
    <row r="6417" ht="12.75" customHeight="1" x14ac:dyDescent="0.2"/>
    <row r="6418" ht="12.75" customHeight="1" x14ac:dyDescent="0.2"/>
    <row r="6419" ht="12.75" customHeight="1" x14ac:dyDescent="0.2"/>
    <row r="6420" ht="12.75" customHeight="1" x14ac:dyDescent="0.2"/>
    <row r="6421" ht="12.75" customHeight="1" x14ac:dyDescent="0.2"/>
    <row r="6422" ht="12.75" customHeight="1" x14ac:dyDescent="0.2"/>
    <row r="6423" ht="12.75" customHeight="1" x14ac:dyDescent="0.2"/>
    <row r="6424" ht="12.75" customHeight="1" x14ac:dyDescent="0.2"/>
    <row r="6425" ht="12.75" customHeight="1" x14ac:dyDescent="0.2"/>
    <row r="6426" ht="12.75" customHeight="1" x14ac:dyDescent="0.2"/>
    <row r="6427" ht="12.75" customHeight="1" x14ac:dyDescent="0.2"/>
    <row r="6428" ht="12.75" customHeight="1" x14ac:dyDescent="0.2"/>
    <row r="6429" ht="12.75" customHeight="1" x14ac:dyDescent="0.2"/>
    <row r="6430" ht="12.75" customHeight="1" x14ac:dyDescent="0.2"/>
    <row r="6431" ht="12.75" customHeight="1" x14ac:dyDescent="0.2"/>
    <row r="6432" ht="12.75" customHeight="1" x14ac:dyDescent="0.2"/>
    <row r="6433" ht="12.75" customHeight="1" x14ac:dyDescent="0.2"/>
    <row r="6434" ht="12.75" customHeight="1" x14ac:dyDescent="0.2"/>
    <row r="6435" ht="12.75" customHeight="1" x14ac:dyDescent="0.2"/>
    <row r="6436" ht="12.75" customHeight="1" x14ac:dyDescent="0.2"/>
    <row r="6437" ht="12.75" customHeight="1" x14ac:dyDescent="0.2"/>
    <row r="6438" ht="12.75" customHeight="1" x14ac:dyDescent="0.2"/>
    <row r="6439" ht="12.75" customHeight="1" x14ac:dyDescent="0.2"/>
    <row r="6440" ht="12.75" customHeight="1" x14ac:dyDescent="0.2"/>
    <row r="6441" ht="12.75" customHeight="1" x14ac:dyDescent="0.2"/>
    <row r="6442" ht="12.75" customHeight="1" x14ac:dyDescent="0.2"/>
    <row r="6443" ht="12.75" customHeight="1" x14ac:dyDescent="0.2"/>
    <row r="6444" ht="12.75" customHeight="1" x14ac:dyDescent="0.2"/>
    <row r="6445" ht="12.75" customHeight="1" x14ac:dyDescent="0.2"/>
    <row r="6446" ht="12.75" customHeight="1" x14ac:dyDescent="0.2"/>
    <row r="6447" ht="12.75" customHeight="1" x14ac:dyDescent="0.2"/>
    <row r="6448" ht="12.75" customHeight="1" x14ac:dyDescent="0.2"/>
    <row r="6449" ht="12.75" customHeight="1" x14ac:dyDescent="0.2"/>
    <row r="6450" ht="12.75" customHeight="1" x14ac:dyDescent="0.2"/>
    <row r="6451" ht="12.75" customHeight="1" x14ac:dyDescent="0.2"/>
    <row r="6452" ht="12.75" customHeight="1" x14ac:dyDescent="0.2"/>
    <row r="6453" ht="12.75" customHeight="1" x14ac:dyDescent="0.2"/>
    <row r="6454" ht="12.75" customHeight="1" x14ac:dyDescent="0.2"/>
    <row r="6455" ht="12.75" customHeight="1" x14ac:dyDescent="0.2"/>
    <row r="6456" ht="12.75" customHeight="1" x14ac:dyDescent="0.2"/>
    <row r="6457" ht="12.75" customHeight="1" x14ac:dyDescent="0.2"/>
    <row r="6458" ht="12.75" customHeight="1" x14ac:dyDescent="0.2"/>
    <row r="6459" ht="12.75" customHeight="1" x14ac:dyDescent="0.2"/>
    <row r="6460" ht="12.75" customHeight="1" x14ac:dyDescent="0.2"/>
    <row r="6461" ht="12.75" customHeight="1" x14ac:dyDescent="0.2"/>
    <row r="6462" ht="12.75" customHeight="1" x14ac:dyDescent="0.2"/>
    <row r="6463" ht="12.75" customHeight="1" x14ac:dyDescent="0.2"/>
    <row r="6464" ht="12.75" customHeight="1" x14ac:dyDescent="0.2"/>
    <row r="6465" ht="12.75" customHeight="1" x14ac:dyDescent="0.2"/>
    <row r="6466" ht="12.75" customHeight="1" x14ac:dyDescent="0.2"/>
    <row r="6467" ht="12.75" customHeight="1" x14ac:dyDescent="0.2"/>
    <row r="6468" ht="12.75" customHeight="1" x14ac:dyDescent="0.2"/>
    <row r="6469" ht="12.75" customHeight="1" x14ac:dyDescent="0.2"/>
    <row r="6470" ht="12.75" customHeight="1" x14ac:dyDescent="0.2"/>
    <row r="6471" ht="12.75" customHeight="1" x14ac:dyDescent="0.2"/>
    <row r="6472" ht="12.75" customHeight="1" x14ac:dyDescent="0.2"/>
    <row r="6473" ht="12.75" customHeight="1" x14ac:dyDescent="0.2"/>
    <row r="6474" ht="12.75" customHeight="1" x14ac:dyDescent="0.2"/>
    <row r="6475" ht="12.75" customHeight="1" x14ac:dyDescent="0.2"/>
    <row r="6476" ht="12.75" customHeight="1" x14ac:dyDescent="0.2"/>
    <row r="6477" ht="12.75" customHeight="1" x14ac:dyDescent="0.2"/>
    <row r="6478" ht="12.75" customHeight="1" x14ac:dyDescent="0.2"/>
    <row r="6479" ht="12.75" customHeight="1" x14ac:dyDescent="0.2"/>
    <row r="6480" ht="12.75" customHeight="1" x14ac:dyDescent="0.2"/>
    <row r="6481" ht="12.75" customHeight="1" x14ac:dyDescent="0.2"/>
    <row r="6482" ht="12.75" customHeight="1" x14ac:dyDescent="0.2"/>
    <row r="6483" ht="12.75" customHeight="1" x14ac:dyDescent="0.2"/>
    <row r="6484" ht="12.75" customHeight="1" x14ac:dyDescent="0.2"/>
    <row r="6485" ht="12.75" customHeight="1" x14ac:dyDescent="0.2"/>
    <row r="6486" ht="12.75" customHeight="1" x14ac:dyDescent="0.2"/>
    <row r="6487" ht="12.75" customHeight="1" x14ac:dyDescent="0.2"/>
    <row r="6488" ht="12.75" customHeight="1" x14ac:dyDescent="0.2"/>
    <row r="6489" ht="12.75" customHeight="1" x14ac:dyDescent="0.2"/>
    <row r="6490" ht="12.75" customHeight="1" x14ac:dyDescent="0.2"/>
    <row r="6491" ht="12.75" customHeight="1" x14ac:dyDescent="0.2"/>
    <row r="6492" ht="12.75" customHeight="1" x14ac:dyDescent="0.2"/>
    <row r="6493" ht="12.75" customHeight="1" x14ac:dyDescent="0.2"/>
    <row r="6494" ht="12.75" customHeight="1" x14ac:dyDescent="0.2"/>
    <row r="6495" ht="12.75" customHeight="1" x14ac:dyDescent="0.2"/>
    <row r="6496" ht="12.75" customHeight="1" x14ac:dyDescent="0.2"/>
    <row r="6497" ht="12.75" customHeight="1" x14ac:dyDescent="0.2"/>
    <row r="6498" ht="12.75" customHeight="1" x14ac:dyDescent="0.2"/>
    <row r="6499" ht="12.75" customHeight="1" x14ac:dyDescent="0.2"/>
    <row r="6500" ht="12.75" customHeight="1" x14ac:dyDescent="0.2"/>
    <row r="6501" ht="12.75" customHeight="1" x14ac:dyDescent="0.2"/>
    <row r="6502" ht="12.75" customHeight="1" x14ac:dyDescent="0.2"/>
    <row r="6503" ht="12.75" customHeight="1" x14ac:dyDescent="0.2"/>
    <row r="6504" ht="12.75" customHeight="1" x14ac:dyDescent="0.2"/>
    <row r="6505" ht="12.75" customHeight="1" x14ac:dyDescent="0.2"/>
    <row r="6506" ht="12.75" customHeight="1" x14ac:dyDescent="0.2"/>
    <row r="6507" ht="12.75" customHeight="1" x14ac:dyDescent="0.2"/>
    <row r="6508" ht="12.75" customHeight="1" x14ac:dyDescent="0.2"/>
    <row r="6509" ht="12.75" customHeight="1" x14ac:dyDescent="0.2"/>
    <row r="6510" ht="12.75" customHeight="1" x14ac:dyDescent="0.2"/>
    <row r="6511" ht="12.75" customHeight="1" x14ac:dyDescent="0.2"/>
    <row r="6512" ht="12.75" customHeight="1" x14ac:dyDescent="0.2"/>
    <row r="6513" ht="12.75" customHeight="1" x14ac:dyDescent="0.2"/>
    <row r="6514" ht="12.75" customHeight="1" x14ac:dyDescent="0.2"/>
    <row r="6515" ht="12.75" customHeight="1" x14ac:dyDescent="0.2"/>
    <row r="6516" ht="12.75" customHeight="1" x14ac:dyDescent="0.2"/>
    <row r="6517" ht="12.75" customHeight="1" x14ac:dyDescent="0.2"/>
    <row r="6518" ht="12.75" customHeight="1" x14ac:dyDescent="0.2"/>
    <row r="6519" ht="12.75" customHeight="1" x14ac:dyDescent="0.2"/>
    <row r="6520" ht="12.75" customHeight="1" x14ac:dyDescent="0.2"/>
    <row r="6521" ht="12.75" customHeight="1" x14ac:dyDescent="0.2"/>
    <row r="6522" ht="12.75" customHeight="1" x14ac:dyDescent="0.2"/>
    <row r="6523" ht="12.75" customHeight="1" x14ac:dyDescent="0.2"/>
    <row r="6524" ht="12.75" customHeight="1" x14ac:dyDescent="0.2"/>
    <row r="6525" ht="12.75" customHeight="1" x14ac:dyDescent="0.2"/>
    <row r="6526" ht="12.75" customHeight="1" x14ac:dyDescent="0.2"/>
    <row r="6527" ht="12.75" customHeight="1" x14ac:dyDescent="0.2"/>
    <row r="6528" ht="12.75" customHeight="1" x14ac:dyDescent="0.2"/>
    <row r="6529" ht="12.75" customHeight="1" x14ac:dyDescent="0.2"/>
    <row r="6530" ht="12.75" customHeight="1" x14ac:dyDescent="0.2"/>
    <row r="6531" ht="12.75" customHeight="1" x14ac:dyDescent="0.2"/>
    <row r="6532" ht="12.75" customHeight="1" x14ac:dyDescent="0.2"/>
    <row r="6533" ht="12.75" customHeight="1" x14ac:dyDescent="0.2"/>
    <row r="6534" ht="12.75" customHeight="1" x14ac:dyDescent="0.2"/>
    <row r="6535" ht="12.75" customHeight="1" x14ac:dyDescent="0.2"/>
    <row r="6536" ht="12.75" customHeight="1" x14ac:dyDescent="0.2"/>
    <row r="6537" ht="12.75" customHeight="1" x14ac:dyDescent="0.2"/>
    <row r="6538" ht="12.75" customHeight="1" x14ac:dyDescent="0.2"/>
    <row r="6539" ht="12.75" customHeight="1" x14ac:dyDescent="0.2"/>
    <row r="6540" ht="12.75" customHeight="1" x14ac:dyDescent="0.2"/>
    <row r="6541" ht="12.75" customHeight="1" x14ac:dyDescent="0.2"/>
    <row r="6542" ht="12.75" customHeight="1" x14ac:dyDescent="0.2"/>
    <row r="6543" ht="12.75" customHeight="1" x14ac:dyDescent="0.2"/>
    <row r="6544" ht="12.75" customHeight="1" x14ac:dyDescent="0.2"/>
    <row r="6545" ht="12.75" customHeight="1" x14ac:dyDescent="0.2"/>
    <row r="6546" ht="12.75" customHeight="1" x14ac:dyDescent="0.2"/>
    <row r="6547" ht="12.75" customHeight="1" x14ac:dyDescent="0.2"/>
    <row r="6548" ht="12.75" customHeight="1" x14ac:dyDescent="0.2"/>
    <row r="6549" ht="12.75" customHeight="1" x14ac:dyDescent="0.2"/>
    <row r="6550" ht="12.75" customHeight="1" x14ac:dyDescent="0.2"/>
    <row r="6551" ht="12.75" customHeight="1" x14ac:dyDescent="0.2"/>
    <row r="6552" ht="12.75" customHeight="1" x14ac:dyDescent="0.2"/>
    <row r="6553" ht="12.75" customHeight="1" x14ac:dyDescent="0.2"/>
    <row r="6554" ht="12.75" customHeight="1" x14ac:dyDescent="0.2"/>
    <row r="6555" ht="12.75" customHeight="1" x14ac:dyDescent="0.2"/>
    <row r="6556" ht="12.75" customHeight="1" x14ac:dyDescent="0.2"/>
    <row r="6557" ht="12.75" customHeight="1" x14ac:dyDescent="0.2"/>
    <row r="6558" ht="12.75" customHeight="1" x14ac:dyDescent="0.2"/>
    <row r="6559" ht="12.75" customHeight="1" x14ac:dyDescent="0.2"/>
    <row r="6560" ht="12.75" customHeight="1" x14ac:dyDescent="0.2"/>
    <row r="6561" ht="12.75" customHeight="1" x14ac:dyDescent="0.2"/>
    <row r="6562" ht="12.75" customHeight="1" x14ac:dyDescent="0.2"/>
    <row r="6563" ht="12.75" customHeight="1" x14ac:dyDescent="0.2"/>
    <row r="6564" ht="12.75" customHeight="1" x14ac:dyDescent="0.2"/>
    <row r="6565" ht="12.75" customHeight="1" x14ac:dyDescent="0.2"/>
    <row r="6566" ht="12.75" customHeight="1" x14ac:dyDescent="0.2"/>
    <row r="6567" ht="12.75" customHeight="1" x14ac:dyDescent="0.2"/>
    <row r="6568" ht="12.75" customHeight="1" x14ac:dyDescent="0.2"/>
    <row r="6569" ht="12.75" customHeight="1" x14ac:dyDescent="0.2"/>
    <row r="6570" ht="12.75" customHeight="1" x14ac:dyDescent="0.2"/>
    <row r="6571" ht="12.75" customHeight="1" x14ac:dyDescent="0.2"/>
    <row r="6572" ht="12.75" customHeight="1" x14ac:dyDescent="0.2"/>
    <row r="6573" ht="12.75" customHeight="1" x14ac:dyDescent="0.2"/>
    <row r="6574" ht="12.75" customHeight="1" x14ac:dyDescent="0.2"/>
    <row r="6575" ht="12.75" customHeight="1" x14ac:dyDescent="0.2"/>
    <row r="6576" ht="12.75" customHeight="1" x14ac:dyDescent="0.2"/>
    <row r="6577" ht="12.75" customHeight="1" x14ac:dyDescent="0.2"/>
    <row r="6578" ht="12.75" customHeight="1" x14ac:dyDescent="0.2"/>
    <row r="6579" ht="12.75" customHeight="1" x14ac:dyDescent="0.2"/>
    <row r="6580" ht="12.75" customHeight="1" x14ac:dyDescent="0.2"/>
    <row r="6581" ht="12.75" customHeight="1" x14ac:dyDescent="0.2"/>
    <row r="6582" ht="12.75" customHeight="1" x14ac:dyDescent="0.2"/>
    <row r="6583" ht="12.75" customHeight="1" x14ac:dyDescent="0.2"/>
    <row r="6584" ht="12.75" customHeight="1" x14ac:dyDescent="0.2"/>
    <row r="6585" ht="12.75" customHeight="1" x14ac:dyDescent="0.2"/>
    <row r="6586" ht="12.75" customHeight="1" x14ac:dyDescent="0.2"/>
    <row r="6587" ht="12.75" customHeight="1" x14ac:dyDescent="0.2"/>
    <row r="6588" ht="12.75" customHeight="1" x14ac:dyDescent="0.2"/>
    <row r="6589" ht="12.75" customHeight="1" x14ac:dyDescent="0.2"/>
    <row r="6590" ht="12.75" customHeight="1" x14ac:dyDescent="0.2"/>
    <row r="6591" ht="12.75" customHeight="1" x14ac:dyDescent="0.2"/>
    <row r="6592" ht="12.75" customHeight="1" x14ac:dyDescent="0.2"/>
    <row r="6593" ht="12.75" customHeight="1" x14ac:dyDescent="0.2"/>
    <row r="6594" ht="12.75" customHeight="1" x14ac:dyDescent="0.2"/>
    <row r="6595" ht="12.75" customHeight="1" x14ac:dyDescent="0.2"/>
    <row r="6596" ht="12.75" customHeight="1" x14ac:dyDescent="0.2"/>
    <row r="6597" ht="12.75" customHeight="1" x14ac:dyDescent="0.2"/>
    <row r="6598" ht="12.75" customHeight="1" x14ac:dyDescent="0.2"/>
    <row r="6599" ht="12.75" customHeight="1" x14ac:dyDescent="0.2"/>
    <row r="6600" ht="12.75" customHeight="1" x14ac:dyDescent="0.2"/>
    <row r="6601" ht="12.75" customHeight="1" x14ac:dyDescent="0.2"/>
    <row r="6602" ht="12.75" customHeight="1" x14ac:dyDescent="0.2"/>
    <row r="6603" ht="12.75" customHeight="1" x14ac:dyDescent="0.2"/>
    <row r="6604" ht="12.75" customHeight="1" x14ac:dyDescent="0.2"/>
    <row r="6605" ht="12.75" customHeight="1" x14ac:dyDescent="0.2"/>
    <row r="6606" ht="12.75" customHeight="1" x14ac:dyDescent="0.2"/>
    <row r="6607" ht="12.75" customHeight="1" x14ac:dyDescent="0.2"/>
    <row r="6608" ht="12.75" customHeight="1" x14ac:dyDescent="0.2"/>
    <row r="6609" ht="12.75" customHeight="1" x14ac:dyDescent="0.2"/>
    <row r="6610" ht="12.75" customHeight="1" x14ac:dyDescent="0.2"/>
    <row r="6611" ht="12.75" customHeight="1" x14ac:dyDescent="0.2"/>
    <row r="6612" ht="12.75" customHeight="1" x14ac:dyDescent="0.2"/>
    <row r="6613" ht="12.75" customHeight="1" x14ac:dyDescent="0.2"/>
    <row r="6614" ht="12.75" customHeight="1" x14ac:dyDescent="0.2"/>
    <row r="6615" ht="12.75" customHeight="1" x14ac:dyDescent="0.2"/>
    <row r="6616" ht="12.75" customHeight="1" x14ac:dyDescent="0.2"/>
    <row r="6617" ht="12.75" customHeight="1" x14ac:dyDescent="0.2"/>
    <row r="6618" ht="12.75" customHeight="1" x14ac:dyDescent="0.2"/>
    <row r="6619" ht="12.75" customHeight="1" x14ac:dyDescent="0.2"/>
    <row r="6620" ht="12.75" customHeight="1" x14ac:dyDescent="0.2"/>
    <row r="6621" ht="12.75" customHeight="1" x14ac:dyDescent="0.2"/>
    <row r="6622" ht="12.75" customHeight="1" x14ac:dyDescent="0.2"/>
    <row r="6623" ht="12.75" customHeight="1" x14ac:dyDescent="0.2"/>
    <row r="6624" ht="12.75" customHeight="1" x14ac:dyDescent="0.2"/>
    <row r="6625" ht="12.75" customHeight="1" x14ac:dyDescent="0.2"/>
    <row r="6626" ht="12.75" customHeight="1" x14ac:dyDescent="0.2"/>
    <row r="6627" ht="12.75" customHeight="1" x14ac:dyDescent="0.2"/>
    <row r="6628" ht="12.75" customHeight="1" x14ac:dyDescent="0.2"/>
    <row r="6629" ht="12.75" customHeight="1" x14ac:dyDescent="0.2"/>
    <row r="6630" ht="12.75" customHeight="1" x14ac:dyDescent="0.2"/>
    <row r="6631" ht="12.75" customHeight="1" x14ac:dyDescent="0.2"/>
    <row r="6632" ht="12.75" customHeight="1" x14ac:dyDescent="0.2"/>
    <row r="6633" ht="12.75" customHeight="1" x14ac:dyDescent="0.2"/>
    <row r="6634" ht="12.75" customHeight="1" x14ac:dyDescent="0.2"/>
    <row r="6635" ht="12.75" customHeight="1" x14ac:dyDescent="0.2"/>
    <row r="6636" ht="12.75" customHeight="1" x14ac:dyDescent="0.2"/>
    <row r="6637" ht="12.75" customHeight="1" x14ac:dyDescent="0.2"/>
    <row r="6638" ht="12.75" customHeight="1" x14ac:dyDescent="0.2"/>
    <row r="6639" ht="12.75" customHeight="1" x14ac:dyDescent="0.2"/>
    <row r="6640" ht="12.75" customHeight="1" x14ac:dyDescent="0.2"/>
    <row r="6641" ht="12.75" customHeight="1" x14ac:dyDescent="0.2"/>
    <row r="6642" ht="12.75" customHeight="1" x14ac:dyDescent="0.2"/>
    <row r="6643" ht="12.75" customHeight="1" x14ac:dyDescent="0.2"/>
    <row r="6644" ht="12.75" customHeight="1" x14ac:dyDescent="0.2"/>
    <row r="6645" ht="12.75" customHeight="1" x14ac:dyDescent="0.2"/>
    <row r="6646" ht="12.75" customHeight="1" x14ac:dyDescent="0.2"/>
    <row r="6647" ht="12.75" customHeight="1" x14ac:dyDescent="0.2"/>
    <row r="6648" ht="12.75" customHeight="1" x14ac:dyDescent="0.2"/>
    <row r="6649" ht="12.75" customHeight="1" x14ac:dyDescent="0.2"/>
    <row r="6650" ht="12.75" customHeight="1" x14ac:dyDescent="0.2"/>
    <row r="6651" ht="12.75" customHeight="1" x14ac:dyDescent="0.2"/>
    <row r="6652" ht="12.75" customHeight="1" x14ac:dyDescent="0.2"/>
    <row r="6653" ht="12.75" customHeight="1" x14ac:dyDescent="0.2"/>
    <row r="6654" ht="12.75" customHeight="1" x14ac:dyDescent="0.2"/>
    <row r="6655" ht="12.75" customHeight="1" x14ac:dyDescent="0.2"/>
    <row r="6656" ht="12.75" customHeight="1" x14ac:dyDescent="0.2"/>
    <row r="6657" ht="12.75" customHeight="1" x14ac:dyDescent="0.2"/>
    <row r="6658" ht="12.75" customHeight="1" x14ac:dyDescent="0.2"/>
    <row r="6659" ht="12.75" customHeight="1" x14ac:dyDescent="0.2"/>
    <row r="6660" ht="12.75" customHeight="1" x14ac:dyDescent="0.2"/>
    <row r="6661" ht="12.75" customHeight="1" x14ac:dyDescent="0.2"/>
    <row r="6662" ht="12.75" customHeight="1" x14ac:dyDescent="0.2"/>
    <row r="6663" ht="12.75" customHeight="1" x14ac:dyDescent="0.2"/>
    <row r="6664" ht="12.75" customHeight="1" x14ac:dyDescent="0.2"/>
    <row r="6665" ht="12.75" customHeight="1" x14ac:dyDescent="0.2"/>
    <row r="6666" ht="12.75" customHeight="1" x14ac:dyDescent="0.2"/>
    <row r="6667" ht="12.75" customHeight="1" x14ac:dyDescent="0.2"/>
    <row r="6668" ht="12.75" customHeight="1" x14ac:dyDescent="0.2"/>
    <row r="6669" ht="12.75" customHeight="1" x14ac:dyDescent="0.2"/>
    <row r="6670" ht="12.75" customHeight="1" x14ac:dyDescent="0.2"/>
    <row r="6671" ht="12.75" customHeight="1" x14ac:dyDescent="0.2"/>
    <row r="6672" ht="12.75" customHeight="1" x14ac:dyDescent="0.2"/>
    <row r="6673" ht="12.75" customHeight="1" x14ac:dyDescent="0.2"/>
    <row r="6674" ht="12.75" customHeight="1" x14ac:dyDescent="0.2"/>
    <row r="6675" ht="12.75" customHeight="1" x14ac:dyDescent="0.2"/>
    <row r="6676" ht="12.75" customHeight="1" x14ac:dyDescent="0.2"/>
    <row r="6677" ht="12.75" customHeight="1" x14ac:dyDescent="0.2"/>
    <row r="6678" ht="12.75" customHeight="1" x14ac:dyDescent="0.2"/>
    <row r="6679" ht="12.75" customHeight="1" x14ac:dyDescent="0.2"/>
    <row r="6680" ht="12.75" customHeight="1" x14ac:dyDescent="0.2"/>
    <row r="6681" ht="12.75" customHeight="1" x14ac:dyDescent="0.2"/>
    <row r="6682" ht="12.75" customHeight="1" x14ac:dyDescent="0.2"/>
    <row r="6683" ht="12.75" customHeight="1" x14ac:dyDescent="0.2"/>
    <row r="6684" ht="12.75" customHeight="1" x14ac:dyDescent="0.2"/>
    <row r="6685" ht="12.75" customHeight="1" x14ac:dyDescent="0.2"/>
    <row r="6686" ht="12.75" customHeight="1" x14ac:dyDescent="0.2"/>
    <row r="6687" ht="12.75" customHeight="1" x14ac:dyDescent="0.2"/>
    <row r="6688" ht="12.75" customHeight="1" x14ac:dyDescent="0.2"/>
    <row r="6689" ht="12.75" customHeight="1" x14ac:dyDescent="0.2"/>
    <row r="6690" ht="12.75" customHeight="1" x14ac:dyDescent="0.2"/>
    <row r="6691" ht="12.75" customHeight="1" x14ac:dyDescent="0.2"/>
    <row r="6692" ht="12.75" customHeight="1" x14ac:dyDescent="0.2"/>
    <row r="6693" ht="12.75" customHeight="1" x14ac:dyDescent="0.2"/>
    <row r="6694" ht="12.75" customHeight="1" x14ac:dyDescent="0.2"/>
    <row r="6695" ht="12.75" customHeight="1" x14ac:dyDescent="0.2"/>
    <row r="6696" ht="12.75" customHeight="1" x14ac:dyDescent="0.2"/>
    <row r="6697" ht="12.75" customHeight="1" x14ac:dyDescent="0.2"/>
    <row r="6698" ht="12.75" customHeight="1" x14ac:dyDescent="0.2"/>
    <row r="6699" ht="12.75" customHeight="1" x14ac:dyDescent="0.2"/>
    <row r="6700" ht="12.75" customHeight="1" x14ac:dyDescent="0.2"/>
    <row r="6701" ht="12.75" customHeight="1" x14ac:dyDescent="0.2"/>
    <row r="6702" ht="12.75" customHeight="1" x14ac:dyDescent="0.2"/>
    <row r="6703" ht="12.75" customHeight="1" x14ac:dyDescent="0.2"/>
    <row r="6704" ht="12.75" customHeight="1" x14ac:dyDescent="0.2"/>
    <row r="6705" ht="12.75" customHeight="1" x14ac:dyDescent="0.2"/>
    <row r="6706" ht="12.75" customHeight="1" x14ac:dyDescent="0.2"/>
    <row r="6707" ht="12.75" customHeight="1" x14ac:dyDescent="0.2"/>
    <row r="6708" ht="12.75" customHeight="1" x14ac:dyDescent="0.2"/>
    <row r="6709" ht="12.75" customHeight="1" x14ac:dyDescent="0.2"/>
    <row r="6710" ht="12.75" customHeight="1" x14ac:dyDescent="0.2"/>
    <row r="6711" ht="12.75" customHeight="1" x14ac:dyDescent="0.2"/>
    <row r="6712" ht="12.75" customHeight="1" x14ac:dyDescent="0.2"/>
    <row r="6713" ht="12.75" customHeight="1" x14ac:dyDescent="0.2"/>
    <row r="6714" ht="12.75" customHeight="1" x14ac:dyDescent="0.2"/>
    <row r="6715" ht="12.75" customHeight="1" x14ac:dyDescent="0.2"/>
    <row r="6716" ht="12.75" customHeight="1" x14ac:dyDescent="0.2"/>
    <row r="6717" ht="12.75" customHeight="1" x14ac:dyDescent="0.2"/>
    <row r="6718" ht="12.75" customHeight="1" x14ac:dyDescent="0.2"/>
    <row r="6719" ht="12.75" customHeight="1" x14ac:dyDescent="0.2"/>
    <row r="6720" ht="12.75" customHeight="1" x14ac:dyDescent="0.2"/>
    <row r="6721" ht="12.75" customHeight="1" x14ac:dyDescent="0.2"/>
    <row r="6722" ht="12.75" customHeight="1" x14ac:dyDescent="0.2"/>
    <row r="6723" ht="12.75" customHeight="1" x14ac:dyDescent="0.2"/>
    <row r="6724" ht="12.75" customHeight="1" x14ac:dyDescent="0.2"/>
    <row r="6725" ht="12.75" customHeight="1" x14ac:dyDescent="0.2"/>
    <row r="6726" ht="12.75" customHeight="1" x14ac:dyDescent="0.2"/>
    <row r="6727" ht="12.75" customHeight="1" x14ac:dyDescent="0.2"/>
    <row r="6728" ht="12.75" customHeight="1" x14ac:dyDescent="0.2"/>
    <row r="6729" ht="12.75" customHeight="1" x14ac:dyDescent="0.2"/>
    <row r="6730" ht="12.75" customHeight="1" x14ac:dyDescent="0.2"/>
    <row r="6731" ht="12.75" customHeight="1" x14ac:dyDescent="0.2"/>
    <row r="6732" ht="12.75" customHeight="1" x14ac:dyDescent="0.2"/>
    <row r="6733" ht="12.75" customHeight="1" x14ac:dyDescent="0.2"/>
    <row r="6734" ht="12.75" customHeight="1" x14ac:dyDescent="0.2"/>
    <row r="6735" ht="12.75" customHeight="1" x14ac:dyDescent="0.2"/>
    <row r="6736" ht="12.75" customHeight="1" x14ac:dyDescent="0.2"/>
    <row r="6737" ht="12.75" customHeight="1" x14ac:dyDescent="0.2"/>
    <row r="6738" ht="12.75" customHeight="1" x14ac:dyDescent="0.2"/>
    <row r="6739" ht="12.75" customHeight="1" x14ac:dyDescent="0.2"/>
    <row r="6740" ht="12.75" customHeight="1" x14ac:dyDescent="0.2"/>
    <row r="6741" ht="12.75" customHeight="1" x14ac:dyDescent="0.2"/>
    <row r="6742" ht="12.75" customHeight="1" x14ac:dyDescent="0.2"/>
    <row r="6743" ht="12.75" customHeight="1" x14ac:dyDescent="0.2"/>
    <row r="6744" ht="12.75" customHeight="1" x14ac:dyDescent="0.2"/>
    <row r="6745" ht="12.75" customHeight="1" x14ac:dyDescent="0.2"/>
    <row r="6746" ht="12.75" customHeight="1" x14ac:dyDescent="0.2"/>
    <row r="6747" ht="12.75" customHeight="1" x14ac:dyDescent="0.2"/>
    <row r="6748" ht="12.75" customHeight="1" x14ac:dyDescent="0.2"/>
    <row r="6749" ht="12.75" customHeight="1" x14ac:dyDescent="0.2"/>
    <row r="6750" ht="12.75" customHeight="1" x14ac:dyDescent="0.2"/>
    <row r="6751" ht="12.75" customHeight="1" x14ac:dyDescent="0.2"/>
    <row r="6752" ht="12.75" customHeight="1" x14ac:dyDescent="0.2"/>
    <row r="6753" ht="12.75" customHeight="1" x14ac:dyDescent="0.2"/>
    <row r="6754" ht="12.75" customHeight="1" x14ac:dyDescent="0.2"/>
    <row r="6755" ht="12.75" customHeight="1" x14ac:dyDescent="0.2"/>
    <row r="6756" ht="12.75" customHeight="1" x14ac:dyDescent="0.2"/>
    <row r="6757" ht="12.75" customHeight="1" x14ac:dyDescent="0.2"/>
    <row r="6758" ht="12.75" customHeight="1" x14ac:dyDescent="0.2"/>
    <row r="6759" ht="12.75" customHeight="1" x14ac:dyDescent="0.2"/>
    <row r="6760" ht="12.75" customHeight="1" x14ac:dyDescent="0.2"/>
    <row r="6761" ht="12.75" customHeight="1" x14ac:dyDescent="0.2"/>
    <row r="6762" ht="12.75" customHeight="1" x14ac:dyDescent="0.2"/>
    <row r="6763" ht="12.75" customHeight="1" x14ac:dyDescent="0.2"/>
    <row r="6764" ht="12.75" customHeight="1" x14ac:dyDescent="0.2"/>
    <row r="6765" ht="12.75" customHeight="1" x14ac:dyDescent="0.2"/>
    <row r="6766" ht="12.75" customHeight="1" x14ac:dyDescent="0.2"/>
    <row r="6767" ht="12.75" customHeight="1" x14ac:dyDescent="0.2"/>
    <row r="6768" ht="12.75" customHeight="1" x14ac:dyDescent="0.2"/>
    <row r="6769" ht="12.75" customHeight="1" x14ac:dyDescent="0.2"/>
    <row r="6770" ht="12.75" customHeight="1" x14ac:dyDescent="0.2"/>
    <row r="6771" ht="12.75" customHeight="1" x14ac:dyDescent="0.2"/>
    <row r="6772" ht="12.75" customHeight="1" x14ac:dyDescent="0.2"/>
    <row r="6773" ht="12.75" customHeight="1" x14ac:dyDescent="0.2"/>
    <row r="6774" ht="12.75" customHeight="1" x14ac:dyDescent="0.2"/>
    <row r="6775" ht="12.75" customHeight="1" x14ac:dyDescent="0.2"/>
    <row r="6776" ht="12.75" customHeight="1" x14ac:dyDescent="0.2"/>
    <row r="6777" ht="12.75" customHeight="1" x14ac:dyDescent="0.2"/>
    <row r="6778" ht="12.75" customHeight="1" x14ac:dyDescent="0.2"/>
    <row r="6779" ht="12.75" customHeight="1" x14ac:dyDescent="0.2"/>
    <row r="6780" ht="12.75" customHeight="1" x14ac:dyDescent="0.2"/>
    <row r="6781" ht="12.75" customHeight="1" x14ac:dyDescent="0.2"/>
    <row r="6782" ht="12.75" customHeight="1" x14ac:dyDescent="0.2"/>
    <row r="6783" ht="12.75" customHeight="1" x14ac:dyDescent="0.2"/>
    <row r="6784" ht="12.75" customHeight="1" x14ac:dyDescent="0.2"/>
    <row r="6785" ht="12.75" customHeight="1" x14ac:dyDescent="0.2"/>
    <row r="6786" ht="12.75" customHeight="1" x14ac:dyDescent="0.2"/>
    <row r="6787" ht="12.75" customHeight="1" x14ac:dyDescent="0.2"/>
    <row r="6788" ht="12.75" customHeight="1" x14ac:dyDescent="0.2"/>
    <row r="6789" ht="12.75" customHeight="1" x14ac:dyDescent="0.2"/>
    <row r="6790" ht="12.75" customHeight="1" x14ac:dyDescent="0.2"/>
    <row r="6791" ht="12.75" customHeight="1" x14ac:dyDescent="0.2"/>
    <row r="6792" ht="12.75" customHeight="1" x14ac:dyDescent="0.2"/>
    <row r="6793" ht="12.75" customHeight="1" x14ac:dyDescent="0.2"/>
    <row r="6794" ht="12.75" customHeight="1" x14ac:dyDescent="0.2"/>
    <row r="6795" ht="12.75" customHeight="1" x14ac:dyDescent="0.2"/>
    <row r="6796" ht="12.75" customHeight="1" x14ac:dyDescent="0.2"/>
    <row r="6797" ht="12.75" customHeight="1" x14ac:dyDescent="0.2"/>
    <row r="6798" ht="12.75" customHeight="1" x14ac:dyDescent="0.2"/>
    <row r="6799" ht="12.75" customHeight="1" x14ac:dyDescent="0.2"/>
    <row r="6800" ht="12.75" customHeight="1" x14ac:dyDescent="0.2"/>
    <row r="6801" ht="12.75" customHeight="1" x14ac:dyDescent="0.2"/>
    <row r="6802" ht="12.75" customHeight="1" x14ac:dyDescent="0.2"/>
    <row r="6803" ht="12.75" customHeight="1" x14ac:dyDescent="0.2"/>
    <row r="6804" ht="12.75" customHeight="1" x14ac:dyDescent="0.2"/>
    <row r="6805" ht="12.75" customHeight="1" x14ac:dyDescent="0.2"/>
    <row r="6806" ht="12.75" customHeight="1" x14ac:dyDescent="0.2"/>
    <row r="6807" ht="12.75" customHeight="1" x14ac:dyDescent="0.2"/>
    <row r="6808" ht="12.75" customHeight="1" x14ac:dyDescent="0.2"/>
    <row r="6809" ht="12.75" customHeight="1" x14ac:dyDescent="0.2"/>
    <row r="6810" ht="12.75" customHeight="1" x14ac:dyDescent="0.2"/>
    <row r="6811" ht="12.75" customHeight="1" x14ac:dyDescent="0.2"/>
    <row r="6812" ht="12.75" customHeight="1" x14ac:dyDescent="0.2"/>
    <row r="6813" ht="12.75" customHeight="1" x14ac:dyDescent="0.2"/>
    <row r="6814" ht="12.75" customHeight="1" x14ac:dyDescent="0.2"/>
    <row r="6815" ht="12.75" customHeight="1" x14ac:dyDescent="0.2"/>
    <row r="6816" ht="12.75" customHeight="1" x14ac:dyDescent="0.2"/>
    <row r="6817" ht="12.75" customHeight="1" x14ac:dyDescent="0.2"/>
    <row r="6818" ht="12.75" customHeight="1" x14ac:dyDescent="0.2"/>
    <row r="6819" ht="12.75" customHeight="1" x14ac:dyDescent="0.2"/>
    <row r="6820" ht="12.75" customHeight="1" x14ac:dyDescent="0.2"/>
    <row r="6821" ht="12.75" customHeight="1" x14ac:dyDescent="0.2"/>
    <row r="6822" ht="12.75" customHeight="1" x14ac:dyDescent="0.2"/>
    <row r="6823" ht="12.75" customHeight="1" x14ac:dyDescent="0.2"/>
    <row r="6824" ht="12.75" customHeight="1" x14ac:dyDescent="0.2"/>
    <row r="6825" ht="12.75" customHeight="1" x14ac:dyDescent="0.2"/>
    <row r="6826" ht="12.75" customHeight="1" x14ac:dyDescent="0.2"/>
    <row r="6827" ht="12.75" customHeight="1" x14ac:dyDescent="0.2"/>
    <row r="6828" ht="12.75" customHeight="1" x14ac:dyDescent="0.2"/>
    <row r="6829" ht="12.75" customHeight="1" x14ac:dyDescent="0.2"/>
    <row r="6830" ht="12.75" customHeight="1" x14ac:dyDescent="0.2"/>
    <row r="6831" ht="12.75" customHeight="1" x14ac:dyDescent="0.2"/>
    <row r="6832" ht="12.75" customHeight="1" x14ac:dyDescent="0.2"/>
    <row r="6833" ht="12.75" customHeight="1" x14ac:dyDescent="0.2"/>
    <row r="6834" ht="12.75" customHeight="1" x14ac:dyDescent="0.2"/>
    <row r="6835" ht="12.75" customHeight="1" x14ac:dyDescent="0.2"/>
    <row r="6836" ht="12.75" customHeight="1" x14ac:dyDescent="0.2"/>
    <row r="6837" ht="12.75" customHeight="1" x14ac:dyDescent="0.2"/>
    <row r="6838" ht="12.75" customHeight="1" x14ac:dyDescent="0.2"/>
    <row r="6839" ht="12.75" customHeight="1" x14ac:dyDescent="0.2"/>
    <row r="6840" ht="12.75" customHeight="1" x14ac:dyDescent="0.2"/>
    <row r="6841" ht="12.75" customHeight="1" x14ac:dyDescent="0.2"/>
    <row r="6842" ht="12.75" customHeight="1" x14ac:dyDescent="0.2"/>
    <row r="6843" ht="12.75" customHeight="1" x14ac:dyDescent="0.2"/>
    <row r="6844" ht="12.75" customHeight="1" x14ac:dyDescent="0.2"/>
    <row r="6845" ht="12.75" customHeight="1" x14ac:dyDescent="0.2"/>
    <row r="6846" ht="12.75" customHeight="1" x14ac:dyDescent="0.2"/>
    <row r="6847" ht="12.75" customHeight="1" x14ac:dyDescent="0.2"/>
    <row r="6848" ht="12.75" customHeight="1" x14ac:dyDescent="0.2"/>
    <row r="6849" ht="12.75" customHeight="1" x14ac:dyDescent="0.2"/>
    <row r="6850" ht="12.75" customHeight="1" x14ac:dyDescent="0.2"/>
    <row r="6851" ht="12.75" customHeight="1" x14ac:dyDescent="0.2"/>
    <row r="6852" ht="12.75" customHeight="1" x14ac:dyDescent="0.2"/>
    <row r="6853" ht="12.75" customHeight="1" x14ac:dyDescent="0.2"/>
    <row r="6854" ht="12.75" customHeight="1" x14ac:dyDescent="0.2"/>
    <row r="6855" ht="12.75" customHeight="1" x14ac:dyDescent="0.2"/>
    <row r="6856" ht="12.75" customHeight="1" x14ac:dyDescent="0.2"/>
    <row r="6857" ht="12.75" customHeight="1" x14ac:dyDescent="0.2"/>
    <row r="6858" ht="12.75" customHeight="1" x14ac:dyDescent="0.2"/>
    <row r="6859" ht="12.75" customHeight="1" x14ac:dyDescent="0.2"/>
    <row r="6860" ht="12.75" customHeight="1" x14ac:dyDescent="0.2"/>
    <row r="6861" ht="12.75" customHeight="1" x14ac:dyDescent="0.2"/>
    <row r="6862" ht="12.75" customHeight="1" x14ac:dyDescent="0.2"/>
    <row r="6863" ht="12.75" customHeight="1" x14ac:dyDescent="0.2"/>
    <row r="6864" ht="12.75" customHeight="1" x14ac:dyDescent="0.2"/>
    <row r="6865" ht="12.75" customHeight="1" x14ac:dyDescent="0.2"/>
    <row r="6866" ht="12.75" customHeight="1" x14ac:dyDescent="0.2"/>
    <row r="6867" ht="12.75" customHeight="1" x14ac:dyDescent="0.2"/>
    <row r="6868" ht="12.75" customHeight="1" x14ac:dyDescent="0.2"/>
    <row r="6869" ht="12.75" customHeight="1" x14ac:dyDescent="0.2"/>
    <row r="6870" ht="12.75" customHeight="1" x14ac:dyDescent="0.2"/>
    <row r="6871" ht="12.75" customHeight="1" x14ac:dyDescent="0.2"/>
    <row r="6872" ht="12.75" customHeight="1" x14ac:dyDescent="0.2"/>
    <row r="6873" ht="12.75" customHeight="1" x14ac:dyDescent="0.2"/>
    <row r="6874" ht="12.75" customHeight="1" x14ac:dyDescent="0.2"/>
    <row r="6875" ht="12.75" customHeight="1" x14ac:dyDescent="0.2"/>
    <row r="6876" ht="12.75" customHeight="1" x14ac:dyDescent="0.2"/>
    <row r="6877" ht="12.75" customHeight="1" x14ac:dyDescent="0.2"/>
    <row r="6878" ht="12.75" customHeight="1" x14ac:dyDescent="0.2"/>
    <row r="6879" ht="12.75" customHeight="1" x14ac:dyDescent="0.2"/>
    <row r="6880" ht="12.75" customHeight="1" x14ac:dyDescent="0.2"/>
    <row r="6881" ht="12.75" customHeight="1" x14ac:dyDescent="0.2"/>
    <row r="6882" ht="12.75" customHeight="1" x14ac:dyDescent="0.2"/>
    <row r="6883" ht="12.75" customHeight="1" x14ac:dyDescent="0.2"/>
    <row r="6884" ht="12.75" customHeight="1" x14ac:dyDescent="0.2"/>
    <row r="6885" ht="12.75" customHeight="1" x14ac:dyDescent="0.2"/>
    <row r="6886" ht="12.75" customHeight="1" x14ac:dyDescent="0.2"/>
    <row r="6887" ht="12.75" customHeight="1" x14ac:dyDescent="0.2"/>
    <row r="6888" ht="12.75" customHeight="1" x14ac:dyDescent="0.2"/>
    <row r="6889" ht="12.75" customHeight="1" x14ac:dyDescent="0.2"/>
    <row r="6890" ht="12.75" customHeight="1" x14ac:dyDescent="0.2"/>
    <row r="6891" ht="12.75" customHeight="1" x14ac:dyDescent="0.2"/>
    <row r="6892" ht="12.75" customHeight="1" x14ac:dyDescent="0.2"/>
    <row r="6893" ht="12.75" customHeight="1" x14ac:dyDescent="0.2"/>
    <row r="6894" ht="12.75" customHeight="1" x14ac:dyDescent="0.2"/>
    <row r="6895" ht="12.75" customHeight="1" x14ac:dyDescent="0.2"/>
    <row r="6896" ht="12.75" customHeight="1" x14ac:dyDescent="0.2"/>
    <row r="6897" ht="12.75" customHeight="1" x14ac:dyDescent="0.2"/>
    <row r="6898" ht="12.75" customHeight="1" x14ac:dyDescent="0.2"/>
    <row r="6899" ht="12.75" customHeight="1" x14ac:dyDescent="0.2"/>
    <row r="6900" ht="12.75" customHeight="1" x14ac:dyDescent="0.2"/>
    <row r="6901" ht="12.75" customHeight="1" x14ac:dyDescent="0.2"/>
    <row r="6902" ht="12.75" customHeight="1" x14ac:dyDescent="0.2"/>
    <row r="6903" ht="12.75" customHeight="1" x14ac:dyDescent="0.2"/>
    <row r="6904" ht="12.75" customHeight="1" x14ac:dyDescent="0.2"/>
    <row r="6905" ht="12.75" customHeight="1" x14ac:dyDescent="0.2"/>
    <row r="6906" ht="12.75" customHeight="1" x14ac:dyDescent="0.2"/>
    <row r="6907" ht="12.75" customHeight="1" x14ac:dyDescent="0.2"/>
    <row r="6908" ht="12.75" customHeight="1" x14ac:dyDescent="0.2"/>
    <row r="6909" ht="12.75" customHeight="1" x14ac:dyDescent="0.2"/>
    <row r="6910" ht="12.75" customHeight="1" x14ac:dyDescent="0.2"/>
    <row r="6911" ht="12.75" customHeight="1" x14ac:dyDescent="0.2"/>
    <row r="6912" ht="12.75" customHeight="1" x14ac:dyDescent="0.2"/>
    <row r="6913" ht="12.75" customHeight="1" x14ac:dyDescent="0.2"/>
    <row r="6914" ht="12.75" customHeight="1" x14ac:dyDescent="0.2"/>
    <row r="6915" ht="12.75" customHeight="1" x14ac:dyDescent="0.2"/>
    <row r="6916" ht="12.75" customHeight="1" x14ac:dyDescent="0.2"/>
    <row r="6917" ht="12.75" customHeight="1" x14ac:dyDescent="0.2"/>
    <row r="6918" ht="12.75" customHeight="1" x14ac:dyDescent="0.2"/>
    <row r="6919" ht="12.75" customHeight="1" x14ac:dyDescent="0.2"/>
    <row r="6920" ht="12.75" customHeight="1" x14ac:dyDescent="0.2"/>
    <row r="6921" ht="12.75" customHeight="1" x14ac:dyDescent="0.2"/>
    <row r="6922" ht="12.75" customHeight="1" x14ac:dyDescent="0.2"/>
    <row r="6923" ht="12.75" customHeight="1" x14ac:dyDescent="0.2"/>
    <row r="6924" ht="12.75" customHeight="1" x14ac:dyDescent="0.2"/>
    <row r="6925" ht="12.75" customHeight="1" x14ac:dyDescent="0.2"/>
    <row r="6926" ht="12.75" customHeight="1" x14ac:dyDescent="0.2"/>
    <row r="6927" ht="12.75" customHeight="1" x14ac:dyDescent="0.2"/>
    <row r="6928" ht="12.75" customHeight="1" x14ac:dyDescent="0.2"/>
    <row r="6929" ht="12.75" customHeight="1" x14ac:dyDescent="0.2"/>
    <row r="6930" ht="12.75" customHeight="1" x14ac:dyDescent="0.2"/>
    <row r="6931" ht="12.75" customHeight="1" x14ac:dyDescent="0.2"/>
    <row r="6932" ht="12.75" customHeight="1" x14ac:dyDescent="0.2"/>
    <row r="6933" ht="12.75" customHeight="1" x14ac:dyDescent="0.2"/>
    <row r="6934" ht="12.75" customHeight="1" x14ac:dyDescent="0.2"/>
    <row r="6935" ht="12.75" customHeight="1" x14ac:dyDescent="0.2"/>
    <row r="6936" ht="12.75" customHeight="1" x14ac:dyDescent="0.2"/>
    <row r="6937" ht="12.75" customHeight="1" x14ac:dyDescent="0.2"/>
    <row r="6938" ht="12.75" customHeight="1" x14ac:dyDescent="0.2"/>
    <row r="6939" ht="12.75" customHeight="1" x14ac:dyDescent="0.2"/>
    <row r="6940" ht="12.75" customHeight="1" x14ac:dyDescent="0.2"/>
    <row r="6941" ht="12.75" customHeight="1" x14ac:dyDescent="0.2"/>
    <row r="6942" ht="12.75" customHeight="1" x14ac:dyDescent="0.2"/>
    <row r="6943" ht="12.75" customHeight="1" x14ac:dyDescent="0.2"/>
    <row r="6944" ht="12.75" customHeight="1" x14ac:dyDescent="0.2"/>
    <row r="6945" ht="12.75" customHeight="1" x14ac:dyDescent="0.2"/>
    <row r="6946" ht="12.75" customHeight="1" x14ac:dyDescent="0.2"/>
    <row r="6947" ht="12.75" customHeight="1" x14ac:dyDescent="0.2"/>
    <row r="6948" ht="12.75" customHeight="1" x14ac:dyDescent="0.2"/>
    <row r="6949" ht="12.75" customHeight="1" x14ac:dyDescent="0.2"/>
    <row r="6950" ht="12.75" customHeight="1" x14ac:dyDescent="0.2"/>
    <row r="6951" ht="12.75" customHeight="1" x14ac:dyDescent="0.2"/>
    <row r="6952" ht="12.75" customHeight="1" x14ac:dyDescent="0.2"/>
    <row r="6953" ht="12.75" customHeight="1" x14ac:dyDescent="0.2"/>
    <row r="6954" ht="12.75" customHeight="1" x14ac:dyDescent="0.2"/>
    <row r="6955" ht="12.75" customHeight="1" x14ac:dyDescent="0.2"/>
    <row r="6956" ht="12.75" customHeight="1" x14ac:dyDescent="0.2"/>
    <row r="6957" ht="12.75" customHeight="1" x14ac:dyDescent="0.2"/>
    <row r="6958" ht="12.75" customHeight="1" x14ac:dyDescent="0.2"/>
    <row r="6959" ht="12.75" customHeight="1" x14ac:dyDescent="0.2"/>
    <row r="6960" ht="12.75" customHeight="1" x14ac:dyDescent="0.2"/>
    <row r="6961" ht="12.75" customHeight="1" x14ac:dyDescent="0.2"/>
    <row r="6962" ht="12.75" customHeight="1" x14ac:dyDescent="0.2"/>
    <row r="6963" ht="12.75" customHeight="1" x14ac:dyDescent="0.2"/>
    <row r="6964" ht="12.75" customHeight="1" x14ac:dyDescent="0.2"/>
    <row r="6965" ht="12.75" customHeight="1" x14ac:dyDescent="0.2"/>
    <row r="6966" ht="12.75" customHeight="1" x14ac:dyDescent="0.2"/>
    <row r="6967" ht="12.75" customHeight="1" x14ac:dyDescent="0.2"/>
    <row r="6968" ht="12.75" customHeight="1" x14ac:dyDescent="0.2"/>
    <row r="6969" ht="12.75" customHeight="1" x14ac:dyDescent="0.2"/>
    <row r="6970" ht="12.75" customHeight="1" x14ac:dyDescent="0.2"/>
    <row r="6971" ht="12.75" customHeight="1" x14ac:dyDescent="0.2"/>
    <row r="6972" ht="12.75" customHeight="1" x14ac:dyDescent="0.2"/>
    <row r="6973" ht="12.75" customHeight="1" x14ac:dyDescent="0.2"/>
    <row r="6974" ht="12.75" customHeight="1" x14ac:dyDescent="0.2"/>
    <row r="6975" ht="12.75" customHeight="1" x14ac:dyDescent="0.2"/>
    <row r="6976" ht="12.75" customHeight="1" x14ac:dyDescent="0.2"/>
    <row r="6977" ht="12.75" customHeight="1" x14ac:dyDescent="0.2"/>
    <row r="6978" ht="12.75" customHeight="1" x14ac:dyDescent="0.2"/>
    <row r="6979" ht="12.75" customHeight="1" x14ac:dyDescent="0.2"/>
    <row r="6980" ht="12.75" customHeight="1" x14ac:dyDescent="0.2"/>
    <row r="6981" ht="12.75" customHeight="1" x14ac:dyDescent="0.2"/>
    <row r="6982" ht="12.75" customHeight="1" x14ac:dyDescent="0.2"/>
    <row r="6983" ht="12.75" customHeight="1" x14ac:dyDescent="0.2"/>
    <row r="6984" ht="12.75" customHeight="1" x14ac:dyDescent="0.2"/>
    <row r="6985" ht="12.75" customHeight="1" x14ac:dyDescent="0.2"/>
    <row r="6986" ht="12.75" customHeight="1" x14ac:dyDescent="0.2"/>
    <row r="6987" ht="12.75" customHeight="1" x14ac:dyDescent="0.2"/>
    <row r="6988" ht="12.75" customHeight="1" x14ac:dyDescent="0.2"/>
    <row r="6989" ht="12.75" customHeight="1" x14ac:dyDescent="0.2"/>
    <row r="6990" ht="12.75" customHeight="1" x14ac:dyDescent="0.2"/>
    <row r="6991" ht="12.75" customHeight="1" x14ac:dyDescent="0.2"/>
    <row r="6992" ht="12.75" customHeight="1" x14ac:dyDescent="0.2"/>
    <row r="6993" ht="12.75" customHeight="1" x14ac:dyDescent="0.2"/>
    <row r="6994" ht="12.75" customHeight="1" x14ac:dyDescent="0.2"/>
    <row r="6995" ht="12.75" customHeight="1" x14ac:dyDescent="0.2"/>
    <row r="6996" ht="12.75" customHeight="1" x14ac:dyDescent="0.2"/>
    <row r="6997" ht="12.75" customHeight="1" x14ac:dyDescent="0.2"/>
    <row r="6998" ht="12.75" customHeight="1" x14ac:dyDescent="0.2"/>
    <row r="6999" ht="12.75" customHeight="1" x14ac:dyDescent="0.2"/>
    <row r="7000" ht="12.75" customHeight="1" x14ac:dyDescent="0.2"/>
    <row r="7001" ht="12.75" customHeight="1" x14ac:dyDescent="0.2"/>
    <row r="7002" ht="12.75" customHeight="1" x14ac:dyDescent="0.2"/>
    <row r="7003" ht="12.75" customHeight="1" x14ac:dyDescent="0.2"/>
    <row r="7004" ht="12.75" customHeight="1" x14ac:dyDescent="0.2"/>
    <row r="7005" ht="12.75" customHeight="1" x14ac:dyDescent="0.2"/>
    <row r="7006" ht="12.75" customHeight="1" x14ac:dyDescent="0.2"/>
    <row r="7007" ht="12.75" customHeight="1" x14ac:dyDescent="0.2"/>
    <row r="7008" ht="12.75" customHeight="1" x14ac:dyDescent="0.2"/>
    <row r="7009" ht="12.75" customHeight="1" x14ac:dyDescent="0.2"/>
    <row r="7010" ht="12.75" customHeight="1" x14ac:dyDescent="0.2"/>
    <row r="7011" ht="12.75" customHeight="1" x14ac:dyDescent="0.2"/>
    <row r="7012" ht="12.75" customHeight="1" x14ac:dyDescent="0.2"/>
    <row r="7013" ht="12.75" customHeight="1" x14ac:dyDescent="0.2"/>
    <row r="7014" ht="12.75" customHeight="1" x14ac:dyDescent="0.2"/>
    <row r="7015" ht="12.75" customHeight="1" x14ac:dyDescent="0.2"/>
    <row r="7016" ht="12.75" customHeight="1" x14ac:dyDescent="0.2"/>
    <row r="7017" ht="12.75" customHeight="1" x14ac:dyDescent="0.2"/>
    <row r="7018" ht="12.75" customHeight="1" x14ac:dyDescent="0.2"/>
    <row r="7019" ht="12.75" customHeight="1" x14ac:dyDescent="0.2"/>
    <row r="7020" ht="12.75" customHeight="1" x14ac:dyDescent="0.2"/>
    <row r="7021" ht="12.75" customHeight="1" x14ac:dyDescent="0.2"/>
    <row r="7022" ht="12.75" customHeight="1" x14ac:dyDescent="0.2"/>
    <row r="7023" ht="12.75" customHeight="1" x14ac:dyDescent="0.2"/>
    <row r="7024" ht="12.75" customHeight="1" x14ac:dyDescent="0.2"/>
    <row r="7025" ht="12.75" customHeight="1" x14ac:dyDescent="0.2"/>
    <row r="7026" ht="12.75" customHeight="1" x14ac:dyDescent="0.2"/>
    <row r="7027" ht="12.75" customHeight="1" x14ac:dyDescent="0.2"/>
    <row r="7028" ht="12.75" customHeight="1" x14ac:dyDescent="0.2"/>
    <row r="7029" ht="12.75" customHeight="1" x14ac:dyDescent="0.2"/>
    <row r="7030" ht="12.75" customHeight="1" x14ac:dyDescent="0.2"/>
    <row r="7031" ht="12.75" customHeight="1" x14ac:dyDescent="0.2"/>
    <row r="7032" ht="12.75" customHeight="1" x14ac:dyDescent="0.2"/>
    <row r="7033" ht="12.75" customHeight="1" x14ac:dyDescent="0.2"/>
    <row r="7034" ht="12.75" customHeight="1" x14ac:dyDescent="0.2"/>
    <row r="7035" ht="12.75" customHeight="1" x14ac:dyDescent="0.2"/>
    <row r="7036" ht="12.75" customHeight="1" x14ac:dyDescent="0.2"/>
    <row r="7037" ht="12.75" customHeight="1" x14ac:dyDescent="0.2"/>
    <row r="7038" ht="12.75" customHeight="1" x14ac:dyDescent="0.2"/>
    <row r="7039" ht="12.75" customHeight="1" x14ac:dyDescent="0.2"/>
    <row r="7040" ht="12.75" customHeight="1" x14ac:dyDescent="0.2"/>
    <row r="7041" ht="12.75" customHeight="1" x14ac:dyDescent="0.2"/>
    <row r="7042" ht="12.75" customHeight="1" x14ac:dyDescent="0.2"/>
    <row r="7043" ht="12.75" customHeight="1" x14ac:dyDescent="0.2"/>
    <row r="7044" ht="12.75" customHeight="1" x14ac:dyDescent="0.2"/>
    <row r="7045" ht="12.75" customHeight="1" x14ac:dyDescent="0.2"/>
    <row r="7046" ht="12.75" customHeight="1" x14ac:dyDescent="0.2"/>
    <row r="7047" ht="12.75" customHeight="1" x14ac:dyDescent="0.2"/>
    <row r="7048" ht="12.75" customHeight="1" x14ac:dyDescent="0.2"/>
    <row r="7049" ht="12.75" customHeight="1" x14ac:dyDescent="0.2"/>
    <row r="7050" ht="12.75" customHeight="1" x14ac:dyDescent="0.2"/>
    <row r="7051" ht="12.75" customHeight="1" x14ac:dyDescent="0.2"/>
    <row r="7052" ht="12.75" customHeight="1" x14ac:dyDescent="0.2"/>
    <row r="7053" ht="12.75" customHeight="1" x14ac:dyDescent="0.2"/>
    <row r="7054" ht="12.75" customHeight="1" x14ac:dyDescent="0.2"/>
    <row r="7055" ht="12.75" customHeight="1" x14ac:dyDescent="0.2"/>
    <row r="7056" ht="12.75" customHeight="1" x14ac:dyDescent="0.2"/>
    <row r="7057" ht="12.75" customHeight="1" x14ac:dyDescent="0.2"/>
    <row r="7058" ht="12.75" customHeight="1" x14ac:dyDescent="0.2"/>
    <row r="7059" ht="12.75" customHeight="1" x14ac:dyDescent="0.2"/>
    <row r="7060" ht="12.75" customHeight="1" x14ac:dyDescent="0.2"/>
    <row r="7061" ht="12.75" customHeight="1" x14ac:dyDescent="0.2"/>
    <row r="7062" ht="12.75" customHeight="1" x14ac:dyDescent="0.2"/>
    <row r="7063" ht="12.75" customHeight="1" x14ac:dyDescent="0.2"/>
    <row r="7064" ht="12.75" customHeight="1" x14ac:dyDescent="0.2"/>
    <row r="7065" ht="12.75" customHeight="1" x14ac:dyDescent="0.2"/>
    <row r="7066" ht="12.75" customHeight="1" x14ac:dyDescent="0.2"/>
    <row r="7067" ht="12.75" customHeight="1" x14ac:dyDescent="0.2"/>
    <row r="7068" ht="12.75" customHeight="1" x14ac:dyDescent="0.2"/>
    <row r="7069" ht="12.75" customHeight="1" x14ac:dyDescent="0.2"/>
    <row r="7070" ht="12.75" customHeight="1" x14ac:dyDescent="0.2"/>
    <row r="7071" ht="12.75" customHeight="1" x14ac:dyDescent="0.2"/>
    <row r="7072" ht="12.75" customHeight="1" x14ac:dyDescent="0.2"/>
    <row r="7073" ht="12.75" customHeight="1" x14ac:dyDescent="0.2"/>
    <row r="7074" ht="12.75" customHeight="1" x14ac:dyDescent="0.2"/>
    <row r="7075" ht="12.75" customHeight="1" x14ac:dyDescent="0.2"/>
    <row r="7076" ht="12.75" customHeight="1" x14ac:dyDescent="0.2"/>
    <row r="7077" ht="12.75" customHeight="1" x14ac:dyDescent="0.2"/>
    <row r="7078" ht="12.75" customHeight="1" x14ac:dyDescent="0.2"/>
    <row r="7079" ht="12.75" customHeight="1" x14ac:dyDescent="0.2"/>
    <row r="7080" ht="12.75" customHeight="1" x14ac:dyDescent="0.2"/>
    <row r="7081" ht="12.75" customHeight="1" x14ac:dyDescent="0.2"/>
    <row r="7082" ht="12.75" customHeight="1" x14ac:dyDescent="0.2"/>
    <row r="7083" ht="12.75" customHeight="1" x14ac:dyDescent="0.2"/>
    <row r="7084" ht="12.75" customHeight="1" x14ac:dyDescent="0.2"/>
    <row r="7085" ht="12.75" customHeight="1" x14ac:dyDescent="0.2"/>
    <row r="7086" ht="12.75" customHeight="1" x14ac:dyDescent="0.2"/>
    <row r="7087" ht="12.75" customHeight="1" x14ac:dyDescent="0.2"/>
    <row r="7088" ht="12.75" customHeight="1" x14ac:dyDescent="0.2"/>
    <row r="7089" ht="12.75" customHeight="1" x14ac:dyDescent="0.2"/>
    <row r="7090" ht="12.75" customHeight="1" x14ac:dyDescent="0.2"/>
    <row r="7091" ht="12.75" customHeight="1" x14ac:dyDescent="0.2"/>
    <row r="7092" ht="12.75" customHeight="1" x14ac:dyDescent="0.2"/>
    <row r="7093" ht="12.75" customHeight="1" x14ac:dyDescent="0.2"/>
    <row r="7094" ht="12.75" customHeight="1" x14ac:dyDescent="0.2"/>
    <row r="7095" ht="12.75" customHeight="1" x14ac:dyDescent="0.2"/>
    <row r="7096" ht="12.75" customHeight="1" x14ac:dyDescent="0.2"/>
    <row r="7097" ht="12.75" customHeight="1" x14ac:dyDescent="0.2"/>
    <row r="7098" ht="12.75" customHeight="1" x14ac:dyDescent="0.2"/>
    <row r="7099" ht="12.75" customHeight="1" x14ac:dyDescent="0.2"/>
    <row r="7100" ht="12.75" customHeight="1" x14ac:dyDescent="0.2"/>
    <row r="7101" ht="12.75" customHeight="1" x14ac:dyDescent="0.2"/>
    <row r="7102" ht="12.75" customHeight="1" x14ac:dyDescent="0.2"/>
    <row r="7103" ht="12.75" customHeight="1" x14ac:dyDescent="0.2"/>
    <row r="7104" ht="12.75" customHeight="1" x14ac:dyDescent="0.2"/>
    <row r="7105" ht="12.75" customHeight="1" x14ac:dyDescent="0.2"/>
    <row r="7106" ht="12.75" customHeight="1" x14ac:dyDescent="0.2"/>
    <row r="7107" ht="12.75" customHeight="1" x14ac:dyDescent="0.2"/>
    <row r="7108" ht="12.75" customHeight="1" x14ac:dyDescent="0.2"/>
    <row r="7109" ht="12.75" customHeight="1" x14ac:dyDescent="0.2"/>
    <row r="7110" ht="12.75" customHeight="1" x14ac:dyDescent="0.2"/>
    <row r="7111" ht="12.75" customHeight="1" x14ac:dyDescent="0.2"/>
    <row r="7112" ht="12.75" customHeight="1" x14ac:dyDescent="0.2"/>
    <row r="7113" ht="12.75" customHeight="1" x14ac:dyDescent="0.2"/>
    <row r="7114" ht="12.75" customHeight="1" x14ac:dyDescent="0.2"/>
    <row r="7115" ht="12.75" customHeight="1" x14ac:dyDescent="0.2"/>
    <row r="7116" ht="12.75" customHeight="1" x14ac:dyDescent="0.2"/>
    <row r="7117" ht="12.75" customHeight="1" x14ac:dyDescent="0.2"/>
    <row r="7118" ht="12.75" customHeight="1" x14ac:dyDescent="0.2"/>
    <row r="7119" ht="12.75" customHeight="1" x14ac:dyDescent="0.2"/>
    <row r="7120" ht="12.75" customHeight="1" x14ac:dyDescent="0.2"/>
    <row r="7121" ht="12.75" customHeight="1" x14ac:dyDescent="0.2"/>
    <row r="7122" ht="12.75" customHeight="1" x14ac:dyDescent="0.2"/>
    <row r="7123" ht="12.75" customHeight="1" x14ac:dyDescent="0.2"/>
    <row r="7124" ht="12.75" customHeight="1" x14ac:dyDescent="0.2"/>
    <row r="7125" ht="12.75" customHeight="1" x14ac:dyDescent="0.2"/>
    <row r="7126" ht="12.75" customHeight="1" x14ac:dyDescent="0.2"/>
    <row r="7127" ht="12.75" customHeight="1" x14ac:dyDescent="0.2"/>
    <row r="7128" ht="12.75" customHeight="1" x14ac:dyDescent="0.2"/>
    <row r="7129" ht="12.75" customHeight="1" x14ac:dyDescent="0.2"/>
    <row r="7130" ht="12.75" customHeight="1" x14ac:dyDescent="0.2"/>
    <row r="7131" ht="12.75" customHeight="1" x14ac:dyDescent="0.2"/>
    <row r="7132" ht="12.75" customHeight="1" x14ac:dyDescent="0.2"/>
    <row r="7133" ht="12.75" customHeight="1" x14ac:dyDescent="0.2"/>
    <row r="7134" ht="12.75" customHeight="1" x14ac:dyDescent="0.2"/>
    <row r="7135" ht="12.75" customHeight="1" x14ac:dyDescent="0.2"/>
    <row r="7136" ht="12.75" customHeight="1" x14ac:dyDescent="0.2"/>
    <row r="7137" ht="12.75" customHeight="1" x14ac:dyDescent="0.2"/>
    <row r="7138" ht="12.75" customHeight="1" x14ac:dyDescent="0.2"/>
    <row r="7139" ht="12.75" customHeight="1" x14ac:dyDescent="0.2"/>
    <row r="7140" ht="12.75" customHeight="1" x14ac:dyDescent="0.2"/>
    <row r="7141" ht="12.75" customHeight="1" x14ac:dyDescent="0.2"/>
    <row r="7142" ht="12.75" customHeight="1" x14ac:dyDescent="0.2"/>
    <row r="7143" ht="12.75" customHeight="1" x14ac:dyDescent="0.2"/>
    <row r="7144" ht="12.75" customHeight="1" x14ac:dyDescent="0.2"/>
    <row r="7145" ht="12.75" customHeight="1" x14ac:dyDescent="0.2"/>
    <row r="7146" ht="12.75" customHeight="1" x14ac:dyDescent="0.2"/>
    <row r="7147" ht="12.75" customHeight="1" x14ac:dyDescent="0.2"/>
    <row r="7148" ht="12.75" customHeight="1" x14ac:dyDescent="0.2"/>
    <row r="7149" ht="12.75" customHeight="1" x14ac:dyDescent="0.2"/>
    <row r="7150" ht="12.75" customHeight="1" x14ac:dyDescent="0.2"/>
    <row r="7151" ht="12.75" customHeight="1" x14ac:dyDescent="0.2"/>
    <row r="7152" ht="12.75" customHeight="1" x14ac:dyDescent="0.2"/>
    <row r="7153" ht="12.75" customHeight="1" x14ac:dyDescent="0.2"/>
    <row r="7154" ht="12.75" customHeight="1" x14ac:dyDescent="0.2"/>
    <row r="7155" ht="12.75" customHeight="1" x14ac:dyDescent="0.2"/>
    <row r="7156" ht="12.75" customHeight="1" x14ac:dyDescent="0.2"/>
    <row r="7157" ht="12.75" customHeight="1" x14ac:dyDescent="0.2"/>
    <row r="7158" ht="12.75" customHeight="1" x14ac:dyDescent="0.2"/>
    <row r="7159" ht="12.75" customHeight="1" x14ac:dyDescent="0.2"/>
    <row r="7160" ht="12.75" customHeight="1" x14ac:dyDescent="0.2"/>
    <row r="7161" ht="12.75" customHeight="1" x14ac:dyDescent="0.2"/>
    <row r="7162" ht="12.75" customHeight="1" x14ac:dyDescent="0.2"/>
    <row r="7163" ht="12.75" customHeight="1" x14ac:dyDescent="0.2"/>
    <row r="7164" ht="12.75" customHeight="1" x14ac:dyDescent="0.2"/>
    <row r="7165" ht="12.75" customHeight="1" x14ac:dyDescent="0.2"/>
    <row r="7166" ht="12.75" customHeight="1" x14ac:dyDescent="0.2"/>
    <row r="7167" ht="12.75" customHeight="1" x14ac:dyDescent="0.2"/>
    <row r="7168" ht="12.75" customHeight="1" x14ac:dyDescent="0.2"/>
    <row r="7169" ht="12.75" customHeight="1" x14ac:dyDescent="0.2"/>
    <row r="7170" ht="12.75" customHeight="1" x14ac:dyDescent="0.2"/>
    <row r="7171" ht="12.75" customHeight="1" x14ac:dyDescent="0.2"/>
    <row r="7172" ht="12.75" customHeight="1" x14ac:dyDescent="0.2"/>
    <row r="7173" ht="12.75" customHeight="1" x14ac:dyDescent="0.2"/>
    <row r="7174" ht="12.75" customHeight="1" x14ac:dyDescent="0.2"/>
    <row r="7175" ht="12.75" customHeight="1" x14ac:dyDescent="0.2"/>
    <row r="7176" ht="12.75" customHeight="1" x14ac:dyDescent="0.2"/>
    <row r="7177" ht="12.75" customHeight="1" x14ac:dyDescent="0.2"/>
    <row r="7178" ht="12.75" customHeight="1" x14ac:dyDescent="0.2"/>
    <row r="7179" ht="12.75" customHeight="1" x14ac:dyDescent="0.2"/>
    <row r="7180" ht="12.75" customHeight="1" x14ac:dyDescent="0.2"/>
    <row r="7181" ht="12.75" customHeight="1" x14ac:dyDescent="0.2"/>
    <row r="7182" ht="12.75" customHeight="1" x14ac:dyDescent="0.2"/>
    <row r="7183" ht="12.75" customHeight="1" x14ac:dyDescent="0.2"/>
    <row r="7184" ht="12.75" customHeight="1" x14ac:dyDescent="0.2"/>
    <row r="7185" ht="12.75" customHeight="1" x14ac:dyDescent="0.2"/>
    <row r="7186" ht="12.75" customHeight="1" x14ac:dyDescent="0.2"/>
    <row r="7187" ht="12.75" customHeight="1" x14ac:dyDescent="0.2"/>
    <row r="7188" ht="12.75" customHeight="1" x14ac:dyDescent="0.2"/>
    <row r="7189" ht="12.75" customHeight="1" x14ac:dyDescent="0.2"/>
    <row r="7190" ht="12.75" customHeight="1" x14ac:dyDescent="0.2"/>
    <row r="7191" ht="12.75" customHeight="1" x14ac:dyDescent="0.2"/>
    <row r="7192" ht="12.75" customHeight="1" x14ac:dyDescent="0.2"/>
    <row r="7193" ht="12.75" customHeight="1" x14ac:dyDescent="0.2"/>
    <row r="7194" ht="12.75" customHeight="1" x14ac:dyDescent="0.2"/>
    <row r="7195" ht="12.75" customHeight="1" x14ac:dyDescent="0.2"/>
    <row r="7196" ht="12.75" customHeight="1" x14ac:dyDescent="0.2"/>
    <row r="7197" ht="12.75" customHeight="1" x14ac:dyDescent="0.2"/>
    <row r="7198" ht="12.75" customHeight="1" x14ac:dyDescent="0.2"/>
    <row r="7199" ht="12.75" customHeight="1" x14ac:dyDescent="0.2"/>
    <row r="7200" ht="12.75" customHeight="1" x14ac:dyDescent="0.2"/>
    <row r="7201" ht="12.75" customHeight="1" x14ac:dyDescent="0.2"/>
    <row r="7202" ht="12.75" customHeight="1" x14ac:dyDescent="0.2"/>
    <row r="7203" ht="12.75" customHeight="1" x14ac:dyDescent="0.2"/>
    <row r="7204" ht="12.75" customHeight="1" x14ac:dyDescent="0.2"/>
    <row r="7205" ht="12.75" customHeight="1" x14ac:dyDescent="0.2"/>
    <row r="7206" ht="12.75" customHeight="1" x14ac:dyDescent="0.2"/>
    <row r="7207" ht="12.75" customHeight="1" x14ac:dyDescent="0.2"/>
    <row r="7208" ht="12.75" customHeight="1" x14ac:dyDescent="0.2"/>
    <row r="7209" ht="12.75" customHeight="1" x14ac:dyDescent="0.2"/>
    <row r="7210" ht="12.75" customHeight="1" x14ac:dyDescent="0.2"/>
    <row r="7211" ht="12.75" customHeight="1" x14ac:dyDescent="0.2"/>
    <row r="7212" ht="12.75" customHeight="1" x14ac:dyDescent="0.2"/>
    <row r="7213" ht="12.75" customHeight="1" x14ac:dyDescent="0.2"/>
    <row r="7214" ht="12.75" customHeight="1" x14ac:dyDescent="0.2"/>
    <row r="7215" ht="12.75" customHeight="1" x14ac:dyDescent="0.2"/>
    <row r="7216" ht="12.75" customHeight="1" x14ac:dyDescent="0.2"/>
    <row r="7217" ht="12.75" customHeight="1" x14ac:dyDescent="0.2"/>
    <row r="7218" ht="12.75" customHeight="1" x14ac:dyDescent="0.2"/>
    <row r="7219" ht="12.75" customHeight="1" x14ac:dyDescent="0.2"/>
    <row r="7220" ht="12.75" customHeight="1" x14ac:dyDescent="0.2"/>
    <row r="7221" ht="12.75" customHeight="1" x14ac:dyDescent="0.2"/>
    <row r="7222" ht="12.75" customHeight="1" x14ac:dyDescent="0.2"/>
    <row r="7223" ht="12.75" customHeight="1" x14ac:dyDescent="0.2"/>
    <row r="7224" ht="12.75" customHeight="1" x14ac:dyDescent="0.2"/>
    <row r="7225" ht="12.75" customHeight="1" x14ac:dyDescent="0.2"/>
    <row r="7226" ht="12.75" customHeight="1" x14ac:dyDescent="0.2"/>
    <row r="7227" ht="12.75" customHeight="1" x14ac:dyDescent="0.2"/>
    <row r="7228" ht="12.75" customHeight="1" x14ac:dyDescent="0.2"/>
    <row r="7229" ht="12.75" customHeight="1" x14ac:dyDescent="0.2"/>
    <row r="7230" ht="12.75" customHeight="1" x14ac:dyDescent="0.2"/>
    <row r="7231" ht="12.75" customHeight="1" x14ac:dyDescent="0.2"/>
    <row r="7232" ht="12.75" customHeight="1" x14ac:dyDescent="0.2"/>
    <row r="7233" ht="12.75" customHeight="1" x14ac:dyDescent="0.2"/>
    <row r="7234" ht="12.75" customHeight="1" x14ac:dyDescent="0.2"/>
    <row r="7235" ht="12.75" customHeight="1" x14ac:dyDescent="0.2"/>
    <row r="7236" ht="12.75" customHeight="1" x14ac:dyDescent="0.2"/>
    <row r="7237" ht="12.75" customHeight="1" x14ac:dyDescent="0.2"/>
    <row r="7238" ht="12.75" customHeight="1" x14ac:dyDescent="0.2"/>
    <row r="7239" ht="12.75" customHeight="1" x14ac:dyDescent="0.2"/>
    <row r="7240" ht="12.75" customHeight="1" x14ac:dyDescent="0.2"/>
    <row r="7241" ht="12.75" customHeight="1" x14ac:dyDescent="0.2"/>
    <row r="7242" ht="12.75" customHeight="1" x14ac:dyDescent="0.2"/>
    <row r="7243" ht="12.75" customHeight="1" x14ac:dyDescent="0.2"/>
    <row r="7244" ht="12.75" customHeight="1" x14ac:dyDescent="0.2"/>
    <row r="7245" ht="12.75" customHeight="1" x14ac:dyDescent="0.2"/>
    <row r="7246" ht="12.75" customHeight="1" x14ac:dyDescent="0.2"/>
    <row r="7247" ht="12.75" customHeight="1" x14ac:dyDescent="0.2"/>
    <row r="7248" ht="12.75" customHeight="1" x14ac:dyDescent="0.2"/>
    <row r="7249" ht="12.75" customHeight="1" x14ac:dyDescent="0.2"/>
    <row r="7250" ht="12.75" customHeight="1" x14ac:dyDescent="0.2"/>
    <row r="7251" ht="12.75" customHeight="1" x14ac:dyDescent="0.2"/>
    <row r="7252" ht="12.75" customHeight="1" x14ac:dyDescent="0.2"/>
    <row r="7253" ht="12.75" customHeight="1" x14ac:dyDescent="0.2"/>
    <row r="7254" ht="12.75" customHeight="1" x14ac:dyDescent="0.2"/>
    <row r="7255" ht="12.75" customHeight="1" x14ac:dyDescent="0.2"/>
    <row r="7256" ht="12.75" customHeight="1" x14ac:dyDescent="0.2"/>
    <row r="7257" ht="12.75" customHeight="1" x14ac:dyDescent="0.2"/>
    <row r="7258" ht="12.75" customHeight="1" x14ac:dyDescent="0.2"/>
    <row r="7259" ht="12.75" customHeight="1" x14ac:dyDescent="0.2"/>
    <row r="7260" ht="12.75" customHeight="1" x14ac:dyDescent="0.2"/>
    <row r="7261" ht="12.75" customHeight="1" x14ac:dyDescent="0.2"/>
    <row r="7262" ht="12.75" customHeight="1" x14ac:dyDescent="0.2"/>
    <row r="7263" ht="12.75" customHeight="1" x14ac:dyDescent="0.2"/>
    <row r="7264" ht="12.75" customHeight="1" x14ac:dyDescent="0.2"/>
    <row r="7265" ht="12.75" customHeight="1" x14ac:dyDescent="0.2"/>
    <row r="7266" ht="12.75" customHeight="1" x14ac:dyDescent="0.2"/>
    <row r="7267" ht="12.75" customHeight="1" x14ac:dyDescent="0.2"/>
    <row r="7268" ht="12.75" customHeight="1" x14ac:dyDescent="0.2"/>
    <row r="7269" ht="12.75" customHeight="1" x14ac:dyDescent="0.2"/>
    <row r="7270" ht="12.75" customHeight="1" x14ac:dyDescent="0.2"/>
    <row r="7271" ht="12.75" customHeight="1" x14ac:dyDescent="0.2"/>
    <row r="7272" ht="12.75" customHeight="1" x14ac:dyDescent="0.2"/>
    <row r="7273" ht="12.75" customHeight="1" x14ac:dyDescent="0.2"/>
    <row r="7274" ht="12.75" customHeight="1" x14ac:dyDescent="0.2"/>
    <row r="7275" ht="12.75" customHeight="1" x14ac:dyDescent="0.2"/>
    <row r="7276" ht="12.75" customHeight="1" x14ac:dyDescent="0.2"/>
    <row r="7277" ht="12.75" customHeight="1" x14ac:dyDescent="0.2"/>
    <row r="7278" ht="12.75" customHeight="1" x14ac:dyDescent="0.2"/>
    <row r="7279" ht="12.75" customHeight="1" x14ac:dyDescent="0.2"/>
    <row r="7280" ht="12.75" customHeight="1" x14ac:dyDescent="0.2"/>
    <row r="7281" ht="12.75" customHeight="1" x14ac:dyDescent="0.2"/>
    <row r="7282" ht="12.75" customHeight="1" x14ac:dyDescent="0.2"/>
    <row r="7283" ht="12.75" customHeight="1" x14ac:dyDescent="0.2"/>
    <row r="7284" ht="12.75" customHeight="1" x14ac:dyDescent="0.2"/>
    <row r="7285" ht="12.75" customHeight="1" x14ac:dyDescent="0.2"/>
    <row r="7286" ht="12.75" customHeight="1" x14ac:dyDescent="0.2"/>
    <row r="7287" ht="12.75" customHeight="1" x14ac:dyDescent="0.2"/>
    <row r="7288" ht="12.75" customHeight="1" x14ac:dyDescent="0.2"/>
    <row r="7289" ht="12.75" customHeight="1" x14ac:dyDescent="0.2"/>
    <row r="7290" ht="12.75" customHeight="1" x14ac:dyDescent="0.2"/>
    <row r="7291" ht="12.75" customHeight="1" x14ac:dyDescent="0.2"/>
    <row r="7292" ht="12.75" customHeight="1" x14ac:dyDescent="0.2"/>
    <row r="7293" ht="12.75" customHeight="1" x14ac:dyDescent="0.2"/>
    <row r="7294" ht="12.75" customHeight="1" x14ac:dyDescent="0.2"/>
    <row r="7295" ht="12.75" customHeight="1" x14ac:dyDescent="0.2"/>
    <row r="7296" ht="12.75" customHeight="1" x14ac:dyDescent="0.2"/>
    <row r="7297" ht="12.75" customHeight="1" x14ac:dyDescent="0.2"/>
    <row r="7298" ht="12.75" customHeight="1" x14ac:dyDescent="0.2"/>
    <row r="7299" ht="12.75" customHeight="1" x14ac:dyDescent="0.2"/>
    <row r="7300" ht="12.75" customHeight="1" x14ac:dyDescent="0.2"/>
    <row r="7301" ht="12.75" customHeight="1" x14ac:dyDescent="0.2"/>
    <row r="7302" ht="12.75" customHeight="1" x14ac:dyDescent="0.2"/>
    <row r="7303" ht="12.75" customHeight="1" x14ac:dyDescent="0.2"/>
    <row r="7304" ht="12.75" customHeight="1" x14ac:dyDescent="0.2"/>
    <row r="7305" ht="12.75" customHeight="1" x14ac:dyDescent="0.2"/>
    <row r="7306" ht="12.75" customHeight="1" x14ac:dyDescent="0.2"/>
    <row r="7307" ht="12.75" customHeight="1" x14ac:dyDescent="0.2"/>
    <row r="7308" ht="12.75" customHeight="1" x14ac:dyDescent="0.2"/>
    <row r="7309" ht="12.75" customHeight="1" x14ac:dyDescent="0.2"/>
    <row r="7310" ht="12.75" customHeight="1" x14ac:dyDescent="0.2"/>
    <row r="7311" ht="12.75" customHeight="1" x14ac:dyDescent="0.2"/>
    <row r="7312" ht="12.75" customHeight="1" x14ac:dyDescent="0.2"/>
    <row r="7313" ht="12.75" customHeight="1" x14ac:dyDescent="0.2"/>
    <row r="7314" ht="12.75" customHeight="1" x14ac:dyDescent="0.2"/>
    <row r="7315" ht="12.75" customHeight="1" x14ac:dyDescent="0.2"/>
    <row r="7316" ht="12.75" customHeight="1" x14ac:dyDescent="0.2"/>
    <row r="7317" ht="12.75" customHeight="1" x14ac:dyDescent="0.2"/>
    <row r="7318" ht="12.75" customHeight="1" x14ac:dyDescent="0.2"/>
    <row r="7319" ht="12.75" customHeight="1" x14ac:dyDescent="0.2"/>
    <row r="7320" ht="12.75" customHeight="1" x14ac:dyDescent="0.2"/>
    <row r="7321" ht="12.75" customHeight="1" x14ac:dyDescent="0.2"/>
    <row r="7322" ht="12.75" customHeight="1" x14ac:dyDescent="0.2"/>
    <row r="7323" ht="12.75" customHeight="1" x14ac:dyDescent="0.2"/>
    <row r="7324" ht="12.75" customHeight="1" x14ac:dyDescent="0.2"/>
    <row r="7325" ht="12.75" customHeight="1" x14ac:dyDescent="0.2"/>
    <row r="7326" ht="12.75" customHeight="1" x14ac:dyDescent="0.2"/>
    <row r="7327" ht="12.75" customHeight="1" x14ac:dyDescent="0.2"/>
    <row r="7328" ht="12.75" customHeight="1" x14ac:dyDescent="0.2"/>
    <row r="7329" ht="12.75" customHeight="1" x14ac:dyDescent="0.2"/>
    <row r="7330" ht="12.75" customHeight="1" x14ac:dyDescent="0.2"/>
    <row r="7331" ht="12.75" customHeight="1" x14ac:dyDescent="0.2"/>
    <row r="7332" ht="12.75" customHeight="1" x14ac:dyDescent="0.2"/>
    <row r="7333" ht="12.75" customHeight="1" x14ac:dyDescent="0.2"/>
    <row r="7334" ht="12.75" customHeight="1" x14ac:dyDescent="0.2"/>
    <row r="7335" ht="12.75" customHeight="1" x14ac:dyDescent="0.2"/>
    <row r="7336" ht="12.75" customHeight="1" x14ac:dyDescent="0.2"/>
    <row r="7337" ht="12.75" customHeight="1" x14ac:dyDescent="0.2"/>
    <row r="7338" ht="12.75" customHeight="1" x14ac:dyDescent="0.2"/>
    <row r="7339" ht="12.75" customHeight="1" x14ac:dyDescent="0.2"/>
    <row r="7340" ht="12.75" customHeight="1" x14ac:dyDescent="0.2"/>
    <row r="7341" ht="12.75" customHeight="1" x14ac:dyDescent="0.2"/>
    <row r="7342" ht="12.75" customHeight="1" x14ac:dyDescent="0.2"/>
    <row r="7343" ht="12.75" customHeight="1" x14ac:dyDescent="0.2"/>
    <row r="7344" ht="12.75" customHeight="1" x14ac:dyDescent="0.2"/>
    <row r="7345" ht="12.75" customHeight="1" x14ac:dyDescent="0.2"/>
    <row r="7346" ht="12.75" customHeight="1" x14ac:dyDescent="0.2"/>
    <row r="7347" ht="12.75" customHeight="1" x14ac:dyDescent="0.2"/>
    <row r="7348" ht="12.75" customHeight="1" x14ac:dyDescent="0.2"/>
    <row r="7349" ht="12.75" customHeight="1" x14ac:dyDescent="0.2"/>
    <row r="7350" ht="12.75" customHeight="1" x14ac:dyDescent="0.2"/>
    <row r="7351" ht="12.75" customHeight="1" x14ac:dyDescent="0.2"/>
    <row r="7352" ht="12.75" customHeight="1" x14ac:dyDescent="0.2"/>
    <row r="7353" ht="12.75" customHeight="1" x14ac:dyDescent="0.2"/>
    <row r="7354" ht="12.75" customHeight="1" x14ac:dyDescent="0.2"/>
    <row r="7355" ht="12.75" customHeight="1" x14ac:dyDescent="0.2"/>
    <row r="7356" ht="12.75" customHeight="1" x14ac:dyDescent="0.2"/>
    <row r="7357" ht="12.75" customHeight="1" x14ac:dyDescent="0.2"/>
    <row r="7358" ht="12.75" customHeight="1" x14ac:dyDescent="0.2"/>
    <row r="7359" ht="12.75" customHeight="1" x14ac:dyDescent="0.2"/>
    <row r="7360" ht="12.75" customHeight="1" x14ac:dyDescent="0.2"/>
    <row r="7361" ht="12.75" customHeight="1" x14ac:dyDescent="0.2"/>
    <row r="7362" ht="12.75" customHeight="1" x14ac:dyDescent="0.2"/>
    <row r="7363" ht="12.75" customHeight="1" x14ac:dyDescent="0.2"/>
    <row r="7364" ht="12.75" customHeight="1" x14ac:dyDescent="0.2"/>
    <row r="7365" ht="12.75" customHeight="1" x14ac:dyDescent="0.2"/>
    <row r="7366" ht="12.75" customHeight="1" x14ac:dyDescent="0.2"/>
    <row r="7367" ht="12.75" customHeight="1" x14ac:dyDescent="0.2"/>
    <row r="7368" ht="12.75" customHeight="1" x14ac:dyDescent="0.2"/>
    <row r="7369" ht="12.75" customHeight="1" x14ac:dyDescent="0.2"/>
    <row r="7370" ht="12.75" customHeight="1" x14ac:dyDescent="0.2"/>
    <row r="7371" ht="12.75" customHeight="1" x14ac:dyDescent="0.2"/>
    <row r="7372" ht="12.75" customHeight="1" x14ac:dyDescent="0.2"/>
    <row r="7373" ht="12.75" customHeight="1" x14ac:dyDescent="0.2"/>
    <row r="7374" ht="12.75" customHeight="1" x14ac:dyDescent="0.2"/>
    <row r="7375" ht="12.75" customHeight="1" x14ac:dyDescent="0.2"/>
    <row r="7376" ht="12.75" customHeight="1" x14ac:dyDescent="0.2"/>
    <row r="7377" ht="12.75" customHeight="1" x14ac:dyDescent="0.2"/>
    <row r="7378" ht="12.75" customHeight="1" x14ac:dyDescent="0.2"/>
    <row r="7379" ht="12.75" customHeight="1" x14ac:dyDescent="0.2"/>
    <row r="7380" ht="12.75" customHeight="1" x14ac:dyDescent="0.2"/>
    <row r="7381" ht="12.75" customHeight="1" x14ac:dyDescent="0.2"/>
    <row r="7382" ht="12.75" customHeight="1" x14ac:dyDescent="0.2"/>
    <row r="7383" ht="12.75" customHeight="1" x14ac:dyDescent="0.2"/>
    <row r="7384" ht="12.75" customHeight="1" x14ac:dyDescent="0.2"/>
    <row r="7385" ht="12.75" customHeight="1" x14ac:dyDescent="0.2"/>
    <row r="7386" ht="12.75" customHeight="1" x14ac:dyDescent="0.2"/>
    <row r="7387" ht="12.75" customHeight="1" x14ac:dyDescent="0.2"/>
    <row r="7388" ht="12.75" customHeight="1" x14ac:dyDescent="0.2"/>
    <row r="7389" ht="12.75" customHeight="1" x14ac:dyDescent="0.2"/>
    <row r="7390" ht="12.75" customHeight="1" x14ac:dyDescent="0.2"/>
    <row r="7391" ht="12.75" customHeight="1" x14ac:dyDescent="0.2"/>
    <row r="7392" ht="12.75" customHeight="1" x14ac:dyDescent="0.2"/>
    <row r="7393" ht="12.75" customHeight="1" x14ac:dyDescent="0.2"/>
    <row r="7394" ht="12.75" customHeight="1" x14ac:dyDescent="0.2"/>
    <row r="7395" ht="12.75" customHeight="1" x14ac:dyDescent="0.2"/>
    <row r="7396" ht="12.75" customHeight="1" x14ac:dyDescent="0.2"/>
    <row r="7397" ht="12.75" customHeight="1" x14ac:dyDescent="0.2"/>
    <row r="7398" ht="12.75" customHeight="1" x14ac:dyDescent="0.2"/>
    <row r="7399" ht="12.75" customHeight="1" x14ac:dyDescent="0.2"/>
    <row r="7400" ht="12.75" customHeight="1" x14ac:dyDescent="0.2"/>
    <row r="7401" ht="12.75" customHeight="1" x14ac:dyDescent="0.2"/>
    <row r="7402" ht="12.75" customHeight="1" x14ac:dyDescent="0.2"/>
    <row r="7403" ht="12.75" customHeight="1" x14ac:dyDescent="0.2"/>
    <row r="7404" ht="12.75" customHeight="1" x14ac:dyDescent="0.2"/>
    <row r="7405" ht="12.75" customHeight="1" x14ac:dyDescent="0.2"/>
    <row r="7406" ht="12.75" customHeight="1" x14ac:dyDescent="0.2"/>
    <row r="7407" ht="12.75" customHeight="1" x14ac:dyDescent="0.2"/>
    <row r="7408" ht="12.75" customHeight="1" x14ac:dyDescent="0.2"/>
    <row r="7409" ht="12.75" customHeight="1" x14ac:dyDescent="0.2"/>
    <row r="7410" ht="12.75" customHeight="1" x14ac:dyDescent="0.2"/>
    <row r="7411" ht="12.75" customHeight="1" x14ac:dyDescent="0.2"/>
    <row r="7412" ht="12.75" customHeight="1" x14ac:dyDescent="0.2"/>
    <row r="7413" ht="12.75" customHeight="1" x14ac:dyDescent="0.2"/>
    <row r="7414" ht="12.75" customHeight="1" x14ac:dyDescent="0.2"/>
    <row r="7415" ht="12.75" customHeight="1" x14ac:dyDescent="0.2"/>
    <row r="7416" ht="12.75" customHeight="1" x14ac:dyDescent="0.2"/>
    <row r="7417" ht="12.75" customHeight="1" x14ac:dyDescent="0.2"/>
    <row r="7418" ht="12.75" customHeight="1" x14ac:dyDescent="0.2"/>
    <row r="7419" ht="12.75" customHeight="1" x14ac:dyDescent="0.2"/>
    <row r="7420" ht="12.75" customHeight="1" x14ac:dyDescent="0.2"/>
    <row r="7421" ht="12.75" customHeight="1" x14ac:dyDescent="0.2"/>
    <row r="7422" ht="12.75" customHeight="1" x14ac:dyDescent="0.2"/>
    <row r="7423" ht="12.75" customHeight="1" x14ac:dyDescent="0.2"/>
    <row r="7424" ht="12.75" customHeight="1" x14ac:dyDescent="0.2"/>
    <row r="7425" ht="12.75" customHeight="1" x14ac:dyDescent="0.2"/>
    <row r="7426" ht="12.75" customHeight="1" x14ac:dyDescent="0.2"/>
    <row r="7427" ht="12.75" customHeight="1" x14ac:dyDescent="0.2"/>
    <row r="7428" ht="12.75" customHeight="1" x14ac:dyDescent="0.2"/>
    <row r="7429" ht="12.75" customHeight="1" x14ac:dyDescent="0.2"/>
    <row r="7430" ht="12.75" customHeight="1" x14ac:dyDescent="0.2"/>
    <row r="7431" ht="12.75" customHeight="1" x14ac:dyDescent="0.2"/>
    <row r="7432" ht="12.75" customHeight="1" x14ac:dyDescent="0.2"/>
    <row r="7433" ht="12.75" customHeight="1" x14ac:dyDescent="0.2"/>
    <row r="7434" ht="12.75" customHeight="1" x14ac:dyDescent="0.2"/>
    <row r="7435" ht="12.75" customHeight="1" x14ac:dyDescent="0.2"/>
    <row r="7436" ht="12.75" customHeight="1" x14ac:dyDescent="0.2"/>
    <row r="7437" ht="12.75" customHeight="1" x14ac:dyDescent="0.2"/>
    <row r="7438" ht="12.75" customHeight="1" x14ac:dyDescent="0.2"/>
    <row r="7439" ht="12.75" customHeight="1" x14ac:dyDescent="0.2"/>
    <row r="7440" ht="12.75" customHeight="1" x14ac:dyDescent="0.2"/>
    <row r="7441" ht="12.75" customHeight="1" x14ac:dyDescent="0.2"/>
    <row r="7442" ht="12.75" customHeight="1" x14ac:dyDescent="0.2"/>
    <row r="7443" ht="12.75" customHeight="1" x14ac:dyDescent="0.2"/>
    <row r="7444" ht="12.75" customHeight="1" x14ac:dyDescent="0.2"/>
    <row r="7445" ht="12.75" customHeight="1" x14ac:dyDescent="0.2"/>
    <row r="7446" ht="12.75" customHeight="1" x14ac:dyDescent="0.2"/>
    <row r="7447" ht="12.75" customHeight="1" x14ac:dyDescent="0.2"/>
    <row r="7448" ht="12.75" customHeight="1" x14ac:dyDescent="0.2"/>
    <row r="7449" ht="12.75" customHeight="1" x14ac:dyDescent="0.2"/>
    <row r="7450" ht="12.75" customHeight="1" x14ac:dyDescent="0.2"/>
    <row r="7451" ht="12.75" customHeight="1" x14ac:dyDescent="0.2"/>
    <row r="7452" ht="12.75" customHeight="1" x14ac:dyDescent="0.2"/>
    <row r="7453" ht="12.75" customHeight="1" x14ac:dyDescent="0.2"/>
    <row r="7454" ht="12.75" customHeight="1" x14ac:dyDescent="0.2"/>
    <row r="7455" ht="12.75" customHeight="1" x14ac:dyDescent="0.2"/>
    <row r="7456" ht="12.75" customHeight="1" x14ac:dyDescent="0.2"/>
    <row r="7457" ht="12.75" customHeight="1" x14ac:dyDescent="0.2"/>
    <row r="7458" ht="12.75" customHeight="1" x14ac:dyDescent="0.2"/>
    <row r="7459" ht="12.75" customHeight="1" x14ac:dyDescent="0.2"/>
    <row r="7460" ht="12.75" customHeight="1" x14ac:dyDescent="0.2"/>
    <row r="7461" ht="12.75" customHeight="1" x14ac:dyDescent="0.2"/>
    <row r="7462" ht="12.75" customHeight="1" x14ac:dyDescent="0.2"/>
    <row r="7463" ht="12.75" customHeight="1" x14ac:dyDescent="0.2"/>
    <row r="7464" ht="12.75" customHeight="1" x14ac:dyDescent="0.2"/>
    <row r="7465" ht="12.75" customHeight="1" x14ac:dyDescent="0.2"/>
    <row r="7466" ht="12.75" customHeight="1" x14ac:dyDescent="0.2"/>
    <row r="7467" ht="12.75" customHeight="1" x14ac:dyDescent="0.2"/>
    <row r="7468" ht="12.75" customHeight="1" x14ac:dyDescent="0.2"/>
    <row r="7469" ht="12.75" customHeight="1" x14ac:dyDescent="0.2"/>
    <row r="7470" ht="12.75" customHeight="1" x14ac:dyDescent="0.2"/>
    <row r="7471" ht="12.75" customHeight="1" x14ac:dyDescent="0.2"/>
    <row r="7472" ht="12.75" customHeight="1" x14ac:dyDescent="0.2"/>
    <row r="7473" ht="12.75" customHeight="1" x14ac:dyDescent="0.2"/>
    <row r="7474" ht="12.75" customHeight="1" x14ac:dyDescent="0.2"/>
    <row r="7475" ht="12.75" customHeight="1" x14ac:dyDescent="0.2"/>
    <row r="7476" ht="12.75" customHeight="1" x14ac:dyDescent="0.2"/>
    <row r="7477" ht="12.75" customHeight="1" x14ac:dyDescent="0.2"/>
    <row r="7478" ht="12.75" customHeight="1" x14ac:dyDescent="0.2"/>
    <row r="7479" ht="12.75" customHeight="1" x14ac:dyDescent="0.2"/>
    <row r="7480" ht="12.75" customHeight="1" x14ac:dyDescent="0.2"/>
    <row r="7481" ht="12.75" customHeight="1" x14ac:dyDescent="0.2"/>
    <row r="7482" ht="12.75" customHeight="1" x14ac:dyDescent="0.2"/>
    <row r="7483" ht="12.75" customHeight="1" x14ac:dyDescent="0.2"/>
    <row r="7484" ht="12.75" customHeight="1" x14ac:dyDescent="0.2"/>
    <row r="7485" ht="12.75" customHeight="1" x14ac:dyDescent="0.2"/>
    <row r="7486" ht="12.75" customHeight="1" x14ac:dyDescent="0.2"/>
    <row r="7487" ht="12.75" customHeight="1" x14ac:dyDescent="0.2"/>
    <row r="7488" ht="12.75" customHeight="1" x14ac:dyDescent="0.2"/>
    <row r="7489" ht="12.75" customHeight="1" x14ac:dyDescent="0.2"/>
    <row r="7490" ht="12.75" customHeight="1" x14ac:dyDescent="0.2"/>
    <row r="7491" ht="12.75" customHeight="1" x14ac:dyDescent="0.2"/>
    <row r="7492" ht="12.75" customHeight="1" x14ac:dyDescent="0.2"/>
    <row r="7493" ht="12.75" customHeight="1" x14ac:dyDescent="0.2"/>
    <row r="7494" ht="12.75" customHeight="1" x14ac:dyDescent="0.2"/>
    <row r="7495" ht="12.75" customHeight="1" x14ac:dyDescent="0.2"/>
    <row r="7496" ht="12.75" customHeight="1" x14ac:dyDescent="0.2"/>
    <row r="7497" ht="12.75" customHeight="1" x14ac:dyDescent="0.2"/>
    <row r="7498" ht="12.75" customHeight="1" x14ac:dyDescent="0.2"/>
    <row r="7499" ht="12.75" customHeight="1" x14ac:dyDescent="0.2"/>
    <row r="7500" ht="12.75" customHeight="1" x14ac:dyDescent="0.2"/>
    <row r="7501" ht="12.75" customHeight="1" x14ac:dyDescent="0.2"/>
    <row r="7502" ht="12.75" customHeight="1" x14ac:dyDescent="0.2"/>
    <row r="7503" ht="12.75" customHeight="1" x14ac:dyDescent="0.2"/>
    <row r="7504" ht="12.75" customHeight="1" x14ac:dyDescent="0.2"/>
    <row r="7505" ht="12.75" customHeight="1" x14ac:dyDescent="0.2"/>
    <row r="7506" ht="12.75" customHeight="1" x14ac:dyDescent="0.2"/>
    <row r="7507" ht="12.75" customHeight="1" x14ac:dyDescent="0.2"/>
    <row r="7508" ht="12.75" customHeight="1" x14ac:dyDescent="0.2"/>
    <row r="7509" ht="12.75" customHeight="1" x14ac:dyDescent="0.2"/>
    <row r="7510" ht="12.75" customHeight="1" x14ac:dyDescent="0.2"/>
    <row r="7511" ht="12.75" customHeight="1" x14ac:dyDescent="0.2"/>
    <row r="7512" ht="12.75" customHeight="1" x14ac:dyDescent="0.2"/>
    <row r="7513" ht="12.75" customHeight="1" x14ac:dyDescent="0.2"/>
    <row r="7514" ht="12.75" customHeight="1" x14ac:dyDescent="0.2"/>
    <row r="7515" ht="12.75" customHeight="1" x14ac:dyDescent="0.2"/>
    <row r="7516" ht="12.75" customHeight="1" x14ac:dyDescent="0.2"/>
    <row r="7517" ht="12.75" customHeight="1" x14ac:dyDescent="0.2"/>
    <row r="7518" ht="12.75" customHeight="1" x14ac:dyDescent="0.2"/>
    <row r="7519" ht="12.75" customHeight="1" x14ac:dyDescent="0.2"/>
    <row r="7520" ht="12.75" customHeight="1" x14ac:dyDescent="0.2"/>
    <row r="7521" ht="12.75" customHeight="1" x14ac:dyDescent="0.2"/>
    <row r="7522" ht="12.75" customHeight="1" x14ac:dyDescent="0.2"/>
    <row r="7523" ht="12.75" customHeight="1" x14ac:dyDescent="0.2"/>
    <row r="7524" ht="12.75" customHeight="1" x14ac:dyDescent="0.2"/>
    <row r="7525" ht="12.75" customHeight="1" x14ac:dyDescent="0.2"/>
    <row r="7526" ht="12.75" customHeight="1" x14ac:dyDescent="0.2"/>
    <row r="7527" ht="12.75" customHeight="1" x14ac:dyDescent="0.2"/>
    <row r="7528" ht="12.75" customHeight="1" x14ac:dyDescent="0.2"/>
    <row r="7529" ht="12.75" customHeight="1" x14ac:dyDescent="0.2"/>
    <row r="7530" ht="12.75" customHeight="1" x14ac:dyDescent="0.2"/>
    <row r="7531" ht="12.75" customHeight="1" x14ac:dyDescent="0.2"/>
    <row r="7532" ht="12.75" customHeight="1" x14ac:dyDescent="0.2"/>
    <row r="7533" ht="12.75" customHeight="1" x14ac:dyDescent="0.2"/>
    <row r="7534" ht="12.75" customHeight="1" x14ac:dyDescent="0.2"/>
    <row r="7535" ht="12.75" customHeight="1" x14ac:dyDescent="0.2"/>
    <row r="7536" ht="12.75" customHeight="1" x14ac:dyDescent="0.2"/>
    <row r="7537" ht="12.75" customHeight="1" x14ac:dyDescent="0.2"/>
    <row r="7538" ht="12.75" customHeight="1" x14ac:dyDescent="0.2"/>
    <row r="7539" ht="12.75" customHeight="1" x14ac:dyDescent="0.2"/>
    <row r="7540" ht="12.75" customHeight="1" x14ac:dyDescent="0.2"/>
    <row r="7541" ht="12.75" customHeight="1" x14ac:dyDescent="0.2"/>
    <row r="7542" ht="12.75" customHeight="1" x14ac:dyDescent="0.2"/>
    <row r="7543" ht="12.75" customHeight="1" x14ac:dyDescent="0.2"/>
    <row r="7544" ht="12.75" customHeight="1" x14ac:dyDescent="0.2"/>
    <row r="7545" ht="12.75" customHeight="1" x14ac:dyDescent="0.2"/>
    <row r="7546" ht="12.75" customHeight="1" x14ac:dyDescent="0.2"/>
    <row r="7547" ht="12.75" customHeight="1" x14ac:dyDescent="0.2"/>
    <row r="7548" ht="12.75" customHeight="1" x14ac:dyDescent="0.2"/>
    <row r="7549" ht="12.75" customHeight="1" x14ac:dyDescent="0.2"/>
    <row r="7550" ht="12.75" customHeight="1" x14ac:dyDescent="0.2"/>
    <row r="7551" ht="12.75" customHeight="1" x14ac:dyDescent="0.2"/>
    <row r="7552" ht="12.75" customHeight="1" x14ac:dyDescent="0.2"/>
    <row r="7553" ht="12.75" customHeight="1" x14ac:dyDescent="0.2"/>
    <row r="7554" ht="12.75" customHeight="1" x14ac:dyDescent="0.2"/>
    <row r="7555" ht="12.75" customHeight="1" x14ac:dyDescent="0.2"/>
    <row r="7556" ht="12.75" customHeight="1" x14ac:dyDescent="0.2"/>
    <row r="7557" ht="12.75" customHeight="1" x14ac:dyDescent="0.2"/>
    <row r="7558" ht="12.75" customHeight="1" x14ac:dyDescent="0.2"/>
    <row r="7559" ht="12.75" customHeight="1" x14ac:dyDescent="0.2"/>
    <row r="7560" ht="12.75" customHeight="1" x14ac:dyDescent="0.2"/>
    <row r="7561" ht="12.75" customHeight="1" x14ac:dyDescent="0.2"/>
    <row r="7562" ht="12.75" customHeight="1" x14ac:dyDescent="0.2"/>
    <row r="7563" ht="12.75" customHeight="1" x14ac:dyDescent="0.2"/>
    <row r="7564" ht="12.75" customHeight="1" x14ac:dyDescent="0.2"/>
    <row r="7565" ht="12.75" customHeight="1" x14ac:dyDescent="0.2"/>
    <row r="7566" ht="12.75" customHeight="1" x14ac:dyDescent="0.2"/>
    <row r="7567" ht="12.75" customHeight="1" x14ac:dyDescent="0.2"/>
    <row r="7568" ht="12.75" customHeight="1" x14ac:dyDescent="0.2"/>
    <row r="7569" ht="12.75" customHeight="1" x14ac:dyDescent="0.2"/>
    <row r="7570" ht="12.75" customHeight="1" x14ac:dyDescent="0.2"/>
    <row r="7571" ht="12.75" customHeight="1" x14ac:dyDescent="0.2"/>
    <row r="7572" ht="12.75" customHeight="1" x14ac:dyDescent="0.2"/>
    <row r="7573" ht="12.75" customHeight="1" x14ac:dyDescent="0.2"/>
    <row r="7574" ht="12.75" customHeight="1" x14ac:dyDescent="0.2"/>
    <row r="7575" ht="12.75" customHeight="1" x14ac:dyDescent="0.2"/>
    <row r="7576" ht="12.75" customHeight="1" x14ac:dyDescent="0.2"/>
    <row r="7577" ht="12.75" customHeight="1" x14ac:dyDescent="0.2"/>
    <row r="7578" ht="12.75" customHeight="1" x14ac:dyDescent="0.2"/>
    <row r="7579" ht="12.75" customHeight="1" x14ac:dyDescent="0.2"/>
    <row r="7580" ht="12.75" customHeight="1" x14ac:dyDescent="0.2"/>
    <row r="7581" ht="12.75" customHeight="1" x14ac:dyDescent="0.2"/>
    <row r="7582" ht="12.75" customHeight="1" x14ac:dyDescent="0.2"/>
    <row r="7583" ht="12.75" customHeight="1" x14ac:dyDescent="0.2"/>
    <row r="7584" ht="12.75" customHeight="1" x14ac:dyDescent="0.2"/>
    <row r="7585" ht="12.75" customHeight="1" x14ac:dyDescent="0.2"/>
    <row r="7586" ht="12.75" customHeight="1" x14ac:dyDescent="0.2"/>
    <row r="7587" ht="12.75" customHeight="1" x14ac:dyDescent="0.2"/>
    <row r="7588" ht="12.75" customHeight="1" x14ac:dyDescent="0.2"/>
    <row r="7589" ht="12.75" customHeight="1" x14ac:dyDescent="0.2"/>
    <row r="7590" ht="12.75" customHeight="1" x14ac:dyDescent="0.2"/>
    <row r="7591" ht="12.75" customHeight="1" x14ac:dyDescent="0.2"/>
    <row r="7592" ht="12.75" customHeight="1" x14ac:dyDescent="0.2"/>
    <row r="7593" ht="12.75" customHeight="1" x14ac:dyDescent="0.2"/>
    <row r="7594" ht="12.75" customHeight="1" x14ac:dyDescent="0.2"/>
    <row r="7595" ht="12.75" customHeight="1" x14ac:dyDescent="0.2"/>
    <row r="7596" ht="12.75" customHeight="1" x14ac:dyDescent="0.2"/>
    <row r="7597" ht="12.75" customHeight="1" x14ac:dyDescent="0.2"/>
    <row r="7598" ht="12.75" customHeight="1" x14ac:dyDescent="0.2"/>
    <row r="7599" ht="12.75" customHeight="1" x14ac:dyDescent="0.2"/>
    <row r="7600" ht="12.75" customHeight="1" x14ac:dyDescent="0.2"/>
    <row r="7601" ht="12.75" customHeight="1" x14ac:dyDescent="0.2"/>
    <row r="7602" ht="12.75" customHeight="1" x14ac:dyDescent="0.2"/>
    <row r="7603" ht="12.75" customHeight="1" x14ac:dyDescent="0.2"/>
    <row r="7604" ht="12.75" customHeight="1" x14ac:dyDescent="0.2"/>
    <row r="7605" ht="12.75" customHeight="1" x14ac:dyDescent="0.2"/>
    <row r="7606" ht="12.75" customHeight="1" x14ac:dyDescent="0.2"/>
    <row r="7607" ht="12.75" customHeight="1" x14ac:dyDescent="0.2"/>
    <row r="7608" ht="12.75" customHeight="1" x14ac:dyDescent="0.2"/>
    <row r="7609" ht="12.75" customHeight="1" x14ac:dyDescent="0.2"/>
    <row r="7610" ht="12.75" customHeight="1" x14ac:dyDescent="0.2"/>
    <row r="7611" ht="12.75" customHeight="1" x14ac:dyDescent="0.2"/>
    <row r="7612" ht="12.75" customHeight="1" x14ac:dyDescent="0.2"/>
    <row r="7613" ht="12.75" customHeight="1" x14ac:dyDescent="0.2"/>
    <row r="7614" ht="12.75" customHeight="1" x14ac:dyDescent="0.2"/>
    <row r="7615" ht="12.75" customHeight="1" x14ac:dyDescent="0.2"/>
    <row r="7616" ht="12.75" customHeight="1" x14ac:dyDescent="0.2"/>
    <row r="7617" ht="12.75" customHeight="1" x14ac:dyDescent="0.2"/>
    <row r="7618" ht="12.75" customHeight="1" x14ac:dyDescent="0.2"/>
    <row r="7619" ht="12.75" customHeight="1" x14ac:dyDescent="0.2"/>
    <row r="7620" ht="12.75" customHeight="1" x14ac:dyDescent="0.2"/>
    <row r="7621" ht="12.75" customHeight="1" x14ac:dyDescent="0.2"/>
    <row r="7622" ht="12.75" customHeight="1" x14ac:dyDescent="0.2"/>
    <row r="7623" ht="12.75" customHeight="1" x14ac:dyDescent="0.2"/>
    <row r="7624" ht="12.75" customHeight="1" x14ac:dyDescent="0.2"/>
    <row r="7625" ht="12.75" customHeight="1" x14ac:dyDescent="0.2"/>
    <row r="7626" ht="12.75" customHeight="1" x14ac:dyDescent="0.2"/>
    <row r="7627" ht="12.75" customHeight="1" x14ac:dyDescent="0.2"/>
    <row r="7628" ht="12.75" customHeight="1" x14ac:dyDescent="0.2"/>
    <row r="7629" ht="12.75" customHeight="1" x14ac:dyDescent="0.2"/>
    <row r="7630" ht="12.75" customHeight="1" x14ac:dyDescent="0.2"/>
    <row r="7631" ht="12.75" customHeight="1" x14ac:dyDescent="0.2"/>
    <row r="7632" ht="12.75" customHeight="1" x14ac:dyDescent="0.2"/>
    <row r="7633" ht="12.75" customHeight="1" x14ac:dyDescent="0.2"/>
    <row r="7634" ht="12.75" customHeight="1" x14ac:dyDescent="0.2"/>
    <row r="7635" ht="12.75" customHeight="1" x14ac:dyDescent="0.2"/>
    <row r="7636" ht="12.75" customHeight="1" x14ac:dyDescent="0.2"/>
    <row r="7637" ht="12.75" customHeight="1" x14ac:dyDescent="0.2"/>
    <row r="7638" ht="12.75" customHeight="1" x14ac:dyDescent="0.2"/>
    <row r="7639" ht="12.75" customHeight="1" x14ac:dyDescent="0.2"/>
    <row r="7640" ht="12.75" customHeight="1" x14ac:dyDescent="0.2"/>
    <row r="7641" ht="12.75" customHeight="1" x14ac:dyDescent="0.2"/>
    <row r="7642" ht="12.75" customHeight="1" x14ac:dyDescent="0.2"/>
    <row r="7643" ht="12.75" customHeight="1" x14ac:dyDescent="0.2"/>
    <row r="7644" ht="12.75" customHeight="1" x14ac:dyDescent="0.2"/>
    <row r="7645" ht="12.75" customHeight="1" x14ac:dyDescent="0.2"/>
    <row r="7646" ht="12.75" customHeight="1" x14ac:dyDescent="0.2"/>
    <row r="7647" ht="12.75" customHeight="1" x14ac:dyDescent="0.2"/>
    <row r="7648" ht="12.75" customHeight="1" x14ac:dyDescent="0.2"/>
    <row r="7649" ht="12.75" customHeight="1" x14ac:dyDescent="0.2"/>
    <row r="7650" ht="12.75" customHeight="1" x14ac:dyDescent="0.2"/>
    <row r="7651" ht="12.75" customHeight="1" x14ac:dyDescent="0.2"/>
    <row r="7652" ht="12.75" customHeight="1" x14ac:dyDescent="0.2"/>
    <row r="7653" ht="12.75" customHeight="1" x14ac:dyDescent="0.2"/>
    <row r="7654" ht="12.75" customHeight="1" x14ac:dyDescent="0.2"/>
    <row r="7655" ht="12.75" customHeight="1" x14ac:dyDescent="0.2"/>
    <row r="7656" ht="12.75" customHeight="1" x14ac:dyDescent="0.2"/>
    <row r="7657" ht="12.75" customHeight="1" x14ac:dyDescent="0.2"/>
    <row r="7658" ht="12.75" customHeight="1" x14ac:dyDescent="0.2"/>
    <row r="7659" ht="12.75" customHeight="1" x14ac:dyDescent="0.2"/>
    <row r="7660" ht="12.75" customHeight="1" x14ac:dyDescent="0.2"/>
    <row r="7661" ht="12.75" customHeight="1" x14ac:dyDescent="0.2"/>
    <row r="7662" ht="12.75" customHeight="1" x14ac:dyDescent="0.2"/>
    <row r="7663" ht="12.75" customHeight="1" x14ac:dyDescent="0.2"/>
    <row r="7664" ht="12.75" customHeight="1" x14ac:dyDescent="0.2"/>
    <row r="7665" ht="12.75" customHeight="1" x14ac:dyDescent="0.2"/>
    <row r="7666" ht="12.75" customHeight="1" x14ac:dyDescent="0.2"/>
    <row r="7667" ht="12.75" customHeight="1" x14ac:dyDescent="0.2"/>
    <row r="7668" ht="12.75" customHeight="1" x14ac:dyDescent="0.2"/>
    <row r="7669" ht="12.75" customHeight="1" x14ac:dyDescent="0.2"/>
    <row r="7670" ht="12.75" customHeight="1" x14ac:dyDescent="0.2"/>
    <row r="7671" ht="12.75" customHeight="1" x14ac:dyDescent="0.2"/>
    <row r="7672" ht="12.75" customHeight="1" x14ac:dyDescent="0.2"/>
    <row r="7673" ht="12.75" customHeight="1" x14ac:dyDescent="0.2"/>
    <row r="7674" ht="12.75" customHeight="1" x14ac:dyDescent="0.2"/>
    <row r="7675" ht="12.75" customHeight="1" x14ac:dyDescent="0.2"/>
    <row r="7676" ht="12.75" customHeight="1" x14ac:dyDescent="0.2"/>
    <row r="7677" ht="12.75" customHeight="1" x14ac:dyDescent="0.2"/>
    <row r="7678" ht="12.75" customHeight="1" x14ac:dyDescent="0.2"/>
    <row r="7679" ht="12.75" customHeight="1" x14ac:dyDescent="0.2"/>
    <row r="7680" ht="12.75" customHeight="1" x14ac:dyDescent="0.2"/>
    <row r="7681" ht="12.75" customHeight="1" x14ac:dyDescent="0.2"/>
    <row r="7682" ht="12.75" customHeight="1" x14ac:dyDescent="0.2"/>
    <row r="7683" ht="12.75" customHeight="1" x14ac:dyDescent="0.2"/>
    <row r="7684" ht="12.75" customHeight="1" x14ac:dyDescent="0.2"/>
    <row r="7685" ht="12.75" customHeight="1" x14ac:dyDescent="0.2"/>
    <row r="7686" ht="12.75" customHeight="1" x14ac:dyDescent="0.2"/>
    <row r="7687" ht="12.75" customHeight="1" x14ac:dyDescent="0.2"/>
    <row r="7688" ht="12.75" customHeight="1" x14ac:dyDescent="0.2"/>
    <row r="7689" ht="12.75" customHeight="1" x14ac:dyDescent="0.2"/>
    <row r="7690" ht="12.75" customHeight="1" x14ac:dyDescent="0.2"/>
    <row r="7691" ht="12.75" customHeight="1" x14ac:dyDescent="0.2"/>
    <row r="7692" ht="12.75" customHeight="1" x14ac:dyDescent="0.2"/>
    <row r="7693" ht="12.75" customHeight="1" x14ac:dyDescent="0.2"/>
    <row r="7694" ht="12.75" customHeight="1" x14ac:dyDescent="0.2"/>
    <row r="7695" ht="12.75" customHeight="1" x14ac:dyDescent="0.2"/>
    <row r="7696" ht="12.75" customHeight="1" x14ac:dyDescent="0.2"/>
    <row r="7697" ht="12.75" customHeight="1" x14ac:dyDescent="0.2"/>
    <row r="7698" ht="12.75" customHeight="1" x14ac:dyDescent="0.2"/>
    <row r="7699" ht="12.75" customHeight="1" x14ac:dyDescent="0.2"/>
    <row r="7700" ht="12.75" customHeight="1" x14ac:dyDescent="0.2"/>
    <row r="7701" ht="12.75" customHeight="1" x14ac:dyDescent="0.2"/>
    <row r="7702" ht="12.75" customHeight="1" x14ac:dyDescent="0.2"/>
    <row r="7703" ht="12.75" customHeight="1" x14ac:dyDescent="0.2"/>
    <row r="7704" ht="12.75" customHeight="1" x14ac:dyDescent="0.2"/>
    <row r="7705" ht="12.75" customHeight="1" x14ac:dyDescent="0.2"/>
    <row r="7706" ht="12.75" customHeight="1" x14ac:dyDescent="0.2"/>
    <row r="7707" ht="12.75" customHeight="1" x14ac:dyDescent="0.2"/>
    <row r="7708" ht="12.75" customHeight="1" x14ac:dyDescent="0.2"/>
    <row r="7709" ht="12.75" customHeight="1" x14ac:dyDescent="0.2"/>
    <row r="7710" ht="12.75" customHeight="1" x14ac:dyDescent="0.2"/>
    <row r="7711" ht="12.75" customHeight="1" x14ac:dyDescent="0.2"/>
    <row r="7712" ht="12.75" customHeight="1" x14ac:dyDescent="0.2"/>
    <row r="7713" ht="12.75" customHeight="1" x14ac:dyDescent="0.2"/>
    <row r="7714" ht="12.75" customHeight="1" x14ac:dyDescent="0.2"/>
    <row r="7715" ht="12.75" customHeight="1" x14ac:dyDescent="0.2"/>
    <row r="7716" ht="12.75" customHeight="1" x14ac:dyDescent="0.2"/>
    <row r="7717" ht="12.75" customHeight="1" x14ac:dyDescent="0.2"/>
    <row r="7718" ht="12.75" customHeight="1" x14ac:dyDescent="0.2"/>
    <row r="7719" ht="12.75" customHeight="1" x14ac:dyDescent="0.2"/>
    <row r="7720" ht="12.75" customHeight="1" x14ac:dyDescent="0.2"/>
    <row r="7721" ht="12.75" customHeight="1" x14ac:dyDescent="0.2"/>
    <row r="7722" ht="12.75" customHeight="1" x14ac:dyDescent="0.2"/>
    <row r="7723" ht="12.75" customHeight="1" x14ac:dyDescent="0.2"/>
    <row r="7724" ht="12.75" customHeight="1" x14ac:dyDescent="0.2"/>
    <row r="7725" ht="12.75" customHeight="1" x14ac:dyDescent="0.2"/>
    <row r="7726" ht="12.75" customHeight="1" x14ac:dyDescent="0.2"/>
    <row r="7727" ht="12.75" customHeight="1" x14ac:dyDescent="0.2"/>
    <row r="7728" ht="12.75" customHeight="1" x14ac:dyDescent="0.2"/>
    <row r="7729" ht="12.75" customHeight="1" x14ac:dyDescent="0.2"/>
    <row r="7730" ht="12.75" customHeight="1" x14ac:dyDescent="0.2"/>
    <row r="7731" ht="12.75" customHeight="1" x14ac:dyDescent="0.2"/>
    <row r="7732" ht="12.75" customHeight="1" x14ac:dyDescent="0.2"/>
    <row r="7733" ht="12.75" customHeight="1" x14ac:dyDescent="0.2"/>
    <row r="7734" ht="12.75" customHeight="1" x14ac:dyDescent="0.2"/>
    <row r="7735" ht="12.75" customHeight="1" x14ac:dyDescent="0.2"/>
    <row r="7736" ht="12.75" customHeight="1" x14ac:dyDescent="0.2"/>
    <row r="7737" ht="12.75" customHeight="1" x14ac:dyDescent="0.2"/>
    <row r="7738" ht="12.75" customHeight="1" x14ac:dyDescent="0.2"/>
    <row r="7739" ht="12.75" customHeight="1" x14ac:dyDescent="0.2"/>
    <row r="7740" ht="12.75" customHeight="1" x14ac:dyDescent="0.2"/>
    <row r="7741" ht="12.75" customHeight="1" x14ac:dyDescent="0.2"/>
    <row r="7742" ht="12.75" customHeight="1" x14ac:dyDescent="0.2"/>
    <row r="7743" ht="12.75" customHeight="1" x14ac:dyDescent="0.2"/>
    <row r="7744" ht="12.75" customHeight="1" x14ac:dyDescent="0.2"/>
    <row r="7745" ht="12.75" customHeight="1" x14ac:dyDescent="0.2"/>
    <row r="7746" ht="12.75" customHeight="1" x14ac:dyDescent="0.2"/>
    <row r="7747" ht="12.75" customHeight="1" x14ac:dyDescent="0.2"/>
    <row r="7748" ht="12.75" customHeight="1" x14ac:dyDescent="0.2"/>
    <row r="7749" ht="12.75" customHeight="1" x14ac:dyDescent="0.2"/>
    <row r="7750" ht="12.75" customHeight="1" x14ac:dyDescent="0.2"/>
    <row r="7751" ht="12.75" customHeight="1" x14ac:dyDescent="0.2"/>
    <row r="7752" ht="12.75" customHeight="1" x14ac:dyDescent="0.2"/>
    <row r="7753" ht="12.75" customHeight="1" x14ac:dyDescent="0.2"/>
    <row r="7754" ht="12.75" customHeight="1" x14ac:dyDescent="0.2"/>
    <row r="7755" ht="12.75" customHeight="1" x14ac:dyDescent="0.2"/>
    <row r="7756" ht="12.75" customHeight="1" x14ac:dyDescent="0.2"/>
    <row r="7757" ht="12.75" customHeight="1" x14ac:dyDescent="0.2"/>
    <row r="7758" ht="12.75" customHeight="1" x14ac:dyDescent="0.2"/>
    <row r="7759" ht="12.75" customHeight="1" x14ac:dyDescent="0.2"/>
    <row r="7760" ht="12.75" customHeight="1" x14ac:dyDescent="0.2"/>
    <row r="7761" ht="12.75" customHeight="1" x14ac:dyDescent="0.2"/>
    <row r="7762" ht="12.75" customHeight="1" x14ac:dyDescent="0.2"/>
    <row r="7763" ht="12.75" customHeight="1" x14ac:dyDescent="0.2"/>
    <row r="7764" ht="12.75" customHeight="1" x14ac:dyDescent="0.2"/>
    <row r="7765" ht="12.75" customHeight="1" x14ac:dyDescent="0.2"/>
    <row r="7766" ht="12.75" customHeight="1" x14ac:dyDescent="0.2"/>
    <row r="7767" ht="12.75" customHeight="1" x14ac:dyDescent="0.2"/>
    <row r="7768" ht="12.75" customHeight="1" x14ac:dyDescent="0.2"/>
    <row r="7769" ht="12.75" customHeight="1" x14ac:dyDescent="0.2"/>
    <row r="7770" ht="12.75" customHeight="1" x14ac:dyDescent="0.2"/>
    <row r="7771" ht="12.75" customHeight="1" x14ac:dyDescent="0.2"/>
    <row r="7772" ht="12.75" customHeight="1" x14ac:dyDescent="0.2"/>
    <row r="7773" ht="12.75" customHeight="1" x14ac:dyDescent="0.2"/>
    <row r="7774" ht="12.75" customHeight="1" x14ac:dyDescent="0.2"/>
    <row r="7775" ht="12.75" customHeight="1" x14ac:dyDescent="0.2"/>
    <row r="7776" ht="12.75" customHeight="1" x14ac:dyDescent="0.2"/>
    <row r="7777" ht="12.75" customHeight="1" x14ac:dyDescent="0.2"/>
    <row r="7778" ht="12.75" customHeight="1" x14ac:dyDescent="0.2"/>
    <row r="7779" ht="12.75" customHeight="1" x14ac:dyDescent="0.2"/>
    <row r="7780" ht="12.75" customHeight="1" x14ac:dyDescent="0.2"/>
    <row r="7781" ht="12.75" customHeight="1" x14ac:dyDescent="0.2"/>
    <row r="7782" ht="12.75" customHeight="1" x14ac:dyDescent="0.2"/>
    <row r="7783" ht="12.75" customHeight="1" x14ac:dyDescent="0.2"/>
    <row r="7784" ht="12.75" customHeight="1" x14ac:dyDescent="0.2"/>
    <row r="7785" ht="12.75" customHeight="1" x14ac:dyDescent="0.2"/>
    <row r="7786" ht="12.75" customHeight="1" x14ac:dyDescent="0.2"/>
    <row r="7787" ht="12.75" customHeight="1" x14ac:dyDescent="0.2"/>
    <row r="7788" ht="12.75" customHeight="1" x14ac:dyDescent="0.2"/>
    <row r="7789" ht="12.75" customHeight="1" x14ac:dyDescent="0.2"/>
    <row r="7790" ht="12.75" customHeight="1" x14ac:dyDescent="0.2"/>
    <row r="7791" ht="12.75" customHeight="1" x14ac:dyDescent="0.2"/>
    <row r="7792" ht="12.75" customHeight="1" x14ac:dyDescent="0.2"/>
    <row r="7793" ht="12.75" customHeight="1" x14ac:dyDescent="0.2"/>
    <row r="7794" ht="12.75" customHeight="1" x14ac:dyDescent="0.2"/>
    <row r="7795" ht="12.75" customHeight="1" x14ac:dyDescent="0.2"/>
    <row r="7796" ht="12.75" customHeight="1" x14ac:dyDescent="0.2"/>
    <row r="7797" ht="12.75" customHeight="1" x14ac:dyDescent="0.2"/>
    <row r="7798" ht="12.75" customHeight="1" x14ac:dyDescent="0.2"/>
    <row r="7799" ht="12.75" customHeight="1" x14ac:dyDescent="0.2"/>
    <row r="7800" ht="12.75" customHeight="1" x14ac:dyDescent="0.2"/>
    <row r="7801" ht="12.75" customHeight="1" x14ac:dyDescent="0.2"/>
    <row r="7802" ht="12.75" customHeight="1" x14ac:dyDescent="0.2"/>
    <row r="7803" ht="12.75" customHeight="1" x14ac:dyDescent="0.2"/>
    <row r="7804" ht="12.75" customHeight="1" x14ac:dyDescent="0.2"/>
    <row r="7805" ht="12.75" customHeight="1" x14ac:dyDescent="0.2"/>
    <row r="7806" ht="12.75" customHeight="1" x14ac:dyDescent="0.2"/>
    <row r="7807" ht="12.75" customHeight="1" x14ac:dyDescent="0.2"/>
    <row r="7808" ht="12.75" customHeight="1" x14ac:dyDescent="0.2"/>
    <row r="7809" ht="12.75" customHeight="1" x14ac:dyDescent="0.2"/>
    <row r="7810" ht="12.75" customHeight="1" x14ac:dyDescent="0.2"/>
    <row r="7811" ht="12.75" customHeight="1" x14ac:dyDescent="0.2"/>
    <row r="7812" ht="12.75" customHeight="1" x14ac:dyDescent="0.2"/>
    <row r="7813" ht="12.75" customHeight="1" x14ac:dyDescent="0.2"/>
    <row r="7814" ht="12.75" customHeight="1" x14ac:dyDescent="0.2"/>
    <row r="7815" ht="12.75" customHeight="1" x14ac:dyDescent="0.2"/>
    <row r="7816" ht="12.75" customHeight="1" x14ac:dyDescent="0.2"/>
    <row r="7817" ht="12.75" customHeight="1" x14ac:dyDescent="0.2"/>
    <row r="7818" ht="12.75" customHeight="1" x14ac:dyDescent="0.2"/>
    <row r="7819" ht="12.75" customHeight="1" x14ac:dyDescent="0.2"/>
    <row r="7820" ht="12.75" customHeight="1" x14ac:dyDescent="0.2"/>
    <row r="7821" ht="12.75" customHeight="1" x14ac:dyDescent="0.2"/>
    <row r="7822" ht="12.75" customHeight="1" x14ac:dyDescent="0.2"/>
    <row r="7823" ht="12.75" customHeight="1" x14ac:dyDescent="0.2"/>
    <row r="7824" ht="12.75" customHeight="1" x14ac:dyDescent="0.2"/>
    <row r="7825" ht="12.75" customHeight="1" x14ac:dyDescent="0.2"/>
    <row r="7826" ht="12.75" customHeight="1" x14ac:dyDescent="0.2"/>
    <row r="7827" ht="12.75" customHeight="1" x14ac:dyDescent="0.2"/>
    <row r="7828" ht="12.75" customHeight="1" x14ac:dyDescent="0.2"/>
    <row r="7829" ht="12.75" customHeight="1" x14ac:dyDescent="0.2"/>
    <row r="7830" ht="12.75" customHeight="1" x14ac:dyDescent="0.2"/>
    <row r="7831" ht="12.75" customHeight="1" x14ac:dyDescent="0.2"/>
    <row r="7832" ht="12.75" customHeight="1" x14ac:dyDescent="0.2"/>
    <row r="7833" ht="12.75" customHeight="1" x14ac:dyDescent="0.2"/>
    <row r="7834" ht="12.75" customHeight="1" x14ac:dyDescent="0.2"/>
    <row r="7835" ht="12.75" customHeight="1" x14ac:dyDescent="0.2"/>
    <row r="7836" ht="12.75" customHeight="1" x14ac:dyDescent="0.2"/>
    <row r="7837" ht="12.75" customHeight="1" x14ac:dyDescent="0.2"/>
    <row r="7838" ht="12.75" customHeight="1" x14ac:dyDescent="0.2"/>
    <row r="7839" ht="12.75" customHeight="1" x14ac:dyDescent="0.2"/>
    <row r="7840" ht="12.75" customHeight="1" x14ac:dyDescent="0.2"/>
    <row r="7841" ht="12.75" customHeight="1" x14ac:dyDescent="0.2"/>
    <row r="7842" ht="12.75" customHeight="1" x14ac:dyDescent="0.2"/>
    <row r="7843" ht="12.75" customHeight="1" x14ac:dyDescent="0.2"/>
    <row r="7844" ht="12.75" customHeight="1" x14ac:dyDescent="0.2"/>
    <row r="7845" ht="12.75" customHeight="1" x14ac:dyDescent="0.2"/>
    <row r="7846" ht="12.75" customHeight="1" x14ac:dyDescent="0.2"/>
    <row r="7847" ht="12.75" customHeight="1" x14ac:dyDescent="0.2"/>
    <row r="7848" ht="12.75" customHeight="1" x14ac:dyDescent="0.2"/>
    <row r="7849" ht="12.75" customHeight="1" x14ac:dyDescent="0.2"/>
    <row r="7850" ht="12.75" customHeight="1" x14ac:dyDescent="0.2"/>
    <row r="7851" ht="12.75" customHeight="1" x14ac:dyDescent="0.2"/>
    <row r="7852" ht="12.75" customHeight="1" x14ac:dyDescent="0.2"/>
    <row r="7853" ht="12.75" customHeight="1" x14ac:dyDescent="0.2"/>
    <row r="7854" ht="12.75" customHeight="1" x14ac:dyDescent="0.2"/>
    <row r="7855" ht="12.75" customHeight="1" x14ac:dyDescent="0.2"/>
    <row r="7856" ht="12.75" customHeight="1" x14ac:dyDescent="0.2"/>
    <row r="7857" ht="12.75" customHeight="1" x14ac:dyDescent="0.2"/>
    <row r="7858" ht="12.75" customHeight="1" x14ac:dyDescent="0.2"/>
    <row r="7859" ht="12.75" customHeight="1" x14ac:dyDescent="0.2"/>
    <row r="7860" ht="12.75" customHeight="1" x14ac:dyDescent="0.2"/>
    <row r="7861" ht="12.75" customHeight="1" x14ac:dyDescent="0.2"/>
    <row r="7862" ht="12.75" customHeight="1" x14ac:dyDescent="0.2"/>
    <row r="7863" ht="12.75" customHeight="1" x14ac:dyDescent="0.2"/>
    <row r="7864" ht="12.75" customHeight="1" x14ac:dyDescent="0.2"/>
    <row r="7865" ht="12.75" customHeight="1" x14ac:dyDescent="0.2"/>
    <row r="7866" ht="12.75" customHeight="1" x14ac:dyDescent="0.2"/>
    <row r="7867" ht="12.75" customHeight="1" x14ac:dyDescent="0.2"/>
    <row r="7868" ht="12.75" customHeight="1" x14ac:dyDescent="0.2"/>
    <row r="7869" ht="12.75" customHeight="1" x14ac:dyDescent="0.2"/>
    <row r="7870" ht="12.75" customHeight="1" x14ac:dyDescent="0.2"/>
    <row r="7871" ht="12.75" customHeight="1" x14ac:dyDescent="0.2"/>
    <row r="7872" ht="12.75" customHeight="1" x14ac:dyDescent="0.2"/>
    <row r="7873" ht="12.75" customHeight="1" x14ac:dyDescent="0.2"/>
    <row r="7874" ht="12.75" customHeight="1" x14ac:dyDescent="0.2"/>
    <row r="7875" ht="12.75" customHeight="1" x14ac:dyDescent="0.2"/>
    <row r="7876" ht="12.75" customHeight="1" x14ac:dyDescent="0.2"/>
    <row r="7877" ht="12.75" customHeight="1" x14ac:dyDescent="0.2"/>
    <row r="7878" ht="12.75" customHeight="1" x14ac:dyDescent="0.2"/>
    <row r="7879" ht="12.75" customHeight="1" x14ac:dyDescent="0.2"/>
    <row r="7880" ht="12.75" customHeight="1" x14ac:dyDescent="0.2"/>
    <row r="7881" ht="12.75" customHeight="1" x14ac:dyDescent="0.2"/>
    <row r="7882" ht="12.75" customHeight="1" x14ac:dyDescent="0.2"/>
    <row r="7883" ht="12.75" customHeight="1" x14ac:dyDescent="0.2"/>
    <row r="7884" ht="12.75" customHeight="1" x14ac:dyDescent="0.2"/>
    <row r="7885" ht="12.75" customHeight="1" x14ac:dyDescent="0.2"/>
    <row r="7886" ht="12.75" customHeight="1" x14ac:dyDescent="0.2"/>
    <row r="7887" ht="12.75" customHeight="1" x14ac:dyDescent="0.2"/>
    <row r="7888" ht="12.75" customHeight="1" x14ac:dyDescent="0.2"/>
    <row r="7889" ht="12.75" customHeight="1" x14ac:dyDescent="0.2"/>
    <row r="7890" ht="12.75" customHeight="1" x14ac:dyDescent="0.2"/>
    <row r="7891" ht="12.75" customHeight="1" x14ac:dyDescent="0.2"/>
    <row r="7892" ht="12.75" customHeight="1" x14ac:dyDescent="0.2"/>
    <row r="7893" ht="12.75" customHeight="1" x14ac:dyDescent="0.2"/>
    <row r="7894" ht="12.75" customHeight="1" x14ac:dyDescent="0.2"/>
    <row r="7895" ht="12.75" customHeight="1" x14ac:dyDescent="0.2"/>
    <row r="7896" ht="12.75" customHeight="1" x14ac:dyDescent="0.2"/>
    <row r="7897" ht="12.75" customHeight="1" x14ac:dyDescent="0.2"/>
    <row r="7898" ht="12.75" customHeight="1" x14ac:dyDescent="0.2"/>
    <row r="7899" ht="12.75" customHeight="1" x14ac:dyDescent="0.2"/>
    <row r="7900" ht="12.75" customHeight="1" x14ac:dyDescent="0.2"/>
    <row r="7901" ht="12.75" customHeight="1" x14ac:dyDescent="0.2"/>
    <row r="7902" ht="12.75" customHeight="1" x14ac:dyDescent="0.2"/>
    <row r="7903" ht="12.75" customHeight="1" x14ac:dyDescent="0.2"/>
    <row r="7904" ht="12.75" customHeight="1" x14ac:dyDescent="0.2"/>
    <row r="7905" ht="12.75" customHeight="1" x14ac:dyDescent="0.2"/>
    <row r="7906" ht="12.75" customHeight="1" x14ac:dyDescent="0.2"/>
    <row r="7907" ht="12.75" customHeight="1" x14ac:dyDescent="0.2"/>
    <row r="7908" ht="12.75" customHeight="1" x14ac:dyDescent="0.2"/>
    <row r="7909" ht="12.75" customHeight="1" x14ac:dyDescent="0.2"/>
    <row r="7910" ht="12.75" customHeight="1" x14ac:dyDescent="0.2"/>
    <row r="7911" ht="12.75" customHeight="1" x14ac:dyDescent="0.2"/>
    <row r="7912" ht="12.75" customHeight="1" x14ac:dyDescent="0.2"/>
    <row r="7913" ht="12.75" customHeight="1" x14ac:dyDescent="0.2"/>
    <row r="7914" ht="12.75" customHeight="1" x14ac:dyDescent="0.2"/>
    <row r="7915" ht="12.75" customHeight="1" x14ac:dyDescent="0.2"/>
    <row r="7916" ht="12.75" customHeight="1" x14ac:dyDescent="0.2"/>
    <row r="7917" ht="12.75" customHeight="1" x14ac:dyDescent="0.2"/>
    <row r="7918" ht="12.75" customHeight="1" x14ac:dyDescent="0.2"/>
    <row r="7919" ht="12.75" customHeight="1" x14ac:dyDescent="0.2"/>
    <row r="7920" ht="12.75" customHeight="1" x14ac:dyDescent="0.2"/>
    <row r="7921" ht="12.75" customHeight="1" x14ac:dyDescent="0.2"/>
    <row r="7922" ht="12.75" customHeight="1" x14ac:dyDescent="0.2"/>
    <row r="7923" ht="12.75" customHeight="1" x14ac:dyDescent="0.2"/>
    <row r="7924" ht="12.75" customHeight="1" x14ac:dyDescent="0.2"/>
    <row r="7925" ht="12.75" customHeight="1" x14ac:dyDescent="0.2"/>
    <row r="7926" ht="12.75" customHeight="1" x14ac:dyDescent="0.2"/>
    <row r="7927" ht="12.75" customHeight="1" x14ac:dyDescent="0.2"/>
    <row r="7928" ht="12.75" customHeight="1" x14ac:dyDescent="0.2"/>
    <row r="7929" ht="12.75" customHeight="1" x14ac:dyDescent="0.2"/>
    <row r="7930" ht="12.75" customHeight="1" x14ac:dyDescent="0.2"/>
    <row r="7931" ht="12.75" customHeight="1" x14ac:dyDescent="0.2"/>
    <row r="7932" ht="12.75" customHeight="1" x14ac:dyDescent="0.2"/>
    <row r="7933" ht="12.75" customHeight="1" x14ac:dyDescent="0.2"/>
    <row r="7934" ht="12.75" customHeight="1" x14ac:dyDescent="0.2"/>
    <row r="7935" ht="12.75" customHeight="1" x14ac:dyDescent="0.2"/>
    <row r="7936" ht="12.75" customHeight="1" x14ac:dyDescent="0.2"/>
    <row r="7937" ht="12.75" customHeight="1" x14ac:dyDescent="0.2"/>
    <row r="7938" ht="12.75" customHeight="1" x14ac:dyDescent="0.2"/>
    <row r="7939" ht="12.75" customHeight="1" x14ac:dyDescent="0.2"/>
    <row r="7940" ht="12.75" customHeight="1" x14ac:dyDescent="0.2"/>
    <row r="7941" ht="12.75" customHeight="1" x14ac:dyDescent="0.2"/>
    <row r="7942" ht="12.75" customHeight="1" x14ac:dyDescent="0.2"/>
    <row r="7943" ht="12.75" customHeight="1" x14ac:dyDescent="0.2"/>
    <row r="7944" ht="12.75" customHeight="1" x14ac:dyDescent="0.2"/>
    <row r="7945" ht="12.75" customHeight="1" x14ac:dyDescent="0.2"/>
    <row r="7946" ht="12.75" customHeight="1" x14ac:dyDescent="0.2"/>
    <row r="7947" ht="12.75" customHeight="1" x14ac:dyDescent="0.2"/>
    <row r="7948" ht="12.75" customHeight="1" x14ac:dyDescent="0.2"/>
    <row r="7949" ht="12.75" customHeight="1" x14ac:dyDescent="0.2"/>
    <row r="7950" ht="12.75" customHeight="1" x14ac:dyDescent="0.2"/>
    <row r="7951" ht="12.75" customHeight="1" x14ac:dyDescent="0.2"/>
    <row r="7952" ht="12.75" customHeight="1" x14ac:dyDescent="0.2"/>
    <row r="7953" ht="12.75" customHeight="1" x14ac:dyDescent="0.2"/>
    <row r="7954" ht="12.75" customHeight="1" x14ac:dyDescent="0.2"/>
    <row r="7955" ht="12.75" customHeight="1" x14ac:dyDescent="0.2"/>
    <row r="7956" ht="12.75" customHeight="1" x14ac:dyDescent="0.2"/>
    <row r="7957" ht="12.75" customHeight="1" x14ac:dyDescent="0.2"/>
    <row r="7958" ht="12.75" customHeight="1" x14ac:dyDescent="0.2"/>
    <row r="7959" ht="12.75" customHeight="1" x14ac:dyDescent="0.2"/>
    <row r="7960" ht="12.75" customHeight="1" x14ac:dyDescent="0.2"/>
    <row r="7961" ht="12.75" customHeight="1" x14ac:dyDescent="0.2"/>
    <row r="7962" ht="12.75" customHeight="1" x14ac:dyDescent="0.2"/>
    <row r="7963" ht="12.75" customHeight="1" x14ac:dyDescent="0.2"/>
    <row r="7964" ht="12.75" customHeight="1" x14ac:dyDescent="0.2"/>
    <row r="7965" ht="12.75" customHeight="1" x14ac:dyDescent="0.2"/>
    <row r="7966" ht="12.75" customHeight="1" x14ac:dyDescent="0.2"/>
    <row r="7967" ht="12.75" customHeight="1" x14ac:dyDescent="0.2"/>
    <row r="7968" ht="12.75" customHeight="1" x14ac:dyDescent="0.2"/>
    <row r="7969" ht="12.75" customHeight="1" x14ac:dyDescent="0.2"/>
    <row r="7970" ht="12.75" customHeight="1" x14ac:dyDescent="0.2"/>
    <row r="7971" ht="12.75" customHeight="1" x14ac:dyDescent="0.2"/>
    <row r="7972" ht="12.75" customHeight="1" x14ac:dyDescent="0.2"/>
    <row r="7973" ht="12.75" customHeight="1" x14ac:dyDescent="0.2"/>
    <row r="7974" ht="12.75" customHeight="1" x14ac:dyDescent="0.2"/>
    <row r="7975" ht="12.75" customHeight="1" x14ac:dyDescent="0.2"/>
    <row r="7976" ht="12.75" customHeight="1" x14ac:dyDescent="0.2"/>
    <row r="7977" ht="12.75" customHeight="1" x14ac:dyDescent="0.2"/>
    <row r="7978" ht="12.75" customHeight="1" x14ac:dyDescent="0.2"/>
    <row r="7979" ht="12.75" customHeight="1" x14ac:dyDescent="0.2"/>
    <row r="7980" ht="12.75" customHeight="1" x14ac:dyDescent="0.2"/>
    <row r="7981" ht="12.75" customHeight="1" x14ac:dyDescent="0.2"/>
    <row r="7982" ht="12.75" customHeight="1" x14ac:dyDescent="0.2"/>
    <row r="7983" ht="12.75" customHeight="1" x14ac:dyDescent="0.2"/>
    <row r="7984" ht="12.75" customHeight="1" x14ac:dyDescent="0.2"/>
    <row r="7985" ht="12.75" customHeight="1" x14ac:dyDescent="0.2"/>
    <row r="7986" ht="12.75" customHeight="1" x14ac:dyDescent="0.2"/>
    <row r="7987" ht="12.75" customHeight="1" x14ac:dyDescent="0.2"/>
    <row r="7988" ht="12.75" customHeight="1" x14ac:dyDescent="0.2"/>
    <row r="7989" ht="12.75" customHeight="1" x14ac:dyDescent="0.2"/>
    <row r="7990" ht="12.75" customHeight="1" x14ac:dyDescent="0.2"/>
    <row r="7991" ht="12.75" customHeight="1" x14ac:dyDescent="0.2"/>
    <row r="7992" ht="12.75" customHeight="1" x14ac:dyDescent="0.2"/>
    <row r="7993" ht="12.75" customHeight="1" x14ac:dyDescent="0.2"/>
    <row r="7994" ht="12.75" customHeight="1" x14ac:dyDescent="0.2"/>
    <row r="7995" ht="12.75" customHeight="1" x14ac:dyDescent="0.2"/>
    <row r="7996" ht="12.75" customHeight="1" x14ac:dyDescent="0.2"/>
    <row r="7997" ht="12.75" customHeight="1" x14ac:dyDescent="0.2"/>
    <row r="7998" ht="12.75" customHeight="1" x14ac:dyDescent="0.2"/>
    <row r="7999" ht="12.75" customHeight="1" x14ac:dyDescent="0.2"/>
    <row r="8000" ht="12.75" customHeight="1" x14ac:dyDescent="0.2"/>
    <row r="8001" ht="12.75" customHeight="1" x14ac:dyDescent="0.2"/>
    <row r="8002" ht="12.75" customHeight="1" x14ac:dyDescent="0.2"/>
    <row r="8003" ht="12.75" customHeight="1" x14ac:dyDescent="0.2"/>
    <row r="8004" ht="12.75" customHeight="1" x14ac:dyDescent="0.2"/>
    <row r="8005" ht="12.75" customHeight="1" x14ac:dyDescent="0.2"/>
    <row r="8006" ht="12.75" customHeight="1" x14ac:dyDescent="0.2"/>
    <row r="8007" ht="12.75" customHeight="1" x14ac:dyDescent="0.2"/>
    <row r="8008" ht="12.75" customHeight="1" x14ac:dyDescent="0.2"/>
    <row r="8009" ht="12.75" customHeight="1" x14ac:dyDescent="0.2"/>
    <row r="8010" ht="12.75" customHeight="1" x14ac:dyDescent="0.2"/>
    <row r="8011" ht="12.75" customHeight="1" x14ac:dyDescent="0.2"/>
    <row r="8012" ht="12.75" customHeight="1" x14ac:dyDescent="0.2"/>
    <row r="8013" ht="12.75" customHeight="1" x14ac:dyDescent="0.2"/>
    <row r="8014" ht="12.75" customHeight="1" x14ac:dyDescent="0.2"/>
    <row r="8015" ht="12.75" customHeight="1" x14ac:dyDescent="0.2"/>
    <row r="8016" ht="12.75" customHeight="1" x14ac:dyDescent="0.2"/>
    <row r="8017" ht="12.75" customHeight="1" x14ac:dyDescent="0.2"/>
    <row r="8018" ht="12.75" customHeight="1" x14ac:dyDescent="0.2"/>
    <row r="8019" ht="12.75" customHeight="1" x14ac:dyDescent="0.2"/>
    <row r="8020" ht="12.75" customHeight="1" x14ac:dyDescent="0.2"/>
    <row r="8021" ht="12.75" customHeight="1" x14ac:dyDescent="0.2"/>
    <row r="8022" ht="12.75" customHeight="1" x14ac:dyDescent="0.2"/>
    <row r="8023" ht="12.75" customHeight="1" x14ac:dyDescent="0.2"/>
    <row r="8024" ht="12.75" customHeight="1" x14ac:dyDescent="0.2"/>
    <row r="8025" ht="12.75" customHeight="1" x14ac:dyDescent="0.2"/>
    <row r="8026" ht="12.75" customHeight="1" x14ac:dyDescent="0.2"/>
    <row r="8027" ht="12.75" customHeight="1" x14ac:dyDescent="0.2"/>
    <row r="8028" ht="12.75" customHeight="1" x14ac:dyDescent="0.2"/>
    <row r="8029" ht="12.75" customHeight="1" x14ac:dyDescent="0.2"/>
    <row r="8030" ht="12.75" customHeight="1" x14ac:dyDescent="0.2"/>
    <row r="8031" ht="12.75" customHeight="1" x14ac:dyDescent="0.2"/>
    <row r="8032" ht="12.75" customHeight="1" x14ac:dyDescent="0.2"/>
    <row r="8033" ht="12.75" customHeight="1" x14ac:dyDescent="0.2"/>
    <row r="8034" ht="12.75" customHeight="1" x14ac:dyDescent="0.2"/>
    <row r="8035" ht="12.75" customHeight="1" x14ac:dyDescent="0.2"/>
    <row r="8036" ht="12.75" customHeight="1" x14ac:dyDescent="0.2"/>
    <row r="8037" ht="12.75" customHeight="1" x14ac:dyDescent="0.2"/>
    <row r="8038" ht="12.75" customHeight="1" x14ac:dyDescent="0.2"/>
    <row r="8039" ht="12.75" customHeight="1" x14ac:dyDescent="0.2"/>
    <row r="8040" ht="12.75" customHeight="1" x14ac:dyDescent="0.2"/>
    <row r="8041" ht="12.75" customHeight="1" x14ac:dyDescent="0.2"/>
    <row r="8042" ht="12.75" customHeight="1" x14ac:dyDescent="0.2"/>
    <row r="8043" ht="12.75" customHeight="1" x14ac:dyDescent="0.2"/>
    <row r="8044" ht="12.75" customHeight="1" x14ac:dyDescent="0.2"/>
    <row r="8045" ht="12.75" customHeight="1" x14ac:dyDescent="0.2"/>
    <row r="8046" ht="12.75" customHeight="1" x14ac:dyDescent="0.2"/>
    <row r="8047" ht="12.75" customHeight="1" x14ac:dyDescent="0.2"/>
    <row r="8048" ht="12.75" customHeight="1" x14ac:dyDescent="0.2"/>
    <row r="8049" ht="12.75" customHeight="1" x14ac:dyDescent="0.2"/>
    <row r="8050" ht="12.75" customHeight="1" x14ac:dyDescent="0.2"/>
    <row r="8051" ht="12.75" customHeight="1" x14ac:dyDescent="0.2"/>
    <row r="8052" ht="12.75" customHeight="1" x14ac:dyDescent="0.2"/>
    <row r="8053" ht="12.75" customHeight="1" x14ac:dyDescent="0.2"/>
    <row r="8054" ht="12.75" customHeight="1" x14ac:dyDescent="0.2"/>
    <row r="8055" ht="12.75" customHeight="1" x14ac:dyDescent="0.2"/>
    <row r="8056" ht="12.75" customHeight="1" x14ac:dyDescent="0.2"/>
    <row r="8057" ht="12.75" customHeight="1" x14ac:dyDescent="0.2"/>
    <row r="8058" ht="12.75" customHeight="1" x14ac:dyDescent="0.2"/>
    <row r="8059" ht="12.75" customHeight="1" x14ac:dyDescent="0.2"/>
    <row r="8060" ht="12.75" customHeight="1" x14ac:dyDescent="0.2"/>
    <row r="8061" ht="12.75" customHeight="1" x14ac:dyDescent="0.2"/>
    <row r="8062" ht="12.75" customHeight="1" x14ac:dyDescent="0.2"/>
    <row r="8063" ht="12.75" customHeight="1" x14ac:dyDescent="0.2"/>
    <row r="8064" ht="12.75" customHeight="1" x14ac:dyDescent="0.2"/>
    <row r="8065" ht="12.75" customHeight="1" x14ac:dyDescent="0.2"/>
    <row r="8066" ht="12.75" customHeight="1" x14ac:dyDescent="0.2"/>
    <row r="8067" ht="12.75" customHeight="1" x14ac:dyDescent="0.2"/>
    <row r="8068" ht="12.75" customHeight="1" x14ac:dyDescent="0.2"/>
    <row r="8069" ht="12.75" customHeight="1" x14ac:dyDescent="0.2"/>
    <row r="8070" ht="12.75" customHeight="1" x14ac:dyDescent="0.2"/>
    <row r="8071" ht="12.75" customHeight="1" x14ac:dyDescent="0.2"/>
    <row r="8072" ht="12.75" customHeight="1" x14ac:dyDescent="0.2"/>
    <row r="8073" ht="12.75" customHeight="1" x14ac:dyDescent="0.2"/>
    <row r="8074" ht="12.75" customHeight="1" x14ac:dyDescent="0.2"/>
    <row r="8075" ht="12.75" customHeight="1" x14ac:dyDescent="0.2"/>
    <row r="8076" ht="12.75" customHeight="1" x14ac:dyDescent="0.2"/>
    <row r="8077" ht="12.75" customHeight="1" x14ac:dyDescent="0.2"/>
    <row r="8078" ht="12.75" customHeight="1" x14ac:dyDescent="0.2"/>
    <row r="8079" ht="12.75" customHeight="1" x14ac:dyDescent="0.2"/>
    <row r="8080" ht="12.75" customHeight="1" x14ac:dyDescent="0.2"/>
    <row r="8081" ht="12.75" customHeight="1" x14ac:dyDescent="0.2"/>
    <row r="8082" ht="12.75" customHeight="1" x14ac:dyDescent="0.2"/>
    <row r="8083" ht="12.75" customHeight="1" x14ac:dyDescent="0.2"/>
    <row r="8084" ht="12.75" customHeight="1" x14ac:dyDescent="0.2"/>
    <row r="8085" ht="12.75" customHeight="1" x14ac:dyDescent="0.2"/>
    <row r="8086" ht="12.75" customHeight="1" x14ac:dyDescent="0.2"/>
    <row r="8087" ht="12.75" customHeight="1" x14ac:dyDescent="0.2"/>
    <row r="8088" ht="12.75" customHeight="1" x14ac:dyDescent="0.2"/>
    <row r="8089" ht="12.75" customHeight="1" x14ac:dyDescent="0.2"/>
    <row r="8090" ht="12.75" customHeight="1" x14ac:dyDescent="0.2"/>
    <row r="8091" ht="12.75" customHeight="1" x14ac:dyDescent="0.2"/>
    <row r="8092" ht="12.75" customHeight="1" x14ac:dyDescent="0.2"/>
    <row r="8093" ht="12.75" customHeight="1" x14ac:dyDescent="0.2"/>
    <row r="8094" ht="12.75" customHeight="1" x14ac:dyDescent="0.2"/>
    <row r="8095" ht="12.75" customHeight="1" x14ac:dyDescent="0.2"/>
    <row r="8096" ht="12.75" customHeight="1" x14ac:dyDescent="0.2"/>
    <row r="8097" ht="12.75" customHeight="1" x14ac:dyDescent="0.2"/>
    <row r="8098" ht="12.75" customHeight="1" x14ac:dyDescent="0.2"/>
    <row r="8099" ht="12.75" customHeight="1" x14ac:dyDescent="0.2"/>
    <row r="8100" ht="12.75" customHeight="1" x14ac:dyDescent="0.2"/>
    <row r="8101" ht="12.75" customHeight="1" x14ac:dyDescent="0.2"/>
    <row r="8102" ht="12.75" customHeight="1" x14ac:dyDescent="0.2"/>
    <row r="8103" ht="12.75" customHeight="1" x14ac:dyDescent="0.2"/>
    <row r="8104" ht="12.75" customHeight="1" x14ac:dyDescent="0.2"/>
    <row r="8105" ht="12.75" customHeight="1" x14ac:dyDescent="0.2"/>
    <row r="8106" ht="12.75" customHeight="1" x14ac:dyDescent="0.2"/>
    <row r="8107" ht="12.75" customHeight="1" x14ac:dyDescent="0.2"/>
    <row r="8108" ht="12.75" customHeight="1" x14ac:dyDescent="0.2"/>
    <row r="8109" ht="12.75" customHeight="1" x14ac:dyDescent="0.2"/>
    <row r="8110" ht="12.75" customHeight="1" x14ac:dyDescent="0.2"/>
    <row r="8111" ht="12.75" customHeight="1" x14ac:dyDescent="0.2"/>
    <row r="8112" ht="12.75" customHeight="1" x14ac:dyDescent="0.2"/>
    <row r="8113" ht="12.75" customHeight="1" x14ac:dyDescent="0.2"/>
    <row r="8114" ht="12.75" customHeight="1" x14ac:dyDescent="0.2"/>
    <row r="8115" ht="12.75" customHeight="1" x14ac:dyDescent="0.2"/>
    <row r="8116" ht="12.75" customHeight="1" x14ac:dyDescent="0.2"/>
    <row r="8117" ht="12.75" customHeight="1" x14ac:dyDescent="0.2"/>
    <row r="8118" ht="12.75" customHeight="1" x14ac:dyDescent="0.2"/>
    <row r="8119" ht="12.75" customHeight="1" x14ac:dyDescent="0.2"/>
    <row r="8120" ht="12.75" customHeight="1" x14ac:dyDescent="0.2"/>
    <row r="8121" ht="12.75" customHeight="1" x14ac:dyDescent="0.2"/>
    <row r="8122" ht="12.75" customHeight="1" x14ac:dyDescent="0.2"/>
    <row r="8123" ht="12.75" customHeight="1" x14ac:dyDescent="0.2"/>
    <row r="8124" ht="12.75" customHeight="1" x14ac:dyDescent="0.2"/>
    <row r="8125" ht="12.75" customHeight="1" x14ac:dyDescent="0.2"/>
    <row r="8126" ht="12.75" customHeight="1" x14ac:dyDescent="0.2"/>
    <row r="8127" ht="12.75" customHeight="1" x14ac:dyDescent="0.2"/>
    <row r="8128" ht="12.75" customHeight="1" x14ac:dyDescent="0.2"/>
    <row r="8129" ht="12.75" customHeight="1" x14ac:dyDescent="0.2"/>
    <row r="8130" ht="12.75" customHeight="1" x14ac:dyDescent="0.2"/>
    <row r="8131" ht="12.75" customHeight="1" x14ac:dyDescent="0.2"/>
    <row r="8132" ht="12.75" customHeight="1" x14ac:dyDescent="0.2"/>
    <row r="8133" ht="12.75" customHeight="1" x14ac:dyDescent="0.2"/>
    <row r="8134" ht="12.75" customHeight="1" x14ac:dyDescent="0.2"/>
    <row r="8135" ht="12.75" customHeight="1" x14ac:dyDescent="0.2"/>
    <row r="8136" ht="12.75" customHeight="1" x14ac:dyDescent="0.2"/>
    <row r="8137" ht="12.75" customHeight="1" x14ac:dyDescent="0.2"/>
    <row r="8138" ht="12.75" customHeight="1" x14ac:dyDescent="0.2"/>
    <row r="8139" ht="12.75" customHeight="1" x14ac:dyDescent="0.2"/>
    <row r="8140" ht="12.75" customHeight="1" x14ac:dyDescent="0.2"/>
    <row r="8141" ht="12.75" customHeight="1" x14ac:dyDescent="0.2"/>
    <row r="8142" ht="12.75" customHeight="1" x14ac:dyDescent="0.2"/>
    <row r="8143" ht="12.75" customHeight="1" x14ac:dyDescent="0.2"/>
    <row r="8144" ht="12.75" customHeight="1" x14ac:dyDescent="0.2"/>
    <row r="8145" ht="12.75" customHeight="1" x14ac:dyDescent="0.2"/>
    <row r="8146" ht="12.75" customHeight="1" x14ac:dyDescent="0.2"/>
    <row r="8147" ht="12.75" customHeight="1" x14ac:dyDescent="0.2"/>
    <row r="8148" ht="12.75" customHeight="1" x14ac:dyDescent="0.2"/>
    <row r="8149" ht="12.75" customHeight="1" x14ac:dyDescent="0.2"/>
    <row r="8150" ht="12.75" customHeight="1" x14ac:dyDescent="0.2"/>
    <row r="8151" ht="12.75" customHeight="1" x14ac:dyDescent="0.2"/>
    <row r="8152" ht="12.75" customHeight="1" x14ac:dyDescent="0.2"/>
    <row r="8153" ht="12.75" customHeight="1" x14ac:dyDescent="0.2"/>
    <row r="8154" ht="12.75" customHeight="1" x14ac:dyDescent="0.2"/>
    <row r="8155" ht="12.75" customHeight="1" x14ac:dyDescent="0.2"/>
    <row r="8156" ht="12.75" customHeight="1" x14ac:dyDescent="0.2"/>
    <row r="8157" ht="12.75" customHeight="1" x14ac:dyDescent="0.2"/>
    <row r="8158" ht="12.75" customHeight="1" x14ac:dyDescent="0.2"/>
    <row r="8159" ht="12.75" customHeight="1" x14ac:dyDescent="0.2"/>
    <row r="8160" ht="12.75" customHeight="1" x14ac:dyDescent="0.2"/>
    <row r="8161" ht="12.75" customHeight="1" x14ac:dyDescent="0.2"/>
    <row r="8162" ht="12.75" customHeight="1" x14ac:dyDescent="0.2"/>
    <row r="8163" ht="12.75" customHeight="1" x14ac:dyDescent="0.2"/>
    <row r="8164" ht="12.75" customHeight="1" x14ac:dyDescent="0.2"/>
    <row r="8165" ht="12.75" customHeight="1" x14ac:dyDescent="0.2"/>
    <row r="8166" ht="12.75" customHeight="1" x14ac:dyDescent="0.2"/>
    <row r="8167" ht="12.75" customHeight="1" x14ac:dyDescent="0.2"/>
    <row r="8168" ht="12.75" customHeight="1" x14ac:dyDescent="0.2"/>
    <row r="8169" ht="12.75" customHeight="1" x14ac:dyDescent="0.2"/>
    <row r="8170" ht="12.75" customHeight="1" x14ac:dyDescent="0.2"/>
    <row r="8171" ht="12.75" customHeight="1" x14ac:dyDescent="0.2"/>
    <row r="8172" ht="12.75" customHeight="1" x14ac:dyDescent="0.2"/>
    <row r="8173" ht="12.75" customHeight="1" x14ac:dyDescent="0.2"/>
    <row r="8174" ht="12.75" customHeight="1" x14ac:dyDescent="0.2"/>
    <row r="8175" ht="12.75" customHeight="1" x14ac:dyDescent="0.2"/>
    <row r="8176" ht="12.75" customHeight="1" x14ac:dyDescent="0.2"/>
    <row r="8177" ht="12.75" customHeight="1" x14ac:dyDescent="0.2"/>
    <row r="8178" ht="12.75" customHeight="1" x14ac:dyDescent="0.2"/>
    <row r="8179" ht="12.75" customHeight="1" x14ac:dyDescent="0.2"/>
    <row r="8180" ht="12.75" customHeight="1" x14ac:dyDescent="0.2"/>
    <row r="8181" ht="12.75" customHeight="1" x14ac:dyDescent="0.2"/>
    <row r="8182" ht="12.75" customHeight="1" x14ac:dyDescent="0.2"/>
    <row r="8183" ht="12.75" customHeight="1" x14ac:dyDescent="0.2"/>
    <row r="8184" ht="12.75" customHeight="1" x14ac:dyDescent="0.2"/>
    <row r="8185" ht="12.75" customHeight="1" x14ac:dyDescent="0.2"/>
    <row r="8186" ht="12.75" customHeight="1" x14ac:dyDescent="0.2"/>
    <row r="8187" ht="12.75" customHeight="1" x14ac:dyDescent="0.2"/>
    <row r="8188" ht="12.75" customHeight="1" x14ac:dyDescent="0.2"/>
    <row r="8189" ht="12.75" customHeight="1" x14ac:dyDescent="0.2"/>
    <row r="8190" ht="12.75" customHeight="1" x14ac:dyDescent="0.2"/>
    <row r="8191" ht="12.75" customHeight="1" x14ac:dyDescent="0.2"/>
    <row r="8192" ht="12.75" customHeight="1" x14ac:dyDescent="0.2"/>
    <row r="8193" ht="12.75" customHeight="1" x14ac:dyDescent="0.2"/>
    <row r="8194" ht="12.75" customHeight="1" x14ac:dyDescent="0.2"/>
    <row r="8195" ht="12.75" customHeight="1" x14ac:dyDescent="0.2"/>
    <row r="8196" ht="12.75" customHeight="1" x14ac:dyDescent="0.2"/>
    <row r="8197" ht="12.75" customHeight="1" x14ac:dyDescent="0.2"/>
    <row r="8198" ht="12.75" customHeight="1" x14ac:dyDescent="0.2"/>
    <row r="8199" ht="12.75" customHeight="1" x14ac:dyDescent="0.2"/>
    <row r="8200" ht="12.75" customHeight="1" x14ac:dyDescent="0.2"/>
    <row r="8201" ht="12.75" customHeight="1" x14ac:dyDescent="0.2"/>
    <row r="8202" ht="12.75" customHeight="1" x14ac:dyDescent="0.2"/>
    <row r="8203" ht="12.75" customHeight="1" x14ac:dyDescent="0.2"/>
    <row r="8204" ht="12.75" customHeight="1" x14ac:dyDescent="0.2"/>
    <row r="8205" ht="12.75" customHeight="1" x14ac:dyDescent="0.2"/>
    <row r="8206" ht="12.75" customHeight="1" x14ac:dyDescent="0.2"/>
    <row r="8207" ht="12.75" customHeight="1" x14ac:dyDescent="0.2"/>
    <row r="8208" ht="12.75" customHeight="1" x14ac:dyDescent="0.2"/>
    <row r="8209" ht="12.75" customHeight="1" x14ac:dyDescent="0.2"/>
    <row r="8210" ht="12.75" customHeight="1" x14ac:dyDescent="0.2"/>
    <row r="8211" ht="12.75" customHeight="1" x14ac:dyDescent="0.2"/>
    <row r="8212" ht="12.75" customHeight="1" x14ac:dyDescent="0.2"/>
    <row r="8213" ht="12.75" customHeight="1" x14ac:dyDescent="0.2"/>
    <row r="8214" ht="12.75" customHeight="1" x14ac:dyDescent="0.2"/>
    <row r="8215" ht="12.75" customHeight="1" x14ac:dyDescent="0.2"/>
    <row r="8216" ht="12.75" customHeight="1" x14ac:dyDescent="0.2"/>
    <row r="8217" ht="12.75" customHeight="1" x14ac:dyDescent="0.2"/>
    <row r="8218" ht="12.75" customHeight="1" x14ac:dyDescent="0.2"/>
    <row r="8219" ht="12.75" customHeight="1" x14ac:dyDescent="0.2"/>
    <row r="8220" ht="12.75" customHeight="1" x14ac:dyDescent="0.2"/>
    <row r="8221" ht="12.75" customHeight="1" x14ac:dyDescent="0.2"/>
    <row r="8222" ht="12.75" customHeight="1" x14ac:dyDescent="0.2"/>
    <row r="8223" ht="12.75" customHeight="1" x14ac:dyDescent="0.2"/>
    <row r="8224" ht="12.75" customHeight="1" x14ac:dyDescent="0.2"/>
    <row r="8225" ht="12.75" customHeight="1" x14ac:dyDescent="0.2"/>
    <row r="8226" ht="12.75" customHeight="1" x14ac:dyDescent="0.2"/>
    <row r="8227" ht="12.75" customHeight="1" x14ac:dyDescent="0.2"/>
    <row r="8228" ht="12.75" customHeight="1" x14ac:dyDescent="0.2"/>
    <row r="8229" ht="12.75" customHeight="1" x14ac:dyDescent="0.2"/>
    <row r="8230" ht="12.75" customHeight="1" x14ac:dyDescent="0.2"/>
    <row r="8231" ht="12.75" customHeight="1" x14ac:dyDescent="0.2"/>
    <row r="8232" ht="12.75" customHeight="1" x14ac:dyDescent="0.2"/>
    <row r="8233" ht="12.75" customHeight="1" x14ac:dyDescent="0.2"/>
    <row r="8234" ht="12.75" customHeight="1" x14ac:dyDescent="0.2"/>
    <row r="8235" ht="12.75" customHeight="1" x14ac:dyDescent="0.2"/>
    <row r="8236" ht="12.75" customHeight="1" x14ac:dyDescent="0.2"/>
    <row r="8237" ht="12.75" customHeight="1" x14ac:dyDescent="0.2"/>
    <row r="8238" ht="12.75" customHeight="1" x14ac:dyDescent="0.2"/>
    <row r="8239" ht="12.75" customHeight="1" x14ac:dyDescent="0.2"/>
    <row r="8240" ht="12.75" customHeight="1" x14ac:dyDescent="0.2"/>
    <row r="8241" ht="12.75" customHeight="1" x14ac:dyDescent="0.2"/>
    <row r="8242" ht="12.75" customHeight="1" x14ac:dyDescent="0.2"/>
    <row r="8243" ht="12.75" customHeight="1" x14ac:dyDescent="0.2"/>
    <row r="8244" ht="12.75" customHeight="1" x14ac:dyDescent="0.2"/>
    <row r="8245" ht="12.75" customHeight="1" x14ac:dyDescent="0.2"/>
    <row r="8246" ht="12.75" customHeight="1" x14ac:dyDescent="0.2"/>
    <row r="8247" ht="12.75" customHeight="1" x14ac:dyDescent="0.2"/>
    <row r="8248" ht="12.75" customHeight="1" x14ac:dyDescent="0.2"/>
    <row r="8249" ht="12.75" customHeight="1" x14ac:dyDescent="0.2"/>
    <row r="8250" ht="12.75" customHeight="1" x14ac:dyDescent="0.2"/>
    <row r="8251" ht="12.75" customHeight="1" x14ac:dyDescent="0.2"/>
    <row r="8252" ht="12.75" customHeight="1" x14ac:dyDescent="0.2"/>
    <row r="8253" ht="12.75" customHeight="1" x14ac:dyDescent="0.2"/>
    <row r="8254" ht="12.75" customHeight="1" x14ac:dyDescent="0.2"/>
    <row r="8255" ht="12.75" customHeight="1" x14ac:dyDescent="0.2"/>
    <row r="8256" ht="12.75" customHeight="1" x14ac:dyDescent="0.2"/>
    <row r="8257" ht="12.75" customHeight="1" x14ac:dyDescent="0.2"/>
    <row r="8258" ht="12.75" customHeight="1" x14ac:dyDescent="0.2"/>
    <row r="8259" ht="12.75" customHeight="1" x14ac:dyDescent="0.2"/>
    <row r="8260" ht="12.75" customHeight="1" x14ac:dyDescent="0.2"/>
    <row r="8261" ht="12.75" customHeight="1" x14ac:dyDescent="0.2"/>
    <row r="8262" ht="12.75" customHeight="1" x14ac:dyDescent="0.2"/>
    <row r="8263" ht="12.75" customHeight="1" x14ac:dyDescent="0.2"/>
    <row r="8264" ht="12.75" customHeight="1" x14ac:dyDescent="0.2"/>
    <row r="8265" ht="12.75" customHeight="1" x14ac:dyDescent="0.2"/>
    <row r="8266" ht="12.75" customHeight="1" x14ac:dyDescent="0.2"/>
    <row r="8267" ht="12.75" customHeight="1" x14ac:dyDescent="0.2"/>
    <row r="8268" ht="12.75" customHeight="1" x14ac:dyDescent="0.2"/>
    <row r="8269" ht="12.75" customHeight="1" x14ac:dyDescent="0.2"/>
    <row r="8270" ht="12.75" customHeight="1" x14ac:dyDescent="0.2"/>
    <row r="8271" ht="12.75" customHeight="1" x14ac:dyDescent="0.2"/>
    <row r="8272" ht="12.75" customHeight="1" x14ac:dyDescent="0.2"/>
    <row r="8273" ht="12.75" customHeight="1" x14ac:dyDescent="0.2"/>
    <row r="8274" ht="12.75" customHeight="1" x14ac:dyDescent="0.2"/>
    <row r="8275" ht="12.75" customHeight="1" x14ac:dyDescent="0.2"/>
    <row r="8276" ht="12.75" customHeight="1" x14ac:dyDescent="0.2"/>
    <row r="8277" ht="12.75" customHeight="1" x14ac:dyDescent="0.2"/>
    <row r="8278" ht="12.75" customHeight="1" x14ac:dyDescent="0.2"/>
    <row r="8279" ht="12.75" customHeight="1" x14ac:dyDescent="0.2"/>
    <row r="8280" ht="12.75" customHeight="1" x14ac:dyDescent="0.2"/>
    <row r="8281" ht="12.75" customHeight="1" x14ac:dyDescent="0.2"/>
    <row r="8282" ht="12.75" customHeight="1" x14ac:dyDescent="0.2"/>
    <row r="8283" ht="12.75" customHeight="1" x14ac:dyDescent="0.2"/>
    <row r="8284" ht="12.75" customHeight="1" x14ac:dyDescent="0.2"/>
    <row r="8285" ht="12.75" customHeight="1" x14ac:dyDescent="0.2"/>
    <row r="8286" ht="12.75" customHeight="1" x14ac:dyDescent="0.2"/>
    <row r="8287" ht="12.75" customHeight="1" x14ac:dyDescent="0.2"/>
    <row r="8288" ht="12.75" customHeight="1" x14ac:dyDescent="0.2"/>
    <row r="8289" ht="12.75" customHeight="1" x14ac:dyDescent="0.2"/>
    <row r="8290" ht="12.75" customHeight="1" x14ac:dyDescent="0.2"/>
    <row r="8291" ht="12.75" customHeight="1" x14ac:dyDescent="0.2"/>
    <row r="8292" ht="12.75" customHeight="1" x14ac:dyDescent="0.2"/>
    <row r="8293" ht="12.75" customHeight="1" x14ac:dyDescent="0.2"/>
    <row r="8294" ht="12.75" customHeight="1" x14ac:dyDescent="0.2"/>
    <row r="8295" ht="12.75" customHeight="1" x14ac:dyDescent="0.2"/>
    <row r="8296" ht="12.75" customHeight="1" x14ac:dyDescent="0.2"/>
    <row r="8297" ht="12.75" customHeight="1" x14ac:dyDescent="0.2"/>
    <row r="8298" ht="12.75" customHeight="1" x14ac:dyDescent="0.2"/>
    <row r="8299" ht="12.75" customHeight="1" x14ac:dyDescent="0.2"/>
    <row r="8300" ht="12.75" customHeight="1" x14ac:dyDescent="0.2"/>
    <row r="8301" ht="12.75" customHeight="1" x14ac:dyDescent="0.2"/>
    <row r="8302" ht="12.75" customHeight="1" x14ac:dyDescent="0.2"/>
    <row r="8303" ht="12.75" customHeight="1" x14ac:dyDescent="0.2"/>
    <row r="8304" ht="12.75" customHeight="1" x14ac:dyDescent="0.2"/>
    <row r="8305" ht="12.75" customHeight="1" x14ac:dyDescent="0.2"/>
    <row r="8306" ht="12.75" customHeight="1" x14ac:dyDescent="0.2"/>
    <row r="8307" ht="12.75" customHeight="1" x14ac:dyDescent="0.2"/>
    <row r="8308" ht="12.75" customHeight="1" x14ac:dyDescent="0.2"/>
    <row r="8309" ht="12.75" customHeight="1" x14ac:dyDescent="0.2"/>
    <row r="8310" ht="12.75" customHeight="1" x14ac:dyDescent="0.2"/>
    <row r="8311" ht="12.75" customHeight="1" x14ac:dyDescent="0.2"/>
    <row r="8312" ht="12.75" customHeight="1" x14ac:dyDescent="0.2"/>
    <row r="8313" ht="12.75" customHeight="1" x14ac:dyDescent="0.2"/>
    <row r="8314" ht="12.75" customHeight="1" x14ac:dyDescent="0.2"/>
    <row r="8315" ht="12.75" customHeight="1" x14ac:dyDescent="0.2"/>
    <row r="8316" ht="12.75" customHeight="1" x14ac:dyDescent="0.2"/>
    <row r="8317" ht="12.75" customHeight="1" x14ac:dyDescent="0.2"/>
    <row r="8318" ht="12.75" customHeight="1" x14ac:dyDescent="0.2"/>
    <row r="8319" ht="12.75" customHeight="1" x14ac:dyDescent="0.2"/>
    <row r="8320" ht="12.75" customHeight="1" x14ac:dyDescent="0.2"/>
    <row r="8321" ht="12.75" customHeight="1" x14ac:dyDescent="0.2"/>
    <row r="8322" ht="12.75" customHeight="1" x14ac:dyDescent="0.2"/>
    <row r="8323" ht="12.75" customHeight="1" x14ac:dyDescent="0.2"/>
    <row r="8324" ht="12.75" customHeight="1" x14ac:dyDescent="0.2"/>
    <row r="8325" ht="12.75" customHeight="1" x14ac:dyDescent="0.2"/>
    <row r="8326" ht="12.75" customHeight="1" x14ac:dyDescent="0.2"/>
    <row r="8327" ht="12.75" customHeight="1" x14ac:dyDescent="0.2"/>
    <row r="8328" ht="12.75" customHeight="1" x14ac:dyDescent="0.2"/>
    <row r="8329" ht="12.75" customHeight="1" x14ac:dyDescent="0.2"/>
    <row r="8330" ht="12.75" customHeight="1" x14ac:dyDescent="0.2"/>
    <row r="8331" ht="12.75" customHeight="1" x14ac:dyDescent="0.2"/>
    <row r="8332" ht="12.75" customHeight="1" x14ac:dyDescent="0.2"/>
    <row r="8333" ht="12.75" customHeight="1" x14ac:dyDescent="0.2"/>
    <row r="8334" ht="12.75" customHeight="1" x14ac:dyDescent="0.2"/>
    <row r="8335" ht="12.75" customHeight="1" x14ac:dyDescent="0.2"/>
    <row r="8336" ht="12.75" customHeight="1" x14ac:dyDescent="0.2"/>
    <row r="8337" ht="12.75" customHeight="1" x14ac:dyDescent="0.2"/>
    <row r="8338" ht="12.75" customHeight="1" x14ac:dyDescent="0.2"/>
    <row r="8339" ht="12.75" customHeight="1" x14ac:dyDescent="0.2"/>
    <row r="8340" ht="12.75" customHeight="1" x14ac:dyDescent="0.2"/>
    <row r="8341" ht="12.75" customHeight="1" x14ac:dyDescent="0.2"/>
    <row r="8342" ht="12.75" customHeight="1" x14ac:dyDescent="0.2"/>
    <row r="8343" ht="12.75" customHeight="1" x14ac:dyDescent="0.2"/>
    <row r="8344" ht="12.75" customHeight="1" x14ac:dyDescent="0.2"/>
    <row r="8345" ht="12.75" customHeight="1" x14ac:dyDescent="0.2"/>
    <row r="8346" ht="12.75" customHeight="1" x14ac:dyDescent="0.2"/>
    <row r="8347" ht="12.75" customHeight="1" x14ac:dyDescent="0.2"/>
    <row r="8348" ht="12.75" customHeight="1" x14ac:dyDescent="0.2"/>
    <row r="8349" ht="12.75" customHeight="1" x14ac:dyDescent="0.2"/>
    <row r="8350" ht="12.75" customHeight="1" x14ac:dyDescent="0.2"/>
    <row r="8351" ht="12.75" customHeight="1" x14ac:dyDescent="0.2"/>
    <row r="8352" ht="12.75" customHeight="1" x14ac:dyDescent="0.2"/>
    <row r="8353" ht="12.75" customHeight="1" x14ac:dyDescent="0.2"/>
    <row r="8354" ht="12.75" customHeight="1" x14ac:dyDescent="0.2"/>
    <row r="8355" ht="12.75" customHeight="1" x14ac:dyDescent="0.2"/>
    <row r="8356" ht="12.75" customHeight="1" x14ac:dyDescent="0.2"/>
    <row r="8357" ht="12.75" customHeight="1" x14ac:dyDescent="0.2"/>
    <row r="8358" ht="12.75" customHeight="1" x14ac:dyDescent="0.2"/>
    <row r="8359" ht="12.75" customHeight="1" x14ac:dyDescent="0.2"/>
    <row r="8360" ht="12.75" customHeight="1" x14ac:dyDescent="0.2"/>
    <row r="8361" ht="12.75" customHeight="1" x14ac:dyDescent="0.2"/>
    <row r="8362" ht="12.75" customHeight="1" x14ac:dyDescent="0.2"/>
    <row r="8363" ht="12.75" customHeight="1" x14ac:dyDescent="0.2"/>
    <row r="8364" ht="12.75" customHeight="1" x14ac:dyDescent="0.2"/>
    <row r="8365" ht="12.75" customHeight="1" x14ac:dyDescent="0.2"/>
    <row r="8366" ht="12.75" customHeight="1" x14ac:dyDescent="0.2"/>
    <row r="8367" ht="12.75" customHeight="1" x14ac:dyDescent="0.2"/>
    <row r="8368" ht="12.75" customHeight="1" x14ac:dyDescent="0.2"/>
    <row r="8369" ht="12.75" customHeight="1" x14ac:dyDescent="0.2"/>
    <row r="8370" ht="12.75" customHeight="1" x14ac:dyDescent="0.2"/>
    <row r="8371" ht="12.75" customHeight="1" x14ac:dyDescent="0.2"/>
    <row r="8372" ht="12.75" customHeight="1" x14ac:dyDescent="0.2"/>
    <row r="8373" ht="12.75" customHeight="1" x14ac:dyDescent="0.2"/>
    <row r="8374" ht="12.75" customHeight="1" x14ac:dyDescent="0.2"/>
    <row r="8375" ht="12.75" customHeight="1" x14ac:dyDescent="0.2"/>
    <row r="8376" ht="12.75" customHeight="1" x14ac:dyDescent="0.2"/>
    <row r="8377" ht="12.75" customHeight="1" x14ac:dyDescent="0.2"/>
    <row r="8378" ht="12.75" customHeight="1" x14ac:dyDescent="0.2"/>
    <row r="8379" ht="12.75" customHeight="1" x14ac:dyDescent="0.2"/>
    <row r="8380" ht="12.75" customHeight="1" x14ac:dyDescent="0.2"/>
    <row r="8381" ht="12.75" customHeight="1" x14ac:dyDescent="0.2"/>
    <row r="8382" ht="12.75" customHeight="1" x14ac:dyDescent="0.2"/>
    <row r="8383" ht="12.75" customHeight="1" x14ac:dyDescent="0.2"/>
    <row r="8384" ht="12.75" customHeight="1" x14ac:dyDescent="0.2"/>
    <row r="8385" ht="12.75" customHeight="1" x14ac:dyDescent="0.2"/>
    <row r="8386" ht="12.75" customHeight="1" x14ac:dyDescent="0.2"/>
    <row r="8387" ht="12.75" customHeight="1" x14ac:dyDescent="0.2"/>
    <row r="8388" ht="12.75" customHeight="1" x14ac:dyDescent="0.2"/>
    <row r="8389" ht="12.75" customHeight="1" x14ac:dyDescent="0.2"/>
    <row r="8390" ht="12.75" customHeight="1" x14ac:dyDescent="0.2"/>
    <row r="8391" ht="12.75" customHeight="1" x14ac:dyDescent="0.2"/>
    <row r="8392" ht="12.75" customHeight="1" x14ac:dyDescent="0.2"/>
    <row r="8393" ht="12.75" customHeight="1" x14ac:dyDescent="0.2"/>
    <row r="8394" ht="12.75" customHeight="1" x14ac:dyDescent="0.2"/>
    <row r="8395" ht="12.75" customHeight="1" x14ac:dyDescent="0.2"/>
    <row r="8396" ht="12.75" customHeight="1" x14ac:dyDescent="0.2"/>
    <row r="8397" ht="12.75" customHeight="1" x14ac:dyDescent="0.2"/>
    <row r="8398" ht="12.75" customHeight="1" x14ac:dyDescent="0.2"/>
    <row r="8399" ht="12.75" customHeight="1" x14ac:dyDescent="0.2"/>
    <row r="8400" ht="12.75" customHeight="1" x14ac:dyDescent="0.2"/>
    <row r="8401" ht="12.75" customHeight="1" x14ac:dyDescent="0.2"/>
    <row r="8402" ht="12.75" customHeight="1" x14ac:dyDescent="0.2"/>
    <row r="8403" ht="12.75" customHeight="1" x14ac:dyDescent="0.2"/>
    <row r="8404" ht="12.75" customHeight="1" x14ac:dyDescent="0.2"/>
    <row r="8405" ht="12.75" customHeight="1" x14ac:dyDescent="0.2"/>
    <row r="8406" ht="12.75" customHeight="1" x14ac:dyDescent="0.2"/>
    <row r="8407" ht="12.75" customHeight="1" x14ac:dyDescent="0.2"/>
    <row r="8408" ht="12.75" customHeight="1" x14ac:dyDescent="0.2"/>
    <row r="8409" ht="12.75" customHeight="1" x14ac:dyDescent="0.2"/>
    <row r="8410" ht="12.75" customHeight="1" x14ac:dyDescent="0.2"/>
    <row r="8411" ht="12.75" customHeight="1" x14ac:dyDescent="0.2"/>
    <row r="8412" ht="12.75" customHeight="1" x14ac:dyDescent="0.2"/>
    <row r="8413" ht="12.75" customHeight="1" x14ac:dyDescent="0.2"/>
    <row r="8414" ht="12.75" customHeight="1" x14ac:dyDescent="0.2"/>
    <row r="8415" ht="12.75" customHeight="1" x14ac:dyDescent="0.2"/>
    <row r="8416" ht="12.75" customHeight="1" x14ac:dyDescent="0.2"/>
    <row r="8417" ht="12.75" customHeight="1" x14ac:dyDescent="0.2"/>
    <row r="8418" ht="12.75" customHeight="1" x14ac:dyDescent="0.2"/>
    <row r="8419" ht="12.75" customHeight="1" x14ac:dyDescent="0.2"/>
    <row r="8420" ht="12.75" customHeight="1" x14ac:dyDescent="0.2"/>
    <row r="8421" ht="12.75" customHeight="1" x14ac:dyDescent="0.2"/>
    <row r="8422" ht="12.75" customHeight="1" x14ac:dyDescent="0.2"/>
    <row r="8423" ht="12.75" customHeight="1" x14ac:dyDescent="0.2"/>
    <row r="8424" ht="12.75" customHeight="1" x14ac:dyDescent="0.2"/>
    <row r="8425" ht="12.75" customHeight="1" x14ac:dyDescent="0.2"/>
    <row r="8426" ht="12.75" customHeight="1" x14ac:dyDescent="0.2"/>
    <row r="8427" ht="12.75" customHeight="1" x14ac:dyDescent="0.2"/>
    <row r="8428" ht="12.75" customHeight="1" x14ac:dyDescent="0.2"/>
    <row r="8429" ht="12.75" customHeight="1" x14ac:dyDescent="0.2"/>
    <row r="8430" ht="12.75" customHeight="1" x14ac:dyDescent="0.2"/>
    <row r="8431" ht="12.75" customHeight="1" x14ac:dyDescent="0.2"/>
    <row r="8432" ht="12.75" customHeight="1" x14ac:dyDescent="0.2"/>
    <row r="8433" ht="12.75" customHeight="1" x14ac:dyDescent="0.2"/>
    <row r="8434" ht="12.75" customHeight="1" x14ac:dyDescent="0.2"/>
    <row r="8435" ht="12.75" customHeight="1" x14ac:dyDescent="0.2"/>
    <row r="8436" ht="12.75" customHeight="1" x14ac:dyDescent="0.2"/>
    <row r="8437" ht="12.75" customHeight="1" x14ac:dyDescent="0.2"/>
    <row r="8438" ht="12.75" customHeight="1" x14ac:dyDescent="0.2"/>
    <row r="8439" ht="12.75" customHeight="1" x14ac:dyDescent="0.2"/>
    <row r="8440" ht="12.75" customHeight="1" x14ac:dyDescent="0.2"/>
    <row r="8441" ht="12.75" customHeight="1" x14ac:dyDescent="0.2"/>
    <row r="8442" ht="12.75" customHeight="1" x14ac:dyDescent="0.2"/>
    <row r="8443" ht="12.75" customHeight="1" x14ac:dyDescent="0.2"/>
    <row r="8444" ht="12.75" customHeight="1" x14ac:dyDescent="0.2"/>
    <row r="8445" ht="12.75" customHeight="1" x14ac:dyDescent="0.2"/>
    <row r="8446" ht="12.75" customHeight="1" x14ac:dyDescent="0.2"/>
    <row r="8447" ht="12.75" customHeight="1" x14ac:dyDescent="0.2"/>
    <row r="8448" ht="12.75" customHeight="1" x14ac:dyDescent="0.2"/>
    <row r="8449" ht="12.75" customHeight="1" x14ac:dyDescent="0.2"/>
    <row r="8450" ht="12.75" customHeight="1" x14ac:dyDescent="0.2"/>
    <row r="8451" ht="12.75" customHeight="1" x14ac:dyDescent="0.2"/>
    <row r="8452" ht="12.75" customHeight="1" x14ac:dyDescent="0.2"/>
    <row r="8453" ht="12.75" customHeight="1" x14ac:dyDescent="0.2"/>
    <row r="8454" ht="12.75" customHeight="1" x14ac:dyDescent="0.2"/>
    <row r="8455" ht="12.75" customHeight="1" x14ac:dyDescent="0.2"/>
    <row r="8456" ht="12.75" customHeight="1" x14ac:dyDescent="0.2"/>
    <row r="8457" ht="12.75" customHeight="1" x14ac:dyDescent="0.2"/>
    <row r="8458" ht="12.75" customHeight="1" x14ac:dyDescent="0.2"/>
    <row r="8459" ht="12.75" customHeight="1" x14ac:dyDescent="0.2"/>
    <row r="8460" ht="12.75" customHeight="1" x14ac:dyDescent="0.2"/>
    <row r="8461" ht="12.75" customHeight="1" x14ac:dyDescent="0.2"/>
    <row r="8462" ht="12.75" customHeight="1" x14ac:dyDescent="0.2"/>
    <row r="8463" ht="12.75" customHeight="1" x14ac:dyDescent="0.2"/>
    <row r="8464" ht="12.75" customHeight="1" x14ac:dyDescent="0.2"/>
    <row r="8465" ht="12.75" customHeight="1" x14ac:dyDescent="0.2"/>
    <row r="8466" ht="12.75" customHeight="1" x14ac:dyDescent="0.2"/>
    <row r="8467" ht="12.75" customHeight="1" x14ac:dyDescent="0.2"/>
    <row r="8468" ht="12.75" customHeight="1" x14ac:dyDescent="0.2"/>
    <row r="8469" ht="12.75" customHeight="1" x14ac:dyDescent="0.2"/>
    <row r="8470" ht="12.75" customHeight="1" x14ac:dyDescent="0.2"/>
    <row r="8471" ht="12.75" customHeight="1" x14ac:dyDescent="0.2"/>
    <row r="8472" ht="12.75" customHeight="1" x14ac:dyDescent="0.2"/>
    <row r="8473" ht="12.75" customHeight="1" x14ac:dyDescent="0.2"/>
    <row r="8474" ht="12.75" customHeight="1" x14ac:dyDescent="0.2"/>
    <row r="8475" ht="12.75" customHeight="1" x14ac:dyDescent="0.2"/>
    <row r="8476" ht="12.75" customHeight="1" x14ac:dyDescent="0.2"/>
    <row r="8477" ht="12.75" customHeight="1" x14ac:dyDescent="0.2"/>
    <row r="8478" ht="12.75" customHeight="1" x14ac:dyDescent="0.2"/>
    <row r="8479" ht="12.75" customHeight="1" x14ac:dyDescent="0.2"/>
    <row r="8480" ht="12.75" customHeight="1" x14ac:dyDescent="0.2"/>
    <row r="8481" ht="12.75" customHeight="1" x14ac:dyDescent="0.2"/>
    <row r="8482" ht="12.75" customHeight="1" x14ac:dyDescent="0.2"/>
    <row r="8483" ht="12.75" customHeight="1" x14ac:dyDescent="0.2"/>
    <row r="8484" ht="12.75" customHeight="1" x14ac:dyDescent="0.2"/>
    <row r="8485" ht="12.75" customHeight="1" x14ac:dyDescent="0.2"/>
    <row r="8486" ht="12.75" customHeight="1" x14ac:dyDescent="0.2"/>
    <row r="8487" ht="12.75" customHeight="1" x14ac:dyDescent="0.2"/>
    <row r="8488" ht="12.75" customHeight="1" x14ac:dyDescent="0.2"/>
    <row r="8489" ht="12.75" customHeight="1" x14ac:dyDescent="0.2"/>
    <row r="8490" ht="12.75" customHeight="1" x14ac:dyDescent="0.2"/>
    <row r="8491" ht="12.75" customHeight="1" x14ac:dyDescent="0.2"/>
    <row r="8492" ht="12.75" customHeight="1" x14ac:dyDescent="0.2"/>
    <row r="8493" ht="12.75" customHeight="1" x14ac:dyDescent="0.2"/>
    <row r="8494" ht="12.75" customHeight="1" x14ac:dyDescent="0.2"/>
    <row r="8495" ht="12.75" customHeight="1" x14ac:dyDescent="0.2"/>
    <row r="8496" ht="12.75" customHeight="1" x14ac:dyDescent="0.2"/>
    <row r="8497" ht="12.75" customHeight="1" x14ac:dyDescent="0.2"/>
    <row r="8498" ht="12.75" customHeight="1" x14ac:dyDescent="0.2"/>
    <row r="8499" ht="12.75" customHeight="1" x14ac:dyDescent="0.2"/>
    <row r="8500" ht="12.75" customHeight="1" x14ac:dyDescent="0.2"/>
    <row r="8501" ht="12.75" customHeight="1" x14ac:dyDescent="0.2"/>
    <row r="8502" ht="12.75" customHeight="1" x14ac:dyDescent="0.2"/>
    <row r="8503" ht="12.75" customHeight="1" x14ac:dyDescent="0.2"/>
    <row r="8504" ht="12.75" customHeight="1" x14ac:dyDescent="0.2"/>
    <row r="8505" ht="12.75" customHeight="1" x14ac:dyDescent="0.2"/>
    <row r="8506" ht="12.75" customHeight="1" x14ac:dyDescent="0.2"/>
    <row r="8507" ht="12.75" customHeight="1" x14ac:dyDescent="0.2"/>
    <row r="8508" ht="12.75" customHeight="1" x14ac:dyDescent="0.2"/>
    <row r="8509" ht="12.75" customHeight="1" x14ac:dyDescent="0.2"/>
    <row r="8510" ht="12.75" customHeight="1" x14ac:dyDescent="0.2"/>
    <row r="8511" ht="12.75" customHeight="1" x14ac:dyDescent="0.2"/>
    <row r="8512" ht="12.75" customHeight="1" x14ac:dyDescent="0.2"/>
    <row r="8513" ht="12.75" customHeight="1" x14ac:dyDescent="0.2"/>
    <row r="8514" ht="12.75" customHeight="1" x14ac:dyDescent="0.2"/>
    <row r="8515" ht="12.75" customHeight="1" x14ac:dyDescent="0.2"/>
    <row r="8516" ht="12.75" customHeight="1" x14ac:dyDescent="0.2"/>
    <row r="8517" ht="12.75" customHeight="1" x14ac:dyDescent="0.2"/>
    <row r="8518" ht="12.75" customHeight="1" x14ac:dyDescent="0.2"/>
    <row r="8519" ht="12.75" customHeight="1" x14ac:dyDescent="0.2"/>
    <row r="8520" ht="12.75" customHeight="1" x14ac:dyDescent="0.2"/>
    <row r="8521" ht="12.75" customHeight="1" x14ac:dyDescent="0.2"/>
    <row r="8522" ht="12.75" customHeight="1" x14ac:dyDescent="0.2"/>
    <row r="8523" ht="12.75" customHeight="1" x14ac:dyDescent="0.2"/>
    <row r="8524" ht="12.75" customHeight="1" x14ac:dyDescent="0.2"/>
    <row r="8525" ht="12.75" customHeight="1" x14ac:dyDescent="0.2"/>
    <row r="8526" ht="12.75" customHeight="1" x14ac:dyDescent="0.2"/>
    <row r="8527" ht="12.75" customHeight="1" x14ac:dyDescent="0.2"/>
    <row r="8528" ht="12.75" customHeight="1" x14ac:dyDescent="0.2"/>
    <row r="8529" ht="12.75" customHeight="1" x14ac:dyDescent="0.2"/>
    <row r="8530" ht="12.75" customHeight="1" x14ac:dyDescent="0.2"/>
    <row r="8531" ht="12.75" customHeight="1" x14ac:dyDescent="0.2"/>
    <row r="8532" ht="12.75" customHeight="1" x14ac:dyDescent="0.2"/>
    <row r="8533" ht="12.75" customHeight="1" x14ac:dyDescent="0.2"/>
    <row r="8534" ht="12.75" customHeight="1" x14ac:dyDescent="0.2"/>
    <row r="8535" ht="12.75" customHeight="1" x14ac:dyDescent="0.2"/>
    <row r="8536" ht="12.75" customHeight="1" x14ac:dyDescent="0.2"/>
    <row r="8537" ht="12.75" customHeight="1" x14ac:dyDescent="0.2"/>
    <row r="8538" ht="12.75" customHeight="1" x14ac:dyDescent="0.2"/>
    <row r="8539" ht="12.75" customHeight="1" x14ac:dyDescent="0.2"/>
    <row r="8540" ht="12.75" customHeight="1" x14ac:dyDescent="0.2"/>
    <row r="8541" ht="12.75" customHeight="1" x14ac:dyDescent="0.2"/>
    <row r="8542" ht="12.75" customHeight="1" x14ac:dyDescent="0.2"/>
    <row r="8543" ht="12.75" customHeight="1" x14ac:dyDescent="0.2"/>
    <row r="8544" ht="12.75" customHeight="1" x14ac:dyDescent="0.2"/>
    <row r="8545" ht="12.75" customHeight="1" x14ac:dyDescent="0.2"/>
    <row r="8546" ht="12.75" customHeight="1" x14ac:dyDescent="0.2"/>
    <row r="8547" ht="12.75" customHeight="1" x14ac:dyDescent="0.2"/>
    <row r="8548" ht="12.75" customHeight="1" x14ac:dyDescent="0.2"/>
    <row r="8549" ht="12.75" customHeight="1" x14ac:dyDescent="0.2"/>
    <row r="8550" ht="12.75" customHeight="1" x14ac:dyDescent="0.2"/>
    <row r="8551" ht="12.75" customHeight="1" x14ac:dyDescent="0.2"/>
    <row r="8552" ht="12.75" customHeight="1" x14ac:dyDescent="0.2"/>
    <row r="8553" ht="12.75" customHeight="1" x14ac:dyDescent="0.2"/>
    <row r="8554" ht="12.75" customHeight="1" x14ac:dyDescent="0.2"/>
    <row r="8555" ht="12.75" customHeight="1" x14ac:dyDescent="0.2"/>
    <row r="8556" ht="12.75" customHeight="1" x14ac:dyDescent="0.2"/>
    <row r="8557" ht="12.75" customHeight="1" x14ac:dyDescent="0.2"/>
    <row r="8558" ht="12.75" customHeight="1" x14ac:dyDescent="0.2"/>
    <row r="8559" ht="12.75" customHeight="1" x14ac:dyDescent="0.2"/>
    <row r="8560" ht="12.75" customHeight="1" x14ac:dyDescent="0.2"/>
    <row r="8561" ht="12.75" customHeight="1" x14ac:dyDescent="0.2"/>
    <row r="8562" ht="12.75" customHeight="1" x14ac:dyDescent="0.2"/>
    <row r="8563" ht="12.75" customHeight="1" x14ac:dyDescent="0.2"/>
    <row r="8564" ht="12.75" customHeight="1" x14ac:dyDescent="0.2"/>
    <row r="8565" ht="12.75" customHeight="1" x14ac:dyDescent="0.2"/>
    <row r="8566" ht="12.75" customHeight="1" x14ac:dyDescent="0.2"/>
    <row r="8567" ht="12.75" customHeight="1" x14ac:dyDescent="0.2"/>
    <row r="8568" ht="12.75" customHeight="1" x14ac:dyDescent="0.2"/>
    <row r="8569" ht="12.75" customHeight="1" x14ac:dyDescent="0.2"/>
    <row r="8570" ht="12.75" customHeight="1" x14ac:dyDescent="0.2"/>
    <row r="8571" ht="12.75" customHeight="1" x14ac:dyDescent="0.2"/>
    <row r="8572" ht="12.75" customHeight="1" x14ac:dyDescent="0.2"/>
    <row r="8573" ht="12.75" customHeight="1" x14ac:dyDescent="0.2"/>
    <row r="8574" ht="12.75" customHeight="1" x14ac:dyDescent="0.2"/>
    <row r="8575" ht="12.75" customHeight="1" x14ac:dyDescent="0.2"/>
    <row r="8576" ht="12.75" customHeight="1" x14ac:dyDescent="0.2"/>
    <row r="8577" ht="12.75" customHeight="1" x14ac:dyDescent="0.2"/>
    <row r="8578" ht="12.75" customHeight="1" x14ac:dyDescent="0.2"/>
    <row r="8579" ht="12.75" customHeight="1" x14ac:dyDescent="0.2"/>
    <row r="8580" ht="12.75" customHeight="1" x14ac:dyDescent="0.2"/>
    <row r="8581" ht="12.75" customHeight="1" x14ac:dyDescent="0.2"/>
    <row r="8582" ht="12.75" customHeight="1" x14ac:dyDescent="0.2"/>
    <row r="8583" ht="12.75" customHeight="1" x14ac:dyDescent="0.2"/>
    <row r="8584" ht="12.75" customHeight="1" x14ac:dyDescent="0.2"/>
    <row r="8585" ht="12.75" customHeight="1" x14ac:dyDescent="0.2"/>
    <row r="8586" ht="12.75" customHeight="1" x14ac:dyDescent="0.2"/>
    <row r="8587" ht="12.75" customHeight="1" x14ac:dyDescent="0.2"/>
    <row r="8588" ht="12.75" customHeight="1" x14ac:dyDescent="0.2"/>
    <row r="8589" ht="12.75" customHeight="1" x14ac:dyDescent="0.2"/>
    <row r="8590" ht="12.75" customHeight="1" x14ac:dyDescent="0.2"/>
    <row r="8591" ht="12.75" customHeight="1" x14ac:dyDescent="0.2"/>
    <row r="8592" ht="12.75" customHeight="1" x14ac:dyDescent="0.2"/>
    <row r="8593" ht="12.75" customHeight="1" x14ac:dyDescent="0.2"/>
    <row r="8594" ht="12.75" customHeight="1" x14ac:dyDescent="0.2"/>
    <row r="8595" ht="12.75" customHeight="1" x14ac:dyDescent="0.2"/>
    <row r="8596" ht="12.75" customHeight="1" x14ac:dyDescent="0.2"/>
    <row r="8597" ht="12.75" customHeight="1" x14ac:dyDescent="0.2"/>
    <row r="8598" ht="12.75" customHeight="1" x14ac:dyDescent="0.2"/>
    <row r="8599" ht="12.75" customHeight="1" x14ac:dyDescent="0.2"/>
    <row r="8600" ht="12.75" customHeight="1" x14ac:dyDescent="0.2"/>
    <row r="8601" ht="12.75" customHeight="1" x14ac:dyDescent="0.2"/>
    <row r="8602" ht="12.75" customHeight="1" x14ac:dyDescent="0.2"/>
    <row r="8603" ht="12.75" customHeight="1" x14ac:dyDescent="0.2"/>
    <row r="8604" ht="12.75" customHeight="1" x14ac:dyDescent="0.2"/>
    <row r="8605" ht="12.75" customHeight="1" x14ac:dyDescent="0.2"/>
    <row r="8606" ht="12.75" customHeight="1" x14ac:dyDescent="0.2"/>
    <row r="8607" ht="12.75" customHeight="1" x14ac:dyDescent="0.2"/>
    <row r="8608" ht="12.75" customHeight="1" x14ac:dyDescent="0.2"/>
    <row r="8609" ht="12.75" customHeight="1" x14ac:dyDescent="0.2"/>
    <row r="8610" ht="12.75" customHeight="1" x14ac:dyDescent="0.2"/>
    <row r="8611" ht="12.75" customHeight="1" x14ac:dyDescent="0.2"/>
    <row r="8612" ht="12.75" customHeight="1" x14ac:dyDescent="0.2"/>
    <row r="8613" ht="12.75" customHeight="1" x14ac:dyDescent="0.2"/>
    <row r="8614" ht="12.75" customHeight="1" x14ac:dyDescent="0.2"/>
    <row r="8615" ht="12.75" customHeight="1" x14ac:dyDescent="0.2"/>
    <row r="8616" ht="12.75" customHeight="1" x14ac:dyDescent="0.2"/>
    <row r="8617" ht="12.75" customHeight="1" x14ac:dyDescent="0.2"/>
    <row r="8618" ht="12.75" customHeight="1" x14ac:dyDescent="0.2"/>
    <row r="8619" ht="12.75" customHeight="1" x14ac:dyDescent="0.2"/>
    <row r="8620" ht="12.75" customHeight="1" x14ac:dyDescent="0.2"/>
    <row r="8621" ht="12.75" customHeight="1" x14ac:dyDescent="0.2"/>
    <row r="8622" ht="12.75" customHeight="1" x14ac:dyDescent="0.2"/>
    <row r="8623" ht="12.75" customHeight="1" x14ac:dyDescent="0.2"/>
    <row r="8624" ht="12.75" customHeight="1" x14ac:dyDescent="0.2"/>
    <row r="8625" ht="12.75" customHeight="1" x14ac:dyDescent="0.2"/>
    <row r="8626" ht="12.75" customHeight="1" x14ac:dyDescent="0.2"/>
    <row r="8627" ht="12.75" customHeight="1" x14ac:dyDescent="0.2"/>
    <row r="8628" ht="12.75" customHeight="1" x14ac:dyDescent="0.2"/>
    <row r="8629" ht="12.75" customHeight="1" x14ac:dyDescent="0.2"/>
    <row r="8630" ht="12.75" customHeight="1" x14ac:dyDescent="0.2"/>
    <row r="8631" ht="12.75" customHeight="1" x14ac:dyDescent="0.2"/>
    <row r="8632" ht="12.75" customHeight="1" x14ac:dyDescent="0.2"/>
    <row r="8633" ht="12.75" customHeight="1" x14ac:dyDescent="0.2"/>
    <row r="8634" ht="12.75" customHeight="1" x14ac:dyDescent="0.2"/>
    <row r="8635" ht="12.75" customHeight="1" x14ac:dyDescent="0.2"/>
    <row r="8636" ht="12.75" customHeight="1" x14ac:dyDescent="0.2"/>
    <row r="8637" ht="12.75" customHeight="1" x14ac:dyDescent="0.2"/>
    <row r="8638" ht="12.75" customHeight="1" x14ac:dyDescent="0.2"/>
    <row r="8639" ht="12.75" customHeight="1" x14ac:dyDescent="0.2"/>
    <row r="8640" ht="12.75" customHeight="1" x14ac:dyDescent="0.2"/>
    <row r="8641" ht="12.75" customHeight="1" x14ac:dyDescent="0.2"/>
    <row r="8642" ht="12.75" customHeight="1" x14ac:dyDescent="0.2"/>
    <row r="8643" ht="12.75" customHeight="1" x14ac:dyDescent="0.2"/>
    <row r="8644" ht="12.75" customHeight="1" x14ac:dyDescent="0.2"/>
    <row r="8645" ht="12.75" customHeight="1" x14ac:dyDescent="0.2"/>
    <row r="8646" ht="12.75" customHeight="1" x14ac:dyDescent="0.2"/>
    <row r="8647" ht="12.75" customHeight="1" x14ac:dyDescent="0.2"/>
    <row r="8648" ht="12.75" customHeight="1" x14ac:dyDescent="0.2"/>
    <row r="8649" ht="12.75" customHeight="1" x14ac:dyDescent="0.2"/>
    <row r="8650" ht="12.75" customHeight="1" x14ac:dyDescent="0.2"/>
    <row r="8651" ht="12.75" customHeight="1" x14ac:dyDescent="0.2"/>
    <row r="8652" ht="12.75" customHeight="1" x14ac:dyDescent="0.2"/>
    <row r="8653" ht="12.75" customHeight="1" x14ac:dyDescent="0.2"/>
    <row r="8654" ht="12.75" customHeight="1" x14ac:dyDescent="0.2"/>
    <row r="8655" ht="12.75" customHeight="1" x14ac:dyDescent="0.2"/>
    <row r="8656" ht="12.75" customHeight="1" x14ac:dyDescent="0.2"/>
    <row r="8657" ht="12.75" customHeight="1" x14ac:dyDescent="0.2"/>
    <row r="8658" ht="12.75" customHeight="1" x14ac:dyDescent="0.2"/>
    <row r="8659" ht="12.75" customHeight="1" x14ac:dyDescent="0.2"/>
    <row r="8660" ht="12.75" customHeight="1" x14ac:dyDescent="0.2"/>
    <row r="8661" ht="12.75" customHeight="1" x14ac:dyDescent="0.2"/>
    <row r="8662" ht="12.75" customHeight="1" x14ac:dyDescent="0.2"/>
    <row r="8663" ht="12.75" customHeight="1" x14ac:dyDescent="0.2"/>
    <row r="8664" ht="12.75" customHeight="1" x14ac:dyDescent="0.2"/>
    <row r="8665" ht="12.75" customHeight="1" x14ac:dyDescent="0.2"/>
    <row r="8666" ht="12.75" customHeight="1" x14ac:dyDescent="0.2"/>
    <row r="8667" ht="12.75" customHeight="1" x14ac:dyDescent="0.2"/>
    <row r="8668" ht="12.75" customHeight="1" x14ac:dyDescent="0.2"/>
    <row r="8669" ht="12.75" customHeight="1" x14ac:dyDescent="0.2"/>
    <row r="8670" ht="12.75" customHeight="1" x14ac:dyDescent="0.2"/>
    <row r="8671" ht="12.75" customHeight="1" x14ac:dyDescent="0.2"/>
    <row r="8672" ht="12.75" customHeight="1" x14ac:dyDescent="0.2"/>
    <row r="8673" ht="12.75" customHeight="1" x14ac:dyDescent="0.2"/>
    <row r="8674" ht="12.75" customHeight="1" x14ac:dyDescent="0.2"/>
    <row r="8675" ht="12.75" customHeight="1" x14ac:dyDescent="0.2"/>
    <row r="8676" ht="12.75" customHeight="1" x14ac:dyDescent="0.2"/>
    <row r="8677" ht="12.75" customHeight="1" x14ac:dyDescent="0.2"/>
    <row r="8678" ht="12.75" customHeight="1" x14ac:dyDescent="0.2"/>
    <row r="8679" ht="12.75" customHeight="1" x14ac:dyDescent="0.2"/>
    <row r="8680" ht="12.75" customHeight="1" x14ac:dyDescent="0.2"/>
    <row r="8681" ht="12.75" customHeight="1" x14ac:dyDescent="0.2"/>
    <row r="8682" ht="12.75" customHeight="1" x14ac:dyDescent="0.2"/>
    <row r="8683" ht="12.75" customHeight="1" x14ac:dyDescent="0.2"/>
    <row r="8684" ht="12.75" customHeight="1" x14ac:dyDescent="0.2"/>
    <row r="8685" ht="12.75" customHeight="1" x14ac:dyDescent="0.2"/>
    <row r="8686" ht="12.75" customHeight="1" x14ac:dyDescent="0.2"/>
    <row r="8687" ht="12.75" customHeight="1" x14ac:dyDescent="0.2"/>
    <row r="8688" ht="12.75" customHeight="1" x14ac:dyDescent="0.2"/>
    <row r="8689" ht="12.75" customHeight="1" x14ac:dyDescent="0.2"/>
    <row r="8690" ht="12.75" customHeight="1" x14ac:dyDescent="0.2"/>
    <row r="8691" ht="12.75" customHeight="1" x14ac:dyDescent="0.2"/>
    <row r="8692" ht="12.75" customHeight="1" x14ac:dyDescent="0.2"/>
    <row r="8693" ht="12.75" customHeight="1" x14ac:dyDescent="0.2"/>
    <row r="8694" ht="12.75" customHeight="1" x14ac:dyDescent="0.2"/>
    <row r="8695" ht="12.75" customHeight="1" x14ac:dyDescent="0.2"/>
    <row r="8696" ht="12.75" customHeight="1" x14ac:dyDescent="0.2"/>
    <row r="8697" ht="12.75" customHeight="1" x14ac:dyDescent="0.2"/>
    <row r="8698" ht="12.75" customHeight="1" x14ac:dyDescent="0.2"/>
    <row r="8699" ht="12.75" customHeight="1" x14ac:dyDescent="0.2"/>
    <row r="8700" ht="12.75" customHeight="1" x14ac:dyDescent="0.2"/>
    <row r="8701" ht="12.75" customHeight="1" x14ac:dyDescent="0.2"/>
    <row r="8702" ht="12.75" customHeight="1" x14ac:dyDescent="0.2"/>
    <row r="8703" ht="12.75" customHeight="1" x14ac:dyDescent="0.2"/>
    <row r="8704" ht="12.75" customHeight="1" x14ac:dyDescent="0.2"/>
    <row r="8705" ht="12.75" customHeight="1" x14ac:dyDescent="0.2"/>
    <row r="8706" ht="12.75" customHeight="1" x14ac:dyDescent="0.2"/>
    <row r="8707" ht="12.75" customHeight="1" x14ac:dyDescent="0.2"/>
    <row r="8708" ht="12.75" customHeight="1" x14ac:dyDescent="0.2"/>
    <row r="8709" ht="12.75" customHeight="1" x14ac:dyDescent="0.2"/>
    <row r="8710" ht="12.75" customHeight="1" x14ac:dyDescent="0.2"/>
    <row r="8711" ht="12.75" customHeight="1" x14ac:dyDescent="0.2"/>
    <row r="8712" ht="12.75" customHeight="1" x14ac:dyDescent="0.2"/>
    <row r="8713" ht="12.75" customHeight="1" x14ac:dyDescent="0.2"/>
    <row r="8714" ht="12.75" customHeight="1" x14ac:dyDescent="0.2"/>
    <row r="8715" ht="12.75" customHeight="1" x14ac:dyDescent="0.2"/>
    <row r="8716" ht="12.75" customHeight="1" x14ac:dyDescent="0.2"/>
    <row r="8717" ht="12.75" customHeight="1" x14ac:dyDescent="0.2"/>
    <row r="8718" ht="12.75" customHeight="1" x14ac:dyDescent="0.2"/>
    <row r="8719" ht="12.75" customHeight="1" x14ac:dyDescent="0.2"/>
    <row r="8720" ht="12.75" customHeight="1" x14ac:dyDescent="0.2"/>
    <row r="8721" ht="12.75" customHeight="1" x14ac:dyDescent="0.2"/>
    <row r="8722" ht="12.75" customHeight="1" x14ac:dyDescent="0.2"/>
    <row r="8723" ht="12.75" customHeight="1" x14ac:dyDescent="0.2"/>
    <row r="8724" ht="12.75" customHeight="1" x14ac:dyDescent="0.2"/>
    <row r="8725" ht="12.75" customHeight="1" x14ac:dyDescent="0.2"/>
    <row r="8726" ht="12.75" customHeight="1" x14ac:dyDescent="0.2"/>
    <row r="8727" ht="12.75" customHeight="1" x14ac:dyDescent="0.2"/>
    <row r="8728" ht="12.75" customHeight="1" x14ac:dyDescent="0.2"/>
    <row r="8729" ht="12.75" customHeight="1" x14ac:dyDescent="0.2"/>
    <row r="8730" ht="12.75" customHeight="1" x14ac:dyDescent="0.2"/>
    <row r="8731" ht="12.75" customHeight="1" x14ac:dyDescent="0.2"/>
    <row r="8732" ht="12.75" customHeight="1" x14ac:dyDescent="0.2"/>
    <row r="8733" ht="12.75" customHeight="1" x14ac:dyDescent="0.2"/>
    <row r="8734" ht="12.75" customHeight="1" x14ac:dyDescent="0.2"/>
    <row r="8735" ht="12.75" customHeight="1" x14ac:dyDescent="0.2"/>
    <row r="8736" ht="12.75" customHeight="1" x14ac:dyDescent="0.2"/>
    <row r="8737" ht="12.75" customHeight="1" x14ac:dyDescent="0.2"/>
    <row r="8738" ht="12.75" customHeight="1" x14ac:dyDescent="0.2"/>
    <row r="8739" ht="12.75" customHeight="1" x14ac:dyDescent="0.2"/>
    <row r="8740" ht="12.75" customHeight="1" x14ac:dyDescent="0.2"/>
    <row r="8741" ht="12.75" customHeight="1" x14ac:dyDescent="0.2"/>
    <row r="8742" ht="12.75" customHeight="1" x14ac:dyDescent="0.2"/>
    <row r="8743" ht="12.75" customHeight="1" x14ac:dyDescent="0.2"/>
    <row r="8744" ht="12.75" customHeight="1" x14ac:dyDescent="0.2"/>
    <row r="8745" ht="12.75" customHeight="1" x14ac:dyDescent="0.2"/>
    <row r="8746" ht="12.75" customHeight="1" x14ac:dyDescent="0.2"/>
    <row r="8747" ht="12.75" customHeight="1" x14ac:dyDescent="0.2"/>
    <row r="8748" ht="12.75" customHeight="1" x14ac:dyDescent="0.2"/>
    <row r="8749" ht="12.75" customHeight="1" x14ac:dyDescent="0.2"/>
    <row r="8750" ht="12.75" customHeight="1" x14ac:dyDescent="0.2"/>
    <row r="8751" ht="12.75" customHeight="1" x14ac:dyDescent="0.2"/>
    <row r="8752" ht="12.75" customHeight="1" x14ac:dyDescent="0.2"/>
    <row r="8753" ht="12.75" customHeight="1" x14ac:dyDescent="0.2"/>
    <row r="8754" ht="12.75" customHeight="1" x14ac:dyDescent="0.2"/>
    <row r="8755" ht="12.75" customHeight="1" x14ac:dyDescent="0.2"/>
    <row r="8756" ht="12.75" customHeight="1" x14ac:dyDescent="0.2"/>
    <row r="8757" ht="12.75" customHeight="1" x14ac:dyDescent="0.2"/>
    <row r="8758" ht="12.75" customHeight="1" x14ac:dyDescent="0.2"/>
    <row r="8759" ht="12.75" customHeight="1" x14ac:dyDescent="0.2"/>
    <row r="8760" ht="12.75" customHeight="1" x14ac:dyDescent="0.2"/>
    <row r="8761" ht="12.75" customHeight="1" x14ac:dyDescent="0.2"/>
    <row r="8762" ht="12.75" customHeight="1" x14ac:dyDescent="0.2"/>
    <row r="8763" ht="12.75" customHeight="1" x14ac:dyDescent="0.2"/>
    <row r="8764" ht="12.75" customHeight="1" x14ac:dyDescent="0.2"/>
    <row r="8765" ht="12.75" customHeight="1" x14ac:dyDescent="0.2"/>
    <row r="8766" ht="12.75" customHeight="1" x14ac:dyDescent="0.2"/>
    <row r="8767" ht="12.75" customHeight="1" x14ac:dyDescent="0.2"/>
    <row r="8768" ht="12.75" customHeight="1" x14ac:dyDescent="0.2"/>
    <row r="8769" ht="12.75" customHeight="1" x14ac:dyDescent="0.2"/>
    <row r="8770" ht="12.75" customHeight="1" x14ac:dyDescent="0.2"/>
    <row r="8771" ht="12.75" customHeight="1" x14ac:dyDescent="0.2"/>
    <row r="8772" ht="12.75" customHeight="1" x14ac:dyDescent="0.2"/>
    <row r="8773" ht="12.75" customHeight="1" x14ac:dyDescent="0.2"/>
    <row r="8774" ht="12.75" customHeight="1" x14ac:dyDescent="0.2"/>
    <row r="8775" ht="12.75" customHeight="1" x14ac:dyDescent="0.2"/>
    <row r="8776" ht="12.75" customHeight="1" x14ac:dyDescent="0.2"/>
    <row r="8777" ht="12.75" customHeight="1" x14ac:dyDescent="0.2"/>
    <row r="8778" ht="12.75" customHeight="1" x14ac:dyDescent="0.2"/>
    <row r="8779" ht="12.75" customHeight="1" x14ac:dyDescent="0.2"/>
    <row r="8780" ht="12.75" customHeight="1" x14ac:dyDescent="0.2"/>
    <row r="8781" ht="12.75" customHeight="1" x14ac:dyDescent="0.2"/>
    <row r="8782" ht="12.75" customHeight="1" x14ac:dyDescent="0.2"/>
    <row r="8783" ht="12.75" customHeight="1" x14ac:dyDescent="0.2"/>
    <row r="8784" ht="12.75" customHeight="1" x14ac:dyDescent="0.2"/>
    <row r="8785" ht="12.75" customHeight="1" x14ac:dyDescent="0.2"/>
    <row r="8786" ht="12.75" customHeight="1" x14ac:dyDescent="0.2"/>
    <row r="8787" ht="12.75" customHeight="1" x14ac:dyDescent="0.2"/>
    <row r="8788" ht="12.75" customHeight="1" x14ac:dyDescent="0.2"/>
    <row r="8789" ht="12.75" customHeight="1" x14ac:dyDescent="0.2"/>
    <row r="8790" ht="12.75" customHeight="1" x14ac:dyDescent="0.2"/>
    <row r="8791" ht="12.75" customHeight="1" x14ac:dyDescent="0.2"/>
    <row r="8792" ht="12.75" customHeight="1" x14ac:dyDescent="0.2"/>
    <row r="8793" ht="12.75" customHeight="1" x14ac:dyDescent="0.2"/>
    <row r="8794" ht="12.75" customHeight="1" x14ac:dyDescent="0.2"/>
    <row r="8795" ht="12.75" customHeight="1" x14ac:dyDescent="0.2"/>
    <row r="8796" ht="12.75" customHeight="1" x14ac:dyDescent="0.2"/>
    <row r="8797" ht="12.75" customHeight="1" x14ac:dyDescent="0.2"/>
    <row r="8798" ht="12.75" customHeight="1" x14ac:dyDescent="0.2"/>
    <row r="8799" ht="12.75" customHeight="1" x14ac:dyDescent="0.2"/>
    <row r="8800" ht="12.75" customHeight="1" x14ac:dyDescent="0.2"/>
    <row r="8801" ht="12.75" customHeight="1" x14ac:dyDescent="0.2"/>
    <row r="8802" ht="12.75" customHeight="1" x14ac:dyDescent="0.2"/>
    <row r="8803" ht="12.75" customHeight="1" x14ac:dyDescent="0.2"/>
    <row r="8804" ht="12.75" customHeight="1" x14ac:dyDescent="0.2"/>
    <row r="8805" ht="12.75" customHeight="1" x14ac:dyDescent="0.2"/>
    <row r="8806" ht="12.75" customHeight="1" x14ac:dyDescent="0.2"/>
    <row r="8807" ht="12.75" customHeight="1" x14ac:dyDescent="0.2"/>
    <row r="8808" ht="12.75" customHeight="1" x14ac:dyDescent="0.2"/>
    <row r="8809" ht="12.75" customHeight="1" x14ac:dyDescent="0.2"/>
    <row r="8810" ht="12.75" customHeight="1" x14ac:dyDescent="0.2"/>
    <row r="8811" ht="12.75" customHeight="1" x14ac:dyDescent="0.2"/>
    <row r="8812" ht="12.75" customHeight="1" x14ac:dyDescent="0.2"/>
    <row r="8813" ht="12.75" customHeight="1" x14ac:dyDescent="0.2"/>
    <row r="8814" ht="12.75" customHeight="1" x14ac:dyDescent="0.2"/>
    <row r="8815" ht="12.75" customHeight="1" x14ac:dyDescent="0.2"/>
    <row r="8816" ht="12.75" customHeight="1" x14ac:dyDescent="0.2"/>
    <row r="8817" ht="12.75" customHeight="1" x14ac:dyDescent="0.2"/>
    <row r="8818" ht="12.75" customHeight="1" x14ac:dyDescent="0.2"/>
    <row r="8819" ht="12.75" customHeight="1" x14ac:dyDescent="0.2"/>
    <row r="8820" ht="12.75" customHeight="1" x14ac:dyDescent="0.2"/>
    <row r="8821" ht="12.75" customHeight="1" x14ac:dyDescent="0.2"/>
    <row r="8822" ht="12.75" customHeight="1" x14ac:dyDescent="0.2"/>
    <row r="8823" ht="12.75" customHeight="1" x14ac:dyDescent="0.2"/>
    <row r="8824" ht="12.75" customHeight="1" x14ac:dyDescent="0.2"/>
    <row r="8825" ht="12.75" customHeight="1" x14ac:dyDescent="0.2"/>
    <row r="8826" ht="12.75" customHeight="1" x14ac:dyDescent="0.2"/>
    <row r="8827" ht="12.75" customHeight="1" x14ac:dyDescent="0.2"/>
    <row r="8828" ht="12.75" customHeight="1" x14ac:dyDescent="0.2"/>
    <row r="8829" ht="12.75" customHeight="1" x14ac:dyDescent="0.2"/>
    <row r="8830" ht="12.75" customHeight="1" x14ac:dyDescent="0.2"/>
    <row r="8831" ht="12.75" customHeight="1" x14ac:dyDescent="0.2"/>
    <row r="8832" ht="12.75" customHeight="1" x14ac:dyDescent="0.2"/>
    <row r="8833" ht="12.75" customHeight="1" x14ac:dyDescent="0.2"/>
    <row r="8834" ht="12.75" customHeight="1" x14ac:dyDescent="0.2"/>
    <row r="8835" ht="12.75" customHeight="1" x14ac:dyDescent="0.2"/>
    <row r="8836" ht="12.75" customHeight="1" x14ac:dyDescent="0.2"/>
    <row r="8837" ht="12.75" customHeight="1" x14ac:dyDescent="0.2"/>
    <row r="8838" ht="12.75" customHeight="1" x14ac:dyDescent="0.2"/>
    <row r="8839" ht="12.75" customHeight="1" x14ac:dyDescent="0.2"/>
    <row r="8840" ht="12.75" customHeight="1" x14ac:dyDescent="0.2"/>
    <row r="8841" ht="12.75" customHeight="1" x14ac:dyDescent="0.2"/>
    <row r="8842" ht="12.75" customHeight="1" x14ac:dyDescent="0.2"/>
    <row r="8843" ht="12.75" customHeight="1" x14ac:dyDescent="0.2"/>
    <row r="8844" ht="12.75" customHeight="1" x14ac:dyDescent="0.2"/>
    <row r="8845" ht="12.75" customHeight="1" x14ac:dyDescent="0.2"/>
    <row r="8846" ht="12.75" customHeight="1" x14ac:dyDescent="0.2"/>
    <row r="8847" ht="12.75" customHeight="1" x14ac:dyDescent="0.2"/>
    <row r="8848" ht="12.75" customHeight="1" x14ac:dyDescent="0.2"/>
    <row r="8849" ht="12.75" customHeight="1" x14ac:dyDescent="0.2"/>
    <row r="8850" ht="12.75" customHeight="1" x14ac:dyDescent="0.2"/>
    <row r="8851" ht="12.75" customHeight="1" x14ac:dyDescent="0.2"/>
    <row r="8852" ht="12.75" customHeight="1" x14ac:dyDescent="0.2"/>
    <row r="8853" ht="12.75" customHeight="1" x14ac:dyDescent="0.2"/>
    <row r="8854" ht="12.75" customHeight="1" x14ac:dyDescent="0.2"/>
    <row r="8855" ht="12.75" customHeight="1" x14ac:dyDescent="0.2"/>
    <row r="8856" ht="12.75" customHeight="1" x14ac:dyDescent="0.2"/>
    <row r="8857" ht="12.75" customHeight="1" x14ac:dyDescent="0.2"/>
    <row r="8858" ht="12.75" customHeight="1" x14ac:dyDescent="0.2"/>
    <row r="8859" ht="12.75" customHeight="1" x14ac:dyDescent="0.2"/>
    <row r="8860" ht="12.75" customHeight="1" x14ac:dyDescent="0.2"/>
    <row r="8861" ht="12.75" customHeight="1" x14ac:dyDescent="0.2"/>
    <row r="8862" ht="12.75" customHeight="1" x14ac:dyDescent="0.2"/>
    <row r="8863" ht="12.75" customHeight="1" x14ac:dyDescent="0.2"/>
    <row r="8864" ht="12.75" customHeight="1" x14ac:dyDescent="0.2"/>
    <row r="8865" ht="12.75" customHeight="1" x14ac:dyDescent="0.2"/>
    <row r="8866" ht="12.75" customHeight="1" x14ac:dyDescent="0.2"/>
    <row r="8867" ht="12.75" customHeight="1" x14ac:dyDescent="0.2"/>
    <row r="8868" ht="12.75" customHeight="1" x14ac:dyDescent="0.2"/>
    <row r="8869" ht="12.75" customHeight="1" x14ac:dyDescent="0.2"/>
    <row r="8870" ht="12.75" customHeight="1" x14ac:dyDescent="0.2"/>
    <row r="8871" ht="12.75" customHeight="1" x14ac:dyDescent="0.2"/>
    <row r="8872" ht="12.75" customHeight="1" x14ac:dyDescent="0.2"/>
    <row r="8873" ht="12.75" customHeight="1" x14ac:dyDescent="0.2"/>
    <row r="8874" ht="12.75" customHeight="1" x14ac:dyDescent="0.2"/>
    <row r="8875" ht="12.75" customHeight="1" x14ac:dyDescent="0.2"/>
    <row r="8876" ht="12.75" customHeight="1" x14ac:dyDescent="0.2"/>
    <row r="8877" ht="12.75" customHeight="1" x14ac:dyDescent="0.2"/>
    <row r="8878" ht="12.75" customHeight="1" x14ac:dyDescent="0.2"/>
    <row r="8879" ht="12.75" customHeight="1" x14ac:dyDescent="0.2"/>
    <row r="8880" ht="12.75" customHeight="1" x14ac:dyDescent="0.2"/>
    <row r="8881" ht="12.75" customHeight="1" x14ac:dyDescent="0.2"/>
    <row r="8882" ht="12.75" customHeight="1" x14ac:dyDescent="0.2"/>
    <row r="8883" ht="12.75" customHeight="1" x14ac:dyDescent="0.2"/>
    <row r="8884" ht="12.75" customHeight="1" x14ac:dyDescent="0.2"/>
    <row r="8885" ht="12.75" customHeight="1" x14ac:dyDescent="0.2"/>
    <row r="8886" ht="12.75" customHeight="1" x14ac:dyDescent="0.2"/>
    <row r="8887" ht="12.75" customHeight="1" x14ac:dyDescent="0.2"/>
    <row r="8888" ht="12.75" customHeight="1" x14ac:dyDescent="0.2"/>
    <row r="8889" ht="12.75" customHeight="1" x14ac:dyDescent="0.2"/>
    <row r="8890" ht="12.75" customHeight="1" x14ac:dyDescent="0.2"/>
    <row r="8891" ht="12.75" customHeight="1" x14ac:dyDescent="0.2"/>
    <row r="8892" ht="12.75" customHeight="1" x14ac:dyDescent="0.2"/>
    <row r="8893" ht="12.75" customHeight="1" x14ac:dyDescent="0.2"/>
    <row r="8894" ht="12.75" customHeight="1" x14ac:dyDescent="0.2"/>
    <row r="8895" ht="12.75" customHeight="1" x14ac:dyDescent="0.2"/>
    <row r="8896" ht="12.75" customHeight="1" x14ac:dyDescent="0.2"/>
    <row r="8897" ht="12.75" customHeight="1" x14ac:dyDescent="0.2"/>
    <row r="8898" ht="12.75" customHeight="1" x14ac:dyDescent="0.2"/>
    <row r="8899" ht="12.75" customHeight="1" x14ac:dyDescent="0.2"/>
    <row r="8900" ht="12.75" customHeight="1" x14ac:dyDescent="0.2"/>
    <row r="8901" ht="12.75" customHeight="1" x14ac:dyDescent="0.2"/>
    <row r="8902" ht="12.75" customHeight="1" x14ac:dyDescent="0.2"/>
    <row r="8903" ht="12.75" customHeight="1" x14ac:dyDescent="0.2"/>
    <row r="8904" ht="12.75" customHeight="1" x14ac:dyDescent="0.2"/>
    <row r="8905" ht="12.75" customHeight="1" x14ac:dyDescent="0.2"/>
    <row r="8906" ht="12.75" customHeight="1" x14ac:dyDescent="0.2"/>
    <row r="8907" ht="12.75" customHeight="1" x14ac:dyDescent="0.2"/>
    <row r="8908" ht="12.75" customHeight="1" x14ac:dyDescent="0.2"/>
    <row r="8909" ht="12.75" customHeight="1" x14ac:dyDescent="0.2"/>
    <row r="8910" ht="12.75" customHeight="1" x14ac:dyDescent="0.2"/>
    <row r="8911" ht="12.75" customHeight="1" x14ac:dyDescent="0.2"/>
    <row r="8912" ht="12.75" customHeight="1" x14ac:dyDescent="0.2"/>
    <row r="8913" ht="12.75" customHeight="1" x14ac:dyDescent="0.2"/>
    <row r="8914" ht="12.75" customHeight="1" x14ac:dyDescent="0.2"/>
    <row r="8915" ht="12.75" customHeight="1" x14ac:dyDescent="0.2"/>
    <row r="8916" ht="12.75" customHeight="1" x14ac:dyDescent="0.2"/>
    <row r="8917" ht="12.75" customHeight="1" x14ac:dyDescent="0.2"/>
    <row r="8918" ht="12.75" customHeight="1" x14ac:dyDescent="0.2"/>
    <row r="8919" ht="12.75" customHeight="1" x14ac:dyDescent="0.2"/>
    <row r="8920" ht="12.75" customHeight="1" x14ac:dyDescent="0.2"/>
    <row r="8921" ht="12.75" customHeight="1" x14ac:dyDescent="0.2"/>
    <row r="8922" ht="12.75" customHeight="1" x14ac:dyDescent="0.2"/>
    <row r="8923" ht="12.75" customHeight="1" x14ac:dyDescent="0.2"/>
    <row r="8924" ht="12.75" customHeight="1" x14ac:dyDescent="0.2"/>
    <row r="8925" ht="12.75" customHeight="1" x14ac:dyDescent="0.2"/>
    <row r="8926" ht="12.75" customHeight="1" x14ac:dyDescent="0.2"/>
    <row r="8927" ht="12.75" customHeight="1" x14ac:dyDescent="0.2"/>
    <row r="8928" ht="12.75" customHeight="1" x14ac:dyDescent="0.2"/>
    <row r="8929" ht="12.75" customHeight="1" x14ac:dyDescent="0.2"/>
    <row r="8930" ht="12.75" customHeight="1" x14ac:dyDescent="0.2"/>
    <row r="8931" ht="12.75" customHeight="1" x14ac:dyDescent="0.2"/>
    <row r="8932" ht="12.75" customHeight="1" x14ac:dyDescent="0.2"/>
    <row r="8933" ht="12.75" customHeight="1" x14ac:dyDescent="0.2"/>
    <row r="8934" ht="12.75" customHeight="1" x14ac:dyDescent="0.2"/>
    <row r="8935" ht="12.75" customHeight="1" x14ac:dyDescent="0.2"/>
    <row r="8936" ht="12.75" customHeight="1" x14ac:dyDescent="0.2"/>
    <row r="8937" ht="12.75" customHeight="1" x14ac:dyDescent="0.2"/>
    <row r="8938" ht="12.75" customHeight="1" x14ac:dyDescent="0.2"/>
    <row r="8939" ht="12.75" customHeight="1" x14ac:dyDescent="0.2"/>
    <row r="8940" ht="12.75" customHeight="1" x14ac:dyDescent="0.2"/>
    <row r="8941" ht="12.75" customHeight="1" x14ac:dyDescent="0.2"/>
    <row r="8942" ht="12.75" customHeight="1" x14ac:dyDescent="0.2"/>
    <row r="8943" ht="12.75" customHeight="1" x14ac:dyDescent="0.2"/>
    <row r="8944" ht="12.75" customHeight="1" x14ac:dyDescent="0.2"/>
    <row r="8945" ht="12.75" customHeight="1" x14ac:dyDescent="0.2"/>
    <row r="8946" ht="12.75" customHeight="1" x14ac:dyDescent="0.2"/>
    <row r="8947" ht="12.75" customHeight="1" x14ac:dyDescent="0.2"/>
    <row r="8948" ht="12.75" customHeight="1" x14ac:dyDescent="0.2"/>
    <row r="8949" ht="12.75" customHeight="1" x14ac:dyDescent="0.2"/>
    <row r="8950" ht="12.75" customHeight="1" x14ac:dyDescent="0.2"/>
    <row r="8951" ht="12.75" customHeight="1" x14ac:dyDescent="0.2"/>
    <row r="8952" ht="12.75" customHeight="1" x14ac:dyDescent="0.2"/>
    <row r="8953" ht="12.75" customHeight="1" x14ac:dyDescent="0.2"/>
    <row r="8954" ht="12.75" customHeight="1" x14ac:dyDescent="0.2"/>
    <row r="8955" ht="12.75" customHeight="1" x14ac:dyDescent="0.2"/>
    <row r="8956" ht="12.75" customHeight="1" x14ac:dyDescent="0.2"/>
    <row r="8957" ht="12.75" customHeight="1" x14ac:dyDescent="0.2"/>
    <row r="8958" ht="12.75" customHeight="1" x14ac:dyDescent="0.2"/>
    <row r="8959" ht="12.75" customHeight="1" x14ac:dyDescent="0.2"/>
    <row r="8960" ht="12.75" customHeight="1" x14ac:dyDescent="0.2"/>
    <row r="8961" ht="12.75" customHeight="1" x14ac:dyDescent="0.2"/>
    <row r="8962" ht="12.75" customHeight="1" x14ac:dyDescent="0.2"/>
    <row r="8963" ht="12.75" customHeight="1" x14ac:dyDescent="0.2"/>
    <row r="8964" ht="12.75" customHeight="1" x14ac:dyDescent="0.2"/>
    <row r="8965" ht="12.75" customHeight="1" x14ac:dyDescent="0.2"/>
    <row r="8966" ht="12.75" customHeight="1" x14ac:dyDescent="0.2"/>
    <row r="8967" ht="12.75" customHeight="1" x14ac:dyDescent="0.2"/>
    <row r="8968" ht="12.75" customHeight="1" x14ac:dyDescent="0.2"/>
    <row r="8969" ht="12.75" customHeight="1" x14ac:dyDescent="0.2"/>
    <row r="8970" ht="12.75" customHeight="1" x14ac:dyDescent="0.2"/>
    <row r="8971" ht="12.75" customHeight="1" x14ac:dyDescent="0.2"/>
    <row r="8972" ht="12.75" customHeight="1" x14ac:dyDescent="0.2"/>
    <row r="8973" ht="12.75" customHeight="1" x14ac:dyDescent="0.2"/>
    <row r="8974" ht="12.75" customHeight="1" x14ac:dyDescent="0.2"/>
    <row r="8975" ht="12.75" customHeight="1" x14ac:dyDescent="0.2"/>
    <row r="8976" ht="12.75" customHeight="1" x14ac:dyDescent="0.2"/>
    <row r="8977" ht="12.75" customHeight="1" x14ac:dyDescent="0.2"/>
    <row r="8978" ht="12.75" customHeight="1" x14ac:dyDescent="0.2"/>
    <row r="8979" ht="12.75" customHeight="1" x14ac:dyDescent="0.2"/>
    <row r="8980" ht="12.75" customHeight="1" x14ac:dyDescent="0.2"/>
    <row r="8981" ht="12.75" customHeight="1" x14ac:dyDescent="0.2"/>
    <row r="8982" ht="12.75" customHeight="1" x14ac:dyDescent="0.2"/>
    <row r="8983" ht="12.75" customHeight="1" x14ac:dyDescent="0.2"/>
    <row r="8984" ht="12.75" customHeight="1" x14ac:dyDescent="0.2"/>
    <row r="8985" ht="12.75" customHeight="1" x14ac:dyDescent="0.2"/>
    <row r="8986" ht="12.75" customHeight="1" x14ac:dyDescent="0.2"/>
    <row r="8987" ht="12.75" customHeight="1" x14ac:dyDescent="0.2"/>
    <row r="8988" ht="12.75" customHeight="1" x14ac:dyDescent="0.2"/>
    <row r="8989" ht="12.75" customHeight="1" x14ac:dyDescent="0.2"/>
    <row r="8990" ht="12.75" customHeight="1" x14ac:dyDescent="0.2"/>
    <row r="8991" ht="12.75" customHeight="1" x14ac:dyDescent="0.2"/>
    <row r="8992" ht="12.75" customHeight="1" x14ac:dyDescent="0.2"/>
    <row r="8993" ht="12.75" customHeight="1" x14ac:dyDescent="0.2"/>
    <row r="8994" ht="12.75" customHeight="1" x14ac:dyDescent="0.2"/>
    <row r="8995" ht="12.75" customHeight="1" x14ac:dyDescent="0.2"/>
    <row r="8996" ht="12.75" customHeight="1" x14ac:dyDescent="0.2"/>
    <row r="8997" ht="12.75" customHeight="1" x14ac:dyDescent="0.2"/>
    <row r="8998" ht="12.75" customHeight="1" x14ac:dyDescent="0.2"/>
    <row r="8999" ht="12.75" customHeight="1" x14ac:dyDescent="0.2"/>
    <row r="9000" ht="12.75" customHeight="1" x14ac:dyDescent="0.2"/>
    <row r="9001" ht="12.75" customHeight="1" x14ac:dyDescent="0.2"/>
    <row r="9002" ht="12.75" customHeight="1" x14ac:dyDescent="0.2"/>
    <row r="9003" ht="12.75" customHeight="1" x14ac:dyDescent="0.2"/>
    <row r="9004" ht="12.75" customHeight="1" x14ac:dyDescent="0.2"/>
    <row r="9005" ht="12.75" customHeight="1" x14ac:dyDescent="0.2"/>
    <row r="9006" ht="12.75" customHeight="1" x14ac:dyDescent="0.2"/>
    <row r="9007" ht="12.75" customHeight="1" x14ac:dyDescent="0.2"/>
    <row r="9008" ht="12.75" customHeight="1" x14ac:dyDescent="0.2"/>
    <row r="9009" ht="12.75" customHeight="1" x14ac:dyDescent="0.2"/>
    <row r="9010" ht="12.75" customHeight="1" x14ac:dyDescent="0.2"/>
    <row r="9011" ht="12.75" customHeight="1" x14ac:dyDescent="0.2"/>
    <row r="9012" ht="12.75" customHeight="1" x14ac:dyDescent="0.2"/>
    <row r="9013" ht="12.75" customHeight="1" x14ac:dyDescent="0.2"/>
    <row r="9014" ht="12.75" customHeight="1" x14ac:dyDescent="0.2"/>
    <row r="9015" ht="12.75" customHeight="1" x14ac:dyDescent="0.2"/>
    <row r="9016" ht="12.75" customHeight="1" x14ac:dyDescent="0.2"/>
    <row r="9017" ht="12.75" customHeight="1" x14ac:dyDescent="0.2"/>
    <row r="9018" ht="12.75" customHeight="1" x14ac:dyDescent="0.2"/>
    <row r="9019" ht="12.75" customHeight="1" x14ac:dyDescent="0.2"/>
    <row r="9020" ht="12.75" customHeight="1" x14ac:dyDescent="0.2"/>
    <row r="9021" ht="12.75" customHeight="1" x14ac:dyDescent="0.2"/>
    <row r="9022" ht="12.75" customHeight="1" x14ac:dyDescent="0.2"/>
    <row r="9023" ht="12.75" customHeight="1" x14ac:dyDescent="0.2"/>
    <row r="9024" ht="12.75" customHeight="1" x14ac:dyDescent="0.2"/>
    <row r="9025" ht="12.75" customHeight="1" x14ac:dyDescent="0.2"/>
    <row r="9026" ht="12.75" customHeight="1" x14ac:dyDescent="0.2"/>
    <row r="9027" ht="12.75" customHeight="1" x14ac:dyDescent="0.2"/>
    <row r="9028" ht="12.75" customHeight="1" x14ac:dyDescent="0.2"/>
    <row r="9029" ht="12.75" customHeight="1" x14ac:dyDescent="0.2"/>
    <row r="9030" ht="12.75" customHeight="1" x14ac:dyDescent="0.2"/>
    <row r="9031" ht="12.75" customHeight="1" x14ac:dyDescent="0.2"/>
    <row r="9032" ht="12.75" customHeight="1" x14ac:dyDescent="0.2"/>
    <row r="9033" ht="12.75" customHeight="1" x14ac:dyDescent="0.2"/>
    <row r="9034" ht="12.75" customHeight="1" x14ac:dyDescent="0.2"/>
    <row r="9035" ht="12.75" customHeight="1" x14ac:dyDescent="0.2"/>
    <row r="9036" ht="12.75" customHeight="1" x14ac:dyDescent="0.2"/>
    <row r="9037" ht="12.75" customHeight="1" x14ac:dyDescent="0.2"/>
    <row r="9038" ht="12.75" customHeight="1" x14ac:dyDescent="0.2"/>
    <row r="9039" ht="12.75" customHeight="1" x14ac:dyDescent="0.2"/>
    <row r="9040" ht="12.75" customHeight="1" x14ac:dyDescent="0.2"/>
    <row r="9041" ht="12.75" customHeight="1" x14ac:dyDescent="0.2"/>
    <row r="9042" ht="12.75" customHeight="1" x14ac:dyDescent="0.2"/>
    <row r="9043" ht="12.75" customHeight="1" x14ac:dyDescent="0.2"/>
    <row r="9044" ht="12.75" customHeight="1" x14ac:dyDescent="0.2"/>
    <row r="9045" ht="12.75" customHeight="1" x14ac:dyDescent="0.2"/>
    <row r="9046" ht="12.75" customHeight="1" x14ac:dyDescent="0.2"/>
    <row r="9047" ht="12.75" customHeight="1" x14ac:dyDescent="0.2"/>
    <row r="9048" ht="12.75" customHeight="1" x14ac:dyDescent="0.2"/>
    <row r="9049" ht="12.75" customHeight="1" x14ac:dyDescent="0.2"/>
    <row r="9050" ht="12.75" customHeight="1" x14ac:dyDescent="0.2"/>
    <row r="9051" ht="12.75" customHeight="1" x14ac:dyDescent="0.2"/>
    <row r="9052" ht="12.75" customHeight="1" x14ac:dyDescent="0.2"/>
    <row r="9053" ht="12.75" customHeight="1" x14ac:dyDescent="0.2"/>
    <row r="9054" ht="12.75" customHeight="1" x14ac:dyDescent="0.2"/>
    <row r="9055" ht="12.75" customHeight="1" x14ac:dyDescent="0.2"/>
    <row r="9056" ht="12.75" customHeight="1" x14ac:dyDescent="0.2"/>
    <row r="9057" ht="12.75" customHeight="1" x14ac:dyDescent="0.2"/>
    <row r="9058" ht="12.75" customHeight="1" x14ac:dyDescent="0.2"/>
    <row r="9059" ht="12.75" customHeight="1" x14ac:dyDescent="0.2"/>
    <row r="9060" ht="12.75" customHeight="1" x14ac:dyDescent="0.2"/>
    <row r="9061" ht="12.75" customHeight="1" x14ac:dyDescent="0.2"/>
    <row r="9062" ht="12.75" customHeight="1" x14ac:dyDescent="0.2"/>
    <row r="9063" ht="12.75" customHeight="1" x14ac:dyDescent="0.2"/>
    <row r="9064" ht="12.75" customHeight="1" x14ac:dyDescent="0.2"/>
    <row r="9065" ht="12.75" customHeight="1" x14ac:dyDescent="0.2"/>
    <row r="9066" ht="12.75" customHeight="1" x14ac:dyDescent="0.2"/>
    <row r="9067" ht="12.75" customHeight="1" x14ac:dyDescent="0.2"/>
    <row r="9068" ht="12.75" customHeight="1" x14ac:dyDescent="0.2"/>
    <row r="9069" ht="12.75" customHeight="1" x14ac:dyDescent="0.2"/>
    <row r="9070" ht="12.75" customHeight="1" x14ac:dyDescent="0.2"/>
    <row r="9071" ht="12.75" customHeight="1" x14ac:dyDescent="0.2"/>
    <row r="9072" ht="12.75" customHeight="1" x14ac:dyDescent="0.2"/>
    <row r="9073" ht="12.75" customHeight="1" x14ac:dyDescent="0.2"/>
    <row r="9074" ht="12.75" customHeight="1" x14ac:dyDescent="0.2"/>
    <row r="9075" ht="12.75" customHeight="1" x14ac:dyDescent="0.2"/>
    <row r="9076" ht="12.75" customHeight="1" x14ac:dyDescent="0.2"/>
    <row r="9077" ht="12.75" customHeight="1" x14ac:dyDescent="0.2"/>
    <row r="9078" ht="12.75" customHeight="1" x14ac:dyDescent="0.2"/>
    <row r="9079" ht="12.75" customHeight="1" x14ac:dyDescent="0.2"/>
    <row r="9080" ht="12.75" customHeight="1" x14ac:dyDescent="0.2"/>
    <row r="9081" ht="12.75" customHeight="1" x14ac:dyDescent="0.2"/>
    <row r="9082" ht="12.75" customHeight="1" x14ac:dyDescent="0.2"/>
    <row r="9083" ht="12.75" customHeight="1" x14ac:dyDescent="0.2"/>
    <row r="9084" ht="12.75" customHeight="1" x14ac:dyDescent="0.2"/>
    <row r="9085" ht="12.75" customHeight="1" x14ac:dyDescent="0.2"/>
    <row r="9086" ht="12.75" customHeight="1" x14ac:dyDescent="0.2"/>
    <row r="9087" ht="12.75" customHeight="1" x14ac:dyDescent="0.2"/>
    <row r="9088" ht="12.75" customHeight="1" x14ac:dyDescent="0.2"/>
    <row r="9089" ht="12.75" customHeight="1" x14ac:dyDescent="0.2"/>
    <row r="9090" ht="12.75" customHeight="1" x14ac:dyDescent="0.2"/>
    <row r="9091" ht="12.75" customHeight="1" x14ac:dyDescent="0.2"/>
    <row r="9092" ht="12.75" customHeight="1" x14ac:dyDescent="0.2"/>
    <row r="9093" ht="12.75" customHeight="1" x14ac:dyDescent="0.2"/>
    <row r="9094" ht="12.75" customHeight="1" x14ac:dyDescent="0.2"/>
    <row r="9095" ht="12.75" customHeight="1" x14ac:dyDescent="0.2"/>
    <row r="9096" ht="12.75" customHeight="1" x14ac:dyDescent="0.2"/>
    <row r="9097" ht="12.75" customHeight="1" x14ac:dyDescent="0.2"/>
    <row r="9098" ht="12.75" customHeight="1" x14ac:dyDescent="0.2"/>
    <row r="9099" ht="12.75" customHeight="1" x14ac:dyDescent="0.2"/>
    <row r="9100" ht="12.75" customHeight="1" x14ac:dyDescent="0.2"/>
    <row r="9101" ht="12.75" customHeight="1" x14ac:dyDescent="0.2"/>
    <row r="9102" ht="12.75" customHeight="1" x14ac:dyDescent="0.2"/>
    <row r="9103" ht="12.75" customHeight="1" x14ac:dyDescent="0.2"/>
    <row r="9104" ht="12.75" customHeight="1" x14ac:dyDescent="0.2"/>
    <row r="9105" ht="12.75" customHeight="1" x14ac:dyDescent="0.2"/>
    <row r="9106" ht="12.75" customHeight="1" x14ac:dyDescent="0.2"/>
    <row r="9107" ht="12.75" customHeight="1" x14ac:dyDescent="0.2"/>
    <row r="9108" ht="12.75" customHeight="1" x14ac:dyDescent="0.2"/>
    <row r="9109" ht="12.75" customHeight="1" x14ac:dyDescent="0.2"/>
    <row r="9110" ht="12.75" customHeight="1" x14ac:dyDescent="0.2"/>
    <row r="9111" ht="12.75" customHeight="1" x14ac:dyDescent="0.2"/>
    <row r="9112" ht="12.75" customHeight="1" x14ac:dyDescent="0.2"/>
    <row r="9113" ht="12.75" customHeight="1" x14ac:dyDescent="0.2"/>
    <row r="9114" ht="12.75" customHeight="1" x14ac:dyDescent="0.2"/>
    <row r="9115" ht="12.75" customHeight="1" x14ac:dyDescent="0.2"/>
    <row r="9116" ht="12.75" customHeight="1" x14ac:dyDescent="0.2"/>
    <row r="9117" ht="12.75" customHeight="1" x14ac:dyDescent="0.2"/>
    <row r="9118" ht="12.75" customHeight="1" x14ac:dyDescent="0.2"/>
    <row r="9119" ht="12.75" customHeight="1" x14ac:dyDescent="0.2"/>
    <row r="9120" ht="12.75" customHeight="1" x14ac:dyDescent="0.2"/>
    <row r="9121" ht="12.75" customHeight="1" x14ac:dyDescent="0.2"/>
    <row r="9122" ht="12.75" customHeight="1" x14ac:dyDescent="0.2"/>
    <row r="9123" ht="12.75" customHeight="1" x14ac:dyDescent="0.2"/>
    <row r="9124" ht="12.75" customHeight="1" x14ac:dyDescent="0.2"/>
    <row r="9125" ht="12.75" customHeight="1" x14ac:dyDescent="0.2"/>
    <row r="9126" ht="12.75" customHeight="1" x14ac:dyDescent="0.2"/>
    <row r="9127" ht="12.75" customHeight="1" x14ac:dyDescent="0.2"/>
    <row r="9128" ht="12.75" customHeight="1" x14ac:dyDescent="0.2"/>
    <row r="9129" ht="12.75" customHeight="1" x14ac:dyDescent="0.2"/>
    <row r="9130" ht="12.75" customHeight="1" x14ac:dyDescent="0.2"/>
    <row r="9131" ht="12.75" customHeight="1" x14ac:dyDescent="0.2"/>
    <row r="9132" ht="12.75" customHeight="1" x14ac:dyDescent="0.2"/>
    <row r="9133" ht="12.75" customHeight="1" x14ac:dyDescent="0.2"/>
    <row r="9134" ht="12.75" customHeight="1" x14ac:dyDescent="0.2"/>
    <row r="9135" ht="12.75" customHeight="1" x14ac:dyDescent="0.2"/>
    <row r="9136" ht="12.75" customHeight="1" x14ac:dyDescent="0.2"/>
    <row r="9137" ht="12.75" customHeight="1" x14ac:dyDescent="0.2"/>
    <row r="9138" ht="12.75" customHeight="1" x14ac:dyDescent="0.2"/>
    <row r="9139" ht="12.75" customHeight="1" x14ac:dyDescent="0.2"/>
    <row r="9140" ht="12.75" customHeight="1" x14ac:dyDescent="0.2"/>
    <row r="9141" ht="12.75" customHeight="1" x14ac:dyDescent="0.2"/>
    <row r="9142" ht="12.75" customHeight="1" x14ac:dyDescent="0.2"/>
    <row r="9143" ht="12.75" customHeight="1" x14ac:dyDescent="0.2"/>
    <row r="9144" ht="12.75" customHeight="1" x14ac:dyDescent="0.2"/>
    <row r="9145" ht="12.75" customHeight="1" x14ac:dyDescent="0.2"/>
    <row r="9146" ht="12.75" customHeight="1" x14ac:dyDescent="0.2"/>
    <row r="9147" ht="12.75" customHeight="1" x14ac:dyDescent="0.2"/>
    <row r="9148" ht="12.75" customHeight="1" x14ac:dyDescent="0.2"/>
    <row r="9149" ht="12.75" customHeight="1" x14ac:dyDescent="0.2"/>
    <row r="9150" ht="12.75" customHeight="1" x14ac:dyDescent="0.2"/>
    <row r="9151" ht="12.75" customHeight="1" x14ac:dyDescent="0.2"/>
    <row r="9152" ht="12.75" customHeight="1" x14ac:dyDescent="0.2"/>
    <row r="9153" ht="12.75" customHeight="1" x14ac:dyDescent="0.2"/>
    <row r="9154" ht="12.75" customHeight="1" x14ac:dyDescent="0.2"/>
    <row r="9155" ht="12.75" customHeight="1" x14ac:dyDescent="0.2"/>
    <row r="9156" ht="12.75" customHeight="1" x14ac:dyDescent="0.2"/>
    <row r="9157" ht="12.75" customHeight="1" x14ac:dyDescent="0.2"/>
    <row r="9158" ht="12.75" customHeight="1" x14ac:dyDescent="0.2"/>
    <row r="9159" ht="12.75" customHeight="1" x14ac:dyDescent="0.2"/>
    <row r="9160" ht="12.75" customHeight="1" x14ac:dyDescent="0.2"/>
    <row r="9161" ht="12.75" customHeight="1" x14ac:dyDescent="0.2"/>
    <row r="9162" ht="12.75" customHeight="1" x14ac:dyDescent="0.2"/>
    <row r="9163" ht="12.75" customHeight="1" x14ac:dyDescent="0.2"/>
    <row r="9164" ht="12.75" customHeight="1" x14ac:dyDescent="0.2"/>
    <row r="9165" ht="12.75" customHeight="1" x14ac:dyDescent="0.2"/>
    <row r="9166" ht="12.75" customHeight="1" x14ac:dyDescent="0.2"/>
    <row r="9167" ht="12.75" customHeight="1" x14ac:dyDescent="0.2"/>
    <row r="9168" ht="12.75" customHeight="1" x14ac:dyDescent="0.2"/>
    <row r="9169" ht="12.75" customHeight="1" x14ac:dyDescent="0.2"/>
    <row r="9170" ht="12.75" customHeight="1" x14ac:dyDescent="0.2"/>
    <row r="9171" ht="12.75" customHeight="1" x14ac:dyDescent="0.2"/>
    <row r="9172" ht="12.75" customHeight="1" x14ac:dyDescent="0.2"/>
    <row r="9173" ht="12.75" customHeight="1" x14ac:dyDescent="0.2"/>
    <row r="9174" ht="12.75" customHeight="1" x14ac:dyDescent="0.2"/>
    <row r="9175" ht="12.75" customHeight="1" x14ac:dyDescent="0.2"/>
    <row r="9176" ht="12.75" customHeight="1" x14ac:dyDescent="0.2"/>
    <row r="9177" ht="12.75" customHeight="1" x14ac:dyDescent="0.2"/>
    <row r="9178" ht="12.75" customHeight="1" x14ac:dyDescent="0.2"/>
    <row r="9179" ht="12.75" customHeight="1" x14ac:dyDescent="0.2"/>
    <row r="9180" ht="12.75" customHeight="1" x14ac:dyDescent="0.2"/>
    <row r="9181" ht="12.75" customHeight="1" x14ac:dyDescent="0.2"/>
    <row r="9182" ht="12.75" customHeight="1" x14ac:dyDescent="0.2"/>
    <row r="9183" ht="12.75" customHeight="1" x14ac:dyDescent="0.2"/>
    <row r="9184" ht="12.75" customHeight="1" x14ac:dyDescent="0.2"/>
    <row r="9185" ht="12.75" customHeight="1" x14ac:dyDescent="0.2"/>
    <row r="9186" ht="12.75" customHeight="1" x14ac:dyDescent="0.2"/>
    <row r="9187" ht="12.75" customHeight="1" x14ac:dyDescent="0.2"/>
    <row r="9188" ht="12.75" customHeight="1" x14ac:dyDescent="0.2"/>
    <row r="9189" ht="12.75" customHeight="1" x14ac:dyDescent="0.2"/>
    <row r="9190" ht="12.75" customHeight="1" x14ac:dyDescent="0.2"/>
    <row r="9191" ht="12.75" customHeight="1" x14ac:dyDescent="0.2"/>
    <row r="9192" ht="12.75" customHeight="1" x14ac:dyDescent="0.2"/>
    <row r="9193" ht="12.75" customHeight="1" x14ac:dyDescent="0.2"/>
    <row r="9194" ht="12.75" customHeight="1" x14ac:dyDescent="0.2"/>
    <row r="9195" ht="12.75" customHeight="1" x14ac:dyDescent="0.2"/>
    <row r="9196" ht="12.75" customHeight="1" x14ac:dyDescent="0.2"/>
    <row r="9197" ht="12.75" customHeight="1" x14ac:dyDescent="0.2"/>
    <row r="9198" ht="12.75" customHeight="1" x14ac:dyDescent="0.2"/>
    <row r="9199" ht="12.75" customHeight="1" x14ac:dyDescent="0.2"/>
    <row r="9200" ht="12.75" customHeight="1" x14ac:dyDescent="0.2"/>
    <row r="9201" ht="12.75" customHeight="1" x14ac:dyDescent="0.2"/>
    <row r="9202" ht="12.75" customHeight="1" x14ac:dyDescent="0.2"/>
    <row r="9203" ht="12.75" customHeight="1" x14ac:dyDescent="0.2"/>
    <row r="9204" ht="12.75" customHeight="1" x14ac:dyDescent="0.2"/>
    <row r="9205" ht="12.75" customHeight="1" x14ac:dyDescent="0.2"/>
    <row r="9206" ht="12.75" customHeight="1" x14ac:dyDescent="0.2"/>
    <row r="9207" ht="12.75" customHeight="1" x14ac:dyDescent="0.2"/>
    <row r="9208" ht="12.75" customHeight="1" x14ac:dyDescent="0.2"/>
    <row r="9209" ht="12.75" customHeight="1" x14ac:dyDescent="0.2"/>
    <row r="9210" ht="12.75" customHeight="1" x14ac:dyDescent="0.2"/>
    <row r="9211" ht="12.75" customHeight="1" x14ac:dyDescent="0.2"/>
    <row r="9212" ht="12.75" customHeight="1" x14ac:dyDescent="0.2"/>
    <row r="9213" ht="12.75" customHeight="1" x14ac:dyDescent="0.2"/>
    <row r="9214" ht="12.75" customHeight="1" x14ac:dyDescent="0.2"/>
    <row r="9215" ht="12.75" customHeight="1" x14ac:dyDescent="0.2"/>
    <row r="9216" ht="12.75" customHeight="1" x14ac:dyDescent="0.2"/>
    <row r="9217" ht="12.75" customHeight="1" x14ac:dyDescent="0.2"/>
    <row r="9218" ht="12.75" customHeight="1" x14ac:dyDescent="0.2"/>
    <row r="9219" ht="12.75" customHeight="1" x14ac:dyDescent="0.2"/>
    <row r="9220" ht="12.75" customHeight="1" x14ac:dyDescent="0.2"/>
    <row r="9221" ht="12.75" customHeight="1" x14ac:dyDescent="0.2"/>
    <row r="9222" ht="12.75" customHeight="1" x14ac:dyDescent="0.2"/>
    <row r="9223" ht="12.75" customHeight="1" x14ac:dyDescent="0.2"/>
    <row r="9224" ht="12.75" customHeight="1" x14ac:dyDescent="0.2"/>
    <row r="9225" ht="12.75" customHeight="1" x14ac:dyDescent="0.2"/>
    <row r="9226" ht="12.75" customHeight="1" x14ac:dyDescent="0.2"/>
    <row r="9227" ht="12.75" customHeight="1" x14ac:dyDescent="0.2"/>
    <row r="9228" ht="12.75" customHeight="1" x14ac:dyDescent="0.2"/>
    <row r="9229" ht="12.75" customHeight="1" x14ac:dyDescent="0.2"/>
    <row r="9230" ht="12.75" customHeight="1" x14ac:dyDescent="0.2"/>
    <row r="9231" ht="12.75" customHeight="1" x14ac:dyDescent="0.2"/>
    <row r="9232" ht="12.75" customHeight="1" x14ac:dyDescent="0.2"/>
    <row r="9233" ht="12.75" customHeight="1" x14ac:dyDescent="0.2"/>
    <row r="9234" ht="12.75" customHeight="1" x14ac:dyDescent="0.2"/>
    <row r="9235" ht="12.75" customHeight="1" x14ac:dyDescent="0.2"/>
    <row r="9236" ht="12.75" customHeight="1" x14ac:dyDescent="0.2"/>
    <row r="9237" ht="12.75" customHeight="1" x14ac:dyDescent="0.2"/>
    <row r="9238" ht="12.75" customHeight="1" x14ac:dyDescent="0.2"/>
    <row r="9239" ht="12.75" customHeight="1" x14ac:dyDescent="0.2"/>
    <row r="9240" ht="12.75" customHeight="1" x14ac:dyDescent="0.2"/>
    <row r="9241" ht="12.75" customHeight="1" x14ac:dyDescent="0.2"/>
    <row r="9242" ht="12.75" customHeight="1" x14ac:dyDescent="0.2"/>
    <row r="9243" ht="12.75" customHeight="1" x14ac:dyDescent="0.2"/>
    <row r="9244" ht="12.75" customHeight="1" x14ac:dyDescent="0.2"/>
    <row r="9245" ht="12.75" customHeight="1" x14ac:dyDescent="0.2"/>
    <row r="9246" ht="12.75" customHeight="1" x14ac:dyDescent="0.2"/>
    <row r="9247" ht="12.75" customHeight="1" x14ac:dyDescent="0.2"/>
    <row r="9248" ht="12.75" customHeight="1" x14ac:dyDescent="0.2"/>
    <row r="9249" ht="12.75" customHeight="1" x14ac:dyDescent="0.2"/>
    <row r="9250" ht="12.75" customHeight="1" x14ac:dyDescent="0.2"/>
    <row r="9251" ht="12.75" customHeight="1" x14ac:dyDescent="0.2"/>
    <row r="9252" ht="12.75" customHeight="1" x14ac:dyDescent="0.2"/>
    <row r="9253" ht="12.75" customHeight="1" x14ac:dyDescent="0.2"/>
    <row r="9254" ht="12.75" customHeight="1" x14ac:dyDescent="0.2"/>
    <row r="9255" ht="12.75" customHeight="1" x14ac:dyDescent="0.2"/>
    <row r="9256" ht="12.75" customHeight="1" x14ac:dyDescent="0.2"/>
    <row r="9257" ht="12.75" customHeight="1" x14ac:dyDescent="0.2"/>
    <row r="9258" ht="12.75" customHeight="1" x14ac:dyDescent="0.2"/>
    <row r="9259" ht="12.75" customHeight="1" x14ac:dyDescent="0.2"/>
    <row r="9260" ht="12.75" customHeight="1" x14ac:dyDescent="0.2"/>
    <row r="9261" ht="12.75" customHeight="1" x14ac:dyDescent="0.2"/>
    <row r="9262" ht="12.75" customHeight="1" x14ac:dyDescent="0.2"/>
    <row r="9263" ht="12.75" customHeight="1" x14ac:dyDescent="0.2"/>
    <row r="9264" ht="12.75" customHeight="1" x14ac:dyDescent="0.2"/>
    <row r="9265" ht="12.75" customHeight="1" x14ac:dyDescent="0.2"/>
    <row r="9266" ht="12.75" customHeight="1" x14ac:dyDescent="0.2"/>
    <row r="9267" ht="12.75" customHeight="1" x14ac:dyDescent="0.2"/>
    <row r="9268" ht="12.75" customHeight="1" x14ac:dyDescent="0.2"/>
    <row r="9269" ht="12.75" customHeight="1" x14ac:dyDescent="0.2"/>
    <row r="9270" ht="12.75" customHeight="1" x14ac:dyDescent="0.2"/>
    <row r="9271" ht="12.75" customHeight="1" x14ac:dyDescent="0.2"/>
    <row r="9272" ht="12.75" customHeight="1" x14ac:dyDescent="0.2"/>
    <row r="9273" ht="12.75" customHeight="1" x14ac:dyDescent="0.2"/>
    <row r="9274" ht="12.75" customHeight="1" x14ac:dyDescent="0.2"/>
    <row r="9275" ht="12.75" customHeight="1" x14ac:dyDescent="0.2"/>
    <row r="9276" ht="12.75" customHeight="1" x14ac:dyDescent="0.2"/>
    <row r="9277" ht="12.75" customHeight="1" x14ac:dyDescent="0.2"/>
    <row r="9278" ht="12.75" customHeight="1" x14ac:dyDescent="0.2"/>
    <row r="9279" ht="12.75" customHeight="1" x14ac:dyDescent="0.2"/>
    <row r="9280" ht="12.75" customHeight="1" x14ac:dyDescent="0.2"/>
    <row r="9281" ht="12.75" customHeight="1" x14ac:dyDescent="0.2"/>
    <row r="9282" ht="12.75" customHeight="1" x14ac:dyDescent="0.2"/>
    <row r="9283" ht="12.75" customHeight="1" x14ac:dyDescent="0.2"/>
    <row r="9284" ht="12.75" customHeight="1" x14ac:dyDescent="0.2"/>
    <row r="9285" ht="12.75" customHeight="1" x14ac:dyDescent="0.2"/>
    <row r="9286" ht="12.75" customHeight="1" x14ac:dyDescent="0.2"/>
    <row r="9287" ht="12.75" customHeight="1" x14ac:dyDescent="0.2"/>
    <row r="9288" ht="12.75" customHeight="1" x14ac:dyDescent="0.2"/>
    <row r="9289" ht="12.75" customHeight="1" x14ac:dyDescent="0.2"/>
    <row r="9290" ht="12.75" customHeight="1" x14ac:dyDescent="0.2"/>
    <row r="9291" ht="12.75" customHeight="1" x14ac:dyDescent="0.2"/>
    <row r="9292" ht="12.75" customHeight="1" x14ac:dyDescent="0.2"/>
    <row r="9293" ht="12.75" customHeight="1" x14ac:dyDescent="0.2"/>
    <row r="9294" ht="12.75" customHeight="1" x14ac:dyDescent="0.2"/>
    <row r="9295" ht="12.75" customHeight="1" x14ac:dyDescent="0.2"/>
    <row r="9296" ht="12.75" customHeight="1" x14ac:dyDescent="0.2"/>
    <row r="9297" ht="12.75" customHeight="1" x14ac:dyDescent="0.2"/>
    <row r="9298" ht="12.75" customHeight="1" x14ac:dyDescent="0.2"/>
    <row r="9299" ht="12.75" customHeight="1" x14ac:dyDescent="0.2"/>
    <row r="9300" ht="12.75" customHeight="1" x14ac:dyDescent="0.2"/>
    <row r="9301" ht="12.75" customHeight="1" x14ac:dyDescent="0.2"/>
    <row r="9302" ht="12.75" customHeight="1" x14ac:dyDescent="0.2"/>
    <row r="9303" ht="12.75" customHeight="1" x14ac:dyDescent="0.2"/>
    <row r="9304" ht="12.75" customHeight="1" x14ac:dyDescent="0.2"/>
    <row r="9305" ht="12.75" customHeight="1" x14ac:dyDescent="0.2"/>
    <row r="9306" ht="12.75" customHeight="1" x14ac:dyDescent="0.2"/>
    <row r="9307" ht="12.75" customHeight="1" x14ac:dyDescent="0.2"/>
    <row r="9308" ht="12.75" customHeight="1" x14ac:dyDescent="0.2"/>
    <row r="9309" ht="12.75" customHeight="1" x14ac:dyDescent="0.2"/>
    <row r="9310" ht="12.75" customHeight="1" x14ac:dyDescent="0.2"/>
    <row r="9311" ht="12.75" customHeight="1" x14ac:dyDescent="0.2"/>
    <row r="9312" ht="12.75" customHeight="1" x14ac:dyDescent="0.2"/>
    <row r="9313" ht="12.75" customHeight="1" x14ac:dyDescent="0.2"/>
    <row r="9314" ht="12.75" customHeight="1" x14ac:dyDescent="0.2"/>
    <row r="9315" ht="12.75" customHeight="1" x14ac:dyDescent="0.2"/>
    <row r="9316" ht="12.75" customHeight="1" x14ac:dyDescent="0.2"/>
    <row r="9317" ht="12.75" customHeight="1" x14ac:dyDescent="0.2"/>
    <row r="9318" ht="12.75" customHeight="1" x14ac:dyDescent="0.2"/>
    <row r="9319" ht="12.75" customHeight="1" x14ac:dyDescent="0.2"/>
    <row r="9320" ht="12.75" customHeight="1" x14ac:dyDescent="0.2"/>
    <row r="9321" ht="12.75" customHeight="1" x14ac:dyDescent="0.2"/>
    <row r="9322" ht="12.75" customHeight="1" x14ac:dyDescent="0.2"/>
    <row r="9323" ht="12.75" customHeight="1" x14ac:dyDescent="0.2"/>
    <row r="9324" ht="12.75" customHeight="1" x14ac:dyDescent="0.2"/>
    <row r="9325" ht="12.75" customHeight="1" x14ac:dyDescent="0.2"/>
    <row r="9326" ht="12.75" customHeight="1" x14ac:dyDescent="0.2"/>
    <row r="9327" ht="12.75" customHeight="1" x14ac:dyDescent="0.2"/>
    <row r="9328" ht="12.75" customHeight="1" x14ac:dyDescent="0.2"/>
    <row r="9329" ht="12.75" customHeight="1" x14ac:dyDescent="0.2"/>
    <row r="9330" ht="12.75" customHeight="1" x14ac:dyDescent="0.2"/>
    <row r="9331" ht="12.75" customHeight="1" x14ac:dyDescent="0.2"/>
    <row r="9332" ht="12.75" customHeight="1" x14ac:dyDescent="0.2"/>
    <row r="9333" ht="12.75" customHeight="1" x14ac:dyDescent="0.2"/>
    <row r="9334" ht="12.75" customHeight="1" x14ac:dyDescent="0.2"/>
    <row r="9335" ht="12.75" customHeight="1" x14ac:dyDescent="0.2"/>
    <row r="9336" ht="12.75" customHeight="1" x14ac:dyDescent="0.2"/>
    <row r="9337" ht="12.75" customHeight="1" x14ac:dyDescent="0.2"/>
    <row r="9338" ht="12.75" customHeight="1" x14ac:dyDescent="0.2"/>
    <row r="9339" ht="12.75" customHeight="1" x14ac:dyDescent="0.2"/>
    <row r="9340" ht="12.75" customHeight="1" x14ac:dyDescent="0.2"/>
    <row r="9341" ht="12.75" customHeight="1" x14ac:dyDescent="0.2"/>
    <row r="9342" ht="12.75" customHeight="1" x14ac:dyDescent="0.2"/>
    <row r="9343" ht="12.75" customHeight="1" x14ac:dyDescent="0.2"/>
    <row r="9344" ht="12.75" customHeight="1" x14ac:dyDescent="0.2"/>
    <row r="9345" ht="12.75" customHeight="1" x14ac:dyDescent="0.2"/>
    <row r="9346" ht="12.75" customHeight="1" x14ac:dyDescent="0.2"/>
    <row r="9347" ht="12.75" customHeight="1" x14ac:dyDescent="0.2"/>
    <row r="9348" ht="12.75" customHeight="1" x14ac:dyDescent="0.2"/>
    <row r="9349" ht="12.75" customHeight="1" x14ac:dyDescent="0.2"/>
    <row r="9350" ht="12.75" customHeight="1" x14ac:dyDescent="0.2"/>
    <row r="9351" ht="12.75" customHeight="1" x14ac:dyDescent="0.2"/>
    <row r="9352" ht="12.75" customHeight="1" x14ac:dyDescent="0.2"/>
    <row r="9353" ht="12.75" customHeight="1" x14ac:dyDescent="0.2"/>
    <row r="9354" ht="12.75" customHeight="1" x14ac:dyDescent="0.2"/>
    <row r="9355" ht="12.75" customHeight="1" x14ac:dyDescent="0.2"/>
    <row r="9356" ht="12.75" customHeight="1" x14ac:dyDescent="0.2"/>
    <row r="9357" ht="12.75" customHeight="1" x14ac:dyDescent="0.2"/>
    <row r="9358" ht="12.75" customHeight="1" x14ac:dyDescent="0.2"/>
    <row r="9359" ht="12.75" customHeight="1" x14ac:dyDescent="0.2"/>
    <row r="9360" ht="12.75" customHeight="1" x14ac:dyDescent="0.2"/>
    <row r="9361" ht="12.75" customHeight="1" x14ac:dyDescent="0.2"/>
    <row r="9362" ht="12.75" customHeight="1" x14ac:dyDescent="0.2"/>
    <row r="9363" ht="12.75" customHeight="1" x14ac:dyDescent="0.2"/>
    <row r="9364" ht="12.75" customHeight="1" x14ac:dyDescent="0.2"/>
    <row r="9365" ht="12.75" customHeight="1" x14ac:dyDescent="0.2"/>
    <row r="9366" ht="12.75" customHeight="1" x14ac:dyDescent="0.2"/>
    <row r="9367" ht="12.75" customHeight="1" x14ac:dyDescent="0.2"/>
    <row r="9368" ht="12.75" customHeight="1" x14ac:dyDescent="0.2"/>
    <row r="9369" ht="12.75" customHeight="1" x14ac:dyDescent="0.2"/>
    <row r="9370" ht="12.75" customHeight="1" x14ac:dyDescent="0.2"/>
    <row r="9371" ht="12.75" customHeight="1" x14ac:dyDescent="0.2"/>
    <row r="9372" ht="12.75" customHeight="1" x14ac:dyDescent="0.2"/>
    <row r="9373" ht="12.75" customHeight="1" x14ac:dyDescent="0.2"/>
    <row r="9374" ht="12.75" customHeight="1" x14ac:dyDescent="0.2"/>
    <row r="9375" ht="12.75" customHeight="1" x14ac:dyDescent="0.2"/>
    <row r="9376" ht="12.75" customHeight="1" x14ac:dyDescent="0.2"/>
    <row r="9377" ht="12.75" customHeight="1" x14ac:dyDescent="0.2"/>
    <row r="9378" ht="12.75" customHeight="1" x14ac:dyDescent="0.2"/>
    <row r="9379" ht="12.75" customHeight="1" x14ac:dyDescent="0.2"/>
    <row r="9380" ht="12.75" customHeight="1" x14ac:dyDescent="0.2"/>
    <row r="9381" ht="12.75" customHeight="1" x14ac:dyDescent="0.2"/>
    <row r="9382" ht="12.75" customHeight="1" x14ac:dyDescent="0.2"/>
    <row r="9383" ht="12.75" customHeight="1" x14ac:dyDescent="0.2"/>
    <row r="9384" ht="12.75" customHeight="1" x14ac:dyDescent="0.2"/>
    <row r="9385" ht="12.75" customHeight="1" x14ac:dyDescent="0.2"/>
    <row r="9386" ht="12.75" customHeight="1" x14ac:dyDescent="0.2"/>
    <row r="9387" ht="12.75" customHeight="1" x14ac:dyDescent="0.2"/>
    <row r="9388" ht="12.75" customHeight="1" x14ac:dyDescent="0.2"/>
    <row r="9389" ht="12.75" customHeight="1" x14ac:dyDescent="0.2"/>
    <row r="9390" ht="12.75" customHeight="1" x14ac:dyDescent="0.2"/>
    <row r="9391" ht="12.75" customHeight="1" x14ac:dyDescent="0.2"/>
    <row r="9392" ht="12.75" customHeight="1" x14ac:dyDescent="0.2"/>
    <row r="9393" ht="12.75" customHeight="1" x14ac:dyDescent="0.2"/>
    <row r="9394" ht="12.75" customHeight="1" x14ac:dyDescent="0.2"/>
    <row r="9395" ht="12.75" customHeight="1" x14ac:dyDescent="0.2"/>
    <row r="9396" ht="12.75" customHeight="1" x14ac:dyDescent="0.2"/>
    <row r="9397" ht="12.75" customHeight="1" x14ac:dyDescent="0.2"/>
    <row r="9398" ht="12.75" customHeight="1" x14ac:dyDescent="0.2"/>
    <row r="9399" ht="12.75" customHeight="1" x14ac:dyDescent="0.2"/>
    <row r="9400" ht="12.75" customHeight="1" x14ac:dyDescent="0.2"/>
    <row r="9401" ht="12.75" customHeight="1" x14ac:dyDescent="0.2"/>
    <row r="9402" ht="12.75" customHeight="1" x14ac:dyDescent="0.2"/>
    <row r="9403" ht="12.75" customHeight="1" x14ac:dyDescent="0.2"/>
    <row r="9404" ht="12.75" customHeight="1" x14ac:dyDescent="0.2"/>
    <row r="9405" ht="12.75" customHeight="1" x14ac:dyDescent="0.2"/>
    <row r="9406" ht="12.75" customHeight="1" x14ac:dyDescent="0.2"/>
    <row r="9407" ht="12.75" customHeight="1" x14ac:dyDescent="0.2"/>
    <row r="9408" ht="12.75" customHeight="1" x14ac:dyDescent="0.2"/>
    <row r="9409" ht="12.75" customHeight="1" x14ac:dyDescent="0.2"/>
    <row r="9410" ht="12.75" customHeight="1" x14ac:dyDescent="0.2"/>
    <row r="9411" ht="12.75" customHeight="1" x14ac:dyDescent="0.2"/>
    <row r="9412" ht="12.75" customHeight="1" x14ac:dyDescent="0.2"/>
    <row r="9413" ht="12.75" customHeight="1" x14ac:dyDescent="0.2"/>
    <row r="9414" ht="12.75" customHeight="1" x14ac:dyDescent="0.2"/>
    <row r="9415" ht="12.75" customHeight="1" x14ac:dyDescent="0.2"/>
    <row r="9416" ht="12.75" customHeight="1" x14ac:dyDescent="0.2"/>
    <row r="9417" ht="12.75" customHeight="1" x14ac:dyDescent="0.2"/>
    <row r="9418" ht="12.75" customHeight="1" x14ac:dyDescent="0.2"/>
    <row r="9419" ht="12.75" customHeight="1" x14ac:dyDescent="0.2"/>
    <row r="9420" ht="12.75" customHeight="1" x14ac:dyDescent="0.2"/>
    <row r="9421" ht="12.75" customHeight="1" x14ac:dyDescent="0.2"/>
    <row r="9422" ht="12.75" customHeight="1" x14ac:dyDescent="0.2"/>
    <row r="9423" ht="12.75" customHeight="1" x14ac:dyDescent="0.2"/>
    <row r="9424" ht="12.75" customHeight="1" x14ac:dyDescent="0.2"/>
    <row r="9425" ht="12.75" customHeight="1" x14ac:dyDescent="0.2"/>
    <row r="9426" ht="12.75" customHeight="1" x14ac:dyDescent="0.2"/>
    <row r="9427" ht="12.75" customHeight="1" x14ac:dyDescent="0.2"/>
    <row r="9428" ht="12.75" customHeight="1" x14ac:dyDescent="0.2"/>
    <row r="9429" ht="12.75" customHeight="1" x14ac:dyDescent="0.2"/>
    <row r="9430" ht="12.75" customHeight="1" x14ac:dyDescent="0.2"/>
    <row r="9431" ht="12.75" customHeight="1" x14ac:dyDescent="0.2"/>
    <row r="9432" ht="12.75" customHeight="1" x14ac:dyDescent="0.2"/>
    <row r="9433" ht="12.75" customHeight="1" x14ac:dyDescent="0.2"/>
    <row r="9434" ht="12.75" customHeight="1" x14ac:dyDescent="0.2"/>
    <row r="9435" ht="12.75" customHeight="1" x14ac:dyDescent="0.2"/>
    <row r="9436" ht="12.75" customHeight="1" x14ac:dyDescent="0.2"/>
    <row r="9437" ht="12.75" customHeight="1" x14ac:dyDescent="0.2"/>
    <row r="9438" ht="12.75" customHeight="1" x14ac:dyDescent="0.2"/>
    <row r="9439" ht="12.75" customHeight="1" x14ac:dyDescent="0.2"/>
    <row r="9440" ht="12.75" customHeight="1" x14ac:dyDescent="0.2"/>
    <row r="9441" ht="12.75" customHeight="1" x14ac:dyDescent="0.2"/>
    <row r="9442" ht="12.75" customHeight="1" x14ac:dyDescent="0.2"/>
    <row r="9443" ht="12.75" customHeight="1" x14ac:dyDescent="0.2"/>
    <row r="9444" ht="12.75" customHeight="1" x14ac:dyDescent="0.2"/>
    <row r="9445" ht="12.75" customHeight="1" x14ac:dyDescent="0.2"/>
    <row r="9446" ht="12.75" customHeight="1" x14ac:dyDescent="0.2"/>
    <row r="9447" ht="12.75" customHeight="1" x14ac:dyDescent="0.2"/>
    <row r="9448" ht="12.75" customHeight="1" x14ac:dyDescent="0.2"/>
    <row r="9449" ht="12.75" customHeight="1" x14ac:dyDescent="0.2"/>
    <row r="9450" ht="12.75" customHeight="1" x14ac:dyDescent="0.2"/>
    <row r="9451" ht="12.75" customHeight="1" x14ac:dyDescent="0.2"/>
    <row r="9452" ht="12.75" customHeight="1" x14ac:dyDescent="0.2"/>
    <row r="9453" ht="12.75" customHeight="1" x14ac:dyDescent="0.2"/>
    <row r="9454" ht="12.75" customHeight="1" x14ac:dyDescent="0.2"/>
    <row r="9455" ht="12.75" customHeight="1" x14ac:dyDescent="0.2"/>
    <row r="9456" ht="12.75" customHeight="1" x14ac:dyDescent="0.2"/>
    <row r="9457" ht="12.75" customHeight="1" x14ac:dyDescent="0.2"/>
    <row r="9458" ht="12.75" customHeight="1" x14ac:dyDescent="0.2"/>
    <row r="9459" ht="12.75" customHeight="1" x14ac:dyDescent="0.2"/>
    <row r="9460" ht="12.75" customHeight="1" x14ac:dyDescent="0.2"/>
    <row r="9461" ht="12.75" customHeight="1" x14ac:dyDescent="0.2"/>
    <row r="9462" ht="12.75" customHeight="1" x14ac:dyDescent="0.2"/>
    <row r="9463" ht="12.75" customHeight="1" x14ac:dyDescent="0.2"/>
    <row r="9464" ht="12.75" customHeight="1" x14ac:dyDescent="0.2"/>
    <row r="9465" ht="12.75" customHeight="1" x14ac:dyDescent="0.2"/>
    <row r="9466" ht="12.75" customHeight="1" x14ac:dyDescent="0.2"/>
    <row r="9467" ht="12.75" customHeight="1" x14ac:dyDescent="0.2"/>
    <row r="9468" ht="12.75" customHeight="1" x14ac:dyDescent="0.2"/>
    <row r="9469" ht="12.75" customHeight="1" x14ac:dyDescent="0.2"/>
    <row r="9470" ht="12.75" customHeight="1" x14ac:dyDescent="0.2"/>
    <row r="9471" ht="12.75" customHeight="1" x14ac:dyDescent="0.2"/>
    <row r="9472" ht="12.75" customHeight="1" x14ac:dyDescent="0.2"/>
    <row r="9473" ht="12.75" customHeight="1" x14ac:dyDescent="0.2"/>
    <row r="9474" ht="12.75" customHeight="1" x14ac:dyDescent="0.2"/>
    <row r="9475" ht="12.75" customHeight="1" x14ac:dyDescent="0.2"/>
    <row r="9476" ht="12.75" customHeight="1" x14ac:dyDescent="0.2"/>
    <row r="9477" ht="12.75" customHeight="1" x14ac:dyDescent="0.2"/>
    <row r="9478" ht="12.75" customHeight="1" x14ac:dyDescent="0.2"/>
    <row r="9479" ht="12.75" customHeight="1" x14ac:dyDescent="0.2"/>
    <row r="9480" ht="12.75" customHeight="1" x14ac:dyDescent="0.2"/>
    <row r="9481" ht="12.75" customHeight="1" x14ac:dyDescent="0.2"/>
    <row r="9482" ht="12.75" customHeight="1" x14ac:dyDescent="0.2"/>
    <row r="9483" ht="12.75" customHeight="1" x14ac:dyDescent="0.2"/>
    <row r="9484" ht="12.75" customHeight="1" x14ac:dyDescent="0.2"/>
    <row r="9485" ht="12.75" customHeight="1" x14ac:dyDescent="0.2"/>
    <row r="9486" ht="12.75" customHeight="1" x14ac:dyDescent="0.2"/>
    <row r="9487" ht="12.75" customHeight="1" x14ac:dyDescent="0.2"/>
    <row r="9488" ht="12.75" customHeight="1" x14ac:dyDescent="0.2"/>
    <row r="9489" ht="12.75" customHeight="1" x14ac:dyDescent="0.2"/>
    <row r="9490" ht="12.75" customHeight="1" x14ac:dyDescent="0.2"/>
    <row r="9491" ht="12.75" customHeight="1" x14ac:dyDescent="0.2"/>
    <row r="9492" ht="12.75" customHeight="1" x14ac:dyDescent="0.2"/>
    <row r="9493" ht="12.75" customHeight="1" x14ac:dyDescent="0.2"/>
    <row r="9494" ht="12.75" customHeight="1" x14ac:dyDescent="0.2"/>
    <row r="9495" ht="12.75" customHeight="1" x14ac:dyDescent="0.2"/>
    <row r="9496" ht="12.75" customHeight="1" x14ac:dyDescent="0.2"/>
    <row r="9497" ht="12.75" customHeight="1" x14ac:dyDescent="0.2"/>
    <row r="9498" ht="12.75" customHeight="1" x14ac:dyDescent="0.2"/>
    <row r="9499" ht="12.75" customHeight="1" x14ac:dyDescent="0.2"/>
    <row r="9500" ht="12.75" customHeight="1" x14ac:dyDescent="0.2"/>
    <row r="9501" ht="12.75" customHeight="1" x14ac:dyDescent="0.2"/>
    <row r="9502" ht="12.75" customHeight="1" x14ac:dyDescent="0.2"/>
    <row r="9503" ht="12.75" customHeight="1" x14ac:dyDescent="0.2"/>
    <row r="9504" ht="12.75" customHeight="1" x14ac:dyDescent="0.2"/>
    <row r="9505" ht="12.75" customHeight="1" x14ac:dyDescent="0.2"/>
    <row r="9506" ht="12.75" customHeight="1" x14ac:dyDescent="0.2"/>
    <row r="9507" ht="12.75" customHeight="1" x14ac:dyDescent="0.2"/>
    <row r="9508" ht="12.75" customHeight="1" x14ac:dyDescent="0.2"/>
    <row r="9509" ht="12.75" customHeight="1" x14ac:dyDescent="0.2"/>
    <row r="9510" ht="12.75" customHeight="1" x14ac:dyDescent="0.2"/>
    <row r="9511" ht="12.75" customHeight="1" x14ac:dyDescent="0.2"/>
    <row r="9512" ht="12.75" customHeight="1" x14ac:dyDescent="0.2"/>
    <row r="9513" ht="12.75" customHeight="1" x14ac:dyDescent="0.2"/>
    <row r="9514" ht="12.75" customHeight="1" x14ac:dyDescent="0.2"/>
    <row r="9515" ht="12.75" customHeight="1" x14ac:dyDescent="0.2"/>
    <row r="9516" ht="12.75" customHeight="1" x14ac:dyDescent="0.2"/>
    <row r="9517" ht="12.75" customHeight="1" x14ac:dyDescent="0.2"/>
    <row r="9518" ht="12.75" customHeight="1" x14ac:dyDescent="0.2"/>
    <row r="9519" ht="12.75" customHeight="1" x14ac:dyDescent="0.2"/>
    <row r="9520" ht="12.75" customHeight="1" x14ac:dyDescent="0.2"/>
    <row r="9521" ht="12.75" customHeight="1" x14ac:dyDescent="0.2"/>
    <row r="9522" ht="12.75" customHeight="1" x14ac:dyDescent="0.2"/>
    <row r="9523" ht="12.75" customHeight="1" x14ac:dyDescent="0.2"/>
    <row r="9524" ht="12.75" customHeight="1" x14ac:dyDescent="0.2"/>
    <row r="9525" ht="12.75" customHeight="1" x14ac:dyDescent="0.2"/>
    <row r="9526" ht="12.75" customHeight="1" x14ac:dyDescent="0.2"/>
    <row r="9527" ht="12.75" customHeight="1" x14ac:dyDescent="0.2"/>
    <row r="9528" ht="12.75" customHeight="1" x14ac:dyDescent="0.2"/>
    <row r="9529" ht="12.75" customHeight="1" x14ac:dyDescent="0.2"/>
    <row r="9530" ht="12.75" customHeight="1" x14ac:dyDescent="0.2"/>
    <row r="9531" ht="12.75" customHeight="1" x14ac:dyDescent="0.2"/>
    <row r="9532" ht="12.75" customHeight="1" x14ac:dyDescent="0.2"/>
    <row r="9533" ht="12.75" customHeight="1" x14ac:dyDescent="0.2"/>
    <row r="9534" ht="12.75" customHeight="1" x14ac:dyDescent="0.2"/>
    <row r="9535" ht="12.75" customHeight="1" x14ac:dyDescent="0.2"/>
    <row r="9536" ht="12.75" customHeight="1" x14ac:dyDescent="0.2"/>
    <row r="9537" ht="12.75" customHeight="1" x14ac:dyDescent="0.2"/>
    <row r="9538" ht="12.75" customHeight="1" x14ac:dyDescent="0.2"/>
    <row r="9539" ht="12.75" customHeight="1" x14ac:dyDescent="0.2"/>
    <row r="9540" ht="12.75" customHeight="1" x14ac:dyDescent="0.2"/>
    <row r="9541" ht="12.75" customHeight="1" x14ac:dyDescent="0.2"/>
    <row r="9542" ht="12.75" customHeight="1" x14ac:dyDescent="0.2"/>
    <row r="9543" ht="12.75" customHeight="1" x14ac:dyDescent="0.2"/>
    <row r="9544" ht="12.75" customHeight="1" x14ac:dyDescent="0.2"/>
    <row r="9545" ht="12.75" customHeight="1" x14ac:dyDescent="0.2"/>
    <row r="9546" ht="12.75" customHeight="1" x14ac:dyDescent="0.2"/>
    <row r="9547" ht="12.75" customHeight="1" x14ac:dyDescent="0.2"/>
    <row r="9548" ht="12.75" customHeight="1" x14ac:dyDescent="0.2"/>
    <row r="9549" ht="12.75" customHeight="1" x14ac:dyDescent="0.2"/>
    <row r="9550" ht="12.75" customHeight="1" x14ac:dyDescent="0.2"/>
    <row r="9551" ht="12.75" customHeight="1" x14ac:dyDescent="0.2"/>
    <row r="9552" ht="12.75" customHeight="1" x14ac:dyDescent="0.2"/>
    <row r="9553" ht="12.75" customHeight="1" x14ac:dyDescent="0.2"/>
    <row r="9554" ht="12.75" customHeight="1" x14ac:dyDescent="0.2"/>
    <row r="9555" ht="12.75" customHeight="1" x14ac:dyDescent="0.2"/>
    <row r="9556" ht="12.75" customHeight="1" x14ac:dyDescent="0.2"/>
    <row r="9557" ht="12.75" customHeight="1" x14ac:dyDescent="0.2"/>
    <row r="9558" ht="12.75" customHeight="1" x14ac:dyDescent="0.2"/>
    <row r="9559" ht="12.75" customHeight="1" x14ac:dyDescent="0.2"/>
    <row r="9560" ht="12.75" customHeight="1" x14ac:dyDescent="0.2"/>
    <row r="9561" ht="12.75" customHeight="1" x14ac:dyDescent="0.2"/>
    <row r="9562" ht="12.75" customHeight="1" x14ac:dyDescent="0.2"/>
    <row r="9563" ht="12.75" customHeight="1" x14ac:dyDescent="0.2"/>
    <row r="9564" ht="12.75" customHeight="1" x14ac:dyDescent="0.2"/>
    <row r="9565" ht="12.75" customHeight="1" x14ac:dyDescent="0.2"/>
    <row r="9566" ht="12.75" customHeight="1" x14ac:dyDescent="0.2"/>
    <row r="9567" ht="12.75" customHeight="1" x14ac:dyDescent="0.2"/>
    <row r="9568" ht="12.75" customHeight="1" x14ac:dyDescent="0.2"/>
    <row r="9569" ht="12.75" customHeight="1" x14ac:dyDescent="0.2"/>
    <row r="9570" ht="12.75" customHeight="1" x14ac:dyDescent="0.2"/>
    <row r="9571" ht="12.75" customHeight="1" x14ac:dyDescent="0.2"/>
    <row r="9572" ht="12.75" customHeight="1" x14ac:dyDescent="0.2"/>
    <row r="9573" ht="12.75" customHeight="1" x14ac:dyDescent="0.2"/>
    <row r="9574" ht="12.75" customHeight="1" x14ac:dyDescent="0.2"/>
    <row r="9575" ht="12.75" customHeight="1" x14ac:dyDescent="0.2"/>
    <row r="9576" ht="12.75" customHeight="1" x14ac:dyDescent="0.2"/>
    <row r="9577" ht="12.75" customHeight="1" x14ac:dyDescent="0.2"/>
    <row r="9578" ht="12.75" customHeight="1" x14ac:dyDescent="0.2"/>
    <row r="9579" ht="12.75" customHeight="1" x14ac:dyDescent="0.2"/>
    <row r="9580" ht="12.75" customHeight="1" x14ac:dyDescent="0.2"/>
    <row r="9581" ht="12.75" customHeight="1" x14ac:dyDescent="0.2"/>
    <row r="9582" ht="12.75" customHeight="1" x14ac:dyDescent="0.2"/>
    <row r="9583" ht="12.75" customHeight="1" x14ac:dyDescent="0.2"/>
    <row r="9584" ht="12.75" customHeight="1" x14ac:dyDescent="0.2"/>
    <row r="9585" ht="12.75" customHeight="1" x14ac:dyDescent="0.2"/>
    <row r="9586" ht="12.75" customHeight="1" x14ac:dyDescent="0.2"/>
    <row r="9587" ht="12.75" customHeight="1" x14ac:dyDescent="0.2"/>
    <row r="9588" ht="12.75" customHeight="1" x14ac:dyDescent="0.2"/>
    <row r="9589" ht="12.75" customHeight="1" x14ac:dyDescent="0.2"/>
    <row r="9590" ht="12.75" customHeight="1" x14ac:dyDescent="0.2"/>
    <row r="9591" ht="12.75" customHeight="1" x14ac:dyDescent="0.2"/>
    <row r="9592" ht="12.75" customHeight="1" x14ac:dyDescent="0.2"/>
    <row r="9593" ht="12.75" customHeight="1" x14ac:dyDescent="0.2"/>
    <row r="9594" ht="12.75" customHeight="1" x14ac:dyDescent="0.2"/>
    <row r="9595" ht="12.75" customHeight="1" x14ac:dyDescent="0.2"/>
    <row r="9596" ht="12.75" customHeight="1" x14ac:dyDescent="0.2"/>
    <row r="9597" ht="12.75" customHeight="1" x14ac:dyDescent="0.2"/>
    <row r="9598" ht="12.75" customHeight="1" x14ac:dyDescent="0.2"/>
    <row r="9599" ht="12.75" customHeight="1" x14ac:dyDescent="0.2"/>
    <row r="9600" ht="12.75" customHeight="1" x14ac:dyDescent="0.2"/>
    <row r="9601" ht="12.75" customHeight="1" x14ac:dyDescent="0.2"/>
    <row r="9602" ht="12.75" customHeight="1" x14ac:dyDescent="0.2"/>
    <row r="9603" ht="12.75" customHeight="1" x14ac:dyDescent="0.2"/>
    <row r="9604" ht="12.75" customHeight="1" x14ac:dyDescent="0.2"/>
    <row r="9605" ht="12.75" customHeight="1" x14ac:dyDescent="0.2"/>
    <row r="9606" ht="12.75" customHeight="1" x14ac:dyDescent="0.2"/>
    <row r="9607" ht="12.75" customHeight="1" x14ac:dyDescent="0.2"/>
    <row r="9608" ht="12.75" customHeight="1" x14ac:dyDescent="0.2"/>
    <row r="9609" ht="12.75" customHeight="1" x14ac:dyDescent="0.2"/>
    <row r="9610" ht="12.75" customHeight="1" x14ac:dyDescent="0.2"/>
    <row r="9611" ht="12.75" customHeight="1" x14ac:dyDescent="0.2"/>
    <row r="9612" ht="12.75" customHeight="1" x14ac:dyDescent="0.2"/>
    <row r="9613" ht="12.75" customHeight="1" x14ac:dyDescent="0.2"/>
    <row r="9614" ht="12.75" customHeight="1" x14ac:dyDescent="0.2"/>
    <row r="9615" ht="12.75" customHeight="1" x14ac:dyDescent="0.2"/>
    <row r="9616" ht="12.75" customHeight="1" x14ac:dyDescent="0.2"/>
    <row r="9617" ht="12.75" customHeight="1" x14ac:dyDescent="0.2"/>
    <row r="9618" ht="12.75" customHeight="1" x14ac:dyDescent="0.2"/>
    <row r="9619" ht="12.75" customHeight="1" x14ac:dyDescent="0.2"/>
    <row r="9620" ht="12.75" customHeight="1" x14ac:dyDescent="0.2"/>
    <row r="9621" ht="12.75" customHeight="1" x14ac:dyDescent="0.2"/>
    <row r="9622" ht="12.75" customHeight="1" x14ac:dyDescent="0.2"/>
    <row r="9623" ht="12.75" customHeight="1" x14ac:dyDescent="0.2"/>
    <row r="9624" ht="12.75" customHeight="1" x14ac:dyDescent="0.2"/>
    <row r="9625" ht="12.75" customHeight="1" x14ac:dyDescent="0.2"/>
    <row r="9626" ht="12.75" customHeight="1" x14ac:dyDescent="0.2"/>
    <row r="9627" ht="12.75" customHeight="1" x14ac:dyDescent="0.2"/>
    <row r="9628" ht="12.75" customHeight="1" x14ac:dyDescent="0.2"/>
    <row r="9629" ht="12.75" customHeight="1" x14ac:dyDescent="0.2"/>
    <row r="9630" ht="12.75" customHeight="1" x14ac:dyDescent="0.2"/>
    <row r="9631" ht="12.75" customHeight="1" x14ac:dyDescent="0.2"/>
    <row r="9632" ht="12.75" customHeight="1" x14ac:dyDescent="0.2"/>
    <row r="9633" ht="12.75" customHeight="1" x14ac:dyDescent="0.2"/>
    <row r="9634" ht="12.75" customHeight="1" x14ac:dyDescent="0.2"/>
    <row r="9635" ht="12.75" customHeight="1" x14ac:dyDescent="0.2"/>
    <row r="9636" ht="12.75" customHeight="1" x14ac:dyDescent="0.2"/>
    <row r="9637" ht="12.75" customHeight="1" x14ac:dyDescent="0.2"/>
    <row r="9638" ht="12.75" customHeight="1" x14ac:dyDescent="0.2"/>
    <row r="9639" ht="12.75" customHeight="1" x14ac:dyDescent="0.2"/>
    <row r="9640" ht="12.75" customHeight="1" x14ac:dyDescent="0.2"/>
    <row r="9641" ht="12.75" customHeight="1" x14ac:dyDescent="0.2"/>
    <row r="9642" ht="12.75" customHeight="1" x14ac:dyDescent="0.2"/>
    <row r="9643" ht="12.75" customHeight="1" x14ac:dyDescent="0.2"/>
    <row r="9644" ht="12.75" customHeight="1" x14ac:dyDescent="0.2"/>
    <row r="9645" ht="12.75" customHeight="1" x14ac:dyDescent="0.2"/>
    <row r="9646" ht="12.75" customHeight="1" x14ac:dyDescent="0.2"/>
    <row r="9647" ht="12.75" customHeight="1" x14ac:dyDescent="0.2"/>
    <row r="9648" ht="12.75" customHeight="1" x14ac:dyDescent="0.2"/>
    <row r="9649" ht="12.75" customHeight="1" x14ac:dyDescent="0.2"/>
    <row r="9650" ht="12.75" customHeight="1" x14ac:dyDescent="0.2"/>
    <row r="9651" ht="12.75" customHeight="1" x14ac:dyDescent="0.2"/>
    <row r="9652" ht="12.75" customHeight="1" x14ac:dyDescent="0.2"/>
    <row r="9653" ht="12.75" customHeight="1" x14ac:dyDescent="0.2"/>
    <row r="9654" ht="12.75" customHeight="1" x14ac:dyDescent="0.2"/>
    <row r="9655" ht="12.75" customHeight="1" x14ac:dyDescent="0.2"/>
    <row r="9656" ht="12.75" customHeight="1" x14ac:dyDescent="0.2"/>
    <row r="9657" ht="12.75" customHeight="1" x14ac:dyDescent="0.2"/>
    <row r="9658" ht="12.75" customHeight="1" x14ac:dyDescent="0.2"/>
    <row r="9659" ht="12.75" customHeight="1" x14ac:dyDescent="0.2"/>
    <row r="9660" ht="12.75" customHeight="1" x14ac:dyDescent="0.2"/>
    <row r="9661" ht="12.75" customHeight="1" x14ac:dyDescent="0.2"/>
    <row r="9662" ht="12.75" customHeight="1" x14ac:dyDescent="0.2"/>
    <row r="9663" ht="12.75" customHeight="1" x14ac:dyDescent="0.2"/>
    <row r="9664" ht="12.75" customHeight="1" x14ac:dyDescent="0.2"/>
    <row r="9665" ht="12.75" customHeight="1" x14ac:dyDescent="0.2"/>
    <row r="9666" ht="12.75" customHeight="1" x14ac:dyDescent="0.2"/>
    <row r="9667" ht="12.75" customHeight="1" x14ac:dyDescent="0.2"/>
    <row r="9668" ht="12.75" customHeight="1" x14ac:dyDescent="0.2"/>
    <row r="9669" ht="12.75" customHeight="1" x14ac:dyDescent="0.2"/>
    <row r="9670" ht="12.75" customHeight="1" x14ac:dyDescent="0.2"/>
    <row r="9671" ht="12.75" customHeight="1" x14ac:dyDescent="0.2"/>
    <row r="9672" ht="12.75" customHeight="1" x14ac:dyDescent="0.2"/>
    <row r="9673" ht="12.75" customHeight="1" x14ac:dyDescent="0.2"/>
    <row r="9674" ht="12.75" customHeight="1" x14ac:dyDescent="0.2"/>
    <row r="9675" ht="12.75" customHeight="1" x14ac:dyDescent="0.2"/>
    <row r="9676" ht="12.75" customHeight="1" x14ac:dyDescent="0.2"/>
    <row r="9677" ht="12.75" customHeight="1" x14ac:dyDescent="0.2"/>
    <row r="9678" ht="12.75" customHeight="1" x14ac:dyDescent="0.2"/>
    <row r="9679" ht="12.75" customHeight="1" x14ac:dyDescent="0.2"/>
    <row r="9680" ht="12.75" customHeight="1" x14ac:dyDescent="0.2"/>
    <row r="9681" ht="12.75" customHeight="1" x14ac:dyDescent="0.2"/>
    <row r="9682" ht="12.75" customHeight="1" x14ac:dyDescent="0.2"/>
    <row r="9683" ht="12.75" customHeight="1" x14ac:dyDescent="0.2"/>
    <row r="9684" ht="12.75" customHeight="1" x14ac:dyDescent="0.2"/>
    <row r="9685" ht="12.75" customHeight="1" x14ac:dyDescent="0.2"/>
    <row r="9686" ht="12.75" customHeight="1" x14ac:dyDescent="0.2"/>
    <row r="9687" ht="12.75" customHeight="1" x14ac:dyDescent="0.2"/>
    <row r="9688" ht="12.75" customHeight="1" x14ac:dyDescent="0.2"/>
    <row r="9689" ht="12.75" customHeight="1" x14ac:dyDescent="0.2"/>
    <row r="9690" ht="12.75" customHeight="1" x14ac:dyDescent="0.2"/>
    <row r="9691" ht="12.75" customHeight="1" x14ac:dyDescent="0.2"/>
    <row r="9692" ht="12.75" customHeight="1" x14ac:dyDescent="0.2"/>
    <row r="9693" ht="12.75" customHeight="1" x14ac:dyDescent="0.2"/>
    <row r="9694" ht="12.75" customHeight="1" x14ac:dyDescent="0.2"/>
    <row r="9695" ht="12.75" customHeight="1" x14ac:dyDescent="0.2"/>
    <row r="9696" ht="12.75" customHeight="1" x14ac:dyDescent="0.2"/>
    <row r="9697" ht="12.75" customHeight="1" x14ac:dyDescent="0.2"/>
    <row r="9698" ht="12.75" customHeight="1" x14ac:dyDescent="0.2"/>
    <row r="9699" ht="12.75" customHeight="1" x14ac:dyDescent="0.2"/>
    <row r="9700" ht="12.75" customHeight="1" x14ac:dyDescent="0.2"/>
    <row r="9701" ht="12.75" customHeight="1" x14ac:dyDescent="0.2"/>
    <row r="9702" ht="12.75" customHeight="1" x14ac:dyDescent="0.2"/>
    <row r="9703" ht="12.75" customHeight="1" x14ac:dyDescent="0.2"/>
    <row r="9704" ht="12.75" customHeight="1" x14ac:dyDescent="0.2"/>
    <row r="9705" ht="12.75" customHeight="1" x14ac:dyDescent="0.2"/>
    <row r="9706" ht="12.75" customHeight="1" x14ac:dyDescent="0.2"/>
    <row r="9707" ht="12.75" customHeight="1" x14ac:dyDescent="0.2"/>
    <row r="9708" ht="12.75" customHeight="1" x14ac:dyDescent="0.2"/>
    <row r="9709" ht="12.75" customHeight="1" x14ac:dyDescent="0.2"/>
    <row r="9710" ht="12.75" customHeight="1" x14ac:dyDescent="0.2"/>
    <row r="9711" ht="12.75" customHeight="1" x14ac:dyDescent="0.2"/>
    <row r="9712" ht="12.75" customHeight="1" x14ac:dyDescent="0.2"/>
    <row r="9713" ht="12.75" customHeight="1" x14ac:dyDescent="0.2"/>
    <row r="9714" ht="12.75" customHeight="1" x14ac:dyDescent="0.2"/>
    <row r="9715" ht="12.75" customHeight="1" x14ac:dyDescent="0.2"/>
    <row r="9716" ht="12.75" customHeight="1" x14ac:dyDescent="0.2"/>
    <row r="9717" ht="12.75" customHeight="1" x14ac:dyDescent="0.2"/>
    <row r="9718" ht="12.75" customHeight="1" x14ac:dyDescent="0.2"/>
    <row r="9719" ht="12.75" customHeight="1" x14ac:dyDescent="0.2"/>
    <row r="9720" ht="12.75" customHeight="1" x14ac:dyDescent="0.2"/>
    <row r="9721" ht="12.75" customHeight="1" x14ac:dyDescent="0.2"/>
    <row r="9722" ht="12.75" customHeight="1" x14ac:dyDescent="0.2"/>
    <row r="9723" ht="12.75" customHeight="1" x14ac:dyDescent="0.2"/>
    <row r="9724" ht="12.75" customHeight="1" x14ac:dyDescent="0.2"/>
    <row r="9725" ht="12.75" customHeight="1" x14ac:dyDescent="0.2"/>
    <row r="9726" ht="12.75" customHeight="1" x14ac:dyDescent="0.2"/>
    <row r="9727" ht="12.75" customHeight="1" x14ac:dyDescent="0.2"/>
    <row r="9728" ht="12.75" customHeight="1" x14ac:dyDescent="0.2"/>
    <row r="9729" ht="12.75" customHeight="1" x14ac:dyDescent="0.2"/>
    <row r="9730" ht="12.75" customHeight="1" x14ac:dyDescent="0.2"/>
    <row r="9731" ht="12.75" customHeight="1" x14ac:dyDescent="0.2"/>
    <row r="9732" ht="12.75" customHeight="1" x14ac:dyDescent="0.2"/>
    <row r="9733" ht="12.75" customHeight="1" x14ac:dyDescent="0.2"/>
    <row r="9734" ht="12.75" customHeight="1" x14ac:dyDescent="0.2"/>
    <row r="9735" ht="12.75" customHeight="1" x14ac:dyDescent="0.2"/>
    <row r="9736" ht="12.75" customHeight="1" x14ac:dyDescent="0.2"/>
    <row r="9737" ht="12.75" customHeight="1" x14ac:dyDescent="0.2"/>
    <row r="9738" ht="12.75" customHeight="1" x14ac:dyDescent="0.2"/>
    <row r="9739" ht="12.75" customHeight="1" x14ac:dyDescent="0.2"/>
    <row r="9740" ht="12.75" customHeight="1" x14ac:dyDescent="0.2"/>
    <row r="9741" ht="12.75" customHeight="1" x14ac:dyDescent="0.2"/>
    <row r="9742" ht="12.75" customHeight="1" x14ac:dyDescent="0.2"/>
    <row r="9743" ht="12.75" customHeight="1" x14ac:dyDescent="0.2"/>
    <row r="9744" ht="12.75" customHeight="1" x14ac:dyDescent="0.2"/>
    <row r="9745" ht="12.75" customHeight="1" x14ac:dyDescent="0.2"/>
    <row r="9746" ht="12.75" customHeight="1" x14ac:dyDescent="0.2"/>
    <row r="9747" ht="12.75" customHeight="1" x14ac:dyDescent="0.2"/>
    <row r="9748" ht="12.75" customHeight="1" x14ac:dyDescent="0.2"/>
    <row r="9749" ht="12.75" customHeight="1" x14ac:dyDescent="0.2"/>
    <row r="9750" ht="12.75" customHeight="1" x14ac:dyDescent="0.2"/>
    <row r="9751" ht="12.75" customHeight="1" x14ac:dyDescent="0.2"/>
    <row r="9752" ht="12.75" customHeight="1" x14ac:dyDescent="0.2"/>
    <row r="9753" ht="12.75" customHeight="1" x14ac:dyDescent="0.2"/>
    <row r="9754" ht="12.75" customHeight="1" x14ac:dyDescent="0.2"/>
    <row r="9755" ht="12.75" customHeight="1" x14ac:dyDescent="0.2"/>
    <row r="9756" ht="12.75" customHeight="1" x14ac:dyDescent="0.2"/>
    <row r="9757" ht="12.75" customHeight="1" x14ac:dyDescent="0.2"/>
    <row r="9758" ht="12.75" customHeight="1" x14ac:dyDescent="0.2"/>
    <row r="9759" ht="12.75" customHeight="1" x14ac:dyDescent="0.2"/>
    <row r="9760" ht="12.75" customHeight="1" x14ac:dyDescent="0.2"/>
    <row r="9761" ht="12.75" customHeight="1" x14ac:dyDescent="0.2"/>
    <row r="9762" ht="12.75" customHeight="1" x14ac:dyDescent="0.2"/>
    <row r="9763" ht="12.75" customHeight="1" x14ac:dyDescent="0.2"/>
    <row r="9764" ht="12.75" customHeight="1" x14ac:dyDescent="0.2"/>
    <row r="9765" ht="12.75" customHeight="1" x14ac:dyDescent="0.2"/>
    <row r="9766" ht="12.75" customHeight="1" x14ac:dyDescent="0.2"/>
    <row r="9767" ht="12.75" customHeight="1" x14ac:dyDescent="0.2"/>
    <row r="9768" ht="12.75" customHeight="1" x14ac:dyDescent="0.2"/>
    <row r="9769" ht="12.75" customHeight="1" x14ac:dyDescent="0.2"/>
    <row r="9770" ht="12.75" customHeight="1" x14ac:dyDescent="0.2"/>
    <row r="9771" ht="12.75" customHeight="1" x14ac:dyDescent="0.2"/>
    <row r="9772" ht="12.75" customHeight="1" x14ac:dyDescent="0.2"/>
    <row r="9773" ht="12.75" customHeight="1" x14ac:dyDescent="0.2"/>
    <row r="9774" ht="12.75" customHeight="1" x14ac:dyDescent="0.2"/>
    <row r="9775" ht="12.75" customHeight="1" x14ac:dyDescent="0.2"/>
    <row r="9776" ht="12.75" customHeight="1" x14ac:dyDescent="0.2"/>
    <row r="9777" ht="12.75" customHeight="1" x14ac:dyDescent="0.2"/>
    <row r="9778" ht="12.75" customHeight="1" x14ac:dyDescent="0.2"/>
    <row r="9779" ht="12.75" customHeight="1" x14ac:dyDescent="0.2"/>
    <row r="9780" ht="12.75" customHeight="1" x14ac:dyDescent="0.2"/>
    <row r="9781" ht="12.75" customHeight="1" x14ac:dyDescent="0.2"/>
    <row r="9782" ht="12.75" customHeight="1" x14ac:dyDescent="0.2"/>
    <row r="9783" ht="12.75" customHeight="1" x14ac:dyDescent="0.2"/>
    <row r="9784" ht="12.75" customHeight="1" x14ac:dyDescent="0.2"/>
    <row r="9785" ht="12.75" customHeight="1" x14ac:dyDescent="0.2"/>
    <row r="9786" ht="12.75" customHeight="1" x14ac:dyDescent="0.2"/>
    <row r="9787" ht="12.75" customHeight="1" x14ac:dyDescent="0.2"/>
    <row r="9788" ht="12.75" customHeight="1" x14ac:dyDescent="0.2"/>
    <row r="9789" ht="12.75" customHeight="1" x14ac:dyDescent="0.2"/>
    <row r="9790" ht="12.75" customHeight="1" x14ac:dyDescent="0.2"/>
    <row r="9791" ht="12.75" customHeight="1" x14ac:dyDescent="0.2"/>
    <row r="9792" ht="12.75" customHeight="1" x14ac:dyDescent="0.2"/>
    <row r="9793" ht="12.75" customHeight="1" x14ac:dyDescent="0.2"/>
    <row r="9794" ht="12.75" customHeight="1" x14ac:dyDescent="0.2"/>
    <row r="9795" ht="12.75" customHeight="1" x14ac:dyDescent="0.2"/>
    <row r="9796" ht="12.75" customHeight="1" x14ac:dyDescent="0.2"/>
    <row r="9797" ht="12.75" customHeight="1" x14ac:dyDescent="0.2"/>
    <row r="9798" ht="12.75" customHeight="1" x14ac:dyDescent="0.2"/>
    <row r="9799" ht="12.75" customHeight="1" x14ac:dyDescent="0.2"/>
    <row r="9800" ht="12.75" customHeight="1" x14ac:dyDescent="0.2"/>
    <row r="9801" ht="12.75" customHeight="1" x14ac:dyDescent="0.2"/>
    <row r="9802" ht="12.75" customHeight="1" x14ac:dyDescent="0.2"/>
    <row r="9803" ht="12.75" customHeight="1" x14ac:dyDescent="0.2"/>
    <row r="9804" ht="12.75" customHeight="1" x14ac:dyDescent="0.2"/>
    <row r="9805" ht="12.75" customHeight="1" x14ac:dyDescent="0.2"/>
    <row r="9806" ht="12.75" customHeight="1" x14ac:dyDescent="0.2"/>
    <row r="9807" ht="12.75" customHeight="1" x14ac:dyDescent="0.2"/>
    <row r="9808" ht="12.75" customHeight="1" x14ac:dyDescent="0.2"/>
    <row r="9809" ht="12.75" customHeight="1" x14ac:dyDescent="0.2"/>
    <row r="9810" ht="12.75" customHeight="1" x14ac:dyDescent="0.2"/>
    <row r="9811" ht="12.75" customHeight="1" x14ac:dyDescent="0.2"/>
    <row r="9812" ht="12.75" customHeight="1" x14ac:dyDescent="0.2"/>
    <row r="9813" ht="12.75" customHeight="1" x14ac:dyDescent="0.2"/>
    <row r="9814" ht="12.75" customHeight="1" x14ac:dyDescent="0.2"/>
    <row r="9815" ht="12.75" customHeight="1" x14ac:dyDescent="0.2"/>
    <row r="9816" ht="12.75" customHeight="1" x14ac:dyDescent="0.2"/>
    <row r="9817" ht="12.75" customHeight="1" x14ac:dyDescent="0.2"/>
    <row r="9818" ht="12.75" customHeight="1" x14ac:dyDescent="0.2"/>
    <row r="9819" ht="12.75" customHeight="1" x14ac:dyDescent="0.2"/>
    <row r="9820" ht="12.75" customHeight="1" x14ac:dyDescent="0.2"/>
    <row r="9821" ht="12.75" customHeight="1" x14ac:dyDescent="0.2"/>
    <row r="9822" ht="12.75" customHeight="1" x14ac:dyDescent="0.2"/>
    <row r="9823" ht="12.75" customHeight="1" x14ac:dyDescent="0.2"/>
    <row r="9824" ht="12.75" customHeight="1" x14ac:dyDescent="0.2"/>
    <row r="9825" ht="12.75" customHeight="1" x14ac:dyDescent="0.2"/>
    <row r="9826" ht="12.75" customHeight="1" x14ac:dyDescent="0.2"/>
    <row r="9827" ht="12.75" customHeight="1" x14ac:dyDescent="0.2"/>
    <row r="9828" ht="12.75" customHeight="1" x14ac:dyDescent="0.2"/>
    <row r="9829" ht="12.75" customHeight="1" x14ac:dyDescent="0.2"/>
    <row r="9830" ht="12.75" customHeight="1" x14ac:dyDescent="0.2"/>
    <row r="9831" ht="12.75" customHeight="1" x14ac:dyDescent="0.2"/>
    <row r="9832" ht="12.75" customHeight="1" x14ac:dyDescent="0.2"/>
    <row r="9833" ht="12.75" customHeight="1" x14ac:dyDescent="0.2"/>
    <row r="9834" ht="12.75" customHeight="1" x14ac:dyDescent="0.2"/>
    <row r="9835" ht="12.75" customHeight="1" x14ac:dyDescent="0.2"/>
    <row r="9836" ht="12.75" customHeight="1" x14ac:dyDescent="0.2"/>
    <row r="9837" ht="12.75" customHeight="1" x14ac:dyDescent="0.2"/>
    <row r="9838" ht="12.75" customHeight="1" x14ac:dyDescent="0.2"/>
    <row r="9839" ht="12.75" customHeight="1" x14ac:dyDescent="0.2"/>
    <row r="9840" ht="12.75" customHeight="1" x14ac:dyDescent="0.2"/>
    <row r="9841" ht="12.75" customHeight="1" x14ac:dyDescent="0.2"/>
    <row r="9842" ht="12.75" customHeight="1" x14ac:dyDescent="0.2"/>
    <row r="9843" ht="12.75" customHeight="1" x14ac:dyDescent="0.2"/>
    <row r="9844" ht="12.75" customHeight="1" x14ac:dyDescent="0.2"/>
    <row r="9845" ht="12.75" customHeight="1" x14ac:dyDescent="0.2"/>
    <row r="9846" ht="12.75" customHeight="1" x14ac:dyDescent="0.2"/>
    <row r="9847" ht="12.75" customHeight="1" x14ac:dyDescent="0.2"/>
    <row r="9848" ht="12.75" customHeight="1" x14ac:dyDescent="0.2"/>
    <row r="9849" ht="12.75" customHeight="1" x14ac:dyDescent="0.2"/>
    <row r="9850" ht="12.75" customHeight="1" x14ac:dyDescent="0.2"/>
    <row r="9851" ht="12.75" customHeight="1" x14ac:dyDescent="0.2"/>
    <row r="9852" ht="12.75" customHeight="1" x14ac:dyDescent="0.2"/>
    <row r="9853" ht="12.75" customHeight="1" x14ac:dyDescent="0.2"/>
    <row r="9854" ht="12.75" customHeight="1" x14ac:dyDescent="0.2"/>
    <row r="9855" ht="12.75" customHeight="1" x14ac:dyDescent="0.2"/>
    <row r="9856" ht="12.75" customHeight="1" x14ac:dyDescent="0.2"/>
    <row r="9857" ht="12.75" customHeight="1" x14ac:dyDescent="0.2"/>
    <row r="9858" ht="12.75" customHeight="1" x14ac:dyDescent="0.2"/>
    <row r="9859" ht="12.75" customHeight="1" x14ac:dyDescent="0.2"/>
    <row r="9860" ht="12.75" customHeight="1" x14ac:dyDescent="0.2"/>
    <row r="9861" ht="12.75" customHeight="1" x14ac:dyDescent="0.2"/>
    <row r="9862" ht="12.75" customHeight="1" x14ac:dyDescent="0.2"/>
    <row r="9863" ht="12.75" customHeight="1" x14ac:dyDescent="0.2"/>
    <row r="9864" ht="12.75" customHeight="1" x14ac:dyDescent="0.2"/>
    <row r="9865" ht="12.75" customHeight="1" x14ac:dyDescent="0.2"/>
    <row r="9866" ht="12.75" customHeight="1" x14ac:dyDescent="0.2"/>
    <row r="9867" ht="12.75" customHeight="1" x14ac:dyDescent="0.2"/>
    <row r="9868" ht="12.75" customHeight="1" x14ac:dyDescent="0.2"/>
    <row r="9869" ht="12.75" customHeight="1" x14ac:dyDescent="0.2"/>
    <row r="9870" ht="12.75" customHeight="1" x14ac:dyDescent="0.2"/>
    <row r="9871" ht="12.75" customHeight="1" x14ac:dyDescent="0.2"/>
    <row r="9872" ht="12.75" customHeight="1" x14ac:dyDescent="0.2"/>
    <row r="9873" ht="12.75" customHeight="1" x14ac:dyDescent="0.2"/>
    <row r="9874" ht="12.75" customHeight="1" x14ac:dyDescent="0.2"/>
    <row r="9875" ht="12.75" customHeight="1" x14ac:dyDescent="0.2"/>
    <row r="9876" ht="12.75" customHeight="1" x14ac:dyDescent="0.2"/>
    <row r="9877" ht="12.75" customHeight="1" x14ac:dyDescent="0.2"/>
    <row r="9878" ht="12.75" customHeight="1" x14ac:dyDescent="0.2"/>
    <row r="9879" ht="12.75" customHeight="1" x14ac:dyDescent="0.2"/>
    <row r="9880" ht="12.75" customHeight="1" x14ac:dyDescent="0.2"/>
    <row r="9881" ht="12.75" customHeight="1" x14ac:dyDescent="0.2"/>
    <row r="9882" ht="12.75" customHeight="1" x14ac:dyDescent="0.2"/>
    <row r="9883" ht="12.75" customHeight="1" x14ac:dyDescent="0.2"/>
    <row r="9884" ht="12.75" customHeight="1" x14ac:dyDescent="0.2"/>
    <row r="9885" ht="12.75" customHeight="1" x14ac:dyDescent="0.2"/>
    <row r="9886" ht="12.75" customHeight="1" x14ac:dyDescent="0.2"/>
    <row r="9887" ht="12.75" customHeight="1" x14ac:dyDescent="0.2"/>
    <row r="9888" ht="12.75" customHeight="1" x14ac:dyDescent="0.2"/>
    <row r="9889" ht="12.75" customHeight="1" x14ac:dyDescent="0.2"/>
    <row r="9890" ht="12.75" customHeight="1" x14ac:dyDescent="0.2"/>
    <row r="9891" ht="12.75" customHeight="1" x14ac:dyDescent="0.2"/>
    <row r="9892" ht="12.75" customHeight="1" x14ac:dyDescent="0.2"/>
    <row r="9893" ht="12.75" customHeight="1" x14ac:dyDescent="0.2"/>
    <row r="9894" ht="12.75" customHeight="1" x14ac:dyDescent="0.2"/>
    <row r="9895" ht="12.75" customHeight="1" x14ac:dyDescent="0.2"/>
    <row r="9896" ht="12.75" customHeight="1" x14ac:dyDescent="0.2"/>
    <row r="9897" ht="12.75" customHeight="1" x14ac:dyDescent="0.2"/>
    <row r="9898" ht="12.75" customHeight="1" x14ac:dyDescent="0.2"/>
    <row r="9899" ht="12.75" customHeight="1" x14ac:dyDescent="0.2"/>
    <row r="9900" ht="12.75" customHeight="1" x14ac:dyDescent="0.2"/>
    <row r="9901" ht="12.75" customHeight="1" x14ac:dyDescent="0.2"/>
    <row r="9902" ht="12.75" customHeight="1" x14ac:dyDescent="0.2"/>
    <row r="9903" ht="12.75" customHeight="1" x14ac:dyDescent="0.2"/>
    <row r="9904" ht="12.75" customHeight="1" x14ac:dyDescent="0.2"/>
    <row r="9905" ht="12.75" customHeight="1" x14ac:dyDescent="0.2"/>
    <row r="9906" ht="12.75" customHeight="1" x14ac:dyDescent="0.2"/>
    <row r="9907" ht="12.75" customHeight="1" x14ac:dyDescent="0.2"/>
    <row r="9908" ht="12.75" customHeight="1" x14ac:dyDescent="0.2"/>
    <row r="9909" ht="12.75" customHeight="1" x14ac:dyDescent="0.2"/>
    <row r="9910" ht="12.75" customHeight="1" x14ac:dyDescent="0.2"/>
    <row r="9911" ht="12.75" customHeight="1" x14ac:dyDescent="0.2"/>
    <row r="9912" ht="12.75" customHeight="1" x14ac:dyDescent="0.2"/>
    <row r="9913" ht="12.75" customHeight="1" x14ac:dyDescent="0.2"/>
    <row r="9914" ht="12.75" customHeight="1" x14ac:dyDescent="0.2"/>
    <row r="9915" ht="12.75" customHeight="1" x14ac:dyDescent="0.2"/>
    <row r="9916" ht="12.75" customHeight="1" x14ac:dyDescent="0.2"/>
    <row r="9917" ht="12.75" customHeight="1" x14ac:dyDescent="0.2"/>
    <row r="9918" ht="12.75" customHeight="1" x14ac:dyDescent="0.2"/>
    <row r="9919" ht="12.75" customHeight="1" x14ac:dyDescent="0.2"/>
    <row r="9920" ht="12.75" customHeight="1" x14ac:dyDescent="0.2"/>
    <row r="9921" ht="12.75" customHeight="1" x14ac:dyDescent="0.2"/>
    <row r="9922" ht="12.75" customHeight="1" x14ac:dyDescent="0.2"/>
    <row r="9923" ht="12.75" customHeight="1" x14ac:dyDescent="0.2"/>
    <row r="9924" ht="12.75" customHeight="1" x14ac:dyDescent="0.2"/>
    <row r="9925" ht="12.75" customHeight="1" x14ac:dyDescent="0.2"/>
    <row r="9926" ht="12.75" customHeight="1" x14ac:dyDescent="0.2"/>
    <row r="9927" ht="12.75" customHeight="1" x14ac:dyDescent="0.2"/>
    <row r="9928" ht="12.75" customHeight="1" x14ac:dyDescent="0.2"/>
    <row r="9929" ht="12.75" customHeight="1" x14ac:dyDescent="0.2"/>
    <row r="9930" ht="12.75" customHeight="1" x14ac:dyDescent="0.2"/>
    <row r="9931" ht="12.75" customHeight="1" x14ac:dyDescent="0.2"/>
    <row r="9932" ht="12.75" customHeight="1" x14ac:dyDescent="0.2"/>
    <row r="9933" ht="12.75" customHeight="1" x14ac:dyDescent="0.2"/>
    <row r="9934" ht="12.75" customHeight="1" x14ac:dyDescent="0.2"/>
    <row r="9935" ht="12.75" customHeight="1" x14ac:dyDescent="0.2"/>
    <row r="9936" ht="12.75" customHeight="1" x14ac:dyDescent="0.2"/>
    <row r="9937" ht="12.75" customHeight="1" x14ac:dyDescent="0.2"/>
    <row r="9938" ht="12.75" customHeight="1" x14ac:dyDescent="0.2"/>
    <row r="9939" ht="12.75" customHeight="1" x14ac:dyDescent="0.2"/>
    <row r="9940" ht="12.75" customHeight="1" x14ac:dyDescent="0.2"/>
    <row r="9941" ht="12.75" customHeight="1" x14ac:dyDescent="0.2"/>
    <row r="9942" ht="12.75" customHeight="1" x14ac:dyDescent="0.2"/>
    <row r="9943" ht="12.75" customHeight="1" x14ac:dyDescent="0.2"/>
    <row r="9944" ht="12.75" customHeight="1" x14ac:dyDescent="0.2"/>
    <row r="9945" ht="12.75" customHeight="1" x14ac:dyDescent="0.2"/>
    <row r="9946" ht="12.75" customHeight="1" x14ac:dyDescent="0.2"/>
    <row r="9947" ht="12.75" customHeight="1" x14ac:dyDescent="0.2"/>
    <row r="9948" ht="12.75" customHeight="1" x14ac:dyDescent="0.2"/>
    <row r="9949" ht="12.75" customHeight="1" x14ac:dyDescent="0.2"/>
    <row r="9950" ht="12.75" customHeight="1" x14ac:dyDescent="0.2"/>
    <row r="9951" ht="12.75" customHeight="1" x14ac:dyDescent="0.2"/>
    <row r="9952" ht="12.75" customHeight="1" x14ac:dyDescent="0.2"/>
    <row r="9953" ht="12.75" customHeight="1" x14ac:dyDescent="0.2"/>
    <row r="9954" ht="12.75" customHeight="1" x14ac:dyDescent="0.2"/>
    <row r="9955" ht="12.75" customHeight="1" x14ac:dyDescent="0.2"/>
    <row r="9956" ht="12.75" customHeight="1" x14ac:dyDescent="0.2"/>
    <row r="9957" ht="12.75" customHeight="1" x14ac:dyDescent="0.2"/>
    <row r="9958" ht="12.75" customHeight="1" x14ac:dyDescent="0.2"/>
    <row r="9959" ht="12.75" customHeight="1" x14ac:dyDescent="0.2"/>
    <row r="9960" ht="12.75" customHeight="1" x14ac:dyDescent="0.2"/>
    <row r="9961" ht="12.75" customHeight="1" x14ac:dyDescent="0.2"/>
    <row r="9962" ht="12.75" customHeight="1" x14ac:dyDescent="0.2"/>
    <row r="9963" ht="12.75" customHeight="1" x14ac:dyDescent="0.2"/>
    <row r="9964" ht="12.75" customHeight="1" x14ac:dyDescent="0.2"/>
    <row r="9965" ht="12.75" customHeight="1" x14ac:dyDescent="0.2"/>
    <row r="9966" ht="12.75" customHeight="1" x14ac:dyDescent="0.2"/>
    <row r="9967" ht="12.75" customHeight="1" x14ac:dyDescent="0.2"/>
    <row r="9968" ht="12.75" customHeight="1" x14ac:dyDescent="0.2"/>
    <row r="9969" ht="12.75" customHeight="1" x14ac:dyDescent="0.2"/>
    <row r="9970" ht="12.75" customHeight="1" x14ac:dyDescent="0.2"/>
    <row r="9971" ht="12.75" customHeight="1" x14ac:dyDescent="0.2"/>
    <row r="9972" ht="12.75" customHeight="1" x14ac:dyDescent="0.2"/>
    <row r="9973" ht="12.75" customHeight="1" x14ac:dyDescent="0.2"/>
    <row r="9974" ht="12.75" customHeight="1" x14ac:dyDescent="0.2"/>
    <row r="9975" ht="12.75" customHeight="1" x14ac:dyDescent="0.2"/>
    <row r="9976" ht="12.75" customHeight="1" x14ac:dyDescent="0.2"/>
    <row r="9977" ht="12.75" customHeight="1" x14ac:dyDescent="0.2"/>
    <row r="9978" ht="12.75" customHeight="1" x14ac:dyDescent="0.2"/>
    <row r="9979" ht="12.75" customHeight="1" x14ac:dyDescent="0.2"/>
    <row r="9980" ht="12.75" customHeight="1" x14ac:dyDescent="0.2"/>
    <row r="9981" ht="12.75" customHeight="1" x14ac:dyDescent="0.2"/>
    <row r="9982" ht="12.75" customHeight="1" x14ac:dyDescent="0.2"/>
    <row r="9983" ht="12.75" customHeight="1" x14ac:dyDescent="0.2"/>
    <row r="9984" ht="12.75" customHeight="1" x14ac:dyDescent="0.2"/>
    <row r="9985" ht="12.75" customHeight="1" x14ac:dyDescent="0.2"/>
    <row r="9986" ht="12.75" customHeight="1" x14ac:dyDescent="0.2"/>
    <row r="9987" ht="12.75" customHeight="1" x14ac:dyDescent="0.2"/>
    <row r="9988" ht="12.75" customHeight="1" x14ac:dyDescent="0.2"/>
    <row r="9989" ht="12.75" customHeight="1" x14ac:dyDescent="0.2"/>
    <row r="9990" ht="12.75" customHeight="1" x14ac:dyDescent="0.2"/>
    <row r="9991" ht="12.75" customHeight="1" x14ac:dyDescent="0.2"/>
    <row r="9992" ht="12.75" customHeight="1" x14ac:dyDescent="0.2"/>
    <row r="9993" ht="12.75" customHeight="1" x14ac:dyDescent="0.2"/>
    <row r="9994" ht="12.75" customHeight="1" x14ac:dyDescent="0.2"/>
    <row r="9995" ht="12.75" customHeight="1" x14ac:dyDescent="0.2"/>
    <row r="9996" ht="12.75" customHeight="1" x14ac:dyDescent="0.2"/>
    <row r="9997" ht="12.75" customHeight="1" x14ac:dyDescent="0.2"/>
    <row r="9998" ht="12.75" customHeight="1" x14ac:dyDescent="0.2"/>
    <row r="9999" ht="12.75" customHeight="1" x14ac:dyDescent="0.2"/>
    <row r="10000" ht="12.75" customHeight="1" x14ac:dyDescent="0.2"/>
    <row r="10001" ht="12.75" customHeight="1" x14ac:dyDescent="0.2"/>
    <row r="10002" ht="12.75" customHeight="1" x14ac:dyDescent="0.2"/>
    <row r="10003" ht="12.75" customHeight="1" x14ac:dyDescent="0.2"/>
    <row r="10004" ht="12.75" customHeight="1" x14ac:dyDescent="0.2"/>
    <row r="10005" ht="12.75" customHeight="1" x14ac:dyDescent="0.2"/>
    <row r="10006" ht="12.75" customHeight="1" x14ac:dyDescent="0.2"/>
    <row r="10007" ht="12.75" customHeight="1" x14ac:dyDescent="0.2"/>
    <row r="10008" ht="12.75" customHeight="1" x14ac:dyDescent="0.2"/>
    <row r="10009" ht="12.75" customHeight="1" x14ac:dyDescent="0.2"/>
    <row r="10010" ht="12.75" customHeight="1" x14ac:dyDescent="0.2"/>
    <row r="10011" ht="12.75" customHeight="1" x14ac:dyDescent="0.2"/>
    <row r="10012" ht="12.75" customHeight="1" x14ac:dyDescent="0.2"/>
    <row r="10013" ht="12.75" customHeight="1" x14ac:dyDescent="0.2"/>
    <row r="10014" ht="12.75" customHeight="1" x14ac:dyDescent="0.2"/>
    <row r="10015" ht="12.75" customHeight="1" x14ac:dyDescent="0.2"/>
    <row r="10016" ht="12.75" customHeight="1" x14ac:dyDescent="0.2"/>
    <row r="10017" ht="12.75" customHeight="1" x14ac:dyDescent="0.2"/>
    <row r="10018" ht="12.75" customHeight="1" x14ac:dyDescent="0.2"/>
    <row r="10019" ht="12.75" customHeight="1" x14ac:dyDescent="0.2"/>
    <row r="10020" ht="12.75" customHeight="1" x14ac:dyDescent="0.2"/>
    <row r="10021" ht="12.75" customHeight="1" x14ac:dyDescent="0.2"/>
    <row r="10022" ht="12.75" customHeight="1" x14ac:dyDescent="0.2"/>
    <row r="10023" ht="12.75" customHeight="1" x14ac:dyDescent="0.2"/>
    <row r="10024" ht="12.75" customHeight="1" x14ac:dyDescent="0.2"/>
    <row r="10025" ht="12.75" customHeight="1" x14ac:dyDescent="0.2"/>
    <row r="10026" ht="12.75" customHeight="1" x14ac:dyDescent="0.2"/>
    <row r="10027" ht="12.75" customHeight="1" x14ac:dyDescent="0.2"/>
    <row r="10028" ht="12.75" customHeight="1" x14ac:dyDescent="0.2"/>
    <row r="10029" ht="12.75" customHeight="1" x14ac:dyDescent="0.2"/>
    <row r="10030" ht="12.75" customHeight="1" x14ac:dyDescent="0.2"/>
    <row r="10031" ht="12.75" customHeight="1" x14ac:dyDescent="0.2"/>
    <row r="10032" ht="12.75" customHeight="1" x14ac:dyDescent="0.2"/>
    <row r="10033" ht="12.75" customHeight="1" x14ac:dyDescent="0.2"/>
    <row r="10034" ht="12.75" customHeight="1" x14ac:dyDescent="0.2"/>
    <row r="10035" ht="12.75" customHeight="1" x14ac:dyDescent="0.2"/>
    <row r="10036" ht="12.75" customHeight="1" x14ac:dyDescent="0.2"/>
    <row r="10037" ht="12.75" customHeight="1" x14ac:dyDescent="0.2"/>
    <row r="10038" ht="12.75" customHeight="1" x14ac:dyDescent="0.2"/>
    <row r="10039" ht="12.75" customHeight="1" x14ac:dyDescent="0.2"/>
    <row r="10040" ht="12.75" customHeight="1" x14ac:dyDescent="0.2"/>
    <row r="10041" ht="12.75" customHeight="1" x14ac:dyDescent="0.2"/>
    <row r="10042" ht="12.75" customHeight="1" x14ac:dyDescent="0.2"/>
    <row r="10043" ht="12.75" customHeight="1" x14ac:dyDescent="0.2"/>
    <row r="10044" ht="12.75" customHeight="1" x14ac:dyDescent="0.2"/>
    <row r="10045" ht="12.75" customHeight="1" x14ac:dyDescent="0.2"/>
    <row r="10046" ht="12.75" customHeight="1" x14ac:dyDescent="0.2"/>
    <row r="10047" ht="12.75" customHeight="1" x14ac:dyDescent="0.2"/>
    <row r="10048" ht="12.75" customHeight="1" x14ac:dyDescent="0.2"/>
    <row r="10049" ht="12.75" customHeight="1" x14ac:dyDescent="0.2"/>
    <row r="10050" ht="12.75" customHeight="1" x14ac:dyDescent="0.2"/>
    <row r="10051" ht="12.75" customHeight="1" x14ac:dyDescent="0.2"/>
    <row r="10052" ht="12.75" customHeight="1" x14ac:dyDescent="0.2"/>
    <row r="10053" ht="12.75" customHeight="1" x14ac:dyDescent="0.2"/>
    <row r="10054" ht="12.75" customHeight="1" x14ac:dyDescent="0.2"/>
    <row r="10055" ht="12.75" customHeight="1" x14ac:dyDescent="0.2"/>
    <row r="10056" ht="12.75" customHeight="1" x14ac:dyDescent="0.2"/>
    <row r="10057" ht="12.75" customHeight="1" x14ac:dyDescent="0.2"/>
    <row r="10058" ht="12.75" customHeight="1" x14ac:dyDescent="0.2"/>
    <row r="10059" ht="12.75" customHeight="1" x14ac:dyDescent="0.2"/>
    <row r="10060" ht="12.75" customHeight="1" x14ac:dyDescent="0.2"/>
    <row r="10061" ht="12.75" customHeight="1" x14ac:dyDescent="0.2"/>
    <row r="10062" ht="12.75" customHeight="1" x14ac:dyDescent="0.2"/>
    <row r="10063" ht="12.75" customHeight="1" x14ac:dyDescent="0.2"/>
    <row r="10064" ht="12.75" customHeight="1" x14ac:dyDescent="0.2"/>
    <row r="10065" ht="12.75" customHeight="1" x14ac:dyDescent="0.2"/>
    <row r="10066" ht="12.75" customHeight="1" x14ac:dyDescent="0.2"/>
    <row r="10067" ht="12.75" customHeight="1" x14ac:dyDescent="0.2"/>
    <row r="10068" ht="12.75" customHeight="1" x14ac:dyDescent="0.2"/>
    <row r="10069" ht="12.75" customHeight="1" x14ac:dyDescent="0.2"/>
    <row r="10070" ht="12.75" customHeight="1" x14ac:dyDescent="0.2"/>
    <row r="10071" ht="12.75" customHeight="1" x14ac:dyDescent="0.2"/>
    <row r="10072" ht="12.75" customHeight="1" x14ac:dyDescent="0.2"/>
    <row r="10073" ht="12.75" customHeight="1" x14ac:dyDescent="0.2"/>
    <row r="10074" ht="12.75" customHeight="1" x14ac:dyDescent="0.2"/>
    <row r="10075" ht="12.75" customHeight="1" x14ac:dyDescent="0.2"/>
    <row r="10076" ht="12.75" customHeight="1" x14ac:dyDescent="0.2"/>
    <row r="10077" ht="12.75" customHeight="1" x14ac:dyDescent="0.2"/>
    <row r="10078" ht="12.75" customHeight="1" x14ac:dyDescent="0.2"/>
    <row r="10079" ht="12.75" customHeight="1" x14ac:dyDescent="0.2"/>
    <row r="10080" ht="12.75" customHeight="1" x14ac:dyDescent="0.2"/>
    <row r="10081" ht="12.75" customHeight="1" x14ac:dyDescent="0.2"/>
    <row r="10082" ht="12.75" customHeight="1" x14ac:dyDescent="0.2"/>
    <row r="10083" ht="12.75" customHeight="1" x14ac:dyDescent="0.2"/>
    <row r="10084" ht="12.75" customHeight="1" x14ac:dyDescent="0.2"/>
    <row r="10085" ht="12.75" customHeight="1" x14ac:dyDescent="0.2"/>
    <row r="10086" ht="12.75" customHeight="1" x14ac:dyDescent="0.2"/>
    <row r="10087" ht="12.75" customHeight="1" x14ac:dyDescent="0.2"/>
    <row r="10088" ht="12.75" customHeight="1" x14ac:dyDescent="0.2"/>
    <row r="10089" ht="12.75" customHeight="1" x14ac:dyDescent="0.2"/>
    <row r="10090" ht="12.75" customHeight="1" x14ac:dyDescent="0.2"/>
    <row r="10091" ht="12.75" customHeight="1" x14ac:dyDescent="0.2"/>
    <row r="10092" ht="12.75" customHeight="1" x14ac:dyDescent="0.2"/>
    <row r="10093" ht="12.75" customHeight="1" x14ac:dyDescent="0.2"/>
    <row r="10094" ht="12.75" customHeight="1" x14ac:dyDescent="0.2"/>
    <row r="10095" ht="12.75" customHeight="1" x14ac:dyDescent="0.2"/>
    <row r="10096" ht="12.75" customHeight="1" x14ac:dyDescent="0.2"/>
    <row r="10097" ht="12.75" customHeight="1" x14ac:dyDescent="0.2"/>
    <row r="10098" ht="12.75" customHeight="1" x14ac:dyDescent="0.2"/>
    <row r="10099" ht="12.75" customHeight="1" x14ac:dyDescent="0.2"/>
    <row r="10100" ht="12.75" customHeight="1" x14ac:dyDescent="0.2"/>
    <row r="10101" ht="12.75" customHeight="1" x14ac:dyDescent="0.2"/>
    <row r="10102" ht="12.75" customHeight="1" x14ac:dyDescent="0.2"/>
    <row r="10103" ht="12.75" customHeight="1" x14ac:dyDescent="0.2"/>
    <row r="10104" ht="12.75" customHeight="1" x14ac:dyDescent="0.2"/>
    <row r="10105" ht="12.75" customHeight="1" x14ac:dyDescent="0.2"/>
    <row r="10106" ht="12.75" customHeight="1" x14ac:dyDescent="0.2"/>
    <row r="10107" ht="12.75" customHeight="1" x14ac:dyDescent="0.2"/>
    <row r="10108" ht="12.75" customHeight="1" x14ac:dyDescent="0.2"/>
    <row r="10109" ht="12.75" customHeight="1" x14ac:dyDescent="0.2"/>
    <row r="10110" ht="12.75" customHeight="1" x14ac:dyDescent="0.2"/>
    <row r="10111" ht="12.75" customHeight="1" x14ac:dyDescent="0.2"/>
    <row r="10112" ht="12.75" customHeight="1" x14ac:dyDescent="0.2"/>
    <row r="10113" ht="12.75" customHeight="1" x14ac:dyDescent="0.2"/>
    <row r="10114" ht="12.75" customHeight="1" x14ac:dyDescent="0.2"/>
    <row r="10115" ht="12.75" customHeight="1" x14ac:dyDescent="0.2"/>
    <row r="10116" ht="12.75" customHeight="1" x14ac:dyDescent="0.2"/>
    <row r="10117" ht="12.75" customHeight="1" x14ac:dyDescent="0.2"/>
    <row r="10118" ht="12.75" customHeight="1" x14ac:dyDescent="0.2"/>
    <row r="10119" ht="12.75" customHeight="1" x14ac:dyDescent="0.2"/>
    <row r="10120" ht="12.75" customHeight="1" x14ac:dyDescent="0.2"/>
    <row r="10121" ht="12.75" customHeight="1" x14ac:dyDescent="0.2"/>
    <row r="10122" ht="12.75" customHeight="1" x14ac:dyDescent="0.2"/>
    <row r="10123" ht="12.75" customHeight="1" x14ac:dyDescent="0.2"/>
    <row r="10124" ht="12.75" customHeight="1" x14ac:dyDescent="0.2"/>
    <row r="10125" ht="12.75" customHeight="1" x14ac:dyDescent="0.2"/>
    <row r="10126" ht="12.75" customHeight="1" x14ac:dyDescent="0.2"/>
    <row r="10127" ht="12.75" customHeight="1" x14ac:dyDescent="0.2"/>
    <row r="10128" ht="12.75" customHeight="1" x14ac:dyDescent="0.2"/>
    <row r="10129" ht="12.75" customHeight="1" x14ac:dyDescent="0.2"/>
    <row r="10130" ht="12.75" customHeight="1" x14ac:dyDescent="0.2"/>
    <row r="10131" ht="12.75" customHeight="1" x14ac:dyDescent="0.2"/>
    <row r="10132" ht="12.75" customHeight="1" x14ac:dyDescent="0.2"/>
    <row r="10133" ht="12.75" customHeight="1" x14ac:dyDescent="0.2"/>
    <row r="10134" ht="12.75" customHeight="1" x14ac:dyDescent="0.2"/>
    <row r="10135" ht="12.75" customHeight="1" x14ac:dyDescent="0.2"/>
    <row r="10136" ht="12.75" customHeight="1" x14ac:dyDescent="0.2"/>
    <row r="10137" ht="12.75" customHeight="1" x14ac:dyDescent="0.2"/>
    <row r="10138" ht="12.75" customHeight="1" x14ac:dyDescent="0.2"/>
    <row r="10139" ht="12.75" customHeight="1" x14ac:dyDescent="0.2"/>
    <row r="10140" ht="12.75" customHeight="1" x14ac:dyDescent="0.2"/>
    <row r="10141" ht="12.75" customHeight="1" x14ac:dyDescent="0.2"/>
    <row r="10142" ht="12.75" customHeight="1" x14ac:dyDescent="0.2"/>
    <row r="10143" ht="12.75" customHeight="1" x14ac:dyDescent="0.2"/>
    <row r="10144" ht="12.75" customHeight="1" x14ac:dyDescent="0.2"/>
    <row r="10145" ht="12.75" customHeight="1" x14ac:dyDescent="0.2"/>
    <row r="10146" ht="12.75" customHeight="1" x14ac:dyDescent="0.2"/>
    <row r="10147" ht="12.75" customHeight="1" x14ac:dyDescent="0.2"/>
    <row r="10148" ht="12.75" customHeight="1" x14ac:dyDescent="0.2"/>
    <row r="10149" ht="12.75" customHeight="1" x14ac:dyDescent="0.2"/>
    <row r="10150" ht="12.75" customHeight="1" x14ac:dyDescent="0.2"/>
    <row r="10151" ht="12.75" customHeight="1" x14ac:dyDescent="0.2"/>
    <row r="10152" ht="12.75" customHeight="1" x14ac:dyDescent="0.2"/>
    <row r="10153" ht="12.75" customHeight="1" x14ac:dyDescent="0.2"/>
    <row r="10154" ht="12.75" customHeight="1" x14ac:dyDescent="0.2"/>
    <row r="10155" ht="12.75" customHeight="1" x14ac:dyDescent="0.2"/>
    <row r="10156" ht="12.75" customHeight="1" x14ac:dyDescent="0.2"/>
    <row r="10157" ht="12.75" customHeight="1" x14ac:dyDescent="0.2"/>
    <row r="10158" ht="12.75" customHeight="1" x14ac:dyDescent="0.2"/>
    <row r="10159" ht="12.75" customHeight="1" x14ac:dyDescent="0.2"/>
    <row r="10160" ht="12.75" customHeight="1" x14ac:dyDescent="0.2"/>
    <row r="10161" ht="12.75" customHeight="1" x14ac:dyDescent="0.2"/>
    <row r="10162" ht="12.75" customHeight="1" x14ac:dyDescent="0.2"/>
    <row r="10163" ht="12.75" customHeight="1" x14ac:dyDescent="0.2"/>
    <row r="10164" ht="12.75" customHeight="1" x14ac:dyDescent="0.2"/>
    <row r="10165" ht="12.75" customHeight="1" x14ac:dyDescent="0.2"/>
    <row r="10166" ht="12.75" customHeight="1" x14ac:dyDescent="0.2"/>
    <row r="10167" ht="12.75" customHeight="1" x14ac:dyDescent="0.2"/>
    <row r="10168" ht="12.75" customHeight="1" x14ac:dyDescent="0.2"/>
    <row r="10169" ht="12.75" customHeight="1" x14ac:dyDescent="0.2"/>
    <row r="10170" ht="12.75" customHeight="1" x14ac:dyDescent="0.2"/>
    <row r="10171" ht="12.75" customHeight="1" x14ac:dyDescent="0.2"/>
    <row r="10172" ht="12.75" customHeight="1" x14ac:dyDescent="0.2"/>
    <row r="10173" ht="12.75" customHeight="1" x14ac:dyDescent="0.2"/>
    <row r="10174" ht="12.75" customHeight="1" x14ac:dyDescent="0.2"/>
    <row r="10175" ht="12.75" customHeight="1" x14ac:dyDescent="0.2"/>
    <row r="10176" ht="12.75" customHeight="1" x14ac:dyDescent="0.2"/>
    <row r="10177" ht="12.75" customHeight="1" x14ac:dyDescent="0.2"/>
    <row r="10178" ht="12.75" customHeight="1" x14ac:dyDescent="0.2"/>
    <row r="10179" ht="12.75" customHeight="1" x14ac:dyDescent="0.2"/>
    <row r="10180" ht="12.75" customHeight="1" x14ac:dyDescent="0.2"/>
    <row r="10181" ht="12.75" customHeight="1" x14ac:dyDescent="0.2"/>
    <row r="10182" ht="12.75" customHeight="1" x14ac:dyDescent="0.2"/>
    <row r="10183" ht="12.75" customHeight="1" x14ac:dyDescent="0.2"/>
    <row r="10184" ht="12.75" customHeight="1" x14ac:dyDescent="0.2"/>
    <row r="10185" ht="12.75" customHeight="1" x14ac:dyDescent="0.2"/>
    <row r="10186" ht="12.75" customHeight="1" x14ac:dyDescent="0.2"/>
    <row r="10187" ht="12.75" customHeight="1" x14ac:dyDescent="0.2"/>
    <row r="10188" ht="12.75" customHeight="1" x14ac:dyDescent="0.2"/>
    <row r="10189" ht="12.75" customHeight="1" x14ac:dyDescent="0.2"/>
    <row r="10190" ht="12.75" customHeight="1" x14ac:dyDescent="0.2"/>
    <row r="10191" ht="12.75" customHeight="1" x14ac:dyDescent="0.2"/>
    <row r="10192" ht="12.75" customHeight="1" x14ac:dyDescent="0.2"/>
    <row r="10193" ht="12.75" customHeight="1" x14ac:dyDescent="0.2"/>
    <row r="10194" ht="12.75" customHeight="1" x14ac:dyDescent="0.2"/>
    <row r="10195" ht="12.75" customHeight="1" x14ac:dyDescent="0.2"/>
    <row r="10196" ht="12.75" customHeight="1" x14ac:dyDescent="0.2"/>
    <row r="10197" ht="12.75" customHeight="1" x14ac:dyDescent="0.2"/>
    <row r="10198" ht="12.75" customHeight="1" x14ac:dyDescent="0.2"/>
    <row r="10199" ht="12.75" customHeight="1" x14ac:dyDescent="0.2"/>
    <row r="10200" ht="12.75" customHeight="1" x14ac:dyDescent="0.2"/>
    <row r="10201" ht="12.75" customHeight="1" x14ac:dyDescent="0.2"/>
    <row r="10202" ht="12.75" customHeight="1" x14ac:dyDescent="0.2"/>
    <row r="10203" ht="12.75" customHeight="1" x14ac:dyDescent="0.2"/>
    <row r="10204" ht="12.75" customHeight="1" x14ac:dyDescent="0.2"/>
    <row r="10205" ht="12.75" customHeight="1" x14ac:dyDescent="0.2"/>
    <row r="10206" ht="12.75" customHeight="1" x14ac:dyDescent="0.2"/>
    <row r="10207" ht="12.75" customHeight="1" x14ac:dyDescent="0.2"/>
    <row r="10208" ht="12.75" customHeight="1" x14ac:dyDescent="0.2"/>
    <row r="10209" ht="12.75" customHeight="1" x14ac:dyDescent="0.2"/>
    <row r="10210" ht="12.75" customHeight="1" x14ac:dyDescent="0.2"/>
    <row r="10211" ht="12.75" customHeight="1" x14ac:dyDescent="0.2"/>
    <row r="10212" ht="12.75" customHeight="1" x14ac:dyDescent="0.2"/>
    <row r="10213" ht="12.75" customHeight="1" x14ac:dyDescent="0.2"/>
    <row r="10214" ht="12.75" customHeight="1" x14ac:dyDescent="0.2"/>
    <row r="10215" ht="12.75" customHeight="1" x14ac:dyDescent="0.2"/>
    <row r="10216" ht="12.75" customHeight="1" x14ac:dyDescent="0.2"/>
    <row r="10217" ht="12.75" customHeight="1" x14ac:dyDescent="0.2"/>
    <row r="10218" ht="12.75" customHeight="1" x14ac:dyDescent="0.2"/>
    <row r="10219" ht="12.75" customHeight="1" x14ac:dyDescent="0.2"/>
    <row r="10220" ht="12.75" customHeight="1" x14ac:dyDescent="0.2"/>
    <row r="10221" ht="12.75" customHeight="1" x14ac:dyDescent="0.2"/>
    <row r="10222" ht="12.75" customHeight="1" x14ac:dyDescent="0.2"/>
    <row r="10223" ht="12.75" customHeight="1" x14ac:dyDescent="0.2"/>
    <row r="10224" ht="12.75" customHeight="1" x14ac:dyDescent="0.2"/>
    <row r="10225" ht="12.75" customHeight="1" x14ac:dyDescent="0.2"/>
    <row r="10226" ht="12.75" customHeight="1" x14ac:dyDescent="0.2"/>
    <row r="10227" ht="12.75" customHeight="1" x14ac:dyDescent="0.2"/>
    <row r="10228" ht="12.75" customHeight="1" x14ac:dyDescent="0.2"/>
    <row r="10229" ht="12.75" customHeight="1" x14ac:dyDescent="0.2"/>
    <row r="10230" ht="12.75" customHeight="1" x14ac:dyDescent="0.2"/>
    <row r="10231" ht="12.75" customHeight="1" x14ac:dyDescent="0.2"/>
    <row r="10232" ht="12.75" customHeight="1" x14ac:dyDescent="0.2"/>
    <row r="10233" ht="12.75" customHeight="1" x14ac:dyDescent="0.2"/>
    <row r="10234" ht="12.75" customHeight="1" x14ac:dyDescent="0.2"/>
    <row r="10235" ht="12.75" customHeight="1" x14ac:dyDescent="0.2"/>
    <row r="10236" ht="12.75" customHeight="1" x14ac:dyDescent="0.2"/>
    <row r="10237" ht="12.75" customHeight="1" x14ac:dyDescent="0.2"/>
    <row r="10238" ht="12.75" customHeight="1" x14ac:dyDescent="0.2"/>
    <row r="10239" ht="12.75" customHeight="1" x14ac:dyDescent="0.2"/>
    <row r="10240" ht="12.75" customHeight="1" x14ac:dyDescent="0.2"/>
    <row r="10241" ht="12.75" customHeight="1" x14ac:dyDescent="0.2"/>
    <row r="10242" ht="12.75" customHeight="1" x14ac:dyDescent="0.2"/>
    <row r="10243" ht="12.75" customHeight="1" x14ac:dyDescent="0.2"/>
    <row r="10244" ht="12.75" customHeight="1" x14ac:dyDescent="0.2"/>
    <row r="10245" ht="12.75" customHeight="1" x14ac:dyDescent="0.2"/>
    <row r="10246" ht="12.75" customHeight="1" x14ac:dyDescent="0.2"/>
    <row r="10247" ht="12.75" customHeight="1" x14ac:dyDescent="0.2"/>
    <row r="10248" ht="12.75" customHeight="1" x14ac:dyDescent="0.2"/>
    <row r="10249" ht="12.75" customHeight="1" x14ac:dyDescent="0.2"/>
    <row r="10250" ht="12.75" customHeight="1" x14ac:dyDescent="0.2"/>
    <row r="10251" ht="12.75" customHeight="1" x14ac:dyDescent="0.2"/>
    <row r="10252" ht="12.75" customHeight="1" x14ac:dyDescent="0.2"/>
    <row r="10253" ht="12.75" customHeight="1" x14ac:dyDescent="0.2"/>
    <row r="10254" ht="12.75" customHeight="1" x14ac:dyDescent="0.2"/>
    <row r="10255" ht="12.75" customHeight="1" x14ac:dyDescent="0.2"/>
    <row r="10256" ht="12.75" customHeight="1" x14ac:dyDescent="0.2"/>
    <row r="10257" ht="12.75" customHeight="1" x14ac:dyDescent="0.2"/>
    <row r="10258" ht="12.75" customHeight="1" x14ac:dyDescent="0.2"/>
    <row r="10259" ht="12.75" customHeight="1" x14ac:dyDescent="0.2"/>
    <row r="10260" ht="12.75" customHeight="1" x14ac:dyDescent="0.2"/>
    <row r="10261" ht="12.75" customHeight="1" x14ac:dyDescent="0.2"/>
    <row r="10262" ht="12.75" customHeight="1" x14ac:dyDescent="0.2"/>
    <row r="10263" ht="12.75" customHeight="1" x14ac:dyDescent="0.2"/>
    <row r="10264" ht="12.75" customHeight="1" x14ac:dyDescent="0.2"/>
    <row r="10265" ht="12.75" customHeight="1" x14ac:dyDescent="0.2"/>
    <row r="10266" ht="12.75" customHeight="1" x14ac:dyDescent="0.2"/>
    <row r="10267" ht="12.75" customHeight="1" x14ac:dyDescent="0.2"/>
    <row r="10268" ht="12.75" customHeight="1" x14ac:dyDescent="0.2"/>
    <row r="10269" ht="12.75" customHeight="1" x14ac:dyDescent="0.2"/>
    <row r="10270" ht="12.75" customHeight="1" x14ac:dyDescent="0.2"/>
    <row r="10271" ht="12.75" customHeight="1" x14ac:dyDescent="0.2"/>
    <row r="10272" ht="12.75" customHeight="1" x14ac:dyDescent="0.2"/>
    <row r="10273" ht="12.75" customHeight="1" x14ac:dyDescent="0.2"/>
    <row r="10274" ht="12.75" customHeight="1" x14ac:dyDescent="0.2"/>
    <row r="10275" ht="12.75" customHeight="1" x14ac:dyDescent="0.2"/>
    <row r="10276" ht="12.75" customHeight="1" x14ac:dyDescent="0.2"/>
    <row r="10277" ht="12.75" customHeight="1" x14ac:dyDescent="0.2"/>
    <row r="10278" ht="12.75" customHeight="1" x14ac:dyDescent="0.2"/>
    <row r="10279" ht="12.75" customHeight="1" x14ac:dyDescent="0.2"/>
    <row r="10280" ht="12.75" customHeight="1" x14ac:dyDescent="0.2"/>
    <row r="10281" ht="12.75" customHeight="1" x14ac:dyDescent="0.2"/>
    <row r="10282" ht="12.75" customHeight="1" x14ac:dyDescent="0.2"/>
    <row r="10283" ht="12.75" customHeight="1" x14ac:dyDescent="0.2"/>
    <row r="10284" ht="12.75" customHeight="1" x14ac:dyDescent="0.2"/>
    <row r="10285" ht="12.75" customHeight="1" x14ac:dyDescent="0.2"/>
    <row r="10286" ht="12.75" customHeight="1" x14ac:dyDescent="0.2"/>
    <row r="10287" ht="12.75" customHeight="1" x14ac:dyDescent="0.2"/>
    <row r="10288" ht="12.75" customHeight="1" x14ac:dyDescent="0.2"/>
    <row r="10289" ht="12.75" customHeight="1" x14ac:dyDescent="0.2"/>
    <row r="10290" ht="12.75" customHeight="1" x14ac:dyDescent="0.2"/>
    <row r="10291" ht="12.75" customHeight="1" x14ac:dyDescent="0.2"/>
    <row r="10292" ht="12.75" customHeight="1" x14ac:dyDescent="0.2"/>
    <row r="10293" ht="12.75" customHeight="1" x14ac:dyDescent="0.2"/>
    <row r="10294" ht="12.75" customHeight="1" x14ac:dyDescent="0.2"/>
    <row r="10295" ht="12.75" customHeight="1" x14ac:dyDescent="0.2"/>
    <row r="10296" ht="12.75" customHeight="1" x14ac:dyDescent="0.2"/>
    <row r="10297" ht="12.75" customHeight="1" x14ac:dyDescent="0.2"/>
    <row r="10298" ht="12.75" customHeight="1" x14ac:dyDescent="0.2"/>
    <row r="10299" ht="12.75" customHeight="1" x14ac:dyDescent="0.2"/>
    <row r="10300" ht="12.75" customHeight="1" x14ac:dyDescent="0.2"/>
    <row r="10301" ht="12.75" customHeight="1" x14ac:dyDescent="0.2"/>
    <row r="10302" ht="12.75" customHeight="1" x14ac:dyDescent="0.2"/>
    <row r="10303" ht="12.75" customHeight="1" x14ac:dyDescent="0.2"/>
    <row r="10304" ht="12.75" customHeight="1" x14ac:dyDescent="0.2"/>
    <row r="10305" ht="12.75" customHeight="1" x14ac:dyDescent="0.2"/>
    <row r="10306" ht="12.75" customHeight="1" x14ac:dyDescent="0.2"/>
    <row r="10307" ht="12.75" customHeight="1" x14ac:dyDescent="0.2"/>
    <row r="10308" ht="12.75" customHeight="1" x14ac:dyDescent="0.2"/>
    <row r="10309" ht="12.75" customHeight="1" x14ac:dyDescent="0.2"/>
    <row r="10310" ht="12.75" customHeight="1" x14ac:dyDescent="0.2"/>
    <row r="10311" ht="12.75" customHeight="1" x14ac:dyDescent="0.2"/>
    <row r="10312" ht="12.75" customHeight="1" x14ac:dyDescent="0.2"/>
    <row r="10313" ht="12.75" customHeight="1" x14ac:dyDescent="0.2"/>
    <row r="10314" ht="12.75" customHeight="1" x14ac:dyDescent="0.2"/>
    <row r="10315" ht="12.75" customHeight="1" x14ac:dyDescent="0.2"/>
    <row r="10316" ht="12.75" customHeight="1" x14ac:dyDescent="0.2"/>
    <row r="10317" ht="12.75" customHeight="1" x14ac:dyDescent="0.2"/>
    <row r="10318" ht="12.75" customHeight="1" x14ac:dyDescent="0.2"/>
    <row r="10319" ht="12.75" customHeight="1" x14ac:dyDescent="0.2"/>
    <row r="10320" ht="12.75" customHeight="1" x14ac:dyDescent="0.2"/>
    <row r="10321" ht="12.75" customHeight="1" x14ac:dyDescent="0.2"/>
    <row r="10322" ht="12.75" customHeight="1" x14ac:dyDescent="0.2"/>
    <row r="10323" ht="12.75" customHeight="1" x14ac:dyDescent="0.2"/>
    <row r="10324" ht="12.75" customHeight="1" x14ac:dyDescent="0.2"/>
    <row r="10325" ht="12.75" customHeight="1" x14ac:dyDescent="0.2"/>
    <row r="10326" ht="12.75" customHeight="1" x14ac:dyDescent="0.2"/>
    <row r="10327" ht="12.75" customHeight="1" x14ac:dyDescent="0.2"/>
    <row r="10328" ht="12.75" customHeight="1" x14ac:dyDescent="0.2"/>
    <row r="10329" ht="12.75" customHeight="1" x14ac:dyDescent="0.2"/>
    <row r="10330" ht="12.75" customHeight="1" x14ac:dyDescent="0.2"/>
    <row r="10331" ht="12.75" customHeight="1" x14ac:dyDescent="0.2"/>
    <row r="10332" ht="12.75" customHeight="1" x14ac:dyDescent="0.2"/>
    <row r="10333" ht="12.75" customHeight="1" x14ac:dyDescent="0.2"/>
    <row r="10334" ht="12.75" customHeight="1" x14ac:dyDescent="0.2"/>
    <row r="10335" ht="12.75" customHeight="1" x14ac:dyDescent="0.2"/>
    <row r="10336" ht="12.75" customHeight="1" x14ac:dyDescent="0.2"/>
    <row r="10337" ht="12.75" customHeight="1" x14ac:dyDescent="0.2"/>
    <row r="10338" ht="12.75" customHeight="1" x14ac:dyDescent="0.2"/>
    <row r="10339" ht="12.75" customHeight="1" x14ac:dyDescent="0.2"/>
    <row r="10340" ht="12.75" customHeight="1" x14ac:dyDescent="0.2"/>
    <row r="10341" ht="12.75" customHeight="1" x14ac:dyDescent="0.2"/>
    <row r="10342" ht="12.75" customHeight="1" x14ac:dyDescent="0.2"/>
    <row r="10343" ht="12.75" customHeight="1" x14ac:dyDescent="0.2"/>
    <row r="10344" ht="12.75" customHeight="1" x14ac:dyDescent="0.2"/>
    <row r="10345" ht="12.75" customHeight="1" x14ac:dyDescent="0.2"/>
    <row r="10346" ht="12.75" customHeight="1" x14ac:dyDescent="0.2"/>
    <row r="10347" ht="12.75" customHeight="1" x14ac:dyDescent="0.2"/>
    <row r="10348" ht="12.75" customHeight="1" x14ac:dyDescent="0.2"/>
    <row r="10349" ht="12.75" customHeight="1" x14ac:dyDescent="0.2"/>
    <row r="10350" ht="12.75" customHeight="1" x14ac:dyDescent="0.2"/>
    <row r="10351" ht="12.75" customHeight="1" x14ac:dyDescent="0.2"/>
    <row r="10352" ht="12.75" customHeight="1" x14ac:dyDescent="0.2"/>
    <row r="10353" ht="12.75" customHeight="1" x14ac:dyDescent="0.2"/>
    <row r="10354" ht="12.75" customHeight="1" x14ac:dyDescent="0.2"/>
    <row r="10355" ht="12.75" customHeight="1" x14ac:dyDescent="0.2"/>
    <row r="10356" ht="12.75" customHeight="1" x14ac:dyDescent="0.2"/>
    <row r="10357" ht="12.75" customHeight="1" x14ac:dyDescent="0.2"/>
    <row r="10358" ht="12.75" customHeight="1" x14ac:dyDescent="0.2"/>
    <row r="10359" ht="12.75" customHeight="1" x14ac:dyDescent="0.2"/>
    <row r="10360" ht="12.75" customHeight="1" x14ac:dyDescent="0.2"/>
    <row r="10361" ht="12.75" customHeight="1" x14ac:dyDescent="0.2"/>
    <row r="10362" ht="12.75" customHeight="1" x14ac:dyDescent="0.2"/>
    <row r="10363" ht="12.75" customHeight="1" x14ac:dyDescent="0.2"/>
    <row r="10364" ht="12.75" customHeight="1" x14ac:dyDescent="0.2"/>
    <row r="10365" ht="12.75" customHeight="1" x14ac:dyDescent="0.2"/>
    <row r="10366" ht="12.75" customHeight="1" x14ac:dyDescent="0.2"/>
    <row r="10367" ht="12.75" customHeight="1" x14ac:dyDescent="0.2"/>
    <row r="10368" ht="12.75" customHeight="1" x14ac:dyDescent="0.2"/>
    <row r="10369" ht="12.75" customHeight="1" x14ac:dyDescent="0.2"/>
    <row r="10370" ht="12.75" customHeight="1" x14ac:dyDescent="0.2"/>
    <row r="10371" ht="12.75" customHeight="1" x14ac:dyDescent="0.2"/>
    <row r="10372" ht="12.75" customHeight="1" x14ac:dyDescent="0.2"/>
    <row r="10373" ht="12.75" customHeight="1" x14ac:dyDescent="0.2"/>
    <row r="10374" ht="12.75" customHeight="1" x14ac:dyDescent="0.2"/>
    <row r="10375" ht="12.75" customHeight="1" x14ac:dyDescent="0.2"/>
    <row r="10376" ht="12.75" customHeight="1" x14ac:dyDescent="0.2"/>
    <row r="10377" ht="12.75" customHeight="1" x14ac:dyDescent="0.2"/>
    <row r="10378" ht="12.75" customHeight="1" x14ac:dyDescent="0.2"/>
    <row r="10379" ht="12.75" customHeight="1" x14ac:dyDescent="0.2"/>
    <row r="10380" ht="12.75" customHeight="1" x14ac:dyDescent="0.2"/>
    <row r="10381" ht="12.75" customHeight="1" x14ac:dyDescent="0.2"/>
    <row r="10382" ht="12.75" customHeight="1" x14ac:dyDescent="0.2"/>
    <row r="10383" ht="12.75" customHeight="1" x14ac:dyDescent="0.2"/>
    <row r="10384" ht="12.75" customHeight="1" x14ac:dyDescent="0.2"/>
    <row r="10385" ht="12.75" customHeight="1" x14ac:dyDescent="0.2"/>
    <row r="10386" ht="12.75" customHeight="1" x14ac:dyDescent="0.2"/>
    <row r="10387" ht="12.75" customHeight="1" x14ac:dyDescent="0.2"/>
    <row r="10388" ht="12.75" customHeight="1" x14ac:dyDescent="0.2"/>
    <row r="10389" ht="12.75" customHeight="1" x14ac:dyDescent="0.2"/>
    <row r="10390" ht="12.75" customHeight="1" x14ac:dyDescent="0.2"/>
    <row r="10391" ht="12.75" customHeight="1" x14ac:dyDescent="0.2"/>
    <row r="10392" ht="12.75" customHeight="1" x14ac:dyDescent="0.2"/>
    <row r="10393" ht="12.75" customHeight="1" x14ac:dyDescent="0.2"/>
    <row r="10394" ht="12.75" customHeight="1" x14ac:dyDescent="0.2"/>
    <row r="10395" ht="12.75" customHeight="1" x14ac:dyDescent="0.2"/>
    <row r="10396" ht="12.75" customHeight="1" x14ac:dyDescent="0.2"/>
    <row r="10397" ht="12.75" customHeight="1" x14ac:dyDescent="0.2"/>
    <row r="10398" ht="12.75" customHeight="1" x14ac:dyDescent="0.2"/>
    <row r="10399" ht="12.75" customHeight="1" x14ac:dyDescent="0.2"/>
    <row r="10400" ht="12.75" customHeight="1" x14ac:dyDescent="0.2"/>
    <row r="10401" ht="12.75" customHeight="1" x14ac:dyDescent="0.2"/>
    <row r="10402" ht="12.75" customHeight="1" x14ac:dyDescent="0.2"/>
    <row r="10403" ht="12.75" customHeight="1" x14ac:dyDescent="0.2"/>
    <row r="10404" ht="12.75" customHeight="1" x14ac:dyDescent="0.2"/>
    <row r="10405" ht="12.75" customHeight="1" x14ac:dyDescent="0.2"/>
    <row r="10406" ht="12.75" customHeight="1" x14ac:dyDescent="0.2"/>
    <row r="10407" ht="12.75" customHeight="1" x14ac:dyDescent="0.2"/>
    <row r="10408" ht="12.75" customHeight="1" x14ac:dyDescent="0.2"/>
    <row r="10409" ht="12.75" customHeight="1" x14ac:dyDescent="0.2"/>
    <row r="10410" ht="12.75" customHeight="1" x14ac:dyDescent="0.2"/>
    <row r="10411" ht="12.75" customHeight="1" x14ac:dyDescent="0.2"/>
    <row r="10412" ht="12.75" customHeight="1" x14ac:dyDescent="0.2"/>
    <row r="10413" ht="12.75" customHeight="1" x14ac:dyDescent="0.2"/>
    <row r="10414" ht="12.75" customHeight="1" x14ac:dyDescent="0.2"/>
    <row r="10415" ht="12.75" customHeight="1" x14ac:dyDescent="0.2"/>
    <row r="10416" ht="12.75" customHeight="1" x14ac:dyDescent="0.2"/>
    <row r="10417" ht="12.75" customHeight="1" x14ac:dyDescent="0.2"/>
    <row r="10418" ht="12.75" customHeight="1" x14ac:dyDescent="0.2"/>
    <row r="10419" ht="12.75" customHeight="1" x14ac:dyDescent="0.2"/>
    <row r="10420" ht="12.75" customHeight="1" x14ac:dyDescent="0.2"/>
    <row r="10421" ht="12.75" customHeight="1" x14ac:dyDescent="0.2"/>
    <row r="10422" ht="12.75" customHeight="1" x14ac:dyDescent="0.2"/>
    <row r="10423" ht="12.75" customHeight="1" x14ac:dyDescent="0.2"/>
    <row r="10424" ht="12.75" customHeight="1" x14ac:dyDescent="0.2"/>
    <row r="10425" ht="12.75" customHeight="1" x14ac:dyDescent="0.2"/>
    <row r="10426" ht="12.75" customHeight="1" x14ac:dyDescent="0.2"/>
    <row r="10427" ht="12.75" customHeight="1" x14ac:dyDescent="0.2"/>
    <row r="10428" ht="12.75" customHeight="1" x14ac:dyDescent="0.2"/>
    <row r="10429" ht="12.75" customHeight="1" x14ac:dyDescent="0.2"/>
    <row r="10430" ht="12.75" customHeight="1" x14ac:dyDescent="0.2"/>
    <row r="10431" ht="12.75" customHeight="1" x14ac:dyDescent="0.2"/>
    <row r="10432" ht="12.75" customHeight="1" x14ac:dyDescent="0.2"/>
    <row r="10433" ht="12.75" customHeight="1" x14ac:dyDescent="0.2"/>
    <row r="10434" ht="12.75" customHeight="1" x14ac:dyDescent="0.2"/>
    <row r="10435" ht="12.75" customHeight="1" x14ac:dyDescent="0.2"/>
    <row r="10436" ht="12.75" customHeight="1" x14ac:dyDescent="0.2"/>
    <row r="10437" ht="12.75" customHeight="1" x14ac:dyDescent="0.2"/>
    <row r="10438" ht="12.75" customHeight="1" x14ac:dyDescent="0.2"/>
    <row r="10439" ht="12.75" customHeight="1" x14ac:dyDescent="0.2"/>
    <row r="10440" ht="12.75" customHeight="1" x14ac:dyDescent="0.2"/>
    <row r="10441" ht="12.75" customHeight="1" x14ac:dyDescent="0.2"/>
    <row r="10442" ht="12.75" customHeight="1" x14ac:dyDescent="0.2"/>
    <row r="10443" ht="12.75" customHeight="1" x14ac:dyDescent="0.2"/>
    <row r="10444" ht="12.75" customHeight="1" x14ac:dyDescent="0.2"/>
    <row r="10445" ht="12.75" customHeight="1" x14ac:dyDescent="0.2"/>
    <row r="10446" ht="12.75" customHeight="1" x14ac:dyDescent="0.2"/>
    <row r="10447" ht="12.75" customHeight="1" x14ac:dyDescent="0.2"/>
    <row r="10448" ht="12.75" customHeight="1" x14ac:dyDescent="0.2"/>
    <row r="10449" ht="12.75" customHeight="1" x14ac:dyDescent="0.2"/>
    <row r="10450" ht="12.75" customHeight="1" x14ac:dyDescent="0.2"/>
    <row r="10451" ht="12.75" customHeight="1" x14ac:dyDescent="0.2"/>
    <row r="10452" ht="12.75" customHeight="1" x14ac:dyDescent="0.2"/>
    <row r="10453" ht="12.75" customHeight="1" x14ac:dyDescent="0.2"/>
    <row r="10454" ht="12.75" customHeight="1" x14ac:dyDescent="0.2"/>
    <row r="10455" ht="12.75" customHeight="1" x14ac:dyDescent="0.2"/>
    <row r="10456" ht="12.75" customHeight="1" x14ac:dyDescent="0.2"/>
    <row r="10457" ht="12.75" customHeight="1" x14ac:dyDescent="0.2"/>
    <row r="10458" ht="12.75" customHeight="1" x14ac:dyDescent="0.2"/>
    <row r="10459" ht="12.75" customHeight="1" x14ac:dyDescent="0.2"/>
    <row r="10460" ht="12.75" customHeight="1" x14ac:dyDescent="0.2"/>
    <row r="10461" ht="12.75" customHeight="1" x14ac:dyDescent="0.2"/>
    <row r="10462" ht="12.75" customHeight="1" x14ac:dyDescent="0.2"/>
    <row r="10463" ht="12.75" customHeight="1" x14ac:dyDescent="0.2"/>
    <row r="10464" ht="12.75" customHeight="1" x14ac:dyDescent="0.2"/>
    <row r="10465" ht="12.75" customHeight="1" x14ac:dyDescent="0.2"/>
    <row r="10466" ht="12.75" customHeight="1" x14ac:dyDescent="0.2"/>
    <row r="10467" ht="12.75" customHeight="1" x14ac:dyDescent="0.2"/>
    <row r="10468" ht="12.75" customHeight="1" x14ac:dyDescent="0.2"/>
    <row r="10469" ht="12.75" customHeight="1" x14ac:dyDescent="0.2"/>
    <row r="10470" ht="12.75" customHeight="1" x14ac:dyDescent="0.2"/>
    <row r="10471" ht="12.75" customHeight="1" x14ac:dyDescent="0.2"/>
    <row r="10472" ht="12.75" customHeight="1" x14ac:dyDescent="0.2"/>
    <row r="10473" ht="12.75" customHeight="1" x14ac:dyDescent="0.2"/>
    <row r="10474" ht="12.75" customHeight="1" x14ac:dyDescent="0.2"/>
    <row r="10475" ht="12.75" customHeight="1" x14ac:dyDescent="0.2"/>
    <row r="10476" ht="12.75" customHeight="1" x14ac:dyDescent="0.2"/>
    <row r="10477" ht="12.75" customHeight="1" x14ac:dyDescent="0.2"/>
    <row r="10478" ht="12.75" customHeight="1" x14ac:dyDescent="0.2"/>
    <row r="10479" ht="12.75" customHeight="1" x14ac:dyDescent="0.2"/>
    <row r="10480" ht="12.75" customHeight="1" x14ac:dyDescent="0.2"/>
    <row r="10481" ht="12.75" customHeight="1" x14ac:dyDescent="0.2"/>
    <row r="10482" ht="12.75" customHeight="1" x14ac:dyDescent="0.2"/>
    <row r="10483" ht="12.75" customHeight="1" x14ac:dyDescent="0.2"/>
    <row r="10484" ht="12.75" customHeight="1" x14ac:dyDescent="0.2"/>
    <row r="10485" ht="12.75" customHeight="1" x14ac:dyDescent="0.2"/>
    <row r="10486" ht="12.75" customHeight="1" x14ac:dyDescent="0.2"/>
    <row r="10487" ht="12.75" customHeight="1" x14ac:dyDescent="0.2"/>
    <row r="10488" ht="12.75" customHeight="1" x14ac:dyDescent="0.2"/>
    <row r="10489" ht="12.75" customHeight="1" x14ac:dyDescent="0.2"/>
    <row r="10490" ht="12.75" customHeight="1" x14ac:dyDescent="0.2"/>
    <row r="10491" ht="12.75" customHeight="1" x14ac:dyDescent="0.2"/>
    <row r="10492" ht="12.75" customHeight="1" x14ac:dyDescent="0.2"/>
    <row r="10493" ht="12.75" customHeight="1" x14ac:dyDescent="0.2"/>
    <row r="10494" ht="12.75" customHeight="1" x14ac:dyDescent="0.2"/>
    <row r="10495" ht="12.75" customHeight="1" x14ac:dyDescent="0.2"/>
    <row r="10496" ht="12.75" customHeight="1" x14ac:dyDescent="0.2"/>
    <row r="10497" ht="12.75" customHeight="1" x14ac:dyDescent="0.2"/>
    <row r="10498" ht="12.75" customHeight="1" x14ac:dyDescent="0.2"/>
    <row r="10499" ht="12.75" customHeight="1" x14ac:dyDescent="0.2"/>
    <row r="10500" ht="12.75" customHeight="1" x14ac:dyDescent="0.2"/>
    <row r="10501" ht="12.75" customHeight="1" x14ac:dyDescent="0.2"/>
    <row r="10502" ht="12.75" customHeight="1" x14ac:dyDescent="0.2"/>
    <row r="10503" ht="12.75" customHeight="1" x14ac:dyDescent="0.2"/>
    <row r="10504" ht="12.75" customHeight="1" x14ac:dyDescent="0.2"/>
    <row r="10505" ht="12.75" customHeight="1" x14ac:dyDescent="0.2"/>
    <row r="10506" ht="12.75" customHeight="1" x14ac:dyDescent="0.2"/>
    <row r="10507" ht="12.75" customHeight="1" x14ac:dyDescent="0.2"/>
    <row r="10508" ht="12.75" customHeight="1" x14ac:dyDescent="0.2"/>
    <row r="10509" ht="12.75" customHeight="1" x14ac:dyDescent="0.2"/>
    <row r="10510" ht="12.75" customHeight="1" x14ac:dyDescent="0.2"/>
    <row r="10511" ht="12.75" customHeight="1" x14ac:dyDescent="0.2"/>
    <row r="10512" ht="12.75" customHeight="1" x14ac:dyDescent="0.2"/>
    <row r="10513" ht="12.75" customHeight="1" x14ac:dyDescent="0.2"/>
    <row r="10514" ht="12.75" customHeight="1" x14ac:dyDescent="0.2"/>
    <row r="10515" ht="12.75" customHeight="1" x14ac:dyDescent="0.2"/>
    <row r="10516" ht="12.75" customHeight="1" x14ac:dyDescent="0.2"/>
    <row r="10517" ht="12.75" customHeight="1" x14ac:dyDescent="0.2"/>
    <row r="10518" ht="12.75" customHeight="1" x14ac:dyDescent="0.2"/>
    <row r="10519" ht="12.75" customHeight="1" x14ac:dyDescent="0.2"/>
    <row r="10520" ht="12.75" customHeight="1" x14ac:dyDescent="0.2"/>
    <row r="10521" ht="12.75" customHeight="1" x14ac:dyDescent="0.2"/>
    <row r="10522" ht="12.75" customHeight="1" x14ac:dyDescent="0.2"/>
    <row r="10523" ht="12.75" customHeight="1" x14ac:dyDescent="0.2"/>
    <row r="10524" ht="12.75" customHeight="1" x14ac:dyDescent="0.2"/>
    <row r="10525" ht="12.75" customHeight="1" x14ac:dyDescent="0.2"/>
    <row r="10526" ht="12.75" customHeight="1" x14ac:dyDescent="0.2"/>
    <row r="10527" ht="12.75" customHeight="1" x14ac:dyDescent="0.2"/>
    <row r="10528" ht="12.75" customHeight="1" x14ac:dyDescent="0.2"/>
    <row r="10529" ht="12.75" customHeight="1" x14ac:dyDescent="0.2"/>
    <row r="10530" ht="12.75" customHeight="1" x14ac:dyDescent="0.2"/>
    <row r="10531" ht="12.75" customHeight="1" x14ac:dyDescent="0.2"/>
    <row r="10532" ht="12.75" customHeight="1" x14ac:dyDescent="0.2"/>
    <row r="10533" ht="12.75" customHeight="1" x14ac:dyDescent="0.2"/>
    <row r="10534" ht="12.75" customHeight="1" x14ac:dyDescent="0.2"/>
    <row r="10535" ht="12.75" customHeight="1" x14ac:dyDescent="0.2"/>
    <row r="10536" ht="12.75" customHeight="1" x14ac:dyDescent="0.2"/>
    <row r="10537" ht="12.75" customHeight="1" x14ac:dyDescent="0.2"/>
    <row r="10538" ht="12.75" customHeight="1" x14ac:dyDescent="0.2"/>
    <row r="10539" ht="12.75" customHeight="1" x14ac:dyDescent="0.2"/>
    <row r="10540" ht="12.75" customHeight="1" x14ac:dyDescent="0.2"/>
    <row r="10541" ht="12.75" customHeight="1" x14ac:dyDescent="0.2"/>
    <row r="10542" ht="12.75" customHeight="1" x14ac:dyDescent="0.2"/>
    <row r="10543" ht="12.75" customHeight="1" x14ac:dyDescent="0.2"/>
    <row r="10544" ht="12.75" customHeight="1" x14ac:dyDescent="0.2"/>
    <row r="10545" ht="12.75" customHeight="1" x14ac:dyDescent="0.2"/>
    <row r="10546" ht="12.75" customHeight="1" x14ac:dyDescent="0.2"/>
    <row r="10547" ht="12.75" customHeight="1" x14ac:dyDescent="0.2"/>
    <row r="10548" ht="12.75" customHeight="1" x14ac:dyDescent="0.2"/>
    <row r="10549" ht="12.75" customHeight="1" x14ac:dyDescent="0.2"/>
    <row r="10550" ht="12.75" customHeight="1" x14ac:dyDescent="0.2"/>
    <row r="10551" ht="12.75" customHeight="1" x14ac:dyDescent="0.2"/>
    <row r="10552" ht="12.75" customHeight="1" x14ac:dyDescent="0.2"/>
    <row r="10553" ht="12.75" customHeight="1" x14ac:dyDescent="0.2"/>
    <row r="10554" ht="12.75" customHeight="1" x14ac:dyDescent="0.2"/>
    <row r="10555" ht="12.75" customHeight="1" x14ac:dyDescent="0.2"/>
    <row r="10556" ht="12.75" customHeight="1" x14ac:dyDescent="0.2"/>
    <row r="10557" ht="12.75" customHeight="1" x14ac:dyDescent="0.2"/>
    <row r="10558" ht="12.75" customHeight="1" x14ac:dyDescent="0.2"/>
    <row r="10559" ht="12.75" customHeight="1" x14ac:dyDescent="0.2"/>
    <row r="10560" ht="12.75" customHeight="1" x14ac:dyDescent="0.2"/>
    <row r="10561" ht="12.75" customHeight="1" x14ac:dyDescent="0.2"/>
    <row r="10562" ht="12.75" customHeight="1" x14ac:dyDescent="0.2"/>
    <row r="10563" ht="12.75" customHeight="1" x14ac:dyDescent="0.2"/>
    <row r="10564" ht="12.75" customHeight="1" x14ac:dyDescent="0.2"/>
    <row r="10565" ht="12.75" customHeight="1" x14ac:dyDescent="0.2"/>
    <row r="10566" ht="12.75" customHeight="1" x14ac:dyDescent="0.2"/>
    <row r="10567" ht="12.75" customHeight="1" x14ac:dyDescent="0.2"/>
    <row r="10568" ht="12.75" customHeight="1" x14ac:dyDescent="0.2"/>
    <row r="10569" ht="12.75" customHeight="1" x14ac:dyDescent="0.2"/>
    <row r="10570" ht="12.75" customHeight="1" x14ac:dyDescent="0.2"/>
    <row r="10571" ht="12.75" customHeight="1" x14ac:dyDescent="0.2"/>
    <row r="10572" ht="12.75" customHeight="1" x14ac:dyDescent="0.2"/>
    <row r="10573" ht="12.75" customHeight="1" x14ac:dyDescent="0.2"/>
    <row r="10574" ht="12.75" customHeight="1" x14ac:dyDescent="0.2"/>
    <row r="10575" ht="12.75" customHeight="1" x14ac:dyDescent="0.2"/>
    <row r="10576" ht="12.75" customHeight="1" x14ac:dyDescent="0.2"/>
    <row r="10577" ht="12.75" customHeight="1" x14ac:dyDescent="0.2"/>
    <row r="10578" ht="12.75" customHeight="1" x14ac:dyDescent="0.2"/>
    <row r="10579" ht="12.75" customHeight="1" x14ac:dyDescent="0.2"/>
    <row r="10580" ht="12.75" customHeight="1" x14ac:dyDescent="0.2"/>
    <row r="10581" ht="12.75" customHeight="1" x14ac:dyDescent="0.2"/>
    <row r="10582" ht="12.75" customHeight="1" x14ac:dyDescent="0.2"/>
    <row r="10583" ht="12.75" customHeight="1" x14ac:dyDescent="0.2"/>
    <row r="10584" ht="12.75" customHeight="1" x14ac:dyDescent="0.2"/>
    <row r="10585" ht="12.75" customHeight="1" x14ac:dyDescent="0.2"/>
    <row r="10586" ht="12.75" customHeight="1" x14ac:dyDescent="0.2"/>
    <row r="10587" ht="12.75" customHeight="1" x14ac:dyDescent="0.2"/>
    <row r="10588" ht="12.75" customHeight="1" x14ac:dyDescent="0.2"/>
    <row r="10589" ht="12.75" customHeight="1" x14ac:dyDescent="0.2"/>
    <row r="10590" ht="12.75" customHeight="1" x14ac:dyDescent="0.2"/>
    <row r="10591" ht="12.75" customHeight="1" x14ac:dyDescent="0.2"/>
    <row r="10592" ht="12.75" customHeight="1" x14ac:dyDescent="0.2"/>
    <row r="10593" ht="12.75" customHeight="1" x14ac:dyDescent="0.2"/>
    <row r="10594" ht="12.75" customHeight="1" x14ac:dyDescent="0.2"/>
    <row r="10595" ht="12.75" customHeight="1" x14ac:dyDescent="0.2"/>
    <row r="10596" ht="12.75" customHeight="1" x14ac:dyDescent="0.2"/>
    <row r="10597" ht="12.75" customHeight="1" x14ac:dyDescent="0.2"/>
    <row r="10598" ht="12.75" customHeight="1" x14ac:dyDescent="0.2"/>
    <row r="10599" ht="12.75" customHeight="1" x14ac:dyDescent="0.2"/>
    <row r="10600" ht="12.75" customHeight="1" x14ac:dyDescent="0.2"/>
    <row r="10601" ht="12.75" customHeight="1" x14ac:dyDescent="0.2"/>
    <row r="10602" ht="12.75" customHeight="1" x14ac:dyDescent="0.2"/>
    <row r="10603" ht="12.75" customHeight="1" x14ac:dyDescent="0.2"/>
    <row r="10604" ht="12.75" customHeight="1" x14ac:dyDescent="0.2"/>
    <row r="10605" ht="12.75" customHeight="1" x14ac:dyDescent="0.2"/>
    <row r="10606" ht="12.75" customHeight="1" x14ac:dyDescent="0.2"/>
    <row r="10607" ht="12.75" customHeight="1" x14ac:dyDescent="0.2"/>
    <row r="10608" ht="12.75" customHeight="1" x14ac:dyDescent="0.2"/>
    <row r="10609" ht="12.75" customHeight="1" x14ac:dyDescent="0.2"/>
    <row r="10610" ht="12.75" customHeight="1" x14ac:dyDescent="0.2"/>
    <row r="10611" ht="12.75" customHeight="1" x14ac:dyDescent="0.2"/>
    <row r="10612" ht="12.75" customHeight="1" x14ac:dyDescent="0.2"/>
    <row r="10613" ht="12.75" customHeight="1" x14ac:dyDescent="0.2"/>
    <row r="10614" ht="12.75" customHeight="1" x14ac:dyDescent="0.2"/>
    <row r="10615" ht="12.75" customHeight="1" x14ac:dyDescent="0.2"/>
    <row r="10616" ht="12.75" customHeight="1" x14ac:dyDescent="0.2"/>
    <row r="10617" ht="12.75" customHeight="1" x14ac:dyDescent="0.2"/>
    <row r="10618" ht="12.75" customHeight="1" x14ac:dyDescent="0.2"/>
    <row r="10619" ht="12.75" customHeight="1" x14ac:dyDescent="0.2"/>
    <row r="10620" ht="12.75" customHeight="1" x14ac:dyDescent="0.2"/>
    <row r="10621" ht="12.75" customHeight="1" x14ac:dyDescent="0.2"/>
    <row r="10622" ht="12.75" customHeight="1" x14ac:dyDescent="0.2"/>
    <row r="10623" ht="12.75" customHeight="1" x14ac:dyDescent="0.2"/>
    <row r="10624" ht="12.75" customHeight="1" x14ac:dyDescent="0.2"/>
    <row r="10625" ht="12.75" customHeight="1" x14ac:dyDescent="0.2"/>
    <row r="10626" ht="12.75" customHeight="1" x14ac:dyDescent="0.2"/>
    <row r="10627" ht="12.75" customHeight="1" x14ac:dyDescent="0.2"/>
    <row r="10628" ht="12.75" customHeight="1" x14ac:dyDescent="0.2"/>
    <row r="10629" ht="12.75" customHeight="1" x14ac:dyDescent="0.2"/>
    <row r="10630" ht="12.75" customHeight="1" x14ac:dyDescent="0.2"/>
    <row r="10631" ht="12.75" customHeight="1" x14ac:dyDescent="0.2"/>
    <row r="10632" ht="12.75" customHeight="1" x14ac:dyDescent="0.2"/>
    <row r="10633" ht="12.75" customHeight="1" x14ac:dyDescent="0.2"/>
    <row r="10634" ht="12.75" customHeight="1" x14ac:dyDescent="0.2"/>
    <row r="10635" ht="12.75" customHeight="1" x14ac:dyDescent="0.2"/>
    <row r="10636" ht="12.75" customHeight="1" x14ac:dyDescent="0.2"/>
    <row r="10637" ht="12.75" customHeight="1" x14ac:dyDescent="0.2"/>
    <row r="10638" ht="12.75" customHeight="1" x14ac:dyDescent="0.2"/>
    <row r="10639" ht="12.75" customHeight="1" x14ac:dyDescent="0.2"/>
    <row r="10640" ht="12.75" customHeight="1" x14ac:dyDescent="0.2"/>
    <row r="10641" ht="12.75" customHeight="1" x14ac:dyDescent="0.2"/>
    <row r="10642" ht="12.75" customHeight="1" x14ac:dyDescent="0.2"/>
    <row r="10643" ht="12.75" customHeight="1" x14ac:dyDescent="0.2"/>
    <row r="10644" ht="12.75" customHeight="1" x14ac:dyDescent="0.2"/>
    <row r="10645" ht="12.75" customHeight="1" x14ac:dyDescent="0.2"/>
    <row r="10646" ht="12.75" customHeight="1" x14ac:dyDescent="0.2"/>
    <row r="10647" ht="12.75" customHeight="1" x14ac:dyDescent="0.2"/>
    <row r="10648" ht="12.75" customHeight="1" x14ac:dyDescent="0.2"/>
    <row r="10649" ht="12.75" customHeight="1" x14ac:dyDescent="0.2"/>
    <row r="10650" ht="12.75" customHeight="1" x14ac:dyDescent="0.2"/>
    <row r="10651" ht="12.75" customHeight="1" x14ac:dyDescent="0.2"/>
    <row r="10652" ht="12.75" customHeight="1" x14ac:dyDescent="0.2"/>
    <row r="10653" ht="12.75" customHeight="1" x14ac:dyDescent="0.2"/>
    <row r="10654" ht="12.75" customHeight="1" x14ac:dyDescent="0.2"/>
    <row r="10655" ht="12.75" customHeight="1" x14ac:dyDescent="0.2"/>
    <row r="10656" ht="12.75" customHeight="1" x14ac:dyDescent="0.2"/>
    <row r="10657" ht="12.75" customHeight="1" x14ac:dyDescent="0.2"/>
    <row r="10658" ht="12.75" customHeight="1" x14ac:dyDescent="0.2"/>
    <row r="10659" ht="12.75" customHeight="1" x14ac:dyDescent="0.2"/>
    <row r="10660" ht="12.75" customHeight="1" x14ac:dyDescent="0.2"/>
    <row r="10661" ht="12.75" customHeight="1" x14ac:dyDescent="0.2"/>
    <row r="10662" ht="12.75" customHeight="1" x14ac:dyDescent="0.2"/>
    <row r="10663" ht="12.75" customHeight="1" x14ac:dyDescent="0.2"/>
    <row r="10664" ht="12.75" customHeight="1" x14ac:dyDescent="0.2"/>
    <row r="10665" ht="12.75" customHeight="1" x14ac:dyDescent="0.2"/>
    <row r="10666" ht="12.75" customHeight="1" x14ac:dyDescent="0.2"/>
    <row r="10667" ht="12.75" customHeight="1" x14ac:dyDescent="0.2"/>
    <row r="10668" ht="12.75" customHeight="1" x14ac:dyDescent="0.2"/>
    <row r="10669" ht="12.75" customHeight="1" x14ac:dyDescent="0.2"/>
    <row r="10670" ht="12.75" customHeight="1" x14ac:dyDescent="0.2"/>
    <row r="10671" ht="12.75" customHeight="1" x14ac:dyDescent="0.2"/>
    <row r="10672" ht="12.75" customHeight="1" x14ac:dyDescent="0.2"/>
    <row r="10673" ht="12.75" customHeight="1" x14ac:dyDescent="0.2"/>
    <row r="10674" ht="12.75" customHeight="1" x14ac:dyDescent="0.2"/>
    <row r="10675" ht="12.75" customHeight="1" x14ac:dyDescent="0.2"/>
    <row r="10676" ht="12.75" customHeight="1" x14ac:dyDescent="0.2"/>
    <row r="10677" ht="12.75" customHeight="1" x14ac:dyDescent="0.2"/>
    <row r="10678" ht="12.75" customHeight="1" x14ac:dyDescent="0.2"/>
    <row r="10679" ht="12.75" customHeight="1" x14ac:dyDescent="0.2"/>
    <row r="10680" ht="12.75" customHeight="1" x14ac:dyDescent="0.2"/>
    <row r="10681" ht="12.75" customHeight="1" x14ac:dyDescent="0.2"/>
    <row r="10682" ht="12.75" customHeight="1" x14ac:dyDescent="0.2"/>
    <row r="10683" ht="12.75" customHeight="1" x14ac:dyDescent="0.2"/>
    <row r="10684" ht="12.75" customHeight="1" x14ac:dyDescent="0.2"/>
    <row r="10685" ht="12.75" customHeight="1" x14ac:dyDescent="0.2"/>
    <row r="10686" ht="12.75" customHeight="1" x14ac:dyDescent="0.2"/>
    <row r="10687" ht="12.75" customHeight="1" x14ac:dyDescent="0.2"/>
    <row r="10688" ht="12.75" customHeight="1" x14ac:dyDescent="0.2"/>
    <row r="10689" ht="12.75" customHeight="1" x14ac:dyDescent="0.2"/>
    <row r="10690" ht="12.75" customHeight="1" x14ac:dyDescent="0.2"/>
    <row r="10691" ht="12.75" customHeight="1" x14ac:dyDescent="0.2"/>
    <row r="10692" ht="12.75" customHeight="1" x14ac:dyDescent="0.2"/>
    <row r="10693" ht="12.75" customHeight="1" x14ac:dyDescent="0.2"/>
    <row r="10694" ht="12.75" customHeight="1" x14ac:dyDescent="0.2"/>
    <row r="10695" ht="12.75" customHeight="1" x14ac:dyDescent="0.2"/>
    <row r="10696" ht="12.75" customHeight="1" x14ac:dyDescent="0.2"/>
    <row r="10697" ht="12.75" customHeight="1" x14ac:dyDescent="0.2"/>
    <row r="10698" ht="12.75" customHeight="1" x14ac:dyDescent="0.2"/>
    <row r="10699" ht="12.75" customHeight="1" x14ac:dyDescent="0.2"/>
    <row r="10700" ht="12.75" customHeight="1" x14ac:dyDescent="0.2"/>
    <row r="10701" ht="12.75" customHeight="1" x14ac:dyDescent="0.2"/>
    <row r="10702" ht="12.75" customHeight="1" x14ac:dyDescent="0.2"/>
    <row r="10703" ht="12.75" customHeight="1" x14ac:dyDescent="0.2"/>
    <row r="10704" ht="12.75" customHeight="1" x14ac:dyDescent="0.2"/>
    <row r="10705" ht="12.75" customHeight="1" x14ac:dyDescent="0.2"/>
    <row r="10706" ht="12.75" customHeight="1" x14ac:dyDescent="0.2"/>
    <row r="10707" ht="12.75" customHeight="1" x14ac:dyDescent="0.2"/>
    <row r="10708" ht="12.75" customHeight="1" x14ac:dyDescent="0.2"/>
    <row r="10709" ht="12.75" customHeight="1" x14ac:dyDescent="0.2"/>
    <row r="10710" ht="12.75" customHeight="1" x14ac:dyDescent="0.2"/>
    <row r="10711" ht="12.75" customHeight="1" x14ac:dyDescent="0.2"/>
    <row r="10712" ht="12.75" customHeight="1" x14ac:dyDescent="0.2"/>
    <row r="10713" ht="12.75" customHeight="1" x14ac:dyDescent="0.2"/>
    <row r="10714" ht="12.75" customHeight="1" x14ac:dyDescent="0.2"/>
    <row r="10715" ht="12.75" customHeight="1" x14ac:dyDescent="0.2"/>
    <row r="10716" ht="12.75" customHeight="1" x14ac:dyDescent="0.2"/>
    <row r="10717" ht="12.75" customHeight="1" x14ac:dyDescent="0.2"/>
    <row r="10718" ht="12.75" customHeight="1" x14ac:dyDescent="0.2"/>
    <row r="10719" ht="12.75" customHeight="1" x14ac:dyDescent="0.2"/>
    <row r="10720" ht="12.75" customHeight="1" x14ac:dyDescent="0.2"/>
    <row r="10721" ht="12.75" customHeight="1" x14ac:dyDescent="0.2"/>
    <row r="10722" ht="12.75" customHeight="1" x14ac:dyDescent="0.2"/>
    <row r="10723" ht="12.75" customHeight="1" x14ac:dyDescent="0.2"/>
    <row r="10724" ht="12.75" customHeight="1" x14ac:dyDescent="0.2"/>
    <row r="10725" ht="12.75" customHeight="1" x14ac:dyDescent="0.2"/>
    <row r="10726" ht="12.75" customHeight="1" x14ac:dyDescent="0.2"/>
    <row r="10727" ht="12.75" customHeight="1" x14ac:dyDescent="0.2"/>
    <row r="10728" ht="12.75" customHeight="1" x14ac:dyDescent="0.2"/>
    <row r="10729" ht="12.75" customHeight="1" x14ac:dyDescent="0.2"/>
    <row r="10730" ht="12.75" customHeight="1" x14ac:dyDescent="0.2"/>
    <row r="10731" ht="12.75" customHeight="1" x14ac:dyDescent="0.2"/>
    <row r="10732" ht="12.75" customHeight="1" x14ac:dyDescent="0.2"/>
    <row r="10733" ht="12.75" customHeight="1" x14ac:dyDescent="0.2"/>
    <row r="10734" ht="12.75" customHeight="1" x14ac:dyDescent="0.2"/>
    <row r="10735" ht="12.75" customHeight="1" x14ac:dyDescent="0.2"/>
    <row r="10736" ht="12.75" customHeight="1" x14ac:dyDescent="0.2"/>
    <row r="10737" ht="12.75" customHeight="1" x14ac:dyDescent="0.2"/>
    <row r="10738" ht="12.75" customHeight="1" x14ac:dyDescent="0.2"/>
    <row r="10739" ht="12.75" customHeight="1" x14ac:dyDescent="0.2"/>
    <row r="10740" ht="12.75" customHeight="1" x14ac:dyDescent="0.2"/>
    <row r="10741" ht="12.75" customHeight="1" x14ac:dyDescent="0.2"/>
    <row r="10742" ht="12.75" customHeight="1" x14ac:dyDescent="0.2"/>
    <row r="10743" ht="12.75" customHeight="1" x14ac:dyDescent="0.2"/>
    <row r="10744" ht="12.75" customHeight="1" x14ac:dyDescent="0.2"/>
    <row r="10745" ht="12.75" customHeight="1" x14ac:dyDescent="0.2"/>
    <row r="10746" ht="12.75" customHeight="1" x14ac:dyDescent="0.2"/>
    <row r="10747" ht="12.75" customHeight="1" x14ac:dyDescent="0.2"/>
    <row r="10748" ht="12.75" customHeight="1" x14ac:dyDescent="0.2"/>
    <row r="10749" ht="12.75" customHeight="1" x14ac:dyDescent="0.2"/>
    <row r="10750" ht="12.75" customHeight="1" x14ac:dyDescent="0.2"/>
    <row r="10751" ht="12.75" customHeight="1" x14ac:dyDescent="0.2"/>
    <row r="10752" ht="12.75" customHeight="1" x14ac:dyDescent="0.2"/>
    <row r="10753" ht="12.75" customHeight="1" x14ac:dyDescent="0.2"/>
    <row r="10754" ht="12.75" customHeight="1" x14ac:dyDescent="0.2"/>
    <row r="10755" ht="12.75" customHeight="1" x14ac:dyDescent="0.2"/>
    <row r="10756" ht="12.75" customHeight="1" x14ac:dyDescent="0.2"/>
    <row r="10757" ht="12.75" customHeight="1" x14ac:dyDescent="0.2"/>
    <row r="10758" ht="12.75" customHeight="1" x14ac:dyDescent="0.2"/>
    <row r="10759" ht="12.75" customHeight="1" x14ac:dyDescent="0.2"/>
    <row r="10760" ht="12.75" customHeight="1" x14ac:dyDescent="0.2"/>
    <row r="10761" ht="12.75" customHeight="1" x14ac:dyDescent="0.2"/>
    <row r="10762" ht="12.75" customHeight="1" x14ac:dyDescent="0.2"/>
    <row r="10763" ht="12.75" customHeight="1" x14ac:dyDescent="0.2"/>
    <row r="10764" ht="12.75" customHeight="1" x14ac:dyDescent="0.2"/>
    <row r="10765" ht="12.75" customHeight="1" x14ac:dyDescent="0.2"/>
    <row r="10766" ht="12.75" customHeight="1" x14ac:dyDescent="0.2"/>
    <row r="10767" ht="12.75" customHeight="1" x14ac:dyDescent="0.2"/>
    <row r="10768" ht="12.75" customHeight="1" x14ac:dyDescent="0.2"/>
    <row r="10769" ht="12.75" customHeight="1" x14ac:dyDescent="0.2"/>
    <row r="10770" ht="12.75" customHeight="1" x14ac:dyDescent="0.2"/>
    <row r="10771" ht="12.75" customHeight="1" x14ac:dyDescent="0.2"/>
    <row r="10772" ht="12.75" customHeight="1" x14ac:dyDescent="0.2"/>
    <row r="10773" ht="12.75" customHeight="1" x14ac:dyDescent="0.2"/>
    <row r="10774" ht="12.75" customHeight="1" x14ac:dyDescent="0.2"/>
    <row r="10775" ht="12.75" customHeight="1" x14ac:dyDescent="0.2"/>
    <row r="10776" ht="12.75" customHeight="1" x14ac:dyDescent="0.2"/>
    <row r="10777" ht="12.75" customHeight="1" x14ac:dyDescent="0.2"/>
    <row r="10778" ht="12.75" customHeight="1" x14ac:dyDescent="0.2"/>
    <row r="10779" ht="12.75" customHeight="1" x14ac:dyDescent="0.2"/>
    <row r="10780" ht="12.75" customHeight="1" x14ac:dyDescent="0.2"/>
    <row r="10781" ht="12.75" customHeight="1" x14ac:dyDescent="0.2"/>
    <row r="10782" ht="12.75" customHeight="1" x14ac:dyDescent="0.2"/>
    <row r="10783" ht="12.75" customHeight="1" x14ac:dyDescent="0.2"/>
    <row r="10784" ht="12.75" customHeight="1" x14ac:dyDescent="0.2"/>
    <row r="10785" ht="12.75" customHeight="1" x14ac:dyDescent="0.2"/>
    <row r="10786" ht="12.75" customHeight="1" x14ac:dyDescent="0.2"/>
    <row r="10787" ht="12.75" customHeight="1" x14ac:dyDescent="0.2"/>
    <row r="10788" ht="12.75" customHeight="1" x14ac:dyDescent="0.2"/>
    <row r="10789" ht="12.75" customHeight="1" x14ac:dyDescent="0.2"/>
    <row r="10790" ht="12.75" customHeight="1" x14ac:dyDescent="0.2"/>
    <row r="10791" ht="12.75" customHeight="1" x14ac:dyDescent="0.2"/>
    <row r="10792" ht="12.75" customHeight="1" x14ac:dyDescent="0.2"/>
    <row r="10793" ht="12.75" customHeight="1" x14ac:dyDescent="0.2"/>
    <row r="10794" ht="12.75" customHeight="1" x14ac:dyDescent="0.2"/>
    <row r="10795" ht="12.75" customHeight="1" x14ac:dyDescent="0.2"/>
    <row r="10796" ht="12.75" customHeight="1" x14ac:dyDescent="0.2"/>
    <row r="10797" ht="12.75" customHeight="1" x14ac:dyDescent="0.2"/>
    <row r="10798" ht="12.75" customHeight="1" x14ac:dyDescent="0.2"/>
    <row r="10799" ht="12.75" customHeight="1" x14ac:dyDescent="0.2"/>
    <row r="10800" ht="12.75" customHeight="1" x14ac:dyDescent="0.2"/>
    <row r="10801" ht="12.75" customHeight="1" x14ac:dyDescent="0.2"/>
    <row r="10802" ht="12.75" customHeight="1" x14ac:dyDescent="0.2"/>
    <row r="10803" ht="12.75" customHeight="1" x14ac:dyDescent="0.2"/>
    <row r="10804" ht="12.75" customHeight="1" x14ac:dyDescent="0.2"/>
    <row r="10805" ht="12.75" customHeight="1" x14ac:dyDescent="0.2"/>
    <row r="10806" ht="12.75" customHeight="1" x14ac:dyDescent="0.2"/>
    <row r="10807" ht="12.75" customHeight="1" x14ac:dyDescent="0.2"/>
    <row r="10808" ht="12.75" customHeight="1" x14ac:dyDescent="0.2"/>
    <row r="10809" ht="12.75" customHeight="1" x14ac:dyDescent="0.2"/>
    <row r="10810" ht="12.75" customHeight="1" x14ac:dyDescent="0.2"/>
    <row r="10811" ht="12.75" customHeight="1" x14ac:dyDescent="0.2"/>
    <row r="10812" ht="12.75" customHeight="1" x14ac:dyDescent="0.2"/>
    <row r="10813" ht="12.75" customHeight="1" x14ac:dyDescent="0.2"/>
    <row r="10814" ht="12.75" customHeight="1" x14ac:dyDescent="0.2"/>
    <row r="10815" ht="12.75" customHeight="1" x14ac:dyDescent="0.2"/>
    <row r="10816" ht="12.75" customHeight="1" x14ac:dyDescent="0.2"/>
    <row r="10817" ht="12.75" customHeight="1" x14ac:dyDescent="0.2"/>
    <row r="10818" ht="12.75" customHeight="1" x14ac:dyDescent="0.2"/>
    <row r="10819" ht="12.75" customHeight="1" x14ac:dyDescent="0.2"/>
    <row r="10820" ht="12.75" customHeight="1" x14ac:dyDescent="0.2"/>
    <row r="10821" ht="12.75" customHeight="1" x14ac:dyDescent="0.2"/>
    <row r="10822" ht="12.75" customHeight="1" x14ac:dyDescent="0.2"/>
    <row r="10823" ht="12.75" customHeight="1" x14ac:dyDescent="0.2"/>
    <row r="10824" ht="12.75" customHeight="1" x14ac:dyDescent="0.2"/>
    <row r="10825" ht="12.75" customHeight="1" x14ac:dyDescent="0.2"/>
    <row r="10826" ht="12.75" customHeight="1" x14ac:dyDescent="0.2"/>
    <row r="10827" ht="12.75" customHeight="1" x14ac:dyDescent="0.2"/>
    <row r="10828" ht="12.75" customHeight="1" x14ac:dyDescent="0.2"/>
    <row r="10829" ht="12.75" customHeight="1" x14ac:dyDescent="0.2"/>
    <row r="10830" ht="12.75" customHeight="1" x14ac:dyDescent="0.2"/>
    <row r="10831" ht="12.75" customHeight="1" x14ac:dyDescent="0.2"/>
    <row r="10832" ht="12.75" customHeight="1" x14ac:dyDescent="0.2"/>
    <row r="10833" ht="12.75" customHeight="1" x14ac:dyDescent="0.2"/>
    <row r="10834" ht="12.75" customHeight="1" x14ac:dyDescent="0.2"/>
    <row r="10835" ht="12.75" customHeight="1" x14ac:dyDescent="0.2"/>
    <row r="10836" ht="12.75" customHeight="1" x14ac:dyDescent="0.2"/>
    <row r="10837" ht="12.75" customHeight="1" x14ac:dyDescent="0.2"/>
    <row r="10838" ht="12.75" customHeight="1" x14ac:dyDescent="0.2"/>
    <row r="10839" ht="12.75" customHeight="1" x14ac:dyDescent="0.2"/>
    <row r="10840" ht="12.75" customHeight="1" x14ac:dyDescent="0.2"/>
    <row r="10841" ht="12.75" customHeight="1" x14ac:dyDescent="0.2"/>
    <row r="10842" ht="12.75" customHeight="1" x14ac:dyDescent="0.2"/>
    <row r="10843" ht="12.75" customHeight="1" x14ac:dyDescent="0.2"/>
    <row r="10844" ht="12.75" customHeight="1" x14ac:dyDescent="0.2"/>
    <row r="10845" ht="12.75" customHeight="1" x14ac:dyDescent="0.2"/>
    <row r="10846" ht="12.75" customHeight="1" x14ac:dyDescent="0.2"/>
    <row r="10847" ht="12.75" customHeight="1" x14ac:dyDescent="0.2"/>
    <row r="10848" ht="12.75" customHeight="1" x14ac:dyDescent="0.2"/>
    <row r="10849" ht="12.75" customHeight="1" x14ac:dyDescent="0.2"/>
    <row r="10850" ht="12.75" customHeight="1" x14ac:dyDescent="0.2"/>
    <row r="10851" ht="12.75" customHeight="1" x14ac:dyDescent="0.2"/>
    <row r="10852" ht="12.75" customHeight="1" x14ac:dyDescent="0.2"/>
    <row r="10853" ht="12.75" customHeight="1" x14ac:dyDescent="0.2"/>
    <row r="10854" ht="12.75" customHeight="1" x14ac:dyDescent="0.2"/>
    <row r="10855" ht="12.75" customHeight="1" x14ac:dyDescent="0.2"/>
    <row r="10856" ht="12.75" customHeight="1" x14ac:dyDescent="0.2"/>
    <row r="10857" ht="12.75" customHeight="1" x14ac:dyDescent="0.2"/>
    <row r="10858" ht="12.75" customHeight="1" x14ac:dyDescent="0.2"/>
    <row r="10859" ht="12.75" customHeight="1" x14ac:dyDescent="0.2"/>
    <row r="10860" ht="12.75" customHeight="1" x14ac:dyDescent="0.2"/>
    <row r="10861" ht="12.75" customHeight="1" x14ac:dyDescent="0.2"/>
    <row r="10862" ht="12.75" customHeight="1" x14ac:dyDescent="0.2"/>
    <row r="10863" ht="12.75" customHeight="1" x14ac:dyDescent="0.2"/>
    <row r="10864" ht="12.75" customHeight="1" x14ac:dyDescent="0.2"/>
    <row r="10865" ht="12.75" customHeight="1" x14ac:dyDescent="0.2"/>
    <row r="10866" ht="12.75" customHeight="1" x14ac:dyDescent="0.2"/>
    <row r="10867" ht="12.75" customHeight="1" x14ac:dyDescent="0.2"/>
    <row r="10868" ht="12.75" customHeight="1" x14ac:dyDescent="0.2"/>
    <row r="10869" ht="12.75" customHeight="1" x14ac:dyDescent="0.2"/>
    <row r="10870" ht="12.75" customHeight="1" x14ac:dyDescent="0.2"/>
    <row r="10871" ht="12.75" customHeight="1" x14ac:dyDescent="0.2"/>
    <row r="10872" ht="12.75" customHeight="1" x14ac:dyDescent="0.2"/>
    <row r="10873" ht="12.75" customHeight="1" x14ac:dyDescent="0.2"/>
    <row r="10874" ht="12.75" customHeight="1" x14ac:dyDescent="0.2"/>
    <row r="10875" ht="12.75" customHeight="1" x14ac:dyDescent="0.2"/>
    <row r="10876" ht="12.75" customHeight="1" x14ac:dyDescent="0.2"/>
    <row r="10877" ht="12.75" customHeight="1" x14ac:dyDescent="0.2"/>
    <row r="10878" ht="12.75" customHeight="1" x14ac:dyDescent="0.2"/>
    <row r="10879" ht="12.75" customHeight="1" x14ac:dyDescent="0.2"/>
    <row r="10880" ht="12.75" customHeight="1" x14ac:dyDescent="0.2"/>
    <row r="10881" ht="12.75" customHeight="1" x14ac:dyDescent="0.2"/>
    <row r="10882" ht="12.75" customHeight="1" x14ac:dyDescent="0.2"/>
    <row r="10883" ht="12.75" customHeight="1" x14ac:dyDescent="0.2"/>
    <row r="10884" ht="12.75" customHeight="1" x14ac:dyDescent="0.2"/>
    <row r="10885" ht="12.75" customHeight="1" x14ac:dyDescent="0.2"/>
    <row r="10886" ht="12.75" customHeight="1" x14ac:dyDescent="0.2"/>
    <row r="10887" ht="12.75" customHeight="1" x14ac:dyDescent="0.2"/>
    <row r="10888" ht="12.75" customHeight="1" x14ac:dyDescent="0.2"/>
    <row r="10889" ht="12.75" customHeight="1" x14ac:dyDescent="0.2"/>
    <row r="10890" ht="12.75" customHeight="1" x14ac:dyDescent="0.2"/>
    <row r="10891" ht="12.75" customHeight="1" x14ac:dyDescent="0.2"/>
    <row r="10892" ht="12.75" customHeight="1" x14ac:dyDescent="0.2"/>
    <row r="10893" ht="12.75" customHeight="1" x14ac:dyDescent="0.2"/>
    <row r="10894" ht="12.75" customHeight="1" x14ac:dyDescent="0.2"/>
    <row r="10895" ht="12.75" customHeight="1" x14ac:dyDescent="0.2"/>
    <row r="10896" ht="12.75" customHeight="1" x14ac:dyDescent="0.2"/>
    <row r="10897" ht="12.75" customHeight="1" x14ac:dyDescent="0.2"/>
    <row r="10898" ht="12.75" customHeight="1" x14ac:dyDescent="0.2"/>
    <row r="10899" ht="12.75" customHeight="1" x14ac:dyDescent="0.2"/>
    <row r="10900" ht="12.75" customHeight="1" x14ac:dyDescent="0.2"/>
    <row r="10901" ht="12.75" customHeight="1" x14ac:dyDescent="0.2"/>
    <row r="10902" ht="12.75" customHeight="1" x14ac:dyDescent="0.2"/>
    <row r="10903" ht="12.75" customHeight="1" x14ac:dyDescent="0.2"/>
    <row r="10904" ht="12.75" customHeight="1" x14ac:dyDescent="0.2"/>
    <row r="10905" ht="12.75" customHeight="1" x14ac:dyDescent="0.2"/>
    <row r="10906" ht="12.75" customHeight="1" x14ac:dyDescent="0.2"/>
    <row r="10907" ht="12.75" customHeight="1" x14ac:dyDescent="0.2"/>
    <row r="10908" ht="12.75" customHeight="1" x14ac:dyDescent="0.2"/>
    <row r="10909" ht="12.75" customHeight="1" x14ac:dyDescent="0.2"/>
    <row r="10910" ht="12.75" customHeight="1" x14ac:dyDescent="0.2"/>
    <row r="10911" ht="12.75" customHeight="1" x14ac:dyDescent="0.2"/>
    <row r="10912" ht="12.75" customHeight="1" x14ac:dyDescent="0.2"/>
    <row r="10913" ht="12.75" customHeight="1" x14ac:dyDescent="0.2"/>
    <row r="10914" ht="12.75" customHeight="1" x14ac:dyDescent="0.2"/>
    <row r="10915" ht="12.75" customHeight="1" x14ac:dyDescent="0.2"/>
    <row r="10916" ht="12.75" customHeight="1" x14ac:dyDescent="0.2"/>
    <row r="10917" ht="12.75" customHeight="1" x14ac:dyDescent="0.2"/>
    <row r="10918" ht="12.75" customHeight="1" x14ac:dyDescent="0.2"/>
    <row r="10919" ht="12.75" customHeight="1" x14ac:dyDescent="0.2"/>
    <row r="10920" ht="12.75" customHeight="1" x14ac:dyDescent="0.2"/>
    <row r="10921" ht="12.75" customHeight="1" x14ac:dyDescent="0.2"/>
    <row r="10922" ht="12.75" customHeight="1" x14ac:dyDescent="0.2"/>
    <row r="10923" ht="12.75" customHeight="1" x14ac:dyDescent="0.2"/>
    <row r="10924" ht="12.75" customHeight="1" x14ac:dyDescent="0.2"/>
    <row r="10925" ht="12.75" customHeight="1" x14ac:dyDescent="0.2"/>
    <row r="10926" ht="12.75" customHeight="1" x14ac:dyDescent="0.2"/>
    <row r="10927" ht="12.75" customHeight="1" x14ac:dyDescent="0.2"/>
    <row r="10928" ht="12.75" customHeight="1" x14ac:dyDescent="0.2"/>
    <row r="10929" ht="12.75" customHeight="1" x14ac:dyDescent="0.2"/>
    <row r="10930" ht="12.75" customHeight="1" x14ac:dyDescent="0.2"/>
    <row r="10931" ht="12.75" customHeight="1" x14ac:dyDescent="0.2"/>
    <row r="10932" ht="12.75" customHeight="1" x14ac:dyDescent="0.2"/>
    <row r="10933" ht="12.75" customHeight="1" x14ac:dyDescent="0.2"/>
    <row r="10934" ht="12.75" customHeight="1" x14ac:dyDescent="0.2"/>
    <row r="10935" ht="12.75" customHeight="1" x14ac:dyDescent="0.2"/>
    <row r="10936" ht="12.75" customHeight="1" x14ac:dyDescent="0.2"/>
    <row r="10937" ht="12.75" customHeight="1" x14ac:dyDescent="0.2"/>
    <row r="10938" ht="12.75" customHeight="1" x14ac:dyDescent="0.2"/>
    <row r="10939" ht="12.75" customHeight="1" x14ac:dyDescent="0.2"/>
    <row r="10940" ht="12.75" customHeight="1" x14ac:dyDescent="0.2"/>
    <row r="10941" ht="12.75" customHeight="1" x14ac:dyDescent="0.2"/>
    <row r="10942" ht="12.75" customHeight="1" x14ac:dyDescent="0.2"/>
    <row r="10943" ht="12.75" customHeight="1" x14ac:dyDescent="0.2"/>
    <row r="10944" ht="12.75" customHeight="1" x14ac:dyDescent="0.2"/>
    <row r="10945" ht="12.75" customHeight="1" x14ac:dyDescent="0.2"/>
    <row r="10946" ht="12.75" customHeight="1" x14ac:dyDescent="0.2"/>
    <row r="10947" ht="12.75" customHeight="1" x14ac:dyDescent="0.2"/>
    <row r="10948" ht="12.75" customHeight="1" x14ac:dyDescent="0.2"/>
    <row r="10949" ht="12.75" customHeight="1" x14ac:dyDescent="0.2"/>
    <row r="10950" ht="12.75" customHeight="1" x14ac:dyDescent="0.2"/>
    <row r="10951" ht="12.75" customHeight="1" x14ac:dyDescent="0.2"/>
    <row r="10952" ht="12.75" customHeight="1" x14ac:dyDescent="0.2"/>
    <row r="10953" ht="12.75" customHeight="1" x14ac:dyDescent="0.2"/>
    <row r="10954" ht="12.75" customHeight="1" x14ac:dyDescent="0.2"/>
    <row r="10955" ht="12.75" customHeight="1" x14ac:dyDescent="0.2"/>
    <row r="10956" ht="12.75" customHeight="1" x14ac:dyDescent="0.2"/>
    <row r="10957" ht="12.75" customHeight="1" x14ac:dyDescent="0.2"/>
    <row r="10958" ht="12.75" customHeight="1" x14ac:dyDescent="0.2"/>
    <row r="10959" ht="12.75" customHeight="1" x14ac:dyDescent="0.2"/>
    <row r="10960" ht="12.75" customHeight="1" x14ac:dyDescent="0.2"/>
    <row r="10961" ht="12.75" customHeight="1" x14ac:dyDescent="0.2"/>
    <row r="10962" ht="12.75" customHeight="1" x14ac:dyDescent="0.2"/>
    <row r="10963" ht="12.75" customHeight="1" x14ac:dyDescent="0.2"/>
    <row r="10964" ht="12.75" customHeight="1" x14ac:dyDescent="0.2"/>
    <row r="10965" ht="12.75" customHeight="1" x14ac:dyDescent="0.2"/>
    <row r="10966" ht="12.75" customHeight="1" x14ac:dyDescent="0.2"/>
    <row r="10967" ht="12.75" customHeight="1" x14ac:dyDescent="0.2"/>
    <row r="10968" ht="12.75" customHeight="1" x14ac:dyDescent="0.2"/>
    <row r="10969" ht="12.75" customHeight="1" x14ac:dyDescent="0.2"/>
    <row r="10970" ht="12.75" customHeight="1" x14ac:dyDescent="0.2"/>
    <row r="10971" ht="12.75" customHeight="1" x14ac:dyDescent="0.2"/>
    <row r="10972" ht="12.75" customHeight="1" x14ac:dyDescent="0.2"/>
    <row r="10973" ht="12.75" customHeight="1" x14ac:dyDescent="0.2"/>
    <row r="10974" ht="12.75" customHeight="1" x14ac:dyDescent="0.2"/>
    <row r="10975" ht="12.75" customHeight="1" x14ac:dyDescent="0.2"/>
    <row r="10976" ht="12.75" customHeight="1" x14ac:dyDescent="0.2"/>
    <row r="10977" ht="12.75" customHeight="1" x14ac:dyDescent="0.2"/>
    <row r="10978" ht="12.75" customHeight="1" x14ac:dyDescent="0.2"/>
    <row r="10979" ht="12.75" customHeight="1" x14ac:dyDescent="0.2"/>
    <row r="10980" ht="12.75" customHeight="1" x14ac:dyDescent="0.2"/>
    <row r="10981" ht="12.75" customHeight="1" x14ac:dyDescent="0.2"/>
    <row r="10982" ht="12.75" customHeight="1" x14ac:dyDescent="0.2"/>
    <row r="10983" ht="12.75" customHeight="1" x14ac:dyDescent="0.2"/>
    <row r="10984" ht="12.75" customHeight="1" x14ac:dyDescent="0.2"/>
    <row r="10985" ht="12.75" customHeight="1" x14ac:dyDescent="0.2"/>
    <row r="10986" ht="12.75" customHeight="1" x14ac:dyDescent="0.2"/>
    <row r="10987" ht="12.75" customHeight="1" x14ac:dyDescent="0.2"/>
    <row r="10988" ht="12.75" customHeight="1" x14ac:dyDescent="0.2"/>
    <row r="10989" ht="12.75" customHeight="1" x14ac:dyDescent="0.2"/>
    <row r="10990" ht="12.75" customHeight="1" x14ac:dyDescent="0.2"/>
    <row r="10991" ht="12.75" customHeight="1" x14ac:dyDescent="0.2"/>
    <row r="10992" ht="12.75" customHeight="1" x14ac:dyDescent="0.2"/>
    <row r="10993" ht="12.75" customHeight="1" x14ac:dyDescent="0.2"/>
    <row r="10994" ht="12.75" customHeight="1" x14ac:dyDescent="0.2"/>
    <row r="10995" ht="12.75" customHeight="1" x14ac:dyDescent="0.2"/>
    <row r="10996" ht="12.75" customHeight="1" x14ac:dyDescent="0.2"/>
    <row r="10997" ht="12.75" customHeight="1" x14ac:dyDescent="0.2"/>
    <row r="10998" ht="12.75" customHeight="1" x14ac:dyDescent="0.2"/>
    <row r="10999" ht="12.75" customHeight="1" x14ac:dyDescent="0.2"/>
    <row r="11000" ht="12.75" customHeight="1" x14ac:dyDescent="0.2"/>
    <row r="11001" ht="12.75" customHeight="1" x14ac:dyDescent="0.2"/>
    <row r="11002" ht="12.75" customHeight="1" x14ac:dyDescent="0.2"/>
    <row r="11003" ht="12.75" customHeight="1" x14ac:dyDescent="0.2"/>
    <row r="11004" ht="12.75" customHeight="1" x14ac:dyDescent="0.2"/>
    <row r="11005" ht="12.75" customHeight="1" x14ac:dyDescent="0.2"/>
    <row r="11006" ht="12.75" customHeight="1" x14ac:dyDescent="0.2"/>
    <row r="11007" ht="12.75" customHeight="1" x14ac:dyDescent="0.2"/>
    <row r="11008" ht="12.75" customHeight="1" x14ac:dyDescent="0.2"/>
    <row r="11009" ht="12.75" customHeight="1" x14ac:dyDescent="0.2"/>
    <row r="11010" ht="12.75" customHeight="1" x14ac:dyDescent="0.2"/>
    <row r="11011" ht="12.75" customHeight="1" x14ac:dyDescent="0.2"/>
    <row r="11012" ht="12.75" customHeight="1" x14ac:dyDescent="0.2"/>
    <row r="11013" ht="12.75" customHeight="1" x14ac:dyDescent="0.2"/>
    <row r="11014" ht="12.75" customHeight="1" x14ac:dyDescent="0.2"/>
    <row r="11015" ht="12.75" customHeight="1" x14ac:dyDescent="0.2"/>
    <row r="11016" ht="12.75" customHeight="1" x14ac:dyDescent="0.2"/>
    <row r="11017" ht="12.75" customHeight="1" x14ac:dyDescent="0.2"/>
    <row r="11018" ht="12.75" customHeight="1" x14ac:dyDescent="0.2"/>
    <row r="11019" ht="12.75" customHeight="1" x14ac:dyDescent="0.2"/>
    <row r="11020" ht="12.75" customHeight="1" x14ac:dyDescent="0.2"/>
    <row r="11021" ht="12.75" customHeight="1" x14ac:dyDescent="0.2"/>
    <row r="11022" ht="12.75" customHeight="1" x14ac:dyDescent="0.2"/>
    <row r="11023" ht="12.75" customHeight="1" x14ac:dyDescent="0.2"/>
    <row r="11024" ht="12.75" customHeight="1" x14ac:dyDescent="0.2"/>
    <row r="11025" ht="12.75" customHeight="1" x14ac:dyDescent="0.2"/>
    <row r="11026" ht="12.75" customHeight="1" x14ac:dyDescent="0.2"/>
    <row r="11027" ht="12.75" customHeight="1" x14ac:dyDescent="0.2"/>
    <row r="11028" ht="12.75" customHeight="1" x14ac:dyDescent="0.2"/>
    <row r="11029" ht="12.75" customHeight="1" x14ac:dyDescent="0.2"/>
    <row r="11030" ht="12.75" customHeight="1" x14ac:dyDescent="0.2"/>
    <row r="11031" ht="12.75" customHeight="1" x14ac:dyDescent="0.2"/>
    <row r="11032" ht="12.75" customHeight="1" x14ac:dyDescent="0.2"/>
    <row r="11033" ht="12.75" customHeight="1" x14ac:dyDescent="0.2"/>
    <row r="11034" ht="12.75" customHeight="1" x14ac:dyDescent="0.2"/>
    <row r="11035" ht="12.75" customHeight="1" x14ac:dyDescent="0.2"/>
    <row r="11036" ht="12.75" customHeight="1" x14ac:dyDescent="0.2"/>
    <row r="11037" ht="12.75" customHeight="1" x14ac:dyDescent="0.2"/>
    <row r="11038" ht="12.75" customHeight="1" x14ac:dyDescent="0.2"/>
    <row r="11039" ht="12.75" customHeight="1" x14ac:dyDescent="0.2"/>
    <row r="11040" ht="12.75" customHeight="1" x14ac:dyDescent="0.2"/>
    <row r="11041" ht="12.75" customHeight="1" x14ac:dyDescent="0.2"/>
    <row r="11042" ht="12.75" customHeight="1" x14ac:dyDescent="0.2"/>
    <row r="11043" ht="12.75" customHeight="1" x14ac:dyDescent="0.2"/>
    <row r="11044" ht="12.75" customHeight="1" x14ac:dyDescent="0.2"/>
    <row r="11045" ht="12.75" customHeight="1" x14ac:dyDescent="0.2"/>
    <row r="11046" ht="12.75" customHeight="1" x14ac:dyDescent="0.2"/>
    <row r="11047" ht="12.75" customHeight="1" x14ac:dyDescent="0.2"/>
    <row r="11048" ht="12.75" customHeight="1" x14ac:dyDescent="0.2"/>
    <row r="11049" ht="12.75" customHeight="1" x14ac:dyDescent="0.2"/>
    <row r="11050" ht="12.75" customHeight="1" x14ac:dyDescent="0.2"/>
    <row r="11051" ht="12.75" customHeight="1" x14ac:dyDescent="0.2"/>
    <row r="11052" ht="12.75" customHeight="1" x14ac:dyDescent="0.2"/>
    <row r="11053" ht="12.75" customHeight="1" x14ac:dyDescent="0.2"/>
    <row r="11054" ht="12.75" customHeight="1" x14ac:dyDescent="0.2"/>
    <row r="11055" ht="12.75" customHeight="1" x14ac:dyDescent="0.2"/>
    <row r="11056" ht="12.75" customHeight="1" x14ac:dyDescent="0.2"/>
    <row r="11057" ht="12.75" customHeight="1" x14ac:dyDescent="0.2"/>
    <row r="11058" ht="12.75" customHeight="1" x14ac:dyDescent="0.2"/>
    <row r="11059" ht="12.75" customHeight="1" x14ac:dyDescent="0.2"/>
    <row r="11060" ht="12.75" customHeight="1" x14ac:dyDescent="0.2"/>
    <row r="11061" ht="12.75" customHeight="1" x14ac:dyDescent="0.2"/>
    <row r="11062" ht="12.75" customHeight="1" x14ac:dyDescent="0.2"/>
    <row r="11063" ht="12.75" customHeight="1" x14ac:dyDescent="0.2"/>
    <row r="11064" ht="12.75" customHeight="1" x14ac:dyDescent="0.2"/>
    <row r="11065" ht="12.75" customHeight="1" x14ac:dyDescent="0.2"/>
    <row r="11066" ht="12.75" customHeight="1" x14ac:dyDescent="0.2"/>
    <row r="11067" ht="12.75" customHeight="1" x14ac:dyDescent="0.2"/>
    <row r="11068" ht="12.75" customHeight="1" x14ac:dyDescent="0.2"/>
    <row r="11069" ht="12.75" customHeight="1" x14ac:dyDescent="0.2"/>
    <row r="11070" ht="12.75" customHeight="1" x14ac:dyDescent="0.2"/>
    <row r="11071" ht="12.75" customHeight="1" x14ac:dyDescent="0.2"/>
    <row r="11072" ht="12.75" customHeight="1" x14ac:dyDescent="0.2"/>
    <row r="11073" ht="12.75" customHeight="1" x14ac:dyDescent="0.2"/>
    <row r="11074" ht="12.75" customHeight="1" x14ac:dyDescent="0.2"/>
    <row r="11075" ht="12.75" customHeight="1" x14ac:dyDescent="0.2"/>
    <row r="11076" ht="12.75" customHeight="1" x14ac:dyDescent="0.2"/>
    <row r="11077" ht="12.75" customHeight="1" x14ac:dyDescent="0.2"/>
    <row r="11078" ht="12.75" customHeight="1" x14ac:dyDescent="0.2"/>
    <row r="11079" ht="12.75" customHeight="1" x14ac:dyDescent="0.2"/>
    <row r="11080" ht="12.75" customHeight="1" x14ac:dyDescent="0.2"/>
    <row r="11081" ht="12.75" customHeight="1" x14ac:dyDescent="0.2"/>
    <row r="11082" ht="12.75" customHeight="1" x14ac:dyDescent="0.2"/>
    <row r="11083" ht="12.75" customHeight="1" x14ac:dyDescent="0.2"/>
    <row r="11084" ht="12.75" customHeight="1" x14ac:dyDescent="0.2"/>
    <row r="11085" ht="12.75" customHeight="1" x14ac:dyDescent="0.2"/>
    <row r="11086" ht="12.75" customHeight="1" x14ac:dyDescent="0.2"/>
    <row r="11087" ht="12.75" customHeight="1" x14ac:dyDescent="0.2"/>
    <row r="11088" ht="12.75" customHeight="1" x14ac:dyDescent="0.2"/>
    <row r="11089" ht="12.75" customHeight="1" x14ac:dyDescent="0.2"/>
    <row r="11090" ht="12.75" customHeight="1" x14ac:dyDescent="0.2"/>
    <row r="11091" ht="12.75" customHeight="1" x14ac:dyDescent="0.2"/>
    <row r="11092" ht="12.75" customHeight="1" x14ac:dyDescent="0.2"/>
    <row r="11093" ht="12.75" customHeight="1" x14ac:dyDescent="0.2"/>
    <row r="11094" ht="12.75" customHeight="1" x14ac:dyDescent="0.2"/>
    <row r="11095" ht="12.75" customHeight="1" x14ac:dyDescent="0.2"/>
    <row r="11096" ht="12.75" customHeight="1" x14ac:dyDescent="0.2"/>
    <row r="11097" ht="12.75" customHeight="1" x14ac:dyDescent="0.2"/>
    <row r="11098" ht="12.75" customHeight="1" x14ac:dyDescent="0.2"/>
    <row r="11099" ht="12.75" customHeight="1" x14ac:dyDescent="0.2"/>
    <row r="11100" ht="12.75" customHeight="1" x14ac:dyDescent="0.2"/>
    <row r="11101" ht="12.75" customHeight="1" x14ac:dyDescent="0.2"/>
    <row r="11102" ht="12.75" customHeight="1" x14ac:dyDescent="0.2"/>
    <row r="11103" ht="12.75" customHeight="1" x14ac:dyDescent="0.2"/>
    <row r="11104" ht="12.75" customHeight="1" x14ac:dyDescent="0.2"/>
    <row r="11105" ht="12.75" customHeight="1" x14ac:dyDescent="0.2"/>
    <row r="11106" ht="12.75" customHeight="1" x14ac:dyDescent="0.2"/>
    <row r="11107" ht="12.75" customHeight="1" x14ac:dyDescent="0.2"/>
    <row r="11108" ht="12.75" customHeight="1" x14ac:dyDescent="0.2"/>
    <row r="11109" ht="12.75" customHeight="1" x14ac:dyDescent="0.2"/>
    <row r="11110" ht="12.75" customHeight="1" x14ac:dyDescent="0.2"/>
    <row r="11111" ht="12.75" customHeight="1" x14ac:dyDescent="0.2"/>
    <row r="11112" ht="12.75" customHeight="1" x14ac:dyDescent="0.2"/>
    <row r="11113" ht="12.75" customHeight="1" x14ac:dyDescent="0.2"/>
    <row r="11114" ht="12.75" customHeight="1" x14ac:dyDescent="0.2"/>
    <row r="11115" ht="12.75" customHeight="1" x14ac:dyDescent="0.2"/>
    <row r="11116" ht="12.75" customHeight="1" x14ac:dyDescent="0.2"/>
    <row r="11117" ht="12.75" customHeight="1" x14ac:dyDescent="0.2"/>
    <row r="11118" ht="12.75" customHeight="1" x14ac:dyDescent="0.2"/>
    <row r="11119" ht="12.75" customHeight="1" x14ac:dyDescent="0.2"/>
    <row r="11120" ht="12.75" customHeight="1" x14ac:dyDescent="0.2"/>
    <row r="11121" ht="12.75" customHeight="1" x14ac:dyDescent="0.2"/>
    <row r="11122" ht="12.75" customHeight="1" x14ac:dyDescent="0.2"/>
    <row r="11123" ht="12.75" customHeight="1" x14ac:dyDescent="0.2"/>
    <row r="11124" ht="12.75" customHeight="1" x14ac:dyDescent="0.2"/>
    <row r="11125" ht="12.75" customHeight="1" x14ac:dyDescent="0.2"/>
    <row r="11126" ht="12.75" customHeight="1" x14ac:dyDescent="0.2"/>
    <row r="11127" ht="12.75" customHeight="1" x14ac:dyDescent="0.2"/>
    <row r="11128" ht="12.75" customHeight="1" x14ac:dyDescent="0.2"/>
    <row r="11129" ht="12.75" customHeight="1" x14ac:dyDescent="0.2"/>
    <row r="11130" ht="12.75" customHeight="1" x14ac:dyDescent="0.2"/>
    <row r="11131" ht="12.75" customHeight="1" x14ac:dyDescent="0.2"/>
    <row r="11132" ht="12.75" customHeight="1" x14ac:dyDescent="0.2"/>
    <row r="11133" ht="12.75" customHeight="1" x14ac:dyDescent="0.2"/>
    <row r="11134" ht="12.75" customHeight="1" x14ac:dyDescent="0.2"/>
    <row r="11135" ht="12.75" customHeight="1" x14ac:dyDescent="0.2"/>
    <row r="11136" ht="12.75" customHeight="1" x14ac:dyDescent="0.2"/>
    <row r="11137" ht="12.75" customHeight="1" x14ac:dyDescent="0.2"/>
    <row r="11138" ht="12.75" customHeight="1" x14ac:dyDescent="0.2"/>
    <row r="11139" ht="12.75" customHeight="1" x14ac:dyDescent="0.2"/>
    <row r="11140" ht="12.75" customHeight="1" x14ac:dyDescent="0.2"/>
    <row r="11141" ht="12.75" customHeight="1" x14ac:dyDescent="0.2"/>
    <row r="11142" ht="12.75" customHeight="1" x14ac:dyDescent="0.2"/>
    <row r="11143" ht="12.75" customHeight="1" x14ac:dyDescent="0.2"/>
    <row r="11144" ht="12.75" customHeight="1" x14ac:dyDescent="0.2"/>
    <row r="11145" ht="12.75" customHeight="1" x14ac:dyDescent="0.2"/>
    <row r="11146" ht="12.75" customHeight="1" x14ac:dyDescent="0.2"/>
    <row r="11147" ht="12.75" customHeight="1" x14ac:dyDescent="0.2"/>
    <row r="11148" ht="12.75" customHeight="1" x14ac:dyDescent="0.2"/>
    <row r="11149" ht="12.75" customHeight="1" x14ac:dyDescent="0.2"/>
    <row r="11150" ht="12.75" customHeight="1" x14ac:dyDescent="0.2"/>
    <row r="11151" ht="12.75" customHeight="1" x14ac:dyDescent="0.2"/>
    <row r="11152" ht="12.75" customHeight="1" x14ac:dyDescent="0.2"/>
    <row r="11153" ht="12.75" customHeight="1" x14ac:dyDescent="0.2"/>
    <row r="11154" ht="12.75" customHeight="1" x14ac:dyDescent="0.2"/>
    <row r="11155" ht="12.75" customHeight="1" x14ac:dyDescent="0.2"/>
    <row r="11156" ht="12.75" customHeight="1" x14ac:dyDescent="0.2"/>
    <row r="11157" ht="12.75" customHeight="1" x14ac:dyDescent="0.2"/>
    <row r="11158" ht="12.75" customHeight="1" x14ac:dyDescent="0.2"/>
    <row r="11159" ht="12.75" customHeight="1" x14ac:dyDescent="0.2"/>
    <row r="11160" ht="12.75" customHeight="1" x14ac:dyDescent="0.2"/>
    <row r="11161" ht="12.75" customHeight="1" x14ac:dyDescent="0.2"/>
    <row r="11162" ht="12.75" customHeight="1" x14ac:dyDescent="0.2"/>
    <row r="11163" ht="12.75" customHeight="1" x14ac:dyDescent="0.2"/>
    <row r="11164" ht="12.75" customHeight="1" x14ac:dyDescent="0.2"/>
    <row r="11165" ht="12.75" customHeight="1" x14ac:dyDescent="0.2"/>
    <row r="11166" ht="12.75" customHeight="1" x14ac:dyDescent="0.2"/>
    <row r="11167" ht="12.75" customHeight="1" x14ac:dyDescent="0.2"/>
    <row r="11168" ht="12.75" customHeight="1" x14ac:dyDescent="0.2"/>
    <row r="11169" ht="12.75" customHeight="1" x14ac:dyDescent="0.2"/>
    <row r="11170" ht="12.75" customHeight="1" x14ac:dyDescent="0.2"/>
    <row r="11171" ht="12.75" customHeight="1" x14ac:dyDescent="0.2"/>
    <row r="11172" ht="12.75" customHeight="1" x14ac:dyDescent="0.2"/>
    <row r="11173" ht="12.75" customHeight="1" x14ac:dyDescent="0.2"/>
    <row r="11174" ht="12.75" customHeight="1" x14ac:dyDescent="0.2"/>
    <row r="11175" ht="12.75" customHeight="1" x14ac:dyDescent="0.2"/>
    <row r="11176" ht="12.75" customHeight="1" x14ac:dyDescent="0.2"/>
    <row r="11177" ht="12.75" customHeight="1" x14ac:dyDescent="0.2"/>
    <row r="11178" ht="12.75" customHeight="1" x14ac:dyDescent="0.2"/>
    <row r="11179" ht="12.75" customHeight="1" x14ac:dyDescent="0.2"/>
    <row r="11180" ht="12.75" customHeight="1" x14ac:dyDescent="0.2"/>
    <row r="11181" ht="12.75" customHeight="1" x14ac:dyDescent="0.2"/>
    <row r="11182" ht="12.75" customHeight="1" x14ac:dyDescent="0.2"/>
    <row r="11183" ht="12.75" customHeight="1" x14ac:dyDescent="0.2"/>
    <row r="11184" ht="12.75" customHeight="1" x14ac:dyDescent="0.2"/>
    <row r="11185" ht="12.75" customHeight="1" x14ac:dyDescent="0.2"/>
    <row r="11186" ht="12.75" customHeight="1" x14ac:dyDescent="0.2"/>
    <row r="11187" ht="12.75" customHeight="1" x14ac:dyDescent="0.2"/>
    <row r="11188" ht="12.75" customHeight="1" x14ac:dyDescent="0.2"/>
    <row r="11189" ht="12.75" customHeight="1" x14ac:dyDescent="0.2"/>
    <row r="11190" ht="12.75" customHeight="1" x14ac:dyDescent="0.2"/>
    <row r="11191" ht="12.75" customHeight="1" x14ac:dyDescent="0.2"/>
    <row r="11192" ht="12.75" customHeight="1" x14ac:dyDescent="0.2"/>
    <row r="11193" ht="12.75" customHeight="1" x14ac:dyDescent="0.2"/>
    <row r="11194" ht="12.75" customHeight="1" x14ac:dyDescent="0.2"/>
    <row r="11195" ht="12.75" customHeight="1" x14ac:dyDescent="0.2"/>
    <row r="11196" ht="12.75" customHeight="1" x14ac:dyDescent="0.2"/>
    <row r="11197" ht="12.75" customHeight="1" x14ac:dyDescent="0.2"/>
    <row r="11198" ht="12.75" customHeight="1" x14ac:dyDescent="0.2"/>
    <row r="11199" ht="12.75" customHeight="1" x14ac:dyDescent="0.2"/>
    <row r="11200" ht="12.75" customHeight="1" x14ac:dyDescent="0.2"/>
    <row r="11201" ht="12.75" customHeight="1" x14ac:dyDescent="0.2"/>
    <row r="11202" ht="12.75" customHeight="1" x14ac:dyDescent="0.2"/>
    <row r="11203" ht="12.75" customHeight="1" x14ac:dyDescent="0.2"/>
    <row r="11204" ht="12.75" customHeight="1" x14ac:dyDescent="0.2"/>
    <row r="11205" ht="12.75" customHeight="1" x14ac:dyDescent="0.2"/>
    <row r="11206" ht="12.75" customHeight="1" x14ac:dyDescent="0.2"/>
    <row r="11207" ht="12.75" customHeight="1" x14ac:dyDescent="0.2"/>
    <row r="11208" ht="12.75" customHeight="1" x14ac:dyDescent="0.2"/>
    <row r="11209" ht="12.75" customHeight="1" x14ac:dyDescent="0.2"/>
    <row r="11210" ht="12.75" customHeight="1" x14ac:dyDescent="0.2"/>
    <row r="11211" ht="12.75" customHeight="1" x14ac:dyDescent="0.2"/>
    <row r="11212" ht="12.75" customHeight="1" x14ac:dyDescent="0.2"/>
    <row r="11213" ht="12.75" customHeight="1" x14ac:dyDescent="0.2"/>
    <row r="11214" ht="12.75" customHeight="1" x14ac:dyDescent="0.2"/>
    <row r="11215" ht="12.75" customHeight="1" x14ac:dyDescent="0.2"/>
    <row r="11216" ht="12.75" customHeight="1" x14ac:dyDescent="0.2"/>
    <row r="11217" ht="12.75" customHeight="1" x14ac:dyDescent="0.2"/>
    <row r="11218" ht="12.75" customHeight="1" x14ac:dyDescent="0.2"/>
    <row r="11219" ht="12.75" customHeight="1" x14ac:dyDescent="0.2"/>
    <row r="11220" ht="12.75" customHeight="1" x14ac:dyDescent="0.2"/>
    <row r="11221" ht="12.75" customHeight="1" x14ac:dyDescent="0.2"/>
    <row r="11222" ht="12.75" customHeight="1" x14ac:dyDescent="0.2"/>
    <row r="11223" ht="12.75" customHeight="1" x14ac:dyDescent="0.2"/>
    <row r="11224" ht="12.75" customHeight="1" x14ac:dyDescent="0.2"/>
    <row r="11225" ht="12.75" customHeight="1" x14ac:dyDescent="0.2"/>
    <row r="11226" ht="12.75" customHeight="1" x14ac:dyDescent="0.2"/>
    <row r="11227" ht="12.75" customHeight="1" x14ac:dyDescent="0.2"/>
    <row r="11228" ht="12.75" customHeight="1" x14ac:dyDescent="0.2"/>
    <row r="11229" ht="12.75" customHeight="1" x14ac:dyDescent="0.2"/>
    <row r="11230" ht="12.75" customHeight="1" x14ac:dyDescent="0.2"/>
    <row r="11231" ht="12.75" customHeight="1" x14ac:dyDescent="0.2"/>
    <row r="11232" ht="12.75" customHeight="1" x14ac:dyDescent="0.2"/>
    <row r="11233" ht="12.75" customHeight="1" x14ac:dyDescent="0.2"/>
    <row r="11234" ht="12.75" customHeight="1" x14ac:dyDescent="0.2"/>
    <row r="11235" ht="12.75" customHeight="1" x14ac:dyDescent="0.2"/>
    <row r="11236" ht="12.75" customHeight="1" x14ac:dyDescent="0.2"/>
    <row r="11237" ht="12.75" customHeight="1" x14ac:dyDescent="0.2"/>
    <row r="11238" ht="12.75" customHeight="1" x14ac:dyDescent="0.2"/>
    <row r="11239" ht="12.75" customHeight="1" x14ac:dyDescent="0.2"/>
    <row r="11240" ht="12.75" customHeight="1" x14ac:dyDescent="0.2"/>
    <row r="11241" ht="12.75" customHeight="1" x14ac:dyDescent="0.2"/>
    <row r="11242" ht="12.75" customHeight="1" x14ac:dyDescent="0.2"/>
    <row r="11243" ht="12.75" customHeight="1" x14ac:dyDescent="0.2"/>
    <row r="11244" ht="12.75" customHeight="1" x14ac:dyDescent="0.2"/>
    <row r="11245" ht="12.75" customHeight="1" x14ac:dyDescent="0.2"/>
    <row r="11246" ht="12.75" customHeight="1" x14ac:dyDescent="0.2"/>
    <row r="11247" ht="12.75" customHeight="1" x14ac:dyDescent="0.2"/>
    <row r="11248" ht="12.75" customHeight="1" x14ac:dyDescent="0.2"/>
    <row r="11249" ht="12.75" customHeight="1" x14ac:dyDescent="0.2"/>
    <row r="11250" ht="12.75" customHeight="1" x14ac:dyDescent="0.2"/>
    <row r="11251" ht="12.75" customHeight="1" x14ac:dyDescent="0.2"/>
    <row r="11252" ht="12.75" customHeight="1" x14ac:dyDescent="0.2"/>
    <row r="11253" ht="12.75" customHeight="1" x14ac:dyDescent="0.2"/>
    <row r="11254" ht="12.75" customHeight="1" x14ac:dyDescent="0.2"/>
    <row r="11255" ht="12.75" customHeight="1" x14ac:dyDescent="0.2"/>
    <row r="11256" ht="12.75" customHeight="1" x14ac:dyDescent="0.2"/>
    <row r="11257" ht="12.75" customHeight="1" x14ac:dyDescent="0.2"/>
    <row r="11258" ht="12.75" customHeight="1" x14ac:dyDescent="0.2"/>
    <row r="11259" ht="12.75" customHeight="1" x14ac:dyDescent="0.2"/>
    <row r="11260" ht="12.75" customHeight="1" x14ac:dyDescent="0.2"/>
    <row r="11261" ht="12.75" customHeight="1" x14ac:dyDescent="0.2"/>
    <row r="11262" ht="12.75" customHeight="1" x14ac:dyDescent="0.2"/>
    <row r="11263" ht="12.75" customHeight="1" x14ac:dyDescent="0.2"/>
    <row r="11264" ht="12.75" customHeight="1" x14ac:dyDescent="0.2"/>
    <row r="11265" ht="12.75" customHeight="1" x14ac:dyDescent="0.2"/>
    <row r="11266" ht="12.75" customHeight="1" x14ac:dyDescent="0.2"/>
    <row r="11267" ht="12.75" customHeight="1" x14ac:dyDescent="0.2"/>
    <row r="11268" ht="12.75" customHeight="1" x14ac:dyDescent="0.2"/>
    <row r="11269" ht="12.75" customHeight="1" x14ac:dyDescent="0.2"/>
    <row r="11270" ht="12.75" customHeight="1" x14ac:dyDescent="0.2"/>
    <row r="11271" ht="12.75" customHeight="1" x14ac:dyDescent="0.2"/>
    <row r="11272" ht="12.75" customHeight="1" x14ac:dyDescent="0.2"/>
    <row r="11273" ht="12.75" customHeight="1" x14ac:dyDescent="0.2"/>
    <row r="11274" ht="12.75" customHeight="1" x14ac:dyDescent="0.2"/>
    <row r="11275" ht="12.75" customHeight="1" x14ac:dyDescent="0.2"/>
    <row r="11276" ht="12.75" customHeight="1" x14ac:dyDescent="0.2"/>
    <row r="11277" ht="12.75" customHeight="1" x14ac:dyDescent="0.2"/>
    <row r="11278" ht="12.75" customHeight="1" x14ac:dyDescent="0.2"/>
    <row r="11279" ht="12.75" customHeight="1" x14ac:dyDescent="0.2"/>
    <row r="11280" ht="12.75" customHeight="1" x14ac:dyDescent="0.2"/>
    <row r="11281" ht="12.75" customHeight="1" x14ac:dyDescent="0.2"/>
    <row r="11282" ht="12.75" customHeight="1" x14ac:dyDescent="0.2"/>
    <row r="11283" ht="12.75" customHeight="1" x14ac:dyDescent="0.2"/>
    <row r="11284" ht="12.75" customHeight="1" x14ac:dyDescent="0.2"/>
    <row r="11285" ht="12.75" customHeight="1" x14ac:dyDescent="0.2"/>
    <row r="11286" ht="12.75" customHeight="1" x14ac:dyDescent="0.2"/>
    <row r="11287" ht="12.75" customHeight="1" x14ac:dyDescent="0.2"/>
    <row r="11288" ht="12.75" customHeight="1" x14ac:dyDescent="0.2"/>
    <row r="11289" ht="12.75" customHeight="1" x14ac:dyDescent="0.2"/>
    <row r="11290" ht="12.75" customHeight="1" x14ac:dyDescent="0.2"/>
    <row r="11291" ht="12.75" customHeight="1" x14ac:dyDescent="0.2"/>
    <row r="11292" ht="12.75" customHeight="1" x14ac:dyDescent="0.2"/>
    <row r="11293" ht="12.75" customHeight="1" x14ac:dyDescent="0.2"/>
    <row r="11294" ht="12.75" customHeight="1" x14ac:dyDescent="0.2"/>
    <row r="11295" ht="12.75" customHeight="1" x14ac:dyDescent="0.2"/>
    <row r="11296" ht="12.75" customHeight="1" x14ac:dyDescent="0.2"/>
    <row r="11297" ht="12.75" customHeight="1" x14ac:dyDescent="0.2"/>
    <row r="11298" ht="12.75" customHeight="1" x14ac:dyDescent="0.2"/>
    <row r="11299" ht="12.75" customHeight="1" x14ac:dyDescent="0.2"/>
    <row r="11300" ht="12.75" customHeight="1" x14ac:dyDescent="0.2"/>
    <row r="11301" ht="12.75" customHeight="1" x14ac:dyDescent="0.2"/>
    <row r="11302" ht="12.75" customHeight="1" x14ac:dyDescent="0.2"/>
    <row r="11303" ht="12.75" customHeight="1" x14ac:dyDescent="0.2"/>
    <row r="11304" ht="12.75" customHeight="1" x14ac:dyDescent="0.2"/>
    <row r="11305" ht="12.75" customHeight="1" x14ac:dyDescent="0.2"/>
    <row r="11306" ht="12.75" customHeight="1" x14ac:dyDescent="0.2"/>
    <row r="11307" ht="12.75" customHeight="1" x14ac:dyDescent="0.2"/>
    <row r="11308" ht="12.75" customHeight="1" x14ac:dyDescent="0.2"/>
    <row r="11309" ht="12.75" customHeight="1" x14ac:dyDescent="0.2"/>
    <row r="11310" ht="12.75" customHeight="1" x14ac:dyDescent="0.2"/>
    <row r="11311" ht="12.75" customHeight="1" x14ac:dyDescent="0.2"/>
    <row r="11312" ht="12.75" customHeight="1" x14ac:dyDescent="0.2"/>
    <row r="11313" ht="12.75" customHeight="1" x14ac:dyDescent="0.2"/>
    <row r="11314" ht="12.75" customHeight="1" x14ac:dyDescent="0.2"/>
    <row r="11315" ht="12.75" customHeight="1" x14ac:dyDescent="0.2"/>
    <row r="11316" ht="12.75" customHeight="1" x14ac:dyDescent="0.2"/>
    <row r="11317" ht="12.75" customHeight="1" x14ac:dyDescent="0.2"/>
    <row r="11318" ht="12.75" customHeight="1" x14ac:dyDescent="0.2"/>
    <row r="11319" ht="12.75" customHeight="1" x14ac:dyDescent="0.2"/>
    <row r="11320" ht="12.75" customHeight="1" x14ac:dyDescent="0.2"/>
    <row r="11321" ht="12.75" customHeight="1" x14ac:dyDescent="0.2"/>
    <row r="11322" ht="12.75" customHeight="1" x14ac:dyDescent="0.2"/>
    <row r="11323" ht="12.75" customHeight="1" x14ac:dyDescent="0.2"/>
    <row r="11324" ht="12.75" customHeight="1" x14ac:dyDescent="0.2"/>
    <row r="11325" ht="12.75" customHeight="1" x14ac:dyDescent="0.2"/>
    <row r="11326" ht="12.75" customHeight="1" x14ac:dyDescent="0.2"/>
    <row r="11327" ht="12.75" customHeight="1" x14ac:dyDescent="0.2"/>
    <row r="11328" ht="12.75" customHeight="1" x14ac:dyDescent="0.2"/>
    <row r="11329" ht="12.75" customHeight="1" x14ac:dyDescent="0.2"/>
    <row r="11330" ht="12.75" customHeight="1" x14ac:dyDescent="0.2"/>
    <row r="11331" ht="12.75" customHeight="1" x14ac:dyDescent="0.2"/>
    <row r="11332" ht="12.75" customHeight="1" x14ac:dyDescent="0.2"/>
    <row r="11333" ht="12.75" customHeight="1" x14ac:dyDescent="0.2"/>
    <row r="11334" ht="12.75" customHeight="1" x14ac:dyDescent="0.2"/>
    <row r="11335" ht="12.75" customHeight="1" x14ac:dyDescent="0.2"/>
    <row r="11336" ht="12.75" customHeight="1" x14ac:dyDescent="0.2"/>
    <row r="11337" ht="12.75" customHeight="1" x14ac:dyDescent="0.2"/>
    <row r="11338" ht="12.75" customHeight="1" x14ac:dyDescent="0.2"/>
    <row r="11339" ht="12.75" customHeight="1" x14ac:dyDescent="0.2"/>
    <row r="11340" ht="12.75" customHeight="1" x14ac:dyDescent="0.2"/>
    <row r="11341" ht="12.75" customHeight="1" x14ac:dyDescent="0.2"/>
    <row r="11342" ht="12.75" customHeight="1" x14ac:dyDescent="0.2"/>
    <row r="11343" ht="12.75" customHeight="1" x14ac:dyDescent="0.2"/>
    <row r="11344" ht="12.75" customHeight="1" x14ac:dyDescent="0.2"/>
    <row r="11345" ht="12.75" customHeight="1" x14ac:dyDescent="0.2"/>
    <row r="11346" ht="12.75" customHeight="1" x14ac:dyDescent="0.2"/>
    <row r="11347" ht="12.75" customHeight="1" x14ac:dyDescent="0.2"/>
    <row r="11348" ht="12.75" customHeight="1" x14ac:dyDescent="0.2"/>
    <row r="11349" ht="12.75" customHeight="1" x14ac:dyDescent="0.2"/>
    <row r="11350" ht="12.75" customHeight="1" x14ac:dyDescent="0.2"/>
    <row r="11351" ht="12.75" customHeight="1" x14ac:dyDescent="0.2"/>
    <row r="11352" ht="12.75" customHeight="1" x14ac:dyDescent="0.2"/>
    <row r="11353" ht="12.75" customHeight="1" x14ac:dyDescent="0.2"/>
    <row r="11354" ht="12.75" customHeight="1" x14ac:dyDescent="0.2"/>
    <row r="11355" ht="12.75" customHeight="1" x14ac:dyDescent="0.2"/>
    <row r="11356" ht="12.75" customHeight="1" x14ac:dyDescent="0.2"/>
    <row r="11357" ht="12.75" customHeight="1" x14ac:dyDescent="0.2"/>
    <row r="11358" ht="12.75" customHeight="1" x14ac:dyDescent="0.2"/>
    <row r="11359" ht="12.75" customHeight="1" x14ac:dyDescent="0.2"/>
    <row r="11360" ht="12.75" customHeight="1" x14ac:dyDescent="0.2"/>
    <row r="11361" ht="12.75" customHeight="1" x14ac:dyDescent="0.2"/>
    <row r="11362" ht="12.75" customHeight="1" x14ac:dyDescent="0.2"/>
    <row r="11363" ht="12.75" customHeight="1" x14ac:dyDescent="0.2"/>
    <row r="11364" ht="12.75" customHeight="1" x14ac:dyDescent="0.2"/>
    <row r="11365" ht="12.75" customHeight="1" x14ac:dyDescent="0.2"/>
    <row r="11366" ht="12.75" customHeight="1" x14ac:dyDescent="0.2"/>
    <row r="11367" ht="12.75" customHeight="1" x14ac:dyDescent="0.2"/>
    <row r="11368" ht="12.75" customHeight="1" x14ac:dyDescent="0.2"/>
    <row r="11369" ht="12.75" customHeight="1" x14ac:dyDescent="0.2"/>
    <row r="11370" ht="12.75" customHeight="1" x14ac:dyDescent="0.2"/>
    <row r="11371" ht="12.75" customHeight="1" x14ac:dyDescent="0.2"/>
    <row r="11372" ht="12.75" customHeight="1" x14ac:dyDescent="0.2"/>
    <row r="11373" ht="12.75" customHeight="1" x14ac:dyDescent="0.2"/>
    <row r="11374" ht="12.75" customHeight="1" x14ac:dyDescent="0.2"/>
    <row r="11375" ht="12.75" customHeight="1" x14ac:dyDescent="0.2"/>
    <row r="11376" ht="12.75" customHeight="1" x14ac:dyDescent="0.2"/>
    <row r="11377" ht="12.75" customHeight="1" x14ac:dyDescent="0.2"/>
    <row r="11378" ht="12.75" customHeight="1" x14ac:dyDescent="0.2"/>
    <row r="11379" ht="12.75" customHeight="1" x14ac:dyDescent="0.2"/>
    <row r="11380" ht="12.75" customHeight="1" x14ac:dyDescent="0.2"/>
    <row r="11381" ht="12.75" customHeight="1" x14ac:dyDescent="0.2"/>
    <row r="11382" ht="12.75" customHeight="1" x14ac:dyDescent="0.2"/>
    <row r="11383" ht="12.75" customHeight="1" x14ac:dyDescent="0.2"/>
    <row r="11384" ht="12.75" customHeight="1" x14ac:dyDescent="0.2"/>
    <row r="11385" ht="12.75" customHeight="1" x14ac:dyDescent="0.2"/>
    <row r="11386" ht="12.75" customHeight="1" x14ac:dyDescent="0.2"/>
    <row r="11387" ht="12.75" customHeight="1" x14ac:dyDescent="0.2"/>
    <row r="11388" ht="12.75" customHeight="1" x14ac:dyDescent="0.2"/>
    <row r="11389" ht="12.75" customHeight="1" x14ac:dyDescent="0.2"/>
    <row r="11390" ht="12.75" customHeight="1" x14ac:dyDescent="0.2"/>
    <row r="11391" ht="12.75" customHeight="1" x14ac:dyDescent="0.2"/>
    <row r="11392" ht="12.75" customHeight="1" x14ac:dyDescent="0.2"/>
    <row r="11393" ht="12.75" customHeight="1" x14ac:dyDescent="0.2"/>
    <row r="11394" ht="12.75" customHeight="1" x14ac:dyDescent="0.2"/>
    <row r="11395" ht="12.75" customHeight="1" x14ac:dyDescent="0.2"/>
    <row r="11396" ht="12.75" customHeight="1" x14ac:dyDescent="0.2"/>
    <row r="11397" ht="12.75" customHeight="1" x14ac:dyDescent="0.2"/>
    <row r="11398" ht="12.75" customHeight="1" x14ac:dyDescent="0.2"/>
    <row r="11399" ht="12.75" customHeight="1" x14ac:dyDescent="0.2"/>
    <row r="11400" ht="12.75" customHeight="1" x14ac:dyDescent="0.2"/>
    <row r="11401" ht="12.75" customHeight="1" x14ac:dyDescent="0.2"/>
    <row r="11402" ht="12.75" customHeight="1" x14ac:dyDescent="0.2"/>
    <row r="11403" ht="12.75" customHeight="1" x14ac:dyDescent="0.2"/>
    <row r="11404" ht="12.75" customHeight="1" x14ac:dyDescent="0.2"/>
    <row r="11405" ht="12.75" customHeight="1" x14ac:dyDescent="0.2"/>
    <row r="11406" ht="12.75" customHeight="1" x14ac:dyDescent="0.2"/>
    <row r="11407" ht="12.75" customHeight="1" x14ac:dyDescent="0.2"/>
    <row r="11408" ht="12.75" customHeight="1" x14ac:dyDescent="0.2"/>
    <row r="11409" ht="12.75" customHeight="1" x14ac:dyDescent="0.2"/>
    <row r="11410" ht="12.75" customHeight="1" x14ac:dyDescent="0.2"/>
    <row r="11411" ht="12.75" customHeight="1" x14ac:dyDescent="0.2"/>
    <row r="11412" ht="12.75" customHeight="1" x14ac:dyDescent="0.2"/>
    <row r="11413" ht="12.75" customHeight="1" x14ac:dyDescent="0.2"/>
    <row r="11414" ht="12.75" customHeight="1" x14ac:dyDescent="0.2"/>
    <row r="11415" ht="12.75" customHeight="1" x14ac:dyDescent="0.2"/>
    <row r="11416" ht="12.75" customHeight="1" x14ac:dyDescent="0.2"/>
    <row r="11417" ht="12.75" customHeight="1" x14ac:dyDescent="0.2"/>
    <row r="11418" ht="12.75" customHeight="1" x14ac:dyDescent="0.2"/>
    <row r="11419" ht="12.75" customHeight="1" x14ac:dyDescent="0.2"/>
    <row r="11420" ht="12.75" customHeight="1" x14ac:dyDescent="0.2"/>
    <row r="11421" ht="12.75" customHeight="1" x14ac:dyDescent="0.2"/>
    <row r="11422" ht="12.75" customHeight="1" x14ac:dyDescent="0.2"/>
    <row r="11423" ht="12.75" customHeight="1" x14ac:dyDescent="0.2"/>
    <row r="11424" ht="12.75" customHeight="1" x14ac:dyDescent="0.2"/>
    <row r="11425" ht="12.75" customHeight="1" x14ac:dyDescent="0.2"/>
    <row r="11426" ht="12.75" customHeight="1" x14ac:dyDescent="0.2"/>
    <row r="11427" ht="12.75" customHeight="1" x14ac:dyDescent="0.2"/>
    <row r="11428" ht="12.75" customHeight="1" x14ac:dyDescent="0.2"/>
    <row r="11429" ht="12.75" customHeight="1" x14ac:dyDescent="0.2"/>
    <row r="11430" ht="12.75" customHeight="1" x14ac:dyDescent="0.2"/>
    <row r="11431" ht="12.75" customHeight="1" x14ac:dyDescent="0.2"/>
    <row r="11432" ht="12.75" customHeight="1" x14ac:dyDescent="0.2"/>
    <row r="11433" ht="12.75" customHeight="1" x14ac:dyDescent="0.2"/>
    <row r="11434" ht="12.75" customHeight="1" x14ac:dyDescent="0.2"/>
    <row r="11435" ht="12.75" customHeight="1" x14ac:dyDescent="0.2"/>
    <row r="11436" ht="12.75" customHeight="1" x14ac:dyDescent="0.2"/>
    <row r="11437" ht="12.75" customHeight="1" x14ac:dyDescent="0.2"/>
    <row r="11438" ht="12.75" customHeight="1" x14ac:dyDescent="0.2"/>
    <row r="11439" ht="12.75" customHeight="1" x14ac:dyDescent="0.2"/>
    <row r="11440" ht="12.75" customHeight="1" x14ac:dyDescent="0.2"/>
    <row r="11441" ht="12.75" customHeight="1" x14ac:dyDescent="0.2"/>
    <row r="11442" ht="12.75" customHeight="1" x14ac:dyDescent="0.2"/>
    <row r="11443" ht="12.75" customHeight="1" x14ac:dyDescent="0.2"/>
    <row r="11444" ht="12.75" customHeight="1" x14ac:dyDescent="0.2"/>
    <row r="11445" ht="12.75" customHeight="1" x14ac:dyDescent="0.2"/>
    <row r="11446" ht="12.75" customHeight="1" x14ac:dyDescent="0.2"/>
    <row r="11447" ht="12.75" customHeight="1" x14ac:dyDescent="0.2"/>
    <row r="11448" ht="12.75" customHeight="1" x14ac:dyDescent="0.2"/>
    <row r="11449" ht="12.75" customHeight="1" x14ac:dyDescent="0.2"/>
    <row r="11450" ht="12.75" customHeight="1" x14ac:dyDescent="0.2"/>
    <row r="11451" ht="12.75" customHeight="1" x14ac:dyDescent="0.2"/>
    <row r="11452" ht="12.75" customHeight="1" x14ac:dyDescent="0.2"/>
    <row r="11453" ht="12.75" customHeight="1" x14ac:dyDescent="0.2"/>
    <row r="11454" ht="12.75" customHeight="1" x14ac:dyDescent="0.2"/>
    <row r="11455" ht="12.75" customHeight="1" x14ac:dyDescent="0.2"/>
    <row r="11456" ht="12.75" customHeight="1" x14ac:dyDescent="0.2"/>
    <row r="11457" ht="12.75" customHeight="1" x14ac:dyDescent="0.2"/>
    <row r="11458" ht="12.75" customHeight="1" x14ac:dyDescent="0.2"/>
    <row r="11459" ht="12.75" customHeight="1" x14ac:dyDescent="0.2"/>
    <row r="11460" ht="12.75" customHeight="1" x14ac:dyDescent="0.2"/>
    <row r="11461" ht="12.75" customHeight="1" x14ac:dyDescent="0.2"/>
    <row r="11462" ht="12.75" customHeight="1" x14ac:dyDescent="0.2"/>
    <row r="11463" ht="12.75" customHeight="1" x14ac:dyDescent="0.2"/>
    <row r="11464" ht="12.75" customHeight="1" x14ac:dyDescent="0.2"/>
    <row r="11465" ht="12.75" customHeight="1" x14ac:dyDescent="0.2"/>
    <row r="11466" ht="12.75" customHeight="1" x14ac:dyDescent="0.2"/>
    <row r="11467" ht="12.75" customHeight="1" x14ac:dyDescent="0.2"/>
    <row r="11468" ht="12.75" customHeight="1" x14ac:dyDescent="0.2"/>
    <row r="11469" ht="12.75" customHeight="1" x14ac:dyDescent="0.2"/>
    <row r="11470" ht="12.75" customHeight="1" x14ac:dyDescent="0.2"/>
    <row r="11471" ht="12.75" customHeight="1" x14ac:dyDescent="0.2"/>
    <row r="11472" ht="12.75" customHeight="1" x14ac:dyDescent="0.2"/>
    <row r="11473" ht="12.75" customHeight="1" x14ac:dyDescent="0.2"/>
    <row r="11474" ht="12.75" customHeight="1" x14ac:dyDescent="0.2"/>
    <row r="11475" ht="12.75" customHeight="1" x14ac:dyDescent="0.2"/>
    <row r="11476" ht="12.75" customHeight="1" x14ac:dyDescent="0.2"/>
    <row r="11477" ht="12.75" customHeight="1" x14ac:dyDescent="0.2"/>
    <row r="11478" ht="12.75" customHeight="1" x14ac:dyDescent="0.2"/>
    <row r="11479" ht="12.75" customHeight="1" x14ac:dyDescent="0.2"/>
    <row r="11480" ht="12.75" customHeight="1" x14ac:dyDescent="0.2"/>
    <row r="11481" ht="12.75" customHeight="1" x14ac:dyDescent="0.2"/>
    <row r="11482" ht="12.75" customHeight="1" x14ac:dyDescent="0.2"/>
    <row r="11483" ht="12.75" customHeight="1" x14ac:dyDescent="0.2"/>
    <row r="11484" ht="12.75" customHeight="1" x14ac:dyDescent="0.2"/>
    <row r="11485" ht="12.75" customHeight="1" x14ac:dyDescent="0.2"/>
    <row r="11486" ht="12.75" customHeight="1" x14ac:dyDescent="0.2"/>
    <row r="11487" ht="12.75" customHeight="1" x14ac:dyDescent="0.2"/>
    <row r="11488" ht="12.75" customHeight="1" x14ac:dyDescent="0.2"/>
    <row r="11489" ht="12.75" customHeight="1" x14ac:dyDescent="0.2"/>
    <row r="11490" ht="12.75" customHeight="1" x14ac:dyDescent="0.2"/>
    <row r="11491" ht="12.75" customHeight="1" x14ac:dyDescent="0.2"/>
    <row r="11492" ht="12.75" customHeight="1" x14ac:dyDescent="0.2"/>
    <row r="11493" ht="12.75" customHeight="1" x14ac:dyDescent="0.2"/>
    <row r="11494" ht="12.75" customHeight="1" x14ac:dyDescent="0.2"/>
    <row r="11495" ht="12.75" customHeight="1" x14ac:dyDescent="0.2"/>
    <row r="11496" ht="12.75" customHeight="1" x14ac:dyDescent="0.2"/>
    <row r="11497" ht="12.75" customHeight="1" x14ac:dyDescent="0.2"/>
    <row r="11498" ht="12.75" customHeight="1" x14ac:dyDescent="0.2"/>
    <row r="11499" ht="12.75" customHeight="1" x14ac:dyDescent="0.2"/>
    <row r="11500" ht="12.75" customHeight="1" x14ac:dyDescent="0.2"/>
    <row r="11501" ht="12.75" customHeight="1" x14ac:dyDescent="0.2"/>
    <row r="11502" ht="12.75" customHeight="1" x14ac:dyDescent="0.2"/>
    <row r="11503" ht="12.75" customHeight="1" x14ac:dyDescent="0.2"/>
    <row r="11504" ht="12.75" customHeight="1" x14ac:dyDescent="0.2"/>
    <row r="11505" ht="12.75" customHeight="1" x14ac:dyDescent="0.2"/>
    <row r="11506" ht="12.75" customHeight="1" x14ac:dyDescent="0.2"/>
    <row r="11507" ht="12.75" customHeight="1" x14ac:dyDescent="0.2"/>
    <row r="11508" ht="12.75" customHeight="1" x14ac:dyDescent="0.2"/>
    <row r="11509" ht="12.75" customHeight="1" x14ac:dyDescent="0.2"/>
    <row r="11510" ht="12.75" customHeight="1" x14ac:dyDescent="0.2"/>
    <row r="11511" ht="12.75" customHeight="1" x14ac:dyDescent="0.2"/>
    <row r="11512" ht="12.75" customHeight="1" x14ac:dyDescent="0.2"/>
    <row r="11513" ht="12.75" customHeight="1" x14ac:dyDescent="0.2"/>
    <row r="11514" ht="12.75" customHeight="1" x14ac:dyDescent="0.2"/>
    <row r="11515" ht="12.75" customHeight="1" x14ac:dyDescent="0.2"/>
    <row r="11516" ht="12.75" customHeight="1" x14ac:dyDescent="0.2"/>
    <row r="11517" ht="12.75" customHeight="1" x14ac:dyDescent="0.2"/>
    <row r="11518" ht="12.75" customHeight="1" x14ac:dyDescent="0.2"/>
    <row r="11519" ht="12.75" customHeight="1" x14ac:dyDescent="0.2"/>
    <row r="11520" ht="12.75" customHeight="1" x14ac:dyDescent="0.2"/>
    <row r="11521" ht="12.75" customHeight="1" x14ac:dyDescent="0.2"/>
    <row r="11522" ht="12.75" customHeight="1" x14ac:dyDescent="0.2"/>
    <row r="11523" ht="12.75" customHeight="1" x14ac:dyDescent="0.2"/>
    <row r="11524" ht="12.75" customHeight="1" x14ac:dyDescent="0.2"/>
    <row r="11525" ht="12.75" customHeight="1" x14ac:dyDescent="0.2"/>
    <row r="11526" ht="12.75" customHeight="1" x14ac:dyDescent="0.2"/>
    <row r="11527" ht="12.75" customHeight="1" x14ac:dyDescent="0.2"/>
    <row r="11528" ht="12.75" customHeight="1" x14ac:dyDescent="0.2"/>
    <row r="11529" ht="12.75" customHeight="1" x14ac:dyDescent="0.2"/>
    <row r="11530" ht="12.75" customHeight="1" x14ac:dyDescent="0.2"/>
    <row r="11531" ht="12.75" customHeight="1" x14ac:dyDescent="0.2"/>
    <row r="11532" ht="12.75" customHeight="1" x14ac:dyDescent="0.2"/>
    <row r="11533" ht="12.75" customHeight="1" x14ac:dyDescent="0.2"/>
    <row r="11534" ht="12.75" customHeight="1" x14ac:dyDescent="0.2"/>
    <row r="11535" ht="12.75" customHeight="1" x14ac:dyDescent="0.2"/>
    <row r="11536" ht="12.75" customHeight="1" x14ac:dyDescent="0.2"/>
    <row r="11537" ht="12.75" customHeight="1" x14ac:dyDescent="0.2"/>
    <row r="11538" ht="12.75" customHeight="1" x14ac:dyDescent="0.2"/>
    <row r="11539" ht="12.75" customHeight="1" x14ac:dyDescent="0.2"/>
    <row r="11540" ht="12.75" customHeight="1" x14ac:dyDescent="0.2"/>
    <row r="11541" ht="12.75" customHeight="1" x14ac:dyDescent="0.2"/>
    <row r="11542" ht="12.75" customHeight="1" x14ac:dyDescent="0.2"/>
    <row r="11543" ht="12.75" customHeight="1" x14ac:dyDescent="0.2"/>
    <row r="11544" ht="12.75" customHeight="1" x14ac:dyDescent="0.2"/>
    <row r="11545" ht="12.75" customHeight="1" x14ac:dyDescent="0.2"/>
    <row r="11546" ht="12.75" customHeight="1" x14ac:dyDescent="0.2"/>
    <row r="11547" ht="12.75" customHeight="1" x14ac:dyDescent="0.2"/>
    <row r="11548" ht="12.75" customHeight="1" x14ac:dyDescent="0.2"/>
    <row r="11549" ht="12.75" customHeight="1" x14ac:dyDescent="0.2"/>
    <row r="11550" ht="12.75" customHeight="1" x14ac:dyDescent="0.2"/>
    <row r="11551" ht="12.75" customHeight="1" x14ac:dyDescent="0.2"/>
    <row r="11552" ht="12.75" customHeight="1" x14ac:dyDescent="0.2"/>
    <row r="11553" ht="12.75" customHeight="1" x14ac:dyDescent="0.2"/>
    <row r="11554" ht="12.75" customHeight="1" x14ac:dyDescent="0.2"/>
    <row r="11555" ht="12.75" customHeight="1" x14ac:dyDescent="0.2"/>
    <row r="11556" ht="12.75" customHeight="1" x14ac:dyDescent="0.2"/>
    <row r="11557" ht="12.75" customHeight="1" x14ac:dyDescent="0.2"/>
    <row r="11558" ht="12.75" customHeight="1" x14ac:dyDescent="0.2"/>
    <row r="11559" ht="12.75" customHeight="1" x14ac:dyDescent="0.2"/>
    <row r="11560" ht="12.75" customHeight="1" x14ac:dyDescent="0.2"/>
    <row r="11561" ht="12.75" customHeight="1" x14ac:dyDescent="0.2"/>
    <row r="11562" ht="12.75" customHeight="1" x14ac:dyDescent="0.2"/>
    <row r="11563" ht="12.75" customHeight="1" x14ac:dyDescent="0.2"/>
    <row r="11564" ht="12.75" customHeight="1" x14ac:dyDescent="0.2"/>
    <row r="11565" ht="12.75" customHeight="1" x14ac:dyDescent="0.2"/>
    <row r="11566" ht="12.75" customHeight="1" x14ac:dyDescent="0.2"/>
    <row r="11567" ht="12.75" customHeight="1" x14ac:dyDescent="0.2"/>
    <row r="11568" ht="12.75" customHeight="1" x14ac:dyDescent="0.2"/>
    <row r="11569" ht="12.75" customHeight="1" x14ac:dyDescent="0.2"/>
    <row r="11570" ht="12.75" customHeight="1" x14ac:dyDescent="0.2"/>
    <row r="11571" ht="12.75" customHeight="1" x14ac:dyDescent="0.2"/>
    <row r="11572" ht="12.75" customHeight="1" x14ac:dyDescent="0.2"/>
    <row r="11573" ht="12.75" customHeight="1" x14ac:dyDescent="0.2"/>
    <row r="11574" ht="12.75" customHeight="1" x14ac:dyDescent="0.2"/>
    <row r="11575" ht="12.75" customHeight="1" x14ac:dyDescent="0.2"/>
    <row r="11576" ht="12.75" customHeight="1" x14ac:dyDescent="0.2"/>
    <row r="11577" ht="12.75" customHeight="1" x14ac:dyDescent="0.2"/>
    <row r="11578" ht="12.75" customHeight="1" x14ac:dyDescent="0.2"/>
    <row r="11579" ht="12.75" customHeight="1" x14ac:dyDescent="0.2"/>
    <row r="11580" ht="12.75" customHeight="1" x14ac:dyDescent="0.2"/>
    <row r="11581" ht="12.75" customHeight="1" x14ac:dyDescent="0.2"/>
    <row r="11582" ht="12.75" customHeight="1" x14ac:dyDescent="0.2"/>
    <row r="11583" ht="12.75" customHeight="1" x14ac:dyDescent="0.2"/>
    <row r="11584" ht="12.75" customHeight="1" x14ac:dyDescent="0.2"/>
    <row r="11585" ht="12.75" customHeight="1" x14ac:dyDescent="0.2"/>
    <row r="11586" ht="12.75" customHeight="1" x14ac:dyDescent="0.2"/>
    <row r="11587" ht="12.75" customHeight="1" x14ac:dyDescent="0.2"/>
    <row r="11588" ht="12.75" customHeight="1" x14ac:dyDescent="0.2"/>
    <row r="11589" ht="12.75" customHeight="1" x14ac:dyDescent="0.2"/>
    <row r="11590" ht="12.75" customHeight="1" x14ac:dyDescent="0.2"/>
    <row r="11591" ht="12.75" customHeight="1" x14ac:dyDescent="0.2"/>
    <row r="11592" ht="12.75" customHeight="1" x14ac:dyDescent="0.2"/>
    <row r="11593" ht="12.75" customHeight="1" x14ac:dyDescent="0.2"/>
    <row r="11594" ht="12.75" customHeight="1" x14ac:dyDescent="0.2"/>
    <row r="11595" ht="12.75" customHeight="1" x14ac:dyDescent="0.2"/>
    <row r="11596" ht="12.75" customHeight="1" x14ac:dyDescent="0.2"/>
    <row r="11597" ht="12.75" customHeight="1" x14ac:dyDescent="0.2"/>
    <row r="11598" ht="12.75" customHeight="1" x14ac:dyDescent="0.2"/>
    <row r="11599" ht="12.75" customHeight="1" x14ac:dyDescent="0.2"/>
    <row r="11600" ht="12.75" customHeight="1" x14ac:dyDescent="0.2"/>
    <row r="11601" ht="12.75" customHeight="1" x14ac:dyDescent="0.2"/>
    <row r="11602" ht="12.75" customHeight="1" x14ac:dyDescent="0.2"/>
    <row r="11603" ht="12.75" customHeight="1" x14ac:dyDescent="0.2"/>
    <row r="11604" ht="12.75" customHeight="1" x14ac:dyDescent="0.2"/>
    <row r="11605" ht="12.75" customHeight="1" x14ac:dyDescent="0.2"/>
    <row r="11606" ht="12.75" customHeight="1" x14ac:dyDescent="0.2"/>
    <row r="11607" ht="12.75" customHeight="1" x14ac:dyDescent="0.2"/>
    <row r="11608" ht="12.75" customHeight="1" x14ac:dyDescent="0.2"/>
    <row r="11609" ht="12.75" customHeight="1" x14ac:dyDescent="0.2"/>
    <row r="11610" ht="12.75" customHeight="1" x14ac:dyDescent="0.2"/>
    <row r="11611" ht="12.75" customHeight="1" x14ac:dyDescent="0.2"/>
    <row r="11612" ht="12.75" customHeight="1" x14ac:dyDescent="0.2"/>
    <row r="11613" ht="12.75" customHeight="1" x14ac:dyDescent="0.2"/>
    <row r="11614" ht="12.75" customHeight="1" x14ac:dyDescent="0.2"/>
    <row r="11615" ht="12.75" customHeight="1" x14ac:dyDescent="0.2"/>
    <row r="11616" ht="12.75" customHeight="1" x14ac:dyDescent="0.2"/>
    <row r="11617" ht="12.75" customHeight="1" x14ac:dyDescent="0.2"/>
    <row r="11618" ht="12.75" customHeight="1" x14ac:dyDescent="0.2"/>
    <row r="11619" ht="12.75" customHeight="1" x14ac:dyDescent="0.2"/>
    <row r="11620" ht="12.75" customHeight="1" x14ac:dyDescent="0.2"/>
    <row r="11621" ht="12.75" customHeight="1" x14ac:dyDescent="0.2"/>
    <row r="11622" ht="12.75" customHeight="1" x14ac:dyDescent="0.2"/>
    <row r="11623" ht="12.75" customHeight="1" x14ac:dyDescent="0.2"/>
    <row r="11624" ht="12.75" customHeight="1" x14ac:dyDescent="0.2"/>
    <row r="11625" ht="12.75" customHeight="1" x14ac:dyDescent="0.2"/>
    <row r="11626" ht="12.75" customHeight="1" x14ac:dyDescent="0.2"/>
    <row r="11627" ht="12.75" customHeight="1" x14ac:dyDescent="0.2"/>
    <row r="11628" ht="12.75" customHeight="1" x14ac:dyDescent="0.2"/>
    <row r="11629" ht="12.75" customHeight="1" x14ac:dyDescent="0.2"/>
    <row r="11630" ht="12.75" customHeight="1" x14ac:dyDescent="0.2"/>
    <row r="11631" ht="12.75" customHeight="1" x14ac:dyDescent="0.2"/>
    <row r="11632" ht="12.75" customHeight="1" x14ac:dyDescent="0.2"/>
    <row r="11633" ht="12.75" customHeight="1" x14ac:dyDescent="0.2"/>
    <row r="11634" ht="12.75" customHeight="1" x14ac:dyDescent="0.2"/>
    <row r="11635" ht="12.75" customHeight="1" x14ac:dyDescent="0.2"/>
    <row r="11636" ht="12.75" customHeight="1" x14ac:dyDescent="0.2"/>
    <row r="11637" ht="12.75" customHeight="1" x14ac:dyDescent="0.2"/>
    <row r="11638" ht="12.75" customHeight="1" x14ac:dyDescent="0.2"/>
    <row r="11639" ht="12.75" customHeight="1" x14ac:dyDescent="0.2"/>
    <row r="11640" ht="12.75" customHeight="1" x14ac:dyDescent="0.2"/>
    <row r="11641" ht="12.75" customHeight="1" x14ac:dyDescent="0.2"/>
    <row r="11642" ht="12.75" customHeight="1" x14ac:dyDescent="0.2"/>
    <row r="11643" ht="12.75" customHeight="1" x14ac:dyDescent="0.2"/>
    <row r="11644" ht="12.75" customHeight="1" x14ac:dyDescent="0.2"/>
    <row r="11645" ht="12.75" customHeight="1" x14ac:dyDescent="0.2"/>
    <row r="11646" ht="12.75" customHeight="1" x14ac:dyDescent="0.2"/>
    <row r="11647" ht="12.75" customHeight="1" x14ac:dyDescent="0.2"/>
    <row r="11648" ht="12.75" customHeight="1" x14ac:dyDescent="0.2"/>
    <row r="11649" ht="12.75" customHeight="1" x14ac:dyDescent="0.2"/>
    <row r="11650" ht="12.75" customHeight="1" x14ac:dyDescent="0.2"/>
    <row r="11651" ht="12.75" customHeight="1" x14ac:dyDescent="0.2"/>
    <row r="11652" ht="12.75" customHeight="1" x14ac:dyDescent="0.2"/>
    <row r="11653" ht="12.75" customHeight="1" x14ac:dyDescent="0.2"/>
    <row r="11654" ht="12.75" customHeight="1" x14ac:dyDescent="0.2"/>
    <row r="11655" ht="12.75" customHeight="1" x14ac:dyDescent="0.2"/>
    <row r="11656" ht="12.75" customHeight="1" x14ac:dyDescent="0.2"/>
    <row r="11657" ht="12.75" customHeight="1" x14ac:dyDescent="0.2"/>
    <row r="11658" ht="12.75" customHeight="1" x14ac:dyDescent="0.2"/>
    <row r="11659" ht="12.75" customHeight="1" x14ac:dyDescent="0.2"/>
    <row r="11660" ht="12.75" customHeight="1" x14ac:dyDescent="0.2"/>
    <row r="11661" ht="12.75" customHeight="1" x14ac:dyDescent="0.2"/>
    <row r="11662" ht="12.75" customHeight="1" x14ac:dyDescent="0.2"/>
    <row r="11663" ht="12.75" customHeight="1" x14ac:dyDescent="0.2"/>
    <row r="11664" ht="12.75" customHeight="1" x14ac:dyDescent="0.2"/>
    <row r="11665" ht="12.75" customHeight="1" x14ac:dyDescent="0.2"/>
    <row r="11666" ht="12.75" customHeight="1" x14ac:dyDescent="0.2"/>
    <row r="11667" ht="12.75" customHeight="1" x14ac:dyDescent="0.2"/>
    <row r="11668" ht="12.75" customHeight="1" x14ac:dyDescent="0.2"/>
    <row r="11669" ht="12.75" customHeight="1" x14ac:dyDescent="0.2"/>
    <row r="11670" ht="12.75" customHeight="1" x14ac:dyDescent="0.2"/>
    <row r="11671" ht="12.75" customHeight="1" x14ac:dyDescent="0.2"/>
    <row r="11672" ht="12.75" customHeight="1" x14ac:dyDescent="0.2"/>
    <row r="11673" ht="12.75" customHeight="1" x14ac:dyDescent="0.2"/>
    <row r="11674" ht="12.75" customHeight="1" x14ac:dyDescent="0.2"/>
    <row r="11675" ht="12.75" customHeight="1" x14ac:dyDescent="0.2"/>
    <row r="11676" ht="12.75" customHeight="1" x14ac:dyDescent="0.2"/>
    <row r="11677" ht="12.75" customHeight="1" x14ac:dyDescent="0.2"/>
    <row r="11678" ht="12.75" customHeight="1" x14ac:dyDescent="0.2"/>
    <row r="11679" ht="12.75" customHeight="1" x14ac:dyDescent="0.2"/>
    <row r="11680" ht="12.75" customHeight="1" x14ac:dyDescent="0.2"/>
    <row r="11681" ht="12.75" customHeight="1" x14ac:dyDescent="0.2"/>
    <row r="11682" ht="12.75" customHeight="1" x14ac:dyDescent="0.2"/>
    <row r="11683" ht="12.75" customHeight="1" x14ac:dyDescent="0.2"/>
    <row r="11684" ht="12.75" customHeight="1" x14ac:dyDescent="0.2"/>
    <row r="11685" ht="12.75" customHeight="1" x14ac:dyDescent="0.2"/>
    <row r="11686" ht="12.75" customHeight="1" x14ac:dyDescent="0.2"/>
    <row r="11687" ht="12.75" customHeight="1" x14ac:dyDescent="0.2"/>
    <row r="11688" ht="12.75" customHeight="1" x14ac:dyDescent="0.2"/>
    <row r="11689" ht="12.75" customHeight="1" x14ac:dyDescent="0.2"/>
    <row r="11690" ht="12.75" customHeight="1" x14ac:dyDescent="0.2"/>
    <row r="11691" ht="12.75" customHeight="1" x14ac:dyDescent="0.2"/>
    <row r="11692" ht="12.75" customHeight="1" x14ac:dyDescent="0.2"/>
    <row r="11693" ht="12.75" customHeight="1" x14ac:dyDescent="0.2"/>
    <row r="11694" ht="12.75" customHeight="1" x14ac:dyDescent="0.2"/>
    <row r="11695" ht="12.75" customHeight="1" x14ac:dyDescent="0.2"/>
    <row r="11696" ht="12.75" customHeight="1" x14ac:dyDescent="0.2"/>
    <row r="11697" ht="12.75" customHeight="1" x14ac:dyDescent="0.2"/>
    <row r="11698" ht="12.75" customHeight="1" x14ac:dyDescent="0.2"/>
    <row r="11699" ht="12.75" customHeight="1" x14ac:dyDescent="0.2"/>
    <row r="11700" ht="12.75" customHeight="1" x14ac:dyDescent="0.2"/>
    <row r="11701" ht="12.75" customHeight="1" x14ac:dyDescent="0.2"/>
    <row r="11702" ht="12.75" customHeight="1" x14ac:dyDescent="0.2"/>
    <row r="11703" ht="12.75" customHeight="1" x14ac:dyDescent="0.2"/>
    <row r="11704" ht="12.75" customHeight="1" x14ac:dyDescent="0.2"/>
    <row r="11705" ht="12.75" customHeight="1" x14ac:dyDescent="0.2"/>
    <row r="11706" ht="12.75" customHeight="1" x14ac:dyDescent="0.2"/>
    <row r="11707" ht="12.75" customHeight="1" x14ac:dyDescent="0.2"/>
    <row r="11708" ht="12.75" customHeight="1" x14ac:dyDescent="0.2"/>
    <row r="11709" ht="12.75" customHeight="1" x14ac:dyDescent="0.2"/>
    <row r="11710" ht="12.75" customHeight="1" x14ac:dyDescent="0.2"/>
    <row r="11711" ht="12.75" customHeight="1" x14ac:dyDescent="0.2"/>
    <row r="11712" ht="12.75" customHeight="1" x14ac:dyDescent="0.2"/>
    <row r="11713" ht="12.75" customHeight="1" x14ac:dyDescent="0.2"/>
    <row r="11714" ht="12.75" customHeight="1" x14ac:dyDescent="0.2"/>
    <row r="11715" ht="12.75" customHeight="1" x14ac:dyDescent="0.2"/>
    <row r="11716" ht="12.75" customHeight="1" x14ac:dyDescent="0.2"/>
    <row r="11717" ht="12.75" customHeight="1" x14ac:dyDescent="0.2"/>
    <row r="11718" ht="12.75" customHeight="1" x14ac:dyDescent="0.2"/>
    <row r="11719" ht="12.75" customHeight="1" x14ac:dyDescent="0.2"/>
    <row r="11720" ht="12.75" customHeight="1" x14ac:dyDescent="0.2"/>
    <row r="11721" ht="12.75" customHeight="1" x14ac:dyDescent="0.2"/>
    <row r="11722" ht="12.75" customHeight="1" x14ac:dyDescent="0.2"/>
    <row r="11723" ht="12.75" customHeight="1" x14ac:dyDescent="0.2"/>
    <row r="11724" ht="12.75" customHeight="1" x14ac:dyDescent="0.2"/>
    <row r="11725" ht="12.75" customHeight="1" x14ac:dyDescent="0.2"/>
    <row r="11726" ht="12.75" customHeight="1" x14ac:dyDescent="0.2"/>
    <row r="11727" ht="12.75" customHeight="1" x14ac:dyDescent="0.2"/>
    <row r="11728" ht="12.75" customHeight="1" x14ac:dyDescent="0.2"/>
    <row r="11729" ht="12.75" customHeight="1" x14ac:dyDescent="0.2"/>
    <row r="11730" ht="12.75" customHeight="1" x14ac:dyDescent="0.2"/>
    <row r="11731" ht="12.75" customHeight="1" x14ac:dyDescent="0.2"/>
    <row r="11732" ht="12.75" customHeight="1" x14ac:dyDescent="0.2"/>
    <row r="11733" ht="12.75" customHeight="1" x14ac:dyDescent="0.2"/>
    <row r="11734" ht="12.75" customHeight="1" x14ac:dyDescent="0.2"/>
    <row r="11735" ht="12.75" customHeight="1" x14ac:dyDescent="0.2"/>
    <row r="11736" ht="12.75" customHeight="1" x14ac:dyDescent="0.2"/>
    <row r="11737" ht="12.75" customHeight="1" x14ac:dyDescent="0.2"/>
    <row r="11738" ht="12.75" customHeight="1" x14ac:dyDescent="0.2"/>
    <row r="11739" ht="12.75" customHeight="1" x14ac:dyDescent="0.2"/>
    <row r="11740" ht="12.75" customHeight="1" x14ac:dyDescent="0.2"/>
    <row r="11741" ht="12.75" customHeight="1" x14ac:dyDescent="0.2"/>
    <row r="11742" ht="12.75" customHeight="1" x14ac:dyDescent="0.2"/>
    <row r="11743" ht="12.75" customHeight="1" x14ac:dyDescent="0.2"/>
    <row r="11744" ht="12.75" customHeight="1" x14ac:dyDescent="0.2"/>
    <row r="11745" ht="12.75" customHeight="1" x14ac:dyDescent="0.2"/>
    <row r="11746" ht="12.75" customHeight="1" x14ac:dyDescent="0.2"/>
    <row r="11747" ht="12.75" customHeight="1" x14ac:dyDescent="0.2"/>
    <row r="11748" ht="12.75" customHeight="1" x14ac:dyDescent="0.2"/>
    <row r="11749" ht="12.75" customHeight="1" x14ac:dyDescent="0.2"/>
    <row r="11750" ht="12.75" customHeight="1" x14ac:dyDescent="0.2"/>
    <row r="11751" ht="12.75" customHeight="1" x14ac:dyDescent="0.2"/>
    <row r="11752" ht="12.75" customHeight="1" x14ac:dyDescent="0.2"/>
    <row r="11753" ht="12.75" customHeight="1" x14ac:dyDescent="0.2"/>
    <row r="11754" ht="12.75" customHeight="1" x14ac:dyDescent="0.2"/>
    <row r="11755" ht="12.75" customHeight="1" x14ac:dyDescent="0.2"/>
    <row r="11756" ht="12.75" customHeight="1" x14ac:dyDescent="0.2"/>
    <row r="11757" ht="12.75" customHeight="1" x14ac:dyDescent="0.2"/>
    <row r="11758" ht="12.75" customHeight="1" x14ac:dyDescent="0.2"/>
    <row r="11759" ht="12.75" customHeight="1" x14ac:dyDescent="0.2"/>
    <row r="11760" ht="12.75" customHeight="1" x14ac:dyDescent="0.2"/>
    <row r="11761" ht="12.75" customHeight="1" x14ac:dyDescent="0.2"/>
    <row r="11762" ht="12.75" customHeight="1" x14ac:dyDescent="0.2"/>
    <row r="11763" ht="12.75" customHeight="1" x14ac:dyDescent="0.2"/>
    <row r="11764" ht="12.75" customHeight="1" x14ac:dyDescent="0.2"/>
    <row r="11765" ht="12.75" customHeight="1" x14ac:dyDescent="0.2"/>
    <row r="11766" ht="12.75" customHeight="1" x14ac:dyDescent="0.2"/>
    <row r="11767" ht="12.75" customHeight="1" x14ac:dyDescent="0.2"/>
    <row r="11768" ht="12.75" customHeight="1" x14ac:dyDescent="0.2"/>
    <row r="11769" ht="12.75" customHeight="1" x14ac:dyDescent="0.2"/>
    <row r="11770" ht="12.75" customHeight="1" x14ac:dyDescent="0.2"/>
    <row r="11771" ht="12.75" customHeight="1" x14ac:dyDescent="0.2"/>
    <row r="11772" ht="12.75" customHeight="1" x14ac:dyDescent="0.2"/>
    <row r="11773" ht="12.75" customHeight="1" x14ac:dyDescent="0.2"/>
    <row r="11774" ht="12.75" customHeight="1" x14ac:dyDescent="0.2"/>
    <row r="11775" ht="12.75" customHeight="1" x14ac:dyDescent="0.2"/>
    <row r="11776" ht="12.75" customHeight="1" x14ac:dyDescent="0.2"/>
    <row r="11777" ht="12.75" customHeight="1" x14ac:dyDescent="0.2"/>
    <row r="11778" ht="12.75" customHeight="1" x14ac:dyDescent="0.2"/>
    <row r="11779" ht="12.75" customHeight="1" x14ac:dyDescent="0.2"/>
    <row r="11780" ht="12.75" customHeight="1" x14ac:dyDescent="0.2"/>
    <row r="11781" ht="12.75" customHeight="1" x14ac:dyDescent="0.2"/>
    <row r="11782" ht="12.75" customHeight="1" x14ac:dyDescent="0.2"/>
    <row r="11783" ht="12.75" customHeight="1" x14ac:dyDescent="0.2"/>
    <row r="11784" ht="12.75" customHeight="1" x14ac:dyDescent="0.2"/>
    <row r="11785" ht="12.75" customHeight="1" x14ac:dyDescent="0.2"/>
    <row r="11786" ht="12.75" customHeight="1" x14ac:dyDescent="0.2"/>
    <row r="11787" ht="12.75" customHeight="1" x14ac:dyDescent="0.2"/>
    <row r="11788" ht="12.75" customHeight="1" x14ac:dyDescent="0.2"/>
    <row r="11789" ht="12.75" customHeight="1" x14ac:dyDescent="0.2"/>
    <row r="11790" ht="12.75" customHeight="1" x14ac:dyDescent="0.2"/>
    <row r="11791" ht="12.75" customHeight="1" x14ac:dyDescent="0.2"/>
    <row r="11792" ht="12.75" customHeight="1" x14ac:dyDescent="0.2"/>
    <row r="11793" ht="12.75" customHeight="1" x14ac:dyDescent="0.2"/>
    <row r="11794" ht="12.75" customHeight="1" x14ac:dyDescent="0.2"/>
    <row r="11795" ht="12.75" customHeight="1" x14ac:dyDescent="0.2"/>
    <row r="11796" ht="12.75" customHeight="1" x14ac:dyDescent="0.2"/>
    <row r="11797" ht="12.75" customHeight="1" x14ac:dyDescent="0.2"/>
    <row r="11798" ht="12.75" customHeight="1" x14ac:dyDescent="0.2"/>
    <row r="11799" ht="12.75" customHeight="1" x14ac:dyDescent="0.2"/>
    <row r="11800" ht="12.75" customHeight="1" x14ac:dyDescent="0.2"/>
    <row r="11801" ht="12.75" customHeight="1" x14ac:dyDescent="0.2"/>
    <row r="11802" ht="12.75" customHeight="1" x14ac:dyDescent="0.2"/>
    <row r="11803" ht="12.75" customHeight="1" x14ac:dyDescent="0.2"/>
    <row r="11804" ht="12.75" customHeight="1" x14ac:dyDescent="0.2"/>
    <row r="11805" ht="12.75" customHeight="1" x14ac:dyDescent="0.2"/>
    <row r="11806" ht="12.75" customHeight="1" x14ac:dyDescent="0.2"/>
    <row r="11807" ht="12.75" customHeight="1" x14ac:dyDescent="0.2"/>
    <row r="11808" ht="12.75" customHeight="1" x14ac:dyDescent="0.2"/>
    <row r="11809" ht="12.75" customHeight="1" x14ac:dyDescent="0.2"/>
    <row r="11810" ht="12.75" customHeight="1" x14ac:dyDescent="0.2"/>
    <row r="11811" ht="12.75" customHeight="1" x14ac:dyDescent="0.2"/>
    <row r="11812" ht="12.75" customHeight="1" x14ac:dyDescent="0.2"/>
    <row r="11813" ht="12.75" customHeight="1" x14ac:dyDescent="0.2"/>
    <row r="11814" ht="12.75" customHeight="1" x14ac:dyDescent="0.2"/>
    <row r="11815" ht="12.75" customHeight="1" x14ac:dyDescent="0.2"/>
    <row r="11816" ht="12.75" customHeight="1" x14ac:dyDescent="0.2"/>
    <row r="11817" ht="12.75" customHeight="1" x14ac:dyDescent="0.2"/>
    <row r="11818" ht="12.75" customHeight="1" x14ac:dyDescent="0.2"/>
    <row r="11819" ht="12.75" customHeight="1" x14ac:dyDescent="0.2"/>
    <row r="11820" ht="12.75" customHeight="1" x14ac:dyDescent="0.2"/>
    <row r="11821" ht="12.75" customHeight="1" x14ac:dyDescent="0.2"/>
    <row r="11822" ht="12.75" customHeight="1" x14ac:dyDescent="0.2"/>
    <row r="11823" ht="12.75" customHeight="1" x14ac:dyDescent="0.2"/>
    <row r="11824" ht="12.75" customHeight="1" x14ac:dyDescent="0.2"/>
    <row r="11825" ht="12.75" customHeight="1" x14ac:dyDescent="0.2"/>
    <row r="11826" ht="12.75" customHeight="1" x14ac:dyDescent="0.2"/>
    <row r="11827" ht="12.75" customHeight="1" x14ac:dyDescent="0.2"/>
    <row r="11828" ht="12.75" customHeight="1" x14ac:dyDescent="0.2"/>
    <row r="11829" ht="12.75" customHeight="1" x14ac:dyDescent="0.2"/>
    <row r="11830" ht="12.75" customHeight="1" x14ac:dyDescent="0.2"/>
    <row r="11831" ht="12.75" customHeight="1" x14ac:dyDescent="0.2"/>
    <row r="11832" ht="12.75" customHeight="1" x14ac:dyDescent="0.2"/>
    <row r="11833" ht="12.75" customHeight="1" x14ac:dyDescent="0.2"/>
    <row r="11834" ht="12.75" customHeight="1" x14ac:dyDescent="0.2"/>
    <row r="11835" ht="12.75" customHeight="1" x14ac:dyDescent="0.2"/>
    <row r="11836" ht="12.75" customHeight="1" x14ac:dyDescent="0.2"/>
    <row r="11837" ht="12.75" customHeight="1" x14ac:dyDescent="0.2"/>
    <row r="11838" ht="12.75" customHeight="1" x14ac:dyDescent="0.2"/>
    <row r="11839" ht="12.75" customHeight="1" x14ac:dyDescent="0.2"/>
    <row r="11840" ht="12.75" customHeight="1" x14ac:dyDescent="0.2"/>
    <row r="11841" ht="12.75" customHeight="1" x14ac:dyDescent="0.2"/>
    <row r="11842" ht="12.75" customHeight="1" x14ac:dyDescent="0.2"/>
    <row r="11843" ht="12.75" customHeight="1" x14ac:dyDescent="0.2"/>
    <row r="11844" ht="12.75" customHeight="1" x14ac:dyDescent="0.2"/>
    <row r="11845" ht="12.75" customHeight="1" x14ac:dyDescent="0.2"/>
    <row r="11846" ht="12.75" customHeight="1" x14ac:dyDescent="0.2"/>
    <row r="11847" ht="12.75" customHeight="1" x14ac:dyDescent="0.2"/>
    <row r="11848" ht="12.75" customHeight="1" x14ac:dyDescent="0.2"/>
    <row r="11849" ht="12.75" customHeight="1" x14ac:dyDescent="0.2"/>
    <row r="11850" ht="12.75" customHeight="1" x14ac:dyDescent="0.2"/>
    <row r="11851" ht="12.75" customHeight="1" x14ac:dyDescent="0.2"/>
    <row r="11852" ht="12.75" customHeight="1" x14ac:dyDescent="0.2"/>
    <row r="11853" ht="12.75" customHeight="1" x14ac:dyDescent="0.2"/>
    <row r="11854" ht="12.75" customHeight="1" x14ac:dyDescent="0.2"/>
    <row r="11855" ht="12.75" customHeight="1" x14ac:dyDescent="0.2"/>
    <row r="11856" ht="12.75" customHeight="1" x14ac:dyDescent="0.2"/>
    <row r="11857" ht="12.75" customHeight="1" x14ac:dyDescent="0.2"/>
    <row r="11858" ht="12.75" customHeight="1" x14ac:dyDescent="0.2"/>
    <row r="11859" ht="12.75" customHeight="1" x14ac:dyDescent="0.2"/>
    <row r="11860" ht="12.75" customHeight="1" x14ac:dyDescent="0.2"/>
    <row r="11861" ht="12.75" customHeight="1" x14ac:dyDescent="0.2"/>
    <row r="11862" ht="12.75" customHeight="1" x14ac:dyDescent="0.2"/>
    <row r="11863" ht="12.75" customHeight="1" x14ac:dyDescent="0.2"/>
    <row r="11864" ht="12.75" customHeight="1" x14ac:dyDescent="0.2"/>
    <row r="11865" ht="12.75" customHeight="1" x14ac:dyDescent="0.2"/>
    <row r="11866" ht="12.75" customHeight="1" x14ac:dyDescent="0.2"/>
    <row r="11867" ht="12.75" customHeight="1" x14ac:dyDescent="0.2"/>
    <row r="11868" ht="12.75" customHeight="1" x14ac:dyDescent="0.2"/>
    <row r="11869" ht="12.75" customHeight="1" x14ac:dyDescent="0.2"/>
    <row r="11870" ht="12.75" customHeight="1" x14ac:dyDescent="0.2"/>
    <row r="11871" ht="12.75" customHeight="1" x14ac:dyDescent="0.2"/>
    <row r="11872" ht="12.75" customHeight="1" x14ac:dyDescent="0.2"/>
    <row r="11873" ht="12.75" customHeight="1" x14ac:dyDescent="0.2"/>
    <row r="11874" ht="12.75" customHeight="1" x14ac:dyDescent="0.2"/>
    <row r="11875" ht="12.75" customHeight="1" x14ac:dyDescent="0.2"/>
    <row r="11876" ht="12.75" customHeight="1" x14ac:dyDescent="0.2"/>
    <row r="11877" ht="12.75" customHeight="1" x14ac:dyDescent="0.2"/>
    <row r="11878" ht="12.75" customHeight="1" x14ac:dyDescent="0.2"/>
    <row r="11879" ht="12.75" customHeight="1" x14ac:dyDescent="0.2"/>
    <row r="11880" ht="12.75" customHeight="1" x14ac:dyDescent="0.2"/>
    <row r="11881" ht="12.75" customHeight="1" x14ac:dyDescent="0.2"/>
    <row r="11882" ht="12.75" customHeight="1" x14ac:dyDescent="0.2"/>
    <row r="11883" ht="12.75" customHeight="1" x14ac:dyDescent="0.2"/>
    <row r="11884" ht="12.75" customHeight="1" x14ac:dyDescent="0.2"/>
    <row r="11885" ht="12.75" customHeight="1" x14ac:dyDescent="0.2"/>
    <row r="11886" ht="12.75" customHeight="1" x14ac:dyDescent="0.2"/>
    <row r="11887" ht="12.75" customHeight="1" x14ac:dyDescent="0.2"/>
    <row r="11888" ht="12.75" customHeight="1" x14ac:dyDescent="0.2"/>
    <row r="11889" ht="12.75" customHeight="1" x14ac:dyDescent="0.2"/>
    <row r="11890" ht="12.75" customHeight="1" x14ac:dyDescent="0.2"/>
    <row r="11891" ht="12.75" customHeight="1" x14ac:dyDescent="0.2"/>
    <row r="11892" ht="12.75" customHeight="1" x14ac:dyDescent="0.2"/>
    <row r="11893" ht="12.75" customHeight="1" x14ac:dyDescent="0.2"/>
    <row r="11894" ht="12.75" customHeight="1" x14ac:dyDescent="0.2"/>
    <row r="11895" ht="12.75" customHeight="1" x14ac:dyDescent="0.2"/>
    <row r="11896" ht="12.75" customHeight="1" x14ac:dyDescent="0.2"/>
    <row r="11897" ht="12.75" customHeight="1" x14ac:dyDescent="0.2"/>
    <row r="11898" ht="12.75" customHeight="1" x14ac:dyDescent="0.2"/>
    <row r="11899" ht="12.75" customHeight="1" x14ac:dyDescent="0.2"/>
    <row r="11900" ht="12.75" customHeight="1" x14ac:dyDescent="0.2"/>
    <row r="11901" ht="12.75" customHeight="1" x14ac:dyDescent="0.2"/>
    <row r="11902" ht="12.75" customHeight="1" x14ac:dyDescent="0.2"/>
    <row r="11903" ht="12.75" customHeight="1" x14ac:dyDescent="0.2"/>
    <row r="11904" ht="12.75" customHeight="1" x14ac:dyDescent="0.2"/>
    <row r="11905" ht="12.75" customHeight="1" x14ac:dyDescent="0.2"/>
    <row r="11906" ht="12.75" customHeight="1" x14ac:dyDescent="0.2"/>
    <row r="11907" ht="12.75" customHeight="1" x14ac:dyDescent="0.2"/>
    <row r="11908" ht="12.75" customHeight="1" x14ac:dyDescent="0.2"/>
    <row r="11909" ht="12.75" customHeight="1" x14ac:dyDescent="0.2"/>
    <row r="11910" ht="12.75" customHeight="1" x14ac:dyDescent="0.2"/>
    <row r="11911" ht="12.75" customHeight="1" x14ac:dyDescent="0.2"/>
    <row r="11912" ht="12.75" customHeight="1" x14ac:dyDescent="0.2"/>
    <row r="11913" ht="12.75" customHeight="1" x14ac:dyDescent="0.2"/>
    <row r="11914" ht="12.75" customHeight="1" x14ac:dyDescent="0.2"/>
    <row r="11915" ht="12.75" customHeight="1" x14ac:dyDescent="0.2"/>
    <row r="11916" ht="12.75" customHeight="1" x14ac:dyDescent="0.2"/>
    <row r="11917" ht="12.75" customHeight="1" x14ac:dyDescent="0.2"/>
    <row r="11918" ht="12.75" customHeight="1" x14ac:dyDescent="0.2"/>
    <row r="11919" ht="12.75" customHeight="1" x14ac:dyDescent="0.2"/>
    <row r="11920" ht="12.75" customHeight="1" x14ac:dyDescent="0.2"/>
    <row r="11921" ht="12.75" customHeight="1" x14ac:dyDescent="0.2"/>
    <row r="11922" ht="12.75" customHeight="1" x14ac:dyDescent="0.2"/>
    <row r="11923" ht="12.75" customHeight="1" x14ac:dyDescent="0.2"/>
    <row r="11924" ht="12.75" customHeight="1" x14ac:dyDescent="0.2"/>
    <row r="11925" ht="12.75" customHeight="1" x14ac:dyDescent="0.2"/>
    <row r="11926" ht="12.75" customHeight="1" x14ac:dyDescent="0.2"/>
    <row r="11927" ht="12.75" customHeight="1" x14ac:dyDescent="0.2"/>
    <row r="11928" ht="12.75" customHeight="1" x14ac:dyDescent="0.2"/>
    <row r="11929" ht="12.75" customHeight="1" x14ac:dyDescent="0.2"/>
    <row r="11930" ht="12.75" customHeight="1" x14ac:dyDescent="0.2"/>
    <row r="11931" ht="12.75" customHeight="1" x14ac:dyDescent="0.2"/>
    <row r="11932" ht="12.75" customHeight="1" x14ac:dyDescent="0.2"/>
    <row r="11933" ht="12.75" customHeight="1" x14ac:dyDescent="0.2"/>
    <row r="11934" ht="12.75" customHeight="1" x14ac:dyDescent="0.2"/>
    <row r="11935" ht="12.75" customHeight="1" x14ac:dyDescent="0.2"/>
    <row r="11936" ht="12.75" customHeight="1" x14ac:dyDescent="0.2"/>
    <row r="11937" ht="12.75" customHeight="1" x14ac:dyDescent="0.2"/>
    <row r="11938" ht="12.75" customHeight="1" x14ac:dyDescent="0.2"/>
    <row r="11939" ht="12.75" customHeight="1" x14ac:dyDescent="0.2"/>
    <row r="11940" ht="12.75" customHeight="1" x14ac:dyDescent="0.2"/>
    <row r="11941" ht="12.75" customHeight="1" x14ac:dyDescent="0.2"/>
    <row r="11942" ht="12.75" customHeight="1" x14ac:dyDescent="0.2"/>
    <row r="11943" ht="12.75" customHeight="1" x14ac:dyDescent="0.2"/>
    <row r="11944" ht="12.75" customHeight="1" x14ac:dyDescent="0.2"/>
    <row r="11945" ht="12.75" customHeight="1" x14ac:dyDescent="0.2"/>
    <row r="11946" ht="12.75" customHeight="1" x14ac:dyDescent="0.2"/>
    <row r="11947" ht="12.75" customHeight="1" x14ac:dyDescent="0.2"/>
    <row r="11948" ht="12.75" customHeight="1" x14ac:dyDescent="0.2"/>
    <row r="11949" ht="12.75" customHeight="1" x14ac:dyDescent="0.2"/>
    <row r="11950" ht="12.75" customHeight="1" x14ac:dyDescent="0.2"/>
    <row r="11951" ht="12.75" customHeight="1" x14ac:dyDescent="0.2"/>
    <row r="11952" ht="12.75" customHeight="1" x14ac:dyDescent="0.2"/>
    <row r="11953" ht="12.75" customHeight="1" x14ac:dyDescent="0.2"/>
    <row r="11954" ht="12.75" customHeight="1" x14ac:dyDescent="0.2"/>
    <row r="11955" ht="12.75" customHeight="1" x14ac:dyDescent="0.2"/>
    <row r="11956" ht="12.75" customHeight="1" x14ac:dyDescent="0.2"/>
    <row r="11957" ht="12.75" customHeight="1" x14ac:dyDescent="0.2"/>
    <row r="11958" ht="12.75" customHeight="1" x14ac:dyDescent="0.2"/>
    <row r="11959" ht="12.75" customHeight="1" x14ac:dyDescent="0.2"/>
    <row r="11960" ht="12.75" customHeight="1" x14ac:dyDescent="0.2"/>
    <row r="11961" ht="12.75" customHeight="1" x14ac:dyDescent="0.2"/>
    <row r="11962" ht="12.75" customHeight="1" x14ac:dyDescent="0.2"/>
    <row r="11963" ht="12.75" customHeight="1" x14ac:dyDescent="0.2"/>
    <row r="11964" ht="12.75" customHeight="1" x14ac:dyDescent="0.2"/>
    <row r="11965" ht="12.75" customHeight="1" x14ac:dyDescent="0.2"/>
    <row r="11966" ht="12.75" customHeight="1" x14ac:dyDescent="0.2"/>
    <row r="11967" ht="12.75" customHeight="1" x14ac:dyDescent="0.2"/>
    <row r="11968" ht="12.75" customHeight="1" x14ac:dyDescent="0.2"/>
    <row r="11969" ht="12.75" customHeight="1" x14ac:dyDescent="0.2"/>
    <row r="11970" ht="12.75" customHeight="1" x14ac:dyDescent="0.2"/>
    <row r="11971" ht="12.75" customHeight="1" x14ac:dyDescent="0.2"/>
    <row r="11972" ht="12.75" customHeight="1" x14ac:dyDescent="0.2"/>
    <row r="11973" ht="12.75" customHeight="1" x14ac:dyDescent="0.2"/>
    <row r="11974" ht="12.75" customHeight="1" x14ac:dyDescent="0.2"/>
    <row r="11975" ht="12.75" customHeight="1" x14ac:dyDescent="0.2"/>
    <row r="11976" ht="12.75" customHeight="1" x14ac:dyDescent="0.2"/>
    <row r="11977" ht="12.75" customHeight="1" x14ac:dyDescent="0.2"/>
    <row r="11978" ht="12.75" customHeight="1" x14ac:dyDescent="0.2"/>
    <row r="11979" ht="12.75" customHeight="1" x14ac:dyDescent="0.2"/>
    <row r="11980" ht="12.75" customHeight="1" x14ac:dyDescent="0.2"/>
    <row r="11981" ht="12.75" customHeight="1" x14ac:dyDescent="0.2"/>
    <row r="11982" ht="12.75" customHeight="1" x14ac:dyDescent="0.2"/>
    <row r="11983" ht="12.75" customHeight="1" x14ac:dyDescent="0.2"/>
    <row r="11984" ht="12.75" customHeight="1" x14ac:dyDescent="0.2"/>
    <row r="11985" ht="12.75" customHeight="1" x14ac:dyDescent="0.2"/>
    <row r="11986" ht="12.75" customHeight="1" x14ac:dyDescent="0.2"/>
    <row r="11987" ht="12.75" customHeight="1" x14ac:dyDescent="0.2"/>
    <row r="11988" ht="12.75" customHeight="1" x14ac:dyDescent="0.2"/>
    <row r="11989" ht="12.75" customHeight="1" x14ac:dyDescent="0.2"/>
    <row r="11990" ht="12.75" customHeight="1" x14ac:dyDescent="0.2"/>
    <row r="11991" ht="12.75" customHeight="1" x14ac:dyDescent="0.2"/>
    <row r="11992" ht="12.75" customHeight="1" x14ac:dyDescent="0.2"/>
    <row r="11993" ht="12.75" customHeight="1" x14ac:dyDescent="0.2"/>
    <row r="11994" ht="12.75" customHeight="1" x14ac:dyDescent="0.2"/>
    <row r="11995" ht="12.75" customHeight="1" x14ac:dyDescent="0.2"/>
    <row r="11996" ht="12.75" customHeight="1" x14ac:dyDescent="0.2"/>
    <row r="11997" ht="12.75" customHeight="1" x14ac:dyDescent="0.2"/>
    <row r="11998" ht="12.75" customHeight="1" x14ac:dyDescent="0.2"/>
    <row r="11999" ht="12.75" customHeight="1" x14ac:dyDescent="0.2"/>
    <row r="12000" ht="12.75" customHeight="1" x14ac:dyDescent="0.2"/>
    <row r="12001" ht="12.75" customHeight="1" x14ac:dyDescent="0.2"/>
    <row r="12002" ht="12.75" customHeight="1" x14ac:dyDescent="0.2"/>
    <row r="12003" ht="12.75" customHeight="1" x14ac:dyDescent="0.2"/>
    <row r="12004" ht="12.75" customHeight="1" x14ac:dyDescent="0.2"/>
    <row r="12005" ht="12.75" customHeight="1" x14ac:dyDescent="0.2"/>
    <row r="12006" ht="12.75" customHeight="1" x14ac:dyDescent="0.2"/>
    <row r="12007" ht="12.75" customHeight="1" x14ac:dyDescent="0.2"/>
    <row r="12008" ht="12.75" customHeight="1" x14ac:dyDescent="0.2"/>
    <row r="12009" ht="12.75" customHeight="1" x14ac:dyDescent="0.2"/>
    <row r="12010" ht="12.75" customHeight="1" x14ac:dyDescent="0.2"/>
    <row r="12011" ht="12.75" customHeight="1" x14ac:dyDescent="0.2"/>
    <row r="12012" ht="12.75" customHeight="1" x14ac:dyDescent="0.2"/>
    <row r="12013" ht="12.75" customHeight="1" x14ac:dyDescent="0.2"/>
    <row r="12014" ht="12.75" customHeight="1" x14ac:dyDescent="0.2"/>
    <row r="12015" ht="12.75" customHeight="1" x14ac:dyDescent="0.2"/>
    <row r="12016" ht="12.75" customHeight="1" x14ac:dyDescent="0.2"/>
    <row r="12017" ht="12.75" customHeight="1" x14ac:dyDescent="0.2"/>
    <row r="12018" ht="12.75" customHeight="1" x14ac:dyDescent="0.2"/>
    <row r="12019" ht="12.75" customHeight="1" x14ac:dyDescent="0.2"/>
    <row r="12020" ht="12.75" customHeight="1" x14ac:dyDescent="0.2"/>
    <row r="12021" ht="12.75" customHeight="1" x14ac:dyDescent="0.2"/>
    <row r="12022" ht="12.75" customHeight="1" x14ac:dyDescent="0.2"/>
    <row r="12023" ht="12.75" customHeight="1" x14ac:dyDescent="0.2"/>
    <row r="12024" ht="12.75" customHeight="1" x14ac:dyDescent="0.2"/>
    <row r="12025" ht="12.75" customHeight="1" x14ac:dyDescent="0.2"/>
    <row r="12026" ht="12.75" customHeight="1" x14ac:dyDescent="0.2"/>
    <row r="12027" ht="12.75" customHeight="1" x14ac:dyDescent="0.2"/>
    <row r="12028" ht="12.75" customHeight="1" x14ac:dyDescent="0.2"/>
    <row r="12029" ht="12.75" customHeight="1" x14ac:dyDescent="0.2"/>
    <row r="12030" ht="12.75" customHeight="1" x14ac:dyDescent="0.2"/>
    <row r="12031" ht="12.75" customHeight="1" x14ac:dyDescent="0.2"/>
    <row r="12032" ht="12.75" customHeight="1" x14ac:dyDescent="0.2"/>
    <row r="12033" ht="12.75" customHeight="1" x14ac:dyDescent="0.2"/>
    <row r="12034" ht="12.75" customHeight="1" x14ac:dyDescent="0.2"/>
    <row r="12035" ht="12.75" customHeight="1" x14ac:dyDescent="0.2"/>
    <row r="12036" ht="12.75" customHeight="1" x14ac:dyDescent="0.2"/>
    <row r="12037" ht="12.75" customHeight="1" x14ac:dyDescent="0.2"/>
    <row r="12038" ht="12.75" customHeight="1" x14ac:dyDescent="0.2"/>
    <row r="12039" ht="12.75" customHeight="1" x14ac:dyDescent="0.2"/>
    <row r="12040" ht="12.75" customHeight="1" x14ac:dyDescent="0.2"/>
    <row r="12041" ht="12.75" customHeight="1" x14ac:dyDescent="0.2"/>
    <row r="12042" ht="12.75" customHeight="1" x14ac:dyDescent="0.2"/>
    <row r="12043" ht="12.75" customHeight="1" x14ac:dyDescent="0.2"/>
    <row r="12044" ht="12.75" customHeight="1" x14ac:dyDescent="0.2"/>
    <row r="12045" ht="12.75" customHeight="1" x14ac:dyDescent="0.2"/>
    <row r="12046" ht="12.75" customHeight="1" x14ac:dyDescent="0.2"/>
    <row r="12047" ht="12.75" customHeight="1" x14ac:dyDescent="0.2"/>
    <row r="12048" ht="12.75" customHeight="1" x14ac:dyDescent="0.2"/>
    <row r="12049" ht="12.75" customHeight="1" x14ac:dyDescent="0.2"/>
    <row r="12050" ht="12.75" customHeight="1" x14ac:dyDescent="0.2"/>
    <row r="12051" ht="12.75" customHeight="1" x14ac:dyDescent="0.2"/>
    <row r="12052" ht="12.75" customHeight="1" x14ac:dyDescent="0.2"/>
    <row r="12053" ht="12.75" customHeight="1" x14ac:dyDescent="0.2"/>
    <row r="12054" ht="12.75" customHeight="1" x14ac:dyDescent="0.2"/>
    <row r="12055" ht="12.75" customHeight="1" x14ac:dyDescent="0.2"/>
    <row r="12056" ht="12.75" customHeight="1" x14ac:dyDescent="0.2"/>
    <row r="12057" ht="12.75" customHeight="1" x14ac:dyDescent="0.2"/>
    <row r="12058" ht="12.75" customHeight="1" x14ac:dyDescent="0.2"/>
    <row r="12059" ht="12.75" customHeight="1" x14ac:dyDescent="0.2"/>
    <row r="12060" ht="12.75" customHeight="1" x14ac:dyDescent="0.2"/>
    <row r="12061" ht="12.75" customHeight="1" x14ac:dyDescent="0.2"/>
    <row r="12062" ht="12.75" customHeight="1" x14ac:dyDescent="0.2"/>
    <row r="12063" ht="12.75" customHeight="1" x14ac:dyDescent="0.2"/>
    <row r="12064" ht="12.75" customHeight="1" x14ac:dyDescent="0.2"/>
    <row r="12065" ht="12.75" customHeight="1" x14ac:dyDescent="0.2"/>
    <row r="12066" ht="12.75" customHeight="1" x14ac:dyDescent="0.2"/>
    <row r="12067" ht="12.75" customHeight="1" x14ac:dyDescent="0.2"/>
    <row r="12068" ht="12.75" customHeight="1" x14ac:dyDescent="0.2"/>
    <row r="12069" ht="12.75" customHeight="1" x14ac:dyDescent="0.2"/>
    <row r="12070" ht="12.75" customHeight="1" x14ac:dyDescent="0.2"/>
    <row r="12071" ht="12.75" customHeight="1" x14ac:dyDescent="0.2"/>
    <row r="12072" ht="12.75" customHeight="1" x14ac:dyDescent="0.2"/>
    <row r="12073" ht="12.75" customHeight="1" x14ac:dyDescent="0.2"/>
    <row r="12074" ht="12.75" customHeight="1" x14ac:dyDescent="0.2"/>
    <row r="12075" ht="12.75" customHeight="1" x14ac:dyDescent="0.2"/>
    <row r="12076" ht="12.75" customHeight="1" x14ac:dyDescent="0.2"/>
    <row r="12077" ht="12.75" customHeight="1" x14ac:dyDescent="0.2"/>
    <row r="12078" ht="12.75" customHeight="1" x14ac:dyDescent="0.2"/>
    <row r="12079" ht="12.75" customHeight="1" x14ac:dyDescent="0.2"/>
    <row r="12080" ht="12.75" customHeight="1" x14ac:dyDescent="0.2"/>
    <row r="12081" ht="12.75" customHeight="1" x14ac:dyDescent="0.2"/>
    <row r="12082" ht="12.75" customHeight="1" x14ac:dyDescent="0.2"/>
    <row r="12083" ht="12.75" customHeight="1" x14ac:dyDescent="0.2"/>
    <row r="12084" ht="12.75" customHeight="1" x14ac:dyDescent="0.2"/>
    <row r="12085" ht="12.75" customHeight="1" x14ac:dyDescent="0.2"/>
    <row r="12086" ht="12.75" customHeight="1" x14ac:dyDescent="0.2"/>
    <row r="12087" ht="12.75" customHeight="1" x14ac:dyDescent="0.2"/>
    <row r="12088" ht="12.75" customHeight="1" x14ac:dyDescent="0.2"/>
    <row r="12089" ht="12.75" customHeight="1" x14ac:dyDescent="0.2"/>
    <row r="12090" ht="12.75" customHeight="1" x14ac:dyDescent="0.2"/>
    <row r="12091" ht="12.75" customHeight="1" x14ac:dyDescent="0.2"/>
    <row r="12092" ht="12.75" customHeight="1" x14ac:dyDescent="0.2"/>
    <row r="12093" ht="12.75" customHeight="1" x14ac:dyDescent="0.2"/>
    <row r="12094" ht="12.75" customHeight="1" x14ac:dyDescent="0.2"/>
    <row r="12095" ht="12.75" customHeight="1" x14ac:dyDescent="0.2"/>
    <row r="12096" ht="12.75" customHeight="1" x14ac:dyDescent="0.2"/>
    <row r="12097" ht="12.75" customHeight="1" x14ac:dyDescent="0.2"/>
    <row r="12098" ht="12.75" customHeight="1" x14ac:dyDescent="0.2"/>
    <row r="12099" ht="12.75" customHeight="1" x14ac:dyDescent="0.2"/>
    <row r="12100" ht="12.75" customHeight="1" x14ac:dyDescent="0.2"/>
    <row r="12101" ht="12.75" customHeight="1" x14ac:dyDescent="0.2"/>
    <row r="12102" ht="12.75" customHeight="1" x14ac:dyDescent="0.2"/>
    <row r="12103" ht="12.75" customHeight="1" x14ac:dyDescent="0.2"/>
    <row r="12104" ht="12.75" customHeight="1" x14ac:dyDescent="0.2"/>
    <row r="12105" ht="12.75" customHeight="1" x14ac:dyDescent="0.2"/>
    <row r="12106" ht="12.75" customHeight="1" x14ac:dyDescent="0.2"/>
    <row r="12107" ht="12.75" customHeight="1" x14ac:dyDescent="0.2"/>
    <row r="12108" ht="12.75" customHeight="1" x14ac:dyDescent="0.2"/>
    <row r="12109" ht="12.75" customHeight="1" x14ac:dyDescent="0.2"/>
    <row r="12110" ht="12.75" customHeight="1" x14ac:dyDescent="0.2"/>
    <row r="12111" ht="12.75" customHeight="1" x14ac:dyDescent="0.2"/>
    <row r="12112" ht="12.75" customHeight="1" x14ac:dyDescent="0.2"/>
    <row r="12113" ht="12.75" customHeight="1" x14ac:dyDescent="0.2"/>
    <row r="12114" ht="12.75" customHeight="1" x14ac:dyDescent="0.2"/>
    <row r="12115" ht="12.75" customHeight="1" x14ac:dyDescent="0.2"/>
    <row r="12116" ht="12.75" customHeight="1" x14ac:dyDescent="0.2"/>
    <row r="12117" ht="12.75" customHeight="1" x14ac:dyDescent="0.2"/>
    <row r="12118" ht="12.75" customHeight="1" x14ac:dyDescent="0.2"/>
    <row r="12119" ht="12.75" customHeight="1" x14ac:dyDescent="0.2"/>
    <row r="12120" ht="12.75" customHeight="1" x14ac:dyDescent="0.2"/>
    <row r="12121" ht="12.75" customHeight="1" x14ac:dyDescent="0.2"/>
    <row r="12122" ht="12.75" customHeight="1" x14ac:dyDescent="0.2"/>
    <row r="12123" ht="12.75" customHeight="1" x14ac:dyDescent="0.2"/>
    <row r="12124" ht="12.75" customHeight="1" x14ac:dyDescent="0.2"/>
    <row r="12125" ht="12.75" customHeight="1" x14ac:dyDescent="0.2"/>
    <row r="12126" ht="12.75" customHeight="1" x14ac:dyDescent="0.2"/>
    <row r="12127" ht="12.75" customHeight="1" x14ac:dyDescent="0.2"/>
    <row r="12128" ht="12.75" customHeight="1" x14ac:dyDescent="0.2"/>
    <row r="12129" ht="12.75" customHeight="1" x14ac:dyDescent="0.2"/>
    <row r="12130" ht="12.75" customHeight="1" x14ac:dyDescent="0.2"/>
    <row r="12131" ht="12.75" customHeight="1" x14ac:dyDescent="0.2"/>
    <row r="12132" ht="12.75" customHeight="1" x14ac:dyDescent="0.2"/>
    <row r="12133" ht="12.75" customHeight="1" x14ac:dyDescent="0.2"/>
    <row r="12134" ht="12.75" customHeight="1" x14ac:dyDescent="0.2"/>
    <row r="12135" ht="12.75" customHeight="1" x14ac:dyDescent="0.2"/>
    <row r="12136" ht="12.75" customHeight="1" x14ac:dyDescent="0.2"/>
    <row r="12137" ht="12.75" customHeight="1" x14ac:dyDescent="0.2"/>
    <row r="12138" ht="12.75" customHeight="1" x14ac:dyDescent="0.2"/>
    <row r="12139" ht="12.75" customHeight="1" x14ac:dyDescent="0.2"/>
    <row r="12140" ht="12.75" customHeight="1" x14ac:dyDescent="0.2"/>
    <row r="12141" ht="12.75" customHeight="1" x14ac:dyDescent="0.2"/>
    <row r="12142" ht="12.75" customHeight="1" x14ac:dyDescent="0.2"/>
    <row r="12143" ht="12.75" customHeight="1" x14ac:dyDescent="0.2"/>
    <row r="12144" ht="12.75" customHeight="1" x14ac:dyDescent="0.2"/>
    <row r="12145" ht="12.75" customHeight="1" x14ac:dyDescent="0.2"/>
    <row r="12146" ht="12.75" customHeight="1" x14ac:dyDescent="0.2"/>
    <row r="12147" ht="12.75" customHeight="1" x14ac:dyDescent="0.2"/>
    <row r="12148" ht="12.75" customHeight="1" x14ac:dyDescent="0.2"/>
    <row r="12149" ht="12.75" customHeight="1" x14ac:dyDescent="0.2"/>
    <row r="12150" ht="12.75" customHeight="1" x14ac:dyDescent="0.2"/>
    <row r="12151" ht="12.75" customHeight="1" x14ac:dyDescent="0.2"/>
    <row r="12152" ht="12.75" customHeight="1" x14ac:dyDescent="0.2"/>
    <row r="12153" ht="12.75" customHeight="1" x14ac:dyDescent="0.2"/>
    <row r="12154" ht="12.75" customHeight="1" x14ac:dyDescent="0.2"/>
    <row r="12155" ht="12.75" customHeight="1" x14ac:dyDescent="0.2"/>
    <row r="12156" ht="12.75" customHeight="1" x14ac:dyDescent="0.2"/>
    <row r="12157" ht="12.75" customHeight="1" x14ac:dyDescent="0.2"/>
    <row r="12158" ht="12.75" customHeight="1" x14ac:dyDescent="0.2"/>
    <row r="12159" ht="12.75" customHeight="1" x14ac:dyDescent="0.2"/>
    <row r="12160" ht="12.75" customHeight="1" x14ac:dyDescent="0.2"/>
    <row r="12161" ht="12.75" customHeight="1" x14ac:dyDescent="0.2"/>
    <row r="12162" ht="12.75" customHeight="1" x14ac:dyDescent="0.2"/>
    <row r="12163" ht="12.75" customHeight="1" x14ac:dyDescent="0.2"/>
    <row r="12164" ht="12.75" customHeight="1" x14ac:dyDescent="0.2"/>
    <row r="12165" ht="12.75" customHeight="1" x14ac:dyDescent="0.2"/>
    <row r="12166" ht="12.75" customHeight="1" x14ac:dyDescent="0.2"/>
    <row r="12167" ht="12.75" customHeight="1" x14ac:dyDescent="0.2"/>
    <row r="12168" ht="12.75" customHeight="1" x14ac:dyDescent="0.2"/>
    <row r="12169" ht="12.75" customHeight="1" x14ac:dyDescent="0.2"/>
    <row r="12170" ht="12.75" customHeight="1" x14ac:dyDescent="0.2"/>
    <row r="12171" ht="12.75" customHeight="1" x14ac:dyDescent="0.2"/>
    <row r="12172" ht="12.75" customHeight="1" x14ac:dyDescent="0.2"/>
    <row r="12173" ht="12.75" customHeight="1" x14ac:dyDescent="0.2"/>
    <row r="12174" ht="12.75" customHeight="1" x14ac:dyDescent="0.2"/>
    <row r="12175" ht="12.75" customHeight="1" x14ac:dyDescent="0.2"/>
    <row r="12176" ht="12.75" customHeight="1" x14ac:dyDescent="0.2"/>
    <row r="12177" ht="12.75" customHeight="1" x14ac:dyDescent="0.2"/>
    <row r="12178" ht="12.75" customHeight="1" x14ac:dyDescent="0.2"/>
    <row r="12179" ht="12.75" customHeight="1" x14ac:dyDescent="0.2"/>
    <row r="12180" ht="12.75" customHeight="1" x14ac:dyDescent="0.2"/>
    <row r="12181" ht="12.75" customHeight="1" x14ac:dyDescent="0.2"/>
    <row r="12182" ht="12.75" customHeight="1" x14ac:dyDescent="0.2"/>
    <row r="12183" ht="12.75" customHeight="1" x14ac:dyDescent="0.2"/>
    <row r="12184" ht="12.75" customHeight="1" x14ac:dyDescent="0.2"/>
    <row r="12185" ht="12.75" customHeight="1" x14ac:dyDescent="0.2"/>
    <row r="12186" ht="12.75" customHeight="1" x14ac:dyDescent="0.2"/>
    <row r="12187" ht="12.75" customHeight="1" x14ac:dyDescent="0.2"/>
    <row r="12188" ht="12.75" customHeight="1" x14ac:dyDescent="0.2"/>
    <row r="12189" ht="12.75" customHeight="1" x14ac:dyDescent="0.2"/>
    <row r="12190" ht="12.75" customHeight="1" x14ac:dyDescent="0.2"/>
    <row r="12191" ht="12.75" customHeight="1" x14ac:dyDescent="0.2"/>
    <row r="12192" ht="12.75" customHeight="1" x14ac:dyDescent="0.2"/>
    <row r="12193" ht="12.75" customHeight="1" x14ac:dyDescent="0.2"/>
    <row r="12194" ht="12.75" customHeight="1" x14ac:dyDescent="0.2"/>
    <row r="12195" ht="12.75" customHeight="1" x14ac:dyDescent="0.2"/>
    <row r="12196" ht="12.75" customHeight="1" x14ac:dyDescent="0.2"/>
    <row r="12197" ht="12.75" customHeight="1" x14ac:dyDescent="0.2"/>
    <row r="12198" ht="12.75" customHeight="1" x14ac:dyDescent="0.2"/>
    <row r="12199" ht="12.75" customHeight="1" x14ac:dyDescent="0.2"/>
    <row r="12200" ht="12.75" customHeight="1" x14ac:dyDescent="0.2"/>
    <row r="12201" ht="12.75" customHeight="1" x14ac:dyDescent="0.2"/>
    <row r="12202" ht="12.75" customHeight="1" x14ac:dyDescent="0.2"/>
    <row r="12203" ht="12.75" customHeight="1" x14ac:dyDescent="0.2"/>
    <row r="12204" ht="12.75" customHeight="1" x14ac:dyDescent="0.2"/>
    <row r="12205" ht="12.75" customHeight="1" x14ac:dyDescent="0.2"/>
    <row r="12206" ht="12.75" customHeight="1" x14ac:dyDescent="0.2"/>
    <row r="12207" ht="12.75" customHeight="1" x14ac:dyDescent="0.2"/>
    <row r="12208" ht="12.75" customHeight="1" x14ac:dyDescent="0.2"/>
    <row r="12209" ht="12.75" customHeight="1" x14ac:dyDescent="0.2"/>
    <row r="12210" ht="12.75" customHeight="1" x14ac:dyDescent="0.2"/>
    <row r="12211" ht="12.75" customHeight="1" x14ac:dyDescent="0.2"/>
    <row r="12212" ht="12.75" customHeight="1" x14ac:dyDescent="0.2"/>
    <row r="12213" ht="12.75" customHeight="1" x14ac:dyDescent="0.2"/>
    <row r="12214" ht="12.75" customHeight="1" x14ac:dyDescent="0.2"/>
    <row r="12215" ht="12.75" customHeight="1" x14ac:dyDescent="0.2"/>
    <row r="12216" ht="12.75" customHeight="1" x14ac:dyDescent="0.2"/>
    <row r="12217" ht="12.75" customHeight="1" x14ac:dyDescent="0.2"/>
    <row r="12218" ht="12.75" customHeight="1" x14ac:dyDescent="0.2"/>
    <row r="12219" ht="12.75" customHeight="1" x14ac:dyDescent="0.2"/>
    <row r="12220" ht="12.75" customHeight="1" x14ac:dyDescent="0.2"/>
    <row r="12221" ht="12.75" customHeight="1" x14ac:dyDescent="0.2"/>
    <row r="12222" ht="12.75" customHeight="1" x14ac:dyDescent="0.2"/>
    <row r="12223" ht="12.75" customHeight="1" x14ac:dyDescent="0.2"/>
    <row r="12224" ht="12.75" customHeight="1" x14ac:dyDescent="0.2"/>
    <row r="12225" ht="12.75" customHeight="1" x14ac:dyDescent="0.2"/>
    <row r="12226" ht="12.75" customHeight="1" x14ac:dyDescent="0.2"/>
    <row r="12227" ht="12.75" customHeight="1" x14ac:dyDescent="0.2"/>
    <row r="12228" ht="12.75" customHeight="1" x14ac:dyDescent="0.2"/>
    <row r="12229" ht="12.75" customHeight="1" x14ac:dyDescent="0.2"/>
    <row r="12230" ht="12.75" customHeight="1" x14ac:dyDescent="0.2"/>
    <row r="12231" ht="12.75" customHeight="1" x14ac:dyDescent="0.2"/>
    <row r="12232" ht="12.75" customHeight="1" x14ac:dyDescent="0.2"/>
    <row r="12233" ht="12.75" customHeight="1" x14ac:dyDescent="0.2"/>
    <row r="12234" ht="12.75" customHeight="1" x14ac:dyDescent="0.2"/>
    <row r="12235" ht="12.75" customHeight="1" x14ac:dyDescent="0.2"/>
    <row r="12236" ht="12.75" customHeight="1" x14ac:dyDescent="0.2"/>
    <row r="12237" ht="12.75" customHeight="1" x14ac:dyDescent="0.2"/>
    <row r="12238" ht="12.75" customHeight="1" x14ac:dyDescent="0.2"/>
    <row r="12239" ht="12.75" customHeight="1" x14ac:dyDescent="0.2"/>
    <row r="12240" ht="12.75" customHeight="1" x14ac:dyDescent="0.2"/>
    <row r="12241" ht="12.75" customHeight="1" x14ac:dyDescent="0.2"/>
    <row r="12242" ht="12.75" customHeight="1" x14ac:dyDescent="0.2"/>
    <row r="12243" ht="12.75" customHeight="1" x14ac:dyDescent="0.2"/>
    <row r="12244" ht="12.75" customHeight="1" x14ac:dyDescent="0.2"/>
    <row r="12245" ht="12.75" customHeight="1" x14ac:dyDescent="0.2"/>
    <row r="12246" ht="12.75" customHeight="1" x14ac:dyDescent="0.2"/>
    <row r="12247" ht="12.75" customHeight="1" x14ac:dyDescent="0.2"/>
    <row r="12248" ht="12.75" customHeight="1" x14ac:dyDescent="0.2"/>
    <row r="12249" ht="12.75" customHeight="1" x14ac:dyDescent="0.2"/>
    <row r="12250" ht="12.75" customHeight="1" x14ac:dyDescent="0.2"/>
    <row r="12251" ht="12.75" customHeight="1" x14ac:dyDescent="0.2"/>
    <row r="12252" ht="12.75" customHeight="1" x14ac:dyDescent="0.2"/>
    <row r="12253" ht="12.75" customHeight="1" x14ac:dyDescent="0.2"/>
    <row r="12254" ht="12.75" customHeight="1" x14ac:dyDescent="0.2"/>
    <row r="12255" ht="12.75" customHeight="1" x14ac:dyDescent="0.2"/>
    <row r="12256" ht="12.75" customHeight="1" x14ac:dyDescent="0.2"/>
    <row r="12257" ht="12.75" customHeight="1" x14ac:dyDescent="0.2"/>
    <row r="12258" ht="12.75" customHeight="1" x14ac:dyDescent="0.2"/>
    <row r="12259" ht="12.75" customHeight="1" x14ac:dyDescent="0.2"/>
    <row r="12260" ht="12.75" customHeight="1" x14ac:dyDescent="0.2"/>
    <row r="12261" ht="12.75" customHeight="1" x14ac:dyDescent="0.2"/>
    <row r="12262" ht="12.75" customHeight="1" x14ac:dyDescent="0.2"/>
    <row r="12263" ht="12.75" customHeight="1" x14ac:dyDescent="0.2"/>
    <row r="12264" ht="12.75" customHeight="1" x14ac:dyDescent="0.2"/>
    <row r="12265" ht="12.75" customHeight="1" x14ac:dyDescent="0.2"/>
    <row r="12266" ht="12.75" customHeight="1" x14ac:dyDescent="0.2"/>
    <row r="12267" ht="12.75" customHeight="1" x14ac:dyDescent="0.2"/>
    <row r="12268" ht="12.75" customHeight="1" x14ac:dyDescent="0.2"/>
    <row r="12269" ht="12.75" customHeight="1" x14ac:dyDescent="0.2"/>
    <row r="12270" ht="12.75" customHeight="1" x14ac:dyDescent="0.2"/>
    <row r="12271" ht="12.75" customHeight="1" x14ac:dyDescent="0.2"/>
    <row r="12272" ht="12.75" customHeight="1" x14ac:dyDescent="0.2"/>
    <row r="12273" ht="12.75" customHeight="1" x14ac:dyDescent="0.2"/>
    <row r="12274" ht="12.75" customHeight="1" x14ac:dyDescent="0.2"/>
    <row r="12275" ht="12.75" customHeight="1" x14ac:dyDescent="0.2"/>
    <row r="12276" ht="12.75" customHeight="1" x14ac:dyDescent="0.2"/>
    <row r="12277" ht="12.75" customHeight="1" x14ac:dyDescent="0.2"/>
    <row r="12278" ht="12.75" customHeight="1" x14ac:dyDescent="0.2"/>
    <row r="12279" ht="12.75" customHeight="1" x14ac:dyDescent="0.2"/>
    <row r="12280" ht="12.75" customHeight="1" x14ac:dyDescent="0.2"/>
    <row r="12281" ht="12.75" customHeight="1" x14ac:dyDescent="0.2"/>
    <row r="12282" ht="12.75" customHeight="1" x14ac:dyDescent="0.2"/>
    <row r="12283" ht="12.75" customHeight="1" x14ac:dyDescent="0.2"/>
    <row r="12284" ht="12.75" customHeight="1" x14ac:dyDescent="0.2"/>
    <row r="12285" ht="12.75" customHeight="1" x14ac:dyDescent="0.2"/>
    <row r="12286" ht="12.75" customHeight="1" x14ac:dyDescent="0.2"/>
    <row r="12287" ht="12.75" customHeight="1" x14ac:dyDescent="0.2"/>
    <row r="12288" ht="12.75" customHeight="1" x14ac:dyDescent="0.2"/>
    <row r="12289" ht="12.75" customHeight="1" x14ac:dyDescent="0.2"/>
    <row r="12290" ht="12.75" customHeight="1" x14ac:dyDescent="0.2"/>
    <row r="12291" ht="12.75" customHeight="1" x14ac:dyDescent="0.2"/>
    <row r="12292" ht="12.75" customHeight="1" x14ac:dyDescent="0.2"/>
    <row r="12293" ht="12.75" customHeight="1" x14ac:dyDescent="0.2"/>
    <row r="12294" ht="12.75" customHeight="1" x14ac:dyDescent="0.2"/>
    <row r="12295" ht="12.75" customHeight="1" x14ac:dyDescent="0.2"/>
    <row r="12296" ht="12.75" customHeight="1" x14ac:dyDescent="0.2"/>
    <row r="12297" ht="12.75" customHeight="1" x14ac:dyDescent="0.2"/>
    <row r="12298" ht="12.75" customHeight="1" x14ac:dyDescent="0.2"/>
    <row r="12299" ht="12.75" customHeight="1" x14ac:dyDescent="0.2"/>
    <row r="12300" ht="12.75" customHeight="1" x14ac:dyDescent="0.2"/>
    <row r="12301" ht="12.75" customHeight="1" x14ac:dyDescent="0.2"/>
    <row r="12302" ht="12.75" customHeight="1" x14ac:dyDescent="0.2"/>
    <row r="12303" ht="12.75" customHeight="1" x14ac:dyDescent="0.2"/>
    <row r="12304" ht="12.75" customHeight="1" x14ac:dyDescent="0.2"/>
    <row r="12305" ht="12.75" customHeight="1" x14ac:dyDescent="0.2"/>
    <row r="12306" ht="12.75" customHeight="1" x14ac:dyDescent="0.2"/>
    <row r="12307" ht="12.75" customHeight="1" x14ac:dyDescent="0.2"/>
    <row r="12308" ht="12.75" customHeight="1" x14ac:dyDescent="0.2"/>
    <row r="12309" ht="12.75" customHeight="1" x14ac:dyDescent="0.2"/>
    <row r="12310" ht="12.75" customHeight="1" x14ac:dyDescent="0.2"/>
    <row r="12311" ht="12.75" customHeight="1" x14ac:dyDescent="0.2"/>
    <row r="12312" ht="12.75" customHeight="1" x14ac:dyDescent="0.2"/>
    <row r="12313" ht="12.75" customHeight="1" x14ac:dyDescent="0.2"/>
    <row r="12314" ht="12.75" customHeight="1" x14ac:dyDescent="0.2"/>
    <row r="12315" ht="12.75" customHeight="1" x14ac:dyDescent="0.2"/>
    <row r="12316" ht="12.75" customHeight="1" x14ac:dyDescent="0.2"/>
    <row r="12317" ht="12.75" customHeight="1" x14ac:dyDescent="0.2"/>
    <row r="12318" ht="12.75" customHeight="1" x14ac:dyDescent="0.2"/>
    <row r="12319" ht="12.75" customHeight="1" x14ac:dyDescent="0.2"/>
    <row r="12320" ht="12.75" customHeight="1" x14ac:dyDescent="0.2"/>
    <row r="12321" ht="12.75" customHeight="1" x14ac:dyDescent="0.2"/>
    <row r="12322" ht="12.75" customHeight="1" x14ac:dyDescent="0.2"/>
    <row r="12323" ht="12.75" customHeight="1" x14ac:dyDescent="0.2"/>
    <row r="12324" ht="12.75" customHeight="1" x14ac:dyDescent="0.2"/>
    <row r="12325" ht="12.75" customHeight="1" x14ac:dyDescent="0.2"/>
    <row r="12326" ht="12.75" customHeight="1" x14ac:dyDescent="0.2"/>
    <row r="12327" ht="12.75" customHeight="1" x14ac:dyDescent="0.2"/>
    <row r="12328" ht="12.75" customHeight="1" x14ac:dyDescent="0.2"/>
    <row r="12329" ht="12.75" customHeight="1" x14ac:dyDescent="0.2"/>
    <row r="12330" ht="12.75" customHeight="1" x14ac:dyDescent="0.2"/>
    <row r="12331" ht="12.75" customHeight="1" x14ac:dyDescent="0.2"/>
    <row r="12332" ht="12.75" customHeight="1" x14ac:dyDescent="0.2"/>
    <row r="12333" ht="12.75" customHeight="1" x14ac:dyDescent="0.2"/>
    <row r="12334" ht="12.75" customHeight="1" x14ac:dyDescent="0.2"/>
    <row r="12335" ht="12.75" customHeight="1" x14ac:dyDescent="0.2"/>
    <row r="12336" ht="12.75" customHeight="1" x14ac:dyDescent="0.2"/>
    <row r="12337" ht="12.75" customHeight="1" x14ac:dyDescent="0.2"/>
    <row r="12338" ht="12.75" customHeight="1" x14ac:dyDescent="0.2"/>
    <row r="12339" ht="12.75" customHeight="1" x14ac:dyDescent="0.2"/>
    <row r="12340" ht="12.75" customHeight="1" x14ac:dyDescent="0.2"/>
    <row r="12341" ht="12.75" customHeight="1" x14ac:dyDescent="0.2"/>
    <row r="12342" ht="12.75" customHeight="1" x14ac:dyDescent="0.2"/>
    <row r="12343" ht="12.75" customHeight="1" x14ac:dyDescent="0.2"/>
    <row r="12344" ht="12.75" customHeight="1" x14ac:dyDescent="0.2"/>
    <row r="12345" ht="12.75" customHeight="1" x14ac:dyDescent="0.2"/>
    <row r="12346" ht="12.75" customHeight="1" x14ac:dyDescent="0.2"/>
    <row r="12347" ht="12.75" customHeight="1" x14ac:dyDescent="0.2"/>
    <row r="12348" ht="12.75" customHeight="1" x14ac:dyDescent="0.2"/>
    <row r="12349" ht="12.75" customHeight="1" x14ac:dyDescent="0.2"/>
    <row r="12350" ht="12.75" customHeight="1" x14ac:dyDescent="0.2"/>
    <row r="12351" ht="12.75" customHeight="1" x14ac:dyDescent="0.2"/>
    <row r="12352" ht="12.75" customHeight="1" x14ac:dyDescent="0.2"/>
    <row r="12353" ht="12.75" customHeight="1" x14ac:dyDescent="0.2"/>
    <row r="12354" ht="12.75" customHeight="1" x14ac:dyDescent="0.2"/>
    <row r="12355" ht="12.75" customHeight="1" x14ac:dyDescent="0.2"/>
    <row r="12356" ht="12.75" customHeight="1" x14ac:dyDescent="0.2"/>
    <row r="12357" ht="12.75" customHeight="1" x14ac:dyDescent="0.2"/>
    <row r="12358" ht="12.75" customHeight="1" x14ac:dyDescent="0.2"/>
    <row r="12359" ht="12.75" customHeight="1" x14ac:dyDescent="0.2"/>
    <row r="12360" ht="12.75" customHeight="1" x14ac:dyDescent="0.2"/>
    <row r="12361" ht="12.75" customHeight="1" x14ac:dyDescent="0.2"/>
    <row r="12362" ht="12.75" customHeight="1" x14ac:dyDescent="0.2"/>
    <row r="12363" ht="12.75" customHeight="1" x14ac:dyDescent="0.2"/>
    <row r="12364" ht="12.75" customHeight="1" x14ac:dyDescent="0.2"/>
    <row r="12365" ht="12.75" customHeight="1" x14ac:dyDescent="0.2"/>
    <row r="12366" ht="12.75" customHeight="1" x14ac:dyDescent="0.2"/>
    <row r="12367" ht="12.75" customHeight="1" x14ac:dyDescent="0.2"/>
    <row r="12368" ht="12.75" customHeight="1" x14ac:dyDescent="0.2"/>
    <row r="12369" ht="12.75" customHeight="1" x14ac:dyDescent="0.2"/>
    <row r="12370" ht="12.75" customHeight="1" x14ac:dyDescent="0.2"/>
    <row r="12371" ht="12.75" customHeight="1" x14ac:dyDescent="0.2"/>
    <row r="12372" ht="12.75" customHeight="1" x14ac:dyDescent="0.2"/>
    <row r="12373" ht="12.75" customHeight="1" x14ac:dyDescent="0.2"/>
    <row r="12374" ht="12.75" customHeight="1" x14ac:dyDescent="0.2"/>
    <row r="12375" ht="12.75" customHeight="1" x14ac:dyDescent="0.2"/>
    <row r="12376" ht="12.75" customHeight="1" x14ac:dyDescent="0.2"/>
    <row r="12377" ht="12.75" customHeight="1" x14ac:dyDescent="0.2"/>
    <row r="12378" ht="12.75" customHeight="1" x14ac:dyDescent="0.2"/>
    <row r="12379" ht="12.75" customHeight="1" x14ac:dyDescent="0.2"/>
    <row r="12380" ht="12.75" customHeight="1" x14ac:dyDescent="0.2"/>
    <row r="12381" ht="12.75" customHeight="1" x14ac:dyDescent="0.2"/>
    <row r="12382" ht="12.75" customHeight="1" x14ac:dyDescent="0.2"/>
    <row r="12383" ht="12.75" customHeight="1" x14ac:dyDescent="0.2"/>
    <row r="12384" ht="12.75" customHeight="1" x14ac:dyDescent="0.2"/>
    <row r="12385" ht="12.75" customHeight="1" x14ac:dyDescent="0.2"/>
    <row r="12386" ht="12.75" customHeight="1" x14ac:dyDescent="0.2"/>
    <row r="12387" ht="12.75" customHeight="1" x14ac:dyDescent="0.2"/>
    <row r="12388" ht="12.75" customHeight="1" x14ac:dyDescent="0.2"/>
    <row r="12389" ht="12.75" customHeight="1" x14ac:dyDescent="0.2"/>
    <row r="12390" ht="12.75" customHeight="1" x14ac:dyDescent="0.2"/>
    <row r="12391" ht="12.75" customHeight="1" x14ac:dyDescent="0.2"/>
    <row r="12392" ht="12.75" customHeight="1" x14ac:dyDescent="0.2"/>
    <row r="12393" ht="12.75" customHeight="1" x14ac:dyDescent="0.2"/>
    <row r="12394" ht="12.75" customHeight="1" x14ac:dyDescent="0.2"/>
    <row r="12395" ht="12.75" customHeight="1" x14ac:dyDescent="0.2"/>
    <row r="12396" ht="12.75" customHeight="1" x14ac:dyDescent="0.2"/>
    <row r="12397" ht="12.75" customHeight="1" x14ac:dyDescent="0.2"/>
    <row r="12398" ht="12.75" customHeight="1" x14ac:dyDescent="0.2"/>
    <row r="12399" ht="12.75" customHeight="1" x14ac:dyDescent="0.2"/>
    <row r="12400" ht="12.75" customHeight="1" x14ac:dyDescent="0.2"/>
    <row r="12401" ht="12.75" customHeight="1" x14ac:dyDescent="0.2"/>
    <row r="12402" ht="12.75" customHeight="1" x14ac:dyDescent="0.2"/>
    <row r="12403" ht="12.75" customHeight="1" x14ac:dyDescent="0.2"/>
    <row r="12404" ht="12.75" customHeight="1" x14ac:dyDescent="0.2"/>
    <row r="12405" ht="12.75" customHeight="1" x14ac:dyDescent="0.2"/>
    <row r="12406" ht="12.75" customHeight="1" x14ac:dyDescent="0.2"/>
    <row r="12407" ht="12.75" customHeight="1" x14ac:dyDescent="0.2"/>
    <row r="12408" ht="12.75" customHeight="1" x14ac:dyDescent="0.2"/>
    <row r="12409" ht="12.75" customHeight="1" x14ac:dyDescent="0.2"/>
    <row r="12410" ht="12.75" customHeight="1" x14ac:dyDescent="0.2"/>
    <row r="12411" ht="12.75" customHeight="1" x14ac:dyDescent="0.2"/>
    <row r="12412" ht="12.75" customHeight="1" x14ac:dyDescent="0.2"/>
    <row r="12413" ht="12.75" customHeight="1" x14ac:dyDescent="0.2"/>
    <row r="12414" ht="12.75" customHeight="1" x14ac:dyDescent="0.2"/>
    <row r="12415" ht="12.75" customHeight="1" x14ac:dyDescent="0.2"/>
    <row r="12416" ht="12.75" customHeight="1" x14ac:dyDescent="0.2"/>
    <row r="12417" ht="12.75" customHeight="1" x14ac:dyDescent="0.2"/>
    <row r="12418" ht="12.75" customHeight="1" x14ac:dyDescent="0.2"/>
    <row r="12419" ht="12.75" customHeight="1" x14ac:dyDescent="0.2"/>
    <row r="12420" ht="12.75" customHeight="1" x14ac:dyDescent="0.2"/>
    <row r="12421" ht="12.75" customHeight="1" x14ac:dyDescent="0.2"/>
    <row r="12422" ht="12.75" customHeight="1" x14ac:dyDescent="0.2"/>
    <row r="12423" ht="12.75" customHeight="1" x14ac:dyDescent="0.2"/>
    <row r="12424" ht="12.75" customHeight="1" x14ac:dyDescent="0.2"/>
    <row r="12425" ht="12.75" customHeight="1" x14ac:dyDescent="0.2"/>
    <row r="12426" ht="12.75" customHeight="1" x14ac:dyDescent="0.2"/>
    <row r="12427" ht="12.75" customHeight="1" x14ac:dyDescent="0.2"/>
    <row r="12428" ht="12.75" customHeight="1" x14ac:dyDescent="0.2"/>
    <row r="12429" ht="12.75" customHeight="1" x14ac:dyDescent="0.2"/>
    <row r="12430" ht="12.75" customHeight="1" x14ac:dyDescent="0.2"/>
    <row r="12431" ht="12.75" customHeight="1" x14ac:dyDescent="0.2"/>
    <row r="12432" ht="12.75" customHeight="1" x14ac:dyDescent="0.2"/>
    <row r="12433" ht="12.75" customHeight="1" x14ac:dyDescent="0.2"/>
    <row r="12434" ht="12.75" customHeight="1" x14ac:dyDescent="0.2"/>
    <row r="12435" ht="12.75" customHeight="1" x14ac:dyDescent="0.2"/>
    <row r="12436" ht="12.75" customHeight="1" x14ac:dyDescent="0.2"/>
    <row r="12437" ht="12.75" customHeight="1" x14ac:dyDescent="0.2"/>
    <row r="12438" ht="12.75" customHeight="1" x14ac:dyDescent="0.2"/>
    <row r="12439" ht="12.75" customHeight="1" x14ac:dyDescent="0.2"/>
    <row r="12440" ht="12.75" customHeight="1" x14ac:dyDescent="0.2"/>
    <row r="12441" ht="12.75" customHeight="1" x14ac:dyDescent="0.2"/>
    <row r="12442" ht="12.75" customHeight="1" x14ac:dyDescent="0.2"/>
    <row r="12443" ht="12.75" customHeight="1" x14ac:dyDescent="0.2"/>
    <row r="12444" ht="12.75" customHeight="1" x14ac:dyDescent="0.2"/>
    <row r="12445" ht="12.75" customHeight="1" x14ac:dyDescent="0.2"/>
    <row r="12446" ht="12.75" customHeight="1" x14ac:dyDescent="0.2"/>
    <row r="12447" ht="12.75" customHeight="1" x14ac:dyDescent="0.2"/>
    <row r="12448" ht="12.75" customHeight="1" x14ac:dyDescent="0.2"/>
    <row r="12449" ht="12.75" customHeight="1" x14ac:dyDescent="0.2"/>
    <row r="12450" ht="12.75" customHeight="1" x14ac:dyDescent="0.2"/>
    <row r="12451" ht="12.75" customHeight="1" x14ac:dyDescent="0.2"/>
    <row r="12452" ht="12.75" customHeight="1" x14ac:dyDescent="0.2"/>
    <row r="12453" ht="12.75" customHeight="1" x14ac:dyDescent="0.2"/>
    <row r="12454" ht="12.75" customHeight="1" x14ac:dyDescent="0.2"/>
    <row r="12455" ht="12.75" customHeight="1" x14ac:dyDescent="0.2"/>
    <row r="12456" ht="12.75" customHeight="1" x14ac:dyDescent="0.2"/>
    <row r="12457" ht="12.75" customHeight="1" x14ac:dyDescent="0.2"/>
    <row r="12458" ht="12.75" customHeight="1" x14ac:dyDescent="0.2"/>
    <row r="12459" ht="12.75" customHeight="1" x14ac:dyDescent="0.2"/>
    <row r="12460" ht="12.75" customHeight="1" x14ac:dyDescent="0.2"/>
    <row r="12461" ht="12.75" customHeight="1" x14ac:dyDescent="0.2"/>
    <row r="12462" ht="12.75" customHeight="1" x14ac:dyDescent="0.2"/>
    <row r="12463" ht="12.75" customHeight="1" x14ac:dyDescent="0.2"/>
    <row r="12464" ht="12.75" customHeight="1" x14ac:dyDescent="0.2"/>
    <row r="12465" ht="12.75" customHeight="1" x14ac:dyDescent="0.2"/>
    <row r="12466" ht="12.75" customHeight="1" x14ac:dyDescent="0.2"/>
    <row r="12467" ht="12.75" customHeight="1" x14ac:dyDescent="0.2"/>
    <row r="12468" ht="12.75" customHeight="1" x14ac:dyDescent="0.2"/>
    <row r="12469" ht="12.75" customHeight="1" x14ac:dyDescent="0.2"/>
    <row r="12470" ht="12.75" customHeight="1" x14ac:dyDescent="0.2"/>
    <row r="12471" ht="12.75" customHeight="1" x14ac:dyDescent="0.2"/>
    <row r="12472" ht="12.75" customHeight="1" x14ac:dyDescent="0.2"/>
    <row r="12473" ht="12.75" customHeight="1" x14ac:dyDescent="0.2"/>
    <row r="12474" ht="12.75" customHeight="1" x14ac:dyDescent="0.2"/>
    <row r="12475" ht="12.75" customHeight="1" x14ac:dyDescent="0.2"/>
    <row r="12476" ht="12.75" customHeight="1" x14ac:dyDescent="0.2"/>
    <row r="12477" ht="12.75" customHeight="1" x14ac:dyDescent="0.2"/>
    <row r="12478" ht="12.75" customHeight="1" x14ac:dyDescent="0.2"/>
    <row r="12479" ht="12.75" customHeight="1" x14ac:dyDescent="0.2"/>
    <row r="12480" ht="12.75" customHeight="1" x14ac:dyDescent="0.2"/>
    <row r="12481" ht="12.75" customHeight="1" x14ac:dyDescent="0.2"/>
    <row r="12482" ht="12.75" customHeight="1" x14ac:dyDescent="0.2"/>
    <row r="12483" ht="12.75" customHeight="1" x14ac:dyDescent="0.2"/>
    <row r="12484" ht="12.75" customHeight="1" x14ac:dyDescent="0.2"/>
    <row r="12485" ht="12.75" customHeight="1" x14ac:dyDescent="0.2"/>
    <row r="12486" ht="12.75" customHeight="1" x14ac:dyDescent="0.2"/>
    <row r="12487" ht="12.75" customHeight="1" x14ac:dyDescent="0.2"/>
    <row r="12488" ht="12.75" customHeight="1" x14ac:dyDescent="0.2"/>
    <row r="12489" ht="12.75" customHeight="1" x14ac:dyDescent="0.2"/>
    <row r="12490" ht="12.75" customHeight="1" x14ac:dyDescent="0.2"/>
    <row r="12491" ht="12.75" customHeight="1" x14ac:dyDescent="0.2"/>
    <row r="12492" ht="12.75" customHeight="1" x14ac:dyDescent="0.2"/>
    <row r="12493" ht="12.75" customHeight="1" x14ac:dyDescent="0.2"/>
    <row r="12494" ht="12.75" customHeight="1" x14ac:dyDescent="0.2"/>
    <row r="12495" ht="12.75" customHeight="1" x14ac:dyDescent="0.2"/>
    <row r="12496" ht="12.75" customHeight="1" x14ac:dyDescent="0.2"/>
    <row r="12497" ht="12.75" customHeight="1" x14ac:dyDescent="0.2"/>
    <row r="12498" ht="12.75" customHeight="1" x14ac:dyDescent="0.2"/>
    <row r="12499" ht="12.75" customHeight="1" x14ac:dyDescent="0.2"/>
    <row r="12500" ht="12.75" customHeight="1" x14ac:dyDescent="0.2"/>
    <row r="12501" ht="12.75" customHeight="1" x14ac:dyDescent="0.2"/>
    <row r="12502" ht="12.75" customHeight="1" x14ac:dyDescent="0.2"/>
    <row r="12503" ht="12.75" customHeight="1" x14ac:dyDescent="0.2"/>
    <row r="12504" ht="12.75" customHeight="1" x14ac:dyDescent="0.2"/>
    <row r="12505" ht="12.75" customHeight="1" x14ac:dyDescent="0.2"/>
    <row r="12506" ht="12.75" customHeight="1" x14ac:dyDescent="0.2"/>
    <row r="12507" ht="12.75" customHeight="1" x14ac:dyDescent="0.2"/>
    <row r="12508" ht="12.75" customHeight="1" x14ac:dyDescent="0.2"/>
    <row r="12509" ht="12.75" customHeight="1" x14ac:dyDescent="0.2"/>
    <row r="12510" ht="12.75" customHeight="1" x14ac:dyDescent="0.2"/>
    <row r="12511" ht="12.75" customHeight="1" x14ac:dyDescent="0.2"/>
    <row r="12512" ht="12.75" customHeight="1" x14ac:dyDescent="0.2"/>
    <row r="12513" ht="12.75" customHeight="1" x14ac:dyDescent="0.2"/>
    <row r="12514" ht="12.75" customHeight="1" x14ac:dyDescent="0.2"/>
    <row r="12515" ht="12.75" customHeight="1" x14ac:dyDescent="0.2"/>
    <row r="12516" ht="12.75" customHeight="1" x14ac:dyDescent="0.2"/>
    <row r="12517" ht="12.75" customHeight="1" x14ac:dyDescent="0.2"/>
    <row r="12518" ht="12.75" customHeight="1" x14ac:dyDescent="0.2"/>
    <row r="12519" ht="12.75" customHeight="1" x14ac:dyDescent="0.2"/>
    <row r="12520" ht="12.75" customHeight="1" x14ac:dyDescent="0.2"/>
    <row r="12521" ht="12.75" customHeight="1" x14ac:dyDescent="0.2"/>
    <row r="12522" ht="12.75" customHeight="1" x14ac:dyDescent="0.2"/>
    <row r="12523" ht="12.75" customHeight="1" x14ac:dyDescent="0.2"/>
    <row r="12524" ht="12.75" customHeight="1" x14ac:dyDescent="0.2"/>
    <row r="12525" ht="12.75" customHeight="1" x14ac:dyDescent="0.2"/>
    <row r="12526" ht="12.75" customHeight="1" x14ac:dyDescent="0.2"/>
    <row r="12527" ht="12.75" customHeight="1" x14ac:dyDescent="0.2"/>
    <row r="12528" ht="12.75" customHeight="1" x14ac:dyDescent="0.2"/>
    <row r="12529" ht="12.75" customHeight="1" x14ac:dyDescent="0.2"/>
    <row r="12530" ht="12.75" customHeight="1" x14ac:dyDescent="0.2"/>
    <row r="12531" ht="12.75" customHeight="1" x14ac:dyDescent="0.2"/>
    <row r="12532" ht="12.75" customHeight="1" x14ac:dyDescent="0.2"/>
    <row r="12533" ht="12.75" customHeight="1" x14ac:dyDescent="0.2"/>
    <row r="12534" ht="12.75" customHeight="1" x14ac:dyDescent="0.2"/>
    <row r="12535" ht="12.75" customHeight="1" x14ac:dyDescent="0.2"/>
    <row r="12536" ht="12.75" customHeight="1" x14ac:dyDescent="0.2"/>
    <row r="12537" ht="12.75" customHeight="1" x14ac:dyDescent="0.2"/>
    <row r="12538" ht="12.75" customHeight="1" x14ac:dyDescent="0.2"/>
    <row r="12539" ht="12.75" customHeight="1" x14ac:dyDescent="0.2"/>
    <row r="12540" ht="12.75" customHeight="1" x14ac:dyDescent="0.2"/>
    <row r="12541" ht="12.75" customHeight="1" x14ac:dyDescent="0.2"/>
    <row r="12542" ht="12.75" customHeight="1" x14ac:dyDescent="0.2"/>
    <row r="12543" ht="12.75" customHeight="1" x14ac:dyDescent="0.2"/>
    <row r="12544" ht="12.75" customHeight="1" x14ac:dyDescent="0.2"/>
    <row r="12545" ht="12.75" customHeight="1" x14ac:dyDescent="0.2"/>
    <row r="12546" ht="12.75" customHeight="1" x14ac:dyDescent="0.2"/>
    <row r="12547" ht="12.75" customHeight="1" x14ac:dyDescent="0.2"/>
    <row r="12548" ht="12.75" customHeight="1" x14ac:dyDescent="0.2"/>
    <row r="12549" ht="12.75" customHeight="1" x14ac:dyDescent="0.2"/>
    <row r="12550" ht="12.75" customHeight="1" x14ac:dyDescent="0.2"/>
    <row r="12551" ht="12.75" customHeight="1" x14ac:dyDescent="0.2"/>
    <row r="12552" ht="12.75" customHeight="1" x14ac:dyDescent="0.2"/>
    <row r="12553" ht="12.75" customHeight="1" x14ac:dyDescent="0.2"/>
    <row r="12554" ht="12.75" customHeight="1" x14ac:dyDescent="0.2"/>
    <row r="12555" ht="12.75" customHeight="1" x14ac:dyDescent="0.2"/>
    <row r="12556" ht="12.75" customHeight="1" x14ac:dyDescent="0.2"/>
    <row r="12557" ht="12.75" customHeight="1" x14ac:dyDescent="0.2"/>
    <row r="12558" ht="12.75" customHeight="1" x14ac:dyDescent="0.2"/>
    <row r="12559" ht="12.75" customHeight="1" x14ac:dyDescent="0.2"/>
    <row r="12560" ht="12.75" customHeight="1" x14ac:dyDescent="0.2"/>
    <row r="12561" ht="12.75" customHeight="1" x14ac:dyDescent="0.2"/>
    <row r="12562" ht="12.75" customHeight="1" x14ac:dyDescent="0.2"/>
    <row r="12563" ht="12.75" customHeight="1" x14ac:dyDescent="0.2"/>
    <row r="12564" ht="12.75" customHeight="1" x14ac:dyDescent="0.2"/>
    <row r="12565" ht="12.75" customHeight="1" x14ac:dyDescent="0.2"/>
    <row r="12566" ht="12.75" customHeight="1" x14ac:dyDescent="0.2"/>
    <row r="12567" ht="12.75" customHeight="1" x14ac:dyDescent="0.2"/>
    <row r="12568" ht="12.75" customHeight="1" x14ac:dyDescent="0.2"/>
    <row r="12569" ht="12.75" customHeight="1" x14ac:dyDescent="0.2"/>
    <row r="12570" ht="12.75" customHeight="1" x14ac:dyDescent="0.2"/>
    <row r="12571" ht="12.75" customHeight="1" x14ac:dyDescent="0.2"/>
    <row r="12572" ht="12.75" customHeight="1" x14ac:dyDescent="0.2"/>
    <row r="12573" ht="12.75" customHeight="1" x14ac:dyDescent="0.2"/>
    <row r="12574" ht="12.75" customHeight="1" x14ac:dyDescent="0.2"/>
    <row r="12575" ht="12.75" customHeight="1" x14ac:dyDescent="0.2"/>
    <row r="12576" ht="12.75" customHeight="1" x14ac:dyDescent="0.2"/>
    <row r="12577" ht="12.75" customHeight="1" x14ac:dyDescent="0.2"/>
    <row r="12578" ht="12.75" customHeight="1" x14ac:dyDescent="0.2"/>
    <row r="12579" ht="12.75" customHeight="1" x14ac:dyDescent="0.2"/>
    <row r="12580" ht="12.75" customHeight="1" x14ac:dyDescent="0.2"/>
    <row r="12581" ht="12.75" customHeight="1" x14ac:dyDescent="0.2"/>
    <row r="12582" ht="12.75" customHeight="1" x14ac:dyDescent="0.2"/>
    <row r="12583" ht="12.75" customHeight="1" x14ac:dyDescent="0.2"/>
    <row r="12584" ht="12.75" customHeight="1" x14ac:dyDescent="0.2"/>
    <row r="12585" ht="12.75" customHeight="1" x14ac:dyDescent="0.2"/>
    <row r="12586" ht="12.75" customHeight="1" x14ac:dyDescent="0.2"/>
    <row r="12587" ht="12.75" customHeight="1" x14ac:dyDescent="0.2"/>
    <row r="12588" ht="12.75" customHeight="1" x14ac:dyDescent="0.2"/>
    <row r="12589" ht="12.75" customHeight="1" x14ac:dyDescent="0.2"/>
    <row r="12590" ht="12.75" customHeight="1" x14ac:dyDescent="0.2"/>
    <row r="12591" ht="12.75" customHeight="1" x14ac:dyDescent="0.2"/>
    <row r="12592" ht="12.75" customHeight="1" x14ac:dyDescent="0.2"/>
    <row r="12593" ht="12.75" customHeight="1" x14ac:dyDescent="0.2"/>
    <row r="12594" ht="12.75" customHeight="1" x14ac:dyDescent="0.2"/>
    <row r="12595" ht="12.75" customHeight="1" x14ac:dyDescent="0.2"/>
    <row r="12596" ht="12.75" customHeight="1" x14ac:dyDescent="0.2"/>
    <row r="12597" ht="12.75" customHeight="1" x14ac:dyDescent="0.2"/>
    <row r="12598" ht="12.75" customHeight="1" x14ac:dyDescent="0.2"/>
    <row r="12599" ht="12.75" customHeight="1" x14ac:dyDescent="0.2"/>
    <row r="12600" ht="12.75" customHeight="1" x14ac:dyDescent="0.2"/>
    <row r="12601" ht="12.75" customHeight="1" x14ac:dyDescent="0.2"/>
    <row r="12602" ht="12.75" customHeight="1" x14ac:dyDescent="0.2"/>
    <row r="12603" ht="12.75" customHeight="1" x14ac:dyDescent="0.2"/>
    <row r="12604" ht="12.75" customHeight="1" x14ac:dyDescent="0.2"/>
    <row r="12605" ht="12.75" customHeight="1" x14ac:dyDescent="0.2"/>
    <row r="12606" ht="12.75" customHeight="1" x14ac:dyDescent="0.2"/>
    <row r="12607" ht="12.75" customHeight="1" x14ac:dyDescent="0.2"/>
    <row r="12608" ht="12.75" customHeight="1" x14ac:dyDescent="0.2"/>
    <row r="12609" ht="12.75" customHeight="1" x14ac:dyDescent="0.2"/>
    <row r="12610" ht="12.75" customHeight="1" x14ac:dyDescent="0.2"/>
    <row r="12611" ht="12.75" customHeight="1" x14ac:dyDescent="0.2"/>
    <row r="12612" ht="12.75" customHeight="1" x14ac:dyDescent="0.2"/>
    <row r="12613" ht="12.75" customHeight="1" x14ac:dyDescent="0.2"/>
    <row r="12614" ht="12.75" customHeight="1" x14ac:dyDescent="0.2"/>
    <row r="12615" ht="12.75" customHeight="1" x14ac:dyDescent="0.2"/>
    <row r="12616" ht="12.75" customHeight="1" x14ac:dyDescent="0.2"/>
    <row r="12617" ht="12.75" customHeight="1" x14ac:dyDescent="0.2"/>
    <row r="12618" ht="12.75" customHeight="1" x14ac:dyDescent="0.2"/>
    <row r="12619" ht="12.75" customHeight="1" x14ac:dyDescent="0.2"/>
    <row r="12620" ht="12.75" customHeight="1" x14ac:dyDescent="0.2"/>
    <row r="12621" ht="12.75" customHeight="1" x14ac:dyDescent="0.2"/>
    <row r="12622" ht="12.75" customHeight="1" x14ac:dyDescent="0.2"/>
    <row r="12623" ht="12.75" customHeight="1" x14ac:dyDescent="0.2"/>
    <row r="12624" ht="12.75" customHeight="1" x14ac:dyDescent="0.2"/>
    <row r="12625" ht="12.75" customHeight="1" x14ac:dyDescent="0.2"/>
    <row r="12626" ht="12.75" customHeight="1" x14ac:dyDescent="0.2"/>
    <row r="12627" ht="12.75" customHeight="1" x14ac:dyDescent="0.2"/>
    <row r="12628" ht="12.75" customHeight="1" x14ac:dyDescent="0.2"/>
    <row r="12629" ht="12.75" customHeight="1" x14ac:dyDescent="0.2"/>
    <row r="12630" ht="12.75" customHeight="1" x14ac:dyDescent="0.2"/>
    <row r="12631" ht="12.75" customHeight="1" x14ac:dyDescent="0.2"/>
    <row r="12632" ht="12.75" customHeight="1" x14ac:dyDescent="0.2"/>
    <row r="12633" ht="12.75" customHeight="1" x14ac:dyDescent="0.2"/>
    <row r="12634" ht="12.75" customHeight="1" x14ac:dyDescent="0.2"/>
    <row r="12635" ht="12.75" customHeight="1" x14ac:dyDescent="0.2"/>
    <row r="12636" ht="12.75" customHeight="1" x14ac:dyDescent="0.2"/>
    <row r="12637" ht="12.75" customHeight="1" x14ac:dyDescent="0.2"/>
    <row r="12638" ht="12.75" customHeight="1" x14ac:dyDescent="0.2"/>
    <row r="12639" ht="12.75" customHeight="1" x14ac:dyDescent="0.2"/>
    <row r="12640" ht="12.75" customHeight="1" x14ac:dyDescent="0.2"/>
    <row r="12641" ht="12.75" customHeight="1" x14ac:dyDescent="0.2"/>
    <row r="12642" ht="12.75" customHeight="1" x14ac:dyDescent="0.2"/>
    <row r="12643" ht="12.75" customHeight="1" x14ac:dyDescent="0.2"/>
    <row r="12644" ht="12.75" customHeight="1" x14ac:dyDescent="0.2"/>
    <row r="12645" ht="12.75" customHeight="1" x14ac:dyDescent="0.2"/>
    <row r="12646" ht="12.75" customHeight="1" x14ac:dyDescent="0.2"/>
    <row r="12647" ht="12.75" customHeight="1" x14ac:dyDescent="0.2"/>
    <row r="12648" ht="12.75" customHeight="1" x14ac:dyDescent="0.2"/>
    <row r="12649" ht="12.75" customHeight="1" x14ac:dyDescent="0.2"/>
    <row r="12650" ht="12.75" customHeight="1" x14ac:dyDescent="0.2"/>
    <row r="12651" ht="12.75" customHeight="1" x14ac:dyDescent="0.2"/>
    <row r="12652" ht="12.75" customHeight="1" x14ac:dyDescent="0.2"/>
    <row r="12653" ht="12.75" customHeight="1" x14ac:dyDescent="0.2"/>
    <row r="12654" ht="12.75" customHeight="1" x14ac:dyDescent="0.2"/>
    <row r="12655" ht="12.75" customHeight="1" x14ac:dyDescent="0.2"/>
    <row r="12656" ht="12.75" customHeight="1" x14ac:dyDescent="0.2"/>
    <row r="12657" ht="12.75" customHeight="1" x14ac:dyDescent="0.2"/>
    <row r="12658" ht="12.75" customHeight="1" x14ac:dyDescent="0.2"/>
    <row r="12659" ht="12.75" customHeight="1" x14ac:dyDescent="0.2"/>
    <row r="12660" ht="12.75" customHeight="1" x14ac:dyDescent="0.2"/>
    <row r="12661" ht="12.75" customHeight="1" x14ac:dyDescent="0.2"/>
    <row r="12662" ht="12.75" customHeight="1" x14ac:dyDescent="0.2"/>
    <row r="12663" ht="12.75" customHeight="1" x14ac:dyDescent="0.2"/>
    <row r="12664" ht="12.75" customHeight="1" x14ac:dyDescent="0.2"/>
    <row r="12665" ht="12.75" customHeight="1" x14ac:dyDescent="0.2"/>
    <row r="12666" ht="12.75" customHeight="1" x14ac:dyDescent="0.2"/>
    <row r="12667" ht="12.75" customHeight="1" x14ac:dyDescent="0.2"/>
    <row r="12668" ht="12.75" customHeight="1" x14ac:dyDescent="0.2"/>
    <row r="12669" ht="12.75" customHeight="1" x14ac:dyDescent="0.2"/>
    <row r="12670" ht="12.75" customHeight="1" x14ac:dyDescent="0.2"/>
    <row r="12671" ht="12.75" customHeight="1" x14ac:dyDescent="0.2"/>
    <row r="12672" ht="12.75" customHeight="1" x14ac:dyDescent="0.2"/>
    <row r="12673" ht="12.75" customHeight="1" x14ac:dyDescent="0.2"/>
    <row r="12674" ht="12.75" customHeight="1" x14ac:dyDescent="0.2"/>
    <row r="12675" ht="12.75" customHeight="1" x14ac:dyDescent="0.2"/>
    <row r="12676" ht="12.75" customHeight="1" x14ac:dyDescent="0.2"/>
    <row r="12677" ht="12.75" customHeight="1" x14ac:dyDescent="0.2"/>
    <row r="12678" ht="12.75" customHeight="1" x14ac:dyDescent="0.2"/>
    <row r="12679" ht="12.75" customHeight="1" x14ac:dyDescent="0.2"/>
    <row r="12680" ht="12.75" customHeight="1" x14ac:dyDescent="0.2"/>
    <row r="12681" ht="12.75" customHeight="1" x14ac:dyDescent="0.2"/>
    <row r="12682" ht="12.75" customHeight="1" x14ac:dyDescent="0.2"/>
    <row r="12683" ht="12.75" customHeight="1" x14ac:dyDescent="0.2"/>
    <row r="12684" ht="12.75" customHeight="1" x14ac:dyDescent="0.2"/>
    <row r="12685" ht="12.75" customHeight="1" x14ac:dyDescent="0.2"/>
    <row r="12686" ht="12.75" customHeight="1" x14ac:dyDescent="0.2"/>
    <row r="12687" ht="12.75" customHeight="1" x14ac:dyDescent="0.2"/>
    <row r="12688" ht="12.75" customHeight="1" x14ac:dyDescent="0.2"/>
    <row r="12689" ht="12.75" customHeight="1" x14ac:dyDescent="0.2"/>
    <row r="12690" ht="12.75" customHeight="1" x14ac:dyDescent="0.2"/>
    <row r="12691" ht="12.75" customHeight="1" x14ac:dyDescent="0.2"/>
    <row r="12692" ht="12.75" customHeight="1" x14ac:dyDescent="0.2"/>
    <row r="12693" ht="12.75" customHeight="1" x14ac:dyDescent="0.2"/>
    <row r="12694" ht="12.75" customHeight="1" x14ac:dyDescent="0.2"/>
    <row r="12695" ht="12.75" customHeight="1" x14ac:dyDescent="0.2"/>
    <row r="12696" ht="12.75" customHeight="1" x14ac:dyDescent="0.2"/>
    <row r="12697" ht="12.75" customHeight="1" x14ac:dyDescent="0.2"/>
    <row r="12698" ht="12.75" customHeight="1" x14ac:dyDescent="0.2"/>
    <row r="12699" ht="12.75" customHeight="1" x14ac:dyDescent="0.2"/>
    <row r="12700" ht="12.75" customHeight="1" x14ac:dyDescent="0.2"/>
    <row r="12701" ht="12.75" customHeight="1" x14ac:dyDescent="0.2"/>
    <row r="12702" ht="12.75" customHeight="1" x14ac:dyDescent="0.2"/>
    <row r="12703" ht="12.75" customHeight="1" x14ac:dyDescent="0.2"/>
    <row r="12704" ht="12.75" customHeight="1" x14ac:dyDescent="0.2"/>
    <row r="12705" ht="12.75" customHeight="1" x14ac:dyDescent="0.2"/>
    <row r="12706" ht="12.75" customHeight="1" x14ac:dyDescent="0.2"/>
    <row r="12707" ht="12.75" customHeight="1" x14ac:dyDescent="0.2"/>
    <row r="12708" ht="12.75" customHeight="1" x14ac:dyDescent="0.2"/>
    <row r="12709" ht="12.75" customHeight="1" x14ac:dyDescent="0.2"/>
    <row r="12710" ht="12.75" customHeight="1" x14ac:dyDescent="0.2"/>
    <row r="12711" ht="12.75" customHeight="1" x14ac:dyDescent="0.2"/>
    <row r="12712" ht="12.75" customHeight="1" x14ac:dyDescent="0.2"/>
    <row r="12713" ht="12.75" customHeight="1" x14ac:dyDescent="0.2"/>
    <row r="12714" ht="12.75" customHeight="1" x14ac:dyDescent="0.2"/>
    <row r="12715" ht="12.75" customHeight="1" x14ac:dyDescent="0.2"/>
    <row r="12716" ht="12.75" customHeight="1" x14ac:dyDescent="0.2"/>
    <row r="12717" ht="12.75" customHeight="1" x14ac:dyDescent="0.2"/>
    <row r="12718" ht="12.75" customHeight="1" x14ac:dyDescent="0.2"/>
    <row r="12719" ht="12.75" customHeight="1" x14ac:dyDescent="0.2"/>
    <row r="12720" ht="12.75" customHeight="1" x14ac:dyDescent="0.2"/>
    <row r="12721" ht="12.75" customHeight="1" x14ac:dyDescent="0.2"/>
    <row r="12722" ht="12.75" customHeight="1" x14ac:dyDescent="0.2"/>
    <row r="12723" ht="12.75" customHeight="1" x14ac:dyDescent="0.2"/>
    <row r="12724" ht="12.75" customHeight="1" x14ac:dyDescent="0.2"/>
    <row r="12725" ht="12.75" customHeight="1" x14ac:dyDescent="0.2"/>
    <row r="12726" ht="12.75" customHeight="1" x14ac:dyDescent="0.2"/>
    <row r="12727" ht="12.75" customHeight="1" x14ac:dyDescent="0.2"/>
    <row r="12728" ht="12.75" customHeight="1" x14ac:dyDescent="0.2"/>
    <row r="12729" ht="12.75" customHeight="1" x14ac:dyDescent="0.2"/>
    <row r="12730" ht="12.75" customHeight="1" x14ac:dyDescent="0.2"/>
    <row r="12731" ht="12.75" customHeight="1" x14ac:dyDescent="0.2"/>
    <row r="12732" ht="12.75" customHeight="1" x14ac:dyDescent="0.2"/>
    <row r="12733" ht="12.75" customHeight="1" x14ac:dyDescent="0.2"/>
    <row r="12734" ht="12.75" customHeight="1" x14ac:dyDescent="0.2"/>
    <row r="12735" ht="12.75" customHeight="1" x14ac:dyDescent="0.2"/>
    <row r="12736" ht="12.75" customHeight="1" x14ac:dyDescent="0.2"/>
    <row r="12737" ht="12.75" customHeight="1" x14ac:dyDescent="0.2"/>
    <row r="12738" ht="12.75" customHeight="1" x14ac:dyDescent="0.2"/>
    <row r="12739" ht="12.75" customHeight="1" x14ac:dyDescent="0.2"/>
    <row r="12740" ht="12.75" customHeight="1" x14ac:dyDescent="0.2"/>
    <row r="12741" ht="12.75" customHeight="1" x14ac:dyDescent="0.2"/>
    <row r="12742" ht="12.75" customHeight="1" x14ac:dyDescent="0.2"/>
    <row r="12743" ht="12.75" customHeight="1" x14ac:dyDescent="0.2"/>
    <row r="12744" ht="12.75" customHeight="1" x14ac:dyDescent="0.2"/>
    <row r="12745" ht="12.75" customHeight="1" x14ac:dyDescent="0.2"/>
    <row r="12746" ht="12.75" customHeight="1" x14ac:dyDescent="0.2"/>
    <row r="12747" ht="12.75" customHeight="1" x14ac:dyDescent="0.2"/>
    <row r="12748" ht="12.75" customHeight="1" x14ac:dyDescent="0.2"/>
    <row r="12749" ht="12.75" customHeight="1" x14ac:dyDescent="0.2"/>
    <row r="12750" ht="12.75" customHeight="1" x14ac:dyDescent="0.2"/>
    <row r="12751" ht="12.75" customHeight="1" x14ac:dyDescent="0.2"/>
    <row r="12752" ht="12.75" customHeight="1" x14ac:dyDescent="0.2"/>
    <row r="12753" ht="12.75" customHeight="1" x14ac:dyDescent="0.2"/>
    <row r="12754" ht="12.75" customHeight="1" x14ac:dyDescent="0.2"/>
    <row r="12755" ht="12.75" customHeight="1" x14ac:dyDescent="0.2"/>
    <row r="12756" ht="12.75" customHeight="1" x14ac:dyDescent="0.2"/>
    <row r="12757" ht="12.75" customHeight="1" x14ac:dyDescent="0.2"/>
    <row r="12758" ht="12.75" customHeight="1" x14ac:dyDescent="0.2"/>
    <row r="12759" ht="12.75" customHeight="1" x14ac:dyDescent="0.2"/>
    <row r="12760" ht="12.75" customHeight="1" x14ac:dyDescent="0.2"/>
    <row r="12761" ht="12.75" customHeight="1" x14ac:dyDescent="0.2"/>
    <row r="12762" ht="12.75" customHeight="1" x14ac:dyDescent="0.2"/>
    <row r="12763" ht="12.75" customHeight="1" x14ac:dyDescent="0.2"/>
    <row r="12764" ht="12.75" customHeight="1" x14ac:dyDescent="0.2"/>
    <row r="12765" ht="12.75" customHeight="1" x14ac:dyDescent="0.2"/>
    <row r="12766" ht="12.75" customHeight="1" x14ac:dyDescent="0.2"/>
    <row r="12767" ht="12.75" customHeight="1" x14ac:dyDescent="0.2"/>
    <row r="12768" ht="12.75" customHeight="1" x14ac:dyDescent="0.2"/>
    <row r="12769" ht="12.75" customHeight="1" x14ac:dyDescent="0.2"/>
    <row r="12770" ht="12.75" customHeight="1" x14ac:dyDescent="0.2"/>
    <row r="12771" ht="12.75" customHeight="1" x14ac:dyDescent="0.2"/>
    <row r="12772" ht="12.75" customHeight="1" x14ac:dyDescent="0.2"/>
    <row r="12773" ht="12.75" customHeight="1" x14ac:dyDescent="0.2"/>
    <row r="12774" ht="12.75" customHeight="1" x14ac:dyDescent="0.2"/>
    <row r="12775" ht="12.75" customHeight="1" x14ac:dyDescent="0.2"/>
    <row r="12776" ht="12.75" customHeight="1" x14ac:dyDescent="0.2"/>
    <row r="12777" ht="12.75" customHeight="1" x14ac:dyDescent="0.2"/>
    <row r="12778" ht="12.75" customHeight="1" x14ac:dyDescent="0.2"/>
    <row r="12779" ht="12.75" customHeight="1" x14ac:dyDescent="0.2"/>
    <row r="12780" ht="12.75" customHeight="1" x14ac:dyDescent="0.2"/>
    <row r="12781" ht="12.75" customHeight="1" x14ac:dyDescent="0.2"/>
    <row r="12782" ht="12.75" customHeight="1" x14ac:dyDescent="0.2"/>
    <row r="12783" ht="12.75" customHeight="1" x14ac:dyDescent="0.2"/>
    <row r="12784" ht="12.75" customHeight="1" x14ac:dyDescent="0.2"/>
    <row r="12785" ht="12.75" customHeight="1" x14ac:dyDescent="0.2"/>
    <row r="12786" ht="12.75" customHeight="1" x14ac:dyDescent="0.2"/>
    <row r="12787" ht="12.75" customHeight="1" x14ac:dyDescent="0.2"/>
    <row r="12788" ht="12.75" customHeight="1" x14ac:dyDescent="0.2"/>
    <row r="12789" ht="12.75" customHeight="1" x14ac:dyDescent="0.2"/>
    <row r="12790" ht="12.75" customHeight="1" x14ac:dyDescent="0.2"/>
    <row r="12791" ht="12.75" customHeight="1" x14ac:dyDescent="0.2"/>
    <row r="12792" ht="12.75" customHeight="1" x14ac:dyDescent="0.2"/>
    <row r="12793" ht="12.75" customHeight="1" x14ac:dyDescent="0.2"/>
    <row r="12794" ht="12.75" customHeight="1" x14ac:dyDescent="0.2"/>
    <row r="12795" ht="12.75" customHeight="1" x14ac:dyDescent="0.2"/>
    <row r="12796" ht="12.75" customHeight="1" x14ac:dyDescent="0.2"/>
    <row r="12797" ht="12.75" customHeight="1" x14ac:dyDescent="0.2"/>
    <row r="12798" ht="12.75" customHeight="1" x14ac:dyDescent="0.2"/>
    <row r="12799" ht="12.75" customHeight="1" x14ac:dyDescent="0.2"/>
    <row r="12800" ht="12.75" customHeight="1" x14ac:dyDescent="0.2"/>
    <row r="12801" ht="12.75" customHeight="1" x14ac:dyDescent="0.2"/>
    <row r="12802" ht="12.75" customHeight="1" x14ac:dyDescent="0.2"/>
    <row r="12803" ht="12.75" customHeight="1" x14ac:dyDescent="0.2"/>
    <row r="12804" ht="12.75" customHeight="1" x14ac:dyDescent="0.2"/>
    <row r="12805" ht="12.75" customHeight="1" x14ac:dyDescent="0.2"/>
    <row r="12806" ht="12.75" customHeight="1" x14ac:dyDescent="0.2"/>
    <row r="12807" ht="12.75" customHeight="1" x14ac:dyDescent="0.2"/>
    <row r="12808" ht="12.75" customHeight="1" x14ac:dyDescent="0.2"/>
    <row r="12809" ht="12.75" customHeight="1" x14ac:dyDescent="0.2"/>
    <row r="12810" ht="12.75" customHeight="1" x14ac:dyDescent="0.2"/>
    <row r="12811" ht="12.75" customHeight="1" x14ac:dyDescent="0.2"/>
    <row r="12812" ht="12.75" customHeight="1" x14ac:dyDescent="0.2"/>
    <row r="12813" ht="12.75" customHeight="1" x14ac:dyDescent="0.2"/>
    <row r="12814" ht="12.75" customHeight="1" x14ac:dyDescent="0.2"/>
    <row r="12815" ht="12.75" customHeight="1" x14ac:dyDescent="0.2"/>
    <row r="12816" ht="12.75" customHeight="1" x14ac:dyDescent="0.2"/>
    <row r="12817" ht="12.75" customHeight="1" x14ac:dyDescent="0.2"/>
    <row r="12818" ht="12.75" customHeight="1" x14ac:dyDescent="0.2"/>
    <row r="12819" ht="12.75" customHeight="1" x14ac:dyDescent="0.2"/>
    <row r="12820" ht="12.75" customHeight="1" x14ac:dyDescent="0.2"/>
    <row r="12821" ht="12.75" customHeight="1" x14ac:dyDescent="0.2"/>
    <row r="12822" ht="12.75" customHeight="1" x14ac:dyDescent="0.2"/>
    <row r="12823" ht="12.75" customHeight="1" x14ac:dyDescent="0.2"/>
    <row r="12824" ht="12.75" customHeight="1" x14ac:dyDescent="0.2"/>
    <row r="12825" ht="12.75" customHeight="1" x14ac:dyDescent="0.2"/>
    <row r="12826" ht="12.75" customHeight="1" x14ac:dyDescent="0.2"/>
    <row r="12827" ht="12.75" customHeight="1" x14ac:dyDescent="0.2"/>
    <row r="12828" ht="12.75" customHeight="1" x14ac:dyDescent="0.2"/>
    <row r="12829" ht="12.75" customHeight="1" x14ac:dyDescent="0.2"/>
    <row r="12830" ht="12.75" customHeight="1" x14ac:dyDescent="0.2"/>
    <row r="12831" ht="12.75" customHeight="1" x14ac:dyDescent="0.2"/>
    <row r="12832" ht="12.75" customHeight="1" x14ac:dyDescent="0.2"/>
    <row r="12833" ht="12.75" customHeight="1" x14ac:dyDescent="0.2"/>
    <row r="12834" ht="12.75" customHeight="1" x14ac:dyDescent="0.2"/>
    <row r="12835" ht="12.75" customHeight="1" x14ac:dyDescent="0.2"/>
    <row r="12836" ht="12.75" customHeight="1" x14ac:dyDescent="0.2"/>
    <row r="12837" ht="12.75" customHeight="1" x14ac:dyDescent="0.2"/>
    <row r="12838" ht="12.75" customHeight="1" x14ac:dyDescent="0.2"/>
    <row r="12839" ht="12.75" customHeight="1" x14ac:dyDescent="0.2"/>
    <row r="12840" ht="12.75" customHeight="1" x14ac:dyDescent="0.2"/>
    <row r="12841" ht="12.75" customHeight="1" x14ac:dyDescent="0.2"/>
    <row r="12842" ht="12.75" customHeight="1" x14ac:dyDescent="0.2"/>
    <row r="12843" ht="12.75" customHeight="1" x14ac:dyDescent="0.2"/>
    <row r="12844" ht="12.75" customHeight="1" x14ac:dyDescent="0.2"/>
    <row r="12845" ht="12.75" customHeight="1" x14ac:dyDescent="0.2"/>
    <row r="12846" ht="12.75" customHeight="1" x14ac:dyDescent="0.2"/>
    <row r="12847" ht="12.75" customHeight="1" x14ac:dyDescent="0.2"/>
    <row r="12848" ht="12.75" customHeight="1" x14ac:dyDescent="0.2"/>
    <row r="12849" ht="12.75" customHeight="1" x14ac:dyDescent="0.2"/>
    <row r="12850" ht="12.75" customHeight="1" x14ac:dyDescent="0.2"/>
    <row r="12851" ht="12.75" customHeight="1" x14ac:dyDescent="0.2"/>
    <row r="12852" ht="12.75" customHeight="1" x14ac:dyDescent="0.2"/>
    <row r="12853" ht="12.75" customHeight="1" x14ac:dyDescent="0.2"/>
    <row r="12854" ht="12.75" customHeight="1" x14ac:dyDescent="0.2"/>
    <row r="12855" ht="12.75" customHeight="1" x14ac:dyDescent="0.2"/>
    <row r="12856" ht="12.75" customHeight="1" x14ac:dyDescent="0.2"/>
    <row r="12857" ht="12.75" customHeight="1" x14ac:dyDescent="0.2"/>
    <row r="12858" ht="12.75" customHeight="1" x14ac:dyDescent="0.2"/>
    <row r="12859" ht="12.75" customHeight="1" x14ac:dyDescent="0.2"/>
    <row r="12860" ht="12.75" customHeight="1" x14ac:dyDescent="0.2"/>
    <row r="12861" ht="12.75" customHeight="1" x14ac:dyDescent="0.2"/>
    <row r="12862" ht="12.75" customHeight="1" x14ac:dyDescent="0.2"/>
    <row r="12863" ht="12.75" customHeight="1" x14ac:dyDescent="0.2"/>
    <row r="12864" ht="12.75" customHeight="1" x14ac:dyDescent="0.2"/>
    <row r="12865" ht="12.75" customHeight="1" x14ac:dyDescent="0.2"/>
    <row r="12866" ht="12.75" customHeight="1" x14ac:dyDescent="0.2"/>
    <row r="12867" ht="12.75" customHeight="1" x14ac:dyDescent="0.2"/>
    <row r="12868" ht="12.75" customHeight="1" x14ac:dyDescent="0.2"/>
    <row r="12869" ht="12.75" customHeight="1" x14ac:dyDescent="0.2"/>
    <row r="12870" ht="12.75" customHeight="1" x14ac:dyDescent="0.2"/>
    <row r="12871" ht="12.75" customHeight="1" x14ac:dyDescent="0.2"/>
    <row r="12872" ht="12.75" customHeight="1" x14ac:dyDescent="0.2"/>
    <row r="12873" ht="12.75" customHeight="1" x14ac:dyDescent="0.2"/>
    <row r="12874" ht="12.75" customHeight="1" x14ac:dyDescent="0.2"/>
    <row r="12875" ht="12.75" customHeight="1" x14ac:dyDescent="0.2"/>
    <row r="12876" ht="12.75" customHeight="1" x14ac:dyDescent="0.2"/>
    <row r="12877" ht="12.75" customHeight="1" x14ac:dyDescent="0.2"/>
    <row r="12878" ht="12.75" customHeight="1" x14ac:dyDescent="0.2"/>
    <row r="12879" ht="12.75" customHeight="1" x14ac:dyDescent="0.2"/>
    <row r="12880" ht="12.75" customHeight="1" x14ac:dyDescent="0.2"/>
    <row r="12881" ht="12.75" customHeight="1" x14ac:dyDescent="0.2"/>
    <row r="12882" ht="12.75" customHeight="1" x14ac:dyDescent="0.2"/>
    <row r="12883" ht="12.75" customHeight="1" x14ac:dyDescent="0.2"/>
    <row r="12884" ht="12.75" customHeight="1" x14ac:dyDescent="0.2"/>
    <row r="12885" ht="12.75" customHeight="1" x14ac:dyDescent="0.2"/>
    <row r="12886" ht="12.75" customHeight="1" x14ac:dyDescent="0.2"/>
    <row r="12887" ht="12.75" customHeight="1" x14ac:dyDescent="0.2"/>
    <row r="12888" ht="12.75" customHeight="1" x14ac:dyDescent="0.2"/>
    <row r="12889" ht="12.75" customHeight="1" x14ac:dyDescent="0.2"/>
    <row r="12890" ht="12.75" customHeight="1" x14ac:dyDescent="0.2"/>
    <row r="12891" ht="12.75" customHeight="1" x14ac:dyDescent="0.2"/>
    <row r="12892" ht="12.75" customHeight="1" x14ac:dyDescent="0.2"/>
    <row r="12893" ht="12.75" customHeight="1" x14ac:dyDescent="0.2"/>
    <row r="12894" ht="12.75" customHeight="1" x14ac:dyDescent="0.2"/>
    <row r="12895" ht="12.75" customHeight="1" x14ac:dyDescent="0.2"/>
    <row r="12896" ht="12.75" customHeight="1" x14ac:dyDescent="0.2"/>
    <row r="12897" ht="12.75" customHeight="1" x14ac:dyDescent="0.2"/>
    <row r="12898" ht="12.75" customHeight="1" x14ac:dyDescent="0.2"/>
    <row r="12899" ht="12.75" customHeight="1" x14ac:dyDescent="0.2"/>
    <row r="12900" ht="12.75" customHeight="1" x14ac:dyDescent="0.2"/>
    <row r="12901" ht="12.75" customHeight="1" x14ac:dyDescent="0.2"/>
    <row r="12902" ht="12.75" customHeight="1" x14ac:dyDescent="0.2"/>
    <row r="12903" ht="12.75" customHeight="1" x14ac:dyDescent="0.2"/>
    <row r="12904" ht="12.75" customHeight="1" x14ac:dyDescent="0.2"/>
    <row r="12905" ht="12.75" customHeight="1" x14ac:dyDescent="0.2"/>
    <row r="12906" ht="12.75" customHeight="1" x14ac:dyDescent="0.2"/>
    <row r="12907" ht="12.75" customHeight="1" x14ac:dyDescent="0.2"/>
    <row r="12908" ht="12.75" customHeight="1" x14ac:dyDescent="0.2"/>
    <row r="12909" ht="12.75" customHeight="1" x14ac:dyDescent="0.2"/>
    <row r="12910" ht="12.75" customHeight="1" x14ac:dyDescent="0.2"/>
    <row r="12911" ht="12.75" customHeight="1" x14ac:dyDescent="0.2"/>
    <row r="12912" ht="12.75" customHeight="1" x14ac:dyDescent="0.2"/>
    <row r="12913" ht="12.75" customHeight="1" x14ac:dyDescent="0.2"/>
    <row r="12914" ht="12.75" customHeight="1" x14ac:dyDescent="0.2"/>
    <row r="12915" ht="12.75" customHeight="1" x14ac:dyDescent="0.2"/>
    <row r="12916" ht="12.75" customHeight="1" x14ac:dyDescent="0.2"/>
    <row r="12917" ht="12.75" customHeight="1" x14ac:dyDescent="0.2"/>
    <row r="12918" ht="12.75" customHeight="1" x14ac:dyDescent="0.2"/>
    <row r="12919" ht="12.75" customHeight="1" x14ac:dyDescent="0.2"/>
    <row r="12920" ht="12.75" customHeight="1" x14ac:dyDescent="0.2"/>
    <row r="12921" ht="12.75" customHeight="1" x14ac:dyDescent="0.2"/>
    <row r="12922" ht="12.75" customHeight="1" x14ac:dyDescent="0.2"/>
    <row r="12923" ht="12.75" customHeight="1" x14ac:dyDescent="0.2"/>
    <row r="12924" ht="12.75" customHeight="1" x14ac:dyDescent="0.2"/>
    <row r="12925" ht="12.75" customHeight="1" x14ac:dyDescent="0.2"/>
    <row r="12926" ht="12.75" customHeight="1" x14ac:dyDescent="0.2"/>
    <row r="12927" ht="12.75" customHeight="1" x14ac:dyDescent="0.2"/>
    <row r="12928" ht="12.75" customHeight="1" x14ac:dyDescent="0.2"/>
    <row r="12929" ht="12.75" customHeight="1" x14ac:dyDescent="0.2"/>
    <row r="12930" ht="12.75" customHeight="1" x14ac:dyDescent="0.2"/>
    <row r="12931" ht="12.75" customHeight="1" x14ac:dyDescent="0.2"/>
    <row r="12932" ht="12.75" customHeight="1" x14ac:dyDescent="0.2"/>
    <row r="12933" ht="12.75" customHeight="1" x14ac:dyDescent="0.2"/>
    <row r="12934" ht="12.75" customHeight="1" x14ac:dyDescent="0.2"/>
    <row r="12935" ht="12.75" customHeight="1" x14ac:dyDescent="0.2"/>
    <row r="12936" ht="12.75" customHeight="1" x14ac:dyDescent="0.2"/>
    <row r="12937" ht="12.75" customHeight="1" x14ac:dyDescent="0.2"/>
    <row r="12938" ht="12.75" customHeight="1" x14ac:dyDescent="0.2"/>
    <row r="12939" ht="12.75" customHeight="1" x14ac:dyDescent="0.2"/>
    <row r="12940" ht="12.75" customHeight="1" x14ac:dyDescent="0.2"/>
    <row r="12941" ht="12.75" customHeight="1" x14ac:dyDescent="0.2"/>
    <row r="12942" ht="12.75" customHeight="1" x14ac:dyDescent="0.2"/>
    <row r="12943" ht="12.75" customHeight="1" x14ac:dyDescent="0.2"/>
    <row r="12944" ht="12.75" customHeight="1" x14ac:dyDescent="0.2"/>
    <row r="12945" ht="12.75" customHeight="1" x14ac:dyDescent="0.2"/>
    <row r="12946" ht="12.75" customHeight="1" x14ac:dyDescent="0.2"/>
    <row r="12947" ht="12.75" customHeight="1" x14ac:dyDescent="0.2"/>
    <row r="12948" ht="12.75" customHeight="1" x14ac:dyDescent="0.2"/>
    <row r="12949" ht="12.75" customHeight="1" x14ac:dyDescent="0.2"/>
    <row r="12950" ht="12.75" customHeight="1" x14ac:dyDescent="0.2"/>
    <row r="12951" ht="12.75" customHeight="1" x14ac:dyDescent="0.2"/>
    <row r="12952" ht="12.75" customHeight="1" x14ac:dyDescent="0.2"/>
    <row r="12953" ht="12.75" customHeight="1" x14ac:dyDescent="0.2"/>
    <row r="12954" ht="12.75" customHeight="1" x14ac:dyDescent="0.2"/>
    <row r="12955" ht="12.75" customHeight="1" x14ac:dyDescent="0.2"/>
    <row r="12956" ht="12.75" customHeight="1" x14ac:dyDescent="0.2"/>
    <row r="12957" ht="12.75" customHeight="1" x14ac:dyDescent="0.2"/>
    <row r="12958" ht="12.75" customHeight="1" x14ac:dyDescent="0.2"/>
    <row r="12959" ht="12.75" customHeight="1" x14ac:dyDescent="0.2"/>
    <row r="12960" ht="12.75" customHeight="1" x14ac:dyDescent="0.2"/>
    <row r="12961" ht="12.75" customHeight="1" x14ac:dyDescent="0.2"/>
    <row r="12962" ht="12.75" customHeight="1" x14ac:dyDescent="0.2"/>
    <row r="12963" ht="12.75" customHeight="1" x14ac:dyDescent="0.2"/>
    <row r="12964" ht="12.75" customHeight="1" x14ac:dyDescent="0.2"/>
    <row r="12965" ht="12.75" customHeight="1" x14ac:dyDescent="0.2"/>
    <row r="12966" ht="12.75" customHeight="1" x14ac:dyDescent="0.2"/>
    <row r="12967" ht="12.75" customHeight="1" x14ac:dyDescent="0.2"/>
    <row r="12968" ht="12.75" customHeight="1" x14ac:dyDescent="0.2"/>
    <row r="12969" ht="12.75" customHeight="1" x14ac:dyDescent="0.2"/>
    <row r="12970" ht="12.75" customHeight="1" x14ac:dyDescent="0.2"/>
    <row r="12971" ht="12.75" customHeight="1" x14ac:dyDescent="0.2"/>
    <row r="12972" ht="12.75" customHeight="1" x14ac:dyDescent="0.2"/>
    <row r="12973" ht="12.75" customHeight="1" x14ac:dyDescent="0.2"/>
    <row r="12974" ht="12.75" customHeight="1" x14ac:dyDescent="0.2"/>
    <row r="12975" ht="12.75" customHeight="1" x14ac:dyDescent="0.2"/>
    <row r="12976" ht="12.75" customHeight="1" x14ac:dyDescent="0.2"/>
    <row r="12977" ht="12.75" customHeight="1" x14ac:dyDescent="0.2"/>
    <row r="12978" ht="12.75" customHeight="1" x14ac:dyDescent="0.2"/>
    <row r="12979" ht="12.75" customHeight="1" x14ac:dyDescent="0.2"/>
    <row r="12980" ht="12.75" customHeight="1" x14ac:dyDescent="0.2"/>
    <row r="12981" ht="12.75" customHeight="1" x14ac:dyDescent="0.2"/>
    <row r="12982" ht="12.75" customHeight="1" x14ac:dyDescent="0.2"/>
    <row r="12983" ht="12.75" customHeight="1" x14ac:dyDescent="0.2"/>
    <row r="12984" ht="12.75" customHeight="1" x14ac:dyDescent="0.2"/>
    <row r="12985" ht="12.75" customHeight="1" x14ac:dyDescent="0.2"/>
    <row r="12986" ht="12.75" customHeight="1" x14ac:dyDescent="0.2"/>
    <row r="12987" ht="12.75" customHeight="1" x14ac:dyDescent="0.2"/>
    <row r="12988" ht="12.75" customHeight="1" x14ac:dyDescent="0.2"/>
    <row r="12989" ht="12.75" customHeight="1" x14ac:dyDescent="0.2"/>
    <row r="12990" ht="12.75" customHeight="1" x14ac:dyDescent="0.2"/>
    <row r="12991" ht="12.75" customHeight="1" x14ac:dyDescent="0.2"/>
    <row r="12992" ht="12.75" customHeight="1" x14ac:dyDescent="0.2"/>
    <row r="12993" ht="12.75" customHeight="1" x14ac:dyDescent="0.2"/>
    <row r="12994" ht="12.75" customHeight="1" x14ac:dyDescent="0.2"/>
    <row r="12995" ht="12.75" customHeight="1" x14ac:dyDescent="0.2"/>
    <row r="12996" ht="12.75" customHeight="1" x14ac:dyDescent="0.2"/>
    <row r="12997" ht="12.75" customHeight="1" x14ac:dyDescent="0.2"/>
    <row r="12998" ht="12.75" customHeight="1" x14ac:dyDescent="0.2"/>
    <row r="12999" ht="12.75" customHeight="1" x14ac:dyDescent="0.2"/>
    <row r="13000" ht="12.75" customHeight="1" x14ac:dyDescent="0.2"/>
    <row r="13001" ht="12.75" customHeight="1" x14ac:dyDescent="0.2"/>
    <row r="13002" ht="12.75" customHeight="1" x14ac:dyDescent="0.2"/>
    <row r="13003" ht="12.75" customHeight="1" x14ac:dyDescent="0.2"/>
    <row r="13004" ht="12.75" customHeight="1" x14ac:dyDescent="0.2"/>
    <row r="13005" ht="12.75" customHeight="1" x14ac:dyDescent="0.2"/>
    <row r="13006" ht="12.75" customHeight="1" x14ac:dyDescent="0.2"/>
    <row r="13007" ht="12.75" customHeight="1" x14ac:dyDescent="0.2"/>
    <row r="13008" ht="12.75" customHeight="1" x14ac:dyDescent="0.2"/>
    <row r="13009" ht="12.75" customHeight="1" x14ac:dyDescent="0.2"/>
    <row r="13010" ht="12.75" customHeight="1" x14ac:dyDescent="0.2"/>
    <row r="13011" ht="12.75" customHeight="1" x14ac:dyDescent="0.2"/>
    <row r="13012" ht="12.75" customHeight="1" x14ac:dyDescent="0.2"/>
    <row r="13013" ht="12.75" customHeight="1" x14ac:dyDescent="0.2"/>
    <row r="13014" ht="12.75" customHeight="1" x14ac:dyDescent="0.2"/>
    <row r="13015" ht="12.75" customHeight="1" x14ac:dyDescent="0.2"/>
    <row r="13016" ht="12.75" customHeight="1" x14ac:dyDescent="0.2"/>
    <row r="13017" ht="12.75" customHeight="1" x14ac:dyDescent="0.2"/>
    <row r="13018" ht="12.75" customHeight="1" x14ac:dyDescent="0.2"/>
    <row r="13019" ht="12.75" customHeight="1" x14ac:dyDescent="0.2"/>
    <row r="13020" ht="12.75" customHeight="1" x14ac:dyDescent="0.2"/>
    <row r="13021" ht="12.75" customHeight="1" x14ac:dyDescent="0.2"/>
    <row r="13022" ht="12.75" customHeight="1" x14ac:dyDescent="0.2"/>
    <row r="13023" ht="12.75" customHeight="1" x14ac:dyDescent="0.2"/>
    <row r="13024" ht="12.75" customHeight="1" x14ac:dyDescent="0.2"/>
    <row r="13025" ht="12.75" customHeight="1" x14ac:dyDescent="0.2"/>
    <row r="13026" ht="12.75" customHeight="1" x14ac:dyDescent="0.2"/>
    <row r="13027" ht="12.75" customHeight="1" x14ac:dyDescent="0.2"/>
    <row r="13028" ht="12.75" customHeight="1" x14ac:dyDescent="0.2"/>
    <row r="13029" ht="12.75" customHeight="1" x14ac:dyDescent="0.2"/>
    <row r="13030" ht="12.75" customHeight="1" x14ac:dyDescent="0.2"/>
    <row r="13031" ht="12.75" customHeight="1" x14ac:dyDescent="0.2"/>
    <row r="13032" ht="12.75" customHeight="1" x14ac:dyDescent="0.2"/>
    <row r="13033" ht="12.75" customHeight="1" x14ac:dyDescent="0.2"/>
    <row r="13034" ht="12.75" customHeight="1" x14ac:dyDescent="0.2"/>
    <row r="13035" ht="12.75" customHeight="1" x14ac:dyDescent="0.2"/>
    <row r="13036" ht="12.75" customHeight="1" x14ac:dyDescent="0.2"/>
    <row r="13037" ht="12.75" customHeight="1" x14ac:dyDescent="0.2"/>
    <row r="13038" ht="12.75" customHeight="1" x14ac:dyDescent="0.2"/>
    <row r="13039" ht="12.75" customHeight="1" x14ac:dyDescent="0.2"/>
    <row r="13040" ht="12.75" customHeight="1" x14ac:dyDescent="0.2"/>
    <row r="13041" ht="12.75" customHeight="1" x14ac:dyDescent="0.2"/>
    <row r="13042" ht="12.75" customHeight="1" x14ac:dyDescent="0.2"/>
    <row r="13043" ht="12.75" customHeight="1" x14ac:dyDescent="0.2"/>
    <row r="13044" ht="12.75" customHeight="1" x14ac:dyDescent="0.2"/>
    <row r="13045" ht="12.75" customHeight="1" x14ac:dyDescent="0.2"/>
    <row r="13046" ht="12.75" customHeight="1" x14ac:dyDescent="0.2"/>
    <row r="13047" ht="12.75" customHeight="1" x14ac:dyDescent="0.2"/>
    <row r="13048" ht="12.75" customHeight="1" x14ac:dyDescent="0.2"/>
    <row r="13049" ht="12.75" customHeight="1" x14ac:dyDescent="0.2"/>
    <row r="13050" ht="12.75" customHeight="1" x14ac:dyDescent="0.2"/>
    <row r="13051" ht="12.75" customHeight="1" x14ac:dyDescent="0.2"/>
    <row r="13052" ht="12.75" customHeight="1" x14ac:dyDescent="0.2"/>
    <row r="13053" ht="12.75" customHeight="1" x14ac:dyDescent="0.2"/>
    <row r="13054" ht="12.75" customHeight="1" x14ac:dyDescent="0.2"/>
    <row r="13055" ht="12.75" customHeight="1" x14ac:dyDescent="0.2"/>
    <row r="13056" ht="12.75" customHeight="1" x14ac:dyDescent="0.2"/>
    <row r="13057" ht="12.75" customHeight="1" x14ac:dyDescent="0.2"/>
    <row r="13058" ht="12.75" customHeight="1" x14ac:dyDescent="0.2"/>
    <row r="13059" ht="12.75" customHeight="1" x14ac:dyDescent="0.2"/>
    <row r="13060" ht="12.75" customHeight="1" x14ac:dyDescent="0.2"/>
    <row r="13061" ht="12.75" customHeight="1" x14ac:dyDescent="0.2"/>
    <row r="13062" ht="12.75" customHeight="1" x14ac:dyDescent="0.2"/>
    <row r="13063" ht="12.75" customHeight="1" x14ac:dyDescent="0.2"/>
    <row r="13064" ht="12.75" customHeight="1" x14ac:dyDescent="0.2"/>
    <row r="13065" ht="12.75" customHeight="1" x14ac:dyDescent="0.2"/>
    <row r="13066" ht="12.75" customHeight="1" x14ac:dyDescent="0.2"/>
    <row r="13067" ht="12.75" customHeight="1" x14ac:dyDescent="0.2"/>
    <row r="13068" ht="12.75" customHeight="1" x14ac:dyDescent="0.2"/>
    <row r="13069" ht="12.75" customHeight="1" x14ac:dyDescent="0.2"/>
    <row r="13070" ht="12.75" customHeight="1" x14ac:dyDescent="0.2"/>
    <row r="13071" ht="12.75" customHeight="1" x14ac:dyDescent="0.2"/>
    <row r="13072" ht="12.75" customHeight="1" x14ac:dyDescent="0.2"/>
    <row r="13073" ht="12.75" customHeight="1" x14ac:dyDescent="0.2"/>
    <row r="13074" ht="12.75" customHeight="1" x14ac:dyDescent="0.2"/>
    <row r="13075" ht="12.75" customHeight="1" x14ac:dyDescent="0.2"/>
    <row r="13076" ht="12.75" customHeight="1" x14ac:dyDescent="0.2"/>
    <row r="13077" ht="12.75" customHeight="1" x14ac:dyDescent="0.2"/>
    <row r="13078" ht="12.75" customHeight="1" x14ac:dyDescent="0.2"/>
    <row r="13079" ht="12.75" customHeight="1" x14ac:dyDescent="0.2"/>
    <row r="13080" ht="12.75" customHeight="1" x14ac:dyDescent="0.2"/>
    <row r="13081" ht="12.75" customHeight="1" x14ac:dyDescent="0.2"/>
    <row r="13082" ht="12.75" customHeight="1" x14ac:dyDescent="0.2"/>
    <row r="13083" ht="12.75" customHeight="1" x14ac:dyDescent="0.2"/>
    <row r="13084" ht="12.75" customHeight="1" x14ac:dyDescent="0.2"/>
    <row r="13085" ht="12.75" customHeight="1" x14ac:dyDescent="0.2"/>
    <row r="13086" ht="12.75" customHeight="1" x14ac:dyDescent="0.2"/>
    <row r="13087" ht="12.75" customHeight="1" x14ac:dyDescent="0.2"/>
    <row r="13088" ht="12.75" customHeight="1" x14ac:dyDescent="0.2"/>
    <row r="13089" ht="12.75" customHeight="1" x14ac:dyDescent="0.2"/>
    <row r="13090" ht="12.75" customHeight="1" x14ac:dyDescent="0.2"/>
    <row r="13091" ht="12.75" customHeight="1" x14ac:dyDescent="0.2"/>
    <row r="13092" ht="12.75" customHeight="1" x14ac:dyDescent="0.2"/>
    <row r="13093" ht="12.75" customHeight="1" x14ac:dyDescent="0.2"/>
    <row r="13094" ht="12.75" customHeight="1" x14ac:dyDescent="0.2"/>
    <row r="13095" ht="12.75" customHeight="1" x14ac:dyDescent="0.2"/>
    <row r="13096" ht="12.75" customHeight="1" x14ac:dyDescent="0.2"/>
    <row r="13097" ht="12.75" customHeight="1" x14ac:dyDescent="0.2"/>
    <row r="13098" ht="12.75" customHeight="1" x14ac:dyDescent="0.2"/>
    <row r="13099" ht="12.75" customHeight="1" x14ac:dyDescent="0.2"/>
    <row r="13100" ht="12.75" customHeight="1" x14ac:dyDescent="0.2"/>
    <row r="13101" ht="12.75" customHeight="1" x14ac:dyDescent="0.2"/>
    <row r="13102" ht="12.75" customHeight="1" x14ac:dyDescent="0.2"/>
    <row r="13103" ht="12.75" customHeight="1" x14ac:dyDescent="0.2"/>
    <row r="13104" ht="12.75" customHeight="1" x14ac:dyDescent="0.2"/>
    <row r="13105" ht="12.75" customHeight="1" x14ac:dyDescent="0.2"/>
    <row r="13106" ht="12.75" customHeight="1" x14ac:dyDescent="0.2"/>
    <row r="13107" ht="12.75" customHeight="1" x14ac:dyDescent="0.2"/>
    <row r="13108" ht="12.75" customHeight="1" x14ac:dyDescent="0.2"/>
    <row r="13109" ht="12.75" customHeight="1" x14ac:dyDescent="0.2"/>
    <row r="13110" ht="12.75" customHeight="1" x14ac:dyDescent="0.2"/>
    <row r="13111" ht="12.75" customHeight="1" x14ac:dyDescent="0.2"/>
    <row r="13112" ht="12.75" customHeight="1" x14ac:dyDescent="0.2"/>
    <row r="13113" ht="12.75" customHeight="1" x14ac:dyDescent="0.2"/>
    <row r="13114" ht="12.75" customHeight="1" x14ac:dyDescent="0.2"/>
    <row r="13115" ht="12.75" customHeight="1" x14ac:dyDescent="0.2"/>
    <row r="13116" ht="12.75" customHeight="1" x14ac:dyDescent="0.2"/>
    <row r="13117" ht="12.75" customHeight="1" x14ac:dyDescent="0.2"/>
    <row r="13118" ht="12.75" customHeight="1" x14ac:dyDescent="0.2"/>
    <row r="13119" ht="12.75" customHeight="1" x14ac:dyDescent="0.2"/>
    <row r="13120" ht="12.75" customHeight="1" x14ac:dyDescent="0.2"/>
    <row r="13121" ht="12.75" customHeight="1" x14ac:dyDescent="0.2"/>
    <row r="13122" ht="12.75" customHeight="1" x14ac:dyDescent="0.2"/>
    <row r="13123" ht="12.75" customHeight="1" x14ac:dyDescent="0.2"/>
    <row r="13124" ht="12.75" customHeight="1" x14ac:dyDescent="0.2"/>
    <row r="13125" ht="12.75" customHeight="1" x14ac:dyDescent="0.2"/>
    <row r="13126" ht="12.75" customHeight="1" x14ac:dyDescent="0.2"/>
    <row r="13127" ht="12.75" customHeight="1" x14ac:dyDescent="0.2"/>
    <row r="13128" ht="12.75" customHeight="1" x14ac:dyDescent="0.2"/>
    <row r="13129" ht="12.75" customHeight="1" x14ac:dyDescent="0.2"/>
    <row r="13130" ht="12.75" customHeight="1" x14ac:dyDescent="0.2"/>
    <row r="13131" ht="12.75" customHeight="1" x14ac:dyDescent="0.2"/>
    <row r="13132" ht="12.75" customHeight="1" x14ac:dyDescent="0.2"/>
    <row r="13133" ht="12.75" customHeight="1" x14ac:dyDescent="0.2"/>
    <row r="13134" ht="12.75" customHeight="1" x14ac:dyDescent="0.2"/>
    <row r="13135" ht="12.75" customHeight="1" x14ac:dyDescent="0.2"/>
    <row r="13136" ht="12.75" customHeight="1" x14ac:dyDescent="0.2"/>
    <row r="13137" ht="12.75" customHeight="1" x14ac:dyDescent="0.2"/>
    <row r="13138" ht="12.75" customHeight="1" x14ac:dyDescent="0.2"/>
    <row r="13139" ht="12.75" customHeight="1" x14ac:dyDescent="0.2"/>
    <row r="13140" ht="12.75" customHeight="1" x14ac:dyDescent="0.2"/>
    <row r="13141" ht="12.75" customHeight="1" x14ac:dyDescent="0.2"/>
    <row r="13142" ht="12.75" customHeight="1" x14ac:dyDescent="0.2"/>
    <row r="13143" ht="12.75" customHeight="1" x14ac:dyDescent="0.2"/>
    <row r="13144" ht="12.75" customHeight="1" x14ac:dyDescent="0.2"/>
    <row r="13145" ht="12.75" customHeight="1" x14ac:dyDescent="0.2"/>
    <row r="13146" ht="12.75" customHeight="1" x14ac:dyDescent="0.2"/>
    <row r="13147" ht="12.75" customHeight="1" x14ac:dyDescent="0.2"/>
    <row r="13148" ht="12.75" customHeight="1" x14ac:dyDescent="0.2"/>
    <row r="13149" ht="12.75" customHeight="1" x14ac:dyDescent="0.2"/>
    <row r="13150" ht="12.75" customHeight="1" x14ac:dyDescent="0.2"/>
    <row r="13151" ht="12.75" customHeight="1" x14ac:dyDescent="0.2"/>
    <row r="13152" ht="12.75" customHeight="1" x14ac:dyDescent="0.2"/>
    <row r="13153" ht="12.75" customHeight="1" x14ac:dyDescent="0.2"/>
    <row r="13154" ht="12.75" customHeight="1" x14ac:dyDescent="0.2"/>
    <row r="13155" ht="12.75" customHeight="1" x14ac:dyDescent="0.2"/>
    <row r="13156" ht="12.75" customHeight="1" x14ac:dyDescent="0.2"/>
    <row r="13157" ht="12.75" customHeight="1" x14ac:dyDescent="0.2"/>
    <row r="13158" ht="12.75" customHeight="1" x14ac:dyDescent="0.2"/>
    <row r="13159" ht="12.75" customHeight="1" x14ac:dyDescent="0.2"/>
    <row r="13160" ht="12.75" customHeight="1" x14ac:dyDescent="0.2"/>
    <row r="13161" ht="12.75" customHeight="1" x14ac:dyDescent="0.2"/>
    <row r="13162" ht="12.75" customHeight="1" x14ac:dyDescent="0.2"/>
    <row r="13163" ht="12.75" customHeight="1" x14ac:dyDescent="0.2"/>
    <row r="13164" ht="12.75" customHeight="1" x14ac:dyDescent="0.2"/>
    <row r="13165" ht="12.75" customHeight="1" x14ac:dyDescent="0.2"/>
    <row r="13166" ht="12.75" customHeight="1" x14ac:dyDescent="0.2"/>
    <row r="13167" ht="12.75" customHeight="1" x14ac:dyDescent="0.2"/>
    <row r="13168" ht="12.75" customHeight="1" x14ac:dyDescent="0.2"/>
    <row r="13169" ht="12.75" customHeight="1" x14ac:dyDescent="0.2"/>
    <row r="13170" ht="12.75" customHeight="1" x14ac:dyDescent="0.2"/>
    <row r="13171" ht="12.75" customHeight="1" x14ac:dyDescent="0.2"/>
    <row r="13172" ht="12.75" customHeight="1" x14ac:dyDescent="0.2"/>
    <row r="13173" ht="12.75" customHeight="1" x14ac:dyDescent="0.2"/>
    <row r="13174" ht="12.75" customHeight="1" x14ac:dyDescent="0.2"/>
    <row r="13175" ht="12.75" customHeight="1" x14ac:dyDescent="0.2"/>
    <row r="13176" ht="12.75" customHeight="1" x14ac:dyDescent="0.2"/>
    <row r="13177" ht="12.75" customHeight="1" x14ac:dyDescent="0.2"/>
    <row r="13178" ht="12.75" customHeight="1" x14ac:dyDescent="0.2"/>
    <row r="13179" ht="12.75" customHeight="1" x14ac:dyDescent="0.2"/>
    <row r="13180" ht="12.75" customHeight="1" x14ac:dyDescent="0.2"/>
    <row r="13181" ht="12.75" customHeight="1" x14ac:dyDescent="0.2"/>
    <row r="13182" ht="12.75" customHeight="1" x14ac:dyDescent="0.2"/>
    <row r="13183" ht="12.75" customHeight="1" x14ac:dyDescent="0.2"/>
    <row r="13184" ht="12.75" customHeight="1" x14ac:dyDescent="0.2"/>
    <row r="13185" ht="12.75" customHeight="1" x14ac:dyDescent="0.2"/>
    <row r="13186" ht="12.75" customHeight="1" x14ac:dyDescent="0.2"/>
    <row r="13187" ht="12.75" customHeight="1" x14ac:dyDescent="0.2"/>
    <row r="13188" ht="12.75" customHeight="1" x14ac:dyDescent="0.2"/>
    <row r="13189" ht="12.75" customHeight="1" x14ac:dyDescent="0.2"/>
    <row r="13190" ht="12.75" customHeight="1" x14ac:dyDescent="0.2"/>
    <row r="13191" ht="12.75" customHeight="1" x14ac:dyDescent="0.2"/>
    <row r="13192" ht="12.75" customHeight="1" x14ac:dyDescent="0.2"/>
    <row r="13193" ht="12.75" customHeight="1" x14ac:dyDescent="0.2"/>
    <row r="13194" ht="12.75" customHeight="1" x14ac:dyDescent="0.2"/>
    <row r="13195" ht="12.75" customHeight="1" x14ac:dyDescent="0.2"/>
    <row r="13196" ht="12.75" customHeight="1" x14ac:dyDescent="0.2"/>
    <row r="13197" ht="12.75" customHeight="1" x14ac:dyDescent="0.2"/>
    <row r="13198" ht="12.75" customHeight="1" x14ac:dyDescent="0.2"/>
    <row r="13199" ht="12.75" customHeight="1" x14ac:dyDescent="0.2"/>
    <row r="13200" ht="12.75" customHeight="1" x14ac:dyDescent="0.2"/>
    <row r="13201" ht="12.75" customHeight="1" x14ac:dyDescent="0.2"/>
    <row r="13202" ht="12.75" customHeight="1" x14ac:dyDescent="0.2"/>
    <row r="13203" ht="12.75" customHeight="1" x14ac:dyDescent="0.2"/>
    <row r="13204" ht="12.75" customHeight="1" x14ac:dyDescent="0.2"/>
    <row r="13205" ht="12.75" customHeight="1" x14ac:dyDescent="0.2"/>
    <row r="13206" ht="12.75" customHeight="1" x14ac:dyDescent="0.2"/>
    <row r="13207" ht="12.75" customHeight="1" x14ac:dyDescent="0.2"/>
    <row r="13208" ht="12.75" customHeight="1" x14ac:dyDescent="0.2"/>
    <row r="13209" ht="12.75" customHeight="1" x14ac:dyDescent="0.2"/>
    <row r="13210" ht="12.75" customHeight="1" x14ac:dyDescent="0.2"/>
    <row r="13211" ht="12.75" customHeight="1" x14ac:dyDescent="0.2"/>
    <row r="13212" ht="12.75" customHeight="1" x14ac:dyDescent="0.2"/>
    <row r="13213" ht="12.75" customHeight="1" x14ac:dyDescent="0.2"/>
    <row r="13214" ht="12.75" customHeight="1" x14ac:dyDescent="0.2"/>
    <row r="13215" ht="12.75" customHeight="1" x14ac:dyDescent="0.2"/>
    <row r="13216" ht="12.75" customHeight="1" x14ac:dyDescent="0.2"/>
    <row r="13217" ht="12.75" customHeight="1" x14ac:dyDescent="0.2"/>
    <row r="13218" ht="12.75" customHeight="1" x14ac:dyDescent="0.2"/>
    <row r="13219" ht="12.75" customHeight="1" x14ac:dyDescent="0.2"/>
    <row r="13220" ht="12.75" customHeight="1" x14ac:dyDescent="0.2"/>
    <row r="13221" ht="12.75" customHeight="1" x14ac:dyDescent="0.2"/>
    <row r="13222" ht="12.75" customHeight="1" x14ac:dyDescent="0.2"/>
    <row r="13223" ht="12.75" customHeight="1" x14ac:dyDescent="0.2"/>
    <row r="13224" ht="12.75" customHeight="1" x14ac:dyDescent="0.2"/>
    <row r="13225" ht="12.75" customHeight="1" x14ac:dyDescent="0.2"/>
    <row r="13226" ht="12.75" customHeight="1" x14ac:dyDescent="0.2"/>
    <row r="13227" ht="12.75" customHeight="1" x14ac:dyDescent="0.2"/>
    <row r="13228" ht="12.75" customHeight="1" x14ac:dyDescent="0.2"/>
    <row r="13229" ht="12.75" customHeight="1" x14ac:dyDescent="0.2"/>
    <row r="13230" ht="12.75" customHeight="1" x14ac:dyDescent="0.2"/>
    <row r="13231" ht="12.75" customHeight="1" x14ac:dyDescent="0.2"/>
    <row r="13232" ht="12.75" customHeight="1" x14ac:dyDescent="0.2"/>
    <row r="13233" ht="12.75" customHeight="1" x14ac:dyDescent="0.2"/>
    <row r="13234" ht="12.75" customHeight="1" x14ac:dyDescent="0.2"/>
    <row r="13235" ht="12.75" customHeight="1" x14ac:dyDescent="0.2"/>
    <row r="13236" ht="12.75" customHeight="1" x14ac:dyDescent="0.2"/>
    <row r="13237" ht="12.75" customHeight="1" x14ac:dyDescent="0.2"/>
    <row r="13238" ht="12.75" customHeight="1" x14ac:dyDescent="0.2"/>
    <row r="13239" ht="12.75" customHeight="1" x14ac:dyDescent="0.2"/>
    <row r="13240" ht="12.75" customHeight="1" x14ac:dyDescent="0.2"/>
    <row r="13241" ht="12.75" customHeight="1" x14ac:dyDescent="0.2"/>
    <row r="13242" ht="12.75" customHeight="1" x14ac:dyDescent="0.2"/>
    <row r="13243" ht="12.75" customHeight="1" x14ac:dyDescent="0.2"/>
    <row r="13244" ht="12.75" customHeight="1" x14ac:dyDescent="0.2"/>
    <row r="13245" ht="12.75" customHeight="1" x14ac:dyDescent="0.2"/>
    <row r="13246" ht="12.75" customHeight="1" x14ac:dyDescent="0.2"/>
    <row r="13247" ht="12.75" customHeight="1" x14ac:dyDescent="0.2"/>
    <row r="13248" ht="12.75" customHeight="1" x14ac:dyDescent="0.2"/>
    <row r="13249" ht="12.75" customHeight="1" x14ac:dyDescent="0.2"/>
    <row r="13250" ht="12.75" customHeight="1" x14ac:dyDescent="0.2"/>
    <row r="13251" ht="12.75" customHeight="1" x14ac:dyDescent="0.2"/>
    <row r="13252" ht="12.75" customHeight="1" x14ac:dyDescent="0.2"/>
    <row r="13253" ht="12.75" customHeight="1" x14ac:dyDescent="0.2"/>
    <row r="13254" ht="12.75" customHeight="1" x14ac:dyDescent="0.2"/>
    <row r="13255" ht="12.75" customHeight="1" x14ac:dyDescent="0.2"/>
    <row r="13256" ht="12.75" customHeight="1" x14ac:dyDescent="0.2"/>
    <row r="13257" ht="12.75" customHeight="1" x14ac:dyDescent="0.2"/>
    <row r="13258" ht="12.75" customHeight="1" x14ac:dyDescent="0.2"/>
    <row r="13259" ht="12.75" customHeight="1" x14ac:dyDescent="0.2"/>
    <row r="13260" ht="12.75" customHeight="1" x14ac:dyDescent="0.2"/>
    <row r="13261" ht="12.75" customHeight="1" x14ac:dyDescent="0.2"/>
    <row r="13262" ht="12.75" customHeight="1" x14ac:dyDescent="0.2"/>
    <row r="13263" ht="12.75" customHeight="1" x14ac:dyDescent="0.2"/>
    <row r="13264" ht="12.75" customHeight="1" x14ac:dyDescent="0.2"/>
    <row r="13265" ht="12.75" customHeight="1" x14ac:dyDescent="0.2"/>
    <row r="13266" ht="12.75" customHeight="1" x14ac:dyDescent="0.2"/>
    <row r="13267" ht="12.75" customHeight="1" x14ac:dyDescent="0.2"/>
    <row r="13268" ht="12.75" customHeight="1" x14ac:dyDescent="0.2"/>
    <row r="13269" ht="12.75" customHeight="1" x14ac:dyDescent="0.2"/>
    <row r="13270" ht="12.75" customHeight="1" x14ac:dyDescent="0.2"/>
    <row r="13271" ht="12.75" customHeight="1" x14ac:dyDescent="0.2"/>
    <row r="13272" ht="12.75" customHeight="1" x14ac:dyDescent="0.2"/>
    <row r="13273" ht="12.75" customHeight="1" x14ac:dyDescent="0.2"/>
    <row r="13274" ht="12.75" customHeight="1" x14ac:dyDescent="0.2"/>
    <row r="13275" ht="12.75" customHeight="1" x14ac:dyDescent="0.2"/>
    <row r="13276" ht="12.75" customHeight="1" x14ac:dyDescent="0.2"/>
    <row r="13277" ht="12.75" customHeight="1" x14ac:dyDescent="0.2"/>
    <row r="13278" ht="12.75" customHeight="1" x14ac:dyDescent="0.2"/>
    <row r="13279" ht="12.75" customHeight="1" x14ac:dyDescent="0.2"/>
    <row r="13280" ht="12.75" customHeight="1" x14ac:dyDescent="0.2"/>
    <row r="13281" ht="12.75" customHeight="1" x14ac:dyDescent="0.2"/>
    <row r="13282" ht="12.75" customHeight="1" x14ac:dyDescent="0.2"/>
    <row r="13283" ht="12.75" customHeight="1" x14ac:dyDescent="0.2"/>
    <row r="13284" ht="12.75" customHeight="1" x14ac:dyDescent="0.2"/>
    <row r="13285" ht="12.75" customHeight="1" x14ac:dyDescent="0.2"/>
    <row r="13286" ht="12.75" customHeight="1" x14ac:dyDescent="0.2"/>
    <row r="13287" ht="12.75" customHeight="1" x14ac:dyDescent="0.2"/>
    <row r="13288" ht="12.75" customHeight="1" x14ac:dyDescent="0.2"/>
    <row r="13289" ht="12.75" customHeight="1" x14ac:dyDescent="0.2"/>
    <row r="13290" ht="12.75" customHeight="1" x14ac:dyDescent="0.2"/>
    <row r="13291" ht="12.75" customHeight="1" x14ac:dyDescent="0.2"/>
    <row r="13292" ht="12.75" customHeight="1" x14ac:dyDescent="0.2"/>
    <row r="13293" ht="12.75" customHeight="1" x14ac:dyDescent="0.2"/>
    <row r="13294" ht="12.75" customHeight="1" x14ac:dyDescent="0.2"/>
    <row r="13295" ht="12.75" customHeight="1" x14ac:dyDescent="0.2"/>
    <row r="13296" ht="12.75" customHeight="1" x14ac:dyDescent="0.2"/>
    <row r="13297" ht="12.75" customHeight="1" x14ac:dyDescent="0.2"/>
    <row r="13298" ht="12.75" customHeight="1" x14ac:dyDescent="0.2"/>
    <row r="13299" ht="12.75" customHeight="1" x14ac:dyDescent="0.2"/>
    <row r="13300" ht="12.75" customHeight="1" x14ac:dyDescent="0.2"/>
    <row r="13301" ht="12.75" customHeight="1" x14ac:dyDescent="0.2"/>
    <row r="13302" ht="12.75" customHeight="1" x14ac:dyDescent="0.2"/>
    <row r="13303" ht="12.75" customHeight="1" x14ac:dyDescent="0.2"/>
    <row r="13304" ht="12.75" customHeight="1" x14ac:dyDescent="0.2"/>
    <row r="13305" ht="12.75" customHeight="1" x14ac:dyDescent="0.2"/>
    <row r="13306" ht="12.75" customHeight="1" x14ac:dyDescent="0.2"/>
    <row r="13307" ht="12.75" customHeight="1" x14ac:dyDescent="0.2"/>
    <row r="13308" ht="12.75" customHeight="1" x14ac:dyDescent="0.2"/>
    <row r="13309" ht="12.75" customHeight="1" x14ac:dyDescent="0.2"/>
    <row r="13310" ht="12.75" customHeight="1" x14ac:dyDescent="0.2"/>
    <row r="13311" ht="12.75" customHeight="1" x14ac:dyDescent="0.2"/>
    <row r="13312" ht="12.75" customHeight="1" x14ac:dyDescent="0.2"/>
    <row r="13313" ht="12.75" customHeight="1" x14ac:dyDescent="0.2"/>
    <row r="13314" ht="12.75" customHeight="1" x14ac:dyDescent="0.2"/>
    <row r="13315" ht="12.75" customHeight="1" x14ac:dyDescent="0.2"/>
    <row r="13316" ht="12.75" customHeight="1" x14ac:dyDescent="0.2"/>
    <row r="13317" ht="12.75" customHeight="1" x14ac:dyDescent="0.2"/>
    <row r="13318" ht="12.75" customHeight="1" x14ac:dyDescent="0.2"/>
    <row r="13319" ht="12.75" customHeight="1" x14ac:dyDescent="0.2"/>
    <row r="13320" ht="12.75" customHeight="1" x14ac:dyDescent="0.2"/>
    <row r="13321" ht="12.75" customHeight="1" x14ac:dyDescent="0.2"/>
    <row r="13322" ht="12.75" customHeight="1" x14ac:dyDescent="0.2"/>
    <row r="13323" ht="12.75" customHeight="1" x14ac:dyDescent="0.2"/>
    <row r="13324" ht="12.75" customHeight="1" x14ac:dyDescent="0.2"/>
    <row r="13325" ht="12.75" customHeight="1" x14ac:dyDescent="0.2"/>
    <row r="13326" ht="12.75" customHeight="1" x14ac:dyDescent="0.2"/>
    <row r="13327" ht="12.75" customHeight="1" x14ac:dyDescent="0.2"/>
    <row r="13328" ht="12.75" customHeight="1" x14ac:dyDescent="0.2"/>
    <row r="13329" ht="12.75" customHeight="1" x14ac:dyDescent="0.2"/>
    <row r="13330" ht="12.75" customHeight="1" x14ac:dyDescent="0.2"/>
    <row r="13331" ht="12.75" customHeight="1" x14ac:dyDescent="0.2"/>
    <row r="13332" ht="12.75" customHeight="1" x14ac:dyDescent="0.2"/>
    <row r="13333" ht="12.75" customHeight="1" x14ac:dyDescent="0.2"/>
    <row r="13334" ht="12.75" customHeight="1" x14ac:dyDescent="0.2"/>
    <row r="13335" ht="12.75" customHeight="1" x14ac:dyDescent="0.2"/>
    <row r="13336" ht="12.75" customHeight="1" x14ac:dyDescent="0.2"/>
    <row r="13337" ht="12.75" customHeight="1" x14ac:dyDescent="0.2"/>
    <row r="13338" ht="12.75" customHeight="1" x14ac:dyDescent="0.2"/>
    <row r="13339" ht="12.75" customHeight="1" x14ac:dyDescent="0.2"/>
    <row r="13340" ht="12.75" customHeight="1" x14ac:dyDescent="0.2"/>
    <row r="13341" ht="12.75" customHeight="1" x14ac:dyDescent="0.2"/>
    <row r="13342" ht="12.75" customHeight="1" x14ac:dyDescent="0.2"/>
    <row r="13343" ht="12.75" customHeight="1" x14ac:dyDescent="0.2"/>
    <row r="13344" ht="12.75" customHeight="1" x14ac:dyDescent="0.2"/>
    <row r="13345" ht="12.75" customHeight="1" x14ac:dyDescent="0.2"/>
    <row r="13346" ht="12.75" customHeight="1" x14ac:dyDescent="0.2"/>
    <row r="13347" ht="12.75" customHeight="1" x14ac:dyDescent="0.2"/>
    <row r="13348" ht="12.75" customHeight="1" x14ac:dyDescent="0.2"/>
    <row r="13349" ht="12.75" customHeight="1" x14ac:dyDescent="0.2"/>
    <row r="13350" ht="12.75" customHeight="1" x14ac:dyDescent="0.2"/>
    <row r="13351" ht="12.75" customHeight="1" x14ac:dyDescent="0.2"/>
    <row r="13352" ht="12.75" customHeight="1" x14ac:dyDescent="0.2"/>
    <row r="13353" ht="12.75" customHeight="1" x14ac:dyDescent="0.2"/>
    <row r="13354" ht="12.75" customHeight="1" x14ac:dyDescent="0.2"/>
    <row r="13355" ht="12.75" customHeight="1" x14ac:dyDescent="0.2"/>
    <row r="13356" ht="12.75" customHeight="1" x14ac:dyDescent="0.2"/>
    <row r="13357" ht="12.75" customHeight="1" x14ac:dyDescent="0.2"/>
    <row r="13358" ht="12.75" customHeight="1" x14ac:dyDescent="0.2"/>
    <row r="13359" ht="12.75" customHeight="1" x14ac:dyDescent="0.2"/>
    <row r="13360" ht="12.75" customHeight="1" x14ac:dyDescent="0.2"/>
    <row r="13361" ht="12.75" customHeight="1" x14ac:dyDescent="0.2"/>
    <row r="13362" ht="12.75" customHeight="1" x14ac:dyDescent="0.2"/>
    <row r="13363" ht="12.75" customHeight="1" x14ac:dyDescent="0.2"/>
    <row r="13364" ht="12.75" customHeight="1" x14ac:dyDescent="0.2"/>
    <row r="13365" ht="12.75" customHeight="1" x14ac:dyDescent="0.2"/>
    <row r="13366" ht="12.75" customHeight="1" x14ac:dyDescent="0.2"/>
    <row r="13367" ht="12.75" customHeight="1" x14ac:dyDescent="0.2"/>
    <row r="13368" ht="12.75" customHeight="1" x14ac:dyDescent="0.2"/>
    <row r="13369" ht="12.75" customHeight="1" x14ac:dyDescent="0.2"/>
    <row r="13370" ht="12.75" customHeight="1" x14ac:dyDescent="0.2"/>
    <row r="13371" ht="12.75" customHeight="1" x14ac:dyDescent="0.2"/>
    <row r="13372" ht="12.75" customHeight="1" x14ac:dyDescent="0.2"/>
    <row r="13373" ht="12.75" customHeight="1" x14ac:dyDescent="0.2"/>
    <row r="13374" ht="12.75" customHeight="1" x14ac:dyDescent="0.2"/>
    <row r="13375" ht="12.75" customHeight="1" x14ac:dyDescent="0.2"/>
    <row r="13376" ht="12.75" customHeight="1" x14ac:dyDescent="0.2"/>
    <row r="13377" ht="12.75" customHeight="1" x14ac:dyDescent="0.2"/>
    <row r="13378" ht="12.75" customHeight="1" x14ac:dyDescent="0.2"/>
    <row r="13379" ht="12.75" customHeight="1" x14ac:dyDescent="0.2"/>
    <row r="13380" ht="12.75" customHeight="1" x14ac:dyDescent="0.2"/>
    <row r="13381" ht="12.75" customHeight="1" x14ac:dyDescent="0.2"/>
    <row r="13382" ht="12.75" customHeight="1" x14ac:dyDescent="0.2"/>
    <row r="13383" ht="12.75" customHeight="1" x14ac:dyDescent="0.2"/>
    <row r="13384" ht="12.75" customHeight="1" x14ac:dyDescent="0.2"/>
    <row r="13385" ht="12.75" customHeight="1" x14ac:dyDescent="0.2"/>
    <row r="13386" ht="12.75" customHeight="1" x14ac:dyDescent="0.2"/>
    <row r="13387" ht="12.75" customHeight="1" x14ac:dyDescent="0.2"/>
    <row r="13388" ht="12.75" customHeight="1" x14ac:dyDescent="0.2"/>
    <row r="13389" ht="12.75" customHeight="1" x14ac:dyDescent="0.2"/>
    <row r="13390" ht="12.75" customHeight="1" x14ac:dyDescent="0.2"/>
    <row r="13391" ht="12.75" customHeight="1" x14ac:dyDescent="0.2"/>
    <row r="13392" ht="12.75" customHeight="1" x14ac:dyDescent="0.2"/>
    <row r="13393" ht="12.75" customHeight="1" x14ac:dyDescent="0.2"/>
    <row r="13394" ht="12.75" customHeight="1" x14ac:dyDescent="0.2"/>
    <row r="13395" ht="12.75" customHeight="1" x14ac:dyDescent="0.2"/>
    <row r="13396" ht="12.75" customHeight="1" x14ac:dyDescent="0.2"/>
    <row r="13397" ht="12.75" customHeight="1" x14ac:dyDescent="0.2"/>
    <row r="13398" ht="12.75" customHeight="1" x14ac:dyDescent="0.2"/>
    <row r="13399" ht="12.75" customHeight="1" x14ac:dyDescent="0.2"/>
    <row r="13400" ht="12.75" customHeight="1" x14ac:dyDescent="0.2"/>
    <row r="13401" ht="12.75" customHeight="1" x14ac:dyDescent="0.2"/>
    <row r="13402" ht="12.75" customHeight="1" x14ac:dyDescent="0.2"/>
    <row r="13403" ht="12.75" customHeight="1" x14ac:dyDescent="0.2"/>
    <row r="13404" ht="12.75" customHeight="1" x14ac:dyDescent="0.2"/>
    <row r="13405" ht="12.75" customHeight="1" x14ac:dyDescent="0.2"/>
    <row r="13406" ht="12.75" customHeight="1" x14ac:dyDescent="0.2"/>
    <row r="13407" ht="12.75" customHeight="1" x14ac:dyDescent="0.2"/>
    <row r="13408" ht="12.75" customHeight="1" x14ac:dyDescent="0.2"/>
    <row r="13409" ht="12.75" customHeight="1" x14ac:dyDescent="0.2"/>
    <row r="13410" ht="12.75" customHeight="1" x14ac:dyDescent="0.2"/>
    <row r="13411" ht="12.75" customHeight="1" x14ac:dyDescent="0.2"/>
    <row r="13412" ht="12.75" customHeight="1" x14ac:dyDescent="0.2"/>
    <row r="13413" ht="12.75" customHeight="1" x14ac:dyDescent="0.2"/>
    <row r="13414" ht="12.75" customHeight="1" x14ac:dyDescent="0.2"/>
    <row r="13415" ht="12.75" customHeight="1" x14ac:dyDescent="0.2"/>
    <row r="13416" ht="12.75" customHeight="1" x14ac:dyDescent="0.2"/>
    <row r="13417" ht="12.75" customHeight="1" x14ac:dyDescent="0.2"/>
    <row r="13418" ht="12.75" customHeight="1" x14ac:dyDescent="0.2"/>
    <row r="13419" ht="12.75" customHeight="1" x14ac:dyDescent="0.2"/>
    <row r="13420" ht="12.75" customHeight="1" x14ac:dyDescent="0.2"/>
    <row r="13421" ht="12.75" customHeight="1" x14ac:dyDescent="0.2"/>
    <row r="13422" ht="12.75" customHeight="1" x14ac:dyDescent="0.2"/>
    <row r="13423" ht="12.75" customHeight="1" x14ac:dyDescent="0.2"/>
    <row r="13424" ht="12.75" customHeight="1" x14ac:dyDescent="0.2"/>
    <row r="13425" ht="12.75" customHeight="1" x14ac:dyDescent="0.2"/>
    <row r="13426" ht="12.75" customHeight="1" x14ac:dyDescent="0.2"/>
    <row r="13427" ht="12.75" customHeight="1" x14ac:dyDescent="0.2"/>
    <row r="13428" ht="12.75" customHeight="1" x14ac:dyDescent="0.2"/>
    <row r="13429" ht="12.75" customHeight="1" x14ac:dyDescent="0.2"/>
    <row r="13430" ht="12.75" customHeight="1" x14ac:dyDescent="0.2"/>
    <row r="13431" ht="12.75" customHeight="1" x14ac:dyDescent="0.2"/>
    <row r="13432" ht="12.75" customHeight="1" x14ac:dyDescent="0.2"/>
    <row r="13433" ht="12.75" customHeight="1" x14ac:dyDescent="0.2"/>
    <row r="13434" ht="12.75" customHeight="1" x14ac:dyDescent="0.2"/>
    <row r="13435" ht="12.75" customHeight="1" x14ac:dyDescent="0.2"/>
    <row r="13436" ht="12.75" customHeight="1" x14ac:dyDescent="0.2"/>
    <row r="13437" ht="12.75" customHeight="1" x14ac:dyDescent="0.2"/>
    <row r="13438" ht="12.75" customHeight="1" x14ac:dyDescent="0.2"/>
    <row r="13439" ht="12.75" customHeight="1" x14ac:dyDescent="0.2"/>
    <row r="13440" ht="12.75" customHeight="1" x14ac:dyDescent="0.2"/>
    <row r="13441" ht="12.75" customHeight="1" x14ac:dyDescent="0.2"/>
    <row r="13442" ht="12.75" customHeight="1" x14ac:dyDescent="0.2"/>
    <row r="13443" ht="12.75" customHeight="1" x14ac:dyDescent="0.2"/>
    <row r="13444" ht="12.75" customHeight="1" x14ac:dyDescent="0.2"/>
    <row r="13445" ht="12.75" customHeight="1" x14ac:dyDescent="0.2"/>
    <row r="13446" ht="12.75" customHeight="1" x14ac:dyDescent="0.2"/>
    <row r="13447" ht="12.75" customHeight="1" x14ac:dyDescent="0.2"/>
    <row r="13448" ht="12.75" customHeight="1" x14ac:dyDescent="0.2"/>
    <row r="13449" ht="12.75" customHeight="1" x14ac:dyDescent="0.2"/>
    <row r="13450" ht="12.75" customHeight="1" x14ac:dyDescent="0.2"/>
    <row r="13451" ht="12.75" customHeight="1" x14ac:dyDescent="0.2"/>
    <row r="13452" ht="12.75" customHeight="1" x14ac:dyDescent="0.2"/>
    <row r="13453" ht="12.75" customHeight="1" x14ac:dyDescent="0.2"/>
    <row r="13454" ht="12.75" customHeight="1" x14ac:dyDescent="0.2"/>
    <row r="13455" ht="12.75" customHeight="1" x14ac:dyDescent="0.2"/>
    <row r="13456" ht="12.75" customHeight="1" x14ac:dyDescent="0.2"/>
    <row r="13457" ht="12.75" customHeight="1" x14ac:dyDescent="0.2"/>
    <row r="13458" ht="12.75" customHeight="1" x14ac:dyDescent="0.2"/>
    <row r="13459" ht="12.75" customHeight="1" x14ac:dyDescent="0.2"/>
    <row r="13460" ht="12.75" customHeight="1" x14ac:dyDescent="0.2"/>
    <row r="13461" ht="12.75" customHeight="1" x14ac:dyDescent="0.2"/>
    <row r="13462" ht="12.75" customHeight="1" x14ac:dyDescent="0.2"/>
    <row r="13463" ht="12.75" customHeight="1" x14ac:dyDescent="0.2"/>
    <row r="13464" ht="12.75" customHeight="1" x14ac:dyDescent="0.2"/>
    <row r="13465" ht="12.75" customHeight="1" x14ac:dyDescent="0.2"/>
    <row r="13466" ht="12.75" customHeight="1" x14ac:dyDescent="0.2"/>
    <row r="13467" ht="12.75" customHeight="1" x14ac:dyDescent="0.2"/>
    <row r="13468" ht="12.75" customHeight="1" x14ac:dyDescent="0.2"/>
    <row r="13469" ht="12.75" customHeight="1" x14ac:dyDescent="0.2"/>
    <row r="13470" ht="12.75" customHeight="1" x14ac:dyDescent="0.2"/>
    <row r="13471" ht="12.75" customHeight="1" x14ac:dyDescent="0.2"/>
    <row r="13472" ht="12.75" customHeight="1" x14ac:dyDescent="0.2"/>
    <row r="13473" ht="12.75" customHeight="1" x14ac:dyDescent="0.2"/>
    <row r="13474" ht="12.75" customHeight="1" x14ac:dyDescent="0.2"/>
    <row r="13475" ht="12.75" customHeight="1" x14ac:dyDescent="0.2"/>
    <row r="13476" ht="12.75" customHeight="1" x14ac:dyDescent="0.2"/>
    <row r="13477" ht="12.75" customHeight="1" x14ac:dyDescent="0.2"/>
    <row r="13478" ht="12.75" customHeight="1" x14ac:dyDescent="0.2"/>
    <row r="13479" ht="12.75" customHeight="1" x14ac:dyDescent="0.2"/>
    <row r="13480" ht="12.75" customHeight="1" x14ac:dyDescent="0.2"/>
    <row r="13481" ht="12.75" customHeight="1" x14ac:dyDescent="0.2"/>
    <row r="13482" ht="12.75" customHeight="1" x14ac:dyDescent="0.2"/>
    <row r="13483" ht="12.75" customHeight="1" x14ac:dyDescent="0.2"/>
    <row r="13484" ht="12.75" customHeight="1" x14ac:dyDescent="0.2"/>
    <row r="13485" ht="12.75" customHeight="1" x14ac:dyDescent="0.2"/>
    <row r="13486" ht="12.75" customHeight="1" x14ac:dyDescent="0.2"/>
    <row r="13487" ht="12.75" customHeight="1" x14ac:dyDescent="0.2"/>
    <row r="13488" ht="12.75" customHeight="1" x14ac:dyDescent="0.2"/>
    <row r="13489" ht="12.75" customHeight="1" x14ac:dyDescent="0.2"/>
    <row r="13490" ht="12.75" customHeight="1" x14ac:dyDescent="0.2"/>
    <row r="13491" ht="12.75" customHeight="1" x14ac:dyDescent="0.2"/>
    <row r="13492" ht="12.75" customHeight="1" x14ac:dyDescent="0.2"/>
    <row r="13493" ht="12.75" customHeight="1" x14ac:dyDescent="0.2"/>
    <row r="13494" ht="12.75" customHeight="1" x14ac:dyDescent="0.2"/>
    <row r="13495" ht="12.75" customHeight="1" x14ac:dyDescent="0.2"/>
    <row r="13496" ht="12.75" customHeight="1" x14ac:dyDescent="0.2"/>
    <row r="13497" ht="12.75" customHeight="1" x14ac:dyDescent="0.2"/>
    <row r="13498" ht="12.75" customHeight="1" x14ac:dyDescent="0.2"/>
    <row r="13499" ht="12.75" customHeight="1" x14ac:dyDescent="0.2"/>
    <row r="13500" ht="12.75" customHeight="1" x14ac:dyDescent="0.2"/>
    <row r="13501" ht="12.75" customHeight="1" x14ac:dyDescent="0.2"/>
    <row r="13502" ht="12.75" customHeight="1" x14ac:dyDescent="0.2"/>
    <row r="13503" ht="12.75" customHeight="1" x14ac:dyDescent="0.2"/>
    <row r="13504" ht="12.75" customHeight="1" x14ac:dyDescent="0.2"/>
    <row r="13505" ht="12.75" customHeight="1" x14ac:dyDescent="0.2"/>
    <row r="13506" ht="12.75" customHeight="1" x14ac:dyDescent="0.2"/>
    <row r="13507" ht="12.75" customHeight="1" x14ac:dyDescent="0.2"/>
    <row r="13508" ht="12.75" customHeight="1" x14ac:dyDescent="0.2"/>
    <row r="13509" ht="12.75" customHeight="1" x14ac:dyDescent="0.2"/>
    <row r="13510" ht="12.75" customHeight="1" x14ac:dyDescent="0.2"/>
    <row r="13511" ht="12.75" customHeight="1" x14ac:dyDescent="0.2"/>
    <row r="13512" ht="12.75" customHeight="1" x14ac:dyDescent="0.2"/>
    <row r="13513" ht="12.75" customHeight="1" x14ac:dyDescent="0.2"/>
    <row r="13514" ht="12.75" customHeight="1" x14ac:dyDescent="0.2"/>
    <row r="13515" ht="12.75" customHeight="1" x14ac:dyDescent="0.2"/>
    <row r="13516" ht="12.75" customHeight="1" x14ac:dyDescent="0.2"/>
    <row r="13517" ht="12.75" customHeight="1" x14ac:dyDescent="0.2"/>
    <row r="13518" ht="12.75" customHeight="1" x14ac:dyDescent="0.2"/>
    <row r="13519" ht="12.75" customHeight="1" x14ac:dyDescent="0.2"/>
    <row r="13520" ht="12.75" customHeight="1" x14ac:dyDescent="0.2"/>
    <row r="13521" ht="12.75" customHeight="1" x14ac:dyDescent="0.2"/>
    <row r="13522" ht="12.75" customHeight="1" x14ac:dyDescent="0.2"/>
    <row r="13523" ht="12.75" customHeight="1" x14ac:dyDescent="0.2"/>
    <row r="13524" ht="12.75" customHeight="1" x14ac:dyDescent="0.2"/>
    <row r="13525" ht="12.75" customHeight="1" x14ac:dyDescent="0.2"/>
    <row r="13526" ht="12.75" customHeight="1" x14ac:dyDescent="0.2"/>
    <row r="13527" ht="12.75" customHeight="1" x14ac:dyDescent="0.2"/>
    <row r="13528" ht="12.75" customHeight="1" x14ac:dyDescent="0.2"/>
    <row r="13529" ht="12.75" customHeight="1" x14ac:dyDescent="0.2"/>
    <row r="13530" ht="12.75" customHeight="1" x14ac:dyDescent="0.2"/>
    <row r="13531" ht="12.75" customHeight="1" x14ac:dyDescent="0.2"/>
    <row r="13532" ht="12.75" customHeight="1" x14ac:dyDescent="0.2"/>
    <row r="13533" ht="12.75" customHeight="1" x14ac:dyDescent="0.2"/>
    <row r="13534" ht="12.75" customHeight="1" x14ac:dyDescent="0.2"/>
    <row r="13535" ht="12.75" customHeight="1" x14ac:dyDescent="0.2"/>
    <row r="13536" ht="12.75" customHeight="1" x14ac:dyDescent="0.2"/>
    <row r="13537" ht="12.75" customHeight="1" x14ac:dyDescent="0.2"/>
    <row r="13538" ht="12.75" customHeight="1" x14ac:dyDescent="0.2"/>
    <row r="13539" ht="12.75" customHeight="1" x14ac:dyDescent="0.2"/>
    <row r="13540" ht="12.75" customHeight="1" x14ac:dyDescent="0.2"/>
    <row r="13541" ht="12.75" customHeight="1" x14ac:dyDescent="0.2"/>
    <row r="13542" ht="12.75" customHeight="1" x14ac:dyDescent="0.2"/>
    <row r="13543" ht="12.75" customHeight="1" x14ac:dyDescent="0.2"/>
    <row r="13544" ht="12.75" customHeight="1" x14ac:dyDescent="0.2"/>
    <row r="13545" ht="12.75" customHeight="1" x14ac:dyDescent="0.2"/>
    <row r="13546" ht="12.75" customHeight="1" x14ac:dyDescent="0.2"/>
    <row r="13547" ht="12.75" customHeight="1" x14ac:dyDescent="0.2"/>
    <row r="13548" ht="12.75" customHeight="1" x14ac:dyDescent="0.2"/>
    <row r="13549" ht="12.75" customHeight="1" x14ac:dyDescent="0.2"/>
    <row r="13550" ht="12.75" customHeight="1" x14ac:dyDescent="0.2"/>
    <row r="13551" ht="12.75" customHeight="1" x14ac:dyDescent="0.2"/>
    <row r="13552" ht="12.75" customHeight="1" x14ac:dyDescent="0.2"/>
    <row r="13553" ht="12.75" customHeight="1" x14ac:dyDescent="0.2"/>
    <row r="13554" ht="12.75" customHeight="1" x14ac:dyDescent="0.2"/>
    <row r="13555" ht="12.75" customHeight="1" x14ac:dyDescent="0.2"/>
    <row r="13556" ht="12.75" customHeight="1" x14ac:dyDescent="0.2"/>
    <row r="13557" ht="12.75" customHeight="1" x14ac:dyDescent="0.2"/>
    <row r="13558" ht="12.75" customHeight="1" x14ac:dyDescent="0.2"/>
    <row r="13559" ht="12.75" customHeight="1" x14ac:dyDescent="0.2"/>
    <row r="13560" ht="12.75" customHeight="1" x14ac:dyDescent="0.2"/>
    <row r="13561" ht="12.75" customHeight="1" x14ac:dyDescent="0.2"/>
    <row r="13562" ht="12.75" customHeight="1" x14ac:dyDescent="0.2"/>
    <row r="13563" ht="12.75" customHeight="1" x14ac:dyDescent="0.2"/>
    <row r="13564" ht="12.75" customHeight="1" x14ac:dyDescent="0.2"/>
    <row r="13565" ht="12.75" customHeight="1" x14ac:dyDescent="0.2"/>
    <row r="13566" ht="12.75" customHeight="1" x14ac:dyDescent="0.2"/>
    <row r="13567" ht="12.75" customHeight="1" x14ac:dyDescent="0.2"/>
    <row r="13568" ht="12.75" customHeight="1" x14ac:dyDescent="0.2"/>
    <row r="13569" ht="12.75" customHeight="1" x14ac:dyDescent="0.2"/>
    <row r="13570" ht="12.75" customHeight="1" x14ac:dyDescent="0.2"/>
    <row r="13571" ht="12.75" customHeight="1" x14ac:dyDescent="0.2"/>
    <row r="13572" ht="12.75" customHeight="1" x14ac:dyDescent="0.2"/>
    <row r="13573" ht="12.75" customHeight="1" x14ac:dyDescent="0.2"/>
    <row r="13574" ht="12.75" customHeight="1" x14ac:dyDescent="0.2"/>
    <row r="13575" ht="12.75" customHeight="1" x14ac:dyDescent="0.2"/>
    <row r="13576" ht="12.75" customHeight="1" x14ac:dyDescent="0.2"/>
    <row r="13577" ht="12.75" customHeight="1" x14ac:dyDescent="0.2"/>
    <row r="13578" ht="12.75" customHeight="1" x14ac:dyDescent="0.2"/>
    <row r="13579" ht="12.75" customHeight="1" x14ac:dyDescent="0.2"/>
    <row r="13580" ht="12.75" customHeight="1" x14ac:dyDescent="0.2"/>
    <row r="13581" ht="12.75" customHeight="1" x14ac:dyDescent="0.2"/>
    <row r="13582" ht="12.75" customHeight="1" x14ac:dyDescent="0.2"/>
    <row r="13583" ht="12.75" customHeight="1" x14ac:dyDescent="0.2"/>
    <row r="13584" ht="12.75" customHeight="1" x14ac:dyDescent="0.2"/>
    <row r="13585" ht="12.75" customHeight="1" x14ac:dyDescent="0.2"/>
    <row r="13586" ht="12.75" customHeight="1" x14ac:dyDescent="0.2"/>
    <row r="13587" ht="12.75" customHeight="1" x14ac:dyDescent="0.2"/>
    <row r="13588" ht="12.75" customHeight="1" x14ac:dyDescent="0.2"/>
    <row r="13589" ht="12.75" customHeight="1" x14ac:dyDescent="0.2"/>
    <row r="13590" ht="12.75" customHeight="1" x14ac:dyDescent="0.2"/>
    <row r="13591" ht="12.75" customHeight="1" x14ac:dyDescent="0.2"/>
    <row r="13592" ht="12.75" customHeight="1" x14ac:dyDescent="0.2"/>
    <row r="13593" ht="12.75" customHeight="1" x14ac:dyDescent="0.2"/>
    <row r="13594" ht="12.75" customHeight="1" x14ac:dyDescent="0.2"/>
    <row r="13595" ht="12.75" customHeight="1" x14ac:dyDescent="0.2"/>
    <row r="13596" ht="12.75" customHeight="1" x14ac:dyDescent="0.2"/>
    <row r="13597" ht="12.75" customHeight="1" x14ac:dyDescent="0.2"/>
    <row r="13598" ht="12.75" customHeight="1" x14ac:dyDescent="0.2"/>
    <row r="13599" ht="12.75" customHeight="1" x14ac:dyDescent="0.2"/>
    <row r="13600" ht="12.75" customHeight="1" x14ac:dyDescent="0.2"/>
    <row r="13601" ht="12.75" customHeight="1" x14ac:dyDescent="0.2"/>
    <row r="13602" ht="12.75" customHeight="1" x14ac:dyDescent="0.2"/>
    <row r="13603" ht="12.75" customHeight="1" x14ac:dyDescent="0.2"/>
    <row r="13604" ht="12.75" customHeight="1" x14ac:dyDescent="0.2"/>
    <row r="13605" ht="12.75" customHeight="1" x14ac:dyDescent="0.2"/>
    <row r="13606" ht="12.75" customHeight="1" x14ac:dyDescent="0.2"/>
    <row r="13607" ht="12.75" customHeight="1" x14ac:dyDescent="0.2"/>
    <row r="13608" ht="12.75" customHeight="1" x14ac:dyDescent="0.2"/>
    <row r="13609" ht="12.75" customHeight="1" x14ac:dyDescent="0.2"/>
    <row r="13610" ht="12.75" customHeight="1" x14ac:dyDescent="0.2"/>
    <row r="13611" ht="12.75" customHeight="1" x14ac:dyDescent="0.2"/>
    <row r="13612" ht="12.75" customHeight="1" x14ac:dyDescent="0.2"/>
    <row r="13613" ht="12.75" customHeight="1" x14ac:dyDescent="0.2"/>
    <row r="13614" ht="12.75" customHeight="1" x14ac:dyDescent="0.2"/>
    <row r="13615" ht="12.75" customHeight="1" x14ac:dyDescent="0.2"/>
    <row r="13616" ht="12.75" customHeight="1" x14ac:dyDescent="0.2"/>
    <row r="13617" ht="12.75" customHeight="1" x14ac:dyDescent="0.2"/>
    <row r="13618" ht="12.75" customHeight="1" x14ac:dyDescent="0.2"/>
    <row r="13619" ht="12.75" customHeight="1" x14ac:dyDescent="0.2"/>
    <row r="13620" ht="12.75" customHeight="1" x14ac:dyDescent="0.2"/>
    <row r="13621" ht="12.75" customHeight="1" x14ac:dyDescent="0.2"/>
    <row r="13622" ht="12.75" customHeight="1" x14ac:dyDescent="0.2"/>
    <row r="13623" ht="12.75" customHeight="1" x14ac:dyDescent="0.2"/>
    <row r="13624" ht="12.75" customHeight="1" x14ac:dyDescent="0.2"/>
    <row r="13625" ht="12.75" customHeight="1" x14ac:dyDescent="0.2"/>
    <row r="13626" ht="12.75" customHeight="1" x14ac:dyDescent="0.2"/>
    <row r="13627" ht="12.75" customHeight="1" x14ac:dyDescent="0.2"/>
    <row r="13628" ht="12.75" customHeight="1" x14ac:dyDescent="0.2"/>
    <row r="13629" ht="12.75" customHeight="1" x14ac:dyDescent="0.2"/>
    <row r="13630" ht="12.75" customHeight="1" x14ac:dyDescent="0.2"/>
    <row r="13631" ht="12.75" customHeight="1" x14ac:dyDescent="0.2"/>
    <row r="13632" ht="12.75" customHeight="1" x14ac:dyDescent="0.2"/>
    <row r="13633" ht="12.75" customHeight="1" x14ac:dyDescent="0.2"/>
    <row r="13634" ht="12.75" customHeight="1" x14ac:dyDescent="0.2"/>
    <row r="13635" ht="12.75" customHeight="1" x14ac:dyDescent="0.2"/>
    <row r="13636" ht="12.75" customHeight="1" x14ac:dyDescent="0.2"/>
    <row r="13637" ht="12.75" customHeight="1" x14ac:dyDescent="0.2"/>
    <row r="13638" ht="12.75" customHeight="1" x14ac:dyDescent="0.2"/>
    <row r="13639" ht="12.75" customHeight="1" x14ac:dyDescent="0.2"/>
    <row r="13640" ht="12.75" customHeight="1" x14ac:dyDescent="0.2"/>
    <row r="13641" ht="12.75" customHeight="1" x14ac:dyDescent="0.2"/>
    <row r="13642" ht="12.75" customHeight="1" x14ac:dyDescent="0.2"/>
    <row r="13643" ht="12.75" customHeight="1" x14ac:dyDescent="0.2"/>
    <row r="13644" ht="12.75" customHeight="1" x14ac:dyDescent="0.2"/>
    <row r="13645" ht="12.75" customHeight="1" x14ac:dyDescent="0.2"/>
    <row r="13646" ht="12.75" customHeight="1" x14ac:dyDescent="0.2"/>
    <row r="13647" ht="12.75" customHeight="1" x14ac:dyDescent="0.2"/>
    <row r="13648" ht="12.75" customHeight="1" x14ac:dyDescent="0.2"/>
    <row r="13649" ht="12.75" customHeight="1" x14ac:dyDescent="0.2"/>
    <row r="13650" ht="12.75" customHeight="1" x14ac:dyDescent="0.2"/>
    <row r="13651" ht="12.75" customHeight="1" x14ac:dyDescent="0.2"/>
    <row r="13652" ht="12.75" customHeight="1" x14ac:dyDescent="0.2"/>
    <row r="13653" ht="12.75" customHeight="1" x14ac:dyDescent="0.2"/>
    <row r="13654" ht="12.75" customHeight="1" x14ac:dyDescent="0.2"/>
    <row r="13655" ht="12.75" customHeight="1" x14ac:dyDescent="0.2"/>
    <row r="13656" ht="12.75" customHeight="1" x14ac:dyDescent="0.2"/>
    <row r="13657" ht="12.75" customHeight="1" x14ac:dyDescent="0.2"/>
    <row r="13658" ht="12.75" customHeight="1" x14ac:dyDescent="0.2"/>
    <row r="13659" ht="12.75" customHeight="1" x14ac:dyDescent="0.2"/>
    <row r="13660" ht="12.75" customHeight="1" x14ac:dyDescent="0.2"/>
    <row r="13661" ht="12.75" customHeight="1" x14ac:dyDescent="0.2"/>
    <row r="13662" ht="12.75" customHeight="1" x14ac:dyDescent="0.2"/>
    <row r="13663" ht="12.75" customHeight="1" x14ac:dyDescent="0.2"/>
    <row r="13664" ht="12.75" customHeight="1" x14ac:dyDescent="0.2"/>
    <row r="13665" ht="12.75" customHeight="1" x14ac:dyDescent="0.2"/>
    <row r="13666" ht="12.75" customHeight="1" x14ac:dyDescent="0.2"/>
    <row r="13667" ht="12.75" customHeight="1" x14ac:dyDescent="0.2"/>
    <row r="13668" ht="12.75" customHeight="1" x14ac:dyDescent="0.2"/>
    <row r="13669" ht="12.75" customHeight="1" x14ac:dyDescent="0.2"/>
    <row r="13670" ht="12.75" customHeight="1" x14ac:dyDescent="0.2"/>
    <row r="13671" ht="12.75" customHeight="1" x14ac:dyDescent="0.2"/>
    <row r="13672" ht="12.75" customHeight="1" x14ac:dyDescent="0.2"/>
    <row r="13673" ht="12.75" customHeight="1" x14ac:dyDescent="0.2"/>
    <row r="13674" ht="12.75" customHeight="1" x14ac:dyDescent="0.2"/>
    <row r="13675" ht="12.75" customHeight="1" x14ac:dyDescent="0.2"/>
    <row r="13676" ht="12.75" customHeight="1" x14ac:dyDescent="0.2"/>
    <row r="13677" ht="12.75" customHeight="1" x14ac:dyDescent="0.2"/>
    <row r="13678" ht="12.75" customHeight="1" x14ac:dyDescent="0.2"/>
    <row r="13679" ht="12.75" customHeight="1" x14ac:dyDescent="0.2"/>
    <row r="13680" ht="12.75" customHeight="1" x14ac:dyDescent="0.2"/>
    <row r="13681" ht="12.75" customHeight="1" x14ac:dyDescent="0.2"/>
    <row r="13682" ht="12.75" customHeight="1" x14ac:dyDescent="0.2"/>
    <row r="13683" ht="12.75" customHeight="1" x14ac:dyDescent="0.2"/>
    <row r="13684" ht="12.75" customHeight="1" x14ac:dyDescent="0.2"/>
    <row r="13685" ht="12.75" customHeight="1" x14ac:dyDescent="0.2"/>
    <row r="13686" ht="12.75" customHeight="1" x14ac:dyDescent="0.2"/>
    <row r="13687" ht="12.75" customHeight="1" x14ac:dyDescent="0.2"/>
    <row r="13688" ht="12.75" customHeight="1" x14ac:dyDescent="0.2"/>
    <row r="13689" ht="12.75" customHeight="1" x14ac:dyDescent="0.2"/>
    <row r="13690" ht="12.75" customHeight="1" x14ac:dyDescent="0.2"/>
    <row r="13691" ht="12.75" customHeight="1" x14ac:dyDescent="0.2"/>
    <row r="13692" ht="12.75" customHeight="1" x14ac:dyDescent="0.2"/>
    <row r="13693" ht="12.75" customHeight="1" x14ac:dyDescent="0.2"/>
    <row r="13694" ht="12.75" customHeight="1" x14ac:dyDescent="0.2"/>
    <row r="13695" ht="12.75" customHeight="1" x14ac:dyDescent="0.2"/>
    <row r="13696" ht="12.75" customHeight="1" x14ac:dyDescent="0.2"/>
    <row r="13697" ht="12.75" customHeight="1" x14ac:dyDescent="0.2"/>
    <row r="13698" ht="12.75" customHeight="1" x14ac:dyDescent="0.2"/>
    <row r="13699" ht="12.75" customHeight="1" x14ac:dyDescent="0.2"/>
    <row r="13700" ht="12.75" customHeight="1" x14ac:dyDescent="0.2"/>
    <row r="13701" ht="12.75" customHeight="1" x14ac:dyDescent="0.2"/>
    <row r="13702" ht="12.75" customHeight="1" x14ac:dyDescent="0.2"/>
    <row r="13703" ht="12.75" customHeight="1" x14ac:dyDescent="0.2"/>
    <row r="13704" ht="12.75" customHeight="1" x14ac:dyDescent="0.2"/>
    <row r="13705" ht="12.75" customHeight="1" x14ac:dyDescent="0.2"/>
    <row r="13706" ht="12.75" customHeight="1" x14ac:dyDescent="0.2"/>
    <row r="13707" ht="12.75" customHeight="1" x14ac:dyDescent="0.2"/>
    <row r="13708" ht="12.75" customHeight="1" x14ac:dyDescent="0.2"/>
    <row r="13709" ht="12.75" customHeight="1" x14ac:dyDescent="0.2"/>
    <row r="13710" ht="12.75" customHeight="1" x14ac:dyDescent="0.2"/>
    <row r="13711" ht="12.75" customHeight="1" x14ac:dyDescent="0.2"/>
    <row r="13712" ht="12.75" customHeight="1" x14ac:dyDescent="0.2"/>
    <row r="13713" ht="12.75" customHeight="1" x14ac:dyDescent="0.2"/>
    <row r="13714" ht="12.75" customHeight="1" x14ac:dyDescent="0.2"/>
    <row r="13715" ht="12.75" customHeight="1" x14ac:dyDescent="0.2"/>
    <row r="13716" ht="12.75" customHeight="1" x14ac:dyDescent="0.2"/>
    <row r="13717" ht="12.75" customHeight="1" x14ac:dyDescent="0.2"/>
    <row r="13718" ht="12.75" customHeight="1" x14ac:dyDescent="0.2"/>
    <row r="13719" ht="12.75" customHeight="1" x14ac:dyDescent="0.2"/>
    <row r="13720" ht="12.75" customHeight="1" x14ac:dyDescent="0.2"/>
    <row r="13721" ht="12.75" customHeight="1" x14ac:dyDescent="0.2"/>
    <row r="13722" ht="12.75" customHeight="1" x14ac:dyDescent="0.2"/>
    <row r="13723" ht="12.75" customHeight="1" x14ac:dyDescent="0.2"/>
    <row r="13724" ht="12.75" customHeight="1" x14ac:dyDescent="0.2"/>
    <row r="13725" ht="12.75" customHeight="1" x14ac:dyDescent="0.2"/>
    <row r="13726" ht="12.75" customHeight="1" x14ac:dyDescent="0.2"/>
    <row r="13727" ht="12.75" customHeight="1" x14ac:dyDescent="0.2"/>
    <row r="13728" ht="12.75" customHeight="1" x14ac:dyDescent="0.2"/>
    <row r="13729" ht="12.75" customHeight="1" x14ac:dyDescent="0.2"/>
    <row r="13730" ht="12.75" customHeight="1" x14ac:dyDescent="0.2"/>
    <row r="13731" ht="12.75" customHeight="1" x14ac:dyDescent="0.2"/>
    <row r="13732" ht="12.75" customHeight="1" x14ac:dyDescent="0.2"/>
    <row r="13733" ht="12.75" customHeight="1" x14ac:dyDescent="0.2"/>
    <row r="13734" ht="12.75" customHeight="1" x14ac:dyDescent="0.2"/>
    <row r="13735" ht="12.75" customHeight="1" x14ac:dyDescent="0.2"/>
    <row r="13736" ht="12.75" customHeight="1" x14ac:dyDescent="0.2"/>
    <row r="13737" ht="12.75" customHeight="1" x14ac:dyDescent="0.2"/>
    <row r="13738" ht="12.75" customHeight="1" x14ac:dyDescent="0.2"/>
    <row r="13739" ht="12.75" customHeight="1" x14ac:dyDescent="0.2"/>
    <row r="13740" ht="12.75" customHeight="1" x14ac:dyDescent="0.2"/>
    <row r="13741" ht="12.75" customHeight="1" x14ac:dyDescent="0.2"/>
    <row r="13742" ht="12.75" customHeight="1" x14ac:dyDescent="0.2"/>
    <row r="13743" ht="12.75" customHeight="1" x14ac:dyDescent="0.2"/>
    <row r="13744" ht="12.75" customHeight="1" x14ac:dyDescent="0.2"/>
    <row r="13745" ht="12.75" customHeight="1" x14ac:dyDescent="0.2"/>
    <row r="13746" ht="12.75" customHeight="1" x14ac:dyDescent="0.2"/>
    <row r="13747" ht="12.75" customHeight="1" x14ac:dyDescent="0.2"/>
    <row r="13748" ht="12.75" customHeight="1" x14ac:dyDescent="0.2"/>
    <row r="13749" ht="12.75" customHeight="1" x14ac:dyDescent="0.2"/>
    <row r="13750" ht="12.75" customHeight="1" x14ac:dyDescent="0.2"/>
    <row r="13751" ht="12.75" customHeight="1" x14ac:dyDescent="0.2"/>
    <row r="13752" ht="12.75" customHeight="1" x14ac:dyDescent="0.2"/>
    <row r="13753" ht="12.75" customHeight="1" x14ac:dyDescent="0.2"/>
    <row r="13754" ht="12.75" customHeight="1" x14ac:dyDescent="0.2"/>
    <row r="13755" ht="12.75" customHeight="1" x14ac:dyDescent="0.2"/>
    <row r="13756" ht="12.75" customHeight="1" x14ac:dyDescent="0.2"/>
    <row r="13757" ht="12.75" customHeight="1" x14ac:dyDescent="0.2"/>
    <row r="13758" ht="12.75" customHeight="1" x14ac:dyDescent="0.2"/>
    <row r="13759" ht="12.75" customHeight="1" x14ac:dyDescent="0.2"/>
    <row r="13760" ht="12.75" customHeight="1" x14ac:dyDescent="0.2"/>
    <row r="13761" ht="12.75" customHeight="1" x14ac:dyDescent="0.2"/>
    <row r="13762" ht="12.75" customHeight="1" x14ac:dyDescent="0.2"/>
    <row r="13763" ht="12.75" customHeight="1" x14ac:dyDescent="0.2"/>
    <row r="13764" ht="12.75" customHeight="1" x14ac:dyDescent="0.2"/>
    <row r="13765" ht="12.75" customHeight="1" x14ac:dyDescent="0.2"/>
    <row r="13766" ht="12.75" customHeight="1" x14ac:dyDescent="0.2"/>
    <row r="13767" ht="12.75" customHeight="1" x14ac:dyDescent="0.2"/>
    <row r="13768" ht="12.75" customHeight="1" x14ac:dyDescent="0.2"/>
    <row r="13769" ht="12.75" customHeight="1" x14ac:dyDescent="0.2"/>
    <row r="13770" ht="12.75" customHeight="1" x14ac:dyDescent="0.2"/>
    <row r="13771" ht="12.75" customHeight="1" x14ac:dyDescent="0.2"/>
    <row r="13772" ht="12.75" customHeight="1" x14ac:dyDescent="0.2"/>
    <row r="13773" ht="12.75" customHeight="1" x14ac:dyDescent="0.2"/>
    <row r="13774" ht="12.75" customHeight="1" x14ac:dyDescent="0.2"/>
    <row r="13775" ht="12.75" customHeight="1" x14ac:dyDescent="0.2"/>
    <row r="13776" ht="12.75" customHeight="1" x14ac:dyDescent="0.2"/>
    <row r="13777" ht="12.75" customHeight="1" x14ac:dyDescent="0.2"/>
    <row r="13778" ht="12.75" customHeight="1" x14ac:dyDescent="0.2"/>
    <row r="13779" ht="12.75" customHeight="1" x14ac:dyDescent="0.2"/>
    <row r="13780" ht="12.75" customHeight="1" x14ac:dyDescent="0.2"/>
    <row r="13781" ht="12.75" customHeight="1" x14ac:dyDescent="0.2"/>
    <row r="13782" ht="12.75" customHeight="1" x14ac:dyDescent="0.2"/>
    <row r="13783" ht="12.75" customHeight="1" x14ac:dyDescent="0.2"/>
    <row r="13784" ht="12.75" customHeight="1" x14ac:dyDescent="0.2"/>
    <row r="13785" ht="12.75" customHeight="1" x14ac:dyDescent="0.2"/>
    <row r="13786" ht="12.75" customHeight="1" x14ac:dyDescent="0.2"/>
    <row r="13787" ht="12.75" customHeight="1" x14ac:dyDescent="0.2"/>
    <row r="13788" ht="12.75" customHeight="1" x14ac:dyDescent="0.2"/>
    <row r="13789" ht="12.75" customHeight="1" x14ac:dyDescent="0.2"/>
    <row r="13790" ht="12.75" customHeight="1" x14ac:dyDescent="0.2"/>
    <row r="13791" ht="12.75" customHeight="1" x14ac:dyDescent="0.2"/>
    <row r="13792" ht="12.75" customHeight="1" x14ac:dyDescent="0.2"/>
    <row r="13793" ht="12.75" customHeight="1" x14ac:dyDescent="0.2"/>
    <row r="13794" ht="12.75" customHeight="1" x14ac:dyDescent="0.2"/>
    <row r="13795" ht="12.75" customHeight="1" x14ac:dyDescent="0.2"/>
    <row r="13796" ht="12.75" customHeight="1" x14ac:dyDescent="0.2"/>
    <row r="13797" ht="12.75" customHeight="1" x14ac:dyDescent="0.2"/>
    <row r="13798" ht="12.75" customHeight="1" x14ac:dyDescent="0.2"/>
    <row r="13799" ht="12.75" customHeight="1" x14ac:dyDescent="0.2"/>
    <row r="13800" ht="12.75" customHeight="1" x14ac:dyDescent="0.2"/>
    <row r="13801" ht="12.75" customHeight="1" x14ac:dyDescent="0.2"/>
    <row r="13802" ht="12.75" customHeight="1" x14ac:dyDescent="0.2"/>
    <row r="13803" ht="12.75" customHeight="1" x14ac:dyDescent="0.2"/>
    <row r="13804" ht="12.75" customHeight="1" x14ac:dyDescent="0.2"/>
    <row r="13805" ht="12.75" customHeight="1" x14ac:dyDescent="0.2"/>
    <row r="13806" ht="12.75" customHeight="1" x14ac:dyDescent="0.2"/>
    <row r="13807" ht="12.75" customHeight="1" x14ac:dyDescent="0.2"/>
    <row r="13808" ht="12.75" customHeight="1" x14ac:dyDescent="0.2"/>
    <row r="13809" ht="12.75" customHeight="1" x14ac:dyDescent="0.2"/>
    <row r="13810" ht="12.75" customHeight="1" x14ac:dyDescent="0.2"/>
    <row r="13811" ht="12.75" customHeight="1" x14ac:dyDescent="0.2"/>
    <row r="13812" ht="12.75" customHeight="1" x14ac:dyDescent="0.2"/>
    <row r="13813" ht="12.75" customHeight="1" x14ac:dyDescent="0.2"/>
    <row r="13814" ht="12.75" customHeight="1" x14ac:dyDescent="0.2"/>
    <row r="13815" ht="12.75" customHeight="1" x14ac:dyDescent="0.2"/>
    <row r="13816" ht="12.75" customHeight="1" x14ac:dyDescent="0.2"/>
    <row r="13817" ht="12.75" customHeight="1" x14ac:dyDescent="0.2"/>
    <row r="13818" ht="12.75" customHeight="1" x14ac:dyDescent="0.2"/>
    <row r="13819" ht="12.75" customHeight="1" x14ac:dyDescent="0.2"/>
    <row r="13820" ht="12.75" customHeight="1" x14ac:dyDescent="0.2"/>
    <row r="13821" ht="12.75" customHeight="1" x14ac:dyDescent="0.2"/>
    <row r="13822" ht="12.75" customHeight="1" x14ac:dyDescent="0.2"/>
    <row r="13823" ht="12.75" customHeight="1" x14ac:dyDescent="0.2"/>
    <row r="13824" ht="12.75" customHeight="1" x14ac:dyDescent="0.2"/>
    <row r="13825" ht="12.75" customHeight="1" x14ac:dyDescent="0.2"/>
    <row r="13826" ht="12.75" customHeight="1" x14ac:dyDescent="0.2"/>
    <row r="13827" ht="12.75" customHeight="1" x14ac:dyDescent="0.2"/>
    <row r="13828" ht="12.75" customHeight="1" x14ac:dyDescent="0.2"/>
    <row r="13829" ht="12.75" customHeight="1" x14ac:dyDescent="0.2"/>
    <row r="13830" ht="12.75" customHeight="1" x14ac:dyDescent="0.2"/>
    <row r="13831" ht="12.75" customHeight="1" x14ac:dyDescent="0.2"/>
    <row r="13832" ht="12.75" customHeight="1" x14ac:dyDescent="0.2"/>
    <row r="13833" ht="12.75" customHeight="1" x14ac:dyDescent="0.2"/>
    <row r="13834" ht="12.75" customHeight="1" x14ac:dyDescent="0.2"/>
    <row r="13835" ht="12.75" customHeight="1" x14ac:dyDescent="0.2"/>
    <row r="13836" ht="12.75" customHeight="1" x14ac:dyDescent="0.2"/>
    <row r="13837" ht="12.75" customHeight="1" x14ac:dyDescent="0.2"/>
    <row r="13838" ht="12.75" customHeight="1" x14ac:dyDescent="0.2"/>
    <row r="13839" ht="12.75" customHeight="1" x14ac:dyDescent="0.2"/>
    <row r="13840" ht="12.75" customHeight="1" x14ac:dyDescent="0.2"/>
    <row r="13841" ht="12.75" customHeight="1" x14ac:dyDescent="0.2"/>
    <row r="13842" ht="12.75" customHeight="1" x14ac:dyDescent="0.2"/>
    <row r="13843" ht="12.75" customHeight="1" x14ac:dyDescent="0.2"/>
    <row r="13844" ht="12.75" customHeight="1" x14ac:dyDescent="0.2"/>
    <row r="13845" ht="12.75" customHeight="1" x14ac:dyDescent="0.2"/>
    <row r="13846" ht="12.75" customHeight="1" x14ac:dyDescent="0.2"/>
    <row r="13847" ht="12.75" customHeight="1" x14ac:dyDescent="0.2"/>
    <row r="13848" ht="12.75" customHeight="1" x14ac:dyDescent="0.2"/>
    <row r="13849" ht="12.75" customHeight="1" x14ac:dyDescent="0.2"/>
    <row r="13850" ht="12.75" customHeight="1" x14ac:dyDescent="0.2"/>
    <row r="13851" ht="12.75" customHeight="1" x14ac:dyDescent="0.2"/>
    <row r="13852" ht="12.75" customHeight="1" x14ac:dyDescent="0.2"/>
    <row r="13853" ht="12.75" customHeight="1" x14ac:dyDescent="0.2"/>
    <row r="13854" ht="12.75" customHeight="1" x14ac:dyDescent="0.2"/>
    <row r="13855" ht="12.75" customHeight="1" x14ac:dyDescent="0.2"/>
    <row r="13856" ht="12.75" customHeight="1" x14ac:dyDescent="0.2"/>
    <row r="13857" ht="12.75" customHeight="1" x14ac:dyDescent="0.2"/>
    <row r="13858" ht="12.75" customHeight="1" x14ac:dyDescent="0.2"/>
    <row r="13859" ht="12.75" customHeight="1" x14ac:dyDescent="0.2"/>
    <row r="13860" ht="12.75" customHeight="1" x14ac:dyDescent="0.2"/>
    <row r="13861" ht="12.75" customHeight="1" x14ac:dyDescent="0.2"/>
    <row r="13862" ht="12.75" customHeight="1" x14ac:dyDescent="0.2"/>
    <row r="13863" ht="12.75" customHeight="1" x14ac:dyDescent="0.2"/>
    <row r="13864" ht="12.75" customHeight="1" x14ac:dyDescent="0.2"/>
    <row r="13865" ht="12.75" customHeight="1" x14ac:dyDescent="0.2"/>
    <row r="13866" ht="12.75" customHeight="1" x14ac:dyDescent="0.2"/>
    <row r="13867" ht="12.75" customHeight="1" x14ac:dyDescent="0.2"/>
    <row r="13868" ht="12.75" customHeight="1" x14ac:dyDescent="0.2"/>
    <row r="13869" ht="12.75" customHeight="1" x14ac:dyDescent="0.2"/>
    <row r="13870" ht="12.75" customHeight="1" x14ac:dyDescent="0.2"/>
    <row r="13871" ht="12.75" customHeight="1" x14ac:dyDescent="0.2"/>
    <row r="13872" ht="12.75" customHeight="1" x14ac:dyDescent="0.2"/>
    <row r="13873" ht="12.75" customHeight="1" x14ac:dyDescent="0.2"/>
    <row r="13874" ht="12.75" customHeight="1" x14ac:dyDescent="0.2"/>
    <row r="13875" ht="12.75" customHeight="1" x14ac:dyDescent="0.2"/>
    <row r="13876" ht="12.75" customHeight="1" x14ac:dyDescent="0.2"/>
    <row r="13877" ht="12.75" customHeight="1" x14ac:dyDescent="0.2"/>
    <row r="13878" ht="12.75" customHeight="1" x14ac:dyDescent="0.2"/>
    <row r="13879" ht="12.75" customHeight="1" x14ac:dyDescent="0.2"/>
    <row r="13880" ht="12.75" customHeight="1" x14ac:dyDescent="0.2"/>
    <row r="13881" ht="12.75" customHeight="1" x14ac:dyDescent="0.2"/>
    <row r="13882" ht="12.75" customHeight="1" x14ac:dyDescent="0.2"/>
    <row r="13883" ht="12.75" customHeight="1" x14ac:dyDescent="0.2"/>
    <row r="13884" ht="12.75" customHeight="1" x14ac:dyDescent="0.2"/>
    <row r="13885" ht="12.75" customHeight="1" x14ac:dyDescent="0.2"/>
    <row r="13886" ht="12.75" customHeight="1" x14ac:dyDescent="0.2"/>
    <row r="13887" ht="12.75" customHeight="1" x14ac:dyDescent="0.2"/>
    <row r="13888" ht="12.75" customHeight="1" x14ac:dyDescent="0.2"/>
    <row r="13889" ht="12.75" customHeight="1" x14ac:dyDescent="0.2"/>
    <row r="13890" ht="12.75" customHeight="1" x14ac:dyDescent="0.2"/>
    <row r="13891" ht="12.75" customHeight="1" x14ac:dyDescent="0.2"/>
    <row r="13892" ht="12.75" customHeight="1" x14ac:dyDescent="0.2"/>
    <row r="13893" ht="12.75" customHeight="1" x14ac:dyDescent="0.2"/>
    <row r="13894" ht="12.75" customHeight="1" x14ac:dyDescent="0.2"/>
    <row r="13895" ht="12.75" customHeight="1" x14ac:dyDescent="0.2"/>
    <row r="13896" ht="12.75" customHeight="1" x14ac:dyDescent="0.2"/>
    <row r="13897" ht="12.75" customHeight="1" x14ac:dyDescent="0.2"/>
    <row r="13898" ht="12.75" customHeight="1" x14ac:dyDescent="0.2"/>
    <row r="13899" ht="12.75" customHeight="1" x14ac:dyDescent="0.2"/>
    <row r="13900" ht="12.75" customHeight="1" x14ac:dyDescent="0.2"/>
    <row r="13901" ht="12.75" customHeight="1" x14ac:dyDescent="0.2"/>
    <row r="13902" ht="12.75" customHeight="1" x14ac:dyDescent="0.2"/>
    <row r="13903" ht="12.75" customHeight="1" x14ac:dyDescent="0.2"/>
    <row r="13904" ht="12.75" customHeight="1" x14ac:dyDescent="0.2"/>
    <row r="13905" ht="12.75" customHeight="1" x14ac:dyDescent="0.2"/>
    <row r="13906" ht="12.75" customHeight="1" x14ac:dyDescent="0.2"/>
    <row r="13907" ht="12.75" customHeight="1" x14ac:dyDescent="0.2"/>
    <row r="13908" ht="12.75" customHeight="1" x14ac:dyDescent="0.2"/>
    <row r="13909" ht="12.75" customHeight="1" x14ac:dyDescent="0.2"/>
    <row r="13910" ht="12.75" customHeight="1" x14ac:dyDescent="0.2"/>
    <row r="13911" ht="12.75" customHeight="1" x14ac:dyDescent="0.2"/>
    <row r="13912" ht="12.75" customHeight="1" x14ac:dyDescent="0.2"/>
    <row r="13913" ht="12.75" customHeight="1" x14ac:dyDescent="0.2"/>
    <row r="13914" ht="12.75" customHeight="1" x14ac:dyDescent="0.2"/>
    <row r="13915" ht="12.75" customHeight="1" x14ac:dyDescent="0.2"/>
    <row r="13916" ht="12.75" customHeight="1" x14ac:dyDescent="0.2"/>
    <row r="13917" ht="12.75" customHeight="1" x14ac:dyDescent="0.2"/>
    <row r="13918" ht="12.75" customHeight="1" x14ac:dyDescent="0.2"/>
    <row r="13919" ht="12.75" customHeight="1" x14ac:dyDescent="0.2"/>
    <row r="13920" ht="12.75" customHeight="1" x14ac:dyDescent="0.2"/>
    <row r="13921" ht="12.75" customHeight="1" x14ac:dyDescent="0.2"/>
    <row r="13922" ht="12.75" customHeight="1" x14ac:dyDescent="0.2"/>
    <row r="13923" ht="12.75" customHeight="1" x14ac:dyDescent="0.2"/>
    <row r="13924" ht="12.75" customHeight="1" x14ac:dyDescent="0.2"/>
    <row r="13925" ht="12.75" customHeight="1" x14ac:dyDescent="0.2"/>
    <row r="13926" ht="12.75" customHeight="1" x14ac:dyDescent="0.2"/>
    <row r="13927" ht="12.75" customHeight="1" x14ac:dyDescent="0.2"/>
    <row r="13928" ht="12.75" customHeight="1" x14ac:dyDescent="0.2"/>
    <row r="13929" ht="12.75" customHeight="1" x14ac:dyDescent="0.2"/>
    <row r="13930" ht="12.75" customHeight="1" x14ac:dyDescent="0.2"/>
    <row r="13931" ht="12.75" customHeight="1" x14ac:dyDescent="0.2"/>
    <row r="13932" ht="12.75" customHeight="1" x14ac:dyDescent="0.2"/>
    <row r="13933" ht="12.75" customHeight="1" x14ac:dyDescent="0.2"/>
    <row r="13934" ht="12.75" customHeight="1" x14ac:dyDescent="0.2"/>
    <row r="13935" ht="12.75" customHeight="1" x14ac:dyDescent="0.2"/>
    <row r="13936" ht="12.75" customHeight="1" x14ac:dyDescent="0.2"/>
    <row r="13937" ht="12.75" customHeight="1" x14ac:dyDescent="0.2"/>
    <row r="13938" ht="12.75" customHeight="1" x14ac:dyDescent="0.2"/>
    <row r="13939" ht="12.75" customHeight="1" x14ac:dyDescent="0.2"/>
    <row r="13940" ht="12.75" customHeight="1" x14ac:dyDescent="0.2"/>
    <row r="13941" ht="12.75" customHeight="1" x14ac:dyDescent="0.2"/>
    <row r="13942" ht="12.75" customHeight="1" x14ac:dyDescent="0.2"/>
    <row r="13943" ht="12.75" customHeight="1" x14ac:dyDescent="0.2"/>
    <row r="13944" ht="12.75" customHeight="1" x14ac:dyDescent="0.2"/>
    <row r="13945" ht="12.75" customHeight="1" x14ac:dyDescent="0.2"/>
    <row r="13946" ht="12.75" customHeight="1" x14ac:dyDescent="0.2"/>
    <row r="13947" ht="12.75" customHeight="1" x14ac:dyDescent="0.2"/>
    <row r="13948" ht="12.75" customHeight="1" x14ac:dyDescent="0.2"/>
    <row r="13949" ht="12.75" customHeight="1" x14ac:dyDescent="0.2"/>
    <row r="13950" ht="12.75" customHeight="1" x14ac:dyDescent="0.2"/>
    <row r="13951" ht="12.75" customHeight="1" x14ac:dyDescent="0.2"/>
    <row r="13952" ht="12.75" customHeight="1" x14ac:dyDescent="0.2"/>
    <row r="13953" ht="12.75" customHeight="1" x14ac:dyDescent="0.2"/>
    <row r="13954" ht="12.75" customHeight="1" x14ac:dyDescent="0.2"/>
    <row r="13955" ht="12.75" customHeight="1" x14ac:dyDescent="0.2"/>
    <row r="13956" ht="12.75" customHeight="1" x14ac:dyDescent="0.2"/>
    <row r="13957" ht="12.75" customHeight="1" x14ac:dyDescent="0.2"/>
    <row r="13958" ht="12.75" customHeight="1" x14ac:dyDescent="0.2"/>
    <row r="13959" ht="12.75" customHeight="1" x14ac:dyDescent="0.2"/>
    <row r="13960" ht="12.75" customHeight="1" x14ac:dyDescent="0.2"/>
    <row r="13961" ht="12.75" customHeight="1" x14ac:dyDescent="0.2"/>
    <row r="13962" ht="12.75" customHeight="1" x14ac:dyDescent="0.2"/>
    <row r="13963" ht="12.75" customHeight="1" x14ac:dyDescent="0.2"/>
    <row r="13964" ht="12.75" customHeight="1" x14ac:dyDescent="0.2"/>
    <row r="13965" ht="12.75" customHeight="1" x14ac:dyDescent="0.2"/>
    <row r="13966" ht="12.75" customHeight="1" x14ac:dyDescent="0.2"/>
    <row r="13967" ht="12.75" customHeight="1" x14ac:dyDescent="0.2"/>
    <row r="13968" ht="12.75" customHeight="1" x14ac:dyDescent="0.2"/>
    <row r="13969" ht="12.75" customHeight="1" x14ac:dyDescent="0.2"/>
    <row r="13970" ht="12.75" customHeight="1" x14ac:dyDescent="0.2"/>
    <row r="13971" ht="12.75" customHeight="1" x14ac:dyDescent="0.2"/>
    <row r="13972" ht="12.75" customHeight="1" x14ac:dyDescent="0.2"/>
    <row r="13973" ht="12.75" customHeight="1" x14ac:dyDescent="0.2"/>
    <row r="13974" ht="12.75" customHeight="1" x14ac:dyDescent="0.2"/>
    <row r="13975" ht="12.75" customHeight="1" x14ac:dyDescent="0.2"/>
    <row r="13976" ht="12.75" customHeight="1" x14ac:dyDescent="0.2"/>
    <row r="13977" ht="12.75" customHeight="1" x14ac:dyDescent="0.2"/>
    <row r="13978" ht="12.75" customHeight="1" x14ac:dyDescent="0.2"/>
    <row r="13979" ht="12.75" customHeight="1" x14ac:dyDescent="0.2"/>
    <row r="13980" ht="12.75" customHeight="1" x14ac:dyDescent="0.2"/>
    <row r="13981" ht="12.75" customHeight="1" x14ac:dyDescent="0.2"/>
    <row r="13982" ht="12.75" customHeight="1" x14ac:dyDescent="0.2"/>
    <row r="13983" ht="12.75" customHeight="1" x14ac:dyDescent="0.2"/>
    <row r="13984" ht="12.75" customHeight="1" x14ac:dyDescent="0.2"/>
    <row r="13985" ht="12.75" customHeight="1" x14ac:dyDescent="0.2"/>
    <row r="13986" ht="12.75" customHeight="1" x14ac:dyDescent="0.2"/>
    <row r="13987" ht="12.75" customHeight="1" x14ac:dyDescent="0.2"/>
    <row r="13988" ht="12.75" customHeight="1" x14ac:dyDescent="0.2"/>
    <row r="13989" ht="12.75" customHeight="1" x14ac:dyDescent="0.2"/>
    <row r="13990" ht="12.75" customHeight="1" x14ac:dyDescent="0.2"/>
    <row r="13991" ht="12.75" customHeight="1" x14ac:dyDescent="0.2"/>
    <row r="13992" ht="12.75" customHeight="1" x14ac:dyDescent="0.2"/>
    <row r="13993" ht="12.75" customHeight="1" x14ac:dyDescent="0.2"/>
    <row r="13994" ht="12.75" customHeight="1" x14ac:dyDescent="0.2"/>
    <row r="13995" ht="12.75" customHeight="1" x14ac:dyDescent="0.2"/>
    <row r="13996" ht="12.75" customHeight="1" x14ac:dyDescent="0.2"/>
    <row r="13997" ht="12.75" customHeight="1" x14ac:dyDescent="0.2"/>
    <row r="13998" ht="12.75" customHeight="1" x14ac:dyDescent="0.2"/>
    <row r="13999" ht="12.75" customHeight="1" x14ac:dyDescent="0.2"/>
    <row r="14000" ht="12.75" customHeight="1" x14ac:dyDescent="0.2"/>
    <row r="14001" ht="12.75" customHeight="1" x14ac:dyDescent="0.2"/>
    <row r="14002" ht="12.75" customHeight="1" x14ac:dyDescent="0.2"/>
    <row r="14003" ht="12.75" customHeight="1" x14ac:dyDescent="0.2"/>
    <row r="14004" ht="12.75" customHeight="1" x14ac:dyDescent="0.2"/>
    <row r="14005" ht="12.75" customHeight="1" x14ac:dyDescent="0.2"/>
    <row r="14006" ht="12.75" customHeight="1" x14ac:dyDescent="0.2"/>
    <row r="14007" ht="12.75" customHeight="1" x14ac:dyDescent="0.2"/>
    <row r="14008" ht="12.75" customHeight="1" x14ac:dyDescent="0.2"/>
    <row r="14009" ht="12.75" customHeight="1" x14ac:dyDescent="0.2"/>
    <row r="14010" ht="12.75" customHeight="1" x14ac:dyDescent="0.2"/>
    <row r="14011" ht="12.75" customHeight="1" x14ac:dyDescent="0.2"/>
    <row r="14012" ht="12.75" customHeight="1" x14ac:dyDescent="0.2"/>
    <row r="14013" ht="12.75" customHeight="1" x14ac:dyDescent="0.2"/>
    <row r="14014" ht="12.75" customHeight="1" x14ac:dyDescent="0.2"/>
    <row r="14015" ht="12.75" customHeight="1" x14ac:dyDescent="0.2"/>
    <row r="14016" ht="12.75" customHeight="1" x14ac:dyDescent="0.2"/>
    <row r="14017" ht="12.75" customHeight="1" x14ac:dyDescent="0.2"/>
    <row r="14018" ht="12.75" customHeight="1" x14ac:dyDescent="0.2"/>
    <row r="14019" ht="12.75" customHeight="1" x14ac:dyDescent="0.2"/>
    <row r="14020" ht="12.75" customHeight="1" x14ac:dyDescent="0.2"/>
    <row r="14021" ht="12.75" customHeight="1" x14ac:dyDescent="0.2"/>
    <row r="14022" ht="12.75" customHeight="1" x14ac:dyDescent="0.2"/>
    <row r="14023" ht="12.75" customHeight="1" x14ac:dyDescent="0.2"/>
    <row r="14024" ht="12.75" customHeight="1" x14ac:dyDescent="0.2"/>
    <row r="14025" ht="12.75" customHeight="1" x14ac:dyDescent="0.2"/>
    <row r="14026" ht="12.75" customHeight="1" x14ac:dyDescent="0.2"/>
    <row r="14027" ht="12.75" customHeight="1" x14ac:dyDescent="0.2"/>
    <row r="14028" ht="12.75" customHeight="1" x14ac:dyDescent="0.2"/>
    <row r="14029" ht="12.75" customHeight="1" x14ac:dyDescent="0.2"/>
    <row r="14030" ht="12.75" customHeight="1" x14ac:dyDescent="0.2"/>
    <row r="14031" ht="12.75" customHeight="1" x14ac:dyDescent="0.2"/>
    <row r="14032" ht="12.75" customHeight="1" x14ac:dyDescent="0.2"/>
    <row r="14033" ht="12.75" customHeight="1" x14ac:dyDescent="0.2"/>
    <row r="14034" ht="12.75" customHeight="1" x14ac:dyDescent="0.2"/>
    <row r="14035" ht="12.75" customHeight="1" x14ac:dyDescent="0.2"/>
    <row r="14036" ht="12.75" customHeight="1" x14ac:dyDescent="0.2"/>
    <row r="14037" ht="12.75" customHeight="1" x14ac:dyDescent="0.2"/>
    <row r="14038" ht="12.75" customHeight="1" x14ac:dyDescent="0.2"/>
    <row r="14039" ht="12.75" customHeight="1" x14ac:dyDescent="0.2"/>
    <row r="14040" ht="12.75" customHeight="1" x14ac:dyDescent="0.2"/>
    <row r="14041" ht="12.75" customHeight="1" x14ac:dyDescent="0.2"/>
    <row r="14042" ht="12.75" customHeight="1" x14ac:dyDescent="0.2"/>
    <row r="14043" ht="12.75" customHeight="1" x14ac:dyDescent="0.2"/>
    <row r="14044" ht="12.75" customHeight="1" x14ac:dyDescent="0.2"/>
    <row r="14045" ht="12.75" customHeight="1" x14ac:dyDescent="0.2"/>
    <row r="14046" ht="12.75" customHeight="1" x14ac:dyDescent="0.2"/>
    <row r="14047" ht="12.75" customHeight="1" x14ac:dyDescent="0.2"/>
    <row r="14048" ht="12.75" customHeight="1" x14ac:dyDescent="0.2"/>
    <row r="14049" ht="12.75" customHeight="1" x14ac:dyDescent="0.2"/>
    <row r="14050" ht="12.75" customHeight="1" x14ac:dyDescent="0.2"/>
    <row r="14051" ht="12.75" customHeight="1" x14ac:dyDescent="0.2"/>
    <row r="14052" ht="12.75" customHeight="1" x14ac:dyDescent="0.2"/>
    <row r="14053" ht="12.75" customHeight="1" x14ac:dyDescent="0.2"/>
    <row r="14054" ht="12.75" customHeight="1" x14ac:dyDescent="0.2"/>
    <row r="14055" ht="12.75" customHeight="1" x14ac:dyDescent="0.2"/>
    <row r="14056" ht="12.75" customHeight="1" x14ac:dyDescent="0.2"/>
    <row r="14057" ht="12.75" customHeight="1" x14ac:dyDescent="0.2"/>
    <row r="14058" ht="12.75" customHeight="1" x14ac:dyDescent="0.2"/>
    <row r="14059" ht="12.75" customHeight="1" x14ac:dyDescent="0.2"/>
    <row r="14060" ht="12.75" customHeight="1" x14ac:dyDescent="0.2"/>
    <row r="14061" ht="12.75" customHeight="1" x14ac:dyDescent="0.2"/>
    <row r="14062" ht="12.75" customHeight="1" x14ac:dyDescent="0.2"/>
    <row r="14063" ht="12.75" customHeight="1" x14ac:dyDescent="0.2"/>
    <row r="14064" ht="12.75" customHeight="1" x14ac:dyDescent="0.2"/>
    <row r="14065" ht="12.75" customHeight="1" x14ac:dyDescent="0.2"/>
    <row r="14066" ht="12.75" customHeight="1" x14ac:dyDescent="0.2"/>
    <row r="14067" ht="12.75" customHeight="1" x14ac:dyDescent="0.2"/>
    <row r="14068" ht="12.75" customHeight="1" x14ac:dyDescent="0.2"/>
    <row r="14069" ht="12.75" customHeight="1" x14ac:dyDescent="0.2"/>
    <row r="14070" ht="12.75" customHeight="1" x14ac:dyDescent="0.2"/>
    <row r="14071" ht="12.75" customHeight="1" x14ac:dyDescent="0.2"/>
    <row r="14072" ht="12.75" customHeight="1" x14ac:dyDescent="0.2"/>
    <row r="14073" ht="12.75" customHeight="1" x14ac:dyDescent="0.2"/>
    <row r="14074" ht="12.75" customHeight="1" x14ac:dyDescent="0.2"/>
    <row r="14075" ht="12.75" customHeight="1" x14ac:dyDescent="0.2"/>
    <row r="14076" ht="12.75" customHeight="1" x14ac:dyDescent="0.2"/>
    <row r="14077" ht="12.75" customHeight="1" x14ac:dyDescent="0.2"/>
    <row r="14078" ht="12.75" customHeight="1" x14ac:dyDescent="0.2"/>
    <row r="14079" ht="12.75" customHeight="1" x14ac:dyDescent="0.2"/>
    <row r="14080" ht="12.75" customHeight="1" x14ac:dyDescent="0.2"/>
    <row r="14081" ht="12.75" customHeight="1" x14ac:dyDescent="0.2"/>
    <row r="14082" ht="12.75" customHeight="1" x14ac:dyDescent="0.2"/>
    <row r="14083" ht="12.75" customHeight="1" x14ac:dyDescent="0.2"/>
    <row r="14084" ht="12.75" customHeight="1" x14ac:dyDescent="0.2"/>
    <row r="14085" ht="12.75" customHeight="1" x14ac:dyDescent="0.2"/>
    <row r="14086" ht="12.75" customHeight="1" x14ac:dyDescent="0.2"/>
    <row r="14087" ht="12.75" customHeight="1" x14ac:dyDescent="0.2"/>
    <row r="14088" ht="12.75" customHeight="1" x14ac:dyDescent="0.2"/>
    <row r="14089" ht="12.75" customHeight="1" x14ac:dyDescent="0.2"/>
    <row r="14090" ht="12.75" customHeight="1" x14ac:dyDescent="0.2"/>
    <row r="14091" ht="12.75" customHeight="1" x14ac:dyDescent="0.2"/>
    <row r="14092" ht="12.75" customHeight="1" x14ac:dyDescent="0.2"/>
    <row r="14093" ht="12.75" customHeight="1" x14ac:dyDescent="0.2"/>
    <row r="14094" ht="12.75" customHeight="1" x14ac:dyDescent="0.2"/>
    <row r="14095" ht="12.75" customHeight="1" x14ac:dyDescent="0.2"/>
    <row r="14096" ht="12.75" customHeight="1" x14ac:dyDescent="0.2"/>
    <row r="14097" ht="12.75" customHeight="1" x14ac:dyDescent="0.2"/>
    <row r="14098" ht="12.75" customHeight="1" x14ac:dyDescent="0.2"/>
    <row r="14099" ht="12.75" customHeight="1" x14ac:dyDescent="0.2"/>
    <row r="14100" ht="12.75" customHeight="1" x14ac:dyDescent="0.2"/>
    <row r="14101" ht="12.75" customHeight="1" x14ac:dyDescent="0.2"/>
    <row r="14102" ht="12.75" customHeight="1" x14ac:dyDescent="0.2"/>
    <row r="14103" ht="12.75" customHeight="1" x14ac:dyDescent="0.2"/>
    <row r="14104" ht="12.75" customHeight="1" x14ac:dyDescent="0.2"/>
    <row r="14105" ht="12.75" customHeight="1" x14ac:dyDescent="0.2"/>
    <row r="14106" ht="12.75" customHeight="1" x14ac:dyDescent="0.2"/>
    <row r="14107" ht="12.75" customHeight="1" x14ac:dyDescent="0.2"/>
    <row r="14108" ht="12.75" customHeight="1" x14ac:dyDescent="0.2"/>
    <row r="14109" ht="12.75" customHeight="1" x14ac:dyDescent="0.2"/>
    <row r="14110" ht="12.75" customHeight="1" x14ac:dyDescent="0.2"/>
    <row r="14111" ht="12.75" customHeight="1" x14ac:dyDescent="0.2"/>
    <row r="14112" ht="12.75" customHeight="1" x14ac:dyDescent="0.2"/>
    <row r="14113" ht="12.75" customHeight="1" x14ac:dyDescent="0.2"/>
    <row r="14114" ht="12.75" customHeight="1" x14ac:dyDescent="0.2"/>
    <row r="14115" ht="12.75" customHeight="1" x14ac:dyDescent="0.2"/>
    <row r="14116" ht="12.75" customHeight="1" x14ac:dyDescent="0.2"/>
    <row r="14117" ht="12.75" customHeight="1" x14ac:dyDescent="0.2"/>
    <row r="14118" ht="12.75" customHeight="1" x14ac:dyDescent="0.2"/>
    <row r="14119" ht="12.75" customHeight="1" x14ac:dyDescent="0.2"/>
    <row r="14120" ht="12.75" customHeight="1" x14ac:dyDescent="0.2"/>
    <row r="14121" ht="12.75" customHeight="1" x14ac:dyDescent="0.2"/>
    <row r="14122" ht="12.75" customHeight="1" x14ac:dyDescent="0.2"/>
    <row r="14123" ht="12.75" customHeight="1" x14ac:dyDescent="0.2"/>
    <row r="14124" ht="12.75" customHeight="1" x14ac:dyDescent="0.2"/>
    <row r="14125" ht="12.75" customHeight="1" x14ac:dyDescent="0.2"/>
    <row r="14126" ht="12.75" customHeight="1" x14ac:dyDescent="0.2"/>
    <row r="14127" ht="12.75" customHeight="1" x14ac:dyDescent="0.2"/>
    <row r="14128" ht="12.75" customHeight="1" x14ac:dyDescent="0.2"/>
    <row r="14129" ht="12.75" customHeight="1" x14ac:dyDescent="0.2"/>
    <row r="14130" ht="12.75" customHeight="1" x14ac:dyDescent="0.2"/>
    <row r="14131" ht="12.75" customHeight="1" x14ac:dyDescent="0.2"/>
    <row r="14132" ht="12.75" customHeight="1" x14ac:dyDescent="0.2"/>
    <row r="14133" ht="12.75" customHeight="1" x14ac:dyDescent="0.2"/>
    <row r="14134" ht="12.75" customHeight="1" x14ac:dyDescent="0.2"/>
    <row r="14135" ht="12.75" customHeight="1" x14ac:dyDescent="0.2"/>
    <row r="14136" ht="12.75" customHeight="1" x14ac:dyDescent="0.2"/>
    <row r="14137" ht="12.75" customHeight="1" x14ac:dyDescent="0.2"/>
    <row r="14138" ht="12.75" customHeight="1" x14ac:dyDescent="0.2"/>
    <row r="14139" ht="12.75" customHeight="1" x14ac:dyDescent="0.2"/>
    <row r="14140" ht="12.75" customHeight="1" x14ac:dyDescent="0.2"/>
    <row r="14141" ht="12.75" customHeight="1" x14ac:dyDescent="0.2"/>
    <row r="14142" ht="12.75" customHeight="1" x14ac:dyDescent="0.2"/>
    <row r="14143" ht="12.75" customHeight="1" x14ac:dyDescent="0.2"/>
    <row r="14144" ht="12.75" customHeight="1" x14ac:dyDescent="0.2"/>
    <row r="14145" ht="12.75" customHeight="1" x14ac:dyDescent="0.2"/>
    <row r="14146" ht="12.75" customHeight="1" x14ac:dyDescent="0.2"/>
    <row r="14147" ht="12.75" customHeight="1" x14ac:dyDescent="0.2"/>
    <row r="14148" ht="12.75" customHeight="1" x14ac:dyDescent="0.2"/>
    <row r="14149" ht="12.75" customHeight="1" x14ac:dyDescent="0.2"/>
    <row r="14150" ht="12.75" customHeight="1" x14ac:dyDescent="0.2"/>
    <row r="14151" ht="12.75" customHeight="1" x14ac:dyDescent="0.2"/>
    <row r="14152" ht="12.75" customHeight="1" x14ac:dyDescent="0.2"/>
    <row r="14153" ht="12.75" customHeight="1" x14ac:dyDescent="0.2"/>
    <row r="14154" ht="12.75" customHeight="1" x14ac:dyDescent="0.2"/>
    <row r="14155" ht="12.75" customHeight="1" x14ac:dyDescent="0.2"/>
    <row r="14156" ht="12.75" customHeight="1" x14ac:dyDescent="0.2"/>
    <row r="14157" ht="12.75" customHeight="1" x14ac:dyDescent="0.2"/>
    <row r="14158" ht="12.75" customHeight="1" x14ac:dyDescent="0.2"/>
    <row r="14159" ht="12.75" customHeight="1" x14ac:dyDescent="0.2"/>
    <row r="14160" ht="12.75" customHeight="1" x14ac:dyDescent="0.2"/>
    <row r="14161" ht="12.75" customHeight="1" x14ac:dyDescent="0.2"/>
    <row r="14162" ht="12.75" customHeight="1" x14ac:dyDescent="0.2"/>
    <row r="14163" ht="12.75" customHeight="1" x14ac:dyDescent="0.2"/>
    <row r="14164" ht="12.75" customHeight="1" x14ac:dyDescent="0.2"/>
    <row r="14165" ht="12.75" customHeight="1" x14ac:dyDescent="0.2"/>
    <row r="14166" ht="12.75" customHeight="1" x14ac:dyDescent="0.2"/>
    <row r="14167" ht="12.75" customHeight="1" x14ac:dyDescent="0.2"/>
    <row r="14168" ht="12.75" customHeight="1" x14ac:dyDescent="0.2"/>
    <row r="14169" ht="12.75" customHeight="1" x14ac:dyDescent="0.2"/>
    <row r="14170" ht="12.75" customHeight="1" x14ac:dyDescent="0.2"/>
    <row r="14171" ht="12.75" customHeight="1" x14ac:dyDescent="0.2"/>
    <row r="14172" ht="12.75" customHeight="1" x14ac:dyDescent="0.2"/>
    <row r="14173" ht="12.75" customHeight="1" x14ac:dyDescent="0.2"/>
    <row r="14174" ht="12.75" customHeight="1" x14ac:dyDescent="0.2"/>
    <row r="14175" ht="12.75" customHeight="1" x14ac:dyDescent="0.2"/>
    <row r="14176" ht="12.75" customHeight="1" x14ac:dyDescent="0.2"/>
    <row r="14177" ht="12.75" customHeight="1" x14ac:dyDescent="0.2"/>
    <row r="14178" ht="12.75" customHeight="1" x14ac:dyDescent="0.2"/>
    <row r="14179" ht="12.75" customHeight="1" x14ac:dyDescent="0.2"/>
    <row r="14180" ht="12.75" customHeight="1" x14ac:dyDescent="0.2"/>
    <row r="14181" ht="12.75" customHeight="1" x14ac:dyDescent="0.2"/>
    <row r="14182" ht="12.75" customHeight="1" x14ac:dyDescent="0.2"/>
    <row r="14183" ht="12.75" customHeight="1" x14ac:dyDescent="0.2"/>
    <row r="14184" ht="12.75" customHeight="1" x14ac:dyDescent="0.2"/>
    <row r="14185" ht="12.75" customHeight="1" x14ac:dyDescent="0.2"/>
    <row r="14186" ht="12.75" customHeight="1" x14ac:dyDescent="0.2"/>
    <row r="14187" ht="12.75" customHeight="1" x14ac:dyDescent="0.2"/>
    <row r="14188" ht="12.75" customHeight="1" x14ac:dyDescent="0.2"/>
    <row r="14189" ht="12.75" customHeight="1" x14ac:dyDescent="0.2"/>
    <row r="14190" ht="12.75" customHeight="1" x14ac:dyDescent="0.2"/>
    <row r="14191" ht="12.75" customHeight="1" x14ac:dyDescent="0.2"/>
    <row r="14192" ht="12.75" customHeight="1" x14ac:dyDescent="0.2"/>
    <row r="14193" ht="12.75" customHeight="1" x14ac:dyDescent="0.2"/>
    <row r="14194" ht="12.75" customHeight="1" x14ac:dyDescent="0.2"/>
    <row r="14195" ht="12.75" customHeight="1" x14ac:dyDescent="0.2"/>
    <row r="14196" ht="12.75" customHeight="1" x14ac:dyDescent="0.2"/>
    <row r="14197" ht="12.75" customHeight="1" x14ac:dyDescent="0.2"/>
    <row r="14198" ht="12.75" customHeight="1" x14ac:dyDescent="0.2"/>
    <row r="14199" ht="12.75" customHeight="1" x14ac:dyDescent="0.2"/>
    <row r="14200" ht="12.75" customHeight="1" x14ac:dyDescent="0.2"/>
    <row r="14201" ht="12.75" customHeight="1" x14ac:dyDescent="0.2"/>
    <row r="14202" ht="12.75" customHeight="1" x14ac:dyDescent="0.2"/>
    <row r="14203" ht="12.75" customHeight="1" x14ac:dyDescent="0.2"/>
    <row r="14204" ht="12.75" customHeight="1" x14ac:dyDescent="0.2"/>
    <row r="14205" ht="12.75" customHeight="1" x14ac:dyDescent="0.2"/>
    <row r="14206" ht="12.75" customHeight="1" x14ac:dyDescent="0.2"/>
    <row r="14207" ht="12.75" customHeight="1" x14ac:dyDescent="0.2"/>
    <row r="14208" ht="12.75" customHeight="1" x14ac:dyDescent="0.2"/>
    <row r="14209" ht="12.75" customHeight="1" x14ac:dyDescent="0.2"/>
    <row r="14210" ht="12.75" customHeight="1" x14ac:dyDescent="0.2"/>
    <row r="14211" ht="12.75" customHeight="1" x14ac:dyDescent="0.2"/>
    <row r="14212" ht="12.75" customHeight="1" x14ac:dyDescent="0.2"/>
    <row r="14213" ht="12.75" customHeight="1" x14ac:dyDescent="0.2"/>
    <row r="14214" ht="12.75" customHeight="1" x14ac:dyDescent="0.2"/>
    <row r="14215" ht="12.75" customHeight="1" x14ac:dyDescent="0.2"/>
    <row r="14216" ht="12.75" customHeight="1" x14ac:dyDescent="0.2"/>
    <row r="14217" ht="12.75" customHeight="1" x14ac:dyDescent="0.2"/>
    <row r="14218" ht="12.75" customHeight="1" x14ac:dyDescent="0.2"/>
    <row r="14219" ht="12.75" customHeight="1" x14ac:dyDescent="0.2"/>
    <row r="14220" ht="12.75" customHeight="1" x14ac:dyDescent="0.2"/>
    <row r="14221" ht="12.75" customHeight="1" x14ac:dyDescent="0.2"/>
    <row r="14222" ht="12.75" customHeight="1" x14ac:dyDescent="0.2"/>
    <row r="14223" ht="12.75" customHeight="1" x14ac:dyDescent="0.2"/>
    <row r="14224" ht="12.75" customHeight="1" x14ac:dyDescent="0.2"/>
    <row r="14225" ht="12.75" customHeight="1" x14ac:dyDescent="0.2"/>
    <row r="14226" ht="12.75" customHeight="1" x14ac:dyDescent="0.2"/>
    <row r="14227" ht="12.75" customHeight="1" x14ac:dyDescent="0.2"/>
    <row r="14228" ht="12.75" customHeight="1" x14ac:dyDescent="0.2"/>
    <row r="14229" ht="12.75" customHeight="1" x14ac:dyDescent="0.2"/>
    <row r="14230" ht="12.75" customHeight="1" x14ac:dyDescent="0.2"/>
    <row r="14231" ht="12.75" customHeight="1" x14ac:dyDescent="0.2"/>
    <row r="14232" ht="12.75" customHeight="1" x14ac:dyDescent="0.2"/>
    <row r="14233" ht="12.75" customHeight="1" x14ac:dyDescent="0.2"/>
    <row r="14234" ht="12.75" customHeight="1" x14ac:dyDescent="0.2"/>
    <row r="14235" ht="12.75" customHeight="1" x14ac:dyDescent="0.2"/>
    <row r="14236" ht="12.75" customHeight="1" x14ac:dyDescent="0.2"/>
    <row r="14237" ht="12.75" customHeight="1" x14ac:dyDescent="0.2"/>
    <row r="14238" ht="12.75" customHeight="1" x14ac:dyDescent="0.2"/>
    <row r="14239" ht="12.75" customHeight="1" x14ac:dyDescent="0.2"/>
    <row r="14240" ht="12.75" customHeight="1" x14ac:dyDescent="0.2"/>
    <row r="14241" ht="12.75" customHeight="1" x14ac:dyDescent="0.2"/>
    <row r="14242" ht="12.75" customHeight="1" x14ac:dyDescent="0.2"/>
    <row r="14243" ht="12.75" customHeight="1" x14ac:dyDescent="0.2"/>
    <row r="14244" ht="12.75" customHeight="1" x14ac:dyDescent="0.2"/>
    <row r="14245" ht="12.75" customHeight="1" x14ac:dyDescent="0.2"/>
    <row r="14246" ht="12.75" customHeight="1" x14ac:dyDescent="0.2"/>
    <row r="14247" ht="12.75" customHeight="1" x14ac:dyDescent="0.2"/>
    <row r="14248" ht="12.75" customHeight="1" x14ac:dyDescent="0.2"/>
    <row r="14249" ht="12.75" customHeight="1" x14ac:dyDescent="0.2"/>
    <row r="14250" ht="12.75" customHeight="1" x14ac:dyDescent="0.2"/>
    <row r="14251" ht="12.75" customHeight="1" x14ac:dyDescent="0.2"/>
    <row r="14252" ht="12.75" customHeight="1" x14ac:dyDescent="0.2"/>
    <row r="14253" ht="12.75" customHeight="1" x14ac:dyDescent="0.2"/>
    <row r="14254" ht="12.75" customHeight="1" x14ac:dyDescent="0.2"/>
    <row r="14255" ht="12.75" customHeight="1" x14ac:dyDescent="0.2"/>
    <row r="14256" ht="12.75" customHeight="1" x14ac:dyDescent="0.2"/>
    <row r="14257" ht="12.75" customHeight="1" x14ac:dyDescent="0.2"/>
    <row r="14258" ht="12.75" customHeight="1" x14ac:dyDescent="0.2"/>
    <row r="14259" ht="12.75" customHeight="1" x14ac:dyDescent="0.2"/>
    <row r="14260" ht="12.75" customHeight="1" x14ac:dyDescent="0.2"/>
    <row r="14261" ht="12.75" customHeight="1" x14ac:dyDescent="0.2"/>
    <row r="14262" ht="12.75" customHeight="1" x14ac:dyDescent="0.2"/>
    <row r="14263" ht="12.75" customHeight="1" x14ac:dyDescent="0.2"/>
    <row r="14264" ht="12.75" customHeight="1" x14ac:dyDescent="0.2"/>
    <row r="14265" ht="12.75" customHeight="1" x14ac:dyDescent="0.2"/>
    <row r="14266" ht="12.75" customHeight="1" x14ac:dyDescent="0.2"/>
    <row r="14267" ht="12.75" customHeight="1" x14ac:dyDescent="0.2"/>
    <row r="14268" ht="12.75" customHeight="1" x14ac:dyDescent="0.2"/>
    <row r="14269" ht="12.75" customHeight="1" x14ac:dyDescent="0.2"/>
    <row r="14270" ht="12.75" customHeight="1" x14ac:dyDescent="0.2"/>
    <row r="14271" ht="12.75" customHeight="1" x14ac:dyDescent="0.2"/>
    <row r="14272" ht="12.75" customHeight="1" x14ac:dyDescent="0.2"/>
    <row r="14273" ht="12.75" customHeight="1" x14ac:dyDescent="0.2"/>
    <row r="14274" ht="12.75" customHeight="1" x14ac:dyDescent="0.2"/>
    <row r="14275" ht="12.75" customHeight="1" x14ac:dyDescent="0.2"/>
    <row r="14276" ht="12.75" customHeight="1" x14ac:dyDescent="0.2"/>
    <row r="14277" ht="12.75" customHeight="1" x14ac:dyDescent="0.2"/>
    <row r="14278" ht="12.75" customHeight="1" x14ac:dyDescent="0.2"/>
    <row r="14279" ht="12.75" customHeight="1" x14ac:dyDescent="0.2"/>
    <row r="14280" ht="12.75" customHeight="1" x14ac:dyDescent="0.2"/>
    <row r="14281" ht="12.75" customHeight="1" x14ac:dyDescent="0.2"/>
    <row r="14282" ht="12.75" customHeight="1" x14ac:dyDescent="0.2"/>
    <row r="14283" ht="12.75" customHeight="1" x14ac:dyDescent="0.2"/>
    <row r="14284" ht="12.75" customHeight="1" x14ac:dyDescent="0.2"/>
    <row r="14285" ht="12.75" customHeight="1" x14ac:dyDescent="0.2"/>
    <row r="14286" ht="12.75" customHeight="1" x14ac:dyDescent="0.2"/>
    <row r="14287" ht="12.75" customHeight="1" x14ac:dyDescent="0.2"/>
    <row r="14288" ht="12.75" customHeight="1" x14ac:dyDescent="0.2"/>
    <row r="14289" ht="12.75" customHeight="1" x14ac:dyDescent="0.2"/>
    <row r="14290" ht="12.75" customHeight="1" x14ac:dyDescent="0.2"/>
    <row r="14291" ht="12.75" customHeight="1" x14ac:dyDescent="0.2"/>
    <row r="14292" ht="12.75" customHeight="1" x14ac:dyDescent="0.2"/>
    <row r="14293" ht="12.75" customHeight="1" x14ac:dyDescent="0.2"/>
    <row r="14294" ht="12.75" customHeight="1" x14ac:dyDescent="0.2"/>
    <row r="14295" ht="12.75" customHeight="1" x14ac:dyDescent="0.2"/>
    <row r="14296" ht="12.75" customHeight="1" x14ac:dyDescent="0.2"/>
    <row r="14297" ht="12.75" customHeight="1" x14ac:dyDescent="0.2"/>
    <row r="14298" ht="12.75" customHeight="1" x14ac:dyDescent="0.2"/>
    <row r="14299" ht="12.75" customHeight="1" x14ac:dyDescent="0.2"/>
    <row r="14300" ht="12.75" customHeight="1" x14ac:dyDescent="0.2"/>
    <row r="14301" ht="12.75" customHeight="1" x14ac:dyDescent="0.2"/>
    <row r="14302" ht="12.75" customHeight="1" x14ac:dyDescent="0.2"/>
    <row r="14303" ht="12.75" customHeight="1" x14ac:dyDescent="0.2"/>
    <row r="14304" ht="12.75" customHeight="1" x14ac:dyDescent="0.2"/>
    <row r="14305" ht="12.75" customHeight="1" x14ac:dyDescent="0.2"/>
    <row r="14306" ht="12.75" customHeight="1" x14ac:dyDescent="0.2"/>
    <row r="14307" ht="12.75" customHeight="1" x14ac:dyDescent="0.2"/>
    <row r="14308" ht="12.75" customHeight="1" x14ac:dyDescent="0.2"/>
    <row r="14309" ht="12.75" customHeight="1" x14ac:dyDescent="0.2"/>
    <row r="14310" ht="12.75" customHeight="1" x14ac:dyDescent="0.2"/>
    <row r="14311" ht="12.75" customHeight="1" x14ac:dyDescent="0.2"/>
    <row r="14312" ht="12.75" customHeight="1" x14ac:dyDescent="0.2"/>
    <row r="14313" ht="12.75" customHeight="1" x14ac:dyDescent="0.2"/>
    <row r="14314" ht="12.75" customHeight="1" x14ac:dyDescent="0.2"/>
    <row r="14315" ht="12.75" customHeight="1" x14ac:dyDescent="0.2"/>
    <row r="14316" ht="12.75" customHeight="1" x14ac:dyDescent="0.2"/>
    <row r="14317" ht="12.75" customHeight="1" x14ac:dyDescent="0.2"/>
    <row r="14318" ht="12.75" customHeight="1" x14ac:dyDescent="0.2"/>
    <row r="14319" ht="12.75" customHeight="1" x14ac:dyDescent="0.2"/>
    <row r="14320" ht="12.75" customHeight="1" x14ac:dyDescent="0.2"/>
    <row r="14321" ht="12.75" customHeight="1" x14ac:dyDescent="0.2"/>
    <row r="14322" ht="12.75" customHeight="1" x14ac:dyDescent="0.2"/>
    <row r="14323" ht="12.75" customHeight="1" x14ac:dyDescent="0.2"/>
    <row r="14324" ht="12.75" customHeight="1" x14ac:dyDescent="0.2"/>
    <row r="14325" ht="12.75" customHeight="1" x14ac:dyDescent="0.2"/>
    <row r="14326" ht="12.75" customHeight="1" x14ac:dyDescent="0.2"/>
    <row r="14327" ht="12.75" customHeight="1" x14ac:dyDescent="0.2"/>
    <row r="14328" ht="12.75" customHeight="1" x14ac:dyDescent="0.2"/>
    <row r="14329" ht="12.75" customHeight="1" x14ac:dyDescent="0.2"/>
    <row r="14330" ht="12.75" customHeight="1" x14ac:dyDescent="0.2"/>
    <row r="14331" ht="12.75" customHeight="1" x14ac:dyDescent="0.2"/>
    <row r="14332" ht="12.75" customHeight="1" x14ac:dyDescent="0.2"/>
    <row r="14333" ht="12.75" customHeight="1" x14ac:dyDescent="0.2"/>
    <row r="14334" ht="12.75" customHeight="1" x14ac:dyDescent="0.2"/>
    <row r="14335" ht="12.75" customHeight="1" x14ac:dyDescent="0.2"/>
    <row r="14336" ht="12.75" customHeight="1" x14ac:dyDescent="0.2"/>
    <row r="14337" ht="12.75" customHeight="1" x14ac:dyDescent="0.2"/>
    <row r="14338" ht="12.75" customHeight="1" x14ac:dyDescent="0.2"/>
    <row r="14339" ht="12.75" customHeight="1" x14ac:dyDescent="0.2"/>
    <row r="14340" ht="12.75" customHeight="1" x14ac:dyDescent="0.2"/>
    <row r="14341" ht="12.75" customHeight="1" x14ac:dyDescent="0.2"/>
    <row r="14342" ht="12.75" customHeight="1" x14ac:dyDescent="0.2"/>
    <row r="14343" ht="12.75" customHeight="1" x14ac:dyDescent="0.2"/>
    <row r="14344" ht="12.75" customHeight="1" x14ac:dyDescent="0.2"/>
    <row r="14345" ht="12.75" customHeight="1" x14ac:dyDescent="0.2"/>
    <row r="14346" ht="12.75" customHeight="1" x14ac:dyDescent="0.2"/>
    <row r="14347" ht="12.75" customHeight="1" x14ac:dyDescent="0.2"/>
    <row r="14348" ht="12.75" customHeight="1" x14ac:dyDescent="0.2"/>
    <row r="14349" ht="12.75" customHeight="1" x14ac:dyDescent="0.2"/>
    <row r="14350" ht="12.75" customHeight="1" x14ac:dyDescent="0.2"/>
    <row r="14351" ht="12.75" customHeight="1" x14ac:dyDescent="0.2"/>
    <row r="14352" ht="12.75" customHeight="1" x14ac:dyDescent="0.2"/>
    <row r="14353" ht="12.75" customHeight="1" x14ac:dyDescent="0.2"/>
    <row r="14354" ht="12.75" customHeight="1" x14ac:dyDescent="0.2"/>
    <row r="14355" ht="12.75" customHeight="1" x14ac:dyDescent="0.2"/>
    <row r="14356" ht="12.75" customHeight="1" x14ac:dyDescent="0.2"/>
    <row r="14357" ht="12.75" customHeight="1" x14ac:dyDescent="0.2"/>
    <row r="14358" ht="12.75" customHeight="1" x14ac:dyDescent="0.2"/>
    <row r="14359" ht="12.75" customHeight="1" x14ac:dyDescent="0.2"/>
    <row r="14360" ht="12.75" customHeight="1" x14ac:dyDescent="0.2"/>
    <row r="14361" ht="12.75" customHeight="1" x14ac:dyDescent="0.2"/>
    <row r="14362" ht="12.75" customHeight="1" x14ac:dyDescent="0.2"/>
    <row r="14363" ht="12.75" customHeight="1" x14ac:dyDescent="0.2"/>
    <row r="14364" ht="12.75" customHeight="1" x14ac:dyDescent="0.2"/>
    <row r="14365" ht="12.75" customHeight="1" x14ac:dyDescent="0.2"/>
    <row r="14366" ht="12.75" customHeight="1" x14ac:dyDescent="0.2"/>
    <row r="14367" ht="12.75" customHeight="1" x14ac:dyDescent="0.2"/>
    <row r="14368" ht="12.75" customHeight="1" x14ac:dyDescent="0.2"/>
    <row r="14369" ht="12.75" customHeight="1" x14ac:dyDescent="0.2"/>
    <row r="14370" ht="12.75" customHeight="1" x14ac:dyDescent="0.2"/>
    <row r="14371" ht="12.75" customHeight="1" x14ac:dyDescent="0.2"/>
    <row r="14372" ht="12.75" customHeight="1" x14ac:dyDescent="0.2"/>
    <row r="14373" ht="12.75" customHeight="1" x14ac:dyDescent="0.2"/>
    <row r="14374" ht="12.75" customHeight="1" x14ac:dyDescent="0.2"/>
    <row r="14375" ht="12.75" customHeight="1" x14ac:dyDescent="0.2"/>
    <row r="14376" ht="12.75" customHeight="1" x14ac:dyDescent="0.2"/>
    <row r="14377" ht="12.75" customHeight="1" x14ac:dyDescent="0.2"/>
    <row r="14378" ht="12.75" customHeight="1" x14ac:dyDescent="0.2"/>
    <row r="14379" ht="12.75" customHeight="1" x14ac:dyDescent="0.2"/>
    <row r="14380" ht="12.75" customHeight="1" x14ac:dyDescent="0.2"/>
    <row r="14381" ht="12.75" customHeight="1" x14ac:dyDescent="0.2"/>
    <row r="14382" ht="12.75" customHeight="1" x14ac:dyDescent="0.2"/>
    <row r="14383" ht="12.75" customHeight="1" x14ac:dyDescent="0.2"/>
    <row r="14384" ht="12.75" customHeight="1" x14ac:dyDescent="0.2"/>
    <row r="14385" ht="12.75" customHeight="1" x14ac:dyDescent="0.2"/>
    <row r="14386" ht="12.75" customHeight="1" x14ac:dyDescent="0.2"/>
    <row r="14387" ht="12.75" customHeight="1" x14ac:dyDescent="0.2"/>
    <row r="14388" ht="12.75" customHeight="1" x14ac:dyDescent="0.2"/>
    <row r="14389" ht="12.75" customHeight="1" x14ac:dyDescent="0.2"/>
    <row r="14390" ht="12.75" customHeight="1" x14ac:dyDescent="0.2"/>
    <row r="14391" ht="12.75" customHeight="1" x14ac:dyDescent="0.2"/>
    <row r="14392" ht="12.75" customHeight="1" x14ac:dyDescent="0.2"/>
    <row r="14393" ht="12.75" customHeight="1" x14ac:dyDescent="0.2"/>
    <row r="14394" ht="12.75" customHeight="1" x14ac:dyDescent="0.2"/>
    <row r="14395" ht="12.75" customHeight="1" x14ac:dyDescent="0.2"/>
    <row r="14396" ht="12.75" customHeight="1" x14ac:dyDescent="0.2"/>
    <row r="14397" ht="12.75" customHeight="1" x14ac:dyDescent="0.2"/>
    <row r="14398" ht="12.75" customHeight="1" x14ac:dyDescent="0.2"/>
    <row r="14399" ht="12.75" customHeight="1" x14ac:dyDescent="0.2"/>
    <row r="14400" ht="12.75" customHeight="1" x14ac:dyDescent="0.2"/>
    <row r="14401" ht="12.75" customHeight="1" x14ac:dyDescent="0.2"/>
    <row r="14402" ht="12.75" customHeight="1" x14ac:dyDescent="0.2"/>
    <row r="14403" ht="12.75" customHeight="1" x14ac:dyDescent="0.2"/>
    <row r="14404" ht="12.75" customHeight="1" x14ac:dyDescent="0.2"/>
    <row r="14405" ht="12.75" customHeight="1" x14ac:dyDescent="0.2"/>
    <row r="14406" ht="12.75" customHeight="1" x14ac:dyDescent="0.2"/>
    <row r="14407" ht="12.75" customHeight="1" x14ac:dyDescent="0.2"/>
    <row r="14408" ht="12.75" customHeight="1" x14ac:dyDescent="0.2"/>
    <row r="14409" ht="12.75" customHeight="1" x14ac:dyDescent="0.2"/>
    <row r="14410" ht="12.75" customHeight="1" x14ac:dyDescent="0.2"/>
    <row r="14411" ht="12.75" customHeight="1" x14ac:dyDescent="0.2"/>
    <row r="14412" ht="12.75" customHeight="1" x14ac:dyDescent="0.2"/>
    <row r="14413" ht="12.75" customHeight="1" x14ac:dyDescent="0.2"/>
    <row r="14414" ht="12.75" customHeight="1" x14ac:dyDescent="0.2"/>
    <row r="14415" ht="12.75" customHeight="1" x14ac:dyDescent="0.2"/>
    <row r="14416" ht="12.75" customHeight="1" x14ac:dyDescent="0.2"/>
    <row r="14417" ht="12.75" customHeight="1" x14ac:dyDescent="0.2"/>
    <row r="14418" ht="12.75" customHeight="1" x14ac:dyDescent="0.2"/>
    <row r="14419" ht="12.75" customHeight="1" x14ac:dyDescent="0.2"/>
    <row r="14420" ht="12.75" customHeight="1" x14ac:dyDescent="0.2"/>
    <row r="14421" ht="12.75" customHeight="1" x14ac:dyDescent="0.2"/>
    <row r="14422" ht="12.75" customHeight="1" x14ac:dyDescent="0.2"/>
    <row r="14423" ht="12.75" customHeight="1" x14ac:dyDescent="0.2"/>
    <row r="14424" ht="12.75" customHeight="1" x14ac:dyDescent="0.2"/>
    <row r="14425" ht="12.75" customHeight="1" x14ac:dyDescent="0.2"/>
    <row r="14426" ht="12.75" customHeight="1" x14ac:dyDescent="0.2"/>
    <row r="14427" ht="12.75" customHeight="1" x14ac:dyDescent="0.2"/>
    <row r="14428" ht="12.75" customHeight="1" x14ac:dyDescent="0.2"/>
    <row r="14429" ht="12.75" customHeight="1" x14ac:dyDescent="0.2"/>
    <row r="14430" ht="12.75" customHeight="1" x14ac:dyDescent="0.2"/>
    <row r="14431" ht="12.75" customHeight="1" x14ac:dyDescent="0.2"/>
    <row r="14432" ht="12.75" customHeight="1" x14ac:dyDescent="0.2"/>
    <row r="14433" ht="12.75" customHeight="1" x14ac:dyDescent="0.2"/>
    <row r="14434" ht="12.75" customHeight="1" x14ac:dyDescent="0.2"/>
    <row r="14435" ht="12.75" customHeight="1" x14ac:dyDescent="0.2"/>
    <row r="14436" ht="12.75" customHeight="1" x14ac:dyDescent="0.2"/>
    <row r="14437" ht="12.75" customHeight="1" x14ac:dyDescent="0.2"/>
    <row r="14438" ht="12.75" customHeight="1" x14ac:dyDescent="0.2"/>
    <row r="14439" ht="12.75" customHeight="1" x14ac:dyDescent="0.2"/>
    <row r="14440" ht="12.75" customHeight="1" x14ac:dyDescent="0.2"/>
    <row r="14441" ht="12.75" customHeight="1" x14ac:dyDescent="0.2"/>
    <row r="14442" ht="12.75" customHeight="1" x14ac:dyDescent="0.2"/>
    <row r="14443" ht="12.75" customHeight="1" x14ac:dyDescent="0.2"/>
    <row r="14444" ht="12.75" customHeight="1" x14ac:dyDescent="0.2"/>
    <row r="14445" ht="12.75" customHeight="1" x14ac:dyDescent="0.2"/>
    <row r="14446" ht="12.75" customHeight="1" x14ac:dyDescent="0.2"/>
    <row r="14447" ht="12.75" customHeight="1" x14ac:dyDescent="0.2"/>
    <row r="14448" ht="12.75" customHeight="1" x14ac:dyDescent="0.2"/>
    <row r="14449" ht="12.75" customHeight="1" x14ac:dyDescent="0.2"/>
    <row r="14450" ht="12.75" customHeight="1" x14ac:dyDescent="0.2"/>
    <row r="14451" ht="12.75" customHeight="1" x14ac:dyDescent="0.2"/>
    <row r="14452" ht="12.75" customHeight="1" x14ac:dyDescent="0.2"/>
    <row r="14453" ht="12.75" customHeight="1" x14ac:dyDescent="0.2"/>
    <row r="14454" ht="12.75" customHeight="1" x14ac:dyDescent="0.2"/>
    <row r="14455" ht="12.75" customHeight="1" x14ac:dyDescent="0.2"/>
    <row r="14456" ht="12.75" customHeight="1" x14ac:dyDescent="0.2"/>
    <row r="14457" ht="12.75" customHeight="1" x14ac:dyDescent="0.2"/>
    <row r="14458" ht="12.75" customHeight="1" x14ac:dyDescent="0.2"/>
    <row r="14459" ht="12.75" customHeight="1" x14ac:dyDescent="0.2"/>
    <row r="14460" ht="12.75" customHeight="1" x14ac:dyDescent="0.2"/>
    <row r="14461" ht="12.75" customHeight="1" x14ac:dyDescent="0.2"/>
    <row r="14462" ht="12.75" customHeight="1" x14ac:dyDescent="0.2"/>
    <row r="14463" ht="12.75" customHeight="1" x14ac:dyDescent="0.2"/>
    <row r="14464" ht="12.75" customHeight="1" x14ac:dyDescent="0.2"/>
    <row r="14465" ht="12.75" customHeight="1" x14ac:dyDescent="0.2"/>
    <row r="14466" ht="12.75" customHeight="1" x14ac:dyDescent="0.2"/>
    <row r="14467" ht="12.75" customHeight="1" x14ac:dyDescent="0.2"/>
    <row r="14468" ht="12.75" customHeight="1" x14ac:dyDescent="0.2"/>
    <row r="14469" ht="12.75" customHeight="1" x14ac:dyDescent="0.2"/>
    <row r="14470" ht="12.75" customHeight="1" x14ac:dyDescent="0.2"/>
    <row r="14471" ht="12.75" customHeight="1" x14ac:dyDescent="0.2"/>
    <row r="14472" ht="12.75" customHeight="1" x14ac:dyDescent="0.2"/>
    <row r="14473" ht="12.75" customHeight="1" x14ac:dyDescent="0.2"/>
    <row r="14474" ht="12.75" customHeight="1" x14ac:dyDescent="0.2"/>
    <row r="14475" ht="12.75" customHeight="1" x14ac:dyDescent="0.2"/>
    <row r="14476" ht="12.75" customHeight="1" x14ac:dyDescent="0.2"/>
    <row r="14477" ht="12.75" customHeight="1" x14ac:dyDescent="0.2"/>
    <row r="14478" ht="12.75" customHeight="1" x14ac:dyDescent="0.2"/>
    <row r="14479" ht="12.75" customHeight="1" x14ac:dyDescent="0.2"/>
    <row r="14480" ht="12.75" customHeight="1" x14ac:dyDescent="0.2"/>
    <row r="14481" ht="12.75" customHeight="1" x14ac:dyDescent="0.2"/>
    <row r="14482" ht="12.75" customHeight="1" x14ac:dyDescent="0.2"/>
    <row r="14483" ht="12.75" customHeight="1" x14ac:dyDescent="0.2"/>
    <row r="14484" ht="12.75" customHeight="1" x14ac:dyDescent="0.2"/>
    <row r="14485" ht="12.75" customHeight="1" x14ac:dyDescent="0.2"/>
    <row r="14486" ht="12.75" customHeight="1" x14ac:dyDescent="0.2"/>
    <row r="14487" ht="12.75" customHeight="1" x14ac:dyDescent="0.2"/>
    <row r="14488" ht="12.75" customHeight="1" x14ac:dyDescent="0.2"/>
    <row r="14489" ht="12.75" customHeight="1" x14ac:dyDescent="0.2"/>
    <row r="14490" ht="12.75" customHeight="1" x14ac:dyDescent="0.2"/>
    <row r="14491" ht="12.75" customHeight="1" x14ac:dyDescent="0.2"/>
    <row r="14492" ht="12.75" customHeight="1" x14ac:dyDescent="0.2"/>
    <row r="14493" ht="12.75" customHeight="1" x14ac:dyDescent="0.2"/>
    <row r="14494" ht="12.75" customHeight="1" x14ac:dyDescent="0.2"/>
    <row r="14495" ht="12.75" customHeight="1" x14ac:dyDescent="0.2"/>
    <row r="14496" ht="12.75" customHeight="1" x14ac:dyDescent="0.2"/>
    <row r="14497" ht="12.75" customHeight="1" x14ac:dyDescent="0.2"/>
    <row r="14498" ht="12.75" customHeight="1" x14ac:dyDescent="0.2"/>
    <row r="14499" ht="12.75" customHeight="1" x14ac:dyDescent="0.2"/>
    <row r="14500" ht="12.75" customHeight="1" x14ac:dyDescent="0.2"/>
    <row r="14501" ht="12.75" customHeight="1" x14ac:dyDescent="0.2"/>
    <row r="14502" ht="12.75" customHeight="1" x14ac:dyDescent="0.2"/>
    <row r="14503" ht="12.75" customHeight="1" x14ac:dyDescent="0.2"/>
    <row r="14504" ht="12.75" customHeight="1" x14ac:dyDescent="0.2"/>
    <row r="14505" ht="12.75" customHeight="1" x14ac:dyDescent="0.2"/>
    <row r="14506" ht="12.75" customHeight="1" x14ac:dyDescent="0.2"/>
    <row r="14507" ht="12.75" customHeight="1" x14ac:dyDescent="0.2"/>
    <row r="14508" ht="12.75" customHeight="1" x14ac:dyDescent="0.2"/>
    <row r="14509" ht="12.75" customHeight="1" x14ac:dyDescent="0.2"/>
    <row r="14510" ht="12.75" customHeight="1" x14ac:dyDescent="0.2"/>
    <row r="14511" ht="12.75" customHeight="1" x14ac:dyDescent="0.2"/>
    <row r="14512" ht="12.75" customHeight="1" x14ac:dyDescent="0.2"/>
    <row r="14513" ht="12.75" customHeight="1" x14ac:dyDescent="0.2"/>
    <row r="14514" ht="12.75" customHeight="1" x14ac:dyDescent="0.2"/>
    <row r="14515" ht="12.75" customHeight="1" x14ac:dyDescent="0.2"/>
    <row r="14516" ht="12.75" customHeight="1" x14ac:dyDescent="0.2"/>
    <row r="14517" ht="12.75" customHeight="1" x14ac:dyDescent="0.2"/>
    <row r="14518" ht="12.75" customHeight="1" x14ac:dyDescent="0.2"/>
    <row r="14519" ht="12.75" customHeight="1" x14ac:dyDescent="0.2"/>
    <row r="14520" ht="12.75" customHeight="1" x14ac:dyDescent="0.2"/>
    <row r="14521" ht="12.75" customHeight="1" x14ac:dyDescent="0.2"/>
    <row r="14522" ht="12.75" customHeight="1" x14ac:dyDescent="0.2"/>
    <row r="14523" ht="12.75" customHeight="1" x14ac:dyDescent="0.2"/>
    <row r="14524" ht="12.75" customHeight="1" x14ac:dyDescent="0.2"/>
    <row r="14525" ht="12.75" customHeight="1" x14ac:dyDescent="0.2"/>
    <row r="14526" ht="12.75" customHeight="1" x14ac:dyDescent="0.2"/>
    <row r="14527" ht="12.75" customHeight="1" x14ac:dyDescent="0.2"/>
    <row r="14528" ht="12.75" customHeight="1" x14ac:dyDescent="0.2"/>
    <row r="14529" ht="12.75" customHeight="1" x14ac:dyDescent="0.2"/>
    <row r="14530" ht="12.75" customHeight="1" x14ac:dyDescent="0.2"/>
    <row r="14531" ht="12.75" customHeight="1" x14ac:dyDescent="0.2"/>
    <row r="14532" ht="12.75" customHeight="1" x14ac:dyDescent="0.2"/>
    <row r="14533" ht="12.75" customHeight="1" x14ac:dyDescent="0.2"/>
    <row r="14534" ht="12.75" customHeight="1" x14ac:dyDescent="0.2"/>
    <row r="14535" ht="12.75" customHeight="1" x14ac:dyDescent="0.2"/>
    <row r="14536" ht="12.75" customHeight="1" x14ac:dyDescent="0.2"/>
    <row r="14537" ht="12.75" customHeight="1" x14ac:dyDescent="0.2"/>
    <row r="14538" ht="12.75" customHeight="1" x14ac:dyDescent="0.2"/>
    <row r="14539" ht="12.75" customHeight="1" x14ac:dyDescent="0.2"/>
    <row r="14540" ht="12.75" customHeight="1" x14ac:dyDescent="0.2"/>
    <row r="14541" ht="12.75" customHeight="1" x14ac:dyDescent="0.2"/>
    <row r="14542" ht="12.75" customHeight="1" x14ac:dyDescent="0.2"/>
    <row r="14543" ht="12.75" customHeight="1" x14ac:dyDescent="0.2"/>
    <row r="14544" ht="12.75" customHeight="1" x14ac:dyDescent="0.2"/>
    <row r="14545" ht="12.75" customHeight="1" x14ac:dyDescent="0.2"/>
    <row r="14546" ht="12.75" customHeight="1" x14ac:dyDescent="0.2"/>
    <row r="14547" ht="12.75" customHeight="1" x14ac:dyDescent="0.2"/>
    <row r="14548" ht="12.75" customHeight="1" x14ac:dyDescent="0.2"/>
    <row r="14549" ht="12.75" customHeight="1" x14ac:dyDescent="0.2"/>
    <row r="14550" ht="12.75" customHeight="1" x14ac:dyDescent="0.2"/>
    <row r="14551" ht="12.75" customHeight="1" x14ac:dyDescent="0.2"/>
    <row r="14552" ht="12.75" customHeight="1" x14ac:dyDescent="0.2"/>
    <row r="14553" ht="12.75" customHeight="1" x14ac:dyDescent="0.2"/>
    <row r="14554" ht="12.75" customHeight="1" x14ac:dyDescent="0.2"/>
    <row r="14555" ht="12.75" customHeight="1" x14ac:dyDescent="0.2"/>
    <row r="14556" ht="12.75" customHeight="1" x14ac:dyDescent="0.2"/>
    <row r="14557" ht="12.75" customHeight="1" x14ac:dyDescent="0.2"/>
    <row r="14558" ht="12.75" customHeight="1" x14ac:dyDescent="0.2"/>
    <row r="14559" ht="12.75" customHeight="1" x14ac:dyDescent="0.2"/>
    <row r="14560" ht="12.75" customHeight="1" x14ac:dyDescent="0.2"/>
    <row r="14561" ht="12.75" customHeight="1" x14ac:dyDescent="0.2"/>
    <row r="14562" ht="12.75" customHeight="1" x14ac:dyDescent="0.2"/>
    <row r="14563" ht="12.75" customHeight="1" x14ac:dyDescent="0.2"/>
    <row r="14564" ht="12.75" customHeight="1" x14ac:dyDescent="0.2"/>
    <row r="14565" ht="12.75" customHeight="1" x14ac:dyDescent="0.2"/>
    <row r="14566" ht="12.75" customHeight="1" x14ac:dyDescent="0.2"/>
    <row r="14567" ht="12.75" customHeight="1" x14ac:dyDescent="0.2"/>
    <row r="14568" ht="12.75" customHeight="1" x14ac:dyDescent="0.2"/>
    <row r="14569" ht="12.75" customHeight="1" x14ac:dyDescent="0.2"/>
    <row r="14570" ht="12.75" customHeight="1" x14ac:dyDescent="0.2"/>
    <row r="14571" ht="12.75" customHeight="1" x14ac:dyDescent="0.2"/>
    <row r="14572" ht="12.75" customHeight="1" x14ac:dyDescent="0.2"/>
    <row r="14573" ht="12.75" customHeight="1" x14ac:dyDescent="0.2"/>
    <row r="14574" ht="12.75" customHeight="1" x14ac:dyDescent="0.2"/>
    <row r="14575" ht="12.75" customHeight="1" x14ac:dyDescent="0.2"/>
    <row r="14576" ht="12.75" customHeight="1" x14ac:dyDescent="0.2"/>
    <row r="14577" ht="12.75" customHeight="1" x14ac:dyDescent="0.2"/>
    <row r="14578" ht="12.75" customHeight="1" x14ac:dyDescent="0.2"/>
    <row r="14579" ht="12.75" customHeight="1" x14ac:dyDescent="0.2"/>
    <row r="14580" ht="12.75" customHeight="1" x14ac:dyDescent="0.2"/>
    <row r="14581" ht="12.75" customHeight="1" x14ac:dyDescent="0.2"/>
    <row r="14582" ht="12.75" customHeight="1" x14ac:dyDescent="0.2"/>
    <row r="14583" ht="12.75" customHeight="1" x14ac:dyDescent="0.2"/>
    <row r="14584" ht="12.75" customHeight="1" x14ac:dyDescent="0.2"/>
    <row r="14585" ht="12.75" customHeight="1" x14ac:dyDescent="0.2"/>
    <row r="14586" ht="12.75" customHeight="1" x14ac:dyDescent="0.2"/>
    <row r="14587" ht="12.75" customHeight="1" x14ac:dyDescent="0.2"/>
    <row r="14588" ht="12.75" customHeight="1" x14ac:dyDescent="0.2"/>
    <row r="14589" ht="12.75" customHeight="1" x14ac:dyDescent="0.2"/>
    <row r="14590" ht="12.75" customHeight="1" x14ac:dyDescent="0.2"/>
    <row r="14591" ht="12.75" customHeight="1" x14ac:dyDescent="0.2"/>
    <row r="14592" ht="12.75" customHeight="1" x14ac:dyDescent="0.2"/>
    <row r="14593" ht="12.75" customHeight="1" x14ac:dyDescent="0.2"/>
    <row r="14594" ht="12.75" customHeight="1" x14ac:dyDescent="0.2"/>
    <row r="14595" ht="12.75" customHeight="1" x14ac:dyDescent="0.2"/>
    <row r="14596" ht="12.75" customHeight="1" x14ac:dyDescent="0.2"/>
    <row r="14597" ht="12.75" customHeight="1" x14ac:dyDescent="0.2"/>
    <row r="14598" ht="12.75" customHeight="1" x14ac:dyDescent="0.2"/>
    <row r="14599" ht="12.75" customHeight="1" x14ac:dyDescent="0.2"/>
    <row r="14600" ht="12.75" customHeight="1" x14ac:dyDescent="0.2"/>
    <row r="14601" ht="12.75" customHeight="1" x14ac:dyDescent="0.2"/>
    <row r="14602" ht="12.75" customHeight="1" x14ac:dyDescent="0.2"/>
    <row r="14603" ht="12.75" customHeight="1" x14ac:dyDescent="0.2"/>
    <row r="14604" ht="12.75" customHeight="1" x14ac:dyDescent="0.2"/>
    <row r="14605" ht="12.75" customHeight="1" x14ac:dyDescent="0.2"/>
    <row r="14606" ht="12.75" customHeight="1" x14ac:dyDescent="0.2"/>
    <row r="14607" ht="12.75" customHeight="1" x14ac:dyDescent="0.2"/>
    <row r="14608" ht="12.75" customHeight="1" x14ac:dyDescent="0.2"/>
    <row r="14609" ht="12.75" customHeight="1" x14ac:dyDescent="0.2"/>
    <row r="14610" ht="12.75" customHeight="1" x14ac:dyDescent="0.2"/>
    <row r="14611" ht="12.75" customHeight="1" x14ac:dyDescent="0.2"/>
    <row r="14612" ht="12.75" customHeight="1" x14ac:dyDescent="0.2"/>
    <row r="14613" ht="12.75" customHeight="1" x14ac:dyDescent="0.2"/>
    <row r="14614" ht="12.75" customHeight="1" x14ac:dyDescent="0.2"/>
    <row r="14615" ht="12.75" customHeight="1" x14ac:dyDescent="0.2"/>
    <row r="14616" ht="12.75" customHeight="1" x14ac:dyDescent="0.2"/>
    <row r="14617" ht="12.75" customHeight="1" x14ac:dyDescent="0.2"/>
    <row r="14618" ht="12.75" customHeight="1" x14ac:dyDescent="0.2"/>
    <row r="14619" ht="12.75" customHeight="1" x14ac:dyDescent="0.2"/>
    <row r="14620" ht="12.75" customHeight="1" x14ac:dyDescent="0.2"/>
    <row r="14621" ht="12.75" customHeight="1" x14ac:dyDescent="0.2"/>
    <row r="14622" ht="12.75" customHeight="1" x14ac:dyDescent="0.2"/>
    <row r="14623" ht="12.75" customHeight="1" x14ac:dyDescent="0.2"/>
    <row r="14624" ht="12.75" customHeight="1" x14ac:dyDescent="0.2"/>
    <row r="14625" ht="12.75" customHeight="1" x14ac:dyDescent="0.2"/>
    <row r="14626" ht="12.75" customHeight="1" x14ac:dyDescent="0.2"/>
    <row r="14627" ht="12.75" customHeight="1" x14ac:dyDescent="0.2"/>
    <row r="14628" ht="12.75" customHeight="1" x14ac:dyDescent="0.2"/>
    <row r="14629" ht="12.75" customHeight="1" x14ac:dyDescent="0.2"/>
    <row r="14630" ht="12.75" customHeight="1" x14ac:dyDescent="0.2"/>
    <row r="14631" ht="12.75" customHeight="1" x14ac:dyDescent="0.2"/>
    <row r="14632" ht="12.75" customHeight="1" x14ac:dyDescent="0.2"/>
    <row r="14633" ht="12.75" customHeight="1" x14ac:dyDescent="0.2"/>
    <row r="14634" ht="12.75" customHeight="1" x14ac:dyDescent="0.2"/>
    <row r="14635" ht="12.75" customHeight="1" x14ac:dyDescent="0.2"/>
    <row r="14636" ht="12.75" customHeight="1" x14ac:dyDescent="0.2"/>
    <row r="14637" ht="12.75" customHeight="1" x14ac:dyDescent="0.2"/>
    <row r="14638" ht="12.75" customHeight="1" x14ac:dyDescent="0.2"/>
    <row r="14639" ht="12.75" customHeight="1" x14ac:dyDescent="0.2"/>
    <row r="14640" ht="12.75" customHeight="1" x14ac:dyDescent="0.2"/>
    <row r="14641" ht="12.75" customHeight="1" x14ac:dyDescent="0.2"/>
    <row r="14642" ht="12.75" customHeight="1" x14ac:dyDescent="0.2"/>
    <row r="14643" ht="12.75" customHeight="1" x14ac:dyDescent="0.2"/>
    <row r="14644" ht="12.75" customHeight="1" x14ac:dyDescent="0.2"/>
    <row r="14645" ht="12.75" customHeight="1" x14ac:dyDescent="0.2"/>
    <row r="14646" ht="12.75" customHeight="1" x14ac:dyDescent="0.2"/>
    <row r="14647" ht="12.75" customHeight="1" x14ac:dyDescent="0.2"/>
    <row r="14648" ht="12.75" customHeight="1" x14ac:dyDescent="0.2"/>
    <row r="14649" ht="12.75" customHeight="1" x14ac:dyDescent="0.2"/>
    <row r="14650" ht="12.75" customHeight="1" x14ac:dyDescent="0.2"/>
    <row r="14651" ht="12.75" customHeight="1" x14ac:dyDescent="0.2"/>
    <row r="14652" ht="12.75" customHeight="1" x14ac:dyDescent="0.2"/>
    <row r="14653" ht="12.75" customHeight="1" x14ac:dyDescent="0.2"/>
    <row r="14654" ht="12.75" customHeight="1" x14ac:dyDescent="0.2"/>
    <row r="14655" ht="12.75" customHeight="1" x14ac:dyDescent="0.2"/>
    <row r="14656" ht="12.75" customHeight="1" x14ac:dyDescent="0.2"/>
    <row r="14657" ht="12.75" customHeight="1" x14ac:dyDescent="0.2"/>
    <row r="14658" ht="12.75" customHeight="1" x14ac:dyDescent="0.2"/>
    <row r="14659" ht="12.75" customHeight="1" x14ac:dyDescent="0.2"/>
    <row r="14660" ht="12.75" customHeight="1" x14ac:dyDescent="0.2"/>
    <row r="14661" ht="12.75" customHeight="1" x14ac:dyDescent="0.2"/>
    <row r="14662" ht="12.75" customHeight="1" x14ac:dyDescent="0.2"/>
    <row r="14663" ht="12.75" customHeight="1" x14ac:dyDescent="0.2"/>
    <row r="14664" ht="12.75" customHeight="1" x14ac:dyDescent="0.2"/>
    <row r="14665" ht="12.75" customHeight="1" x14ac:dyDescent="0.2"/>
    <row r="14666" ht="12.75" customHeight="1" x14ac:dyDescent="0.2"/>
    <row r="14667" ht="12.75" customHeight="1" x14ac:dyDescent="0.2"/>
    <row r="14668" ht="12.75" customHeight="1" x14ac:dyDescent="0.2"/>
    <row r="14669" ht="12.75" customHeight="1" x14ac:dyDescent="0.2"/>
    <row r="14670" ht="12.75" customHeight="1" x14ac:dyDescent="0.2"/>
    <row r="14671" ht="12.75" customHeight="1" x14ac:dyDescent="0.2"/>
    <row r="14672" ht="12.75" customHeight="1" x14ac:dyDescent="0.2"/>
    <row r="14673" ht="12.75" customHeight="1" x14ac:dyDescent="0.2"/>
    <row r="14674" ht="12.75" customHeight="1" x14ac:dyDescent="0.2"/>
    <row r="14675" ht="12.75" customHeight="1" x14ac:dyDescent="0.2"/>
    <row r="14676" ht="12.75" customHeight="1" x14ac:dyDescent="0.2"/>
    <row r="14677" ht="12.75" customHeight="1" x14ac:dyDescent="0.2"/>
    <row r="14678" ht="12.75" customHeight="1" x14ac:dyDescent="0.2"/>
    <row r="14679" ht="12.75" customHeight="1" x14ac:dyDescent="0.2"/>
    <row r="14680" ht="12.75" customHeight="1" x14ac:dyDescent="0.2"/>
    <row r="14681" ht="12.75" customHeight="1" x14ac:dyDescent="0.2"/>
    <row r="14682" ht="12.75" customHeight="1" x14ac:dyDescent="0.2"/>
    <row r="14683" ht="12.75" customHeight="1" x14ac:dyDescent="0.2"/>
    <row r="14684" ht="12.75" customHeight="1" x14ac:dyDescent="0.2"/>
    <row r="14685" ht="12.75" customHeight="1" x14ac:dyDescent="0.2"/>
    <row r="14686" ht="12.75" customHeight="1" x14ac:dyDescent="0.2"/>
    <row r="14687" ht="12.75" customHeight="1" x14ac:dyDescent="0.2"/>
    <row r="14688" ht="12.75" customHeight="1" x14ac:dyDescent="0.2"/>
    <row r="14689" ht="12.75" customHeight="1" x14ac:dyDescent="0.2"/>
    <row r="14690" ht="12.75" customHeight="1" x14ac:dyDescent="0.2"/>
    <row r="14691" ht="12.75" customHeight="1" x14ac:dyDescent="0.2"/>
    <row r="14692" ht="12.75" customHeight="1" x14ac:dyDescent="0.2"/>
    <row r="14693" ht="12.75" customHeight="1" x14ac:dyDescent="0.2"/>
    <row r="14694" ht="12.75" customHeight="1" x14ac:dyDescent="0.2"/>
    <row r="14695" ht="12.75" customHeight="1" x14ac:dyDescent="0.2"/>
    <row r="14696" ht="12.75" customHeight="1" x14ac:dyDescent="0.2"/>
    <row r="14697" ht="12.75" customHeight="1" x14ac:dyDescent="0.2"/>
    <row r="14698" ht="12.75" customHeight="1" x14ac:dyDescent="0.2"/>
    <row r="14699" ht="12.75" customHeight="1" x14ac:dyDescent="0.2"/>
    <row r="14700" ht="12.75" customHeight="1" x14ac:dyDescent="0.2"/>
    <row r="14701" ht="12.75" customHeight="1" x14ac:dyDescent="0.2"/>
    <row r="14702" ht="12.75" customHeight="1" x14ac:dyDescent="0.2"/>
    <row r="14703" ht="12.75" customHeight="1" x14ac:dyDescent="0.2"/>
    <row r="14704" ht="12.75" customHeight="1" x14ac:dyDescent="0.2"/>
    <row r="14705" ht="12.75" customHeight="1" x14ac:dyDescent="0.2"/>
    <row r="14706" ht="12.75" customHeight="1" x14ac:dyDescent="0.2"/>
    <row r="14707" ht="12.75" customHeight="1" x14ac:dyDescent="0.2"/>
    <row r="14708" ht="12.75" customHeight="1" x14ac:dyDescent="0.2"/>
    <row r="14709" ht="12.75" customHeight="1" x14ac:dyDescent="0.2"/>
    <row r="14710" ht="12.75" customHeight="1" x14ac:dyDescent="0.2"/>
    <row r="14711" ht="12.75" customHeight="1" x14ac:dyDescent="0.2"/>
    <row r="14712" ht="12.75" customHeight="1" x14ac:dyDescent="0.2"/>
    <row r="14713" ht="12.75" customHeight="1" x14ac:dyDescent="0.2"/>
    <row r="14714" ht="12.75" customHeight="1" x14ac:dyDescent="0.2"/>
    <row r="14715" ht="12.75" customHeight="1" x14ac:dyDescent="0.2"/>
    <row r="14716" ht="12.75" customHeight="1" x14ac:dyDescent="0.2"/>
    <row r="14717" ht="12.75" customHeight="1" x14ac:dyDescent="0.2"/>
    <row r="14718" ht="12.75" customHeight="1" x14ac:dyDescent="0.2"/>
    <row r="14719" ht="12.75" customHeight="1" x14ac:dyDescent="0.2"/>
    <row r="14720" ht="12.75" customHeight="1" x14ac:dyDescent="0.2"/>
    <row r="14721" ht="12.75" customHeight="1" x14ac:dyDescent="0.2"/>
    <row r="14722" ht="12.75" customHeight="1" x14ac:dyDescent="0.2"/>
    <row r="14723" ht="12.75" customHeight="1" x14ac:dyDescent="0.2"/>
    <row r="14724" ht="12.75" customHeight="1" x14ac:dyDescent="0.2"/>
    <row r="14725" ht="12.75" customHeight="1" x14ac:dyDescent="0.2"/>
    <row r="14726" ht="12.75" customHeight="1" x14ac:dyDescent="0.2"/>
    <row r="14727" ht="12.75" customHeight="1" x14ac:dyDescent="0.2"/>
    <row r="14728" ht="12.75" customHeight="1" x14ac:dyDescent="0.2"/>
    <row r="14729" ht="12.75" customHeight="1" x14ac:dyDescent="0.2"/>
    <row r="14730" ht="12.75" customHeight="1" x14ac:dyDescent="0.2"/>
    <row r="14731" ht="12.75" customHeight="1" x14ac:dyDescent="0.2"/>
    <row r="14732" ht="12.75" customHeight="1" x14ac:dyDescent="0.2"/>
    <row r="14733" ht="12.75" customHeight="1" x14ac:dyDescent="0.2"/>
    <row r="14734" ht="12.75" customHeight="1" x14ac:dyDescent="0.2"/>
    <row r="14735" ht="12.75" customHeight="1" x14ac:dyDescent="0.2"/>
    <row r="14736" ht="12.75" customHeight="1" x14ac:dyDescent="0.2"/>
    <row r="14737" ht="12.75" customHeight="1" x14ac:dyDescent="0.2"/>
    <row r="14738" ht="12.75" customHeight="1" x14ac:dyDescent="0.2"/>
    <row r="14739" ht="12.75" customHeight="1" x14ac:dyDescent="0.2"/>
    <row r="14740" ht="12.75" customHeight="1" x14ac:dyDescent="0.2"/>
    <row r="14741" ht="12.75" customHeight="1" x14ac:dyDescent="0.2"/>
    <row r="14742" ht="12.75" customHeight="1" x14ac:dyDescent="0.2"/>
    <row r="14743" ht="12.75" customHeight="1" x14ac:dyDescent="0.2"/>
    <row r="14744" ht="12.75" customHeight="1" x14ac:dyDescent="0.2"/>
    <row r="14745" ht="12.75" customHeight="1" x14ac:dyDescent="0.2"/>
    <row r="14746" ht="12.75" customHeight="1" x14ac:dyDescent="0.2"/>
    <row r="14747" ht="12.75" customHeight="1" x14ac:dyDescent="0.2"/>
    <row r="14748" ht="12.75" customHeight="1" x14ac:dyDescent="0.2"/>
    <row r="14749" ht="12.75" customHeight="1" x14ac:dyDescent="0.2"/>
    <row r="14750" ht="12.75" customHeight="1" x14ac:dyDescent="0.2"/>
    <row r="14751" ht="12.75" customHeight="1" x14ac:dyDescent="0.2"/>
    <row r="14752" ht="12.75" customHeight="1" x14ac:dyDescent="0.2"/>
    <row r="14753" ht="12.75" customHeight="1" x14ac:dyDescent="0.2"/>
    <row r="14754" ht="12.75" customHeight="1" x14ac:dyDescent="0.2"/>
    <row r="14755" ht="12.75" customHeight="1" x14ac:dyDescent="0.2"/>
    <row r="14756" ht="12.75" customHeight="1" x14ac:dyDescent="0.2"/>
    <row r="14757" ht="12.75" customHeight="1" x14ac:dyDescent="0.2"/>
    <row r="14758" ht="12.75" customHeight="1" x14ac:dyDescent="0.2"/>
    <row r="14759" ht="12.75" customHeight="1" x14ac:dyDescent="0.2"/>
    <row r="14760" ht="12.75" customHeight="1" x14ac:dyDescent="0.2"/>
    <row r="14761" ht="12.75" customHeight="1" x14ac:dyDescent="0.2"/>
    <row r="14762" ht="12.75" customHeight="1" x14ac:dyDescent="0.2"/>
    <row r="14763" ht="12.75" customHeight="1" x14ac:dyDescent="0.2"/>
    <row r="14764" ht="12.75" customHeight="1" x14ac:dyDescent="0.2"/>
    <row r="14765" ht="12.75" customHeight="1" x14ac:dyDescent="0.2"/>
    <row r="14766" ht="12.75" customHeight="1" x14ac:dyDescent="0.2"/>
    <row r="14767" ht="12.75" customHeight="1" x14ac:dyDescent="0.2"/>
    <row r="14768" ht="12.75" customHeight="1" x14ac:dyDescent="0.2"/>
    <row r="14769" ht="12.75" customHeight="1" x14ac:dyDescent="0.2"/>
    <row r="14770" ht="12.75" customHeight="1" x14ac:dyDescent="0.2"/>
    <row r="14771" ht="12.75" customHeight="1" x14ac:dyDescent="0.2"/>
    <row r="14772" ht="12.75" customHeight="1" x14ac:dyDescent="0.2"/>
    <row r="14773" ht="12.75" customHeight="1" x14ac:dyDescent="0.2"/>
    <row r="14774" ht="12.75" customHeight="1" x14ac:dyDescent="0.2"/>
    <row r="14775" ht="12.75" customHeight="1" x14ac:dyDescent="0.2"/>
    <row r="14776" ht="12.75" customHeight="1" x14ac:dyDescent="0.2"/>
    <row r="14777" ht="12.75" customHeight="1" x14ac:dyDescent="0.2"/>
    <row r="14778" ht="12.75" customHeight="1" x14ac:dyDescent="0.2"/>
    <row r="14779" ht="12.75" customHeight="1" x14ac:dyDescent="0.2"/>
    <row r="14780" ht="12.75" customHeight="1" x14ac:dyDescent="0.2"/>
    <row r="14781" ht="12.75" customHeight="1" x14ac:dyDescent="0.2"/>
    <row r="14782" ht="12.75" customHeight="1" x14ac:dyDescent="0.2"/>
    <row r="14783" ht="12.75" customHeight="1" x14ac:dyDescent="0.2"/>
    <row r="14784" ht="12.75" customHeight="1" x14ac:dyDescent="0.2"/>
    <row r="14785" ht="12.75" customHeight="1" x14ac:dyDescent="0.2"/>
    <row r="14786" ht="12.75" customHeight="1" x14ac:dyDescent="0.2"/>
    <row r="14787" ht="12.75" customHeight="1" x14ac:dyDescent="0.2"/>
    <row r="14788" ht="12.75" customHeight="1" x14ac:dyDescent="0.2"/>
    <row r="14789" ht="12.75" customHeight="1" x14ac:dyDescent="0.2"/>
    <row r="14790" ht="12.75" customHeight="1" x14ac:dyDescent="0.2"/>
    <row r="14791" ht="12.75" customHeight="1" x14ac:dyDescent="0.2"/>
    <row r="14792" ht="12.75" customHeight="1" x14ac:dyDescent="0.2"/>
    <row r="14793" ht="12.75" customHeight="1" x14ac:dyDescent="0.2"/>
    <row r="14794" ht="12.75" customHeight="1" x14ac:dyDescent="0.2"/>
    <row r="14795" ht="12.75" customHeight="1" x14ac:dyDescent="0.2"/>
    <row r="14796" ht="12.75" customHeight="1" x14ac:dyDescent="0.2"/>
    <row r="14797" ht="12.75" customHeight="1" x14ac:dyDescent="0.2"/>
    <row r="14798" ht="12.75" customHeight="1" x14ac:dyDescent="0.2"/>
    <row r="14799" ht="12.75" customHeight="1" x14ac:dyDescent="0.2"/>
    <row r="14800" ht="12.75" customHeight="1" x14ac:dyDescent="0.2"/>
    <row r="14801" ht="12.75" customHeight="1" x14ac:dyDescent="0.2"/>
    <row r="14802" ht="12.75" customHeight="1" x14ac:dyDescent="0.2"/>
    <row r="14803" ht="12.75" customHeight="1" x14ac:dyDescent="0.2"/>
    <row r="14804" ht="12.75" customHeight="1" x14ac:dyDescent="0.2"/>
    <row r="14805" ht="12.75" customHeight="1" x14ac:dyDescent="0.2"/>
    <row r="14806" ht="12.75" customHeight="1" x14ac:dyDescent="0.2"/>
    <row r="14807" ht="12.75" customHeight="1" x14ac:dyDescent="0.2"/>
    <row r="14808" ht="12.75" customHeight="1" x14ac:dyDescent="0.2"/>
    <row r="14809" ht="12.75" customHeight="1" x14ac:dyDescent="0.2"/>
    <row r="14810" ht="12.75" customHeight="1" x14ac:dyDescent="0.2"/>
    <row r="14811" ht="12.75" customHeight="1" x14ac:dyDescent="0.2"/>
    <row r="14812" ht="12.75" customHeight="1" x14ac:dyDescent="0.2"/>
    <row r="14813" ht="12.75" customHeight="1" x14ac:dyDescent="0.2"/>
    <row r="14814" ht="12.75" customHeight="1" x14ac:dyDescent="0.2"/>
    <row r="14815" ht="12.75" customHeight="1" x14ac:dyDescent="0.2"/>
    <row r="14816" ht="12.75" customHeight="1" x14ac:dyDescent="0.2"/>
    <row r="14817" ht="12.75" customHeight="1" x14ac:dyDescent="0.2"/>
    <row r="14818" ht="12.75" customHeight="1" x14ac:dyDescent="0.2"/>
    <row r="14819" ht="12.75" customHeight="1" x14ac:dyDescent="0.2"/>
    <row r="14820" ht="12.75" customHeight="1" x14ac:dyDescent="0.2"/>
    <row r="14821" ht="12.75" customHeight="1" x14ac:dyDescent="0.2"/>
    <row r="14822" ht="12.75" customHeight="1" x14ac:dyDescent="0.2"/>
    <row r="14823" ht="12.75" customHeight="1" x14ac:dyDescent="0.2"/>
    <row r="14824" ht="12.75" customHeight="1" x14ac:dyDescent="0.2"/>
    <row r="14825" ht="12.75" customHeight="1" x14ac:dyDescent="0.2"/>
    <row r="14826" ht="12.75" customHeight="1" x14ac:dyDescent="0.2"/>
    <row r="14827" ht="12.75" customHeight="1" x14ac:dyDescent="0.2"/>
    <row r="14828" ht="12.75" customHeight="1" x14ac:dyDescent="0.2"/>
    <row r="14829" ht="12.75" customHeight="1" x14ac:dyDescent="0.2"/>
    <row r="14830" ht="12.75" customHeight="1" x14ac:dyDescent="0.2"/>
    <row r="14831" ht="12.75" customHeight="1" x14ac:dyDescent="0.2"/>
    <row r="14832" ht="12.75" customHeight="1" x14ac:dyDescent="0.2"/>
    <row r="14833" ht="12.75" customHeight="1" x14ac:dyDescent="0.2"/>
    <row r="14834" ht="12.75" customHeight="1" x14ac:dyDescent="0.2"/>
    <row r="14835" ht="12.75" customHeight="1" x14ac:dyDescent="0.2"/>
    <row r="14836" ht="12.75" customHeight="1" x14ac:dyDescent="0.2"/>
    <row r="14837" ht="12.75" customHeight="1" x14ac:dyDescent="0.2"/>
    <row r="14838" ht="12.75" customHeight="1" x14ac:dyDescent="0.2"/>
    <row r="14839" ht="12.75" customHeight="1" x14ac:dyDescent="0.2"/>
    <row r="14840" ht="12.75" customHeight="1" x14ac:dyDescent="0.2"/>
    <row r="14841" ht="12.75" customHeight="1" x14ac:dyDescent="0.2"/>
    <row r="14842" ht="12.75" customHeight="1" x14ac:dyDescent="0.2"/>
    <row r="14843" ht="12.75" customHeight="1" x14ac:dyDescent="0.2"/>
    <row r="14844" ht="12.75" customHeight="1" x14ac:dyDescent="0.2"/>
    <row r="14845" ht="12.75" customHeight="1" x14ac:dyDescent="0.2"/>
    <row r="14846" ht="12.75" customHeight="1" x14ac:dyDescent="0.2"/>
    <row r="14847" ht="12.75" customHeight="1" x14ac:dyDescent="0.2"/>
    <row r="14848" ht="12.75" customHeight="1" x14ac:dyDescent="0.2"/>
    <row r="14849" ht="12.75" customHeight="1" x14ac:dyDescent="0.2"/>
    <row r="14850" ht="12.75" customHeight="1" x14ac:dyDescent="0.2"/>
    <row r="14851" ht="12.75" customHeight="1" x14ac:dyDescent="0.2"/>
    <row r="14852" ht="12.75" customHeight="1" x14ac:dyDescent="0.2"/>
    <row r="14853" ht="12.75" customHeight="1" x14ac:dyDescent="0.2"/>
    <row r="14854" ht="12.75" customHeight="1" x14ac:dyDescent="0.2"/>
    <row r="14855" ht="12.75" customHeight="1" x14ac:dyDescent="0.2"/>
    <row r="14856" ht="12.75" customHeight="1" x14ac:dyDescent="0.2"/>
    <row r="14857" ht="12.75" customHeight="1" x14ac:dyDescent="0.2"/>
    <row r="14858" ht="12.75" customHeight="1" x14ac:dyDescent="0.2"/>
    <row r="14859" ht="12.75" customHeight="1" x14ac:dyDescent="0.2"/>
    <row r="14860" ht="12.75" customHeight="1" x14ac:dyDescent="0.2"/>
    <row r="14861" ht="12.75" customHeight="1" x14ac:dyDescent="0.2"/>
    <row r="14862" ht="12.75" customHeight="1" x14ac:dyDescent="0.2"/>
    <row r="14863" ht="12.75" customHeight="1" x14ac:dyDescent="0.2"/>
    <row r="14864" ht="12.75" customHeight="1" x14ac:dyDescent="0.2"/>
    <row r="14865" ht="12.75" customHeight="1" x14ac:dyDescent="0.2"/>
    <row r="14866" ht="12.75" customHeight="1" x14ac:dyDescent="0.2"/>
    <row r="14867" ht="12.75" customHeight="1" x14ac:dyDescent="0.2"/>
    <row r="14868" ht="12.75" customHeight="1" x14ac:dyDescent="0.2"/>
    <row r="14869" ht="12.75" customHeight="1" x14ac:dyDescent="0.2"/>
    <row r="14870" ht="12.75" customHeight="1" x14ac:dyDescent="0.2"/>
    <row r="14871" ht="12.75" customHeight="1" x14ac:dyDescent="0.2"/>
    <row r="14872" ht="12.75" customHeight="1" x14ac:dyDescent="0.2"/>
    <row r="14873" ht="12.75" customHeight="1" x14ac:dyDescent="0.2"/>
    <row r="14874" ht="12.75" customHeight="1" x14ac:dyDescent="0.2"/>
    <row r="14875" ht="12.75" customHeight="1" x14ac:dyDescent="0.2"/>
    <row r="14876" ht="12.75" customHeight="1" x14ac:dyDescent="0.2"/>
    <row r="14877" ht="12.75" customHeight="1" x14ac:dyDescent="0.2"/>
    <row r="14878" ht="12.75" customHeight="1" x14ac:dyDescent="0.2"/>
    <row r="14879" ht="12.75" customHeight="1" x14ac:dyDescent="0.2"/>
    <row r="14880" ht="12.75" customHeight="1" x14ac:dyDescent="0.2"/>
    <row r="14881" ht="12.75" customHeight="1" x14ac:dyDescent="0.2"/>
    <row r="14882" ht="12.75" customHeight="1" x14ac:dyDescent="0.2"/>
    <row r="14883" ht="12.75" customHeight="1" x14ac:dyDescent="0.2"/>
    <row r="14884" ht="12.75" customHeight="1" x14ac:dyDescent="0.2"/>
    <row r="14885" ht="12.75" customHeight="1" x14ac:dyDescent="0.2"/>
    <row r="14886" ht="12.75" customHeight="1" x14ac:dyDescent="0.2"/>
    <row r="14887" ht="12.75" customHeight="1" x14ac:dyDescent="0.2"/>
    <row r="14888" ht="12.75" customHeight="1" x14ac:dyDescent="0.2"/>
    <row r="14889" ht="12.75" customHeight="1" x14ac:dyDescent="0.2"/>
    <row r="14890" ht="12.75" customHeight="1" x14ac:dyDescent="0.2"/>
    <row r="14891" ht="12.75" customHeight="1" x14ac:dyDescent="0.2"/>
    <row r="14892" ht="12.75" customHeight="1" x14ac:dyDescent="0.2"/>
    <row r="14893" ht="12.75" customHeight="1" x14ac:dyDescent="0.2"/>
    <row r="14894" ht="12.75" customHeight="1" x14ac:dyDescent="0.2"/>
    <row r="14895" ht="12.75" customHeight="1" x14ac:dyDescent="0.2"/>
    <row r="14896" ht="12.75" customHeight="1" x14ac:dyDescent="0.2"/>
    <row r="14897" ht="12.75" customHeight="1" x14ac:dyDescent="0.2"/>
    <row r="14898" ht="12.75" customHeight="1" x14ac:dyDescent="0.2"/>
    <row r="14899" ht="12.75" customHeight="1" x14ac:dyDescent="0.2"/>
    <row r="14900" ht="12.75" customHeight="1" x14ac:dyDescent="0.2"/>
    <row r="14901" ht="12.75" customHeight="1" x14ac:dyDescent="0.2"/>
    <row r="14902" ht="12.75" customHeight="1" x14ac:dyDescent="0.2"/>
    <row r="14903" ht="12.75" customHeight="1" x14ac:dyDescent="0.2"/>
    <row r="14904" ht="12.75" customHeight="1" x14ac:dyDescent="0.2"/>
    <row r="14905" ht="12.75" customHeight="1" x14ac:dyDescent="0.2"/>
    <row r="14906" ht="12.75" customHeight="1" x14ac:dyDescent="0.2"/>
    <row r="14907" ht="12.75" customHeight="1" x14ac:dyDescent="0.2"/>
    <row r="14908" ht="12.75" customHeight="1" x14ac:dyDescent="0.2"/>
    <row r="14909" ht="12.75" customHeight="1" x14ac:dyDescent="0.2"/>
    <row r="14910" ht="12.75" customHeight="1" x14ac:dyDescent="0.2"/>
    <row r="14911" ht="12.75" customHeight="1" x14ac:dyDescent="0.2"/>
    <row r="14912" ht="12.75" customHeight="1" x14ac:dyDescent="0.2"/>
    <row r="14913" ht="12.75" customHeight="1" x14ac:dyDescent="0.2"/>
    <row r="14914" ht="12.75" customHeight="1" x14ac:dyDescent="0.2"/>
    <row r="14915" ht="12.75" customHeight="1" x14ac:dyDescent="0.2"/>
    <row r="14916" ht="12.75" customHeight="1" x14ac:dyDescent="0.2"/>
    <row r="14917" ht="12.75" customHeight="1" x14ac:dyDescent="0.2"/>
    <row r="14918" ht="12.75" customHeight="1" x14ac:dyDescent="0.2"/>
    <row r="14919" ht="12.75" customHeight="1" x14ac:dyDescent="0.2"/>
    <row r="14920" ht="12.75" customHeight="1" x14ac:dyDescent="0.2"/>
    <row r="14921" ht="12.75" customHeight="1" x14ac:dyDescent="0.2"/>
    <row r="14922" ht="12.75" customHeight="1" x14ac:dyDescent="0.2"/>
    <row r="14923" ht="12.75" customHeight="1" x14ac:dyDescent="0.2"/>
    <row r="14924" ht="12.75" customHeight="1" x14ac:dyDescent="0.2"/>
    <row r="14925" ht="12.75" customHeight="1" x14ac:dyDescent="0.2"/>
    <row r="14926" ht="12.75" customHeight="1" x14ac:dyDescent="0.2"/>
    <row r="14927" ht="12.75" customHeight="1" x14ac:dyDescent="0.2"/>
    <row r="14928" ht="12.75" customHeight="1" x14ac:dyDescent="0.2"/>
    <row r="14929" ht="12.75" customHeight="1" x14ac:dyDescent="0.2"/>
    <row r="14930" ht="12.75" customHeight="1" x14ac:dyDescent="0.2"/>
    <row r="14931" ht="12.75" customHeight="1" x14ac:dyDescent="0.2"/>
    <row r="14932" ht="12.75" customHeight="1" x14ac:dyDescent="0.2"/>
    <row r="14933" ht="12.75" customHeight="1" x14ac:dyDescent="0.2"/>
    <row r="14934" ht="12.75" customHeight="1" x14ac:dyDescent="0.2"/>
    <row r="14935" ht="12.75" customHeight="1" x14ac:dyDescent="0.2"/>
    <row r="14936" ht="12.75" customHeight="1" x14ac:dyDescent="0.2"/>
    <row r="14937" ht="12.75" customHeight="1" x14ac:dyDescent="0.2"/>
    <row r="14938" ht="12.75" customHeight="1" x14ac:dyDescent="0.2"/>
    <row r="14939" ht="12.75" customHeight="1" x14ac:dyDescent="0.2"/>
    <row r="14940" ht="12.75" customHeight="1" x14ac:dyDescent="0.2"/>
    <row r="14941" ht="12.75" customHeight="1" x14ac:dyDescent="0.2"/>
    <row r="14942" ht="12.75" customHeight="1" x14ac:dyDescent="0.2"/>
    <row r="14943" ht="12.75" customHeight="1" x14ac:dyDescent="0.2"/>
    <row r="14944" ht="12.75" customHeight="1" x14ac:dyDescent="0.2"/>
    <row r="14945" ht="12.75" customHeight="1" x14ac:dyDescent="0.2"/>
    <row r="14946" ht="12.75" customHeight="1" x14ac:dyDescent="0.2"/>
    <row r="14947" ht="12.75" customHeight="1" x14ac:dyDescent="0.2"/>
    <row r="14948" ht="12.75" customHeight="1" x14ac:dyDescent="0.2"/>
    <row r="14949" ht="12.75" customHeight="1" x14ac:dyDescent="0.2"/>
    <row r="14950" ht="12.75" customHeight="1" x14ac:dyDescent="0.2"/>
    <row r="14951" ht="12.75" customHeight="1" x14ac:dyDescent="0.2"/>
    <row r="14952" ht="12.75" customHeight="1" x14ac:dyDescent="0.2"/>
    <row r="14953" ht="12.75" customHeight="1" x14ac:dyDescent="0.2"/>
    <row r="14954" ht="12.75" customHeight="1" x14ac:dyDescent="0.2"/>
    <row r="14955" ht="12.75" customHeight="1" x14ac:dyDescent="0.2"/>
    <row r="14956" ht="12.75" customHeight="1" x14ac:dyDescent="0.2"/>
    <row r="14957" ht="12.75" customHeight="1" x14ac:dyDescent="0.2"/>
    <row r="14958" ht="12.75" customHeight="1" x14ac:dyDescent="0.2"/>
    <row r="14959" ht="12.75" customHeight="1" x14ac:dyDescent="0.2"/>
    <row r="14960" ht="12.75" customHeight="1" x14ac:dyDescent="0.2"/>
    <row r="14961" ht="12.75" customHeight="1" x14ac:dyDescent="0.2"/>
    <row r="14962" ht="12.75" customHeight="1" x14ac:dyDescent="0.2"/>
    <row r="14963" ht="12.75" customHeight="1" x14ac:dyDescent="0.2"/>
    <row r="14964" ht="12.75" customHeight="1" x14ac:dyDescent="0.2"/>
    <row r="14965" ht="12.75" customHeight="1" x14ac:dyDescent="0.2"/>
    <row r="14966" ht="12.75" customHeight="1" x14ac:dyDescent="0.2"/>
    <row r="14967" ht="12.75" customHeight="1" x14ac:dyDescent="0.2"/>
    <row r="14968" ht="12.75" customHeight="1" x14ac:dyDescent="0.2"/>
    <row r="14969" ht="12.75" customHeight="1" x14ac:dyDescent="0.2"/>
    <row r="14970" ht="12.75" customHeight="1" x14ac:dyDescent="0.2"/>
    <row r="14971" ht="12.75" customHeight="1" x14ac:dyDescent="0.2"/>
    <row r="14972" ht="12.75" customHeight="1" x14ac:dyDescent="0.2"/>
    <row r="14973" ht="12.75" customHeight="1" x14ac:dyDescent="0.2"/>
    <row r="14974" ht="12.75" customHeight="1" x14ac:dyDescent="0.2"/>
    <row r="14975" ht="12.75" customHeight="1" x14ac:dyDescent="0.2"/>
    <row r="14976" ht="12.75" customHeight="1" x14ac:dyDescent="0.2"/>
    <row r="14977" ht="12.75" customHeight="1" x14ac:dyDescent="0.2"/>
    <row r="14978" ht="12.75" customHeight="1" x14ac:dyDescent="0.2"/>
    <row r="14979" ht="12.75" customHeight="1" x14ac:dyDescent="0.2"/>
    <row r="14980" ht="12.75" customHeight="1" x14ac:dyDescent="0.2"/>
    <row r="14981" ht="12.75" customHeight="1" x14ac:dyDescent="0.2"/>
    <row r="14982" ht="12.75" customHeight="1" x14ac:dyDescent="0.2"/>
    <row r="14983" ht="12.75" customHeight="1" x14ac:dyDescent="0.2"/>
    <row r="14984" ht="12.75" customHeight="1" x14ac:dyDescent="0.2"/>
    <row r="14985" ht="12.75" customHeight="1" x14ac:dyDescent="0.2"/>
    <row r="14986" ht="12.75" customHeight="1" x14ac:dyDescent="0.2"/>
    <row r="14987" ht="12.75" customHeight="1" x14ac:dyDescent="0.2"/>
    <row r="14988" ht="12.75" customHeight="1" x14ac:dyDescent="0.2"/>
    <row r="14989" ht="12.75" customHeight="1" x14ac:dyDescent="0.2"/>
    <row r="14990" ht="12.75" customHeight="1" x14ac:dyDescent="0.2"/>
    <row r="14991" ht="12.75" customHeight="1" x14ac:dyDescent="0.2"/>
    <row r="14992" ht="12.75" customHeight="1" x14ac:dyDescent="0.2"/>
    <row r="14993" ht="12.75" customHeight="1" x14ac:dyDescent="0.2"/>
    <row r="14994" ht="12.75" customHeight="1" x14ac:dyDescent="0.2"/>
    <row r="14995" ht="12.75" customHeight="1" x14ac:dyDescent="0.2"/>
    <row r="14996" ht="12.75" customHeight="1" x14ac:dyDescent="0.2"/>
    <row r="14997" ht="12.75" customHeight="1" x14ac:dyDescent="0.2"/>
    <row r="14998" ht="12.75" customHeight="1" x14ac:dyDescent="0.2"/>
    <row r="14999" ht="12.75" customHeight="1" x14ac:dyDescent="0.2"/>
    <row r="15000" ht="12.75" customHeight="1" x14ac:dyDescent="0.2"/>
    <row r="15001" ht="12.75" customHeight="1" x14ac:dyDescent="0.2"/>
    <row r="15002" ht="12.75" customHeight="1" x14ac:dyDescent="0.2"/>
    <row r="15003" ht="12.75" customHeight="1" x14ac:dyDescent="0.2"/>
    <row r="15004" ht="12.75" customHeight="1" x14ac:dyDescent="0.2"/>
    <row r="15005" ht="12.75" customHeight="1" x14ac:dyDescent="0.2"/>
    <row r="15006" ht="12.75" customHeight="1" x14ac:dyDescent="0.2"/>
    <row r="15007" ht="12.75" customHeight="1" x14ac:dyDescent="0.2"/>
    <row r="15008" ht="12.75" customHeight="1" x14ac:dyDescent="0.2"/>
    <row r="15009" ht="12.75" customHeight="1" x14ac:dyDescent="0.2"/>
    <row r="15010" ht="12.75" customHeight="1" x14ac:dyDescent="0.2"/>
    <row r="15011" ht="12.75" customHeight="1" x14ac:dyDescent="0.2"/>
    <row r="15012" ht="12.75" customHeight="1" x14ac:dyDescent="0.2"/>
    <row r="15013" ht="12.75" customHeight="1" x14ac:dyDescent="0.2"/>
    <row r="15014" ht="12.75" customHeight="1" x14ac:dyDescent="0.2"/>
    <row r="15015" ht="12.75" customHeight="1" x14ac:dyDescent="0.2"/>
    <row r="15016" ht="12.75" customHeight="1" x14ac:dyDescent="0.2"/>
    <row r="15017" ht="12.75" customHeight="1" x14ac:dyDescent="0.2"/>
    <row r="15018" ht="12.75" customHeight="1" x14ac:dyDescent="0.2"/>
    <row r="15019" ht="12.75" customHeight="1" x14ac:dyDescent="0.2"/>
    <row r="15020" ht="12.75" customHeight="1" x14ac:dyDescent="0.2"/>
    <row r="15021" ht="12.75" customHeight="1" x14ac:dyDescent="0.2"/>
    <row r="15022" ht="12.75" customHeight="1" x14ac:dyDescent="0.2"/>
    <row r="15023" ht="12.75" customHeight="1" x14ac:dyDescent="0.2"/>
    <row r="15024" ht="12.75" customHeight="1" x14ac:dyDescent="0.2"/>
    <row r="15025" ht="12.75" customHeight="1" x14ac:dyDescent="0.2"/>
    <row r="15026" ht="12.75" customHeight="1" x14ac:dyDescent="0.2"/>
    <row r="15027" ht="12.75" customHeight="1" x14ac:dyDescent="0.2"/>
    <row r="15028" ht="12.75" customHeight="1" x14ac:dyDescent="0.2"/>
    <row r="15029" ht="12.75" customHeight="1" x14ac:dyDescent="0.2"/>
    <row r="15030" ht="12.75" customHeight="1" x14ac:dyDescent="0.2"/>
    <row r="15031" ht="12.75" customHeight="1" x14ac:dyDescent="0.2"/>
    <row r="15032" ht="12.75" customHeight="1" x14ac:dyDescent="0.2"/>
    <row r="15033" ht="12.75" customHeight="1" x14ac:dyDescent="0.2"/>
    <row r="15034" ht="12.75" customHeight="1" x14ac:dyDescent="0.2"/>
    <row r="15035" ht="12.75" customHeight="1" x14ac:dyDescent="0.2"/>
    <row r="15036" ht="12.75" customHeight="1" x14ac:dyDescent="0.2"/>
    <row r="15037" ht="12.75" customHeight="1" x14ac:dyDescent="0.2"/>
    <row r="15038" ht="12.75" customHeight="1" x14ac:dyDescent="0.2"/>
    <row r="15039" ht="12.75" customHeight="1" x14ac:dyDescent="0.2"/>
    <row r="15040" ht="12.75" customHeight="1" x14ac:dyDescent="0.2"/>
    <row r="15041" ht="12.75" customHeight="1" x14ac:dyDescent="0.2"/>
    <row r="15042" ht="12.75" customHeight="1" x14ac:dyDescent="0.2"/>
    <row r="15043" ht="12.75" customHeight="1" x14ac:dyDescent="0.2"/>
    <row r="15044" ht="12.75" customHeight="1" x14ac:dyDescent="0.2"/>
    <row r="15045" ht="12.75" customHeight="1" x14ac:dyDescent="0.2"/>
    <row r="15046" ht="12.75" customHeight="1" x14ac:dyDescent="0.2"/>
    <row r="15047" ht="12.75" customHeight="1" x14ac:dyDescent="0.2"/>
    <row r="15048" ht="12.75" customHeight="1" x14ac:dyDescent="0.2"/>
    <row r="15049" ht="12.75" customHeight="1" x14ac:dyDescent="0.2"/>
    <row r="15050" ht="12.75" customHeight="1" x14ac:dyDescent="0.2"/>
    <row r="15051" ht="12.75" customHeight="1" x14ac:dyDescent="0.2"/>
    <row r="15052" ht="12.75" customHeight="1" x14ac:dyDescent="0.2"/>
    <row r="15053" ht="12.75" customHeight="1" x14ac:dyDescent="0.2"/>
    <row r="15054" ht="12.75" customHeight="1" x14ac:dyDescent="0.2"/>
    <row r="15055" ht="12.75" customHeight="1" x14ac:dyDescent="0.2"/>
    <row r="15056" ht="12.75" customHeight="1" x14ac:dyDescent="0.2"/>
    <row r="15057" ht="12.75" customHeight="1" x14ac:dyDescent="0.2"/>
    <row r="15058" ht="12.75" customHeight="1" x14ac:dyDescent="0.2"/>
    <row r="15059" ht="12.75" customHeight="1" x14ac:dyDescent="0.2"/>
    <row r="15060" ht="12.75" customHeight="1" x14ac:dyDescent="0.2"/>
    <row r="15061" ht="12.75" customHeight="1" x14ac:dyDescent="0.2"/>
    <row r="15062" ht="12.75" customHeight="1" x14ac:dyDescent="0.2"/>
    <row r="15063" ht="12.75" customHeight="1" x14ac:dyDescent="0.2"/>
    <row r="15064" ht="12.75" customHeight="1" x14ac:dyDescent="0.2"/>
    <row r="15065" ht="12.75" customHeight="1" x14ac:dyDescent="0.2"/>
    <row r="15066" ht="12.75" customHeight="1" x14ac:dyDescent="0.2"/>
    <row r="15067" ht="12.75" customHeight="1" x14ac:dyDescent="0.2"/>
    <row r="15068" ht="12.75" customHeight="1" x14ac:dyDescent="0.2"/>
    <row r="15069" ht="12.75" customHeight="1" x14ac:dyDescent="0.2"/>
    <row r="15070" ht="12.75" customHeight="1" x14ac:dyDescent="0.2"/>
    <row r="15071" ht="12.75" customHeight="1" x14ac:dyDescent="0.2"/>
    <row r="15072" ht="12.75" customHeight="1" x14ac:dyDescent="0.2"/>
    <row r="15073" ht="12.75" customHeight="1" x14ac:dyDescent="0.2"/>
    <row r="15074" ht="12.75" customHeight="1" x14ac:dyDescent="0.2"/>
    <row r="15075" ht="12.75" customHeight="1" x14ac:dyDescent="0.2"/>
    <row r="15076" ht="12.75" customHeight="1" x14ac:dyDescent="0.2"/>
    <row r="15077" ht="12.75" customHeight="1" x14ac:dyDescent="0.2"/>
    <row r="15078" ht="12.75" customHeight="1" x14ac:dyDescent="0.2"/>
    <row r="15079" ht="12.75" customHeight="1" x14ac:dyDescent="0.2"/>
    <row r="15080" ht="12.75" customHeight="1" x14ac:dyDescent="0.2"/>
    <row r="15081" ht="12.75" customHeight="1" x14ac:dyDescent="0.2"/>
    <row r="15082" ht="12.75" customHeight="1" x14ac:dyDescent="0.2"/>
    <row r="15083" ht="12.75" customHeight="1" x14ac:dyDescent="0.2"/>
    <row r="15084" ht="12.75" customHeight="1" x14ac:dyDescent="0.2"/>
    <row r="15085" ht="12.75" customHeight="1" x14ac:dyDescent="0.2"/>
    <row r="15086" ht="12.75" customHeight="1" x14ac:dyDescent="0.2"/>
    <row r="15087" ht="12.75" customHeight="1" x14ac:dyDescent="0.2"/>
    <row r="15088" ht="12.75" customHeight="1" x14ac:dyDescent="0.2"/>
    <row r="15089" ht="12.75" customHeight="1" x14ac:dyDescent="0.2"/>
    <row r="15090" ht="12.75" customHeight="1" x14ac:dyDescent="0.2"/>
    <row r="15091" ht="12.75" customHeight="1" x14ac:dyDescent="0.2"/>
    <row r="15092" ht="12.75" customHeight="1" x14ac:dyDescent="0.2"/>
    <row r="15093" ht="12.75" customHeight="1" x14ac:dyDescent="0.2"/>
    <row r="15094" ht="12.75" customHeight="1" x14ac:dyDescent="0.2"/>
    <row r="15095" ht="12.75" customHeight="1" x14ac:dyDescent="0.2"/>
    <row r="15096" ht="12.75" customHeight="1" x14ac:dyDescent="0.2"/>
    <row r="15097" ht="12.75" customHeight="1" x14ac:dyDescent="0.2"/>
    <row r="15098" ht="12.75" customHeight="1" x14ac:dyDescent="0.2"/>
    <row r="15099" ht="12.75" customHeight="1" x14ac:dyDescent="0.2"/>
    <row r="15100" ht="12.75" customHeight="1" x14ac:dyDescent="0.2"/>
    <row r="15101" ht="12.75" customHeight="1" x14ac:dyDescent="0.2"/>
    <row r="15102" ht="12.75" customHeight="1" x14ac:dyDescent="0.2"/>
    <row r="15103" ht="12.75" customHeight="1" x14ac:dyDescent="0.2"/>
    <row r="15104" ht="12.75" customHeight="1" x14ac:dyDescent="0.2"/>
    <row r="15105" ht="12.75" customHeight="1" x14ac:dyDescent="0.2"/>
    <row r="15106" ht="12.75" customHeight="1" x14ac:dyDescent="0.2"/>
    <row r="15107" ht="12.75" customHeight="1" x14ac:dyDescent="0.2"/>
    <row r="15108" ht="12.75" customHeight="1" x14ac:dyDescent="0.2"/>
    <row r="15109" ht="12.75" customHeight="1" x14ac:dyDescent="0.2"/>
    <row r="15110" ht="12.75" customHeight="1" x14ac:dyDescent="0.2"/>
    <row r="15111" ht="12.75" customHeight="1" x14ac:dyDescent="0.2"/>
    <row r="15112" ht="12.75" customHeight="1" x14ac:dyDescent="0.2"/>
    <row r="15113" ht="12.75" customHeight="1" x14ac:dyDescent="0.2"/>
    <row r="15114" ht="12.75" customHeight="1" x14ac:dyDescent="0.2"/>
    <row r="15115" ht="12.75" customHeight="1" x14ac:dyDescent="0.2"/>
    <row r="15116" ht="12.75" customHeight="1" x14ac:dyDescent="0.2"/>
    <row r="15117" ht="12.75" customHeight="1" x14ac:dyDescent="0.2"/>
    <row r="15118" ht="12.75" customHeight="1" x14ac:dyDescent="0.2"/>
    <row r="15119" ht="12.75" customHeight="1" x14ac:dyDescent="0.2"/>
    <row r="15120" ht="12.75" customHeight="1" x14ac:dyDescent="0.2"/>
    <row r="15121" ht="12.75" customHeight="1" x14ac:dyDescent="0.2"/>
    <row r="15122" ht="12.75" customHeight="1" x14ac:dyDescent="0.2"/>
    <row r="15123" ht="12.75" customHeight="1" x14ac:dyDescent="0.2"/>
    <row r="15124" ht="12.75" customHeight="1" x14ac:dyDescent="0.2"/>
    <row r="15125" ht="12.75" customHeight="1" x14ac:dyDescent="0.2"/>
    <row r="15126" ht="12.75" customHeight="1" x14ac:dyDescent="0.2"/>
    <row r="15127" ht="12.75" customHeight="1" x14ac:dyDescent="0.2"/>
    <row r="15128" ht="12.75" customHeight="1" x14ac:dyDescent="0.2"/>
    <row r="15129" ht="12.75" customHeight="1" x14ac:dyDescent="0.2"/>
    <row r="15130" ht="12.75" customHeight="1" x14ac:dyDescent="0.2"/>
    <row r="15131" ht="12.75" customHeight="1" x14ac:dyDescent="0.2"/>
    <row r="15132" ht="12.75" customHeight="1" x14ac:dyDescent="0.2"/>
    <row r="15133" ht="12.75" customHeight="1" x14ac:dyDescent="0.2"/>
    <row r="15134" ht="12.75" customHeight="1" x14ac:dyDescent="0.2"/>
    <row r="15135" ht="12.75" customHeight="1" x14ac:dyDescent="0.2"/>
    <row r="15136" ht="12.75" customHeight="1" x14ac:dyDescent="0.2"/>
    <row r="15137" ht="12.75" customHeight="1" x14ac:dyDescent="0.2"/>
    <row r="15138" ht="12.75" customHeight="1" x14ac:dyDescent="0.2"/>
    <row r="15139" ht="12.75" customHeight="1" x14ac:dyDescent="0.2"/>
    <row r="15140" ht="12.75" customHeight="1" x14ac:dyDescent="0.2"/>
    <row r="15141" ht="12.75" customHeight="1" x14ac:dyDescent="0.2"/>
    <row r="15142" ht="12.75" customHeight="1" x14ac:dyDescent="0.2"/>
    <row r="15143" ht="12.75" customHeight="1" x14ac:dyDescent="0.2"/>
    <row r="15144" ht="12.75" customHeight="1" x14ac:dyDescent="0.2"/>
    <row r="15145" ht="12.75" customHeight="1" x14ac:dyDescent="0.2"/>
    <row r="15146" ht="12.75" customHeight="1" x14ac:dyDescent="0.2"/>
    <row r="15147" ht="12.75" customHeight="1" x14ac:dyDescent="0.2"/>
    <row r="15148" ht="12.75" customHeight="1" x14ac:dyDescent="0.2"/>
    <row r="15149" ht="12.75" customHeight="1" x14ac:dyDescent="0.2"/>
    <row r="15150" ht="12.75" customHeight="1" x14ac:dyDescent="0.2"/>
    <row r="15151" ht="12.75" customHeight="1" x14ac:dyDescent="0.2"/>
    <row r="15152" ht="12.75" customHeight="1" x14ac:dyDescent="0.2"/>
    <row r="15153" ht="12.75" customHeight="1" x14ac:dyDescent="0.2"/>
    <row r="15154" ht="12.75" customHeight="1" x14ac:dyDescent="0.2"/>
    <row r="15155" ht="12.75" customHeight="1" x14ac:dyDescent="0.2"/>
    <row r="15156" ht="12.75" customHeight="1" x14ac:dyDescent="0.2"/>
    <row r="15157" ht="12.75" customHeight="1" x14ac:dyDescent="0.2"/>
    <row r="15158" ht="12.75" customHeight="1" x14ac:dyDescent="0.2"/>
    <row r="15159" ht="12.75" customHeight="1" x14ac:dyDescent="0.2"/>
    <row r="15160" ht="12.75" customHeight="1" x14ac:dyDescent="0.2"/>
    <row r="15161" ht="12.75" customHeight="1" x14ac:dyDescent="0.2"/>
    <row r="15162" ht="12.75" customHeight="1" x14ac:dyDescent="0.2"/>
    <row r="15163" ht="12.75" customHeight="1" x14ac:dyDescent="0.2"/>
    <row r="15164" ht="12.75" customHeight="1" x14ac:dyDescent="0.2"/>
    <row r="15165" ht="12.75" customHeight="1" x14ac:dyDescent="0.2"/>
    <row r="15166" ht="12.75" customHeight="1" x14ac:dyDescent="0.2"/>
    <row r="15167" ht="12.75" customHeight="1" x14ac:dyDescent="0.2"/>
    <row r="15168" ht="12.75" customHeight="1" x14ac:dyDescent="0.2"/>
    <row r="15169" ht="12.75" customHeight="1" x14ac:dyDescent="0.2"/>
    <row r="15170" ht="12.75" customHeight="1" x14ac:dyDescent="0.2"/>
    <row r="15171" ht="12.75" customHeight="1" x14ac:dyDescent="0.2"/>
    <row r="15172" ht="12.75" customHeight="1" x14ac:dyDescent="0.2"/>
    <row r="15173" ht="12.75" customHeight="1" x14ac:dyDescent="0.2"/>
    <row r="15174" ht="12.75" customHeight="1" x14ac:dyDescent="0.2"/>
    <row r="15175" ht="12.75" customHeight="1" x14ac:dyDescent="0.2"/>
    <row r="15176" ht="12.75" customHeight="1" x14ac:dyDescent="0.2"/>
    <row r="15177" ht="12.75" customHeight="1" x14ac:dyDescent="0.2"/>
    <row r="15178" ht="12.75" customHeight="1" x14ac:dyDescent="0.2"/>
    <row r="15179" ht="12.75" customHeight="1" x14ac:dyDescent="0.2"/>
    <row r="15180" ht="12.75" customHeight="1" x14ac:dyDescent="0.2"/>
    <row r="15181" ht="12.75" customHeight="1" x14ac:dyDescent="0.2"/>
    <row r="15182" ht="12.75" customHeight="1" x14ac:dyDescent="0.2"/>
    <row r="15183" ht="12.75" customHeight="1" x14ac:dyDescent="0.2"/>
    <row r="15184" ht="12.75" customHeight="1" x14ac:dyDescent="0.2"/>
    <row r="15185" ht="12.75" customHeight="1" x14ac:dyDescent="0.2"/>
    <row r="15186" ht="12.75" customHeight="1" x14ac:dyDescent="0.2"/>
    <row r="15187" ht="12.75" customHeight="1" x14ac:dyDescent="0.2"/>
    <row r="15188" ht="12.75" customHeight="1" x14ac:dyDescent="0.2"/>
    <row r="15189" ht="12.75" customHeight="1" x14ac:dyDescent="0.2"/>
    <row r="15190" ht="12.75" customHeight="1" x14ac:dyDescent="0.2"/>
    <row r="15191" ht="12.75" customHeight="1" x14ac:dyDescent="0.2"/>
    <row r="15192" ht="12.75" customHeight="1" x14ac:dyDescent="0.2"/>
    <row r="15193" ht="12.75" customHeight="1" x14ac:dyDescent="0.2"/>
    <row r="15194" ht="12.75" customHeight="1" x14ac:dyDescent="0.2"/>
    <row r="15195" ht="12.75" customHeight="1" x14ac:dyDescent="0.2"/>
    <row r="15196" ht="12.75" customHeight="1" x14ac:dyDescent="0.2"/>
    <row r="15197" ht="12.75" customHeight="1" x14ac:dyDescent="0.2"/>
    <row r="15198" ht="12.75" customHeight="1" x14ac:dyDescent="0.2"/>
    <row r="15199" ht="12.75" customHeight="1" x14ac:dyDescent="0.2"/>
    <row r="15200" ht="12.75" customHeight="1" x14ac:dyDescent="0.2"/>
    <row r="15201" ht="12.75" customHeight="1" x14ac:dyDescent="0.2"/>
    <row r="15202" ht="12.75" customHeight="1" x14ac:dyDescent="0.2"/>
    <row r="15203" ht="12.75" customHeight="1" x14ac:dyDescent="0.2"/>
    <row r="15204" ht="12.75" customHeight="1" x14ac:dyDescent="0.2"/>
    <row r="15205" ht="12.75" customHeight="1" x14ac:dyDescent="0.2"/>
    <row r="15206" ht="12.75" customHeight="1" x14ac:dyDescent="0.2"/>
    <row r="15207" ht="12.75" customHeight="1" x14ac:dyDescent="0.2"/>
    <row r="15208" ht="12.75" customHeight="1" x14ac:dyDescent="0.2"/>
    <row r="15209" ht="12.75" customHeight="1" x14ac:dyDescent="0.2"/>
    <row r="15210" ht="12.75" customHeight="1" x14ac:dyDescent="0.2"/>
    <row r="15211" ht="12.75" customHeight="1" x14ac:dyDescent="0.2"/>
    <row r="15212" ht="12.75" customHeight="1" x14ac:dyDescent="0.2"/>
    <row r="15213" ht="12.75" customHeight="1" x14ac:dyDescent="0.2"/>
    <row r="15214" ht="12.75" customHeight="1" x14ac:dyDescent="0.2"/>
    <row r="15215" ht="12.75" customHeight="1" x14ac:dyDescent="0.2"/>
    <row r="15216" ht="12.75" customHeight="1" x14ac:dyDescent="0.2"/>
    <row r="15217" ht="12.75" customHeight="1" x14ac:dyDescent="0.2"/>
    <row r="15218" ht="12.75" customHeight="1" x14ac:dyDescent="0.2"/>
    <row r="15219" ht="12.75" customHeight="1" x14ac:dyDescent="0.2"/>
    <row r="15220" ht="12.75" customHeight="1" x14ac:dyDescent="0.2"/>
    <row r="15221" ht="12.75" customHeight="1" x14ac:dyDescent="0.2"/>
    <row r="15222" ht="12.75" customHeight="1" x14ac:dyDescent="0.2"/>
    <row r="15223" ht="12.75" customHeight="1" x14ac:dyDescent="0.2"/>
    <row r="15224" ht="12.75" customHeight="1" x14ac:dyDescent="0.2"/>
    <row r="15225" ht="12.75" customHeight="1" x14ac:dyDescent="0.2"/>
    <row r="15226" ht="12.75" customHeight="1" x14ac:dyDescent="0.2"/>
    <row r="15227" ht="12.75" customHeight="1" x14ac:dyDescent="0.2"/>
    <row r="15228" ht="12.75" customHeight="1" x14ac:dyDescent="0.2"/>
    <row r="15229" ht="12.75" customHeight="1" x14ac:dyDescent="0.2"/>
    <row r="15230" ht="12.75" customHeight="1" x14ac:dyDescent="0.2"/>
    <row r="15231" ht="12.75" customHeight="1" x14ac:dyDescent="0.2"/>
    <row r="15232" ht="12.75" customHeight="1" x14ac:dyDescent="0.2"/>
    <row r="15233" ht="12.75" customHeight="1" x14ac:dyDescent="0.2"/>
    <row r="15234" ht="12.75" customHeight="1" x14ac:dyDescent="0.2"/>
    <row r="15235" ht="12.75" customHeight="1" x14ac:dyDescent="0.2"/>
    <row r="15236" ht="12.75" customHeight="1" x14ac:dyDescent="0.2"/>
    <row r="15237" ht="12.75" customHeight="1" x14ac:dyDescent="0.2"/>
    <row r="15238" ht="12.75" customHeight="1" x14ac:dyDescent="0.2"/>
    <row r="15239" ht="12.75" customHeight="1" x14ac:dyDescent="0.2"/>
    <row r="15240" ht="12.75" customHeight="1" x14ac:dyDescent="0.2"/>
    <row r="15241" ht="12.75" customHeight="1" x14ac:dyDescent="0.2"/>
    <row r="15242" ht="12.75" customHeight="1" x14ac:dyDescent="0.2"/>
    <row r="15243" ht="12.75" customHeight="1" x14ac:dyDescent="0.2"/>
    <row r="15244" ht="12.75" customHeight="1" x14ac:dyDescent="0.2"/>
    <row r="15245" ht="12.75" customHeight="1" x14ac:dyDescent="0.2"/>
    <row r="15246" ht="12.75" customHeight="1" x14ac:dyDescent="0.2"/>
    <row r="15247" ht="12.75" customHeight="1" x14ac:dyDescent="0.2"/>
    <row r="15248" ht="12.75" customHeight="1" x14ac:dyDescent="0.2"/>
    <row r="15249" ht="12.75" customHeight="1" x14ac:dyDescent="0.2"/>
    <row r="15250" ht="12.75" customHeight="1" x14ac:dyDescent="0.2"/>
    <row r="15251" ht="12.75" customHeight="1" x14ac:dyDescent="0.2"/>
    <row r="15252" ht="12.75" customHeight="1" x14ac:dyDescent="0.2"/>
    <row r="15253" ht="12.75" customHeight="1" x14ac:dyDescent="0.2"/>
    <row r="15254" ht="12.75" customHeight="1" x14ac:dyDescent="0.2"/>
    <row r="15255" ht="12.75" customHeight="1" x14ac:dyDescent="0.2"/>
    <row r="15256" ht="12.75" customHeight="1" x14ac:dyDescent="0.2"/>
    <row r="15257" ht="12.75" customHeight="1" x14ac:dyDescent="0.2"/>
    <row r="15258" ht="12.75" customHeight="1" x14ac:dyDescent="0.2"/>
    <row r="15259" ht="12.75" customHeight="1" x14ac:dyDescent="0.2"/>
    <row r="15260" ht="12.75" customHeight="1" x14ac:dyDescent="0.2"/>
    <row r="15261" ht="12.75" customHeight="1" x14ac:dyDescent="0.2"/>
    <row r="15262" ht="12.75" customHeight="1" x14ac:dyDescent="0.2"/>
    <row r="15263" ht="12.75" customHeight="1" x14ac:dyDescent="0.2"/>
    <row r="15264" ht="12.75" customHeight="1" x14ac:dyDescent="0.2"/>
    <row r="15265" ht="12.75" customHeight="1" x14ac:dyDescent="0.2"/>
    <row r="15266" ht="12.75" customHeight="1" x14ac:dyDescent="0.2"/>
    <row r="15267" ht="12.75" customHeight="1" x14ac:dyDescent="0.2"/>
    <row r="15268" ht="12.75" customHeight="1" x14ac:dyDescent="0.2"/>
    <row r="15269" ht="12.75" customHeight="1" x14ac:dyDescent="0.2"/>
    <row r="15270" ht="12.75" customHeight="1" x14ac:dyDescent="0.2"/>
    <row r="15271" ht="12.75" customHeight="1" x14ac:dyDescent="0.2"/>
    <row r="15272" ht="12.75" customHeight="1" x14ac:dyDescent="0.2"/>
    <row r="15273" ht="12.75" customHeight="1" x14ac:dyDescent="0.2"/>
    <row r="15274" ht="12.75" customHeight="1" x14ac:dyDescent="0.2"/>
    <row r="15275" ht="12.75" customHeight="1" x14ac:dyDescent="0.2"/>
    <row r="15276" ht="12.75" customHeight="1" x14ac:dyDescent="0.2"/>
    <row r="15277" ht="12.75" customHeight="1" x14ac:dyDescent="0.2"/>
    <row r="15278" ht="12.75" customHeight="1" x14ac:dyDescent="0.2"/>
    <row r="15279" ht="12.75" customHeight="1" x14ac:dyDescent="0.2"/>
    <row r="15280" ht="12.75" customHeight="1" x14ac:dyDescent="0.2"/>
    <row r="15281" ht="12.75" customHeight="1" x14ac:dyDescent="0.2"/>
    <row r="15282" ht="12.75" customHeight="1" x14ac:dyDescent="0.2"/>
    <row r="15283" ht="12.75" customHeight="1" x14ac:dyDescent="0.2"/>
    <row r="15284" ht="12.75" customHeight="1" x14ac:dyDescent="0.2"/>
    <row r="15285" ht="12.75" customHeight="1" x14ac:dyDescent="0.2"/>
    <row r="15286" ht="12.75" customHeight="1" x14ac:dyDescent="0.2"/>
    <row r="15287" ht="12.75" customHeight="1" x14ac:dyDescent="0.2"/>
    <row r="15288" ht="12.75" customHeight="1" x14ac:dyDescent="0.2"/>
    <row r="15289" ht="12.75" customHeight="1" x14ac:dyDescent="0.2"/>
    <row r="15290" ht="12.75" customHeight="1" x14ac:dyDescent="0.2"/>
    <row r="15291" ht="12.75" customHeight="1" x14ac:dyDescent="0.2"/>
    <row r="15292" ht="12.75" customHeight="1" x14ac:dyDescent="0.2"/>
    <row r="15293" ht="12.75" customHeight="1" x14ac:dyDescent="0.2"/>
    <row r="15294" ht="12.75" customHeight="1" x14ac:dyDescent="0.2"/>
    <row r="15295" ht="12.75" customHeight="1" x14ac:dyDescent="0.2"/>
    <row r="15296" ht="12.75" customHeight="1" x14ac:dyDescent="0.2"/>
    <row r="15297" ht="12.75" customHeight="1" x14ac:dyDescent="0.2"/>
    <row r="15298" ht="12.75" customHeight="1" x14ac:dyDescent="0.2"/>
    <row r="15299" ht="12.75" customHeight="1" x14ac:dyDescent="0.2"/>
    <row r="15300" ht="12.75" customHeight="1" x14ac:dyDescent="0.2"/>
    <row r="15301" ht="12.75" customHeight="1" x14ac:dyDescent="0.2"/>
    <row r="15302" ht="12.75" customHeight="1" x14ac:dyDescent="0.2"/>
    <row r="15303" ht="12.75" customHeight="1" x14ac:dyDescent="0.2"/>
    <row r="15304" ht="12.75" customHeight="1" x14ac:dyDescent="0.2"/>
    <row r="15305" ht="12.75" customHeight="1" x14ac:dyDescent="0.2"/>
    <row r="15306" ht="12.75" customHeight="1" x14ac:dyDescent="0.2"/>
    <row r="15307" ht="12.75" customHeight="1" x14ac:dyDescent="0.2"/>
    <row r="15308" ht="12.75" customHeight="1" x14ac:dyDescent="0.2"/>
    <row r="15309" ht="12.75" customHeight="1" x14ac:dyDescent="0.2"/>
    <row r="15310" ht="12.75" customHeight="1" x14ac:dyDescent="0.2"/>
    <row r="15311" ht="12.75" customHeight="1" x14ac:dyDescent="0.2"/>
    <row r="15312" ht="12.75" customHeight="1" x14ac:dyDescent="0.2"/>
    <row r="15313" ht="12.75" customHeight="1" x14ac:dyDescent="0.2"/>
    <row r="15314" ht="12.75" customHeight="1" x14ac:dyDescent="0.2"/>
    <row r="15315" ht="12.75" customHeight="1" x14ac:dyDescent="0.2"/>
    <row r="15316" ht="12.75" customHeight="1" x14ac:dyDescent="0.2"/>
    <row r="15317" ht="12.75" customHeight="1" x14ac:dyDescent="0.2"/>
    <row r="15318" ht="12.75" customHeight="1" x14ac:dyDescent="0.2"/>
    <row r="15319" ht="12.75" customHeight="1" x14ac:dyDescent="0.2"/>
    <row r="15320" ht="12.75" customHeight="1" x14ac:dyDescent="0.2"/>
    <row r="15321" ht="12.75" customHeight="1" x14ac:dyDescent="0.2"/>
    <row r="15322" ht="12.75" customHeight="1" x14ac:dyDescent="0.2"/>
    <row r="15323" ht="12.75" customHeight="1" x14ac:dyDescent="0.2"/>
    <row r="15324" ht="12.75" customHeight="1" x14ac:dyDescent="0.2"/>
    <row r="15325" ht="12.75" customHeight="1" x14ac:dyDescent="0.2"/>
    <row r="15326" ht="12.75" customHeight="1" x14ac:dyDescent="0.2"/>
    <row r="15327" ht="12.75" customHeight="1" x14ac:dyDescent="0.2"/>
    <row r="15328" ht="12.75" customHeight="1" x14ac:dyDescent="0.2"/>
    <row r="15329" ht="12.75" customHeight="1" x14ac:dyDescent="0.2"/>
    <row r="15330" ht="12.75" customHeight="1" x14ac:dyDescent="0.2"/>
    <row r="15331" ht="12.75" customHeight="1" x14ac:dyDescent="0.2"/>
    <row r="15332" ht="12.75" customHeight="1" x14ac:dyDescent="0.2"/>
    <row r="15333" ht="12.75" customHeight="1" x14ac:dyDescent="0.2"/>
    <row r="15334" ht="12.75" customHeight="1" x14ac:dyDescent="0.2"/>
    <row r="15335" ht="12.75" customHeight="1" x14ac:dyDescent="0.2"/>
    <row r="15336" ht="12.75" customHeight="1" x14ac:dyDescent="0.2"/>
    <row r="15337" ht="12.75" customHeight="1" x14ac:dyDescent="0.2"/>
    <row r="15338" ht="12.75" customHeight="1" x14ac:dyDescent="0.2"/>
    <row r="15339" ht="12.75" customHeight="1" x14ac:dyDescent="0.2"/>
    <row r="15340" ht="12.75" customHeight="1" x14ac:dyDescent="0.2"/>
    <row r="15341" ht="12.75" customHeight="1" x14ac:dyDescent="0.2"/>
    <row r="15342" ht="12.75" customHeight="1" x14ac:dyDescent="0.2"/>
    <row r="15343" ht="12.75" customHeight="1" x14ac:dyDescent="0.2"/>
    <row r="15344" ht="12.75" customHeight="1" x14ac:dyDescent="0.2"/>
    <row r="15345" ht="12.75" customHeight="1" x14ac:dyDescent="0.2"/>
    <row r="15346" ht="12.75" customHeight="1" x14ac:dyDescent="0.2"/>
    <row r="15347" ht="12.75" customHeight="1" x14ac:dyDescent="0.2"/>
    <row r="15348" ht="12.75" customHeight="1" x14ac:dyDescent="0.2"/>
    <row r="15349" ht="12.75" customHeight="1" x14ac:dyDescent="0.2"/>
    <row r="15350" ht="12.75" customHeight="1" x14ac:dyDescent="0.2"/>
    <row r="15351" ht="12.75" customHeight="1" x14ac:dyDescent="0.2"/>
    <row r="15352" ht="12.75" customHeight="1" x14ac:dyDescent="0.2"/>
    <row r="15353" ht="12.75" customHeight="1" x14ac:dyDescent="0.2"/>
    <row r="15354" ht="12.75" customHeight="1" x14ac:dyDescent="0.2"/>
    <row r="15355" ht="12.75" customHeight="1" x14ac:dyDescent="0.2"/>
    <row r="15356" ht="12.75" customHeight="1" x14ac:dyDescent="0.2"/>
    <row r="15357" ht="12.75" customHeight="1" x14ac:dyDescent="0.2"/>
    <row r="15358" ht="12.75" customHeight="1" x14ac:dyDescent="0.2"/>
    <row r="15359" ht="12.75" customHeight="1" x14ac:dyDescent="0.2"/>
    <row r="15360" ht="12.75" customHeight="1" x14ac:dyDescent="0.2"/>
    <row r="15361" ht="12.75" customHeight="1" x14ac:dyDescent="0.2"/>
    <row r="15362" ht="12.75" customHeight="1" x14ac:dyDescent="0.2"/>
    <row r="15363" ht="12.75" customHeight="1" x14ac:dyDescent="0.2"/>
    <row r="15364" ht="12.75" customHeight="1" x14ac:dyDescent="0.2"/>
    <row r="15365" ht="12.75" customHeight="1" x14ac:dyDescent="0.2"/>
    <row r="15366" ht="12.75" customHeight="1" x14ac:dyDescent="0.2"/>
    <row r="15367" ht="12.75" customHeight="1" x14ac:dyDescent="0.2"/>
    <row r="15368" ht="12.75" customHeight="1" x14ac:dyDescent="0.2"/>
    <row r="15369" ht="12.75" customHeight="1" x14ac:dyDescent="0.2"/>
    <row r="15370" ht="12.75" customHeight="1" x14ac:dyDescent="0.2"/>
    <row r="15371" ht="12.75" customHeight="1" x14ac:dyDescent="0.2"/>
    <row r="15372" ht="12.75" customHeight="1" x14ac:dyDescent="0.2"/>
    <row r="15373" ht="12.75" customHeight="1" x14ac:dyDescent="0.2"/>
    <row r="15374" ht="12.75" customHeight="1" x14ac:dyDescent="0.2"/>
    <row r="15375" ht="12.75" customHeight="1" x14ac:dyDescent="0.2"/>
    <row r="15376" ht="12.75" customHeight="1" x14ac:dyDescent="0.2"/>
    <row r="15377" ht="12.75" customHeight="1" x14ac:dyDescent="0.2"/>
    <row r="15378" ht="12.75" customHeight="1" x14ac:dyDescent="0.2"/>
    <row r="15379" ht="12.75" customHeight="1" x14ac:dyDescent="0.2"/>
    <row r="15380" ht="12.75" customHeight="1" x14ac:dyDescent="0.2"/>
    <row r="15381" ht="12.75" customHeight="1" x14ac:dyDescent="0.2"/>
    <row r="15382" ht="12.75" customHeight="1" x14ac:dyDescent="0.2"/>
    <row r="15383" ht="12.75" customHeight="1" x14ac:dyDescent="0.2"/>
    <row r="15384" ht="12.75" customHeight="1" x14ac:dyDescent="0.2"/>
    <row r="15385" ht="12.75" customHeight="1" x14ac:dyDescent="0.2"/>
    <row r="15386" ht="12.75" customHeight="1" x14ac:dyDescent="0.2"/>
    <row r="15387" ht="12.75" customHeight="1" x14ac:dyDescent="0.2"/>
    <row r="15388" ht="12.75" customHeight="1" x14ac:dyDescent="0.2"/>
    <row r="15389" ht="12.75" customHeight="1" x14ac:dyDescent="0.2"/>
    <row r="15390" ht="12.75" customHeight="1" x14ac:dyDescent="0.2"/>
    <row r="15391" ht="12.75" customHeight="1" x14ac:dyDescent="0.2"/>
    <row r="15392" ht="12.75" customHeight="1" x14ac:dyDescent="0.2"/>
    <row r="15393" ht="12.75" customHeight="1" x14ac:dyDescent="0.2"/>
    <row r="15394" ht="12.75" customHeight="1" x14ac:dyDescent="0.2"/>
    <row r="15395" ht="12.75" customHeight="1" x14ac:dyDescent="0.2"/>
    <row r="15396" ht="12.75" customHeight="1" x14ac:dyDescent="0.2"/>
    <row r="15397" ht="12.75" customHeight="1" x14ac:dyDescent="0.2"/>
    <row r="15398" ht="12.75" customHeight="1" x14ac:dyDescent="0.2"/>
    <row r="15399" ht="12.75" customHeight="1" x14ac:dyDescent="0.2"/>
    <row r="15400" ht="12.75" customHeight="1" x14ac:dyDescent="0.2"/>
    <row r="15401" ht="12.75" customHeight="1" x14ac:dyDescent="0.2"/>
    <row r="15402" ht="12.75" customHeight="1" x14ac:dyDescent="0.2"/>
    <row r="15403" ht="12.75" customHeight="1" x14ac:dyDescent="0.2"/>
    <row r="15404" ht="12.75" customHeight="1" x14ac:dyDescent="0.2"/>
    <row r="15405" ht="12.75" customHeight="1" x14ac:dyDescent="0.2"/>
    <row r="15406" ht="12.75" customHeight="1" x14ac:dyDescent="0.2"/>
    <row r="15407" ht="12.75" customHeight="1" x14ac:dyDescent="0.2"/>
    <row r="15408" ht="12.75" customHeight="1" x14ac:dyDescent="0.2"/>
    <row r="15409" ht="12.75" customHeight="1" x14ac:dyDescent="0.2"/>
    <row r="15410" ht="12.75" customHeight="1" x14ac:dyDescent="0.2"/>
    <row r="15411" ht="12.75" customHeight="1" x14ac:dyDescent="0.2"/>
    <row r="15412" ht="12.75" customHeight="1" x14ac:dyDescent="0.2"/>
    <row r="15413" ht="12.75" customHeight="1" x14ac:dyDescent="0.2"/>
    <row r="15414" ht="12.75" customHeight="1" x14ac:dyDescent="0.2"/>
    <row r="15415" ht="12.75" customHeight="1" x14ac:dyDescent="0.2"/>
    <row r="15416" ht="12.75" customHeight="1" x14ac:dyDescent="0.2"/>
    <row r="15417" ht="12.75" customHeight="1" x14ac:dyDescent="0.2"/>
    <row r="15418" ht="12.75" customHeight="1" x14ac:dyDescent="0.2"/>
    <row r="15419" ht="12.75" customHeight="1" x14ac:dyDescent="0.2"/>
    <row r="15420" ht="12.75" customHeight="1" x14ac:dyDescent="0.2"/>
    <row r="15421" ht="12.75" customHeight="1" x14ac:dyDescent="0.2"/>
    <row r="15422" ht="12.75" customHeight="1" x14ac:dyDescent="0.2"/>
    <row r="15423" ht="12.75" customHeight="1" x14ac:dyDescent="0.2"/>
    <row r="15424" ht="12.75" customHeight="1" x14ac:dyDescent="0.2"/>
    <row r="15425" ht="12.75" customHeight="1" x14ac:dyDescent="0.2"/>
    <row r="15426" ht="12.75" customHeight="1" x14ac:dyDescent="0.2"/>
    <row r="15427" ht="12.75" customHeight="1" x14ac:dyDescent="0.2"/>
    <row r="15428" ht="12.75" customHeight="1" x14ac:dyDescent="0.2"/>
    <row r="15429" ht="12.75" customHeight="1" x14ac:dyDescent="0.2"/>
    <row r="15430" ht="12.75" customHeight="1" x14ac:dyDescent="0.2"/>
    <row r="15431" ht="12.75" customHeight="1" x14ac:dyDescent="0.2"/>
    <row r="15432" ht="12.75" customHeight="1" x14ac:dyDescent="0.2"/>
    <row r="15433" ht="12.75" customHeight="1" x14ac:dyDescent="0.2"/>
    <row r="15434" ht="12.75" customHeight="1" x14ac:dyDescent="0.2"/>
    <row r="15435" ht="12.75" customHeight="1" x14ac:dyDescent="0.2"/>
    <row r="15436" ht="12.75" customHeight="1" x14ac:dyDescent="0.2"/>
    <row r="15437" ht="12.75" customHeight="1" x14ac:dyDescent="0.2"/>
    <row r="15438" ht="12.75" customHeight="1" x14ac:dyDescent="0.2"/>
    <row r="15439" ht="12.75" customHeight="1" x14ac:dyDescent="0.2"/>
    <row r="15440" ht="12.75" customHeight="1" x14ac:dyDescent="0.2"/>
    <row r="15441" ht="12.75" customHeight="1" x14ac:dyDescent="0.2"/>
    <row r="15442" ht="12.75" customHeight="1" x14ac:dyDescent="0.2"/>
    <row r="15443" ht="12.75" customHeight="1" x14ac:dyDescent="0.2"/>
    <row r="15444" ht="12.75" customHeight="1" x14ac:dyDescent="0.2"/>
    <row r="15445" ht="12.75" customHeight="1" x14ac:dyDescent="0.2"/>
    <row r="15446" ht="12.75" customHeight="1" x14ac:dyDescent="0.2"/>
    <row r="15447" ht="12.75" customHeight="1" x14ac:dyDescent="0.2"/>
    <row r="15448" ht="12.75" customHeight="1" x14ac:dyDescent="0.2"/>
    <row r="15449" ht="12.75" customHeight="1" x14ac:dyDescent="0.2"/>
    <row r="15450" ht="12.75" customHeight="1" x14ac:dyDescent="0.2"/>
    <row r="15451" ht="12.75" customHeight="1" x14ac:dyDescent="0.2"/>
    <row r="15452" ht="12.75" customHeight="1" x14ac:dyDescent="0.2"/>
    <row r="15453" ht="12.75" customHeight="1" x14ac:dyDescent="0.2"/>
    <row r="15454" ht="12.75" customHeight="1" x14ac:dyDescent="0.2"/>
    <row r="15455" ht="12.75" customHeight="1" x14ac:dyDescent="0.2"/>
    <row r="15456" ht="12.75" customHeight="1" x14ac:dyDescent="0.2"/>
    <row r="15457" ht="12.75" customHeight="1" x14ac:dyDescent="0.2"/>
    <row r="15458" ht="12.75" customHeight="1" x14ac:dyDescent="0.2"/>
    <row r="15459" ht="12.75" customHeight="1" x14ac:dyDescent="0.2"/>
    <row r="15460" ht="12.75" customHeight="1" x14ac:dyDescent="0.2"/>
    <row r="15461" ht="12.75" customHeight="1" x14ac:dyDescent="0.2"/>
    <row r="15462" ht="12.75" customHeight="1" x14ac:dyDescent="0.2"/>
    <row r="15463" ht="12.75" customHeight="1" x14ac:dyDescent="0.2"/>
    <row r="15464" ht="12.75" customHeight="1" x14ac:dyDescent="0.2"/>
    <row r="15465" ht="12.75" customHeight="1" x14ac:dyDescent="0.2"/>
    <row r="15466" ht="12.75" customHeight="1" x14ac:dyDescent="0.2"/>
    <row r="15467" ht="12.75" customHeight="1" x14ac:dyDescent="0.2"/>
    <row r="15468" ht="12.75" customHeight="1" x14ac:dyDescent="0.2"/>
    <row r="15469" ht="12.75" customHeight="1" x14ac:dyDescent="0.2"/>
    <row r="15470" ht="12.75" customHeight="1" x14ac:dyDescent="0.2"/>
    <row r="15471" ht="12.75" customHeight="1" x14ac:dyDescent="0.2"/>
    <row r="15472" ht="12.75" customHeight="1" x14ac:dyDescent="0.2"/>
    <row r="15473" ht="12.75" customHeight="1" x14ac:dyDescent="0.2"/>
    <row r="15474" ht="12.75" customHeight="1" x14ac:dyDescent="0.2"/>
    <row r="15475" ht="12.75" customHeight="1" x14ac:dyDescent="0.2"/>
    <row r="15476" ht="12.75" customHeight="1" x14ac:dyDescent="0.2"/>
    <row r="15477" ht="12.75" customHeight="1" x14ac:dyDescent="0.2"/>
    <row r="15478" ht="12.75" customHeight="1" x14ac:dyDescent="0.2"/>
    <row r="15479" ht="12.75" customHeight="1" x14ac:dyDescent="0.2"/>
    <row r="15480" ht="12.75" customHeight="1" x14ac:dyDescent="0.2"/>
    <row r="15481" ht="12.75" customHeight="1" x14ac:dyDescent="0.2"/>
    <row r="15482" ht="12.75" customHeight="1" x14ac:dyDescent="0.2"/>
    <row r="15483" ht="12.75" customHeight="1" x14ac:dyDescent="0.2"/>
    <row r="15484" ht="12.75" customHeight="1" x14ac:dyDescent="0.2"/>
    <row r="15485" ht="12.75" customHeight="1" x14ac:dyDescent="0.2"/>
    <row r="15486" ht="12.75" customHeight="1" x14ac:dyDescent="0.2"/>
    <row r="15487" ht="12.75" customHeight="1" x14ac:dyDescent="0.2"/>
    <row r="15488" ht="12.75" customHeight="1" x14ac:dyDescent="0.2"/>
    <row r="15489" ht="12.75" customHeight="1" x14ac:dyDescent="0.2"/>
    <row r="15490" ht="12.75" customHeight="1" x14ac:dyDescent="0.2"/>
    <row r="15491" ht="12.75" customHeight="1" x14ac:dyDescent="0.2"/>
    <row r="15492" ht="12.75" customHeight="1" x14ac:dyDescent="0.2"/>
    <row r="15493" ht="12.75" customHeight="1" x14ac:dyDescent="0.2"/>
    <row r="15494" ht="12.75" customHeight="1" x14ac:dyDescent="0.2"/>
    <row r="15495" ht="12.75" customHeight="1" x14ac:dyDescent="0.2"/>
    <row r="15496" ht="12.75" customHeight="1" x14ac:dyDescent="0.2"/>
    <row r="15497" ht="12.75" customHeight="1" x14ac:dyDescent="0.2"/>
    <row r="15498" ht="12.75" customHeight="1" x14ac:dyDescent="0.2"/>
    <row r="15499" ht="12.75" customHeight="1" x14ac:dyDescent="0.2"/>
    <row r="15500" ht="12.75" customHeight="1" x14ac:dyDescent="0.2"/>
    <row r="15501" ht="12.75" customHeight="1" x14ac:dyDescent="0.2"/>
    <row r="15502" ht="12.75" customHeight="1" x14ac:dyDescent="0.2"/>
    <row r="15503" ht="12.75" customHeight="1" x14ac:dyDescent="0.2"/>
    <row r="15504" ht="12.75" customHeight="1" x14ac:dyDescent="0.2"/>
    <row r="15505" ht="12.75" customHeight="1" x14ac:dyDescent="0.2"/>
    <row r="15506" ht="12.75" customHeight="1" x14ac:dyDescent="0.2"/>
    <row r="15507" ht="12.75" customHeight="1" x14ac:dyDescent="0.2"/>
    <row r="15508" ht="12.75" customHeight="1" x14ac:dyDescent="0.2"/>
    <row r="15509" ht="12.75" customHeight="1" x14ac:dyDescent="0.2"/>
    <row r="15510" ht="12.75" customHeight="1" x14ac:dyDescent="0.2"/>
    <row r="15511" ht="12.75" customHeight="1" x14ac:dyDescent="0.2"/>
    <row r="15512" ht="12.75" customHeight="1" x14ac:dyDescent="0.2"/>
    <row r="15513" ht="12.75" customHeight="1" x14ac:dyDescent="0.2"/>
    <row r="15514" ht="12.75" customHeight="1" x14ac:dyDescent="0.2"/>
    <row r="15515" ht="12.75" customHeight="1" x14ac:dyDescent="0.2"/>
    <row r="15516" ht="12.75" customHeight="1" x14ac:dyDescent="0.2"/>
    <row r="15517" ht="12.75" customHeight="1" x14ac:dyDescent="0.2"/>
    <row r="15518" ht="12.75" customHeight="1" x14ac:dyDescent="0.2"/>
    <row r="15519" ht="12.75" customHeight="1" x14ac:dyDescent="0.2"/>
    <row r="15520" ht="12.75" customHeight="1" x14ac:dyDescent="0.2"/>
    <row r="15521" ht="12.75" customHeight="1" x14ac:dyDescent="0.2"/>
    <row r="15522" ht="12.75" customHeight="1" x14ac:dyDescent="0.2"/>
    <row r="15523" ht="12.75" customHeight="1" x14ac:dyDescent="0.2"/>
    <row r="15524" ht="12.75" customHeight="1" x14ac:dyDescent="0.2"/>
    <row r="15525" ht="12.75" customHeight="1" x14ac:dyDescent="0.2"/>
    <row r="15526" ht="12.75" customHeight="1" x14ac:dyDescent="0.2"/>
    <row r="15527" ht="12.75" customHeight="1" x14ac:dyDescent="0.2"/>
    <row r="15528" ht="12.75" customHeight="1" x14ac:dyDescent="0.2"/>
    <row r="15529" ht="12.75" customHeight="1" x14ac:dyDescent="0.2"/>
    <row r="15530" ht="12.75" customHeight="1" x14ac:dyDescent="0.2"/>
    <row r="15531" ht="12.75" customHeight="1" x14ac:dyDescent="0.2"/>
    <row r="15532" ht="12.75" customHeight="1" x14ac:dyDescent="0.2"/>
    <row r="15533" ht="12.75" customHeight="1" x14ac:dyDescent="0.2"/>
    <row r="15534" ht="12.75" customHeight="1" x14ac:dyDescent="0.2"/>
    <row r="15535" ht="12.75" customHeight="1" x14ac:dyDescent="0.2"/>
    <row r="15536" ht="12.75" customHeight="1" x14ac:dyDescent="0.2"/>
    <row r="15537" ht="12.75" customHeight="1" x14ac:dyDescent="0.2"/>
    <row r="15538" ht="12.75" customHeight="1" x14ac:dyDescent="0.2"/>
    <row r="15539" ht="12.75" customHeight="1" x14ac:dyDescent="0.2"/>
    <row r="15540" ht="12.75" customHeight="1" x14ac:dyDescent="0.2"/>
    <row r="15541" ht="12.75" customHeight="1" x14ac:dyDescent="0.2"/>
    <row r="15542" ht="12.75" customHeight="1" x14ac:dyDescent="0.2"/>
    <row r="15543" ht="12.75" customHeight="1" x14ac:dyDescent="0.2"/>
    <row r="15544" ht="12.75" customHeight="1" x14ac:dyDescent="0.2"/>
    <row r="15545" ht="12.75" customHeight="1" x14ac:dyDescent="0.2"/>
    <row r="15546" ht="12.75" customHeight="1" x14ac:dyDescent="0.2"/>
    <row r="15547" ht="12.75" customHeight="1" x14ac:dyDescent="0.2"/>
    <row r="15548" ht="12.75" customHeight="1" x14ac:dyDescent="0.2"/>
    <row r="15549" ht="12.75" customHeight="1" x14ac:dyDescent="0.2"/>
    <row r="15550" ht="12.75" customHeight="1" x14ac:dyDescent="0.2"/>
    <row r="15551" ht="12.75" customHeight="1" x14ac:dyDescent="0.2"/>
    <row r="15552" ht="12.75" customHeight="1" x14ac:dyDescent="0.2"/>
    <row r="15553" ht="12.75" customHeight="1" x14ac:dyDescent="0.2"/>
    <row r="15554" ht="12.75" customHeight="1" x14ac:dyDescent="0.2"/>
    <row r="15555" ht="12.75" customHeight="1" x14ac:dyDescent="0.2"/>
    <row r="15556" ht="12.75" customHeight="1" x14ac:dyDescent="0.2"/>
    <row r="15557" ht="12.75" customHeight="1" x14ac:dyDescent="0.2"/>
    <row r="15558" ht="12.75" customHeight="1" x14ac:dyDescent="0.2"/>
    <row r="15559" ht="12.75" customHeight="1" x14ac:dyDescent="0.2"/>
    <row r="15560" ht="12.75" customHeight="1" x14ac:dyDescent="0.2"/>
    <row r="15561" ht="12.75" customHeight="1" x14ac:dyDescent="0.2"/>
    <row r="15562" ht="12.75" customHeight="1" x14ac:dyDescent="0.2"/>
    <row r="15563" ht="12.75" customHeight="1" x14ac:dyDescent="0.2"/>
    <row r="15564" ht="12.75" customHeight="1" x14ac:dyDescent="0.2"/>
    <row r="15565" ht="12.75" customHeight="1" x14ac:dyDescent="0.2"/>
    <row r="15566" ht="12.75" customHeight="1" x14ac:dyDescent="0.2"/>
    <row r="15567" ht="12.75" customHeight="1" x14ac:dyDescent="0.2"/>
    <row r="15568" ht="12.75" customHeight="1" x14ac:dyDescent="0.2"/>
    <row r="15569" ht="12.75" customHeight="1" x14ac:dyDescent="0.2"/>
    <row r="15570" ht="12.75" customHeight="1" x14ac:dyDescent="0.2"/>
    <row r="15571" ht="12.75" customHeight="1" x14ac:dyDescent="0.2"/>
    <row r="15572" ht="12.75" customHeight="1" x14ac:dyDescent="0.2"/>
    <row r="15573" ht="12.75" customHeight="1" x14ac:dyDescent="0.2"/>
    <row r="15574" ht="12.75" customHeight="1" x14ac:dyDescent="0.2"/>
    <row r="15575" ht="12.75" customHeight="1" x14ac:dyDescent="0.2"/>
    <row r="15576" ht="12.75" customHeight="1" x14ac:dyDescent="0.2"/>
    <row r="15577" ht="12.75" customHeight="1" x14ac:dyDescent="0.2"/>
    <row r="15578" ht="12.75" customHeight="1" x14ac:dyDescent="0.2"/>
    <row r="15579" ht="12.75" customHeight="1" x14ac:dyDescent="0.2"/>
    <row r="15580" ht="12.75" customHeight="1" x14ac:dyDescent="0.2"/>
    <row r="15581" ht="12.75" customHeight="1" x14ac:dyDescent="0.2"/>
    <row r="15582" ht="12.75" customHeight="1" x14ac:dyDescent="0.2"/>
    <row r="15583" ht="12.75" customHeight="1" x14ac:dyDescent="0.2"/>
    <row r="15584" ht="12.75" customHeight="1" x14ac:dyDescent="0.2"/>
    <row r="15585" ht="12.75" customHeight="1" x14ac:dyDescent="0.2"/>
    <row r="15586" ht="12.75" customHeight="1" x14ac:dyDescent="0.2"/>
    <row r="15587" ht="12.75" customHeight="1" x14ac:dyDescent="0.2"/>
    <row r="15588" ht="12.75" customHeight="1" x14ac:dyDescent="0.2"/>
    <row r="15589" ht="12.75" customHeight="1" x14ac:dyDescent="0.2"/>
    <row r="15590" ht="12.75" customHeight="1" x14ac:dyDescent="0.2"/>
    <row r="15591" ht="12.75" customHeight="1" x14ac:dyDescent="0.2"/>
    <row r="15592" ht="12.75" customHeight="1" x14ac:dyDescent="0.2"/>
    <row r="15593" ht="12.75" customHeight="1" x14ac:dyDescent="0.2"/>
    <row r="15594" ht="12.75" customHeight="1" x14ac:dyDescent="0.2"/>
    <row r="15595" ht="12.75" customHeight="1" x14ac:dyDescent="0.2"/>
    <row r="15596" ht="12.75" customHeight="1" x14ac:dyDescent="0.2"/>
    <row r="15597" ht="12.75" customHeight="1" x14ac:dyDescent="0.2"/>
    <row r="15598" ht="12.75" customHeight="1" x14ac:dyDescent="0.2"/>
    <row r="15599" ht="12.75" customHeight="1" x14ac:dyDescent="0.2"/>
    <row r="15600" ht="12.75" customHeight="1" x14ac:dyDescent="0.2"/>
    <row r="15601" ht="12.75" customHeight="1" x14ac:dyDescent="0.2"/>
    <row r="15602" ht="12.75" customHeight="1" x14ac:dyDescent="0.2"/>
    <row r="15603" ht="12.75" customHeight="1" x14ac:dyDescent="0.2"/>
    <row r="15604" ht="12.75" customHeight="1" x14ac:dyDescent="0.2"/>
    <row r="15605" ht="12.75" customHeight="1" x14ac:dyDescent="0.2"/>
    <row r="15606" ht="12.75" customHeight="1" x14ac:dyDescent="0.2"/>
    <row r="15607" ht="12.75" customHeight="1" x14ac:dyDescent="0.2"/>
    <row r="15608" ht="12.75" customHeight="1" x14ac:dyDescent="0.2"/>
    <row r="15609" ht="12.75" customHeight="1" x14ac:dyDescent="0.2"/>
    <row r="15610" ht="12.75" customHeight="1" x14ac:dyDescent="0.2"/>
    <row r="15611" ht="12.75" customHeight="1" x14ac:dyDescent="0.2"/>
    <row r="15612" ht="12.75" customHeight="1" x14ac:dyDescent="0.2"/>
    <row r="15613" ht="12.75" customHeight="1" x14ac:dyDescent="0.2"/>
    <row r="15614" ht="12.75" customHeight="1" x14ac:dyDescent="0.2"/>
    <row r="15615" ht="12.75" customHeight="1" x14ac:dyDescent="0.2"/>
    <row r="15616" ht="12.75" customHeight="1" x14ac:dyDescent="0.2"/>
    <row r="15617" ht="12.75" customHeight="1" x14ac:dyDescent="0.2"/>
    <row r="15618" ht="12.75" customHeight="1" x14ac:dyDescent="0.2"/>
    <row r="15619" ht="12.75" customHeight="1" x14ac:dyDescent="0.2"/>
    <row r="15620" ht="12.75" customHeight="1" x14ac:dyDescent="0.2"/>
    <row r="15621" ht="12.75" customHeight="1" x14ac:dyDescent="0.2"/>
    <row r="15622" ht="12.75" customHeight="1" x14ac:dyDescent="0.2"/>
    <row r="15623" ht="12.75" customHeight="1" x14ac:dyDescent="0.2"/>
    <row r="15624" ht="12.75" customHeight="1" x14ac:dyDescent="0.2"/>
    <row r="15625" ht="12.75" customHeight="1" x14ac:dyDescent="0.2"/>
    <row r="15626" ht="12.75" customHeight="1" x14ac:dyDescent="0.2"/>
    <row r="15627" ht="12.75" customHeight="1" x14ac:dyDescent="0.2"/>
    <row r="15628" ht="12.75" customHeight="1" x14ac:dyDescent="0.2"/>
    <row r="15629" ht="12.75" customHeight="1" x14ac:dyDescent="0.2"/>
    <row r="15630" ht="12.75" customHeight="1" x14ac:dyDescent="0.2"/>
    <row r="15631" ht="12.75" customHeight="1" x14ac:dyDescent="0.2"/>
    <row r="15632" ht="12.75" customHeight="1" x14ac:dyDescent="0.2"/>
    <row r="15633" ht="12.75" customHeight="1" x14ac:dyDescent="0.2"/>
    <row r="15634" ht="12.75" customHeight="1" x14ac:dyDescent="0.2"/>
    <row r="15635" ht="12.75" customHeight="1" x14ac:dyDescent="0.2"/>
    <row r="15636" ht="12.75" customHeight="1" x14ac:dyDescent="0.2"/>
    <row r="15637" ht="12.75" customHeight="1" x14ac:dyDescent="0.2"/>
    <row r="15638" ht="12.75" customHeight="1" x14ac:dyDescent="0.2"/>
    <row r="15639" ht="12.75" customHeight="1" x14ac:dyDescent="0.2"/>
    <row r="15640" ht="12.75" customHeight="1" x14ac:dyDescent="0.2"/>
    <row r="15641" ht="12.75" customHeight="1" x14ac:dyDescent="0.2"/>
    <row r="15642" ht="12.75" customHeight="1" x14ac:dyDescent="0.2"/>
    <row r="15643" ht="12.75" customHeight="1" x14ac:dyDescent="0.2"/>
    <row r="15644" ht="12.75" customHeight="1" x14ac:dyDescent="0.2"/>
    <row r="15645" ht="12.75" customHeight="1" x14ac:dyDescent="0.2"/>
    <row r="15646" ht="12.75" customHeight="1" x14ac:dyDescent="0.2"/>
    <row r="15647" ht="12.75" customHeight="1" x14ac:dyDescent="0.2"/>
    <row r="15648" ht="12.75" customHeight="1" x14ac:dyDescent="0.2"/>
    <row r="15649" ht="12.75" customHeight="1" x14ac:dyDescent="0.2"/>
    <row r="15650" ht="12.75" customHeight="1" x14ac:dyDescent="0.2"/>
    <row r="15651" ht="12.75" customHeight="1" x14ac:dyDescent="0.2"/>
    <row r="15652" ht="12.75" customHeight="1" x14ac:dyDescent="0.2"/>
    <row r="15653" ht="12.75" customHeight="1" x14ac:dyDescent="0.2"/>
    <row r="15654" ht="12.75" customHeight="1" x14ac:dyDescent="0.2"/>
    <row r="15655" ht="12.75" customHeight="1" x14ac:dyDescent="0.2"/>
    <row r="15656" ht="12.75" customHeight="1" x14ac:dyDescent="0.2"/>
    <row r="15657" ht="12.75" customHeight="1" x14ac:dyDescent="0.2"/>
    <row r="15658" ht="12.75" customHeight="1" x14ac:dyDescent="0.2"/>
    <row r="15659" ht="12.75" customHeight="1" x14ac:dyDescent="0.2"/>
    <row r="15660" ht="12.75" customHeight="1" x14ac:dyDescent="0.2"/>
    <row r="15661" ht="12.75" customHeight="1" x14ac:dyDescent="0.2"/>
    <row r="15662" ht="12.75" customHeight="1" x14ac:dyDescent="0.2"/>
    <row r="15663" ht="12.75" customHeight="1" x14ac:dyDescent="0.2"/>
    <row r="15664" ht="12.75" customHeight="1" x14ac:dyDescent="0.2"/>
    <row r="15665" ht="12.75" customHeight="1" x14ac:dyDescent="0.2"/>
    <row r="15666" ht="12.75" customHeight="1" x14ac:dyDescent="0.2"/>
    <row r="15667" ht="12.75" customHeight="1" x14ac:dyDescent="0.2"/>
    <row r="15668" ht="12.75" customHeight="1" x14ac:dyDescent="0.2"/>
    <row r="15669" ht="12.75" customHeight="1" x14ac:dyDescent="0.2"/>
    <row r="15670" ht="12.75" customHeight="1" x14ac:dyDescent="0.2"/>
    <row r="15671" ht="12.75" customHeight="1" x14ac:dyDescent="0.2"/>
    <row r="15672" ht="12.75" customHeight="1" x14ac:dyDescent="0.2"/>
    <row r="15673" ht="12.75" customHeight="1" x14ac:dyDescent="0.2"/>
    <row r="15674" ht="12.75" customHeight="1" x14ac:dyDescent="0.2"/>
    <row r="15675" ht="12.75" customHeight="1" x14ac:dyDescent="0.2"/>
    <row r="15676" ht="12.75" customHeight="1" x14ac:dyDescent="0.2"/>
    <row r="15677" ht="12.75" customHeight="1" x14ac:dyDescent="0.2"/>
    <row r="15678" ht="12.75" customHeight="1" x14ac:dyDescent="0.2"/>
    <row r="15679" ht="12.75" customHeight="1" x14ac:dyDescent="0.2"/>
    <row r="15680" ht="12.75" customHeight="1" x14ac:dyDescent="0.2"/>
    <row r="15681" ht="12.75" customHeight="1" x14ac:dyDescent="0.2"/>
    <row r="15682" ht="12.75" customHeight="1" x14ac:dyDescent="0.2"/>
    <row r="15683" ht="12.75" customHeight="1" x14ac:dyDescent="0.2"/>
    <row r="15684" ht="12.75" customHeight="1" x14ac:dyDescent="0.2"/>
    <row r="15685" ht="12.75" customHeight="1" x14ac:dyDescent="0.2"/>
    <row r="15686" ht="12.75" customHeight="1" x14ac:dyDescent="0.2"/>
    <row r="15687" ht="12.75" customHeight="1" x14ac:dyDescent="0.2"/>
    <row r="15688" ht="12.75" customHeight="1" x14ac:dyDescent="0.2"/>
    <row r="15689" ht="12.75" customHeight="1" x14ac:dyDescent="0.2"/>
    <row r="15690" ht="12.75" customHeight="1" x14ac:dyDescent="0.2"/>
    <row r="15691" ht="12.75" customHeight="1" x14ac:dyDescent="0.2"/>
    <row r="15692" ht="12.75" customHeight="1" x14ac:dyDescent="0.2"/>
    <row r="15693" ht="12.75" customHeight="1" x14ac:dyDescent="0.2"/>
    <row r="15694" ht="12.75" customHeight="1" x14ac:dyDescent="0.2"/>
    <row r="15695" ht="12.75" customHeight="1" x14ac:dyDescent="0.2"/>
    <row r="15696" ht="12.75" customHeight="1" x14ac:dyDescent="0.2"/>
    <row r="15697" ht="12.75" customHeight="1" x14ac:dyDescent="0.2"/>
    <row r="15698" ht="12.75" customHeight="1" x14ac:dyDescent="0.2"/>
    <row r="15699" ht="12.75" customHeight="1" x14ac:dyDescent="0.2"/>
    <row r="15700" ht="12.75" customHeight="1" x14ac:dyDescent="0.2"/>
    <row r="15701" ht="12.75" customHeight="1" x14ac:dyDescent="0.2"/>
    <row r="15702" ht="12.75" customHeight="1" x14ac:dyDescent="0.2"/>
    <row r="15703" ht="12.75" customHeight="1" x14ac:dyDescent="0.2"/>
    <row r="15704" ht="12.75" customHeight="1" x14ac:dyDescent="0.2"/>
    <row r="15705" ht="12.75" customHeight="1" x14ac:dyDescent="0.2"/>
    <row r="15706" ht="12.75" customHeight="1" x14ac:dyDescent="0.2"/>
    <row r="15707" ht="12.75" customHeight="1" x14ac:dyDescent="0.2"/>
    <row r="15708" ht="12.75" customHeight="1" x14ac:dyDescent="0.2"/>
    <row r="15709" ht="12.75" customHeight="1" x14ac:dyDescent="0.2"/>
    <row r="15710" ht="12.75" customHeight="1" x14ac:dyDescent="0.2"/>
    <row r="15711" ht="12.75" customHeight="1" x14ac:dyDescent="0.2"/>
    <row r="15712" ht="12.75" customHeight="1" x14ac:dyDescent="0.2"/>
    <row r="15713" ht="12.75" customHeight="1" x14ac:dyDescent="0.2"/>
    <row r="15714" ht="12.75" customHeight="1" x14ac:dyDescent="0.2"/>
    <row r="15715" ht="12.75" customHeight="1" x14ac:dyDescent="0.2"/>
    <row r="15716" ht="12.75" customHeight="1" x14ac:dyDescent="0.2"/>
    <row r="15717" ht="12.75" customHeight="1" x14ac:dyDescent="0.2"/>
    <row r="15718" ht="12.75" customHeight="1" x14ac:dyDescent="0.2"/>
    <row r="15719" ht="12.75" customHeight="1" x14ac:dyDescent="0.2"/>
    <row r="15720" ht="12.75" customHeight="1" x14ac:dyDescent="0.2"/>
    <row r="15721" ht="12.75" customHeight="1" x14ac:dyDescent="0.2"/>
    <row r="15722" ht="12.75" customHeight="1" x14ac:dyDescent="0.2"/>
    <row r="15723" ht="12.75" customHeight="1" x14ac:dyDescent="0.2"/>
    <row r="15724" ht="12.75" customHeight="1" x14ac:dyDescent="0.2"/>
    <row r="15725" ht="12.75" customHeight="1" x14ac:dyDescent="0.2"/>
    <row r="15726" ht="12.75" customHeight="1" x14ac:dyDescent="0.2"/>
    <row r="15727" ht="12.75" customHeight="1" x14ac:dyDescent="0.2"/>
    <row r="15728" ht="12.75" customHeight="1" x14ac:dyDescent="0.2"/>
    <row r="15729" ht="12.75" customHeight="1" x14ac:dyDescent="0.2"/>
    <row r="15730" ht="12.75" customHeight="1" x14ac:dyDescent="0.2"/>
    <row r="15731" ht="12.75" customHeight="1" x14ac:dyDescent="0.2"/>
    <row r="15732" ht="12.75" customHeight="1" x14ac:dyDescent="0.2"/>
    <row r="15733" ht="12.75" customHeight="1" x14ac:dyDescent="0.2"/>
    <row r="15734" ht="12.75" customHeight="1" x14ac:dyDescent="0.2"/>
    <row r="15735" ht="12.75" customHeight="1" x14ac:dyDescent="0.2"/>
    <row r="15736" ht="12.75" customHeight="1" x14ac:dyDescent="0.2"/>
    <row r="15737" ht="12.75" customHeight="1" x14ac:dyDescent="0.2"/>
    <row r="15738" ht="12.75" customHeight="1" x14ac:dyDescent="0.2"/>
    <row r="15739" ht="12.75" customHeight="1" x14ac:dyDescent="0.2"/>
    <row r="15740" ht="12.75" customHeight="1" x14ac:dyDescent="0.2"/>
    <row r="15741" ht="12.75" customHeight="1" x14ac:dyDescent="0.2"/>
    <row r="15742" ht="12.75" customHeight="1" x14ac:dyDescent="0.2"/>
    <row r="15743" ht="12.75" customHeight="1" x14ac:dyDescent="0.2"/>
    <row r="15744" ht="12.75" customHeight="1" x14ac:dyDescent="0.2"/>
    <row r="15745" ht="12.75" customHeight="1" x14ac:dyDescent="0.2"/>
    <row r="15746" ht="12.75" customHeight="1" x14ac:dyDescent="0.2"/>
    <row r="15747" ht="12.75" customHeight="1" x14ac:dyDescent="0.2"/>
    <row r="15748" ht="12.75" customHeight="1" x14ac:dyDescent="0.2"/>
    <row r="15749" ht="12.75" customHeight="1" x14ac:dyDescent="0.2"/>
    <row r="15750" ht="12.75" customHeight="1" x14ac:dyDescent="0.2"/>
    <row r="15751" ht="12.75" customHeight="1" x14ac:dyDescent="0.2"/>
    <row r="15752" ht="12.75" customHeight="1" x14ac:dyDescent="0.2"/>
    <row r="15753" ht="12.75" customHeight="1" x14ac:dyDescent="0.2"/>
    <row r="15754" ht="12.75" customHeight="1" x14ac:dyDescent="0.2"/>
    <row r="15755" ht="12.75" customHeight="1" x14ac:dyDescent="0.2"/>
    <row r="15756" ht="12.75" customHeight="1" x14ac:dyDescent="0.2"/>
    <row r="15757" ht="12.75" customHeight="1" x14ac:dyDescent="0.2"/>
    <row r="15758" ht="12.75" customHeight="1" x14ac:dyDescent="0.2"/>
    <row r="15759" ht="12.75" customHeight="1" x14ac:dyDescent="0.2"/>
    <row r="15760" ht="12.75" customHeight="1" x14ac:dyDescent="0.2"/>
    <row r="15761" ht="12.75" customHeight="1" x14ac:dyDescent="0.2"/>
    <row r="15762" ht="12.75" customHeight="1" x14ac:dyDescent="0.2"/>
    <row r="15763" ht="12.75" customHeight="1" x14ac:dyDescent="0.2"/>
    <row r="15764" ht="12.75" customHeight="1" x14ac:dyDescent="0.2"/>
    <row r="15765" ht="12.75" customHeight="1" x14ac:dyDescent="0.2"/>
    <row r="15766" ht="12.75" customHeight="1" x14ac:dyDescent="0.2"/>
    <row r="15767" ht="12.75" customHeight="1" x14ac:dyDescent="0.2"/>
    <row r="15768" ht="12.75" customHeight="1" x14ac:dyDescent="0.2"/>
    <row r="15769" ht="12.75" customHeight="1" x14ac:dyDescent="0.2"/>
    <row r="15770" ht="12.75" customHeight="1" x14ac:dyDescent="0.2"/>
    <row r="15771" ht="12.75" customHeight="1" x14ac:dyDescent="0.2"/>
    <row r="15772" ht="12.75" customHeight="1" x14ac:dyDescent="0.2"/>
    <row r="15773" ht="12.75" customHeight="1" x14ac:dyDescent="0.2"/>
    <row r="15774" ht="12.75" customHeight="1" x14ac:dyDescent="0.2"/>
    <row r="15775" ht="12.75" customHeight="1" x14ac:dyDescent="0.2"/>
    <row r="15776" ht="12.75" customHeight="1" x14ac:dyDescent="0.2"/>
    <row r="15777" ht="12.75" customHeight="1" x14ac:dyDescent="0.2"/>
    <row r="15778" ht="12.75" customHeight="1" x14ac:dyDescent="0.2"/>
    <row r="15779" ht="12.75" customHeight="1" x14ac:dyDescent="0.2"/>
    <row r="15780" ht="12.75" customHeight="1" x14ac:dyDescent="0.2"/>
    <row r="15781" ht="12.75" customHeight="1" x14ac:dyDescent="0.2"/>
    <row r="15782" ht="12.75" customHeight="1" x14ac:dyDescent="0.2"/>
    <row r="15783" ht="12.75" customHeight="1" x14ac:dyDescent="0.2"/>
    <row r="15784" ht="12.75" customHeight="1" x14ac:dyDescent="0.2"/>
    <row r="15785" ht="12.75" customHeight="1" x14ac:dyDescent="0.2"/>
    <row r="15786" ht="12.75" customHeight="1" x14ac:dyDescent="0.2"/>
    <row r="15787" ht="12.75" customHeight="1" x14ac:dyDescent="0.2"/>
    <row r="15788" ht="12.75" customHeight="1" x14ac:dyDescent="0.2"/>
    <row r="15789" ht="12.75" customHeight="1" x14ac:dyDescent="0.2"/>
    <row r="15790" ht="12.75" customHeight="1" x14ac:dyDescent="0.2"/>
    <row r="15791" ht="12.75" customHeight="1" x14ac:dyDescent="0.2"/>
    <row r="15792" ht="12.75" customHeight="1" x14ac:dyDescent="0.2"/>
    <row r="15793" ht="12.75" customHeight="1" x14ac:dyDescent="0.2"/>
    <row r="15794" ht="12.75" customHeight="1" x14ac:dyDescent="0.2"/>
    <row r="15795" ht="12.75" customHeight="1" x14ac:dyDescent="0.2"/>
    <row r="15796" ht="12.75" customHeight="1" x14ac:dyDescent="0.2"/>
    <row r="15797" ht="12.75" customHeight="1" x14ac:dyDescent="0.2"/>
    <row r="15798" ht="12.75" customHeight="1" x14ac:dyDescent="0.2"/>
    <row r="15799" ht="12.75" customHeight="1" x14ac:dyDescent="0.2"/>
    <row r="15800" ht="12.75" customHeight="1" x14ac:dyDescent="0.2"/>
    <row r="15801" ht="12.75" customHeight="1" x14ac:dyDescent="0.2"/>
    <row r="15802" ht="12.75" customHeight="1" x14ac:dyDescent="0.2"/>
    <row r="15803" ht="12.75" customHeight="1" x14ac:dyDescent="0.2"/>
    <row r="15804" ht="12.75" customHeight="1" x14ac:dyDescent="0.2"/>
    <row r="15805" ht="12.75" customHeight="1" x14ac:dyDescent="0.2"/>
    <row r="15806" ht="12.75" customHeight="1" x14ac:dyDescent="0.2"/>
    <row r="15807" ht="12.75" customHeight="1" x14ac:dyDescent="0.2"/>
    <row r="15808" ht="12.75" customHeight="1" x14ac:dyDescent="0.2"/>
    <row r="15809" ht="12.75" customHeight="1" x14ac:dyDescent="0.2"/>
    <row r="15810" ht="12.75" customHeight="1" x14ac:dyDescent="0.2"/>
    <row r="15811" ht="12.75" customHeight="1" x14ac:dyDescent="0.2"/>
    <row r="15812" ht="12.75" customHeight="1" x14ac:dyDescent="0.2"/>
    <row r="15813" ht="12.75" customHeight="1" x14ac:dyDescent="0.2"/>
    <row r="15814" ht="12.75" customHeight="1" x14ac:dyDescent="0.2"/>
    <row r="15815" ht="12.75" customHeight="1" x14ac:dyDescent="0.2"/>
    <row r="15816" ht="12.75" customHeight="1" x14ac:dyDescent="0.2"/>
    <row r="15817" ht="12.75" customHeight="1" x14ac:dyDescent="0.2"/>
    <row r="15818" ht="12.75" customHeight="1" x14ac:dyDescent="0.2"/>
    <row r="15819" ht="12.75" customHeight="1" x14ac:dyDescent="0.2"/>
    <row r="15820" ht="12.75" customHeight="1" x14ac:dyDescent="0.2"/>
    <row r="15821" ht="12.75" customHeight="1" x14ac:dyDescent="0.2"/>
    <row r="15822" ht="12.75" customHeight="1" x14ac:dyDescent="0.2"/>
    <row r="15823" ht="12.75" customHeight="1" x14ac:dyDescent="0.2"/>
    <row r="15824" ht="12.75" customHeight="1" x14ac:dyDescent="0.2"/>
    <row r="15825" ht="12.75" customHeight="1" x14ac:dyDescent="0.2"/>
    <row r="15826" ht="12.75" customHeight="1" x14ac:dyDescent="0.2"/>
    <row r="15827" ht="12.75" customHeight="1" x14ac:dyDescent="0.2"/>
    <row r="15828" ht="12.75" customHeight="1" x14ac:dyDescent="0.2"/>
    <row r="15829" ht="12.75" customHeight="1" x14ac:dyDescent="0.2"/>
    <row r="15830" ht="12.75" customHeight="1" x14ac:dyDescent="0.2"/>
    <row r="15831" ht="12.75" customHeight="1" x14ac:dyDescent="0.2"/>
    <row r="15832" ht="12.75" customHeight="1" x14ac:dyDescent="0.2"/>
    <row r="15833" ht="12.75" customHeight="1" x14ac:dyDescent="0.2"/>
    <row r="15834" ht="12.75" customHeight="1" x14ac:dyDescent="0.2"/>
    <row r="15835" ht="12.75" customHeight="1" x14ac:dyDescent="0.2"/>
    <row r="15836" ht="12.75" customHeight="1" x14ac:dyDescent="0.2"/>
    <row r="15837" ht="12.75" customHeight="1" x14ac:dyDescent="0.2"/>
    <row r="15838" ht="12.75" customHeight="1" x14ac:dyDescent="0.2"/>
    <row r="15839" ht="12.75" customHeight="1" x14ac:dyDescent="0.2"/>
    <row r="15840" ht="12.75" customHeight="1" x14ac:dyDescent="0.2"/>
    <row r="15841" ht="12.75" customHeight="1" x14ac:dyDescent="0.2"/>
    <row r="15842" ht="12.75" customHeight="1" x14ac:dyDescent="0.2"/>
    <row r="15843" ht="12.75" customHeight="1" x14ac:dyDescent="0.2"/>
    <row r="15844" ht="12.75" customHeight="1" x14ac:dyDescent="0.2"/>
    <row r="15845" ht="12.75" customHeight="1" x14ac:dyDescent="0.2"/>
    <row r="15846" ht="12.75" customHeight="1" x14ac:dyDescent="0.2"/>
    <row r="15847" ht="12.75" customHeight="1" x14ac:dyDescent="0.2"/>
    <row r="15848" ht="12.75" customHeight="1" x14ac:dyDescent="0.2"/>
    <row r="15849" ht="12.75" customHeight="1" x14ac:dyDescent="0.2"/>
    <row r="15850" ht="12.75" customHeight="1" x14ac:dyDescent="0.2"/>
    <row r="15851" ht="12.75" customHeight="1" x14ac:dyDescent="0.2"/>
    <row r="15852" ht="12.75" customHeight="1" x14ac:dyDescent="0.2"/>
    <row r="15853" ht="12.75" customHeight="1" x14ac:dyDescent="0.2"/>
    <row r="15854" ht="12.75" customHeight="1" x14ac:dyDescent="0.2"/>
    <row r="15855" ht="12.75" customHeight="1" x14ac:dyDescent="0.2"/>
    <row r="15856" ht="12.75" customHeight="1" x14ac:dyDescent="0.2"/>
    <row r="15857" ht="12.75" customHeight="1" x14ac:dyDescent="0.2"/>
    <row r="15858" ht="12.75" customHeight="1" x14ac:dyDescent="0.2"/>
    <row r="15859" ht="12.75" customHeight="1" x14ac:dyDescent="0.2"/>
    <row r="15860" ht="12.75" customHeight="1" x14ac:dyDescent="0.2"/>
    <row r="15861" ht="12.75" customHeight="1" x14ac:dyDescent="0.2"/>
    <row r="15862" ht="12.75" customHeight="1" x14ac:dyDescent="0.2"/>
    <row r="15863" ht="12.75" customHeight="1" x14ac:dyDescent="0.2"/>
    <row r="15864" ht="12.75" customHeight="1" x14ac:dyDescent="0.2"/>
    <row r="15865" ht="12.75" customHeight="1" x14ac:dyDescent="0.2"/>
    <row r="15866" ht="12.75" customHeight="1" x14ac:dyDescent="0.2"/>
    <row r="15867" ht="12.75" customHeight="1" x14ac:dyDescent="0.2"/>
    <row r="15868" ht="12.75" customHeight="1" x14ac:dyDescent="0.2"/>
    <row r="15869" ht="12.75" customHeight="1" x14ac:dyDescent="0.2"/>
    <row r="15870" ht="12.75" customHeight="1" x14ac:dyDescent="0.2"/>
    <row r="15871" ht="12.75" customHeight="1" x14ac:dyDescent="0.2"/>
    <row r="15872" ht="12.75" customHeight="1" x14ac:dyDescent="0.2"/>
    <row r="15873" ht="12.75" customHeight="1" x14ac:dyDescent="0.2"/>
    <row r="15874" ht="12.75" customHeight="1" x14ac:dyDescent="0.2"/>
    <row r="15875" ht="12.75" customHeight="1" x14ac:dyDescent="0.2"/>
    <row r="15876" ht="12.75" customHeight="1" x14ac:dyDescent="0.2"/>
    <row r="15877" ht="12.75" customHeight="1" x14ac:dyDescent="0.2"/>
    <row r="15878" ht="12.75" customHeight="1" x14ac:dyDescent="0.2"/>
    <row r="15879" ht="12.75" customHeight="1" x14ac:dyDescent="0.2"/>
    <row r="15880" ht="12.75" customHeight="1" x14ac:dyDescent="0.2"/>
    <row r="15881" ht="12.75" customHeight="1" x14ac:dyDescent="0.2"/>
    <row r="15882" ht="12.75" customHeight="1" x14ac:dyDescent="0.2"/>
    <row r="15883" ht="12.75" customHeight="1" x14ac:dyDescent="0.2"/>
    <row r="15884" ht="12.75" customHeight="1" x14ac:dyDescent="0.2"/>
    <row r="15885" ht="12.75" customHeight="1" x14ac:dyDescent="0.2"/>
    <row r="15886" ht="12.75" customHeight="1" x14ac:dyDescent="0.2"/>
    <row r="15887" ht="12.75" customHeight="1" x14ac:dyDescent="0.2"/>
    <row r="15888" ht="12.75" customHeight="1" x14ac:dyDescent="0.2"/>
    <row r="15889" ht="12.75" customHeight="1" x14ac:dyDescent="0.2"/>
    <row r="15890" ht="12.75" customHeight="1" x14ac:dyDescent="0.2"/>
    <row r="15891" ht="12.75" customHeight="1" x14ac:dyDescent="0.2"/>
    <row r="15892" ht="12.75" customHeight="1" x14ac:dyDescent="0.2"/>
    <row r="15893" ht="12.75" customHeight="1" x14ac:dyDescent="0.2"/>
    <row r="15894" ht="12.75" customHeight="1" x14ac:dyDescent="0.2"/>
    <row r="15895" ht="12.75" customHeight="1" x14ac:dyDescent="0.2"/>
    <row r="15896" ht="12.75" customHeight="1" x14ac:dyDescent="0.2"/>
    <row r="15897" ht="12.75" customHeight="1" x14ac:dyDescent="0.2"/>
    <row r="15898" ht="12.75" customHeight="1" x14ac:dyDescent="0.2"/>
    <row r="15899" ht="12.75" customHeight="1" x14ac:dyDescent="0.2"/>
    <row r="15900" ht="12.75" customHeight="1" x14ac:dyDescent="0.2"/>
    <row r="15901" ht="12.75" customHeight="1" x14ac:dyDescent="0.2"/>
    <row r="15902" ht="12.75" customHeight="1" x14ac:dyDescent="0.2"/>
    <row r="15903" ht="12.75" customHeight="1" x14ac:dyDescent="0.2"/>
    <row r="15904" ht="12.75" customHeight="1" x14ac:dyDescent="0.2"/>
    <row r="15905" ht="12.75" customHeight="1" x14ac:dyDescent="0.2"/>
    <row r="15906" ht="12.75" customHeight="1" x14ac:dyDescent="0.2"/>
    <row r="15907" ht="12.75" customHeight="1" x14ac:dyDescent="0.2"/>
    <row r="15908" ht="12.75" customHeight="1" x14ac:dyDescent="0.2"/>
    <row r="15909" ht="12.75" customHeight="1" x14ac:dyDescent="0.2"/>
    <row r="15910" ht="12.75" customHeight="1" x14ac:dyDescent="0.2"/>
    <row r="15911" ht="12.75" customHeight="1" x14ac:dyDescent="0.2"/>
    <row r="15912" ht="12.75" customHeight="1" x14ac:dyDescent="0.2"/>
    <row r="15913" ht="12.75" customHeight="1" x14ac:dyDescent="0.2"/>
    <row r="15914" ht="12.75" customHeight="1" x14ac:dyDescent="0.2"/>
    <row r="15915" ht="12.75" customHeight="1" x14ac:dyDescent="0.2"/>
    <row r="15916" ht="12.75" customHeight="1" x14ac:dyDescent="0.2"/>
    <row r="15917" ht="12.75" customHeight="1" x14ac:dyDescent="0.2"/>
    <row r="15918" ht="12.75" customHeight="1" x14ac:dyDescent="0.2"/>
    <row r="15919" ht="12.75" customHeight="1" x14ac:dyDescent="0.2"/>
    <row r="15920" ht="12.75" customHeight="1" x14ac:dyDescent="0.2"/>
    <row r="15921" ht="12.75" customHeight="1" x14ac:dyDescent="0.2"/>
    <row r="15922" ht="12.75" customHeight="1" x14ac:dyDescent="0.2"/>
    <row r="15923" ht="12.75" customHeight="1" x14ac:dyDescent="0.2"/>
    <row r="15924" ht="12.75" customHeight="1" x14ac:dyDescent="0.2"/>
    <row r="15925" ht="12.75" customHeight="1" x14ac:dyDescent="0.2"/>
    <row r="15926" ht="12.75" customHeight="1" x14ac:dyDescent="0.2"/>
    <row r="15927" ht="12.75" customHeight="1" x14ac:dyDescent="0.2"/>
    <row r="15928" ht="12.75" customHeight="1" x14ac:dyDescent="0.2"/>
    <row r="15929" ht="12.75" customHeight="1" x14ac:dyDescent="0.2"/>
    <row r="15930" ht="12.75" customHeight="1" x14ac:dyDescent="0.2"/>
    <row r="15931" ht="12.75" customHeight="1" x14ac:dyDescent="0.2"/>
    <row r="15932" ht="12.75" customHeight="1" x14ac:dyDescent="0.2"/>
    <row r="15933" ht="12.75" customHeight="1" x14ac:dyDescent="0.2"/>
    <row r="15934" ht="12.75" customHeight="1" x14ac:dyDescent="0.2"/>
    <row r="15935" ht="12.75" customHeight="1" x14ac:dyDescent="0.2"/>
    <row r="15936" ht="12.75" customHeight="1" x14ac:dyDescent="0.2"/>
    <row r="15937" ht="12.75" customHeight="1" x14ac:dyDescent="0.2"/>
    <row r="15938" ht="12.75" customHeight="1" x14ac:dyDescent="0.2"/>
    <row r="15939" ht="12.75" customHeight="1" x14ac:dyDescent="0.2"/>
    <row r="15940" ht="12.75" customHeight="1" x14ac:dyDescent="0.2"/>
    <row r="15941" ht="12.75" customHeight="1" x14ac:dyDescent="0.2"/>
    <row r="15942" ht="12.75" customHeight="1" x14ac:dyDescent="0.2"/>
    <row r="15943" ht="12.75" customHeight="1" x14ac:dyDescent="0.2"/>
    <row r="15944" ht="12.75" customHeight="1" x14ac:dyDescent="0.2"/>
    <row r="15945" ht="12.75" customHeight="1" x14ac:dyDescent="0.2"/>
    <row r="15946" ht="12.75" customHeight="1" x14ac:dyDescent="0.2"/>
    <row r="15947" ht="12.75" customHeight="1" x14ac:dyDescent="0.2"/>
    <row r="15948" ht="12.75" customHeight="1" x14ac:dyDescent="0.2"/>
    <row r="15949" ht="12.75" customHeight="1" x14ac:dyDescent="0.2"/>
    <row r="15950" ht="12.75" customHeight="1" x14ac:dyDescent="0.2"/>
    <row r="15951" ht="12.75" customHeight="1" x14ac:dyDescent="0.2"/>
    <row r="15952" ht="12.75" customHeight="1" x14ac:dyDescent="0.2"/>
    <row r="15953" ht="12.75" customHeight="1" x14ac:dyDescent="0.2"/>
    <row r="15954" ht="12.75" customHeight="1" x14ac:dyDescent="0.2"/>
    <row r="15955" ht="12.75" customHeight="1" x14ac:dyDescent="0.2"/>
    <row r="15956" ht="12.75" customHeight="1" x14ac:dyDescent="0.2"/>
    <row r="15957" ht="12.75" customHeight="1" x14ac:dyDescent="0.2"/>
    <row r="15958" ht="12.75" customHeight="1" x14ac:dyDescent="0.2"/>
    <row r="15959" ht="12.75" customHeight="1" x14ac:dyDescent="0.2"/>
    <row r="15960" ht="12.75" customHeight="1" x14ac:dyDescent="0.2"/>
    <row r="15961" ht="12.75" customHeight="1" x14ac:dyDescent="0.2"/>
    <row r="15962" ht="12.75" customHeight="1" x14ac:dyDescent="0.2"/>
    <row r="15963" ht="12.75" customHeight="1" x14ac:dyDescent="0.2"/>
    <row r="15964" ht="12.75" customHeight="1" x14ac:dyDescent="0.2"/>
    <row r="15965" ht="12.75" customHeight="1" x14ac:dyDescent="0.2"/>
    <row r="15966" ht="12.75" customHeight="1" x14ac:dyDescent="0.2"/>
    <row r="15967" ht="12.75" customHeight="1" x14ac:dyDescent="0.2"/>
    <row r="15968" ht="12.75" customHeight="1" x14ac:dyDescent="0.2"/>
    <row r="15969" ht="12.75" customHeight="1" x14ac:dyDescent="0.2"/>
    <row r="15970" ht="12.75" customHeight="1" x14ac:dyDescent="0.2"/>
    <row r="15971" ht="12.75" customHeight="1" x14ac:dyDescent="0.2"/>
    <row r="15972" ht="12.75" customHeight="1" x14ac:dyDescent="0.2"/>
    <row r="15973" ht="12.75" customHeight="1" x14ac:dyDescent="0.2"/>
    <row r="15974" ht="12.75" customHeight="1" x14ac:dyDescent="0.2"/>
    <row r="15975" ht="12.75" customHeight="1" x14ac:dyDescent="0.2"/>
    <row r="15976" ht="12.75" customHeight="1" x14ac:dyDescent="0.2"/>
    <row r="15977" ht="12.75" customHeight="1" x14ac:dyDescent="0.2"/>
    <row r="15978" ht="12.75" customHeight="1" x14ac:dyDescent="0.2"/>
    <row r="15979" ht="12.75" customHeight="1" x14ac:dyDescent="0.2"/>
    <row r="15980" ht="12.75" customHeight="1" x14ac:dyDescent="0.2"/>
    <row r="15981" ht="12.75" customHeight="1" x14ac:dyDescent="0.2"/>
    <row r="15982" ht="12.75" customHeight="1" x14ac:dyDescent="0.2"/>
    <row r="15983" ht="12.75" customHeight="1" x14ac:dyDescent="0.2"/>
    <row r="15984" ht="12.75" customHeight="1" x14ac:dyDescent="0.2"/>
    <row r="15985" ht="12.75" customHeight="1" x14ac:dyDescent="0.2"/>
    <row r="15986" ht="12.75" customHeight="1" x14ac:dyDescent="0.2"/>
    <row r="15987" ht="12.75" customHeight="1" x14ac:dyDescent="0.2"/>
    <row r="15988" ht="12.75" customHeight="1" x14ac:dyDescent="0.2"/>
    <row r="15989" ht="12.75" customHeight="1" x14ac:dyDescent="0.2"/>
    <row r="15990" ht="12.75" customHeight="1" x14ac:dyDescent="0.2"/>
    <row r="15991" ht="12.75" customHeight="1" x14ac:dyDescent="0.2"/>
    <row r="15992" ht="12.75" customHeight="1" x14ac:dyDescent="0.2"/>
    <row r="15993" ht="12.75" customHeight="1" x14ac:dyDescent="0.2"/>
    <row r="15994" ht="12.75" customHeight="1" x14ac:dyDescent="0.2"/>
    <row r="15995" ht="12.75" customHeight="1" x14ac:dyDescent="0.2"/>
    <row r="15996" ht="12.75" customHeight="1" x14ac:dyDescent="0.2"/>
    <row r="15997" ht="12.75" customHeight="1" x14ac:dyDescent="0.2"/>
    <row r="15998" ht="12.75" customHeight="1" x14ac:dyDescent="0.2"/>
    <row r="15999" ht="12.75" customHeight="1" x14ac:dyDescent="0.2"/>
    <row r="16000" ht="12.75" customHeight="1" x14ac:dyDescent="0.2"/>
    <row r="16001" ht="12.75" customHeight="1" x14ac:dyDescent="0.2"/>
    <row r="16002" ht="12.75" customHeight="1" x14ac:dyDescent="0.2"/>
    <row r="16003" ht="12.75" customHeight="1" x14ac:dyDescent="0.2"/>
    <row r="16004" ht="12.75" customHeight="1" x14ac:dyDescent="0.2"/>
    <row r="16005" ht="12.75" customHeight="1" x14ac:dyDescent="0.2"/>
    <row r="16006" ht="12.75" customHeight="1" x14ac:dyDescent="0.2"/>
    <row r="16007" ht="12.75" customHeight="1" x14ac:dyDescent="0.2"/>
    <row r="16008" ht="12.75" customHeight="1" x14ac:dyDescent="0.2"/>
    <row r="16009" ht="12.75" customHeight="1" x14ac:dyDescent="0.2"/>
    <row r="16010" ht="12.75" customHeight="1" x14ac:dyDescent="0.2"/>
    <row r="16011" ht="12.75" customHeight="1" x14ac:dyDescent="0.2"/>
    <row r="16012" ht="12.75" customHeight="1" x14ac:dyDescent="0.2"/>
    <row r="16013" ht="12.75" customHeight="1" x14ac:dyDescent="0.2"/>
    <row r="16014" ht="12.75" customHeight="1" x14ac:dyDescent="0.2"/>
    <row r="16015" ht="12.75" customHeight="1" x14ac:dyDescent="0.2"/>
    <row r="16016" ht="12.75" customHeight="1" x14ac:dyDescent="0.2"/>
    <row r="16017" ht="12.75" customHeight="1" x14ac:dyDescent="0.2"/>
    <row r="16018" ht="12.75" customHeight="1" x14ac:dyDescent="0.2"/>
    <row r="16019" ht="12.75" customHeight="1" x14ac:dyDescent="0.2"/>
    <row r="16020" ht="12.75" customHeight="1" x14ac:dyDescent="0.2"/>
    <row r="16021" ht="12.75" customHeight="1" x14ac:dyDescent="0.2"/>
    <row r="16022" ht="12.75" customHeight="1" x14ac:dyDescent="0.2"/>
    <row r="16023" ht="12.75" customHeight="1" x14ac:dyDescent="0.2"/>
    <row r="16024" ht="12.75" customHeight="1" x14ac:dyDescent="0.2"/>
    <row r="16025" ht="12.75" customHeight="1" x14ac:dyDescent="0.2"/>
    <row r="16026" ht="12.75" customHeight="1" x14ac:dyDescent="0.2"/>
    <row r="16027" ht="12.75" customHeight="1" x14ac:dyDescent="0.2"/>
    <row r="16028" ht="12.75" customHeight="1" x14ac:dyDescent="0.2"/>
    <row r="16029" ht="12.75" customHeight="1" x14ac:dyDescent="0.2"/>
    <row r="16030" ht="12.75" customHeight="1" x14ac:dyDescent="0.2"/>
    <row r="16031" ht="12.75" customHeight="1" x14ac:dyDescent="0.2"/>
    <row r="16032" ht="12.75" customHeight="1" x14ac:dyDescent="0.2"/>
    <row r="16033" ht="12.75" customHeight="1" x14ac:dyDescent="0.2"/>
    <row r="16034" ht="12.75" customHeight="1" x14ac:dyDescent="0.2"/>
    <row r="16035" ht="12.75" customHeight="1" x14ac:dyDescent="0.2"/>
    <row r="16036" ht="12.75" customHeight="1" x14ac:dyDescent="0.2"/>
    <row r="16037" ht="12.75" customHeight="1" x14ac:dyDescent="0.2"/>
    <row r="16038" ht="12.75" customHeight="1" x14ac:dyDescent="0.2"/>
    <row r="16039" ht="12.75" customHeight="1" x14ac:dyDescent="0.2"/>
    <row r="16040" ht="12.75" customHeight="1" x14ac:dyDescent="0.2"/>
    <row r="16041" ht="12.75" customHeight="1" x14ac:dyDescent="0.2"/>
    <row r="16042" ht="12.75" customHeight="1" x14ac:dyDescent="0.2"/>
    <row r="16043" ht="12.75" customHeight="1" x14ac:dyDescent="0.2"/>
    <row r="16044" ht="12.75" customHeight="1" x14ac:dyDescent="0.2"/>
    <row r="16045" ht="12.75" customHeight="1" x14ac:dyDescent="0.2"/>
    <row r="16046" ht="12.75" customHeight="1" x14ac:dyDescent="0.2"/>
    <row r="16047" ht="12.75" customHeight="1" x14ac:dyDescent="0.2"/>
    <row r="16048" ht="12.75" customHeight="1" x14ac:dyDescent="0.2"/>
    <row r="16049" ht="12.75" customHeight="1" x14ac:dyDescent="0.2"/>
    <row r="16050" ht="12.75" customHeight="1" x14ac:dyDescent="0.2"/>
    <row r="16051" ht="12.75" customHeight="1" x14ac:dyDescent="0.2"/>
    <row r="16052" ht="12.75" customHeight="1" x14ac:dyDescent="0.2"/>
    <row r="16053" ht="12.75" customHeight="1" x14ac:dyDescent="0.2"/>
    <row r="16054" ht="12.75" customHeight="1" x14ac:dyDescent="0.2"/>
    <row r="16055" ht="12.75" customHeight="1" x14ac:dyDescent="0.2"/>
    <row r="16056" ht="12.75" customHeight="1" x14ac:dyDescent="0.2"/>
    <row r="16057" ht="12.75" customHeight="1" x14ac:dyDescent="0.2"/>
    <row r="16058" ht="12.75" customHeight="1" x14ac:dyDescent="0.2"/>
    <row r="16059" ht="12.75" customHeight="1" x14ac:dyDescent="0.2"/>
    <row r="16060" ht="12.75" customHeight="1" x14ac:dyDescent="0.2"/>
    <row r="16061" ht="12.75" customHeight="1" x14ac:dyDescent="0.2"/>
    <row r="16062" ht="12.75" customHeight="1" x14ac:dyDescent="0.2"/>
    <row r="16063" ht="12.75" customHeight="1" x14ac:dyDescent="0.2"/>
    <row r="16064" ht="12.75" customHeight="1" x14ac:dyDescent="0.2"/>
    <row r="16065" ht="12.75" customHeight="1" x14ac:dyDescent="0.2"/>
    <row r="16066" ht="12.75" customHeight="1" x14ac:dyDescent="0.2"/>
    <row r="16067" ht="12.75" customHeight="1" x14ac:dyDescent="0.2"/>
    <row r="16068" ht="12.75" customHeight="1" x14ac:dyDescent="0.2"/>
    <row r="16069" ht="12.75" customHeight="1" x14ac:dyDescent="0.2"/>
    <row r="16070" ht="12.75" customHeight="1" x14ac:dyDescent="0.2"/>
    <row r="16071" ht="12.75" customHeight="1" x14ac:dyDescent="0.2"/>
    <row r="16072" ht="12.75" customHeight="1" x14ac:dyDescent="0.2"/>
    <row r="16073" ht="12.75" customHeight="1" x14ac:dyDescent="0.2"/>
    <row r="16074" ht="12.75" customHeight="1" x14ac:dyDescent="0.2"/>
    <row r="16075" ht="12.75" customHeight="1" x14ac:dyDescent="0.2"/>
    <row r="16076" ht="12.75" customHeight="1" x14ac:dyDescent="0.2"/>
    <row r="16077" ht="12.75" customHeight="1" x14ac:dyDescent="0.2"/>
    <row r="16078" ht="12.75" customHeight="1" x14ac:dyDescent="0.2"/>
    <row r="16079" ht="12.75" customHeight="1" x14ac:dyDescent="0.2"/>
    <row r="16080" ht="12.75" customHeight="1" x14ac:dyDescent="0.2"/>
    <row r="16081" ht="12.75" customHeight="1" x14ac:dyDescent="0.2"/>
    <row r="16082" ht="12.75" customHeight="1" x14ac:dyDescent="0.2"/>
    <row r="16083" ht="12.75" customHeight="1" x14ac:dyDescent="0.2"/>
    <row r="16084" ht="12.75" customHeight="1" x14ac:dyDescent="0.2"/>
    <row r="16085" ht="12.75" customHeight="1" x14ac:dyDescent="0.2"/>
    <row r="16086" ht="12.75" customHeight="1" x14ac:dyDescent="0.2"/>
    <row r="16087" ht="12.75" customHeight="1" x14ac:dyDescent="0.2"/>
    <row r="16088" ht="12.75" customHeight="1" x14ac:dyDescent="0.2"/>
    <row r="16089" ht="12.75" customHeight="1" x14ac:dyDescent="0.2"/>
    <row r="16090" ht="12.75" customHeight="1" x14ac:dyDescent="0.2"/>
    <row r="16091" ht="12.75" customHeight="1" x14ac:dyDescent="0.2"/>
    <row r="16092" ht="12.75" customHeight="1" x14ac:dyDescent="0.2"/>
    <row r="16093" ht="12.75" customHeight="1" x14ac:dyDescent="0.2"/>
    <row r="16094" ht="12.75" customHeight="1" x14ac:dyDescent="0.2"/>
    <row r="16095" ht="12.75" customHeight="1" x14ac:dyDescent="0.2"/>
    <row r="16096" ht="12.75" customHeight="1" x14ac:dyDescent="0.2"/>
    <row r="16097" ht="12.75" customHeight="1" x14ac:dyDescent="0.2"/>
    <row r="16098" ht="12.75" customHeight="1" x14ac:dyDescent="0.2"/>
    <row r="16099" ht="12.75" customHeight="1" x14ac:dyDescent="0.2"/>
    <row r="16100" ht="12.75" customHeight="1" x14ac:dyDescent="0.2"/>
    <row r="16101" ht="12.75" customHeight="1" x14ac:dyDescent="0.2"/>
    <row r="16102" ht="12.75" customHeight="1" x14ac:dyDescent="0.2"/>
    <row r="16103" ht="12.75" customHeight="1" x14ac:dyDescent="0.2"/>
    <row r="16104" ht="12.75" customHeight="1" x14ac:dyDescent="0.2"/>
    <row r="16105" ht="12.75" customHeight="1" x14ac:dyDescent="0.2"/>
    <row r="16106" ht="12.75" customHeight="1" x14ac:dyDescent="0.2"/>
    <row r="16107" ht="12.75" customHeight="1" x14ac:dyDescent="0.2"/>
    <row r="16108" ht="12.75" customHeight="1" x14ac:dyDescent="0.2"/>
    <row r="16109" ht="12.75" customHeight="1" x14ac:dyDescent="0.2"/>
    <row r="16110" ht="12.75" customHeight="1" x14ac:dyDescent="0.2"/>
    <row r="16111" ht="12.75" customHeight="1" x14ac:dyDescent="0.2"/>
    <row r="16112" ht="12.75" customHeight="1" x14ac:dyDescent="0.2"/>
    <row r="16113" ht="12.75" customHeight="1" x14ac:dyDescent="0.2"/>
    <row r="16114" ht="12.75" customHeight="1" x14ac:dyDescent="0.2"/>
    <row r="16115" ht="12.75" customHeight="1" x14ac:dyDescent="0.2"/>
    <row r="16116" ht="12.75" customHeight="1" x14ac:dyDescent="0.2"/>
    <row r="16117" ht="12.75" customHeight="1" x14ac:dyDescent="0.2"/>
    <row r="16118" ht="12.75" customHeight="1" x14ac:dyDescent="0.2"/>
    <row r="16119" ht="12.75" customHeight="1" x14ac:dyDescent="0.2"/>
    <row r="16120" ht="12.75" customHeight="1" x14ac:dyDescent="0.2"/>
    <row r="16121" ht="12.75" customHeight="1" x14ac:dyDescent="0.2"/>
    <row r="16122" ht="12.75" customHeight="1" x14ac:dyDescent="0.2"/>
    <row r="16123" ht="12.75" customHeight="1" x14ac:dyDescent="0.2"/>
    <row r="16124" ht="12.75" customHeight="1" x14ac:dyDescent="0.2"/>
    <row r="16125" ht="12.75" customHeight="1" x14ac:dyDescent="0.2"/>
    <row r="16126" ht="12.75" customHeight="1" x14ac:dyDescent="0.2"/>
    <row r="16127" ht="12.75" customHeight="1" x14ac:dyDescent="0.2"/>
    <row r="16128" ht="12.75" customHeight="1" x14ac:dyDescent="0.2"/>
    <row r="16129" ht="12.75" customHeight="1" x14ac:dyDescent="0.2"/>
    <row r="16130" ht="12.75" customHeight="1" x14ac:dyDescent="0.2"/>
    <row r="16131" ht="12.75" customHeight="1" x14ac:dyDescent="0.2"/>
    <row r="16132" ht="12.75" customHeight="1" x14ac:dyDescent="0.2"/>
    <row r="16133" ht="12.75" customHeight="1" x14ac:dyDescent="0.2"/>
    <row r="16134" ht="12.75" customHeight="1" x14ac:dyDescent="0.2"/>
    <row r="16135" ht="12.75" customHeight="1" x14ac:dyDescent="0.2"/>
    <row r="16136" ht="12.75" customHeight="1" x14ac:dyDescent="0.2"/>
    <row r="16137" ht="12.75" customHeight="1" x14ac:dyDescent="0.2"/>
    <row r="16138" ht="12.75" customHeight="1" x14ac:dyDescent="0.2"/>
    <row r="16139" ht="12.75" customHeight="1" x14ac:dyDescent="0.2"/>
    <row r="16140" ht="12.75" customHeight="1" x14ac:dyDescent="0.2"/>
    <row r="16141" ht="12.75" customHeight="1" x14ac:dyDescent="0.2"/>
    <row r="16142" ht="12.75" customHeight="1" x14ac:dyDescent="0.2"/>
    <row r="16143" ht="12.75" customHeight="1" x14ac:dyDescent="0.2"/>
    <row r="16144" ht="12.75" customHeight="1" x14ac:dyDescent="0.2"/>
    <row r="16145" ht="12.75" customHeight="1" x14ac:dyDescent="0.2"/>
    <row r="16146" ht="12.75" customHeight="1" x14ac:dyDescent="0.2"/>
    <row r="16147" ht="12.75" customHeight="1" x14ac:dyDescent="0.2"/>
    <row r="16148" ht="12.75" customHeight="1" x14ac:dyDescent="0.2"/>
    <row r="16149" ht="12.75" customHeight="1" x14ac:dyDescent="0.2"/>
    <row r="16150" ht="12.75" customHeight="1" x14ac:dyDescent="0.2"/>
    <row r="16151" ht="12.75" customHeight="1" x14ac:dyDescent="0.2"/>
    <row r="16152" ht="12.75" customHeight="1" x14ac:dyDescent="0.2"/>
    <row r="16153" ht="12.75" customHeight="1" x14ac:dyDescent="0.2"/>
    <row r="16154" ht="12.75" customHeight="1" x14ac:dyDescent="0.2"/>
    <row r="16155" ht="12.75" customHeight="1" x14ac:dyDescent="0.2"/>
    <row r="16156" ht="12.75" customHeight="1" x14ac:dyDescent="0.2"/>
    <row r="16157" ht="12.75" customHeight="1" x14ac:dyDescent="0.2"/>
    <row r="16158" ht="12.75" customHeight="1" x14ac:dyDescent="0.2"/>
    <row r="16159" ht="12.75" customHeight="1" x14ac:dyDescent="0.2"/>
    <row r="16160" ht="12.75" customHeight="1" x14ac:dyDescent="0.2"/>
    <row r="16161" ht="12.75" customHeight="1" x14ac:dyDescent="0.2"/>
    <row r="16162" ht="12.75" customHeight="1" x14ac:dyDescent="0.2"/>
    <row r="16163" ht="12.75" customHeight="1" x14ac:dyDescent="0.2"/>
    <row r="16164" ht="12.75" customHeight="1" x14ac:dyDescent="0.2"/>
    <row r="16165" ht="12.75" customHeight="1" x14ac:dyDescent="0.2"/>
    <row r="16166" ht="12.75" customHeight="1" x14ac:dyDescent="0.2"/>
    <row r="16167" ht="12.75" customHeight="1" x14ac:dyDescent="0.2"/>
    <row r="16168" ht="12.75" customHeight="1" x14ac:dyDescent="0.2"/>
    <row r="16169" ht="12.75" customHeight="1" x14ac:dyDescent="0.2"/>
    <row r="16170" ht="12.75" customHeight="1" x14ac:dyDescent="0.2"/>
    <row r="16171" ht="12.75" customHeight="1" x14ac:dyDescent="0.2"/>
    <row r="16172" ht="12.75" customHeight="1" x14ac:dyDescent="0.2"/>
    <row r="16173" ht="12.75" customHeight="1" x14ac:dyDescent="0.2"/>
    <row r="16174" ht="12.75" customHeight="1" x14ac:dyDescent="0.2"/>
    <row r="16175" ht="12.75" customHeight="1" x14ac:dyDescent="0.2"/>
    <row r="16176" ht="12.75" customHeight="1" x14ac:dyDescent="0.2"/>
    <row r="16177" ht="12.75" customHeight="1" x14ac:dyDescent="0.2"/>
    <row r="16178" ht="12.75" customHeight="1" x14ac:dyDescent="0.2"/>
    <row r="16179" ht="12.75" customHeight="1" x14ac:dyDescent="0.2"/>
    <row r="16180" ht="12.75" customHeight="1" x14ac:dyDescent="0.2"/>
    <row r="16181" ht="12.75" customHeight="1" x14ac:dyDescent="0.2"/>
    <row r="16182" ht="12.75" customHeight="1" x14ac:dyDescent="0.2"/>
    <row r="16183" ht="12.75" customHeight="1" x14ac:dyDescent="0.2"/>
    <row r="16184" ht="12.75" customHeight="1" x14ac:dyDescent="0.2"/>
    <row r="16185" ht="12.75" customHeight="1" x14ac:dyDescent="0.2"/>
    <row r="16186" ht="12.75" customHeight="1" x14ac:dyDescent="0.2"/>
    <row r="16187" ht="12.75" customHeight="1" x14ac:dyDescent="0.2"/>
    <row r="16188" ht="12.75" customHeight="1" x14ac:dyDescent="0.2"/>
    <row r="16189" ht="12.75" customHeight="1" x14ac:dyDescent="0.2"/>
    <row r="16190" ht="12.75" customHeight="1" x14ac:dyDescent="0.2"/>
    <row r="16191" ht="12.75" customHeight="1" x14ac:dyDescent="0.2"/>
    <row r="16192" ht="12.75" customHeight="1" x14ac:dyDescent="0.2"/>
    <row r="16193" ht="12.75" customHeight="1" x14ac:dyDescent="0.2"/>
    <row r="16194" ht="12.75" customHeight="1" x14ac:dyDescent="0.2"/>
    <row r="16195" ht="12.75" customHeight="1" x14ac:dyDescent="0.2"/>
    <row r="16196" ht="12.75" customHeight="1" x14ac:dyDescent="0.2"/>
    <row r="16197" ht="12.75" customHeight="1" x14ac:dyDescent="0.2"/>
    <row r="16198" ht="12.75" customHeight="1" x14ac:dyDescent="0.2"/>
    <row r="16199" ht="12.75" customHeight="1" x14ac:dyDescent="0.2"/>
    <row r="16200" ht="12.75" customHeight="1" x14ac:dyDescent="0.2"/>
    <row r="16201" ht="12.75" customHeight="1" x14ac:dyDescent="0.2"/>
    <row r="16202" ht="12.75" customHeight="1" x14ac:dyDescent="0.2"/>
    <row r="16203" ht="12.75" customHeight="1" x14ac:dyDescent="0.2"/>
    <row r="16204" ht="12.75" customHeight="1" x14ac:dyDescent="0.2"/>
    <row r="16205" ht="12.75" customHeight="1" x14ac:dyDescent="0.2"/>
    <row r="16206" ht="12.75" customHeight="1" x14ac:dyDescent="0.2"/>
    <row r="16207" ht="12.75" customHeight="1" x14ac:dyDescent="0.2"/>
    <row r="16208" ht="12.75" customHeight="1" x14ac:dyDescent="0.2"/>
    <row r="16209" ht="12.75" customHeight="1" x14ac:dyDescent="0.2"/>
    <row r="16210" ht="12.75" customHeight="1" x14ac:dyDescent="0.2"/>
    <row r="16211" ht="12.75" customHeight="1" x14ac:dyDescent="0.2"/>
    <row r="16212" ht="12.75" customHeight="1" x14ac:dyDescent="0.2"/>
    <row r="16213" ht="12.75" customHeight="1" x14ac:dyDescent="0.2"/>
    <row r="16214" ht="12.75" customHeight="1" x14ac:dyDescent="0.2"/>
    <row r="16215" ht="12.75" customHeight="1" x14ac:dyDescent="0.2"/>
    <row r="16216" ht="12.75" customHeight="1" x14ac:dyDescent="0.2"/>
    <row r="16217" ht="12.75" customHeight="1" x14ac:dyDescent="0.2"/>
    <row r="16218" ht="12.75" customHeight="1" x14ac:dyDescent="0.2"/>
    <row r="16219" ht="12.75" customHeight="1" x14ac:dyDescent="0.2"/>
    <row r="16220" ht="12.75" customHeight="1" x14ac:dyDescent="0.2"/>
    <row r="16221" ht="12.75" customHeight="1" x14ac:dyDescent="0.2"/>
    <row r="16222" ht="12.75" customHeight="1" x14ac:dyDescent="0.2"/>
    <row r="16223" ht="12.75" customHeight="1" x14ac:dyDescent="0.2"/>
    <row r="16224" ht="12.75" customHeight="1" x14ac:dyDescent="0.2"/>
    <row r="16225" ht="12.75" customHeight="1" x14ac:dyDescent="0.2"/>
    <row r="16226" ht="12.75" customHeight="1" x14ac:dyDescent="0.2"/>
    <row r="16227" ht="12.75" customHeight="1" x14ac:dyDescent="0.2"/>
    <row r="16228" ht="12.75" customHeight="1" x14ac:dyDescent="0.2"/>
    <row r="16229" ht="12.75" customHeight="1" x14ac:dyDescent="0.2"/>
    <row r="16230" ht="12.75" customHeight="1" x14ac:dyDescent="0.2"/>
    <row r="16231" ht="12.75" customHeight="1" x14ac:dyDescent="0.2"/>
    <row r="16232" ht="12.75" customHeight="1" x14ac:dyDescent="0.2"/>
    <row r="16233" ht="12.75" customHeight="1" x14ac:dyDescent="0.2"/>
    <row r="16234" ht="12.75" customHeight="1" x14ac:dyDescent="0.2"/>
    <row r="16235" ht="12.75" customHeight="1" x14ac:dyDescent="0.2"/>
    <row r="16236" ht="12.75" customHeight="1" x14ac:dyDescent="0.2"/>
    <row r="16237" ht="12.75" customHeight="1" x14ac:dyDescent="0.2"/>
    <row r="16238" ht="12.75" customHeight="1" x14ac:dyDescent="0.2"/>
    <row r="16239" ht="12.75" customHeight="1" x14ac:dyDescent="0.2"/>
    <row r="16240" ht="12.75" customHeight="1" x14ac:dyDescent="0.2"/>
    <row r="16241" ht="12.75" customHeight="1" x14ac:dyDescent="0.2"/>
    <row r="16242" ht="12.75" customHeight="1" x14ac:dyDescent="0.2"/>
    <row r="16243" ht="12.75" customHeight="1" x14ac:dyDescent="0.2"/>
    <row r="16244" ht="12.75" customHeight="1" x14ac:dyDescent="0.2"/>
    <row r="16245" ht="12.75" customHeight="1" x14ac:dyDescent="0.2"/>
    <row r="16246" ht="12.75" customHeight="1" x14ac:dyDescent="0.2"/>
    <row r="16247" ht="12.75" customHeight="1" x14ac:dyDescent="0.2"/>
    <row r="16248" ht="12.75" customHeight="1" x14ac:dyDescent="0.2"/>
    <row r="16249" ht="12.75" customHeight="1" x14ac:dyDescent="0.2"/>
    <row r="16250" ht="12.75" customHeight="1" x14ac:dyDescent="0.2"/>
    <row r="16251" ht="12.75" customHeight="1" x14ac:dyDescent="0.2"/>
    <row r="16252" ht="12.75" customHeight="1" x14ac:dyDescent="0.2"/>
    <row r="16253" ht="12.75" customHeight="1" x14ac:dyDescent="0.2"/>
    <row r="16254" ht="12.75" customHeight="1" x14ac:dyDescent="0.2"/>
    <row r="16255" ht="12.75" customHeight="1" x14ac:dyDescent="0.2"/>
    <row r="16256" ht="12.75" customHeight="1" x14ac:dyDescent="0.2"/>
    <row r="16257" ht="12.75" customHeight="1" x14ac:dyDescent="0.2"/>
    <row r="16258" ht="12.75" customHeight="1" x14ac:dyDescent="0.2"/>
    <row r="16259" ht="12.75" customHeight="1" x14ac:dyDescent="0.2"/>
    <row r="16260" ht="12.75" customHeight="1" x14ac:dyDescent="0.2"/>
    <row r="16261" ht="12.75" customHeight="1" x14ac:dyDescent="0.2"/>
    <row r="16262" ht="12.75" customHeight="1" x14ac:dyDescent="0.2"/>
    <row r="16263" ht="12.75" customHeight="1" x14ac:dyDescent="0.2"/>
    <row r="16264" ht="12.75" customHeight="1" x14ac:dyDescent="0.2"/>
    <row r="16265" ht="12.75" customHeight="1" x14ac:dyDescent="0.2"/>
    <row r="16266" ht="12.75" customHeight="1" x14ac:dyDescent="0.2"/>
    <row r="16267" ht="12.75" customHeight="1" x14ac:dyDescent="0.2"/>
    <row r="16268" ht="12.75" customHeight="1" x14ac:dyDescent="0.2"/>
    <row r="16269" ht="12.75" customHeight="1" x14ac:dyDescent="0.2"/>
    <row r="16270" ht="12.75" customHeight="1" x14ac:dyDescent="0.2"/>
    <row r="16271" ht="12.75" customHeight="1" x14ac:dyDescent="0.2"/>
    <row r="16272" ht="12.75" customHeight="1" x14ac:dyDescent="0.2"/>
    <row r="16273" ht="12.75" customHeight="1" x14ac:dyDescent="0.2"/>
    <row r="16274" ht="12.75" customHeight="1" x14ac:dyDescent="0.2"/>
    <row r="16275" ht="12.75" customHeight="1" x14ac:dyDescent="0.2"/>
    <row r="16276" ht="12.75" customHeight="1" x14ac:dyDescent="0.2"/>
    <row r="16277" ht="12.75" customHeight="1" x14ac:dyDescent="0.2"/>
    <row r="16278" ht="12.75" customHeight="1" x14ac:dyDescent="0.2"/>
    <row r="16279" ht="12.75" customHeight="1" x14ac:dyDescent="0.2"/>
    <row r="16280" ht="12.75" customHeight="1" x14ac:dyDescent="0.2"/>
    <row r="16281" ht="12.75" customHeight="1" x14ac:dyDescent="0.2"/>
    <row r="16282" ht="12.75" customHeight="1" x14ac:dyDescent="0.2"/>
    <row r="16283" ht="12.75" customHeight="1" x14ac:dyDescent="0.2"/>
    <row r="16284" ht="12.75" customHeight="1" x14ac:dyDescent="0.2"/>
    <row r="16285" ht="12.75" customHeight="1" x14ac:dyDescent="0.2"/>
    <row r="16286" ht="12.75" customHeight="1" x14ac:dyDescent="0.2"/>
    <row r="16287" ht="12.75" customHeight="1" x14ac:dyDescent="0.2"/>
    <row r="16288" ht="12.75" customHeight="1" x14ac:dyDescent="0.2"/>
    <row r="16289" ht="12.75" customHeight="1" x14ac:dyDescent="0.2"/>
    <row r="16290" ht="12.75" customHeight="1" x14ac:dyDescent="0.2"/>
    <row r="16291" ht="12.75" customHeight="1" x14ac:dyDescent="0.2"/>
    <row r="16292" ht="12.75" customHeight="1" x14ac:dyDescent="0.2"/>
    <row r="16293" ht="12.75" customHeight="1" x14ac:dyDescent="0.2"/>
    <row r="16294" ht="12.75" customHeight="1" x14ac:dyDescent="0.2"/>
    <row r="16295" ht="12.75" customHeight="1" x14ac:dyDescent="0.2"/>
    <row r="16296" ht="12.75" customHeight="1" x14ac:dyDescent="0.2"/>
    <row r="16297" ht="12.75" customHeight="1" x14ac:dyDescent="0.2"/>
    <row r="16298" ht="12.75" customHeight="1" x14ac:dyDescent="0.2"/>
    <row r="16299" ht="12.75" customHeight="1" x14ac:dyDescent="0.2"/>
    <row r="16300" ht="12.75" customHeight="1" x14ac:dyDescent="0.2"/>
    <row r="16301" ht="12.75" customHeight="1" x14ac:dyDescent="0.2"/>
    <row r="16302" ht="12.75" customHeight="1" x14ac:dyDescent="0.2"/>
    <row r="16303" ht="12.75" customHeight="1" x14ac:dyDescent="0.2"/>
    <row r="16304" ht="12.75" customHeight="1" x14ac:dyDescent="0.2"/>
    <row r="16305" ht="12.75" customHeight="1" x14ac:dyDescent="0.2"/>
    <row r="16306" ht="12.75" customHeight="1" x14ac:dyDescent="0.2"/>
    <row r="16307" ht="12.75" customHeight="1" x14ac:dyDescent="0.2"/>
    <row r="16308" ht="12.75" customHeight="1" x14ac:dyDescent="0.2"/>
    <row r="16309" ht="12.75" customHeight="1" x14ac:dyDescent="0.2"/>
    <row r="16310" ht="12.75" customHeight="1" x14ac:dyDescent="0.2"/>
    <row r="16311" ht="12.75" customHeight="1" x14ac:dyDescent="0.2"/>
    <row r="16312" ht="12.75" customHeight="1" x14ac:dyDescent="0.2"/>
    <row r="16313" ht="12.75" customHeight="1" x14ac:dyDescent="0.2"/>
    <row r="16314" ht="12.75" customHeight="1" x14ac:dyDescent="0.2"/>
    <row r="16315" ht="12.75" customHeight="1" x14ac:dyDescent="0.2"/>
    <row r="16316" ht="12.75" customHeight="1" x14ac:dyDescent="0.2"/>
    <row r="16317" ht="12.75" customHeight="1" x14ac:dyDescent="0.2"/>
    <row r="16318" ht="12.75" customHeight="1" x14ac:dyDescent="0.2"/>
    <row r="16319" ht="12.75" customHeight="1" x14ac:dyDescent="0.2"/>
    <row r="16320" ht="12.75" customHeight="1" x14ac:dyDescent="0.2"/>
    <row r="16321" ht="12.75" customHeight="1" x14ac:dyDescent="0.2"/>
    <row r="16322" ht="12.75" customHeight="1" x14ac:dyDescent="0.2"/>
    <row r="16323" ht="12.75" customHeight="1" x14ac:dyDescent="0.2"/>
    <row r="16324" ht="12.75" customHeight="1" x14ac:dyDescent="0.2"/>
    <row r="16325" ht="12.75" customHeight="1" x14ac:dyDescent="0.2"/>
    <row r="16326" ht="12.75" customHeight="1" x14ac:dyDescent="0.2"/>
    <row r="16327" ht="12.75" customHeight="1" x14ac:dyDescent="0.2"/>
    <row r="16328" ht="12.75" customHeight="1" x14ac:dyDescent="0.2"/>
    <row r="16329" ht="12.75" customHeight="1" x14ac:dyDescent="0.2"/>
    <row r="16330" ht="12.75" customHeight="1" x14ac:dyDescent="0.2"/>
    <row r="16331" ht="12.75" customHeight="1" x14ac:dyDescent="0.2"/>
    <row r="16332" ht="12.75" customHeight="1" x14ac:dyDescent="0.2"/>
    <row r="16333" ht="12.75" customHeight="1" x14ac:dyDescent="0.2"/>
    <row r="16334" ht="12.75" customHeight="1" x14ac:dyDescent="0.2"/>
    <row r="16335" ht="12.75" customHeight="1" x14ac:dyDescent="0.2"/>
    <row r="16336" ht="12.75" customHeight="1" x14ac:dyDescent="0.2"/>
    <row r="16337" ht="12.75" customHeight="1" x14ac:dyDescent="0.2"/>
    <row r="16338" ht="12.75" customHeight="1" x14ac:dyDescent="0.2"/>
    <row r="16339" ht="12.75" customHeight="1" x14ac:dyDescent="0.2"/>
    <row r="16340" ht="12.75" customHeight="1" x14ac:dyDescent="0.2"/>
    <row r="16341" ht="12.75" customHeight="1" x14ac:dyDescent="0.2"/>
    <row r="16342" ht="12.75" customHeight="1" x14ac:dyDescent="0.2"/>
    <row r="16343" ht="12.75" customHeight="1" x14ac:dyDescent="0.2"/>
    <row r="16344" ht="12.75" customHeight="1" x14ac:dyDescent="0.2"/>
    <row r="16345" ht="12.75" customHeight="1" x14ac:dyDescent="0.2"/>
    <row r="16346" ht="12.75" customHeight="1" x14ac:dyDescent="0.2"/>
    <row r="16347" ht="12.75" customHeight="1" x14ac:dyDescent="0.2"/>
    <row r="16348" ht="12.75" customHeight="1" x14ac:dyDescent="0.2"/>
    <row r="16349" ht="12.75" customHeight="1" x14ac:dyDescent="0.2"/>
    <row r="16350" ht="12.75" customHeight="1" x14ac:dyDescent="0.2"/>
    <row r="16351" ht="12.75" customHeight="1" x14ac:dyDescent="0.2"/>
    <row r="16352" ht="12.75" customHeight="1" x14ac:dyDescent="0.2"/>
    <row r="16353" ht="12.75" customHeight="1" x14ac:dyDescent="0.2"/>
    <row r="16354" ht="12.75" customHeight="1" x14ac:dyDescent="0.2"/>
    <row r="16355" ht="12.75" customHeight="1" x14ac:dyDescent="0.2"/>
    <row r="16356" ht="12.75" customHeight="1" x14ac:dyDescent="0.2"/>
    <row r="16357" ht="12.75" customHeight="1" x14ac:dyDescent="0.2"/>
    <row r="16358" ht="12.75" customHeight="1" x14ac:dyDescent="0.2"/>
    <row r="16359" ht="12.75" customHeight="1" x14ac:dyDescent="0.2"/>
    <row r="16360" ht="12.75" customHeight="1" x14ac:dyDescent="0.2"/>
    <row r="16361" ht="12.75" customHeight="1" x14ac:dyDescent="0.2"/>
    <row r="16362" ht="12.75" customHeight="1" x14ac:dyDescent="0.2"/>
    <row r="16363" ht="12.75" customHeight="1" x14ac:dyDescent="0.2"/>
    <row r="16364" ht="12.75" customHeight="1" x14ac:dyDescent="0.2"/>
    <row r="16365" ht="12.75" customHeight="1" x14ac:dyDescent="0.2"/>
    <row r="16366" ht="12.75" customHeight="1" x14ac:dyDescent="0.2"/>
    <row r="16367" ht="12.75" customHeight="1" x14ac:dyDescent="0.2"/>
    <row r="16368" ht="12.75" customHeight="1" x14ac:dyDescent="0.2"/>
    <row r="16369" ht="12.75" customHeight="1" x14ac:dyDescent="0.2"/>
    <row r="16370" ht="12.75" customHeight="1" x14ac:dyDescent="0.2"/>
    <row r="16371" ht="12.75" customHeight="1" x14ac:dyDescent="0.2"/>
    <row r="16372" ht="12.75" customHeight="1" x14ac:dyDescent="0.2"/>
    <row r="16373" ht="12.75" customHeight="1" x14ac:dyDescent="0.2"/>
    <row r="16374" ht="12.75" customHeight="1" x14ac:dyDescent="0.2"/>
    <row r="16375" ht="12.75" customHeight="1" x14ac:dyDescent="0.2"/>
    <row r="16376" ht="12.75" customHeight="1" x14ac:dyDescent="0.2"/>
    <row r="16377" ht="12.75" customHeight="1" x14ac:dyDescent="0.2"/>
    <row r="16378" ht="12.75" customHeight="1" x14ac:dyDescent="0.2"/>
    <row r="16379" ht="12.75" customHeight="1" x14ac:dyDescent="0.2"/>
    <row r="16380" ht="12.75" customHeight="1" x14ac:dyDescent="0.2"/>
    <row r="16381" ht="12.75" customHeight="1" x14ac:dyDescent="0.2"/>
    <row r="16382" ht="12.75" customHeight="1" x14ac:dyDescent="0.2"/>
    <row r="16383" ht="12.75" customHeight="1" x14ac:dyDescent="0.2"/>
    <row r="16384" ht="12.75" customHeight="1" x14ac:dyDescent="0.2"/>
    <row r="16385" ht="12.75" customHeight="1" x14ac:dyDescent="0.2"/>
    <row r="16386" ht="12.75" customHeight="1" x14ac:dyDescent="0.2"/>
    <row r="16387" ht="12.75" customHeight="1" x14ac:dyDescent="0.2"/>
    <row r="16388" ht="12.75" customHeight="1" x14ac:dyDescent="0.2"/>
    <row r="16389" ht="12.75" customHeight="1" x14ac:dyDescent="0.2"/>
    <row r="16390" ht="12.75" customHeight="1" x14ac:dyDescent="0.2"/>
    <row r="16391" ht="12.75" customHeight="1" x14ac:dyDescent="0.2"/>
    <row r="16392" ht="12.75" customHeight="1" x14ac:dyDescent="0.2"/>
    <row r="16393" ht="12.75" customHeight="1" x14ac:dyDescent="0.2"/>
    <row r="16394" ht="12.75" customHeight="1" x14ac:dyDescent="0.2"/>
    <row r="16395" ht="12.75" customHeight="1" x14ac:dyDescent="0.2"/>
    <row r="16396" ht="12.75" customHeight="1" x14ac:dyDescent="0.2"/>
    <row r="16397" ht="12.75" customHeight="1" x14ac:dyDescent="0.2"/>
    <row r="16398" ht="12.75" customHeight="1" x14ac:dyDescent="0.2"/>
    <row r="16399" ht="12.75" customHeight="1" x14ac:dyDescent="0.2"/>
    <row r="16400" ht="12.75" customHeight="1" x14ac:dyDescent="0.2"/>
    <row r="16401" ht="12.75" customHeight="1" x14ac:dyDescent="0.2"/>
    <row r="16402" ht="12.75" customHeight="1" x14ac:dyDescent="0.2"/>
    <row r="16403" ht="12.75" customHeight="1" x14ac:dyDescent="0.2"/>
    <row r="16404" ht="12.75" customHeight="1" x14ac:dyDescent="0.2"/>
    <row r="16405" ht="12.75" customHeight="1" x14ac:dyDescent="0.2"/>
    <row r="16406" ht="12.75" customHeight="1" x14ac:dyDescent="0.2"/>
    <row r="16407" ht="12.75" customHeight="1" x14ac:dyDescent="0.2"/>
    <row r="16408" ht="12.75" customHeight="1" x14ac:dyDescent="0.2"/>
    <row r="16409" ht="12.75" customHeight="1" x14ac:dyDescent="0.2"/>
    <row r="16410" ht="12.75" customHeight="1" x14ac:dyDescent="0.2"/>
    <row r="16411" ht="12.75" customHeight="1" x14ac:dyDescent="0.2"/>
    <row r="16412" ht="12.75" customHeight="1" x14ac:dyDescent="0.2"/>
    <row r="16413" ht="12.75" customHeight="1" x14ac:dyDescent="0.2"/>
    <row r="16414" ht="12.75" customHeight="1" x14ac:dyDescent="0.2"/>
    <row r="16415" ht="12.75" customHeight="1" x14ac:dyDescent="0.2"/>
    <row r="16416" ht="12.75" customHeight="1" x14ac:dyDescent="0.2"/>
    <row r="16417" ht="12.75" customHeight="1" x14ac:dyDescent="0.2"/>
    <row r="16418" ht="12.75" customHeight="1" x14ac:dyDescent="0.2"/>
    <row r="16419" ht="12.75" customHeight="1" x14ac:dyDescent="0.2"/>
    <row r="16420" ht="12.75" customHeight="1" x14ac:dyDescent="0.2"/>
    <row r="16421" ht="12.75" customHeight="1" x14ac:dyDescent="0.2"/>
    <row r="16422" ht="12.75" customHeight="1" x14ac:dyDescent="0.2"/>
    <row r="16423" ht="12.75" customHeight="1" x14ac:dyDescent="0.2"/>
    <row r="16424" ht="12.75" customHeight="1" x14ac:dyDescent="0.2"/>
    <row r="16425" ht="12.75" customHeight="1" x14ac:dyDescent="0.2"/>
    <row r="16426" ht="12.75" customHeight="1" x14ac:dyDescent="0.2"/>
    <row r="16427" ht="12.75" customHeight="1" x14ac:dyDescent="0.2"/>
    <row r="16428" ht="12.75" customHeight="1" x14ac:dyDescent="0.2"/>
    <row r="16429" ht="12.75" customHeight="1" x14ac:dyDescent="0.2"/>
    <row r="16430" ht="12.75" customHeight="1" x14ac:dyDescent="0.2"/>
    <row r="16431" ht="12.75" customHeight="1" x14ac:dyDescent="0.2"/>
    <row r="16432" ht="12.75" customHeight="1" x14ac:dyDescent="0.2"/>
    <row r="16433" ht="12.75" customHeight="1" x14ac:dyDescent="0.2"/>
    <row r="16434" ht="12.75" customHeight="1" x14ac:dyDescent="0.2"/>
    <row r="16435" ht="12.75" customHeight="1" x14ac:dyDescent="0.2"/>
    <row r="16436" ht="12.75" customHeight="1" x14ac:dyDescent="0.2"/>
    <row r="16437" ht="12.75" customHeight="1" x14ac:dyDescent="0.2"/>
    <row r="16438" ht="12.75" customHeight="1" x14ac:dyDescent="0.2"/>
    <row r="16439" ht="12.75" customHeight="1" x14ac:dyDescent="0.2"/>
    <row r="16440" ht="12.75" customHeight="1" x14ac:dyDescent="0.2"/>
    <row r="16441" ht="12.75" customHeight="1" x14ac:dyDescent="0.2"/>
    <row r="16442" ht="12.75" customHeight="1" x14ac:dyDescent="0.2"/>
    <row r="16443" ht="12.75" customHeight="1" x14ac:dyDescent="0.2"/>
    <row r="16444" ht="12.75" customHeight="1" x14ac:dyDescent="0.2"/>
    <row r="16445" ht="12.75" customHeight="1" x14ac:dyDescent="0.2"/>
    <row r="16446" ht="12.75" customHeight="1" x14ac:dyDescent="0.2"/>
    <row r="16447" ht="12.75" customHeight="1" x14ac:dyDescent="0.2"/>
    <row r="16448" ht="12.75" customHeight="1" x14ac:dyDescent="0.2"/>
    <row r="16449" ht="12.75" customHeight="1" x14ac:dyDescent="0.2"/>
    <row r="16450" ht="12.75" customHeight="1" x14ac:dyDescent="0.2"/>
    <row r="16451" ht="12.75" customHeight="1" x14ac:dyDescent="0.2"/>
    <row r="16452" ht="12.75" customHeight="1" x14ac:dyDescent="0.2"/>
    <row r="16453" ht="12.75" customHeight="1" x14ac:dyDescent="0.2"/>
    <row r="16454" ht="12.75" customHeight="1" x14ac:dyDescent="0.2"/>
    <row r="16455" ht="12.75" customHeight="1" x14ac:dyDescent="0.2"/>
    <row r="16456" ht="12.75" customHeight="1" x14ac:dyDescent="0.2"/>
    <row r="16457" ht="12.75" customHeight="1" x14ac:dyDescent="0.2"/>
    <row r="16458" ht="12.75" customHeight="1" x14ac:dyDescent="0.2"/>
    <row r="16459" ht="12.75" customHeight="1" x14ac:dyDescent="0.2"/>
    <row r="16460" ht="12.75" customHeight="1" x14ac:dyDescent="0.2"/>
    <row r="16461" ht="12.75" customHeight="1" x14ac:dyDescent="0.2"/>
    <row r="16462" ht="12.75" customHeight="1" x14ac:dyDescent="0.2"/>
    <row r="16463" ht="12.75" customHeight="1" x14ac:dyDescent="0.2"/>
    <row r="16464" ht="12.75" customHeight="1" x14ac:dyDescent="0.2"/>
    <row r="16465" ht="12.75" customHeight="1" x14ac:dyDescent="0.2"/>
    <row r="16466" ht="12.75" customHeight="1" x14ac:dyDescent="0.2"/>
    <row r="16467" ht="12.75" customHeight="1" x14ac:dyDescent="0.2"/>
    <row r="16468" ht="12.75" customHeight="1" x14ac:dyDescent="0.2"/>
    <row r="16469" ht="12.75" customHeight="1" x14ac:dyDescent="0.2"/>
    <row r="16470" ht="12.75" customHeight="1" x14ac:dyDescent="0.2"/>
    <row r="16471" ht="12.75" customHeight="1" x14ac:dyDescent="0.2"/>
    <row r="16472" ht="12.75" customHeight="1" x14ac:dyDescent="0.2"/>
    <row r="16473" ht="12.75" customHeight="1" x14ac:dyDescent="0.2"/>
    <row r="16474" ht="12.75" customHeight="1" x14ac:dyDescent="0.2"/>
    <row r="16475" ht="12.75" customHeight="1" x14ac:dyDescent="0.2"/>
    <row r="16476" ht="12.75" customHeight="1" x14ac:dyDescent="0.2"/>
    <row r="16477" ht="12.75" customHeight="1" x14ac:dyDescent="0.2"/>
    <row r="16478" ht="12.75" customHeight="1" x14ac:dyDescent="0.2"/>
    <row r="16479" ht="12.75" customHeight="1" x14ac:dyDescent="0.2"/>
    <row r="16480" ht="12.75" customHeight="1" x14ac:dyDescent="0.2"/>
    <row r="16481" ht="12.75" customHeight="1" x14ac:dyDescent="0.2"/>
    <row r="16482" ht="12.75" customHeight="1" x14ac:dyDescent="0.2"/>
    <row r="16483" ht="12.75" customHeight="1" x14ac:dyDescent="0.2"/>
    <row r="16484" ht="12.75" customHeight="1" x14ac:dyDescent="0.2"/>
    <row r="16485" ht="12.75" customHeight="1" x14ac:dyDescent="0.2"/>
    <row r="16486" ht="12.75" customHeight="1" x14ac:dyDescent="0.2"/>
    <row r="16487" ht="12.75" customHeight="1" x14ac:dyDescent="0.2"/>
    <row r="16488" ht="12.75" customHeight="1" x14ac:dyDescent="0.2"/>
    <row r="16489" ht="12.75" customHeight="1" x14ac:dyDescent="0.2"/>
    <row r="16490" ht="12.75" customHeight="1" x14ac:dyDescent="0.2"/>
    <row r="16491" ht="12.75" customHeight="1" x14ac:dyDescent="0.2"/>
    <row r="16492" ht="12.75" customHeight="1" x14ac:dyDescent="0.2"/>
    <row r="16493" ht="12.75" customHeight="1" x14ac:dyDescent="0.2"/>
    <row r="16494" ht="12.75" customHeight="1" x14ac:dyDescent="0.2"/>
    <row r="16495" ht="12.75" customHeight="1" x14ac:dyDescent="0.2"/>
    <row r="16496" ht="12.75" customHeight="1" x14ac:dyDescent="0.2"/>
    <row r="16497" ht="12.75" customHeight="1" x14ac:dyDescent="0.2"/>
    <row r="16498" ht="12.75" customHeight="1" x14ac:dyDescent="0.2"/>
    <row r="16499" ht="12.75" customHeight="1" x14ac:dyDescent="0.2"/>
    <row r="16500" ht="12.75" customHeight="1" x14ac:dyDescent="0.2"/>
    <row r="16501" ht="12.75" customHeight="1" x14ac:dyDescent="0.2"/>
    <row r="16502" ht="12.75" customHeight="1" x14ac:dyDescent="0.2"/>
    <row r="16503" ht="12.75" customHeight="1" x14ac:dyDescent="0.2"/>
    <row r="16504" ht="12.75" customHeight="1" x14ac:dyDescent="0.2"/>
    <row r="16505" ht="12.75" customHeight="1" x14ac:dyDescent="0.2"/>
    <row r="16506" ht="12.75" customHeight="1" x14ac:dyDescent="0.2"/>
    <row r="16507" ht="12.75" customHeight="1" x14ac:dyDescent="0.2"/>
    <row r="16508" ht="12.75" customHeight="1" x14ac:dyDescent="0.2"/>
    <row r="16509" ht="12.75" customHeight="1" x14ac:dyDescent="0.2"/>
    <row r="16510" ht="12.75" customHeight="1" x14ac:dyDescent="0.2"/>
    <row r="16511" ht="12.75" customHeight="1" x14ac:dyDescent="0.2"/>
    <row r="16512" ht="12.75" customHeight="1" x14ac:dyDescent="0.2"/>
    <row r="16513" ht="12.75" customHeight="1" x14ac:dyDescent="0.2"/>
    <row r="16514" ht="12.75" customHeight="1" x14ac:dyDescent="0.2"/>
    <row r="16515" ht="12.75" customHeight="1" x14ac:dyDescent="0.2"/>
    <row r="16516" ht="12.75" customHeight="1" x14ac:dyDescent="0.2"/>
    <row r="16517" ht="12.75" customHeight="1" x14ac:dyDescent="0.2"/>
    <row r="16518" ht="12.75" customHeight="1" x14ac:dyDescent="0.2"/>
    <row r="16519" ht="12.75" customHeight="1" x14ac:dyDescent="0.2"/>
    <row r="16520" ht="12.75" customHeight="1" x14ac:dyDescent="0.2"/>
    <row r="16521" ht="12.75" customHeight="1" x14ac:dyDescent="0.2"/>
    <row r="16522" ht="12.75" customHeight="1" x14ac:dyDescent="0.2"/>
    <row r="16523" ht="12.75" customHeight="1" x14ac:dyDescent="0.2"/>
    <row r="16524" ht="12.75" customHeight="1" x14ac:dyDescent="0.2"/>
    <row r="16525" ht="12.75" customHeight="1" x14ac:dyDescent="0.2"/>
    <row r="16526" ht="12.75" customHeight="1" x14ac:dyDescent="0.2"/>
    <row r="16527" ht="12.75" customHeight="1" x14ac:dyDescent="0.2"/>
    <row r="16528" ht="12.75" customHeight="1" x14ac:dyDescent="0.2"/>
    <row r="16529" ht="12.75" customHeight="1" x14ac:dyDescent="0.2"/>
    <row r="16530" ht="12.75" customHeight="1" x14ac:dyDescent="0.2"/>
    <row r="16531" ht="12.75" customHeight="1" x14ac:dyDescent="0.2"/>
    <row r="16532" ht="12.75" customHeight="1" x14ac:dyDescent="0.2"/>
    <row r="16533" ht="12.75" customHeight="1" x14ac:dyDescent="0.2"/>
    <row r="16534" ht="12.75" customHeight="1" x14ac:dyDescent="0.2"/>
    <row r="16535" ht="12.75" customHeight="1" x14ac:dyDescent="0.2"/>
    <row r="16536" ht="12.75" customHeight="1" x14ac:dyDescent="0.2"/>
    <row r="16537" ht="12.75" customHeight="1" x14ac:dyDescent="0.2"/>
    <row r="16538" ht="12.75" customHeight="1" x14ac:dyDescent="0.2"/>
    <row r="16539" ht="12.75" customHeight="1" x14ac:dyDescent="0.2"/>
    <row r="16540" ht="12.75" customHeight="1" x14ac:dyDescent="0.2"/>
    <row r="16541" ht="12.75" customHeight="1" x14ac:dyDescent="0.2"/>
    <row r="16542" ht="12.75" customHeight="1" x14ac:dyDescent="0.2"/>
    <row r="16543" ht="12.75" customHeight="1" x14ac:dyDescent="0.2"/>
    <row r="16544" ht="12.75" customHeight="1" x14ac:dyDescent="0.2"/>
    <row r="16545" ht="12.75" customHeight="1" x14ac:dyDescent="0.2"/>
    <row r="16546" ht="12.75" customHeight="1" x14ac:dyDescent="0.2"/>
    <row r="16547" ht="12.75" customHeight="1" x14ac:dyDescent="0.2"/>
    <row r="16548" ht="12.75" customHeight="1" x14ac:dyDescent="0.2"/>
    <row r="16549" ht="12.75" customHeight="1" x14ac:dyDescent="0.2"/>
    <row r="16550" ht="12.75" customHeight="1" x14ac:dyDescent="0.2"/>
    <row r="16551" ht="12.75" customHeight="1" x14ac:dyDescent="0.2"/>
    <row r="16552" ht="12.75" customHeight="1" x14ac:dyDescent="0.2"/>
    <row r="16553" ht="12.75" customHeight="1" x14ac:dyDescent="0.2"/>
    <row r="16554" ht="12.75" customHeight="1" x14ac:dyDescent="0.2"/>
    <row r="16555" ht="12.75" customHeight="1" x14ac:dyDescent="0.2"/>
    <row r="16556" ht="12.75" customHeight="1" x14ac:dyDescent="0.2"/>
    <row r="16557" ht="12.75" customHeight="1" x14ac:dyDescent="0.2"/>
    <row r="16558" ht="12.75" customHeight="1" x14ac:dyDescent="0.2"/>
    <row r="16559" ht="12.75" customHeight="1" x14ac:dyDescent="0.2"/>
    <row r="16560" ht="12.75" customHeight="1" x14ac:dyDescent="0.2"/>
    <row r="16561" ht="12.75" customHeight="1" x14ac:dyDescent="0.2"/>
    <row r="16562" ht="12.75" customHeight="1" x14ac:dyDescent="0.2"/>
    <row r="16563" ht="12.75" customHeight="1" x14ac:dyDescent="0.2"/>
    <row r="16564" ht="12.75" customHeight="1" x14ac:dyDescent="0.2"/>
    <row r="16565" ht="12.75" customHeight="1" x14ac:dyDescent="0.2"/>
    <row r="16566" ht="12.75" customHeight="1" x14ac:dyDescent="0.2"/>
    <row r="16567" ht="12.75" customHeight="1" x14ac:dyDescent="0.2"/>
    <row r="16568" ht="12.75" customHeight="1" x14ac:dyDescent="0.2"/>
    <row r="16569" ht="12.75" customHeight="1" x14ac:dyDescent="0.2"/>
    <row r="16570" ht="12.75" customHeight="1" x14ac:dyDescent="0.2"/>
    <row r="16571" ht="12.75" customHeight="1" x14ac:dyDescent="0.2"/>
    <row r="16572" ht="12.75" customHeight="1" x14ac:dyDescent="0.2"/>
    <row r="16573" ht="12.75" customHeight="1" x14ac:dyDescent="0.2"/>
    <row r="16574" ht="12.75" customHeight="1" x14ac:dyDescent="0.2"/>
    <row r="16575" ht="12.75" customHeight="1" x14ac:dyDescent="0.2"/>
    <row r="16576" ht="12.75" customHeight="1" x14ac:dyDescent="0.2"/>
    <row r="16577" ht="12.75" customHeight="1" x14ac:dyDescent="0.2"/>
    <row r="16578" ht="12.75" customHeight="1" x14ac:dyDescent="0.2"/>
    <row r="16579" ht="12.75" customHeight="1" x14ac:dyDescent="0.2"/>
    <row r="16580" ht="12.75" customHeight="1" x14ac:dyDescent="0.2"/>
    <row r="16581" ht="12.75" customHeight="1" x14ac:dyDescent="0.2"/>
    <row r="16582" ht="12.75" customHeight="1" x14ac:dyDescent="0.2"/>
    <row r="16583" ht="12.75" customHeight="1" x14ac:dyDescent="0.2"/>
    <row r="16584" ht="12.75" customHeight="1" x14ac:dyDescent="0.2"/>
    <row r="16585" ht="12.75" customHeight="1" x14ac:dyDescent="0.2"/>
    <row r="16586" ht="12.75" customHeight="1" x14ac:dyDescent="0.2"/>
    <row r="16587" ht="12.75" customHeight="1" x14ac:dyDescent="0.2"/>
    <row r="16588" ht="12.75" customHeight="1" x14ac:dyDescent="0.2"/>
    <row r="16589" ht="12.75" customHeight="1" x14ac:dyDescent="0.2"/>
    <row r="16590" ht="12.75" customHeight="1" x14ac:dyDescent="0.2"/>
    <row r="16591" ht="12.75" customHeight="1" x14ac:dyDescent="0.2"/>
    <row r="16592" ht="12.75" customHeight="1" x14ac:dyDescent="0.2"/>
    <row r="16593" ht="12.75" customHeight="1" x14ac:dyDescent="0.2"/>
    <row r="16594" ht="12.75" customHeight="1" x14ac:dyDescent="0.2"/>
    <row r="16595" ht="12.75" customHeight="1" x14ac:dyDescent="0.2"/>
    <row r="16596" ht="12.75" customHeight="1" x14ac:dyDescent="0.2"/>
    <row r="16597" ht="12.75" customHeight="1" x14ac:dyDescent="0.2"/>
    <row r="16598" ht="12.75" customHeight="1" x14ac:dyDescent="0.2"/>
    <row r="16599" ht="12.75" customHeight="1" x14ac:dyDescent="0.2"/>
    <row r="16600" ht="12.75" customHeight="1" x14ac:dyDescent="0.2"/>
    <row r="16601" ht="12.75" customHeight="1" x14ac:dyDescent="0.2"/>
    <row r="16602" ht="12.75" customHeight="1" x14ac:dyDescent="0.2"/>
    <row r="16603" ht="12.75" customHeight="1" x14ac:dyDescent="0.2"/>
    <row r="16604" ht="12.75" customHeight="1" x14ac:dyDescent="0.2"/>
    <row r="16605" ht="12.75" customHeight="1" x14ac:dyDescent="0.2"/>
    <row r="16606" ht="12.75" customHeight="1" x14ac:dyDescent="0.2"/>
    <row r="16607" ht="12.75" customHeight="1" x14ac:dyDescent="0.2"/>
    <row r="16608" ht="12.75" customHeight="1" x14ac:dyDescent="0.2"/>
    <row r="16609" ht="12.75" customHeight="1" x14ac:dyDescent="0.2"/>
    <row r="16610" ht="12.75" customHeight="1" x14ac:dyDescent="0.2"/>
    <row r="16611" ht="12.75" customHeight="1" x14ac:dyDescent="0.2"/>
    <row r="16612" ht="12.75" customHeight="1" x14ac:dyDescent="0.2"/>
    <row r="16613" ht="12.75" customHeight="1" x14ac:dyDescent="0.2"/>
    <row r="16614" ht="12.75" customHeight="1" x14ac:dyDescent="0.2"/>
    <row r="16615" ht="12.75" customHeight="1" x14ac:dyDescent="0.2"/>
    <row r="16616" ht="12.75" customHeight="1" x14ac:dyDescent="0.2"/>
    <row r="16617" ht="12.75" customHeight="1" x14ac:dyDescent="0.2"/>
    <row r="16618" ht="12.75" customHeight="1" x14ac:dyDescent="0.2"/>
    <row r="16619" ht="12.75" customHeight="1" x14ac:dyDescent="0.2"/>
    <row r="16620" ht="12.75" customHeight="1" x14ac:dyDescent="0.2"/>
    <row r="16621" ht="12.75" customHeight="1" x14ac:dyDescent="0.2"/>
    <row r="16622" ht="12.75" customHeight="1" x14ac:dyDescent="0.2"/>
    <row r="16623" ht="12.75" customHeight="1" x14ac:dyDescent="0.2"/>
    <row r="16624" ht="12.75" customHeight="1" x14ac:dyDescent="0.2"/>
    <row r="16625" ht="12.75" customHeight="1" x14ac:dyDescent="0.2"/>
    <row r="16626" ht="12.75" customHeight="1" x14ac:dyDescent="0.2"/>
    <row r="16627" ht="12.75" customHeight="1" x14ac:dyDescent="0.2"/>
    <row r="16628" ht="12.75" customHeight="1" x14ac:dyDescent="0.2"/>
    <row r="16629" ht="12.75" customHeight="1" x14ac:dyDescent="0.2"/>
    <row r="16630" ht="12.75" customHeight="1" x14ac:dyDescent="0.2"/>
    <row r="16631" ht="12.75" customHeight="1" x14ac:dyDescent="0.2"/>
    <row r="16632" ht="12.75" customHeight="1" x14ac:dyDescent="0.2"/>
    <row r="16633" ht="12.75" customHeight="1" x14ac:dyDescent="0.2"/>
    <row r="16634" ht="12.75" customHeight="1" x14ac:dyDescent="0.2"/>
    <row r="16635" ht="12.75" customHeight="1" x14ac:dyDescent="0.2"/>
    <row r="16636" ht="12.75" customHeight="1" x14ac:dyDescent="0.2"/>
    <row r="16637" ht="12.75" customHeight="1" x14ac:dyDescent="0.2"/>
    <row r="16638" ht="12.75" customHeight="1" x14ac:dyDescent="0.2"/>
    <row r="16639" ht="12.75" customHeight="1" x14ac:dyDescent="0.2"/>
    <row r="16640" ht="12.75" customHeight="1" x14ac:dyDescent="0.2"/>
    <row r="16641" ht="12.75" customHeight="1" x14ac:dyDescent="0.2"/>
    <row r="16642" ht="12.75" customHeight="1" x14ac:dyDescent="0.2"/>
    <row r="16643" ht="12.75" customHeight="1" x14ac:dyDescent="0.2"/>
    <row r="16644" ht="12.75" customHeight="1" x14ac:dyDescent="0.2"/>
    <row r="16645" ht="12.75" customHeight="1" x14ac:dyDescent="0.2"/>
    <row r="16646" ht="12.75" customHeight="1" x14ac:dyDescent="0.2"/>
    <row r="16647" ht="12.75" customHeight="1" x14ac:dyDescent="0.2"/>
    <row r="16648" ht="12.75" customHeight="1" x14ac:dyDescent="0.2"/>
    <row r="16649" ht="12.75" customHeight="1" x14ac:dyDescent="0.2"/>
    <row r="16650" ht="12.75" customHeight="1" x14ac:dyDescent="0.2"/>
    <row r="16651" ht="12.75" customHeight="1" x14ac:dyDescent="0.2"/>
    <row r="16652" ht="12.75" customHeight="1" x14ac:dyDescent="0.2"/>
    <row r="16653" ht="12.75" customHeight="1" x14ac:dyDescent="0.2"/>
    <row r="16654" ht="12.75" customHeight="1" x14ac:dyDescent="0.2"/>
    <row r="16655" ht="12.75" customHeight="1" x14ac:dyDescent="0.2"/>
    <row r="16656" ht="12.75" customHeight="1" x14ac:dyDescent="0.2"/>
    <row r="16657" ht="12.75" customHeight="1" x14ac:dyDescent="0.2"/>
    <row r="16658" ht="12.75" customHeight="1" x14ac:dyDescent="0.2"/>
    <row r="16659" ht="12.75" customHeight="1" x14ac:dyDescent="0.2"/>
    <row r="16660" ht="12.75" customHeight="1" x14ac:dyDescent="0.2"/>
    <row r="16661" ht="12.75" customHeight="1" x14ac:dyDescent="0.2"/>
    <row r="16662" ht="12.75" customHeight="1" x14ac:dyDescent="0.2"/>
    <row r="16663" ht="12.75" customHeight="1" x14ac:dyDescent="0.2"/>
    <row r="16664" ht="12.75" customHeight="1" x14ac:dyDescent="0.2"/>
    <row r="16665" ht="12.75" customHeight="1" x14ac:dyDescent="0.2"/>
    <row r="16666" ht="12.75" customHeight="1" x14ac:dyDescent="0.2"/>
    <row r="16667" ht="12.75" customHeight="1" x14ac:dyDescent="0.2"/>
    <row r="16668" ht="12.75" customHeight="1" x14ac:dyDescent="0.2"/>
    <row r="16669" ht="12.75" customHeight="1" x14ac:dyDescent="0.2"/>
    <row r="16670" ht="12.75" customHeight="1" x14ac:dyDescent="0.2"/>
    <row r="16671" ht="12.75" customHeight="1" x14ac:dyDescent="0.2"/>
    <row r="16672" ht="12.75" customHeight="1" x14ac:dyDescent="0.2"/>
    <row r="16673" ht="12.75" customHeight="1" x14ac:dyDescent="0.2"/>
    <row r="16674" ht="12.75" customHeight="1" x14ac:dyDescent="0.2"/>
    <row r="16675" ht="12.75" customHeight="1" x14ac:dyDescent="0.2"/>
    <row r="16676" ht="12.75" customHeight="1" x14ac:dyDescent="0.2"/>
    <row r="16677" ht="12.75" customHeight="1" x14ac:dyDescent="0.2"/>
    <row r="16678" ht="12.75" customHeight="1" x14ac:dyDescent="0.2"/>
    <row r="16679" ht="12.75" customHeight="1" x14ac:dyDescent="0.2"/>
    <row r="16680" ht="12.75" customHeight="1" x14ac:dyDescent="0.2"/>
    <row r="16681" ht="12.75" customHeight="1" x14ac:dyDescent="0.2"/>
    <row r="16682" ht="12.75" customHeight="1" x14ac:dyDescent="0.2"/>
    <row r="16683" ht="12.75" customHeight="1" x14ac:dyDescent="0.2"/>
    <row r="16684" ht="12.75" customHeight="1" x14ac:dyDescent="0.2"/>
    <row r="16685" ht="12.75" customHeight="1" x14ac:dyDescent="0.2"/>
    <row r="16686" ht="12.75" customHeight="1" x14ac:dyDescent="0.2"/>
    <row r="16687" ht="12.75" customHeight="1" x14ac:dyDescent="0.2"/>
    <row r="16688" ht="12.75" customHeight="1" x14ac:dyDescent="0.2"/>
    <row r="16689" ht="12.75" customHeight="1" x14ac:dyDescent="0.2"/>
    <row r="16690" ht="12.75" customHeight="1" x14ac:dyDescent="0.2"/>
    <row r="16691" ht="12.75" customHeight="1" x14ac:dyDescent="0.2"/>
    <row r="16692" ht="12.75" customHeight="1" x14ac:dyDescent="0.2"/>
    <row r="16693" ht="12.75" customHeight="1" x14ac:dyDescent="0.2"/>
    <row r="16694" ht="12.75" customHeight="1" x14ac:dyDescent="0.2"/>
    <row r="16695" ht="12.75" customHeight="1" x14ac:dyDescent="0.2"/>
    <row r="16696" ht="12.75" customHeight="1" x14ac:dyDescent="0.2"/>
    <row r="16697" ht="12.75" customHeight="1" x14ac:dyDescent="0.2"/>
    <row r="16698" ht="12.75" customHeight="1" x14ac:dyDescent="0.2"/>
    <row r="16699" ht="12.75" customHeight="1" x14ac:dyDescent="0.2"/>
    <row r="16700" ht="12.75" customHeight="1" x14ac:dyDescent="0.2"/>
    <row r="16701" ht="12.75" customHeight="1" x14ac:dyDescent="0.2"/>
    <row r="16702" ht="12.75" customHeight="1" x14ac:dyDescent="0.2"/>
    <row r="16703" ht="12.75" customHeight="1" x14ac:dyDescent="0.2"/>
    <row r="16704" ht="12.75" customHeight="1" x14ac:dyDescent="0.2"/>
    <row r="16705" ht="12.75" customHeight="1" x14ac:dyDescent="0.2"/>
    <row r="16706" ht="12.75" customHeight="1" x14ac:dyDescent="0.2"/>
    <row r="16707" ht="12.75" customHeight="1" x14ac:dyDescent="0.2"/>
    <row r="16708" ht="12.75" customHeight="1" x14ac:dyDescent="0.2"/>
    <row r="16709" ht="12.75" customHeight="1" x14ac:dyDescent="0.2"/>
    <row r="16710" ht="12.75" customHeight="1" x14ac:dyDescent="0.2"/>
    <row r="16711" ht="12.75" customHeight="1" x14ac:dyDescent="0.2"/>
    <row r="16712" ht="12.75" customHeight="1" x14ac:dyDescent="0.2"/>
    <row r="16713" ht="12.75" customHeight="1" x14ac:dyDescent="0.2"/>
    <row r="16714" ht="12.75" customHeight="1" x14ac:dyDescent="0.2"/>
    <row r="16715" ht="12.75" customHeight="1" x14ac:dyDescent="0.2"/>
    <row r="16716" ht="12.75" customHeight="1" x14ac:dyDescent="0.2"/>
    <row r="16717" ht="12.75" customHeight="1" x14ac:dyDescent="0.2"/>
    <row r="16718" ht="12.75" customHeight="1" x14ac:dyDescent="0.2"/>
    <row r="16719" ht="12.75" customHeight="1" x14ac:dyDescent="0.2"/>
    <row r="16720" ht="12.75" customHeight="1" x14ac:dyDescent="0.2"/>
    <row r="16721" ht="12.75" customHeight="1" x14ac:dyDescent="0.2"/>
    <row r="16722" ht="12.75" customHeight="1" x14ac:dyDescent="0.2"/>
    <row r="16723" ht="12.75" customHeight="1" x14ac:dyDescent="0.2"/>
    <row r="16724" ht="12.75" customHeight="1" x14ac:dyDescent="0.2"/>
    <row r="16725" ht="12.75" customHeight="1" x14ac:dyDescent="0.2"/>
    <row r="16726" ht="12.75" customHeight="1" x14ac:dyDescent="0.2"/>
    <row r="16727" ht="12.75" customHeight="1" x14ac:dyDescent="0.2"/>
    <row r="16728" ht="12.75" customHeight="1" x14ac:dyDescent="0.2"/>
    <row r="16729" ht="12.75" customHeight="1" x14ac:dyDescent="0.2"/>
    <row r="16730" ht="12.75" customHeight="1" x14ac:dyDescent="0.2"/>
    <row r="16731" ht="12.75" customHeight="1" x14ac:dyDescent="0.2"/>
    <row r="16732" ht="12.75" customHeight="1" x14ac:dyDescent="0.2"/>
    <row r="16733" ht="12.75" customHeight="1" x14ac:dyDescent="0.2"/>
    <row r="16734" ht="12.75" customHeight="1" x14ac:dyDescent="0.2"/>
    <row r="16735" ht="12.75" customHeight="1" x14ac:dyDescent="0.2"/>
    <row r="16736" ht="12.75" customHeight="1" x14ac:dyDescent="0.2"/>
    <row r="16737" ht="12.75" customHeight="1" x14ac:dyDescent="0.2"/>
    <row r="16738" ht="12.75" customHeight="1" x14ac:dyDescent="0.2"/>
    <row r="16739" ht="12.75" customHeight="1" x14ac:dyDescent="0.2"/>
    <row r="16740" ht="12.75" customHeight="1" x14ac:dyDescent="0.2"/>
    <row r="16741" ht="12.75" customHeight="1" x14ac:dyDescent="0.2"/>
    <row r="16742" ht="12.75" customHeight="1" x14ac:dyDescent="0.2"/>
    <row r="16743" ht="12.75" customHeight="1" x14ac:dyDescent="0.2"/>
    <row r="16744" ht="12.75" customHeight="1" x14ac:dyDescent="0.2"/>
    <row r="16745" ht="12.75" customHeight="1" x14ac:dyDescent="0.2"/>
    <row r="16746" ht="12.75" customHeight="1" x14ac:dyDescent="0.2"/>
    <row r="16747" ht="12.75" customHeight="1" x14ac:dyDescent="0.2"/>
    <row r="16748" ht="12.75" customHeight="1" x14ac:dyDescent="0.2"/>
    <row r="16749" ht="12.75" customHeight="1" x14ac:dyDescent="0.2"/>
    <row r="16750" ht="12.75" customHeight="1" x14ac:dyDescent="0.2"/>
    <row r="16751" ht="12.75" customHeight="1" x14ac:dyDescent="0.2"/>
    <row r="16752" ht="12.75" customHeight="1" x14ac:dyDescent="0.2"/>
    <row r="16753" ht="12.75" customHeight="1" x14ac:dyDescent="0.2"/>
    <row r="16754" ht="12.75" customHeight="1" x14ac:dyDescent="0.2"/>
    <row r="16755" ht="12.75" customHeight="1" x14ac:dyDescent="0.2"/>
    <row r="16756" ht="12.75" customHeight="1" x14ac:dyDescent="0.2"/>
    <row r="16757" ht="12.75" customHeight="1" x14ac:dyDescent="0.2"/>
    <row r="16758" ht="12.75" customHeight="1" x14ac:dyDescent="0.2"/>
    <row r="16759" ht="12.75" customHeight="1" x14ac:dyDescent="0.2"/>
    <row r="16760" ht="12.75" customHeight="1" x14ac:dyDescent="0.2"/>
    <row r="16761" ht="12.75" customHeight="1" x14ac:dyDescent="0.2"/>
    <row r="16762" ht="12.75" customHeight="1" x14ac:dyDescent="0.2"/>
    <row r="16763" ht="12.75" customHeight="1" x14ac:dyDescent="0.2"/>
    <row r="16764" ht="12.75" customHeight="1" x14ac:dyDescent="0.2"/>
    <row r="16765" ht="12.75" customHeight="1" x14ac:dyDescent="0.2"/>
    <row r="16766" ht="12.75" customHeight="1" x14ac:dyDescent="0.2"/>
    <row r="16767" ht="12.75" customHeight="1" x14ac:dyDescent="0.2"/>
    <row r="16768" ht="12.75" customHeight="1" x14ac:dyDescent="0.2"/>
    <row r="16769" ht="12.75" customHeight="1" x14ac:dyDescent="0.2"/>
    <row r="16770" ht="12.75" customHeight="1" x14ac:dyDescent="0.2"/>
    <row r="16771" ht="12.75" customHeight="1" x14ac:dyDescent="0.2"/>
    <row r="16772" ht="12.75" customHeight="1" x14ac:dyDescent="0.2"/>
    <row r="16773" ht="12.75" customHeight="1" x14ac:dyDescent="0.2"/>
    <row r="16774" ht="12.75" customHeight="1" x14ac:dyDescent="0.2"/>
    <row r="16775" ht="12.75" customHeight="1" x14ac:dyDescent="0.2"/>
    <row r="16776" ht="12.75" customHeight="1" x14ac:dyDescent="0.2"/>
    <row r="16777" ht="12.75" customHeight="1" x14ac:dyDescent="0.2"/>
    <row r="16778" ht="12.75" customHeight="1" x14ac:dyDescent="0.2"/>
    <row r="16779" ht="12.75" customHeight="1" x14ac:dyDescent="0.2"/>
    <row r="16780" ht="12.75" customHeight="1" x14ac:dyDescent="0.2"/>
    <row r="16781" ht="12.75" customHeight="1" x14ac:dyDescent="0.2"/>
    <row r="16782" ht="12.75" customHeight="1" x14ac:dyDescent="0.2"/>
    <row r="16783" ht="12.75" customHeight="1" x14ac:dyDescent="0.2"/>
    <row r="16784" ht="12.75" customHeight="1" x14ac:dyDescent="0.2"/>
    <row r="16785" ht="12.75" customHeight="1" x14ac:dyDescent="0.2"/>
    <row r="16786" ht="12.75" customHeight="1" x14ac:dyDescent="0.2"/>
    <row r="16787" ht="12.75" customHeight="1" x14ac:dyDescent="0.2"/>
    <row r="16788" ht="12.75" customHeight="1" x14ac:dyDescent="0.2"/>
    <row r="16789" ht="12.75" customHeight="1" x14ac:dyDescent="0.2"/>
    <row r="16790" ht="12.75" customHeight="1" x14ac:dyDescent="0.2"/>
    <row r="16791" ht="12.75" customHeight="1" x14ac:dyDescent="0.2"/>
    <row r="16792" ht="12.75" customHeight="1" x14ac:dyDescent="0.2"/>
    <row r="16793" ht="12.75" customHeight="1" x14ac:dyDescent="0.2"/>
    <row r="16794" ht="12.75" customHeight="1" x14ac:dyDescent="0.2"/>
    <row r="16795" ht="12.75" customHeight="1" x14ac:dyDescent="0.2"/>
    <row r="16796" ht="12.75" customHeight="1" x14ac:dyDescent="0.2"/>
    <row r="16797" ht="12.75" customHeight="1" x14ac:dyDescent="0.2"/>
    <row r="16798" ht="12.75" customHeight="1" x14ac:dyDescent="0.2"/>
    <row r="16799" ht="12.75" customHeight="1" x14ac:dyDescent="0.2"/>
    <row r="16800" ht="12.75" customHeight="1" x14ac:dyDescent="0.2"/>
    <row r="16801" ht="12.75" customHeight="1" x14ac:dyDescent="0.2"/>
    <row r="16802" ht="12.75" customHeight="1" x14ac:dyDescent="0.2"/>
    <row r="16803" ht="12.75" customHeight="1" x14ac:dyDescent="0.2"/>
    <row r="16804" ht="12.75" customHeight="1" x14ac:dyDescent="0.2"/>
    <row r="16805" ht="12.75" customHeight="1" x14ac:dyDescent="0.2"/>
    <row r="16806" ht="12.75" customHeight="1" x14ac:dyDescent="0.2"/>
    <row r="16807" ht="12.75" customHeight="1" x14ac:dyDescent="0.2"/>
    <row r="16808" ht="12.75" customHeight="1" x14ac:dyDescent="0.2"/>
    <row r="16809" ht="12.75" customHeight="1" x14ac:dyDescent="0.2"/>
    <row r="16810" ht="12.75" customHeight="1" x14ac:dyDescent="0.2"/>
    <row r="16811" ht="12.75" customHeight="1" x14ac:dyDescent="0.2"/>
    <row r="16812" ht="12.75" customHeight="1" x14ac:dyDescent="0.2"/>
    <row r="16813" ht="12.75" customHeight="1" x14ac:dyDescent="0.2"/>
    <row r="16814" ht="12.75" customHeight="1" x14ac:dyDescent="0.2"/>
    <row r="16815" ht="12.75" customHeight="1" x14ac:dyDescent="0.2"/>
    <row r="16816" ht="12.75" customHeight="1" x14ac:dyDescent="0.2"/>
    <row r="16817" ht="12.75" customHeight="1" x14ac:dyDescent="0.2"/>
    <row r="16818" ht="12.75" customHeight="1" x14ac:dyDescent="0.2"/>
    <row r="16819" ht="12.75" customHeight="1" x14ac:dyDescent="0.2"/>
    <row r="16820" ht="12.75" customHeight="1" x14ac:dyDescent="0.2"/>
    <row r="16821" ht="12.75" customHeight="1" x14ac:dyDescent="0.2"/>
    <row r="16822" ht="12.75" customHeight="1" x14ac:dyDescent="0.2"/>
    <row r="16823" ht="12.75" customHeight="1" x14ac:dyDescent="0.2"/>
    <row r="16824" ht="12.75" customHeight="1" x14ac:dyDescent="0.2"/>
    <row r="16825" ht="12.75" customHeight="1" x14ac:dyDescent="0.2"/>
    <row r="16826" ht="12.75" customHeight="1" x14ac:dyDescent="0.2"/>
    <row r="16827" ht="12.75" customHeight="1" x14ac:dyDescent="0.2"/>
    <row r="16828" ht="12.75" customHeight="1" x14ac:dyDescent="0.2"/>
    <row r="16829" ht="12.75" customHeight="1" x14ac:dyDescent="0.2"/>
    <row r="16830" ht="12.75" customHeight="1" x14ac:dyDescent="0.2"/>
    <row r="16831" ht="12.75" customHeight="1" x14ac:dyDescent="0.2"/>
    <row r="16832" ht="12.75" customHeight="1" x14ac:dyDescent="0.2"/>
    <row r="16833" ht="12.75" customHeight="1" x14ac:dyDescent="0.2"/>
    <row r="16834" ht="12.75" customHeight="1" x14ac:dyDescent="0.2"/>
    <row r="16835" ht="12.75" customHeight="1" x14ac:dyDescent="0.2"/>
    <row r="16836" ht="12.75" customHeight="1" x14ac:dyDescent="0.2"/>
    <row r="16837" ht="12.75" customHeight="1" x14ac:dyDescent="0.2"/>
    <row r="16838" ht="12.75" customHeight="1" x14ac:dyDescent="0.2"/>
    <row r="16839" ht="12.75" customHeight="1" x14ac:dyDescent="0.2"/>
    <row r="16840" ht="12.75" customHeight="1" x14ac:dyDescent="0.2"/>
    <row r="16841" ht="12.75" customHeight="1" x14ac:dyDescent="0.2"/>
    <row r="16842" ht="12.75" customHeight="1" x14ac:dyDescent="0.2"/>
    <row r="16843" ht="12.75" customHeight="1" x14ac:dyDescent="0.2"/>
    <row r="16844" ht="12.75" customHeight="1" x14ac:dyDescent="0.2"/>
    <row r="16845" ht="12.75" customHeight="1" x14ac:dyDescent="0.2"/>
    <row r="16846" ht="12.75" customHeight="1" x14ac:dyDescent="0.2"/>
    <row r="16847" ht="12.75" customHeight="1" x14ac:dyDescent="0.2"/>
    <row r="16848" ht="12.75" customHeight="1" x14ac:dyDescent="0.2"/>
    <row r="16849" ht="12.75" customHeight="1" x14ac:dyDescent="0.2"/>
    <row r="16850" ht="12.75" customHeight="1" x14ac:dyDescent="0.2"/>
    <row r="16851" ht="12.75" customHeight="1" x14ac:dyDescent="0.2"/>
    <row r="16852" ht="12.75" customHeight="1" x14ac:dyDescent="0.2"/>
    <row r="16853" ht="12.75" customHeight="1" x14ac:dyDescent="0.2"/>
    <row r="16854" ht="12.75" customHeight="1" x14ac:dyDescent="0.2"/>
    <row r="16855" ht="12.75" customHeight="1" x14ac:dyDescent="0.2"/>
    <row r="16856" ht="12.75" customHeight="1" x14ac:dyDescent="0.2"/>
    <row r="16857" ht="12.75" customHeight="1" x14ac:dyDescent="0.2"/>
    <row r="16858" ht="12.75" customHeight="1" x14ac:dyDescent="0.2"/>
    <row r="16859" ht="12.75" customHeight="1" x14ac:dyDescent="0.2"/>
    <row r="16860" ht="12.75" customHeight="1" x14ac:dyDescent="0.2"/>
    <row r="16861" ht="12.75" customHeight="1" x14ac:dyDescent="0.2"/>
    <row r="16862" ht="12.75" customHeight="1" x14ac:dyDescent="0.2"/>
    <row r="16863" ht="12.75" customHeight="1" x14ac:dyDescent="0.2"/>
    <row r="16864" ht="12.75" customHeight="1" x14ac:dyDescent="0.2"/>
    <row r="16865" ht="12.75" customHeight="1" x14ac:dyDescent="0.2"/>
    <row r="16866" ht="12.75" customHeight="1" x14ac:dyDescent="0.2"/>
    <row r="16867" ht="12.75" customHeight="1" x14ac:dyDescent="0.2"/>
    <row r="16868" ht="12.75" customHeight="1" x14ac:dyDescent="0.2"/>
    <row r="16869" ht="12.75" customHeight="1" x14ac:dyDescent="0.2"/>
    <row r="16870" ht="12.75" customHeight="1" x14ac:dyDescent="0.2"/>
    <row r="16871" ht="12.75" customHeight="1" x14ac:dyDescent="0.2"/>
    <row r="16872" ht="12.75" customHeight="1" x14ac:dyDescent="0.2"/>
    <row r="16873" ht="12.75" customHeight="1" x14ac:dyDescent="0.2"/>
    <row r="16874" ht="12.75" customHeight="1" x14ac:dyDescent="0.2"/>
    <row r="16875" ht="12.75" customHeight="1" x14ac:dyDescent="0.2"/>
    <row r="16876" ht="12.75" customHeight="1" x14ac:dyDescent="0.2"/>
    <row r="16877" ht="12.75" customHeight="1" x14ac:dyDescent="0.2"/>
    <row r="16878" ht="12.75" customHeight="1" x14ac:dyDescent="0.2"/>
    <row r="16879" ht="12.75" customHeight="1" x14ac:dyDescent="0.2"/>
    <row r="16880" ht="12.75" customHeight="1" x14ac:dyDescent="0.2"/>
    <row r="16881" ht="12.75" customHeight="1" x14ac:dyDescent="0.2"/>
    <row r="16882" ht="12.75" customHeight="1" x14ac:dyDescent="0.2"/>
    <row r="16883" ht="12.75" customHeight="1" x14ac:dyDescent="0.2"/>
    <row r="16884" ht="12.75" customHeight="1" x14ac:dyDescent="0.2"/>
    <row r="16885" ht="12.75" customHeight="1" x14ac:dyDescent="0.2"/>
    <row r="16886" ht="12.75" customHeight="1" x14ac:dyDescent="0.2"/>
    <row r="16887" ht="12.75" customHeight="1" x14ac:dyDescent="0.2"/>
    <row r="16888" ht="12.75" customHeight="1" x14ac:dyDescent="0.2"/>
    <row r="16889" ht="12.75" customHeight="1" x14ac:dyDescent="0.2"/>
    <row r="16890" ht="12.75" customHeight="1" x14ac:dyDescent="0.2"/>
    <row r="16891" ht="12.75" customHeight="1" x14ac:dyDescent="0.2"/>
    <row r="16892" ht="12.75" customHeight="1" x14ac:dyDescent="0.2"/>
    <row r="16893" ht="12.75" customHeight="1" x14ac:dyDescent="0.2"/>
    <row r="16894" ht="12.75" customHeight="1" x14ac:dyDescent="0.2"/>
    <row r="16895" ht="12.75" customHeight="1" x14ac:dyDescent="0.2"/>
    <row r="16896" ht="12.75" customHeight="1" x14ac:dyDescent="0.2"/>
    <row r="16897" ht="12.75" customHeight="1" x14ac:dyDescent="0.2"/>
    <row r="16898" ht="12.75" customHeight="1" x14ac:dyDescent="0.2"/>
    <row r="16899" ht="12.75" customHeight="1" x14ac:dyDescent="0.2"/>
    <row r="16900" ht="12.75" customHeight="1" x14ac:dyDescent="0.2"/>
    <row r="16901" ht="12.75" customHeight="1" x14ac:dyDescent="0.2"/>
    <row r="16902" ht="12.75" customHeight="1" x14ac:dyDescent="0.2"/>
    <row r="16903" ht="12.75" customHeight="1" x14ac:dyDescent="0.2"/>
    <row r="16904" ht="12.75" customHeight="1" x14ac:dyDescent="0.2"/>
    <row r="16905" ht="12.75" customHeight="1" x14ac:dyDescent="0.2"/>
    <row r="16906" ht="12.75" customHeight="1" x14ac:dyDescent="0.2"/>
    <row r="16907" ht="12.75" customHeight="1" x14ac:dyDescent="0.2"/>
    <row r="16908" ht="12.75" customHeight="1" x14ac:dyDescent="0.2"/>
    <row r="16909" ht="12.75" customHeight="1" x14ac:dyDescent="0.2"/>
    <row r="16910" ht="12.75" customHeight="1" x14ac:dyDescent="0.2"/>
    <row r="16911" ht="12.75" customHeight="1" x14ac:dyDescent="0.2"/>
    <row r="16912" ht="12.75" customHeight="1" x14ac:dyDescent="0.2"/>
    <row r="16913" ht="12.75" customHeight="1" x14ac:dyDescent="0.2"/>
    <row r="16914" ht="12.75" customHeight="1" x14ac:dyDescent="0.2"/>
    <row r="16915" ht="12.75" customHeight="1" x14ac:dyDescent="0.2"/>
    <row r="16916" ht="12.75" customHeight="1" x14ac:dyDescent="0.2"/>
    <row r="16917" ht="12.75" customHeight="1" x14ac:dyDescent="0.2"/>
    <row r="16918" ht="12.75" customHeight="1" x14ac:dyDescent="0.2"/>
    <row r="16919" ht="12.75" customHeight="1" x14ac:dyDescent="0.2"/>
    <row r="16920" ht="12.75" customHeight="1" x14ac:dyDescent="0.2"/>
    <row r="16921" ht="12.75" customHeight="1" x14ac:dyDescent="0.2"/>
    <row r="16922" ht="12.75" customHeight="1" x14ac:dyDescent="0.2"/>
    <row r="16923" ht="12.75" customHeight="1" x14ac:dyDescent="0.2"/>
    <row r="16924" ht="12.75" customHeight="1" x14ac:dyDescent="0.2"/>
    <row r="16925" ht="12.75" customHeight="1" x14ac:dyDescent="0.2"/>
    <row r="16926" ht="12.75" customHeight="1" x14ac:dyDescent="0.2"/>
    <row r="16927" ht="12.75" customHeight="1" x14ac:dyDescent="0.2"/>
    <row r="16928" ht="12.75" customHeight="1" x14ac:dyDescent="0.2"/>
    <row r="16929" ht="12.75" customHeight="1" x14ac:dyDescent="0.2"/>
    <row r="16930" ht="12.75" customHeight="1" x14ac:dyDescent="0.2"/>
    <row r="16931" ht="12.75" customHeight="1" x14ac:dyDescent="0.2"/>
    <row r="16932" ht="12.75" customHeight="1" x14ac:dyDescent="0.2"/>
    <row r="16933" ht="12.75" customHeight="1" x14ac:dyDescent="0.2"/>
    <row r="16934" ht="12.75" customHeight="1" x14ac:dyDescent="0.2"/>
    <row r="16935" ht="12.75" customHeight="1" x14ac:dyDescent="0.2"/>
    <row r="16936" ht="12.75" customHeight="1" x14ac:dyDescent="0.2"/>
    <row r="16937" ht="12.75" customHeight="1" x14ac:dyDescent="0.2"/>
    <row r="16938" ht="12.75" customHeight="1" x14ac:dyDescent="0.2"/>
    <row r="16939" ht="12.75" customHeight="1" x14ac:dyDescent="0.2"/>
    <row r="16940" ht="12.75" customHeight="1" x14ac:dyDescent="0.2"/>
    <row r="16941" ht="12.75" customHeight="1" x14ac:dyDescent="0.2"/>
    <row r="16942" ht="12.75" customHeight="1" x14ac:dyDescent="0.2"/>
    <row r="16943" ht="12.75" customHeight="1" x14ac:dyDescent="0.2"/>
    <row r="16944" ht="12.75" customHeight="1" x14ac:dyDescent="0.2"/>
    <row r="16945" ht="12.75" customHeight="1" x14ac:dyDescent="0.2"/>
    <row r="16946" ht="12.75" customHeight="1" x14ac:dyDescent="0.2"/>
    <row r="16947" ht="12.75" customHeight="1" x14ac:dyDescent="0.2"/>
    <row r="16948" ht="12.75" customHeight="1" x14ac:dyDescent="0.2"/>
    <row r="16949" ht="12.75" customHeight="1" x14ac:dyDescent="0.2"/>
    <row r="16950" ht="12.75" customHeight="1" x14ac:dyDescent="0.2"/>
    <row r="16951" ht="12.75" customHeight="1" x14ac:dyDescent="0.2"/>
    <row r="16952" ht="12.75" customHeight="1" x14ac:dyDescent="0.2"/>
    <row r="16953" ht="12.75" customHeight="1" x14ac:dyDescent="0.2"/>
    <row r="16954" ht="12.75" customHeight="1" x14ac:dyDescent="0.2"/>
    <row r="16955" ht="12.75" customHeight="1" x14ac:dyDescent="0.2"/>
    <row r="16956" ht="12.75" customHeight="1" x14ac:dyDescent="0.2"/>
    <row r="16957" ht="12.75" customHeight="1" x14ac:dyDescent="0.2"/>
    <row r="16958" ht="12.75" customHeight="1" x14ac:dyDescent="0.2"/>
    <row r="16959" ht="12.75" customHeight="1" x14ac:dyDescent="0.2"/>
    <row r="16960" ht="12.75" customHeight="1" x14ac:dyDescent="0.2"/>
    <row r="16961" ht="12.75" customHeight="1" x14ac:dyDescent="0.2"/>
    <row r="16962" ht="12.75" customHeight="1" x14ac:dyDescent="0.2"/>
    <row r="16963" ht="12.75" customHeight="1" x14ac:dyDescent="0.2"/>
    <row r="16964" ht="12.75" customHeight="1" x14ac:dyDescent="0.2"/>
    <row r="16965" ht="12.75" customHeight="1" x14ac:dyDescent="0.2"/>
    <row r="16966" ht="12.75" customHeight="1" x14ac:dyDescent="0.2"/>
    <row r="16967" ht="12.75" customHeight="1" x14ac:dyDescent="0.2"/>
    <row r="16968" ht="12.75" customHeight="1" x14ac:dyDescent="0.2"/>
    <row r="16969" ht="12.75" customHeight="1" x14ac:dyDescent="0.2"/>
    <row r="16970" ht="12.75" customHeight="1" x14ac:dyDescent="0.2"/>
    <row r="16971" ht="12.75" customHeight="1" x14ac:dyDescent="0.2"/>
    <row r="16972" ht="12.75" customHeight="1" x14ac:dyDescent="0.2"/>
    <row r="16973" ht="12.75" customHeight="1" x14ac:dyDescent="0.2"/>
    <row r="16974" ht="12.75" customHeight="1" x14ac:dyDescent="0.2"/>
    <row r="16975" ht="12.75" customHeight="1" x14ac:dyDescent="0.2"/>
    <row r="16976" ht="12.75" customHeight="1" x14ac:dyDescent="0.2"/>
    <row r="16977" ht="12.75" customHeight="1" x14ac:dyDescent="0.2"/>
    <row r="16978" ht="12.75" customHeight="1" x14ac:dyDescent="0.2"/>
    <row r="16979" ht="12.75" customHeight="1" x14ac:dyDescent="0.2"/>
    <row r="16980" ht="12.75" customHeight="1" x14ac:dyDescent="0.2"/>
    <row r="16981" ht="12.75" customHeight="1" x14ac:dyDescent="0.2"/>
    <row r="16982" ht="12.75" customHeight="1" x14ac:dyDescent="0.2"/>
    <row r="16983" ht="12.75" customHeight="1" x14ac:dyDescent="0.2"/>
    <row r="16984" ht="12.75" customHeight="1" x14ac:dyDescent="0.2"/>
    <row r="16985" ht="12.75" customHeight="1" x14ac:dyDescent="0.2"/>
    <row r="16986" ht="12.75" customHeight="1" x14ac:dyDescent="0.2"/>
    <row r="16987" ht="12.75" customHeight="1" x14ac:dyDescent="0.2"/>
    <row r="16988" ht="12.75" customHeight="1" x14ac:dyDescent="0.2"/>
    <row r="16989" ht="12.75" customHeight="1" x14ac:dyDescent="0.2"/>
    <row r="16990" ht="12.75" customHeight="1" x14ac:dyDescent="0.2"/>
    <row r="16991" ht="12.75" customHeight="1" x14ac:dyDescent="0.2"/>
    <row r="16992" ht="12.75" customHeight="1" x14ac:dyDescent="0.2"/>
    <row r="16993" ht="12.75" customHeight="1" x14ac:dyDescent="0.2"/>
    <row r="16994" ht="12.75" customHeight="1" x14ac:dyDescent="0.2"/>
    <row r="16995" ht="12.75" customHeight="1" x14ac:dyDescent="0.2"/>
    <row r="16996" ht="12.75" customHeight="1" x14ac:dyDescent="0.2"/>
    <row r="16997" ht="12.75" customHeight="1" x14ac:dyDescent="0.2"/>
    <row r="16998" ht="12.75" customHeight="1" x14ac:dyDescent="0.2"/>
    <row r="16999" ht="12.75" customHeight="1" x14ac:dyDescent="0.2"/>
    <row r="17000" ht="12.75" customHeight="1" x14ac:dyDescent="0.2"/>
    <row r="17001" ht="12.75" customHeight="1" x14ac:dyDescent="0.2"/>
    <row r="17002" ht="12.75" customHeight="1" x14ac:dyDescent="0.2"/>
    <row r="17003" ht="12.75" customHeight="1" x14ac:dyDescent="0.2"/>
    <row r="17004" ht="12.75" customHeight="1" x14ac:dyDescent="0.2"/>
    <row r="17005" ht="12.75" customHeight="1" x14ac:dyDescent="0.2"/>
    <row r="17006" ht="12.75" customHeight="1" x14ac:dyDescent="0.2"/>
    <row r="17007" ht="12.75" customHeight="1" x14ac:dyDescent="0.2"/>
    <row r="17008" ht="12.75" customHeight="1" x14ac:dyDescent="0.2"/>
    <row r="17009" ht="12.75" customHeight="1" x14ac:dyDescent="0.2"/>
    <row r="17010" ht="12.75" customHeight="1" x14ac:dyDescent="0.2"/>
    <row r="17011" ht="12.75" customHeight="1" x14ac:dyDescent="0.2"/>
    <row r="17012" ht="12.75" customHeight="1" x14ac:dyDescent="0.2"/>
    <row r="17013" ht="12.75" customHeight="1" x14ac:dyDescent="0.2"/>
    <row r="17014" ht="12.75" customHeight="1" x14ac:dyDescent="0.2"/>
    <row r="17015" ht="12.75" customHeight="1" x14ac:dyDescent="0.2"/>
    <row r="17016" ht="12.75" customHeight="1" x14ac:dyDescent="0.2"/>
    <row r="17017" ht="12.75" customHeight="1" x14ac:dyDescent="0.2"/>
    <row r="17018" ht="12.75" customHeight="1" x14ac:dyDescent="0.2"/>
    <row r="17019" ht="12.75" customHeight="1" x14ac:dyDescent="0.2"/>
    <row r="17020" ht="12.75" customHeight="1" x14ac:dyDescent="0.2"/>
    <row r="17021" ht="12.75" customHeight="1" x14ac:dyDescent="0.2"/>
    <row r="17022" ht="12.75" customHeight="1" x14ac:dyDescent="0.2"/>
    <row r="17023" ht="12.75" customHeight="1" x14ac:dyDescent="0.2"/>
    <row r="17024" ht="12.75" customHeight="1" x14ac:dyDescent="0.2"/>
    <row r="17025" ht="12.75" customHeight="1" x14ac:dyDescent="0.2"/>
    <row r="17026" ht="12.75" customHeight="1" x14ac:dyDescent="0.2"/>
    <row r="17027" ht="12.75" customHeight="1" x14ac:dyDescent="0.2"/>
    <row r="17028" ht="12.75" customHeight="1" x14ac:dyDescent="0.2"/>
    <row r="17029" ht="12.75" customHeight="1" x14ac:dyDescent="0.2"/>
    <row r="17030" ht="12.75" customHeight="1" x14ac:dyDescent="0.2"/>
    <row r="17031" ht="12.75" customHeight="1" x14ac:dyDescent="0.2"/>
    <row r="17032" ht="12.75" customHeight="1" x14ac:dyDescent="0.2"/>
    <row r="17033" ht="12.75" customHeight="1" x14ac:dyDescent="0.2"/>
    <row r="17034" ht="12.75" customHeight="1" x14ac:dyDescent="0.2"/>
    <row r="17035" ht="12.75" customHeight="1" x14ac:dyDescent="0.2"/>
    <row r="17036" ht="12.75" customHeight="1" x14ac:dyDescent="0.2"/>
    <row r="17037" ht="12.75" customHeight="1" x14ac:dyDescent="0.2"/>
    <row r="17038" ht="12.75" customHeight="1" x14ac:dyDescent="0.2"/>
    <row r="17039" ht="12.75" customHeight="1" x14ac:dyDescent="0.2"/>
    <row r="17040" ht="12.75" customHeight="1" x14ac:dyDescent="0.2"/>
    <row r="17041" ht="12.75" customHeight="1" x14ac:dyDescent="0.2"/>
    <row r="17042" ht="12.75" customHeight="1" x14ac:dyDescent="0.2"/>
    <row r="17043" ht="12.75" customHeight="1" x14ac:dyDescent="0.2"/>
    <row r="17044" ht="12.75" customHeight="1" x14ac:dyDescent="0.2"/>
    <row r="17045" ht="12.75" customHeight="1" x14ac:dyDescent="0.2"/>
    <row r="17046" ht="12.75" customHeight="1" x14ac:dyDescent="0.2"/>
    <row r="17047" ht="12.75" customHeight="1" x14ac:dyDescent="0.2"/>
    <row r="17048" ht="12.75" customHeight="1" x14ac:dyDescent="0.2"/>
    <row r="17049" ht="12.75" customHeight="1" x14ac:dyDescent="0.2"/>
    <row r="17050" ht="12.75" customHeight="1" x14ac:dyDescent="0.2"/>
    <row r="17051" ht="12.75" customHeight="1" x14ac:dyDescent="0.2"/>
    <row r="17052" ht="12.75" customHeight="1" x14ac:dyDescent="0.2"/>
    <row r="17053" ht="12.75" customHeight="1" x14ac:dyDescent="0.2"/>
    <row r="17054" ht="12.75" customHeight="1" x14ac:dyDescent="0.2"/>
    <row r="17055" ht="12.75" customHeight="1" x14ac:dyDescent="0.2"/>
    <row r="17056" ht="12.75" customHeight="1" x14ac:dyDescent="0.2"/>
    <row r="17057" ht="12.75" customHeight="1" x14ac:dyDescent="0.2"/>
    <row r="17058" ht="12.75" customHeight="1" x14ac:dyDescent="0.2"/>
    <row r="17059" ht="12.75" customHeight="1" x14ac:dyDescent="0.2"/>
    <row r="17060" ht="12.75" customHeight="1" x14ac:dyDescent="0.2"/>
    <row r="17061" ht="12.75" customHeight="1" x14ac:dyDescent="0.2"/>
    <row r="17062" ht="12.75" customHeight="1" x14ac:dyDescent="0.2"/>
    <row r="17063" ht="12.75" customHeight="1" x14ac:dyDescent="0.2"/>
    <row r="17064" ht="12.75" customHeight="1" x14ac:dyDescent="0.2"/>
    <row r="17065" ht="12.75" customHeight="1" x14ac:dyDescent="0.2"/>
    <row r="17066" ht="12.75" customHeight="1" x14ac:dyDescent="0.2"/>
    <row r="17067" ht="12.75" customHeight="1" x14ac:dyDescent="0.2"/>
    <row r="17068" ht="12.75" customHeight="1" x14ac:dyDescent="0.2"/>
    <row r="17069" ht="12.75" customHeight="1" x14ac:dyDescent="0.2"/>
    <row r="17070" ht="12.75" customHeight="1" x14ac:dyDescent="0.2"/>
    <row r="17071" ht="12.75" customHeight="1" x14ac:dyDescent="0.2"/>
    <row r="17072" ht="12.75" customHeight="1" x14ac:dyDescent="0.2"/>
    <row r="17073" ht="12.75" customHeight="1" x14ac:dyDescent="0.2"/>
    <row r="17074" ht="12.75" customHeight="1" x14ac:dyDescent="0.2"/>
    <row r="17075" ht="12.75" customHeight="1" x14ac:dyDescent="0.2"/>
    <row r="17076" ht="12.75" customHeight="1" x14ac:dyDescent="0.2"/>
    <row r="17077" ht="12.75" customHeight="1" x14ac:dyDescent="0.2"/>
    <row r="17078" ht="12.75" customHeight="1" x14ac:dyDescent="0.2"/>
    <row r="17079" ht="12.75" customHeight="1" x14ac:dyDescent="0.2"/>
    <row r="17080" ht="12.75" customHeight="1" x14ac:dyDescent="0.2"/>
    <row r="17081" ht="12.75" customHeight="1" x14ac:dyDescent="0.2"/>
    <row r="17082" ht="12.75" customHeight="1" x14ac:dyDescent="0.2"/>
    <row r="17083" ht="12.75" customHeight="1" x14ac:dyDescent="0.2"/>
    <row r="17084" ht="12.75" customHeight="1" x14ac:dyDescent="0.2"/>
    <row r="17085" ht="12.75" customHeight="1" x14ac:dyDescent="0.2"/>
    <row r="17086" ht="12.75" customHeight="1" x14ac:dyDescent="0.2"/>
    <row r="17087" ht="12.75" customHeight="1" x14ac:dyDescent="0.2"/>
    <row r="17088" ht="12.75" customHeight="1" x14ac:dyDescent="0.2"/>
    <row r="17089" ht="12.75" customHeight="1" x14ac:dyDescent="0.2"/>
    <row r="17090" ht="12.75" customHeight="1" x14ac:dyDescent="0.2"/>
    <row r="17091" ht="12.75" customHeight="1" x14ac:dyDescent="0.2"/>
    <row r="17092" ht="12.75" customHeight="1" x14ac:dyDescent="0.2"/>
    <row r="17093" ht="12.75" customHeight="1" x14ac:dyDescent="0.2"/>
    <row r="17094" ht="12.75" customHeight="1" x14ac:dyDescent="0.2"/>
    <row r="17095" ht="12.75" customHeight="1" x14ac:dyDescent="0.2"/>
    <row r="17096" ht="12.75" customHeight="1" x14ac:dyDescent="0.2"/>
    <row r="17097" ht="12.75" customHeight="1" x14ac:dyDescent="0.2"/>
    <row r="17098" ht="12.75" customHeight="1" x14ac:dyDescent="0.2"/>
    <row r="17099" ht="12.75" customHeight="1" x14ac:dyDescent="0.2"/>
    <row r="17100" ht="12.75" customHeight="1" x14ac:dyDescent="0.2"/>
    <row r="17101" ht="12.75" customHeight="1" x14ac:dyDescent="0.2"/>
    <row r="17102" ht="12.75" customHeight="1" x14ac:dyDescent="0.2"/>
    <row r="17103" ht="12.75" customHeight="1" x14ac:dyDescent="0.2"/>
    <row r="17104" ht="12.75" customHeight="1" x14ac:dyDescent="0.2"/>
    <row r="17105" ht="12.75" customHeight="1" x14ac:dyDescent="0.2"/>
    <row r="17106" ht="12.75" customHeight="1" x14ac:dyDescent="0.2"/>
    <row r="17107" ht="12.75" customHeight="1" x14ac:dyDescent="0.2"/>
    <row r="17108" ht="12.75" customHeight="1" x14ac:dyDescent="0.2"/>
    <row r="17109" ht="12.75" customHeight="1" x14ac:dyDescent="0.2"/>
    <row r="17110" ht="12.75" customHeight="1" x14ac:dyDescent="0.2"/>
    <row r="17111" ht="12.75" customHeight="1" x14ac:dyDescent="0.2"/>
    <row r="17112" ht="12.75" customHeight="1" x14ac:dyDescent="0.2"/>
    <row r="17113" ht="12.75" customHeight="1" x14ac:dyDescent="0.2"/>
    <row r="17114" ht="12.75" customHeight="1" x14ac:dyDescent="0.2"/>
    <row r="17115" ht="12.75" customHeight="1" x14ac:dyDescent="0.2"/>
    <row r="17116" ht="12.75" customHeight="1" x14ac:dyDescent="0.2"/>
    <row r="17117" ht="12.75" customHeight="1" x14ac:dyDescent="0.2"/>
    <row r="17118" ht="12.75" customHeight="1" x14ac:dyDescent="0.2"/>
    <row r="17119" ht="12.75" customHeight="1" x14ac:dyDescent="0.2"/>
    <row r="17120" ht="12.75" customHeight="1" x14ac:dyDescent="0.2"/>
    <row r="17121" ht="12.75" customHeight="1" x14ac:dyDescent="0.2"/>
    <row r="17122" ht="12.75" customHeight="1" x14ac:dyDescent="0.2"/>
    <row r="17123" ht="12.75" customHeight="1" x14ac:dyDescent="0.2"/>
    <row r="17124" ht="12.75" customHeight="1" x14ac:dyDescent="0.2"/>
    <row r="17125" ht="12.75" customHeight="1" x14ac:dyDescent="0.2"/>
    <row r="17126" ht="12.75" customHeight="1" x14ac:dyDescent="0.2"/>
    <row r="17127" ht="12.75" customHeight="1" x14ac:dyDescent="0.2"/>
    <row r="17128" ht="12.75" customHeight="1" x14ac:dyDescent="0.2"/>
    <row r="17129" ht="12.75" customHeight="1" x14ac:dyDescent="0.2"/>
    <row r="17130" ht="12.75" customHeight="1" x14ac:dyDescent="0.2"/>
    <row r="17131" ht="12.75" customHeight="1" x14ac:dyDescent="0.2"/>
    <row r="17132" ht="12.75" customHeight="1" x14ac:dyDescent="0.2"/>
    <row r="17133" ht="12.75" customHeight="1" x14ac:dyDescent="0.2"/>
    <row r="17134" ht="12.75" customHeight="1" x14ac:dyDescent="0.2"/>
    <row r="17135" ht="12.75" customHeight="1" x14ac:dyDescent="0.2"/>
    <row r="17136" ht="12.75" customHeight="1" x14ac:dyDescent="0.2"/>
    <row r="17137" ht="12.75" customHeight="1" x14ac:dyDescent="0.2"/>
    <row r="17138" ht="12.75" customHeight="1" x14ac:dyDescent="0.2"/>
    <row r="17139" ht="12.75" customHeight="1" x14ac:dyDescent="0.2"/>
    <row r="17140" ht="12.75" customHeight="1" x14ac:dyDescent="0.2"/>
    <row r="17141" ht="12.75" customHeight="1" x14ac:dyDescent="0.2"/>
    <row r="17142" ht="12.75" customHeight="1" x14ac:dyDescent="0.2"/>
    <row r="17143" ht="12.75" customHeight="1" x14ac:dyDescent="0.2"/>
    <row r="17144" ht="12.75" customHeight="1" x14ac:dyDescent="0.2"/>
    <row r="17145" ht="12.75" customHeight="1" x14ac:dyDescent="0.2"/>
    <row r="17146" ht="12.75" customHeight="1" x14ac:dyDescent="0.2"/>
    <row r="17147" ht="12.75" customHeight="1" x14ac:dyDescent="0.2"/>
    <row r="17148" ht="12.75" customHeight="1" x14ac:dyDescent="0.2"/>
    <row r="17149" ht="12.75" customHeight="1" x14ac:dyDescent="0.2"/>
    <row r="17150" ht="12.75" customHeight="1" x14ac:dyDescent="0.2"/>
    <row r="17151" ht="12.75" customHeight="1" x14ac:dyDescent="0.2"/>
    <row r="17152" ht="12.75" customHeight="1" x14ac:dyDescent="0.2"/>
    <row r="17153" ht="12.75" customHeight="1" x14ac:dyDescent="0.2"/>
    <row r="17154" ht="12.75" customHeight="1" x14ac:dyDescent="0.2"/>
    <row r="17155" ht="12.75" customHeight="1" x14ac:dyDescent="0.2"/>
    <row r="17156" ht="12.75" customHeight="1" x14ac:dyDescent="0.2"/>
    <row r="17157" ht="12.75" customHeight="1" x14ac:dyDescent="0.2"/>
    <row r="17158" ht="12.75" customHeight="1" x14ac:dyDescent="0.2"/>
    <row r="17159" ht="12.75" customHeight="1" x14ac:dyDescent="0.2"/>
    <row r="17160" ht="12.75" customHeight="1" x14ac:dyDescent="0.2"/>
    <row r="17161" ht="12.75" customHeight="1" x14ac:dyDescent="0.2"/>
    <row r="17162" ht="12.75" customHeight="1" x14ac:dyDescent="0.2"/>
    <row r="17163" ht="12.75" customHeight="1" x14ac:dyDescent="0.2"/>
    <row r="17164" ht="12.75" customHeight="1" x14ac:dyDescent="0.2"/>
    <row r="17165" ht="12.75" customHeight="1" x14ac:dyDescent="0.2"/>
    <row r="17166" ht="12.75" customHeight="1" x14ac:dyDescent="0.2"/>
    <row r="17167" ht="12.75" customHeight="1" x14ac:dyDescent="0.2"/>
    <row r="17168" ht="12.75" customHeight="1" x14ac:dyDescent="0.2"/>
    <row r="17169" ht="12.75" customHeight="1" x14ac:dyDescent="0.2"/>
    <row r="17170" ht="12.75" customHeight="1" x14ac:dyDescent="0.2"/>
    <row r="17171" ht="12.75" customHeight="1" x14ac:dyDescent="0.2"/>
    <row r="17172" ht="12.75" customHeight="1" x14ac:dyDescent="0.2"/>
    <row r="17173" ht="12.75" customHeight="1" x14ac:dyDescent="0.2"/>
    <row r="17174" ht="12.75" customHeight="1" x14ac:dyDescent="0.2"/>
    <row r="17175" ht="12.75" customHeight="1" x14ac:dyDescent="0.2"/>
    <row r="17176" ht="12.75" customHeight="1" x14ac:dyDescent="0.2"/>
    <row r="17177" ht="12.75" customHeight="1" x14ac:dyDescent="0.2"/>
    <row r="17178" ht="12.75" customHeight="1" x14ac:dyDescent="0.2"/>
    <row r="17179" ht="12.75" customHeight="1" x14ac:dyDescent="0.2"/>
    <row r="17180" ht="12.75" customHeight="1" x14ac:dyDescent="0.2"/>
    <row r="17181" ht="12.75" customHeight="1" x14ac:dyDescent="0.2"/>
    <row r="17182" ht="12.75" customHeight="1" x14ac:dyDescent="0.2"/>
    <row r="17183" ht="12.75" customHeight="1" x14ac:dyDescent="0.2"/>
    <row r="17184" ht="12.75" customHeight="1" x14ac:dyDescent="0.2"/>
    <row r="17185" ht="12.75" customHeight="1" x14ac:dyDescent="0.2"/>
    <row r="17186" ht="12.75" customHeight="1" x14ac:dyDescent="0.2"/>
    <row r="17187" ht="12.75" customHeight="1" x14ac:dyDescent="0.2"/>
    <row r="17188" ht="12.75" customHeight="1" x14ac:dyDescent="0.2"/>
    <row r="17189" ht="12.75" customHeight="1" x14ac:dyDescent="0.2"/>
    <row r="17190" ht="12.75" customHeight="1" x14ac:dyDescent="0.2"/>
    <row r="17191" ht="12.75" customHeight="1" x14ac:dyDescent="0.2"/>
    <row r="17192" ht="12.75" customHeight="1" x14ac:dyDescent="0.2"/>
    <row r="17193" ht="12.75" customHeight="1" x14ac:dyDescent="0.2"/>
    <row r="17194" ht="12.75" customHeight="1" x14ac:dyDescent="0.2"/>
    <row r="17195" ht="12.75" customHeight="1" x14ac:dyDescent="0.2"/>
    <row r="17196" ht="12.75" customHeight="1" x14ac:dyDescent="0.2"/>
    <row r="17197" ht="12.75" customHeight="1" x14ac:dyDescent="0.2"/>
    <row r="17198" ht="12.75" customHeight="1" x14ac:dyDescent="0.2"/>
    <row r="17199" ht="12.75" customHeight="1" x14ac:dyDescent="0.2"/>
    <row r="17200" ht="12.75" customHeight="1" x14ac:dyDescent="0.2"/>
    <row r="17201" ht="12.75" customHeight="1" x14ac:dyDescent="0.2"/>
    <row r="17202" ht="12.75" customHeight="1" x14ac:dyDescent="0.2"/>
    <row r="17203" ht="12.75" customHeight="1" x14ac:dyDescent="0.2"/>
    <row r="17204" ht="12.75" customHeight="1" x14ac:dyDescent="0.2"/>
    <row r="17205" ht="12.75" customHeight="1" x14ac:dyDescent="0.2"/>
    <row r="17206" ht="12.75" customHeight="1" x14ac:dyDescent="0.2"/>
    <row r="17207" ht="12.75" customHeight="1" x14ac:dyDescent="0.2"/>
    <row r="17208" ht="12.75" customHeight="1" x14ac:dyDescent="0.2"/>
    <row r="17209" ht="12.75" customHeight="1" x14ac:dyDescent="0.2"/>
    <row r="17210" ht="12.75" customHeight="1" x14ac:dyDescent="0.2"/>
    <row r="17211" ht="12.75" customHeight="1" x14ac:dyDescent="0.2"/>
    <row r="17212" ht="12.75" customHeight="1" x14ac:dyDescent="0.2"/>
    <row r="17213" ht="12.75" customHeight="1" x14ac:dyDescent="0.2"/>
    <row r="17214" ht="12.75" customHeight="1" x14ac:dyDescent="0.2"/>
    <row r="17215" ht="12.75" customHeight="1" x14ac:dyDescent="0.2"/>
    <row r="17216" ht="12.75" customHeight="1" x14ac:dyDescent="0.2"/>
    <row r="17217" ht="12.75" customHeight="1" x14ac:dyDescent="0.2"/>
    <row r="17218" ht="12.75" customHeight="1" x14ac:dyDescent="0.2"/>
    <row r="17219" ht="12.75" customHeight="1" x14ac:dyDescent="0.2"/>
    <row r="17220" ht="12.75" customHeight="1" x14ac:dyDescent="0.2"/>
    <row r="17221" ht="12.75" customHeight="1" x14ac:dyDescent="0.2"/>
    <row r="17222" ht="12.75" customHeight="1" x14ac:dyDescent="0.2"/>
    <row r="17223" ht="12.75" customHeight="1" x14ac:dyDescent="0.2"/>
    <row r="17224" ht="12.75" customHeight="1" x14ac:dyDescent="0.2"/>
    <row r="17225" ht="12.75" customHeight="1" x14ac:dyDescent="0.2"/>
    <row r="17226" ht="12.75" customHeight="1" x14ac:dyDescent="0.2"/>
    <row r="17227" ht="12.75" customHeight="1" x14ac:dyDescent="0.2"/>
    <row r="17228" ht="12.75" customHeight="1" x14ac:dyDescent="0.2"/>
    <row r="17229" ht="12.75" customHeight="1" x14ac:dyDescent="0.2"/>
    <row r="17230" ht="12.75" customHeight="1" x14ac:dyDescent="0.2"/>
    <row r="17231" ht="12.75" customHeight="1" x14ac:dyDescent="0.2"/>
    <row r="17232" ht="12.75" customHeight="1" x14ac:dyDescent="0.2"/>
    <row r="17233" ht="12.75" customHeight="1" x14ac:dyDescent="0.2"/>
    <row r="17234" ht="12.75" customHeight="1" x14ac:dyDescent="0.2"/>
    <row r="17235" ht="12.75" customHeight="1" x14ac:dyDescent="0.2"/>
    <row r="17236" ht="12.75" customHeight="1" x14ac:dyDescent="0.2"/>
    <row r="17237" ht="12.75" customHeight="1" x14ac:dyDescent="0.2"/>
    <row r="17238" ht="12.75" customHeight="1" x14ac:dyDescent="0.2"/>
    <row r="17239" ht="12.75" customHeight="1" x14ac:dyDescent="0.2"/>
    <row r="17240" ht="12.75" customHeight="1" x14ac:dyDescent="0.2"/>
    <row r="17241" ht="12.75" customHeight="1" x14ac:dyDescent="0.2"/>
    <row r="17242" ht="12.75" customHeight="1" x14ac:dyDescent="0.2"/>
    <row r="17243" ht="12.75" customHeight="1" x14ac:dyDescent="0.2"/>
    <row r="17244" ht="12.75" customHeight="1" x14ac:dyDescent="0.2"/>
    <row r="17245" ht="12.75" customHeight="1" x14ac:dyDescent="0.2"/>
    <row r="17246" ht="12.75" customHeight="1" x14ac:dyDescent="0.2"/>
    <row r="17247" ht="12.75" customHeight="1" x14ac:dyDescent="0.2"/>
    <row r="17248" ht="12.75" customHeight="1" x14ac:dyDescent="0.2"/>
    <row r="17249" ht="12.75" customHeight="1" x14ac:dyDescent="0.2"/>
    <row r="17250" ht="12.75" customHeight="1" x14ac:dyDescent="0.2"/>
    <row r="17251" ht="12.75" customHeight="1" x14ac:dyDescent="0.2"/>
    <row r="17252" ht="12.75" customHeight="1" x14ac:dyDescent="0.2"/>
    <row r="17253" ht="12.75" customHeight="1" x14ac:dyDescent="0.2"/>
    <row r="17254" ht="12.75" customHeight="1" x14ac:dyDescent="0.2"/>
    <row r="17255" ht="12.75" customHeight="1" x14ac:dyDescent="0.2"/>
    <row r="17256" ht="12.75" customHeight="1" x14ac:dyDescent="0.2"/>
    <row r="17257" ht="12.75" customHeight="1" x14ac:dyDescent="0.2"/>
    <row r="17258" ht="12.75" customHeight="1" x14ac:dyDescent="0.2"/>
    <row r="17259" ht="12.75" customHeight="1" x14ac:dyDescent="0.2"/>
    <row r="17260" ht="12.75" customHeight="1" x14ac:dyDescent="0.2"/>
    <row r="17261" ht="12.75" customHeight="1" x14ac:dyDescent="0.2"/>
    <row r="17262" ht="12.75" customHeight="1" x14ac:dyDescent="0.2"/>
    <row r="17263" ht="12.75" customHeight="1" x14ac:dyDescent="0.2"/>
    <row r="17264" ht="12.75" customHeight="1" x14ac:dyDescent="0.2"/>
    <row r="17265" ht="12.75" customHeight="1" x14ac:dyDescent="0.2"/>
    <row r="17266" ht="12.75" customHeight="1" x14ac:dyDescent="0.2"/>
    <row r="17267" ht="12.75" customHeight="1" x14ac:dyDescent="0.2"/>
    <row r="17268" ht="12.75" customHeight="1" x14ac:dyDescent="0.2"/>
    <row r="17269" ht="12.75" customHeight="1" x14ac:dyDescent="0.2"/>
    <row r="17270" ht="12.75" customHeight="1" x14ac:dyDescent="0.2"/>
    <row r="17271" ht="12.75" customHeight="1" x14ac:dyDescent="0.2"/>
    <row r="17272" ht="12.75" customHeight="1" x14ac:dyDescent="0.2"/>
    <row r="17273" ht="12.75" customHeight="1" x14ac:dyDescent="0.2"/>
    <row r="17274" ht="12.75" customHeight="1" x14ac:dyDescent="0.2"/>
    <row r="17275" ht="12.75" customHeight="1" x14ac:dyDescent="0.2"/>
    <row r="17276" ht="12.75" customHeight="1" x14ac:dyDescent="0.2"/>
    <row r="17277" ht="12.75" customHeight="1" x14ac:dyDescent="0.2"/>
    <row r="17278" ht="12.75" customHeight="1" x14ac:dyDescent="0.2"/>
    <row r="17279" ht="12.75" customHeight="1" x14ac:dyDescent="0.2"/>
    <row r="17280" ht="12.75" customHeight="1" x14ac:dyDescent="0.2"/>
    <row r="17281" ht="12.75" customHeight="1" x14ac:dyDescent="0.2"/>
    <row r="17282" ht="12.75" customHeight="1" x14ac:dyDescent="0.2"/>
    <row r="17283" ht="12.75" customHeight="1" x14ac:dyDescent="0.2"/>
    <row r="17284" ht="12.75" customHeight="1" x14ac:dyDescent="0.2"/>
    <row r="17285" ht="12.75" customHeight="1" x14ac:dyDescent="0.2"/>
    <row r="17286" ht="12.75" customHeight="1" x14ac:dyDescent="0.2"/>
    <row r="17287" ht="12.75" customHeight="1" x14ac:dyDescent="0.2"/>
    <row r="17288" ht="12.75" customHeight="1" x14ac:dyDescent="0.2"/>
    <row r="17289" ht="12.75" customHeight="1" x14ac:dyDescent="0.2"/>
    <row r="17290" ht="12.75" customHeight="1" x14ac:dyDescent="0.2"/>
    <row r="17291" ht="12.75" customHeight="1" x14ac:dyDescent="0.2"/>
    <row r="17292" ht="12.75" customHeight="1" x14ac:dyDescent="0.2"/>
    <row r="17293" ht="12.75" customHeight="1" x14ac:dyDescent="0.2"/>
    <row r="17294" ht="12.75" customHeight="1" x14ac:dyDescent="0.2"/>
    <row r="17295" ht="12.75" customHeight="1" x14ac:dyDescent="0.2"/>
    <row r="17296" ht="12.75" customHeight="1" x14ac:dyDescent="0.2"/>
    <row r="17297" ht="12.75" customHeight="1" x14ac:dyDescent="0.2"/>
    <row r="17298" ht="12.75" customHeight="1" x14ac:dyDescent="0.2"/>
    <row r="17299" ht="12.75" customHeight="1" x14ac:dyDescent="0.2"/>
    <row r="17300" ht="12.75" customHeight="1" x14ac:dyDescent="0.2"/>
    <row r="17301" ht="12.75" customHeight="1" x14ac:dyDescent="0.2"/>
    <row r="17302" ht="12.75" customHeight="1" x14ac:dyDescent="0.2"/>
    <row r="17303" ht="12.75" customHeight="1" x14ac:dyDescent="0.2"/>
    <row r="17304" ht="12.75" customHeight="1" x14ac:dyDescent="0.2"/>
    <row r="17305" ht="12.75" customHeight="1" x14ac:dyDescent="0.2"/>
    <row r="17306" ht="12.75" customHeight="1" x14ac:dyDescent="0.2"/>
    <row r="17307" ht="12.75" customHeight="1" x14ac:dyDescent="0.2"/>
    <row r="17308" ht="12.75" customHeight="1" x14ac:dyDescent="0.2"/>
    <row r="17309" ht="12.75" customHeight="1" x14ac:dyDescent="0.2"/>
    <row r="17310" ht="12.75" customHeight="1" x14ac:dyDescent="0.2"/>
    <row r="17311" ht="12.75" customHeight="1" x14ac:dyDescent="0.2"/>
    <row r="17312" ht="12.75" customHeight="1" x14ac:dyDescent="0.2"/>
    <row r="17313" ht="12.75" customHeight="1" x14ac:dyDescent="0.2"/>
    <row r="17314" ht="12.75" customHeight="1" x14ac:dyDescent="0.2"/>
    <row r="17315" ht="12.75" customHeight="1" x14ac:dyDescent="0.2"/>
    <row r="17316" ht="12.75" customHeight="1" x14ac:dyDescent="0.2"/>
    <row r="17317" ht="12.75" customHeight="1" x14ac:dyDescent="0.2"/>
    <row r="17318" ht="12.75" customHeight="1" x14ac:dyDescent="0.2"/>
    <row r="17319" ht="12.75" customHeight="1" x14ac:dyDescent="0.2"/>
    <row r="17320" ht="12.75" customHeight="1" x14ac:dyDescent="0.2"/>
    <row r="17321" ht="12.75" customHeight="1" x14ac:dyDescent="0.2"/>
    <row r="17322" ht="12.75" customHeight="1" x14ac:dyDescent="0.2"/>
    <row r="17323" ht="12.75" customHeight="1" x14ac:dyDescent="0.2"/>
    <row r="17324" ht="12.75" customHeight="1" x14ac:dyDescent="0.2"/>
    <row r="17325" ht="12.75" customHeight="1" x14ac:dyDescent="0.2"/>
    <row r="17326" ht="12.75" customHeight="1" x14ac:dyDescent="0.2"/>
    <row r="17327" ht="12.75" customHeight="1" x14ac:dyDescent="0.2"/>
    <row r="17328" ht="12.75" customHeight="1" x14ac:dyDescent="0.2"/>
    <row r="17329" ht="12.75" customHeight="1" x14ac:dyDescent="0.2"/>
    <row r="17330" ht="12.75" customHeight="1" x14ac:dyDescent="0.2"/>
    <row r="17331" ht="12.75" customHeight="1" x14ac:dyDescent="0.2"/>
    <row r="17332" ht="12.75" customHeight="1" x14ac:dyDescent="0.2"/>
    <row r="17333" ht="12.75" customHeight="1" x14ac:dyDescent="0.2"/>
    <row r="17334" ht="12.75" customHeight="1" x14ac:dyDescent="0.2"/>
    <row r="17335" ht="12.75" customHeight="1" x14ac:dyDescent="0.2"/>
    <row r="17336" ht="12.75" customHeight="1" x14ac:dyDescent="0.2"/>
    <row r="17337" ht="12.75" customHeight="1" x14ac:dyDescent="0.2"/>
    <row r="17338" ht="12.75" customHeight="1" x14ac:dyDescent="0.2"/>
    <row r="17339" ht="12.75" customHeight="1" x14ac:dyDescent="0.2"/>
    <row r="17340" ht="12.75" customHeight="1" x14ac:dyDescent="0.2"/>
    <row r="17341" ht="12.75" customHeight="1" x14ac:dyDescent="0.2"/>
    <row r="17342" ht="12.75" customHeight="1" x14ac:dyDescent="0.2"/>
    <row r="17343" ht="12.75" customHeight="1" x14ac:dyDescent="0.2"/>
    <row r="17344" ht="12.75" customHeight="1" x14ac:dyDescent="0.2"/>
    <row r="17345" ht="12.75" customHeight="1" x14ac:dyDescent="0.2"/>
    <row r="17346" ht="12.75" customHeight="1" x14ac:dyDescent="0.2"/>
    <row r="17347" ht="12.75" customHeight="1" x14ac:dyDescent="0.2"/>
    <row r="17348" ht="12.75" customHeight="1" x14ac:dyDescent="0.2"/>
    <row r="17349" ht="12.75" customHeight="1" x14ac:dyDescent="0.2"/>
    <row r="17350" ht="12.75" customHeight="1" x14ac:dyDescent="0.2"/>
    <row r="17351" ht="12.75" customHeight="1" x14ac:dyDescent="0.2"/>
    <row r="17352" ht="12.75" customHeight="1" x14ac:dyDescent="0.2"/>
    <row r="17353" ht="12.75" customHeight="1" x14ac:dyDescent="0.2"/>
    <row r="17354" ht="12.75" customHeight="1" x14ac:dyDescent="0.2"/>
    <row r="17355" ht="12.75" customHeight="1" x14ac:dyDescent="0.2"/>
    <row r="17356" ht="12.75" customHeight="1" x14ac:dyDescent="0.2"/>
    <row r="17357" ht="12.75" customHeight="1" x14ac:dyDescent="0.2"/>
    <row r="17358" ht="12.75" customHeight="1" x14ac:dyDescent="0.2"/>
    <row r="17359" ht="12.75" customHeight="1" x14ac:dyDescent="0.2"/>
    <row r="17360" ht="12.75" customHeight="1" x14ac:dyDescent="0.2"/>
    <row r="17361" ht="12.75" customHeight="1" x14ac:dyDescent="0.2"/>
    <row r="17362" ht="12.75" customHeight="1" x14ac:dyDescent="0.2"/>
    <row r="17363" ht="12.75" customHeight="1" x14ac:dyDescent="0.2"/>
    <row r="17364" ht="12.75" customHeight="1" x14ac:dyDescent="0.2"/>
    <row r="17365" ht="12.75" customHeight="1" x14ac:dyDescent="0.2"/>
    <row r="17366" ht="12.75" customHeight="1" x14ac:dyDescent="0.2"/>
    <row r="17367" ht="12.75" customHeight="1" x14ac:dyDescent="0.2"/>
    <row r="17368" ht="12.75" customHeight="1" x14ac:dyDescent="0.2"/>
    <row r="17369" ht="12.75" customHeight="1" x14ac:dyDescent="0.2"/>
    <row r="17370" ht="12.75" customHeight="1" x14ac:dyDescent="0.2"/>
    <row r="17371" ht="12.75" customHeight="1" x14ac:dyDescent="0.2"/>
    <row r="17372" ht="12.75" customHeight="1" x14ac:dyDescent="0.2"/>
    <row r="17373" ht="12.75" customHeight="1" x14ac:dyDescent="0.2"/>
    <row r="17374" ht="12.75" customHeight="1" x14ac:dyDescent="0.2"/>
    <row r="17375" ht="12.75" customHeight="1" x14ac:dyDescent="0.2"/>
    <row r="17376" ht="12.75" customHeight="1" x14ac:dyDescent="0.2"/>
    <row r="17377" ht="12.75" customHeight="1" x14ac:dyDescent="0.2"/>
    <row r="17378" ht="12.75" customHeight="1" x14ac:dyDescent="0.2"/>
    <row r="17379" ht="12.75" customHeight="1" x14ac:dyDescent="0.2"/>
    <row r="17380" ht="12.75" customHeight="1" x14ac:dyDescent="0.2"/>
    <row r="17381" ht="12.75" customHeight="1" x14ac:dyDescent="0.2"/>
    <row r="17382" ht="12.75" customHeight="1" x14ac:dyDescent="0.2"/>
    <row r="17383" ht="12.75" customHeight="1" x14ac:dyDescent="0.2"/>
    <row r="17384" ht="12.75" customHeight="1" x14ac:dyDescent="0.2"/>
    <row r="17385" ht="12.75" customHeight="1" x14ac:dyDescent="0.2"/>
    <row r="17386" ht="12.75" customHeight="1" x14ac:dyDescent="0.2"/>
    <row r="17387" ht="12.75" customHeight="1" x14ac:dyDescent="0.2"/>
    <row r="17388" ht="12.75" customHeight="1" x14ac:dyDescent="0.2"/>
    <row r="17389" ht="12.75" customHeight="1" x14ac:dyDescent="0.2"/>
    <row r="17390" ht="12.75" customHeight="1" x14ac:dyDescent="0.2"/>
    <row r="17391" ht="12.75" customHeight="1" x14ac:dyDescent="0.2"/>
    <row r="17392" ht="12.75" customHeight="1" x14ac:dyDescent="0.2"/>
    <row r="17393" ht="12.75" customHeight="1" x14ac:dyDescent="0.2"/>
    <row r="17394" ht="12.75" customHeight="1" x14ac:dyDescent="0.2"/>
    <row r="17395" ht="12.75" customHeight="1" x14ac:dyDescent="0.2"/>
    <row r="17396" ht="12.75" customHeight="1" x14ac:dyDescent="0.2"/>
    <row r="17397" ht="12.75" customHeight="1" x14ac:dyDescent="0.2"/>
    <row r="17398" ht="12.75" customHeight="1" x14ac:dyDescent="0.2"/>
    <row r="17399" ht="12.75" customHeight="1" x14ac:dyDescent="0.2"/>
    <row r="17400" ht="12.75" customHeight="1" x14ac:dyDescent="0.2"/>
    <row r="17401" ht="12.75" customHeight="1" x14ac:dyDescent="0.2"/>
    <row r="17402" ht="12.75" customHeight="1" x14ac:dyDescent="0.2"/>
    <row r="17403" ht="12.75" customHeight="1" x14ac:dyDescent="0.2"/>
    <row r="17404" ht="12.75" customHeight="1" x14ac:dyDescent="0.2"/>
    <row r="17405" ht="12.75" customHeight="1" x14ac:dyDescent="0.2"/>
    <row r="17406" ht="12.75" customHeight="1" x14ac:dyDescent="0.2"/>
    <row r="17407" ht="12.75" customHeight="1" x14ac:dyDescent="0.2"/>
    <row r="17408" ht="12.75" customHeight="1" x14ac:dyDescent="0.2"/>
    <row r="17409" ht="12.75" customHeight="1" x14ac:dyDescent="0.2"/>
    <row r="17410" ht="12.75" customHeight="1" x14ac:dyDescent="0.2"/>
    <row r="17411" ht="12.75" customHeight="1" x14ac:dyDescent="0.2"/>
    <row r="17412" ht="12.75" customHeight="1" x14ac:dyDescent="0.2"/>
    <row r="17413" ht="12.75" customHeight="1" x14ac:dyDescent="0.2"/>
    <row r="17414" ht="12.75" customHeight="1" x14ac:dyDescent="0.2"/>
    <row r="17415" ht="12.75" customHeight="1" x14ac:dyDescent="0.2"/>
    <row r="17416" ht="12.75" customHeight="1" x14ac:dyDescent="0.2"/>
    <row r="17417" ht="12.75" customHeight="1" x14ac:dyDescent="0.2"/>
    <row r="17418" ht="12.75" customHeight="1" x14ac:dyDescent="0.2"/>
    <row r="17419" ht="12.75" customHeight="1" x14ac:dyDescent="0.2"/>
    <row r="17420" ht="12.75" customHeight="1" x14ac:dyDescent="0.2"/>
    <row r="17421" ht="12.75" customHeight="1" x14ac:dyDescent="0.2"/>
    <row r="17422" ht="12.75" customHeight="1" x14ac:dyDescent="0.2"/>
    <row r="17423" ht="12.75" customHeight="1" x14ac:dyDescent="0.2"/>
    <row r="17424" ht="12.75" customHeight="1" x14ac:dyDescent="0.2"/>
    <row r="17425" ht="12.75" customHeight="1" x14ac:dyDescent="0.2"/>
    <row r="17426" ht="12.75" customHeight="1" x14ac:dyDescent="0.2"/>
    <row r="17427" ht="12.75" customHeight="1" x14ac:dyDescent="0.2"/>
    <row r="17428" ht="12.75" customHeight="1" x14ac:dyDescent="0.2"/>
    <row r="17429" ht="12.75" customHeight="1" x14ac:dyDescent="0.2"/>
    <row r="17430" ht="12.75" customHeight="1" x14ac:dyDescent="0.2"/>
    <row r="17431" ht="12.75" customHeight="1" x14ac:dyDescent="0.2"/>
    <row r="17432" ht="12.75" customHeight="1" x14ac:dyDescent="0.2"/>
    <row r="17433" ht="12.75" customHeight="1" x14ac:dyDescent="0.2"/>
    <row r="17434" ht="12.75" customHeight="1" x14ac:dyDescent="0.2"/>
    <row r="17435" ht="12.75" customHeight="1" x14ac:dyDescent="0.2"/>
    <row r="17436" ht="12.75" customHeight="1" x14ac:dyDescent="0.2"/>
    <row r="17437" ht="12.75" customHeight="1" x14ac:dyDescent="0.2"/>
    <row r="17438" ht="12.75" customHeight="1" x14ac:dyDescent="0.2"/>
    <row r="17439" ht="12.75" customHeight="1" x14ac:dyDescent="0.2"/>
    <row r="17440" ht="12.75" customHeight="1" x14ac:dyDescent="0.2"/>
    <row r="17441" ht="12.75" customHeight="1" x14ac:dyDescent="0.2"/>
    <row r="17442" ht="12.75" customHeight="1" x14ac:dyDescent="0.2"/>
    <row r="17443" ht="12.75" customHeight="1" x14ac:dyDescent="0.2"/>
    <row r="17444" ht="12.75" customHeight="1" x14ac:dyDescent="0.2"/>
    <row r="17445" ht="12.75" customHeight="1" x14ac:dyDescent="0.2"/>
    <row r="17446" ht="12.75" customHeight="1" x14ac:dyDescent="0.2"/>
    <row r="17447" ht="12.75" customHeight="1" x14ac:dyDescent="0.2"/>
    <row r="17448" ht="12.75" customHeight="1" x14ac:dyDescent="0.2"/>
    <row r="17449" ht="12.75" customHeight="1" x14ac:dyDescent="0.2"/>
    <row r="17450" ht="12.75" customHeight="1" x14ac:dyDescent="0.2"/>
    <row r="17451" ht="12.75" customHeight="1" x14ac:dyDescent="0.2"/>
    <row r="17452" ht="12.75" customHeight="1" x14ac:dyDescent="0.2"/>
    <row r="17453" ht="12.75" customHeight="1" x14ac:dyDescent="0.2"/>
    <row r="17454" ht="12.75" customHeight="1" x14ac:dyDescent="0.2"/>
    <row r="17455" ht="12.75" customHeight="1" x14ac:dyDescent="0.2"/>
    <row r="17456" ht="12.75" customHeight="1" x14ac:dyDescent="0.2"/>
    <row r="17457" ht="12.75" customHeight="1" x14ac:dyDescent="0.2"/>
    <row r="17458" ht="12.75" customHeight="1" x14ac:dyDescent="0.2"/>
    <row r="17459" ht="12.75" customHeight="1" x14ac:dyDescent="0.2"/>
    <row r="17460" ht="12.75" customHeight="1" x14ac:dyDescent="0.2"/>
    <row r="17461" ht="12.75" customHeight="1" x14ac:dyDescent="0.2"/>
    <row r="17462" ht="12.75" customHeight="1" x14ac:dyDescent="0.2"/>
    <row r="17463" ht="12.75" customHeight="1" x14ac:dyDescent="0.2"/>
    <row r="17464" ht="12.75" customHeight="1" x14ac:dyDescent="0.2"/>
    <row r="17465" ht="12.75" customHeight="1" x14ac:dyDescent="0.2"/>
    <row r="17466" ht="12.75" customHeight="1" x14ac:dyDescent="0.2"/>
    <row r="17467" ht="12.75" customHeight="1" x14ac:dyDescent="0.2"/>
    <row r="17468" ht="12.75" customHeight="1" x14ac:dyDescent="0.2"/>
    <row r="17469" ht="12.75" customHeight="1" x14ac:dyDescent="0.2"/>
    <row r="17470" ht="12.75" customHeight="1" x14ac:dyDescent="0.2"/>
    <row r="17471" ht="12.75" customHeight="1" x14ac:dyDescent="0.2"/>
    <row r="17472" ht="12.75" customHeight="1" x14ac:dyDescent="0.2"/>
    <row r="17473" ht="12.75" customHeight="1" x14ac:dyDescent="0.2"/>
    <row r="17474" ht="12.75" customHeight="1" x14ac:dyDescent="0.2"/>
    <row r="17475" ht="12.75" customHeight="1" x14ac:dyDescent="0.2"/>
    <row r="17476" ht="12.75" customHeight="1" x14ac:dyDescent="0.2"/>
    <row r="17477" ht="12.75" customHeight="1" x14ac:dyDescent="0.2"/>
    <row r="17478" ht="12.75" customHeight="1" x14ac:dyDescent="0.2"/>
    <row r="17479" ht="12.75" customHeight="1" x14ac:dyDescent="0.2"/>
    <row r="17480" ht="12.75" customHeight="1" x14ac:dyDescent="0.2"/>
    <row r="17481" ht="12.75" customHeight="1" x14ac:dyDescent="0.2"/>
    <row r="17482" ht="12.75" customHeight="1" x14ac:dyDescent="0.2"/>
    <row r="17483" ht="12.75" customHeight="1" x14ac:dyDescent="0.2"/>
    <row r="17484" ht="12.75" customHeight="1" x14ac:dyDescent="0.2"/>
    <row r="17485" ht="12.75" customHeight="1" x14ac:dyDescent="0.2"/>
    <row r="17486" ht="12.75" customHeight="1" x14ac:dyDescent="0.2"/>
    <row r="17487" ht="12.75" customHeight="1" x14ac:dyDescent="0.2"/>
    <row r="17488" ht="12.75" customHeight="1" x14ac:dyDescent="0.2"/>
    <row r="17489" ht="12.75" customHeight="1" x14ac:dyDescent="0.2"/>
    <row r="17490" ht="12.75" customHeight="1" x14ac:dyDescent="0.2"/>
    <row r="17491" ht="12.75" customHeight="1" x14ac:dyDescent="0.2"/>
    <row r="17492" ht="12.75" customHeight="1" x14ac:dyDescent="0.2"/>
    <row r="17493" ht="12.75" customHeight="1" x14ac:dyDescent="0.2"/>
    <row r="17494" ht="12.75" customHeight="1" x14ac:dyDescent="0.2"/>
    <row r="17495" ht="12.75" customHeight="1" x14ac:dyDescent="0.2"/>
    <row r="17496" ht="12.75" customHeight="1" x14ac:dyDescent="0.2"/>
    <row r="17497" ht="12.75" customHeight="1" x14ac:dyDescent="0.2"/>
    <row r="17498" ht="12.75" customHeight="1" x14ac:dyDescent="0.2"/>
    <row r="17499" ht="12.75" customHeight="1" x14ac:dyDescent="0.2"/>
    <row r="17500" ht="12.75" customHeight="1" x14ac:dyDescent="0.2"/>
    <row r="17501" ht="12.75" customHeight="1" x14ac:dyDescent="0.2"/>
    <row r="17502" ht="12.75" customHeight="1" x14ac:dyDescent="0.2"/>
    <row r="17503" ht="12.75" customHeight="1" x14ac:dyDescent="0.2"/>
    <row r="17504" ht="12.75" customHeight="1" x14ac:dyDescent="0.2"/>
    <row r="17505" ht="12.75" customHeight="1" x14ac:dyDescent="0.2"/>
    <row r="17506" ht="12.75" customHeight="1" x14ac:dyDescent="0.2"/>
    <row r="17507" ht="12.75" customHeight="1" x14ac:dyDescent="0.2"/>
    <row r="17508" ht="12.75" customHeight="1" x14ac:dyDescent="0.2"/>
    <row r="17509" ht="12.75" customHeight="1" x14ac:dyDescent="0.2"/>
    <row r="17510" ht="12.75" customHeight="1" x14ac:dyDescent="0.2"/>
    <row r="17511" ht="12.75" customHeight="1" x14ac:dyDescent="0.2"/>
    <row r="17512" ht="12.75" customHeight="1" x14ac:dyDescent="0.2"/>
    <row r="17513" ht="12.75" customHeight="1" x14ac:dyDescent="0.2"/>
    <row r="17514" ht="12.75" customHeight="1" x14ac:dyDescent="0.2"/>
    <row r="17515" ht="12.75" customHeight="1" x14ac:dyDescent="0.2"/>
    <row r="17516" ht="12.75" customHeight="1" x14ac:dyDescent="0.2"/>
    <row r="17517" ht="12.75" customHeight="1" x14ac:dyDescent="0.2"/>
    <row r="17518" ht="12.75" customHeight="1" x14ac:dyDescent="0.2"/>
    <row r="17519" ht="12.75" customHeight="1" x14ac:dyDescent="0.2"/>
    <row r="17520" ht="12.75" customHeight="1" x14ac:dyDescent="0.2"/>
    <row r="17521" ht="12.75" customHeight="1" x14ac:dyDescent="0.2"/>
    <row r="17522" ht="12.75" customHeight="1" x14ac:dyDescent="0.2"/>
    <row r="17523" ht="12.75" customHeight="1" x14ac:dyDescent="0.2"/>
    <row r="17524" ht="12.75" customHeight="1" x14ac:dyDescent="0.2"/>
    <row r="17525" ht="12.75" customHeight="1" x14ac:dyDescent="0.2"/>
    <row r="17526" ht="12.75" customHeight="1" x14ac:dyDescent="0.2"/>
    <row r="17527" ht="12.75" customHeight="1" x14ac:dyDescent="0.2"/>
    <row r="17528" ht="12.75" customHeight="1" x14ac:dyDescent="0.2"/>
    <row r="17529" ht="12.75" customHeight="1" x14ac:dyDescent="0.2"/>
    <row r="17530" ht="12.75" customHeight="1" x14ac:dyDescent="0.2"/>
    <row r="17531" ht="12.75" customHeight="1" x14ac:dyDescent="0.2"/>
    <row r="17532" ht="12.75" customHeight="1" x14ac:dyDescent="0.2"/>
    <row r="17533" ht="12.75" customHeight="1" x14ac:dyDescent="0.2"/>
    <row r="17534" ht="12.75" customHeight="1" x14ac:dyDescent="0.2"/>
    <row r="17535" ht="12.75" customHeight="1" x14ac:dyDescent="0.2"/>
    <row r="17536" ht="12.75" customHeight="1" x14ac:dyDescent="0.2"/>
    <row r="17537" ht="12.75" customHeight="1" x14ac:dyDescent="0.2"/>
    <row r="17538" ht="12.75" customHeight="1" x14ac:dyDescent="0.2"/>
    <row r="17539" ht="12.75" customHeight="1" x14ac:dyDescent="0.2"/>
    <row r="17540" ht="12.75" customHeight="1" x14ac:dyDescent="0.2"/>
    <row r="17541" ht="12.75" customHeight="1" x14ac:dyDescent="0.2"/>
    <row r="17542" ht="12.75" customHeight="1" x14ac:dyDescent="0.2"/>
    <row r="17543" ht="12.75" customHeight="1" x14ac:dyDescent="0.2"/>
    <row r="17544" ht="12.75" customHeight="1" x14ac:dyDescent="0.2"/>
    <row r="17545" ht="12.75" customHeight="1" x14ac:dyDescent="0.2"/>
    <row r="17546" ht="12.75" customHeight="1" x14ac:dyDescent="0.2"/>
    <row r="17547" ht="12.75" customHeight="1" x14ac:dyDescent="0.2"/>
    <row r="17548" ht="12.75" customHeight="1" x14ac:dyDescent="0.2"/>
    <row r="17549" ht="12.75" customHeight="1" x14ac:dyDescent="0.2"/>
    <row r="17550" ht="12.75" customHeight="1" x14ac:dyDescent="0.2"/>
    <row r="17551" ht="12.75" customHeight="1" x14ac:dyDescent="0.2"/>
    <row r="17552" ht="12.75" customHeight="1" x14ac:dyDescent="0.2"/>
    <row r="17553" ht="12.75" customHeight="1" x14ac:dyDescent="0.2"/>
    <row r="17554" ht="12.75" customHeight="1" x14ac:dyDescent="0.2"/>
    <row r="17555" ht="12.75" customHeight="1" x14ac:dyDescent="0.2"/>
    <row r="17556" ht="12.75" customHeight="1" x14ac:dyDescent="0.2"/>
    <row r="17557" ht="12.75" customHeight="1" x14ac:dyDescent="0.2"/>
    <row r="17558" ht="12.75" customHeight="1" x14ac:dyDescent="0.2"/>
    <row r="17559" ht="12.75" customHeight="1" x14ac:dyDescent="0.2"/>
    <row r="17560" ht="12.75" customHeight="1" x14ac:dyDescent="0.2"/>
    <row r="17561" ht="12.75" customHeight="1" x14ac:dyDescent="0.2"/>
    <row r="17562" ht="12.75" customHeight="1" x14ac:dyDescent="0.2"/>
    <row r="17563" ht="12.75" customHeight="1" x14ac:dyDescent="0.2"/>
    <row r="17564" ht="12.75" customHeight="1" x14ac:dyDescent="0.2"/>
    <row r="17565" ht="12.75" customHeight="1" x14ac:dyDescent="0.2"/>
    <row r="17566" ht="12.75" customHeight="1" x14ac:dyDescent="0.2"/>
    <row r="17567" ht="12.75" customHeight="1" x14ac:dyDescent="0.2"/>
    <row r="17568" ht="12.75" customHeight="1" x14ac:dyDescent="0.2"/>
    <row r="17569" ht="12.75" customHeight="1" x14ac:dyDescent="0.2"/>
    <row r="17570" ht="12.75" customHeight="1" x14ac:dyDescent="0.2"/>
    <row r="17571" ht="12.75" customHeight="1" x14ac:dyDescent="0.2"/>
    <row r="17572" ht="12.75" customHeight="1" x14ac:dyDescent="0.2"/>
    <row r="17573" ht="12.75" customHeight="1" x14ac:dyDescent="0.2"/>
    <row r="17574" ht="12.75" customHeight="1" x14ac:dyDescent="0.2"/>
    <row r="17575" ht="12.75" customHeight="1" x14ac:dyDescent="0.2"/>
    <row r="17576" ht="12.75" customHeight="1" x14ac:dyDescent="0.2"/>
    <row r="17577" ht="12.75" customHeight="1" x14ac:dyDescent="0.2"/>
    <row r="17578" ht="12.75" customHeight="1" x14ac:dyDescent="0.2"/>
    <row r="17579" ht="12.75" customHeight="1" x14ac:dyDescent="0.2"/>
    <row r="17580" ht="12.75" customHeight="1" x14ac:dyDescent="0.2"/>
    <row r="17581" ht="12.75" customHeight="1" x14ac:dyDescent="0.2"/>
    <row r="17582" ht="12.75" customHeight="1" x14ac:dyDescent="0.2"/>
    <row r="17583" ht="12.75" customHeight="1" x14ac:dyDescent="0.2"/>
    <row r="17584" ht="12.75" customHeight="1" x14ac:dyDescent="0.2"/>
    <row r="17585" ht="12.75" customHeight="1" x14ac:dyDescent="0.2"/>
    <row r="17586" ht="12.75" customHeight="1" x14ac:dyDescent="0.2"/>
    <row r="17587" ht="12.75" customHeight="1" x14ac:dyDescent="0.2"/>
    <row r="17588" ht="12.75" customHeight="1" x14ac:dyDescent="0.2"/>
    <row r="17589" ht="12.75" customHeight="1" x14ac:dyDescent="0.2"/>
    <row r="17590" ht="12.75" customHeight="1" x14ac:dyDescent="0.2"/>
    <row r="17591" ht="12.75" customHeight="1" x14ac:dyDescent="0.2"/>
    <row r="17592" ht="12.75" customHeight="1" x14ac:dyDescent="0.2"/>
    <row r="17593" ht="12.75" customHeight="1" x14ac:dyDescent="0.2"/>
    <row r="17594" ht="12.75" customHeight="1" x14ac:dyDescent="0.2"/>
    <row r="17595" ht="12.75" customHeight="1" x14ac:dyDescent="0.2"/>
    <row r="17596" ht="12.75" customHeight="1" x14ac:dyDescent="0.2"/>
    <row r="17597" ht="12.75" customHeight="1" x14ac:dyDescent="0.2"/>
    <row r="17598" ht="12.75" customHeight="1" x14ac:dyDescent="0.2"/>
    <row r="17599" ht="12.75" customHeight="1" x14ac:dyDescent="0.2"/>
    <row r="17600" ht="12.75" customHeight="1" x14ac:dyDescent="0.2"/>
    <row r="17601" ht="12.75" customHeight="1" x14ac:dyDescent="0.2"/>
    <row r="17602" ht="12.75" customHeight="1" x14ac:dyDescent="0.2"/>
    <row r="17603" ht="12.75" customHeight="1" x14ac:dyDescent="0.2"/>
    <row r="17604" ht="12.75" customHeight="1" x14ac:dyDescent="0.2"/>
    <row r="17605" ht="12.75" customHeight="1" x14ac:dyDescent="0.2"/>
    <row r="17606" ht="12.75" customHeight="1" x14ac:dyDescent="0.2"/>
    <row r="17607" ht="12.75" customHeight="1" x14ac:dyDescent="0.2"/>
    <row r="17608" ht="12.75" customHeight="1" x14ac:dyDescent="0.2"/>
    <row r="17609" ht="12.75" customHeight="1" x14ac:dyDescent="0.2"/>
    <row r="17610" ht="12.75" customHeight="1" x14ac:dyDescent="0.2"/>
    <row r="17611" ht="12.75" customHeight="1" x14ac:dyDescent="0.2"/>
    <row r="17612" ht="12.75" customHeight="1" x14ac:dyDescent="0.2"/>
    <row r="17613" ht="12.75" customHeight="1" x14ac:dyDescent="0.2"/>
    <row r="17614" ht="12.75" customHeight="1" x14ac:dyDescent="0.2"/>
    <row r="17615" ht="12.75" customHeight="1" x14ac:dyDescent="0.2"/>
    <row r="17616" ht="12.75" customHeight="1" x14ac:dyDescent="0.2"/>
    <row r="17617" ht="12.75" customHeight="1" x14ac:dyDescent="0.2"/>
    <row r="17618" ht="12.75" customHeight="1" x14ac:dyDescent="0.2"/>
    <row r="17619" ht="12.75" customHeight="1" x14ac:dyDescent="0.2"/>
    <row r="17620" ht="12.75" customHeight="1" x14ac:dyDescent="0.2"/>
    <row r="17621" ht="12.75" customHeight="1" x14ac:dyDescent="0.2"/>
    <row r="17622" ht="12.75" customHeight="1" x14ac:dyDescent="0.2"/>
    <row r="17623" ht="12.75" customHeight="1" x14ac:dyDescent="0.2"/>
    <row r="17624" ht="12.75" customHeight="1" x14ac:dyDescent="0.2"/>
    <row r="17625" ht="12.75" customHeight="1" x14ac:dyDescent="0.2"/>
    <row r="17626" ht="12.75" customHeight="1" x14ac:dyDescent="0.2"/>
    <row r="17627" ht="12.75" customHeight="1" x14ac:dyDescent="0.2"/>
    <row r="17628" ht="12.75" customHeight="1" x14ac:dyDescent="0.2"/>
    <row r="17629" ht="12.75" customHeight="1" x14ac:dyDescent="0.2"/>
    <row r="17630" ht="12.75" customHeight="1" x14ac:dyDescent="0.2"/>
    <row r="17631" ht="12.75" customHeight="1" x14ac:dyDescent="0.2"/>
    <row r="17632" ht="12.75" customHeight="1" x14ac:dyDescent="0.2"/>
    <row r="17633" ht="12.75" customHeight="1" x14ac:dyDescent="0.2"/>
    <row r="17634" ht="12.75" customHeight="1" x14ac:dyDescent="0.2"/>
    <row r="17635" ht="12.75" customHeight="1" x14ac:dyDescent="0.2"/>
    <row r="17636" ht="12.75" customHeight="1" x14ac:dyDescent="0.2"/>
    <row r="17637" ht="12.75" customHeight="1" x14ac:dyDescent="0.2"/>
    <row r="17638" ht="12.75" customHeight="1" x14ac:dyDescent="0.2"/>
    <row r="17639" ht="12.75" customHeight="1" x14ac:dyDescent="0.2"/>
    <row r="17640" ht="12.75" customHeight="1" x14ac:dyDescent="0.2"/>
    <row r="17641" ht="12.75" customHeight="1" x14ac:dyDescent="0.2"/>
    <row r="17642" ht="12.75" customHeight="1" x14ac:dyDescent="0.2"/>
    <row r="17643" ht="12.75" customHeight="1" x14ac:dyDescent="0.2"/>
    <row r="17644" ht="12.75" customHeight="1" x14ac:dyDescent="0.2"/>
    <row r="17645" ht="12.75" customHeight="1" x14ac:dyDescent="0.2"/>
    <row r="17646" ht="12.75" customHeight="1" x14ac:dyDescent="0.2"/>
    <row r="17647" ht="12.75" customHeight="1" x14ac:dyDescent="0.2"/>
    <row r="17648" ht="12.75" customHeight="1" x14ac:dyDescent="0.2"/>
    <row r="17649" ht="12.75" customHeight="1" x14ac:dyDescent="0.2"/>
    <row r="17650" ht="12.75" customHeight="1" x14ac:dyDescent="0.2"/>
    <row r="17651" ht="12.75" customHeight="1" x14ac:dyDescent="0.2"/>
    <row r="17652" ht="12.75" customHeight="1" x14ac:dyDescent="0.2"/>
    <row r="17653" ht="12.75" customHeight="1" x14ac:dyDescent="0.2"/>
    <row r="17654" ht="12.75" customHeight="1" x14ac:dyDescent="0.2"/>
    <row r="17655" ht="12.75" customHeight="1" x14ac:dyDescent="0.2"/>
    <row r="17656" ht="12.75" customHeight="1" x14ac:dyDescent="0.2"/>
    <row r="17657" ht="12.75" customHeight="1" x14ac:dyDescent="0.2"/>
    <row r="17658" ht="12.75" customHeight="1" x14ac:dyDescent="0.2"/>
    <row r="17659" ht="12.75" customHeight="1" x14ac:dyDescent="0.2"/>
    <row r="17660" ht="12.75" customHeight="1" x14ac:dyDescent="0.2"/>
    <row r="17661" ht="12.75" customHeight="1" x14ac:dyDescent="0.2"/>
    <row r="17662" ht="12.75" customHeight="1" x14ac:dyDescent="0.2"/>
    <row r="17663" ht="12.75" customHeight="1" x14ac:dyDescent="0.2"/>
    <row r="17664" ht="12.75" customHeight="1" x14ac:dyDescent="0.2"/>
    <row r="17665" ht="12.75" customHeight="1" x14ac:dyDescent="0.2"/>
    <row r="17666" ht="12.75" customHeight="1" x14ac:dyDescent="0.2"/>
    <row r="17667" ht="12.75" customHeight="1" x14ac:dyDescent="0.2"/>
    <row r="17668" ht="12.75" customHeight="1" x14ac:dyDescent="0.2"/>
    <row r="17669" ht="12.75" customHeight="1" x14ac:dyDescent="0.2"/>
    <row r="17670" ht="12.75" customHeight="1" x14ac:dyDescent="0.2"/>
    <row r="17671" ht="12.75" customHeight="1" x14ac:dyDescent="0.2"/>
    <row r="17672" ht="12.75" customHeight="1" x14ac:dyDescent="0.2"/>
    <row r="17673" ht="12.75" customHeight="1" x14ac:dyDescent="0.2"/>
    <row r="17674" ht="12.75" customHeight="1" x14ac:dyDescent="0.2"/>
    <row r="17675" ht="12.75" customHeight="1" x14ac:dyDescent="0.2"/>
    <row r="17676" ht="12.75" customHeight="1" x14ac:dyDescent="0.2"/>
    <row r="17677" ht="12.75" customHeight="1" x14ac:dyDescent="0.2"/>
    <row r="17678" ht="12.75" customHeight="1" x14ac:dyDescent="0.2"/>
    <row r="17679" ht="12.75" customHeight="1" x14ac:dyDescent="0.2"/>
    <row r="17680" ht="12.75" customHeight="1" x14ac:dyDescent="0.2"/>
    <row r="17681" ht="12.75" customHeight="1" x14ac:dyDescent="0.2"/>
    <row r="17682" ht="12.75" customHeight="1" x14ac:dyDescent="0.2"/>
    <row r="17683" ht="12.75" customHeight="1" x14ac:dyDescent="0.2"/>
    <row r="17684" ht="12.75" customHeight="1" x14ac:dyDescent="0.2"/>
    <row r="17685" ht="12.75" customHeight="1" x14ac:dyDescent="0.2"/>
    <row r="17686" ht="12.75" customHeight="1" x14ac:dyDescent="0.2"/>
    <row r="17687" ht="12.75" customHeight="1" x14ac:dyDescent="0.2"/>
    <row r="17688" ht="12.75" customHeight="1" x14ac:dyDescent="0.2"/>
    <row r="17689" ht="12.75" customHeight="1" x14ac:dyDescent="0.2"/>
    <row r="17690" ht="12.75" customHeight="1" x14ac:dyDescent="0.2"/>
    <row r="17691" ht="12.75" customHeight="1" x14ac:dyDescent="0.2"/>
    <row r="17692" ht="12.75" customHeight="1" x14ac:dyDescent="0.2"/>
    <row r="17693" ht="12.75" customHeight="1" x14ac:dyDescent="0.2"/>
    <row r="17694" ht="12.75" customHeight="1" x14ac:dyDescent="0.2"/>
    <row r="17695" ht="12.75" customHeight="1" x14ac:dyDescent="0.2"/>
    <row r="17696" ht="12.75" customHeight="1" x14ac:dyDescent="0.2"/>
    <row r="17697" ht="12.75" customHeight="1" x14ac:dyDescent="0.2"/>
    <row r="17698" ht="12.75" customHeight="1" x14ac:dyDescent="0.2"/>
    <row r="17699" ht="12.75" customHeight="1" x14ac:dyDescent="0.2"/>
    <row r="17700" ht="12.75" customHeight="1" x14ac:dyDescent="0.2"/>
    <row r="17701" ht="12.75" customHeight="1" x14ac:dyDescent="0.2"/>
    <row r="17702" ht="12.75" customHeight="1" x14ac:dyDescent="0.2"/>
    <row r="17703" ht="12.75" customHeight="1" x14ac:dyDescent="0.2"/>
    <row r="17704" ht="12.75" customHeight="1" x14ac:dyDescent="0.2"/>
    <row r="17705" ht="12.75" customHeight="1" x14ac:dyDescent="0.2"/>
    <row r="17706" ht="12.75" customHeight="1" x14ac:dyDescent="0.2"/>
    <row r="17707" ht="12.75" customHeight="1" x14ac:dyDescent="0.2"/>
    <row r="17708" ht="12.75" customHeight="1" x14ac:dyDescent="0.2"/>
    <row r="17709" ht="12.75" customHeight="1" x14ac:dyDescent="0.2"/>
    <row r="17710" ht="12.75" customHeight="1" x14ac:dyDescent="0.2"/>
    <row r="17711" ht="12.75" customHeight="1" x14ac:dyDescent="0.2"/>
    <row r="17712" ht="12.75" customHeight="1" x14ac:dyDescent="0.2"/>
    <row r="17713" ht="12.75" customHeight="1" x14ac:dyDescent="0.2"/>
    <row r="17714" ht="12.75" customHeight="1" x14ac:dyDescent="0.2"/>
    <row r="17715" ht="12.75" customHeight="1" x14ac:dyDescent="0.2"/>
    <row r="17716" ht="12.75" customHeight="1" x14ac:dyDescent="0.2"/>
    <row r="17717" ht="12.75" customHeight="1" x14ac:dyDescent="0.2"/>
    <row r="17718" ht="12.75" customHeight="1" x14ac:dyDescent="0.2"/>
    <row r="17719" ht="12.75" customHeight="1" x14ac:dyDescent="0.2"/>
    <row r="17720" ht="12.75" customHeight="1" x14ac:dyDescent="0.2"/>
    <row r="17721" ht="12.75" customHeight="1" x14ac:dyDescent="0.2"/>
    <row r="17722" ht="12.75" customHeight="1" x14ac:dyDescent="0.2"/>
    <row r="17723" ht="12.75" customHeight="1" x14ac:dyDescent="0.2"/>
    <row r="17724" ht="12.75" customHeight="1" x14ac:dyDescent="0.2"/>
    <row r="17725" ht="12.75" customHeight="1" x14ac:dyDescent="0.2"/>
    <row r="17726" ht="12.75" customHeight="1" x14ac:dyDescent="0.2"/>
    <row r="17727" ht="12.75" customHeight="1" x14ac:dyDescent="0.2"/>
    <row r="17728" ht="12.75" customHeight="1" x14ac:dyDescent="0.2"/>
    <row r="17729" ht="12.75" customHeight="1" x14ac:dyDescent="0.2"/>
    <row r="17730" ht="12.75" customHeight="1" x14ac:dyDescent="0.2"/>
    <row r="17731" ht="12.75" customHeight="1" x14ac:dyDescent="0.2"/>
    <row r="17732" ht="12.75" customHeight="1" x14ac:dyDescent="0.2"/>
    <row r="17733" ht="12.75" customHeight="1" x14ac:dyDescent="0.2"/>
    <row r="17734" ht="12.75" customHeight="1" x14ac:dyDescent="0.2"/>
    <row r="17735" ht="12.75" customHeight="1" x14ac:dyDescent="0.2"/>
    <row r="17736" ht="12.75" customHeight="1" x14ac:dyDescent="0.2"/>
    <row r="17737" ht="12.75" customHeight="1" x14ac:dyDescent="0.2"/>
    <row r="17738" ht="12.75" customHeight="1" x14ac:dyDescent="0.2"/>
    <row r="17739" ht="12.75" customHeight="1" x14ac:dyDescent="0.2"/>
    <row r="17740" ht="12.75" customHeight="1" x14ac:dyDescent="0.2"/>
    <row r="17741" ht="12.75" customHeight="1" x14ac:dyDescent="0.2"/>
    <row r="17742" ht="12.75" customHeight="1" x14ac:dyDescent="0.2"/>
    <row r="17743" ht="12.75" customHeight="1" x14ac:dyDescent="0.2"/>
    <row r="17744" ht="12.75" customHeight="1" x14ac:dyDescent="0.2"/>
    <row r="17745" ht="12.75" customHeight="1" x14ac:dyDescent="0.2"/>
    <row r="17746" ht="12.75" customHeight="1" x14ac:dyDescent="0.2"/>
    <row r="17747" ht="12.75" customHeight="1" x14ac:dyDescent="0.2"/>
    <row r="17748" ht="12.75" customHeight="1" x14ac:dyDescent="0.2"/>
    <row r="17749" ht="12.75" customHeight="1" x14ac:dyDescent="0.2"/>
    <row r="17750" ht="12.75" customHeight="1" x14ac:dyDescent="0.2"/>
    <row r="17751" ht="12.75" customHeight="1" x14ac:dyDescent="0.2"/>
    <row r="17752" ht="12.75" customHeight="1" x14ac:dyDescent="0.2"/>
    <row r="17753" ht="12.75" customHeight="1" x14ac:dyDescent="0.2"/>
    <row r="17754" ht="12.75" customHeight="1" x14ac:dyDescent="0.2"/>
    <row r="17755" ht="12.75" customHeight="1" x14ac:dyDescent="0.2"/>
    <row r="17756" ht="12.75" customHeight="1" x14ac:dyDescent="0.2"/>
    <row r="17757" ht="12.75" customHeight="1" x14ac:dyDescent="0.2"/>
    <row r="17758" ht="12.75" customHeight="1" x14ac:dyDescent="0.2"/>
    <row r="17759" ht="12.75" customHeight="1" x14ac:dyDescent="0.2"/>
    <row r="17760" ht="12.75" customHeight="1" x14ac:dyDescent="0.2"/>
    <row r="17761" ht="12.75" customHeight="1" x14ac:dyDescent="0.2"/>
    <row r="17762" ht="12.75" customHeight="1" x14ac:dyDescent="0.2"/>
    <row r="17763" ht="12.75" customHeight="1" x14ac:dyDescent="0.2"/>
    <row r="17764" ht="12.75" customHeight="1" x14ac:dyDescent="0.2"/>
    <row r="17765" ht="12.75" customHeight="1" x14ac:dyDescent="0.2"/>
    <row r="17766" ht="12.75" customHeight="1" x14ac:dyDescent="0.2"/>
    <row r="17767" ht="12.75" customHeight="1" x14ac:dyDescent="0.2"/>
    <row r="17768" ht="12.75" customHeight="1" x14ac:dyDescent="0.2"/>
    <row r="17769" ht="12.75" customHeight="1" x14ac:dyDescent="0.2"/>
    <row r="17770" ht="12.75" customHeight="1" x14ac:dyDescent="0.2"/>
    <row r="17771" ht="12.75" customHeight="1" x14ac:dyDescent="0.2"/>
    <row r="17772" ht="12.75" customHeight="1" x14ac:dyDescent="0.2"/>
    <row r="17773" ht="12.75" customHeight="1" x14ac:dyDescent="0.2"/>
    <row r="17774" ht="12.75" customHeight="1" x14ac:dyDescent="0.2"/>
    <row r="17775" ht="12.75" customHeight="1" x14ac:dyDescent="0.2"/>
    <row r="17776" ht="12.75" customHeight="1" x14ac:dyDescent="0.2"/>
    <row r="17777" ht="12.75" customHeight="1" x14ac:dyDescent="0.2"/>
    <row r="17778" ht="12.75" customHeight="1" x14ac:dyDescent="0.2"/>
    <row r="17779" ht="12.75" customHeight="1" x14ac:dyDescent="0.2"/>
    <row r="17780" ht="12.75" customHeight="1" x14ac:dyDescent="0.2"/>
    <row r="17781" ht="12.75" customHeight="1" x14ac:dyDescent="0.2"/>
    <row r="17782" ht="12.75" customHeight="1" x14ac:dyDescent="0.2"/>
    <row r="17783" ht="12.75" customHeight="1" x14ac:dyDescent="0.2"/>
    <row r="17784" ht="12.75" customHeight="1" x14ac:dyDescent="0.2"/>
    <row r="17785" ht="12.75" customHeight="1" x14ac:dyDescent="0.2"/>
    <row r="17786" ht="12.75" customHeight="1" x14ac:dyDescent="0.2"/>
    <row r="17787" ht="12.75" customHeight="1" x14ac:dyDescent="0.2"/>
    <row r="17788" ht="12.75" customHeight="1" x14ac:dyDescent="0.2"/>
    <row r="17789" ht="12.75" customHeight="1" x14ac:dyDescent="0.2"/>
    <row r="17790" ht="12.75" customHeight="1" x14ac:dyDescent="0.2"/>
    <row r="17791" ht="12.75" customHeight="1" x14ac:dyDescent="0.2"/>
    <row r="17792" ht="12.75" customHeight="1" x14ac:dyDescent="0.2"/>
    <row r="17793" ht="12.75" customHeight="1" x14ac:dyDescent="0.2"/>
    <row r="17794" ht="12.75" customHeight="1" x14ac:dyDescent="0.2"/>
    <row r="17795" ht="12.75" customHeight="1" x14ac:dyDescent="0.2"/>
    <row r="17796" ht="12.75" customHeight="1" x14ac:dyDescent="0.2"/>
    <row r="17797" ht="12.75" customHeight="1" x14ac:dyDescent="0.2"/>
    <row r="17798" ht="12.75" customHeight="1" x14ac:dyDescent="0.2"/>
    <row r="17799" ht="12.75" customHeight="1" x14ac:dyDescent="0.2"/>
    <row r="17800" ht="12.75" customHeight="1" x14ac:dyDescent="0.2"/>
    <row r="17801" ht="12.75" customHeight="1" x14ac:dyDescent="0.2"/>
    <row r="17802" ht="12.75" customHeight="1" x14ac:dyDescent="0.2"/>
    <row r="17803" ht="12.75" customHeight="1" x14ac:dyDescent="0.2"/>
    <row r="17804" ht="12.75" customHeight="1" x14ac:dyDescent="0.2"/>
    <row r="17805" ht="12.75" customHeight="1" x14ac:dyDescent="0.2"/>
    <row r="17806" ht="12.75" customHeight="1" x14ac:dyDescent="0.2"/>
    <row r="17807" ht="12.75" customHeight="1" x14ac:dyDescent="0.2"/>
    <row r="17808" ht="12.75" customHeight="1" x14ac:dyDescent="0.2"/>
    <row r="17809" ht="12.75" customHeight="1" x14ac:dyDescent="0.2"/>
    <row r="17810" ht="12.75" customHeight="1" x14ac:dyDescent="0.2"/>
    <row r="17811" ht="12.75" customHeight="1" x14ac:dyDescent="0.2"/>
    <row r="17812" ht="12.75" customHeight="1" x14ac:dyDescent="0.2"/>
    <row r="17813" ht="12.75" customHeight="1" x14ac:dyDescent="0.2"/>
    <row r="17814" ht="12.75" customHeight="1" x14ac:dyDescent="0.2"/>
    <row r="17815" ht="12.75" customHeight="1" x14ac:dyDescent="0.2"/>
    <row r="17816" ht="12.75" customHeight="1" x14ac:dyDescent="0.2"/>
    <row r="17817" ht="12.75" customHeight="1" x14ac:dyDescent="0.2"/>
    <row r="17818" ht="12.75" customHeight="1" x14ac:dyDescent="0.2"/>
    <row r="17819" ht="12.75" customHeight="1" x14ac:dyDescent="0.2"/>
    <row r="17820" ht="12.75" customHeight="1" x14ac:dyDescent="0.2"/>
    <row r="17821" ht="12.75" customHeight="1" x14ac:dyDescent="0.2"/>
    <row r="17822" ht="12.75" customHeight="1" x14ac:dyDescent="0.2"/>
    <row r="17823" ht="12.75" customHeight="1" x14ac:dyDescent="0.2"/>
    <row r="17824" ht="12.75" customHeight="1" x14ac:dyDescent="0.2"/>
    <row r="17825" ht="12.75" customHeight="1" x14ac:dyDescent="0.2"/>
    <row r="17826" ht="12.75" customHeight="1" x14ac:dyDescent="0.2"/>
    <row r="17827" ht="12.75" customHeight="1" x14ac:dyDescent="0.2"/>
    <row r="17828" ht="12.75" customHeight="1" x14ac:dyDescent="0.2"/>
    <row r="17829" ht="12.75" customHeight="1" x14ac:dyDescent="0.2"/>
    <row r="17830" ht="12.75" customHeight="1" x14ac:dyDescent="0.2"/>
    <row r="17831" ht="12.75" customHeight="1" x14ac:dyDescent="0.2"/>
    <row r="17832" ht="12.75" customHeight="1" x14ac:dyDescent="0.2"/>
    <row r="17833" ht="12.75" customHeight="1" x14ac:dyDescent="0.2"/>
    <row r="17834" ht="12.75" customHeight="1" x14ac:dyDescent="0.2"/>
    <row r="17835" ht="12.75" customHeight="1" x14ac:dyDescent="0.2"/>
    <row r="17836" ht="12.75" customHeight="1" x14ac:dyDescent="0.2"/>
    <row r="17837" ht="12.75" customHeight="1" x14ac:dyDescent="0.2"/>
    <row r="17838" ht="12.75" customHeight="1" x14ac:dyDescent="0.2"/>
    <row r="17839" ht="12.75" customHeight="1" x14ac:dyDescent="0.2"/>
    <row r="17840" ht="12.75" customHeight="1" x14ac:dyDescent="0.2"/>
    <row r="17841" ht="12.75" customHeight="1" x14ac:dyDescent="0.2"/>
    <row r="17842" ht="12.75" customHeight="1" x14ac:dyDescent="0.2"/>
    <row r="17843" ht="12.75" customHeight="1" x14ac:dyDescent="0.2"/>
    <row r="17844" ht="12.75" customHeight="1" x14ac:dyDescent="0.2"/>
    <row r="17845" ht="12.75" customHeight="1" x14ac:dyDescent="0.2"/>
    <row r="17846" ht="12.75" customHeight="1" x14ac:dyDescent="0.2"/>
    <row r="17847" ht="12.75" customHeight="1" x14ac:dyDescent="0.2"/>
    <row r="17848" ht="12.75" customHeight="1" x14ac:dyDescent="0.2"/>
    <row r="17849" ht="12.75" customHeight="1" x14ac:dyDescent="0.2"/>
    <row r="17850" ht="12.75" customHeight="1" x14ac:dyDescent="0.2"/>
    <row r="17851" ht="12.75" customHeight="1" x14ac:dyDescent="0.2"/>
    <row r="17852" ht="12.75" customHeight="1" x14ac:dyDescent="0.2"/>
    <row r="17853" ht="12.75" customHeight="1" x14ac:dyDescent="0.2"/>
    <row r="17854" ht="12.75" customHeight="1" x14ac:dyDescent="0.2"/>
    <row r="17855" ht="12.75" customHeight="1" x14ac:dyDescent="0.2"/>
    <row r="17856" ht="12.75" customHeight="1" x14ac:dyDescent="0.2"/>
    <row r="17857" ht="12.75" customHeight="1" x14ac:dyDescent="0.2"/>
    <row r="17858" ht="12.75" customHeight="1" x14ac:dyDescent="0.2"/>
    <row r="17859" ht="12.75" customHeight="1" x14ac:dyDescent="0.2"/>
    <row r="17860" ht="12.75" customHeight="1" x14ac:dyDescent="0.2"/>
    <row r="17861" ht="12.75" customHeight="1" x14ac:dyDescent="0.2"/>
    <row r="17862" ht="12.75" customHeight="1" x14ac:dyDescent="0.2"/>
    <row r="17863" ht="12.75" customHeight="1" x14ac:dyDescent="0.2"/>
    <row r="17864" ht="12.75" customHeight="1" x14ac:dyDescent="0.2"/>
    <row r="17865" ht="12.75" customHeight="1" x14ac:dyDescent="0.2"/>
    <row r="17866" ht="12.75" customHeight="1" x14ac:dyDescent="0.2"/>
    <row r="17867" ht="12.75" customHeight="1" x14ac:dyDescent="0.2"/>
    <row r="17868" ht="12.75" customHeight="1" x14ac:dyDescent="0.2"/>
    <row r="17869" ht="12.75" customHeight="1" x14ac:dyDescent="0.2"/>
    <row r="17870" ht="12.75" customHeight="1" x14ac:dyDescent="0.2"/>
    <row r="17871" ht="12.75" customHeight="1" x14ac:dyDescent="0.2"/>
    <row r="17872" ht="12.75" customHeight="1" x14ac:dyDescent="0.2"/>
    <row r="17873" ht="12.75" customHeight="1" x14ac:dyDescent="0.2"/>
    <row r="17874" ht="12.75" customHeight="1" x14ac:dyDescent="0.2"/>
    <row r="17875" ht="12.75" customHeight="1" x14ac:dyDescent="0.2"/>
    <row r="17876" ht="12.75" customHeight="1" x14ac:dyDescent="0.2"/>
    <row r="17877" ht="12.75" customHeight="1" x14ac:dyDescent="0.2"/>
    <row r="17878" ht="12.75" customHeight="1" x14ac:dyDescent="0.2"/>
    <row r="17879" ht="12.75" customHeight="1" x14ac:dyDescent="0.2"/>
    <row r="17880" ht="12.75" customHeight="1" x14ac:dyDescent="0.2"/>
    <row r="17881" ht="12.75" customHeight="1" x14ac:dyDescent="0.2"/>
    <row r="17882" ht="12.75" customHeight="1" x14ac:dyDescent="0.2"/>
    <row r="17883" ht="12.75" customHeight="1" x14ac:dyDescent="0.2"/>
    <row r="17884" ht="12.75" customHeight="1" x14ac:dyDescent="0.2"/>
    <row r="17885" ht="12.75" customHeight="1" x14ac:dyDescent="0.2"/>
    <row r="17886" ht="12.75" customHeight="1" x14ac:dyDescent="0.2"/>
    <row r="17887" ht="12.75" customHeight="1" x14ac:dyDescent="0.2"/>
    <row r="17888" ht="12.75" customHeight="1" x14ac:dyDescent="0.2"/>
    <row r="17889" ht="12.75" customHeight="1" x14ac:dyDescent="0.2"/>
    <row r="17890" ht="12.75" customHeight="1" x14ac:dyDescent="0.2"/>
    <row r="17891" ht="12.75" customHeight="1" x14ac:dyDescent="0.2"/>
    <row r="17892" ht="12.75" customHeight="1" x14ac:dyDescent="0.2"/>
    <row r="17893" ht="12.75" customHeight="1" x14ac:dyDescent="0.2"/>
    <row r="17894" ht="12.75" customHeight="1" x14ac:dyDescent="0.2"/>
    <row r="17895" ht="12.75" customHeight="1" x14ac:dyDescent="0.2"/>
    <row r="17896" ht="12.75" customHeight="1" x14ac:dyDescent="0.2"/>
    <row r="17897" ht="12.75" customHeight="1" x14ac:dyDescent="0.2"/>
    <row r="17898" ht="12.75" customHeight="1" x14ac:dyDescent="0.2"/>
    <row r="17899" ht="12.75" customHeight="1" x14ac:dyDescent="0.2"/>
    <row r="17900" ht="12.75" customHeight="1" x14ac:dyDescent="0.2"/>
    <row r="17901" ht="12.75" customHeight="1" x14ac:dyDescent="0.2"/>
    <row r="17902" ht="12.75" customHeight="1" x14ac:dyDescent="0.2"/>
    <row r="17903" ht="12.75" customHeight="1" x14ac:dyDescent="0.2"/>
    <row r="17904" ht="12.75" customHeight="1" x14ac:dyDescent="0.2"/>
    <row r="17905" ht="12.75" customHeight="1" x14ac:dyDescent="0.2"/>
    <row r="17906" ht="12.75" customHeight="1" x14ac:dyDescent="0.2"/>
    <row r="17907" ht="12.75" customHeight="1" x14ac:dyDescent="0.2"/>
    <row r="17908" ht="12.75" customHeight="1" x14ac:dyDescent="0.2"/>
    <row r="17909" ht="12.75" customHeight="1" x14ac:dyDescent="0.2"/>
    <row r="17910" ht="12.75" customHeight="1" x14ac:dyDescent="0.2"/>
    <row r="17911" ht="12.75" customHeight="1" x14ac:dyDescent="0.2"/>
    <row r="17912" ht="12.75" customHeight="1" x14ac:dyDescent="0.2"/>
    <row r="17913" ht="12.75" customHeight="1" x14ac:dyDescent="0.2"/>
    <row r="17914" ht="12.75" customHeight="1" x14ac:dyDescent="0.2"/>
    <row r="17915" ht="12.75" customHeight="1" x14ac:dyDescent="0.2"/>
    <row r="17916" ht="12.75" customHeight="1" x14ac:dyDescent="0.2"/>
    <row r="17917" ht="12.75" customHeight="1" x14ac:dyDescent="0.2"/>
    <row r="17918" ht="12.75" customHeight="1" x14ac:dyDescent="0.2"/>
    <row r="17919" ht="12.75" customHeight="1" x14ac:dyDescent="0.2"/>
    <row r="17920" ht="12.75" customHeight="1" x14ac:dyDescent="0.2"/>
    <row r="17921" ht="12.75" customHeight="1" x14ac:dyDescent="0.2"/>
    <row r="17922" ht="12.75" customHeight="1" x14ac:dyDescent="0.2"/>
    <row r="17923" ht="12.75" customHeight="1" x14ac:dyDescent="0.2"/>
    <row r="17924" ht="12.75" customHeight="1" x14ac:dyDescent="0.2"/>
    <row r="17925" ht="12.75" customHeight="1" x14ac:dyDescent="0.2"/>
    <row r="17926" ht="12.75" customHeight="1" x14ac:dyDescent="0.2"/>
    <row r="17927" ht="12.75" customHeight="1" x14ac:dyDescent="0.2"/>
    <row r="17928" ht="12.75" customHeight="1" x14ac:dyDescent="0.2"/>
    <row r="17929" ht="12.75" customHeight="1" x14ac:dyDescent="0.2"/>
    <row r="17930" ht="12.75" customHeight="1" x14ac:dyDescent="0.2"/>
    <row r="17931" ht="12.75" customHeight="1" x14ac:dyDescent="0.2"/>
    <row r="17932" ht="12.75" customHeight="1" x14ac:dyDescent="0.2"/>
    <row r="17933" ht="12.75" customHeight="1" x14ac:dyDescent="0.2"/>
    <row r="17934" ht="12.75" customHeight="1" x14ac:dyDescent="0.2"/>
    <row r="17935" ht="12.75" customHeight="1" x14ac:dyDescent="0.2"/>
    <row r="17936" ht="12.75" customHeight="1" x14ac:dyDescent="0.2"/>
    <row r="17937" ht="12.75" customHeight="1" x14ac:dyDescent="0.2"/>
    <row r="17938" ht="12.75" customHeight="1" x14ac:dyDescent="0.2"/>
    <row r="17939" ht="12.75" customHeight="1" x14ac:dyDescent="0.2"/>
    <row r="17940" ht="12.75" customHeight="1" x14ac:dyDescent="0.2"/>
    <row r="17941" ht="12.75" customHeight="1" x14ac:dyDescent="0.2"/>
    <row r="17942" ht="12.75" customHeight="1" x14ac:dyDescent="0.2"/>
    <row r="17943" ht="12.75" customHeight="1" x14ac:dyDescent="0.2"/>
    <row r="17944" ht="12.75" customHeight="1" x14ac:dyDescent="0.2"/>
    <row r="17945" ht="12.75" customHeight="1" x14ac:dyDescent="0.2"/>
    <row r="17946" ht="12.75" customHeight="1" x14ac:dyDescent="0.2"/>
    <row r="17947" ht="12.75" customHeight="1" x14ac:dyDescent="0.2"/>
    <row r="17948" ht="12.75" customHeight="1" x14ac:dyDescent="0.2"/>
    <row r="17949" ht="12.75" customHeight="1" x14ac:dyDescent="0.2"/>
    <row r="17950" ht="12.75" customHeight="1" x14ac:dyDescent="0.2"/>
    <row r="17951" ht="12.75" customHeight="1" x14ac:dyDescent="0.2"/>
    <row r="17952" ht="12.75" customHeight="1" x14ac:dyDescent="0.2"/>
    <row r="17953" ht="12.75" customHeight="1" x14ac:dyDescent="0.2"/>
    <row r="17954" ht="12.75" customHeight="1" x14ac:dyDescent="0.2"/>
    <row r="17955" ht="12.75" customHeight="1" x14ac:dyDescent="0.2"/>
    <row r="17956" ht="12.75" customHeight="1" x14ac:dyDescent="0.2"/>
    <row r="17957" ht="12.75" customHeight="1" x14ac:dyDescent="0.2"/>
    <row r="17958" ht="12.75" customHeight="1" x14ac:dyDescent="0.2"/>
    <row r="17959" ht="12.75" customHeight="1" x14ac:dyDescent="0.2"/>
    <row r="17960" ht="12.75" customHeight="1" x14ac:dyDescent="0.2"/>
    <row r="17961" ht="12.75" customHeight="1" x14ac:dyDescent="0.2"/>
    <row r="17962" ht="12.75" customHeight="1" x14ac:dyDescent="0.2"/>
    <row r="17963" ht="12.75" customHeight="1" x14ac:dyDescent="0.2"/>
    <row r="17964" ht="12.75" customHeight="1" x14ac:dyDescent="0.2"/>
    <row r="17965" ht="12.75" customHeight="1" x14ac:dyDescent="0.2"/>
    <row r="17966" ht="12.75" customHeight="1" x14ac:dyDescent="0.2"/>
    <row r="17967" ht="12.75" customHeight="1" x14ac:dyDescent="0.2"/>
    <row r="17968" ht="12.75" customHeight="1" x14ac:dyDescent="0.2"/>
    <row r="17969" ht="12.75" customHeight="1" x14ac:dyDescent="0.2"/>
    <row r="17970" ht="12.75" customHeight="1" x14ac:dyDescent="0.2"/>
    <row r="17971" ht="12.75" customHeight="1" x14ac:dyDescent="0.2"/>
    <row r="17972" ht="12.75" customHeight="1" x14ac:dyDescent="0.2"/>
    <row r="17973" ht="12.75" customHeight="1" x14ac:dyDescent="0.2"/>
    <row r="17974" ht="12.75" customHeight="1" x14ac:dyDescent="0.2"/>
    <row r="17975" ht="12.75" customHeight="1" x14ac:dyDescent="0.2"/>
    <row r="17976" ht="12.75" customHeight="1" x14ac:dyDescent="0.2"/>
    <row r="17977" ht="12.75" customHeight="1" x14ac:dyDescent="0.2"/>
    <row r="17978" ht="12.75" customHeight="1" x14ac:dyDescent="0.2"/>
    <row r="17979" ht="12.75" customHeight="1" x14ac:dyDescent="0.2"/>
    <row r="17980" ht="12.75" customHeight="1" x14ac:dyDescent="0.2"/>
    <row r="17981" ht="12.75" customHeight="1" x14ac:dyDescent="0.2"/>
    <row r="17982" ht="12.75" customHeight="1" x14ac:dyDescent="0.2"/>
    <row r="17983" ht="12.75" customHeight="1" x14ac:dyDescent="0.2"/>
    <row r="17984" ht="12.75" customHeight="1" x14ac:dyDescent="0.2"/>
    <row r="17985" ht="12.75" customHeight="1" x14ac:dyDescent="0.2"/>
    <row r="17986" ht="12.75" customHeight="1" x14ac:dyDescent="0.2"/>
    <row r="17987" ht="12.75" customHeight="1" x14ac:dyDescent="0.2"/>
    <row r="17988" ht="12.75" customHeight="1" x14ac:dyDescent="0.2"/>
    <row r="17989" ht="12.75" customHeight="1" x14ac:dyDescent="0.2"/>
    <row r="17990" ht="12.75" customHeight="1" x14ac:dyDescent="0.2"/>
    <row r="17991" ht="12.75" customHeight="1" x14ac:dyDescent="0.2"/>
    <row r="17992" ht="12.75" customHeight="1" x14ac:dyDescent="0.2"/>
    <row r="17993" ht="12.75" customHeight="1" x14ac:dyDescent="0.2"/>
    <row r="17994" ht="12.75" customHeight="1" x14ac:dyDescent="0.2"/>
    <row r="17995" ht="12.75" customHeight="1" x14ac:dyDescent="0.2"/>
    <row r="17996" ht="12.75" customHeight="1" x14ac:dyDescent="0.2"/>
    <row r="17997" ht="12.75" customHeight="1" x14ac:dyDescent="0.2"/>
    <row r="17998" ht="12.75" customHeight="1" x14ac:dyDescent="0.2"/>
    <row r="17999" ht="12.75" customHeight="1" x14ac:dyDescent="0.2"/>
    <row r="18000" ht="12.75" customHeight="1" x14ac:dyDescent="0.2"/>
    <row r="18001" ht="12.75" customHeight="1" x14ac:dyDescent="0.2"/>
    <row r="18002" ht="12.75" customHeight="1" x14ac:dyDescent="0.2"/>
    <row r="18003" ht="12.75" customHeight="1" x14ac:dyDescent="0.2"/>
    <row r="18004" ht="12.75" customHeight="1" x14ac:dyDescent="0.2"/>
    <row r="18005" ht="12.75" customHeight="1" x14ac:dyDescent="0.2"/>
    <row r="18006" ht="12.75" customHeight="1" x14ac:dyDescent="0.2"/>
    <row r="18007" ht="12.75" customHeight="1" x14ac:dyDescent="0.2"/>
    <row r="18008" ht="12.75" customHeight="1" x14ac:dyDescent="0.2"/>
    <row r="18009" ht="12.75" customHeight="1" x14ac:dyDescent="0.2"/>
    <row r="18010" ht="12.75" customHeight="1" x14ac:dyDescent="0.2"/>
    <row r="18011" ht="12.75" customHeight="1" x14ac:dyDescent="0.2"/>
    <row r="18012" ht="12.75" customHeight="1" x14ac:dyDescent="0.2"/>
    <row r="18013" ht="12.75" customHeight="1" x14ac:dyDescent="0.2"/>
    <row r="18014" ht="12.75" customHeight="1" x14ac:dyDescent="0.2"/>
    <row r="18015" ht="12.75" customHeight="1" x14ac:dyDescent="0.2"/>
    <row r="18016" ht="12.75" customHeight="1" x14ac:dyDescent="0.2"/>
    <row r="18017" ht="12.75" customHeight="1" x14ac:dyDescent="0.2"/>
    <row r="18018" ht="12.75" customHeight="1" x14ac:dyDescent="0.2"/>
    <row r="18019" ht="12.75" customHeight="1" x14ac:dyDescent="0.2"/>
    <row r="18020" ht="12.75" customHeight="1" x14ac:dyDescent="0.2"/>
    <row r="18021" ht="12.75" customHeight="1" x14ac:dyDescent="0.2"/>
    <row r="18022" ht="12.75" customHeight="1" x14ac:dyDescent="0.2"/>
    <row r="18023" ht="12.75" customHeight="1" x14ac:dyDescent="0.2"/>
    <row r="18024" ht="12.75" customHeight="1" x14ac:dyDescent="0.2"/>
    <row r="18025" ht="12.75" customHeight="1" x14ac:dyDescent="0.2"/>
    <row r="18026" ht="12.75" customHeight="1" x14ac:dyDescent="0.2"/>
    <row r="18027" ht="12.75" customHeight="1" x14ac:dyDescent="0.2"/>
    <row r="18028" ht="12.75" customHeight="1" x14ac:dyDescent="0.2"/>
    <row r="18029" ht="12.75" customHeight="1" x14ac:dyDescent="0.2"/>
    <row r="18030" ht="12.75" customHeight="1" x14ac:dyDescent="0.2"/>
    <row r="18031" ht="12.75" customHeight="1" x14ac:dyDescent="0.2"/>
    <row r="18032" ht="12.75" customHeight="1" x14ac:dyDescent="0.2"/>
    <row r="18033" ht="12.75" customHeight="1" x14ac:dyDescent="0.2"/>
    <row r="18034" ht="12.75" customHeight="1" x14ac:dyDescent="0.2"/>
    <row r="18035" ht="12.75" customHeight="1" x14ac:dyDescent="0.2"/>
    <row r="18036" ht="12.75" customHeight="1" x14ac:dyDescent="0.2"/>
    <row r="18037" ht="12.75" customHeight="1" x14ac:dyDescent="0.2"/>
    <row r="18038" ht="12.75" customHeight="1" x14ac:dyDescent="0.2"/>
    <row r="18039" ht="12.75" customHeight="1" x14ac:dyDescent="0.2"/>
    <row r="18040" ht="12.75" customHeight="1" x14ac:dyDescent="0.2"/>
    <row r="18041" ht="12.75" customHeight="1" x14ac:dyDescent="0.2"/>
    <row r="18042" ht="12.75" customHeight="1" x14ac:dyDescent="0.2"/>
    <row r="18043" ht="12.75" customHeight="1" x14ac:dyDescent="0.2"/>
    <row r="18044" ht="12.75" customHeight="1" x14ac:dyDescent="0.2"/>
    <row r="18045" ht="12.75" customHeight="1" x14ac:dyDescent="0.2"/>
    <row r="18046" ht="12.75" customHeight="1" x14ac:dyDescent="0.2"/>
    <row r="18047" ht="12.75" customHeight="1" x14ac:dyDescent="0.2"/>
    <row r="18048" ht="12.75" customHeight="1" x14ac:dyDescent="0.2"/>
    <row r="18049" ht="12.75" customHeight="1" x14ac:dyDescent="0.2"/>
    <row r="18050" ht="12.75" customHeight="1" x14ac:dyDescent="0.2"/>
    <row r="18051" ht="12.75" customHeight="1" x14ac:dyDescent="0.2"/>
    <row r="18052" ht="12.75" customHeight="1" x14ac:dyDescent="0.2"/>
    <row r="18053" ht="12.75" customHeight="1" x14ac:dyDescent="0.2"/>
    <row r="18054" ht="12.75" customHeight="1" x14ac:dyDescent="0.2"/>
    <row r="18055" ht="12.75" customHeight="1" x14ac:dyDescent="0.2"/>
    <row r="18056" ht="12.75" customHeight="1" x14ac:dyDescent="0.2"/>
    <row r="18057" ht="12.75" customHeight="1" x14ac:dyDescent="0.2"/>
    <row r="18058" ht="12.75" customHeight="1" x14ac:dyDescent="0.2"/>
    <row r="18059" ht="12.75" customHeight="1" x14ac:dyDescent="0.2"/>
    <row r="18060" ht="12.75" customHeight="1" x14ac:dyDescent="0.2"/>
    <row r="18061" ht="12.75" customHeight="1" x14ac:dyDescent="0.2"/>
    <row r="18062" ht="12.75" customHeight="1" x14ac:dyDescent="0.2"/>
    <row r="18063" ht="12.75" customHeight="1" x14ac:dyDescent="0.2"/>
    <row r="18064" ht="12.75" customHeight="1" x14ac:dyDescent="0.2"/>
    <row r="18065" ht="12.75" customHeight="1" x14ac:dyDescent="0.2"/>
    <row r="18066" ht="12.75" customHeight="1" x14ac:dyDescent="0.2"/>
    <row r="18067" ht="12.75" customHeight="1" x14ac:dyDescent="0.2"/>
    <row r="18068" ht="12.75" customHeight="1" x14ac:dyDescent="0.2"/>
    <row r="18069" ht="12.75" customHeight="1" x14ac:dyDescent="0.2"/>
    <row r="18070" ht="12.75" customHeight="1" x14ac:dyDescent="0.2"/>
    <row r="18071" ht="12.75" customHeight="1" x14ac:dyDescent="0.2"/>
    <row r="18072" ht="12.75" customHeight="1" x14ac:dyDescent="0.2"/>
    <row r="18073" ht="12.75" customHeight="1" x14ac:dyDescent="0.2"/>
    <row r="18074" ht="12.75" customHeight="1" x14ac:dyDescent="0.2"/>
    <row r="18075" ht="12.75" customHeight="1" x14ac:dyDescent="0.2"/>
    <row r="18076" ht="12.75" customHeight="1" x14ac:dyDescent="0.2"/>
    <row r="18077" ht="12.75" customHeight="1" x14ac:dyDescent="0.2"/>
    <row r="18078" ht="12.75" customHeight="1" x14ac:dyDescent="0.2"/>
    <row r="18079" ht="12.75" customHeight="1" x14ac:dyDescent="0.2"/>
    <row r="18080" ht="12.75" customHeight="1" x14ac:dyDescent="0.2"/>
    <row r="18081" ht="12.75" customHeight="1" x14ac:dyDescent="0.2"/>
    <row r="18082" ht="12.75" customHeight="1" x14ac:dyDescent="0.2"/>
    <row r="18083" ht="12.75" customHeight="1" x14ac:dyDescent="0.2"/>
    <row r="18084" ht="12.75" customHeight="1" x14ac:dyDescent="0.2"/>
    <row r="18085" ht="12.75" customHeight="1" x14ac:dyDescent="0.2"/>
    <row r="18086" ht="12.75" customHeight="1" x14ac:dyDescent="0.2"/>
    <row r="18087" ht="12.75" customHeight="1" x14ac:dyDescent="0.2"/>
    <row r="18088" ht="12.75" customHeight="1" x14ac:dyDescent="0.2"/>
    <row r="18089" ht="12.75" customHeight="1" x14ac:dyDescent="0.2"/>
    <row r="18090" ht="12.75" customHeight="1" x14ac:dyDescent="0.2"/>
    <row r="18091" ht="12.75" customHeight="1" x14ac:dyDescent="0.2"/>
    <row r="18092" ht="12.75" customHeight="1" x14ac:dyDescent="0.2"/>
    <row r="18093" ht="12.75" customHeight="1" x14ac:dyDescent="0.2"/>
    <row r="18094" ht="12.75" customHeight="1" x14ac:dyDescent="0.2"/>
    <row r="18095" ht="12.75" customHeight="1" x14ac:dyDescent="0.2"/>
    <row r="18096" ht="12.75" customHeight="1" x14ac:dyDescent="0.2"/>
    <row r="18097" ht="12.75" customHeight="1" x14ac:dyDescent="0.2"/>
    <row r="18098" ht="12.75" customHeight="1" x14ac:dyDescent="0.2"/>
    <row r="18099" ht="12.75" customHeight="1" x14ac:dyDescent="0.2"/>
    <row r="18100" ht="12.75" customHeight="1" x14ac:dyDescent="0.2"/>
    <row r="18101" ht="12.75" customHeight="1" x14ac:dyDescent="0.2"/>
    <row r="18102" ht="12.75" customHeight="1" x14ac:dyDescent="0.2"/>
    <row r="18103" ht="12.75" customHeight="1" x14ac:dyDescent="0.2"/>
    <row r="18104" ht="12.75" customHeight="1" x14ac:dyDescent="0.2"/>
    <row r="18105" ht="12.75" customHeight="1" x14ac:dyDescent="0.2"/>
    <row r="18106" ht="12.75" customHeight="1" x14ac:dyDescent="0.2"/>
    <row r="18107" ht="12.75" customHeight="1" x14ac:dyDescent="0.2"/>
    <row r="18108" ht="12.75" customHeight="1" x14ac:dyDescent="0.2"/>
    <row r="18109" ht="12.75" customHeight="1" x14ac:dyDescent="0.2"/>
    <row r="18110" ht="12.75" customHeight="1" x14ac:dyDescent="0.2"/>
    <row r="18111" ht="12.75" customHeight="1" x14ac:dyDescent="0.2"/>
    <row r="18112" ht="12.75" customHeight="1" x14ac:dyDescent="0.2"/>
    <row r="18113" ht="12.75" customHeight="1" x14ac:dyDescent="0.2"/>
    <row r="18114" ht="12.75" customHeight="1" x14ac:dyDescent="0.2"/>
    <row r="18115" ht="12.75" customHeight="1" x14ac:dyDescent="0.2"/>
    <row r="18116" ht="12.75" customHeight="1" x14ac:dyDescent="0.2"/>
    <row r="18117" ht="12.75" customHeight="1" x14ac:dyDescent="0.2"/>
    <row r="18118" ht="12.75" customHeight="1" x14ac:dyDescent="0.2"/>
    <row r="18119" ht="12.75" customHeight="1" x14ac:dyDescent="0.2"/>
    <row r="18120" ht="12.75" customHeight="1" x14ac:dyDescent="0.2"/>
    <row r="18121" ht="12.75" customHeight="1" x14ac:dyDescent="0.2"/>
    <row r="18122" ht="12.75" customHeight="1" x14ac:dyDescent="0.2"/>
    <row r="18123" ht="12.75" customHeight="1" x14ac:dyDescent="0.2"/>
    <row r="18124" ht="12.75" customHeight="1" x14ac:dyDescent="0.2"/>
    <row r="18125" ht="12.75" customHeight="1" x14ac:dyDescent="0.2"/>
    <row r="18126" ht="12.75" customHeight="1" x14ac:dyDescent="0.2"/>
    <row r="18127" ht="12.75" customHeight="1" x14ac:dyDescent="0.2"/>
    <row r="18128" ht="12.75" customHeight="1" x14ac:dyDescent="0.2"/>
    <row r="18129" ht="12.75" customHeight="1" x14ac:dyDescent="0.2"/>
    <row r="18130" ht="12.75" customHeight="1" x14ac:dyDescent="0.2"/>
    <row r="18131" ht="12.75" customHeight="1" x14ac:dyDescent="0.2"/>
    <row r="18132" ht="12.75" customHeight="1" x14ac:dyDescent="0.2"/>
    <row r="18133" ht="12.75" customHeight="1" x14ac:dyDescent="0.2"/>
    <row r="18134" ht="12.75" customHeight="1" x14ac:dyDescent="0.2"/>
    <row r="18135" ht="12.75" customHeight="1" x14ac:dyDescent="0.2"/>
    <row r="18136" ht="12.75" customHeight="1" x14ac:dyDescent="0.2"/>
    <row r="18137" ht="12.75" customHeight="1" x14ac:dyDescent="0.2"/>
    <row r="18138" ht="12.75" customHeight="1" x14ac:dyDescent="0.2"/>
    <row r="18139" ht="12.75" customHeight="1" x14ac:dyDescent="0.2"/>
    <row r="18140" ht="12.75" customHeight="1" x14ac:dyDescent="0.2"/>
    <row r="18141" ht="12.75" customHeight="1" x14ac:dyDescent="0.2"/>
    <row r="18142" ht="12.75" customHeight="1" x14ac:dyDescent="0.2"/>
    <row r="18143" ht="12.75" customHeight="1" x14ac:dyDescent="0.2"/>
    <row r="18144" ht="12.75" customHeight="1" x14ac:dyDescent="0.2"/>
    <row r="18145" ht="12.75" customHeight="1" x14ac:dyDescent="0.2"/>
    <row r="18146" ht="12.75" customHeight="1" x14ac:dyDescent="0.2"/>
    <row r="18147" ht="12.75" customHeight="1" x14ac:dyDescent="0.2"/>
    <row r="18148" ht="12.75" customHeight="1" x14ac:dyDescent="0.2"/>
    <row r="18149" ht="12.75" customHeight="1" x14ac:dyDescent="0.2"/>
    <row r="18150" ht="12.75" customHeight="1" x14ac:dyDescent="0.2"/>
    <row r="18151" ht="12.75" customHeight="1" x14ac:dyDescent="0.2"/>
    <row r="18152" ht="12.75" customHeight="1" x14ac:dyDescent="0.2"/>
    <row r="18153" ht="12.75" customHeight="1" x14ac:dyDescent="0.2"/>
    <row r="18154" ht="12.75" customHeight="1" x14ac:dyDescent="0.2"/>
    <row r="18155" ht="12.75" customHeight="1" x14ac:dyDescent="0.2"/>
    <row r="18156" ht="12.75" customHeight="1" x14ac:dyDescent="0.2"/>
    <row r="18157" ht="12.75" customHeight="1" x14ac:dyDescent="0.2"/>
    <row r="18158" ht="12.75" customHeight="1" x14ac:dyDescent="0.2"/>
    <row r="18159" ht="12.75" customHeight="1" x14ac:dyDescent="0.2"/>
    <row r="18160" ht="12.75" customHeight="1" x14ac:dyDescent="0.2"/>
    <row r="18161" ht="12.75" customHeight="1" x14ac:dyDescent="0.2"/>
    <row r="18162" ht="12.75" customHeight="1" x14ac:dyDescent="0.2"/>
    <row r="18163" ht="12.75" customHeight="1" x14ac:dyDescent="0.2"/>
    <row r="18164" ht="12.75" customHeight="1" x14ac:dyDescent="0.2"/>
    <row r="18165" ht="12.75" customHeight="1" x14ac:dyDescent="0.2"/>
    <row r="18166" ht="12.75" customHeight="1" x14ac:dyDescent="0.2"/>
    <row r="18167" ht="12.75" customHeight="1" x14ac:dyDescent="0.2"/>
    <row r="18168" ht="12.75" customHeight="1" x14ac:dyDescent="0.2"/>
    <row r="18169" ht="12.75" customHeight="1" x14ac:dyDescent="0.2"/>
    <row r="18170" ht="12.75" customHeight="1" x14ac:dyDescent="0.2"/>
    <row r="18171" ht="12.75" customHeight="1" x14ac:dyDescent="0.2"/>
    <row r="18172" ht="12.75" customHeight="1" x14ac:dyDescent="0.2"/>
    <row r="18173" ht="12.75" customHeight="1" x14ac:dyDescent="0.2"/>
    <row r="18174" ht="12.75" customHeight="1" x14ac:dyDescent="0.2"/>
    <row r="18175" ht="12.75" customHeight="1" x14ac:dyDescent="0.2"/>
    <row r="18176" ht="12.75" customHeight="1" x14ac:dyDescent="0.2"/>
    <row r="18177" ht="12.75" customHeight="1" x14ac:dyDescent="0.2"/>
    <row r="18178" ht="12.75" customHeight="1" x14ac:dyDescent="0.2"/>
    <row r="18179" ht="12.75" customHeight="1" x14ac:dyDescent="0.2"/>
    <row r="18180" ht="12.75" customHeight="1" x14ac:dyDescent="0.2"/>
    <row r="18181" ht="12.75" customHeight="1" x14ac:dyDescent="0.2"/>
    <row r="18182" ht="12.75" customHeight="1" x14ac:dyDescent="0.2"/>
    <row r="18183" ht="12.75" customHeight="1" x14ac:dyDescent="0.2"/>
    <row r="18184" ht="12.75" customHeight="1" x14ac:dyDescent="0.2"/>
    <row r="18185" ht="12.75" customHeight="1" x14ac:dyDescent="0.2"/>
    <row r="18186" ht="12.75" customHeight="1" x14ac:dyDescent="0.2"/>
    <row r="18187" ht="12.75" customHeight="1" x14ac:dyDescent="0.2"/>
    <row r="18188" ht="12.75" customHeight="1" x14ac:dyDescent="0.2"/>
    <row r="18189" ht="12.75" customHeight="1" x14ac:dyDescent="0.2"/>
    <row r="18190" ht="12.75" customHeight="1" x14ac:dyDescent="0.2"/>
    <row r="18191" ht="12.75" customHeight="1" x14ac:dyDescent="0.2"/>
    <row r="18192" ht="12.75" customHeight="1" x14ac:dyDescent="0.2"/>
    <row r="18193" ht="12.75" customHeight="1" x14ac:dyDescent="0.2"/>
    <row r="18194" ht="12.75" customHeight="1" x14ac:dyDescent="0.2"/>
    <row r="18195" ht="12.75" customHeight="1" x14ac:dyDescent="0.2"/>
    <row r="18196" ht="12.75" customHeight="1" x14ac:dyDescent="0.2"/>
    <row r="18197" ht="12.75" customHeight="1" x14ac:dyDescent="0.2"/>
    <row r="18198" ht="12.75" customHeight="1" x14ac:dyDescent="0.2"/>
    <row r="18199" ht="12.75" customHeight="1" x14ac:dyDescent="0.2"/>
    <row r="18200" ht="12.75" customHeight="1" x14ac:dyDescent="0.2"/>
    <row r="18201" ht="12.75" customHeight="1" x14ac:dyDescent="0.2"/>
    <row r="18202" ht="12.75" customHeight="1" x14ac:dyDescent="0.2"/>
    <row r="18203" ht="12.75" customHeight="1" x14ac:dyDescent="0.2"/>
    <row r="18204" ht="12.75" customHeight="1" x14ac:dyDescent="0.2"/>
    <row r="18205" ht="12.75" customHeight="1" x14ac:dyDescent="0.2"/>
    <row r="18206" ht="12.75" customHeight="1" x14ac:dyDescent="0.2"/>
    <row r="18207" ht="12.75" customHeight="1" x14ac:dyDescent="0.2"/>
    <row r="18208" ht="12.75" customHeight="1" x14ac:dyDescent="0.2"/>
    <row r="18209" ht="12.75" customHeight="1" x14ac:dyDescent="0.2"/>
    <row r="18210" ht="12.75" customHeight="1" x14ac:dyDescent="0.2"/>
    <row r="18211" ht="12.75" customHeight="1" x14ac:dyDescent="0.2"/>
    <row r="18212" ht="12.75" customHeight="1" x14ac:dyDescent="0.2"/>
    <row r="18213" ht="12.75" customHeight="1" x14ac:dyDescent="0.2"/>
    <row r="18214" ht="12.75" customHeight="1" x14ac:dyDescent="0.2"/>
    <row r="18215" ht="12.75" customHeight="1" x14ac:dyDescent="0.2"/>
    <row r="18216" ht="12.75" customHeight="1" x14ac:dyDescent="0.2"/>
    <row r="18217" ht="12.75" customHeight="1" x14ac:dyDescent="0.2"/>
    <row r="18218" ht="12.75" customHeight="1" x14ac:dyDescent="0.2"/>
    <row r="18219" ht="12.75" customHeight="1" x14ac:dyDescent="0.2"/>
    <row r="18220" ht="12.75" customHeight="1" x14ac:dyDescent="0.2"/>
    <row r="18221" ht="12.75" customHeight="1" x14ac:dyDescent="0.2"/>
    <row r="18222" ht="12.75" customHeight="1" x14ac:dyDescent="0.2"/>
    <row r="18223" ht="12.75" customHeight="1" x14ac:dyDescent="0.2"/>
    <row r="18224" ht="12.75" customHeight="1" x14ac:dyDescent="0.2"/>
    <row r="18225" ht="12.75" customHeight="1" x14ac:dyDescent="0.2"/>
    <row r="18226" ht="12.75" customHeight="1" x14ac:dyDescent="0.2"/>
    <row r="18227" ht="12.75" customHeight="1" x14ac:dyDescent="0.2"/>
    <row r="18228" ht="12.75" customHeight="1" x14ac:dyDescent="0.2"/>
    <row r="18229" ht="12.75" customHeight="1" x14ac:dyDescent="0.2"/>
    <row r="18230" ht="12.75" customHeight="1" x14ac:dyDescent="0.2"/>
    <row r="18231" ht="12.75" customHeight="1" x14ac:dyDescent="0.2"/>
    <row r="18232" ht="12.75" customHeight="1" x14ac:dyDescent="0.2"/>
    <row r="18233" ht="12.75" customHeight="1" x14ac:dyDescent="0.2"/>
    <row r="18234" ht="12.75" customHeight="1" x14ac:dyDescent="0.2"/>
    <row r="18235" ht="12.75" customHeight="1" x14ac:dyDescent="0.2"/>
    <row r="18236" ht="12.75" customHeight="1" x14ac:dyDescent="0.2"/>
    <row r="18237" ht="12.75" customHeight="1" x14ac:dyDescent="0.2"/>
    <row r="18238" ht="12.75" customHeight="1" x14ac:dyDescent="0.2"/>
    <row r="18239" ht="12.75" customHeight="1" x14ac:dyDescent="0.2"/>
    <row r="18240" ht="12.75" customHeight="1" x14ac:dyDescent="0.2"/>
    <row r="18241" ht="12.75" customHeight="1" x14ac:dyDescent="0.2"/>
    <row r="18242" ht="12.75" customHeight="1" x14ac:dyDescent="0.2"/>
    <row r="18243" ht="12.75" customHeight="1" x14ac:dyDescent="0.2"/>
    <row r="18244" ht="12.75" customHeight="1" x14ac:dyDescent="0.2"/>
    <row r="18245" ht="12.75" customHeight="1" x14ac:dyDescent="0.2"/>
    <row r="18246" ht="12.75" customHeight="1" x14ac:dyDescent="0.2"/>
    <row r="18247" ht="12.75" customHeight="1" x14ac:dyDescent="0.2"/>
    <row r="18248" ht="12.75" customHeight="1" x14ac:dyDescent="0.2"/>
    <row r="18249" ht="12.75" customHeight="1" x14ac:dyDescent="0.2"/>
    <row r="18250" ht="12.75" customHeight="1" x14ac:dyDescent="0.2"/>
    <row r="18251" ht="12.75" customHeight="1" x14ac:dyDescent="0.2"/>
    <row r="18252" ht="12.75" customHeight="1" x14ac:dyDescent="0.2"/>
    <row r="18253" ht="12.75" customHeight="1" x14ac:dyDescent="0.2"/>
    <row r="18254" ht="12.75" customHeight="1" x14ac:dyDescent="0.2"/>
    <row r="18255" ht="12.75" customHeight="1" x14ac:dyDescent="0.2"/>
    <row r="18256" ht="12.75" customHeight="1" x14ac:dyDescent="0.2"/>
    <row r="18257" ht="12.75" customHeight="1" x14ac:dyDescent="0.2"/>
    <row r="18258" ht="12.75" customHeight="1" x14ac:dyDescent="0.2"/>
    <row r="18259" ht="12.75" customHeight="1" x14ac:dyDescent="0.2"/>
    <row r="18260" ht="12.75" customHeight="1" x14ac:dyDescent="0.2"/>
    <row r="18261" ht="12.75" customHeight="1" x14ac:dyDescent="0.2"/>
    <row r="18262" ht="12.75" customHeight="1" x14ac:dyDescent="0.2"/>
    <row r="18263" ht="12.75" customHeight="1" x14ac:dyDescent="0.2"/>
    <row r="18264" ht="12.75" customHeight="1" x14ac:dyDescent="0.2"/>
    <row r="18265" ht="12.75" customHeight="1" x14ac:dyDescent="0.2"/>
    <row r="18266" ht="12.75" customHeight="1" x14ac:dyDescent="0.2"/>
    <row r="18267" ht="12.75" customHeight="1" x14ac:dyDescent="0.2"/>
    <row r="18268" ht="12.75" customHeight="1" x14ac:dyDescent="0.2"/>
    <row r="18269" ht="12.75" customHeight="1" x14ac:dyDescent="0.2"/>
    <row r="18270" ht="12.75" customHeight="1" x14ac:dyDescent="0.2"/>
    <row r="18271" ht="12.75" customHeight="1" x14ac:dyDescent="0.2"/>
    <row r="18272" ht="12.75" customHeight="1" x14ac:dyDescent="0.2"/>
    <row r="18273" ht="12.75" customHeight="1" x14ac:dyDescent="0.2"/>
    <row r="18274" ht="12.75" customHeight="1" x14ac:dyDescent="0.2"/>
    <row r="18275" ht="12.75" customHeight="1" x14ac:dyDescent="0.2"/>
    <row r="18276" ht="12.75" customHeight="1" x14ac:dyDescent="0.2"/>
    <row r="18277" ht="12.75" customHeight="1" x14ac:dyDescent="0.2"/>
    <row r="18278" ht="12.75" customHeight="1" x14ac:dyDescent="0.2"/>
    <row r="18279" ht="12.75" customHeight="1" x14ac:dyDescent="0.2"/>
    <row r="18280" ht="12.75" customHeight="1" x14ac:dyDescent="0.2"/>
    <row r="18281" ht="12.75" customHeight="1" x14ac:dyDescent="0.2"/>
    <row r="18282" ht="12.75" customHeight="1" x14ac:dyDescent="0.2"/>
    <row r="18283" ht="12.75" customHeight="1" x14ac:dyDescent="0.2"/>
    <row r="18284" ht="12.75" customHeight="1" x14ac:dyDescent="0.2"/>
    <row r="18285" ht="12.75" customHeight="1" x14ac:dyDescent="0.2"/>
    <row r="18286" ht="12.75" customHeight="1" x14ac:dyDescent="0.2"/>
    <row r="18287" ht="12.75" customHeight="1" x14ac:dyDescent="0.2"/>
    <row r="18288" ht="12.75" customHeight="1" x14ac:dyDescent="0.2"/>
    <row r="18289" ht="12.75" customHeight="1" x14ac:dyDescent="0.2"/>
    <row r="18290" ht="12.75" customHeight="1" x14ac:dyDescent="0.2"/>
    <row r="18291" ht="12.75" customHeight="1" x14ac:dyDescent="0.2"/>
    <row r="18292" ht="12.75" customHeight="1" x14ac:dyDescent="0.2"/>
    <row r="18293" ht="12.75" customHeight="1" x14ac:dyDescent="0.2"/>
    <row r="18294" ht="12.75" customHeight="1" x14ac:dyDescent="0.2"/>
    <row r="18295" ht="12.75" customHeight="1" x14ac:dyDescent="0.2"/>
    <row r="18296" ht="12.75" customHeight="1" x14ac:dyDescent="0.2"/>
    <row r="18297" ht="12.75" customHeight="1" x14ac:dyDescent="0.2"/>
    <row r="18298" ht="12.75" customHeight="1" x14ac:dyDescent="0.2"/>
    <row r="18299" ht="12.75" customHeight="1" x14ac:dyDescent="0.2"/>
    <row r="18300" ht="12.75" customHeight="1" x14ac:dyDescent="0.2"/>
    <row r="18301" ht="12.75" customHeight="1" x14ac:dyDescent="0.2"/>
    <row r="18302" ht="12.75" customHeight="1" x14ac:dyDescent="0.2"/>
    <row r="18303" ht="12.75" customHeight="1" x14ac:dyDescent="0.2"/>
    <row r="18304" ht="12.75" customHeight="1" x14ac:dyDescent="0.2"/>
    <row r="18305" ht="12.75" customHeight="1" x14ac:dyDescent="0.2"/>
    <row r="18306" ht="12.75" customHeight="1" x14ac:dyDescent="0.2"/>
    <row r="18307" ht="12.75" customHeight="1" x14ac:dyDescent="0.2"/>
    <row r="18308" ht="12.75" customHeight="1" x14ac:dyDescent="0.2"/>
    <row r="18309" ht="12.75" customHeight="1" x14ac:dyDescent="0.2"/>
    <row r="18310" ht="12.75" customHeight="1" x14ac:dyDescent="0.2"/>
    <row r="18311" ht="12.75" customHeight="1" x14ac:dyDescent="0.2"/>
    <row r="18312" ht="12.75" customHeight="1" x14ac:dyDescent="0.2"/>
    <row r="18313" ht="12.75" customHeight="1" x14ac:dyDescent="0.2"/>
    <row r="18314" ht="12.75" customHeight="1" x14ac:dyDescent="0.2"/>
    <row r="18315" ht="12.75" customHeight="1" x14ac:dyDescent="0.2"/>
    <row r="18316" ht="12.75" customHeight="1" x14ac:dyDescent="0.2"/>
    <row r="18317" ht="12.75" customHeight="1" x14ac:dyDescent="0.2"/>
    <row r="18318" ht="12.75" customHeight="1" x14ac:dyDescent="0.2"/>
    <row r="18319" ht="12.75" customHeight="1" x14ac:dyDescent="0.2"/>
    <row r="18320" ht="12.75" customHeight="1" x14ac:dyDescent="0.2"/>
    <row r="18321" ht="12.75" customHeight="1" x14ac:dyDescent="0.2"/>
    <row r="18322" ht="12.75" customHeight="1" x14ac:dyDescent="0.2"/>
    <row r="18323" ht="12.75" customHeight="1" x14ac:dyDescent="0.2"/>
    <row r="18324" ht="12.75" customHeight="1" x14ac:dyDescent="0.2"/>
    <row r="18325" ht="12.75" customHeight="1" x14ac:dyDescent="0.2"/>
    <row r="18326" ht="12.75" customHeight="1" x14ac:dyDescent="0.2"/>
    <row r="18327" ht="12.75" customHeight="1" x14ac:dyDescent="0.2"/>
    <row r="18328" ht="12.75" customHeight="1" x14ac:dyDescent="0.2"/>
    <row r="18329" ht="12.75" customHeight="1" x14ac:dyDescent="0.2"/>
    <row r="18330" ht="12.75" customHeight="1" x14ac:dyDescent="0.2"/>
    <row r="18331" ht="12.75" customHeight="1" x14ac:dyDescent="0.2"/>
    <row r="18332" ht="12.75" customHeight="1" x14ac:dyDescent="0.2"/>
    <row r="18333" ht="12.75" customHeight="1" x14ac:dyDescent="0.2"/>
    <row r="18334" ht="12.75" customHeight="1" x14ac:dyDescent="0.2"/>
    <row r="18335" ht="12.75" customHeight="1" x14ac:dyDescent="0.2"/>
    <row r="18336" ht="12.75" customHeight="1" x14ac:dyDescent="0.2"/>
    <row r="18337" ht="12.75" customHeight="1" x14ac:dyDescent="0.2"/>
    <row r="18338" ht="12.75" customHeight="1" x14ac:dyDescent="0.2"/>
    <row r="18339" ht="12.75" customHeight="1" x14ac:dyDescent="0.2"/>
    <row r="18340" ht="12.75" customHeight="1" x14ac:dyDescent="0.2"/>
    <row r="18341" ht="12.75" customHeight="1" x14ac:dyDescent="0.2"/>
    <row r="18342" ht="12.75" customHeight="1" x14ac:dyDescent="0.2"/>
    <row r="18343" ht="12.75" customHeight="1" x14ac:dyDescent="0.2"/>
    <row r="18344" ht="12.75" customHeight="1" x14ac:dyDescent="0.2"/>
    <row r="18345" ht="12.75" customHeight="1" x14ac:dyDescent="0.2"/>
    <row r="18346" ht="12.75" customHeight="1" x14ac:dyDescent="0.2"/>
    <row r="18347" ht="12.75" customHeight="1" x14ac:dyDescent="0.2"/>
    <row r="18348" ht="12.75" customHeight="1" x14ac:dyDescent="0.2"/>
    <row r="18349" ht="12.75" customHeight="1" x14ac:dyDescent="0.2"/>
    <row r="18350" ht="12.75" customHeight="1" x14ac:dyDescent="0.2"/>
    <row r="18351" ht="12.75" customHeight="1" x14ac:dyDescent="0.2"/>
    <row r="18352" ht="12.75" customHeight="1" x14ac:dyDescent="0.2"/>
    <row r="18353" ht="12.75" customHeight="1" x14ac:dyDescent="0.2"/>
    <row r="18354" ht="12.75" customHeight="1" x14ac:dyDescent="0.2"/>
    <row r="18355" ht="12.75" customHeight="1" x14ac:dyDescent="0.2"/>
    <row r="18356" ht="12.75" customHeight="1" x14ac:dyDescent="0.2"/>
    <row r="18357" ht="12.75" customHeight="1" x14ac:dyDescent="0.2"/>
    <row r="18358" ht="12.75" customHeight="1" x14ac:dyDescent="0.2"/>
    <row r="18359" ht="12.75" customHeight="1" x14ac:dyDescent="0.2"/>
    <row r="18360" ht="12.75" customHeight="1" x14ac:dyDescent="0.2"/>
    <row r="18361" ht="12.75" customHeight="1" x14ac:dyDescent="0.2"/>
    <row r="18362" ht="12.75" customHeight="1" x14ac:dyDescent="0.2"/>
    <row r="18363" ht="12.75" customHeight="1" x14ac:dyDescent="0.2"/>
    <row r="18364" ht="12.75" customHeight="1" x14ac:dyDescent="0.2"/>
    <row r="18365" ht="12.75" customHeight="1" x14ac:dyDescent="0.2"/>
    <row r="18366" ht="12.75" customHeight="1" x14ac:dyDescent="0.2"/>
    <row r="18367" ht="12.75" customHeight="1" x14ac:dyDescent="0.2"/>
    <row r="18368" ht="12.75" customHeight="1" x14ac:dyDescent="0.2"/>
    <row r="18369" ht="12.75" customHeight="1" x14ac:dyDescent="0.2"/>
    <row r="18370" ht="12.75" customHeight="1" x14ac:dyDescent="0.2"/>
    <row r="18371" ht="12.75" customHeight="1" x14ac:dyDescent="0.2"/>
    <row r="18372" ht="12.75" customHeight="1" x14ac:dyDescent="0.2"/>
    <row r="18373" ht="12.75" customHeight="1" x14ac:dyDescent="0.2"/>
    <row r="18374" ht="12.75" customHeight="1" x14ac:dyDescent="0.2"/>
    <row r="18375" ht="12.75" customHeight="1" x14ac:dyDescent="0.2"/>
    <row r="18376" ht="12.75" customHeight="1" x14ac:dyDescent="0.2"/>
    <row r="18377" ht="12.75" customHeight="1" x14ac:dyDescent="0.2"/>
    <row r="18378" ht="12.75" customHeight="1" x14ac:dyDescent="0.2"/>
    <row r="18379" ht="12.75" customHeight="1" x14ac:dyDescent="0.2"/>
    <row r="18380" ht="12.75" customHeight="1" x14ac:dyDescent="0.2"/>
    <row r="18381" ht="12.75" customHeight="1" x14ac:dyDescent="0.2"/>
    <row r="18382" ht="12.75" customHeight="1" x14ac:dyDescent="0.2"/>
    <row r="18383" ht="12.75" customHeight="1" x14ac:dyDescent="0.2"/>
    <row r="18384" ht="12.75" customHeight="1" x14ac:dyDescent="0.2"/>
    <row r="18385" ht="12.75" customHeight="1" x14ac:dyDescent="0.2"/>
    <row r="18386" ht="12.75" customHeight="1" x14ac:dyDescent="0.2"/>
    <row r="18387" ht="12.75" customHeight="1" x14ac:dyDescent="0.2"/>
    <row r="18388" ht="12.75" customHeight="1" x14ac:dyDescent="0.2"/>
    <row r="18389" ht="12.75" customHeight="1" x14ac:dyDescent="0.2"/>
    <row r="18390" ht="12.75" customHeight="1" x14ac:dyDescent="0.2"/>
    <row r="18391" ht="12.75" customHeight="1" x14ac:dyDescent="0.2"/>
    <row r="18392" ht="12.75" customHeight="1" x14ac:dyDescent="0.2"/>
    <row r="18393" ht="12.75" customHeight="1" x14ac:dyDescent="0.2"/>
    <row r="18394" ht="12.75" customHeight="1" x14ac:dyDescent="0.2"/>
    <row r="18395" ht="12.75" customHeight="1" x14ac:dyDescent="0.2"/>
    <row r="18396" ht="12.75" customHeight="1" x14ac:dyDescent="0.2"/>
    <row r="18397" ht="12.75" customHeight="1" x14ac:dyDescent="0.2"/>
    <row r="18398" ht="12.75" customHeight="1" x14ac:dyDescent="0.2"/>
    <row r="18399" ht="12.75" customHeight="1" x14ac:dyDescent="0.2"/>
    <row r="18400" ht="12.75" customHeight="1" x14ac:dyDescent="0.2"/>
    <row r="18401" ht="12.75" customHeight="1" x14ac:dyDescent="0.2"/>
    <row r="18402" ht="12.75" customHeight="1" x14ac:dyDescent="0.2"/>
    <row r="18403" ht="12.75" customHeight="1" x14ac:dyDescent="0.2"/>
    <row r="18404" ht="12.75" customHeight="1" x14ac:dyDescent="0.2"/>
    <row r="18405" ht="12.75" customHeight="1" x14ac:dyDescent="0.2"/>
    <row r="18406" ht="12.75" customHeight="1" x14ac:dyDescent="0.2"/>
    <row r="18407" ht="12.75" customHeight="1" x14ac:dyDescent="0.2"/>
    <row r="18408" ht="12.75" customHeight="1" x14ac:dyDescent="0.2"/>
    <row r="18409" ht="12.75" customHeight="1" x14ac:dyDescent="0.2"/>
    <row r="18410" ht="12.75" customHeight="1" x14ac:dyDescent="0.2"/>
    <row r="18411" ht="12.75" customHeight="1" x14ac:dyDescent="0.2"/>
    <row r="18412" ht="12.75" customHeight="1" x14ac:dyDescent="0.2"/>
    <row r="18413" ht="12.75" customHeight="1" x14ac:dyDescent="0.2"/>
    <row r="18414" ht="12.75" customHeight="1" x14ac:dyDescent="0.2"/>
    <row r="18415" ht="12.75" customHeight="1" x14ac:dyDescent="0.2"/>
    <row r="18416" ht="12.75" customHeight="1" x14ac:dyDescent="0.2"/>
    <row r="18417" ht="12.75" customHeight="1" x14ac:dyDescent="0.2"/>
    <row r="18418" ht="12.75" customHeight="1" x14ac:dyDescent="0.2"/>
    <row r="18419" ht="12.75" customHeight="1" x14ac:dyDescent="0.2"/>
    <row r="18420" ht="12.75" customHeight="1" x14ac:dyDescent="0.2"/>
    <row r="18421" ht="12.75" customHeight="1" x14ac:dyDescent="0.2"/>
    <row r="18422" ht="12.75" customHeight="1" x14ac:dyDescent="0.2"/>
    <row r="18423" ht="12.75" customHeight="1" x14ac:dyDescent="0.2"/>
    <row r="18424" ht="12.75" customHeight="1" x14ac:dyDescent="0.2"/>
    <row r="18425" ht="12.75" customHeight="1" x14ac:dyDescent="0.2"/>
    <row r="18426" ht="12.75" customHeight="1" x14ac:dyDescent="0.2"/>
    <row r="18427" ht="12.75" customHeight="1" x14ac:dyDescent="0.2"/>
    <row r="18428" ht="12.75" customHeight="1" x14ac:dyDescent="0.2"/>
    <row r="18429" ht="12.75" customHeight="1" x14ac:dyDescent="0.2"/>
    <row r="18430" ht="12.75" customHeight="1" x14ac:dyDescent="0.2"/>
    <row r="18431" ht="12.75" customHeight="1" x14ac:dyDescent="0.2"/>
    <row r="18432" ht="12.75" customHeight="1" x14ac:dyDescent="0.2"/>
    <row r="18433" ht="12.75" customHeight="1" x14ac:dyDescent="0.2"/>
    <row r="18434" ht="12.75" customHeight="1" x14ac:dyDescent="0.2"/>
    <row r="18435" ht="12.75" customHeight="1" x14ac:dyDescent="0.2"/>
    <row r="18436" ht="12.75" customHeight="1" x14ac:dyDescent="0.2"/>
    <row r="18437" ht="12.75" customHeight="1" x14ac:dyDescent="0.2"/>
    <row r="18438" ht="12.75" customHeight="1" x14ac:dyDescent="0.2"/>
    <row r="18439" ht="12.75" customHeight="1" x14ac:dyDescent="0.2"/>
    <row r="18440" ht="12.75" customHeight="1" x14ac:dyDescent="0.2"/>
    <row r="18441" ht="12.75" customHeight="1" x14ac:dyDescent="0.2"/>
    <row r="18442" ht="12.75" customHeight="1" x14ac:dyDescent="0.2"/>
    <row r="18443" ht="12.75" customHeight="1" x14ac:dyDescent="0.2"/>
    <row r="18444" ht="12.75" customHeight="1" x14ac:dyDescent="0.2"/>
    <row r="18445" ht="12.75" customHeight="1" x14ac:dyDescent="0.2"/>
    <row r="18446" ht="12.75" customHeight="1" x14ac:dyDescent="0.2"/>
    <row r="18447" ht="12.75" customHeight="1" x14ac:dyDescent="0.2"/>
    <row r="18448" ht="12.75" customHeight="1" x14ac:dyDescent="0.2"/>
    <row r="18449" ht="12.75" customHeight="1" x14ac:dyDescent="0.2"/>
    <row r="18450" ht="12.75" customHeight="1" x14ac:dyDescent="0.2"/>
    <row r="18451" ht="12.75" customHeight="1" x14ac:dyDescent="0.2"/>
    <row r="18452" ht="12.75" customHeight="1" x14ac:dyDescent="0.2"/>
    <row r="18453" ht="12.75" customHeight="1" x14ac:dyDescent="0.2"/>
    <row r="18454" ht="12.75" customHeight="1" x14ac:dyDescent="0.2"/>
    <row r="18455" ht="12.75" customHeight="1" x14ac:dyDescent="0.2"/>
    <row r="18456" ht="12.75" customHeight="1" x14ac:dyDescent="0.2"/>
    <row r="18457" ht="12.75" customHeight="1" x14ac:dyDescent="0.2"/>
    <row r="18458" ht="12.75" customHeight="1" x14ac:dyDescent="0.2"/>
    <row r="18459" ht="12.75" customHeight="1" x14ac:dyDescent="0.2"/>
    <row r="18460" ht="12.75" customHeight="1" x14ac:dyDescent="0.2"/>
    <row r="18461" ht="12.75" customHeight="1" x14ac:dyDescent="0.2"/>
    <row r="18462" ht="12.75" customHeight="1" x14ac:dyDescent="0.2"/>
    <row r="18463" ht="12.75" customHeight="1" x14ac:dyDescent="0.2"/>
    <row r="18464" ht="12.75" customHeight="1" x14ac:dyDescent="0.2"/>
    <row r="18465" ht="12.75" customHeight="1" x14ac:dyDescent="0.2"/>
    <row r="18466" ht="12.75" customHeight="1" x14ac:dyDescent="0.2"/>
    <row r="18467" ht="12.75" customHeight="1" x14ac:dyDescent="0.2"/>
    <row r="18468" ht="12.75" customHeight="1" x14ac:dyDescent="0.2"/>
    <row r="18469" ht="12.75" customHeight="1" x14ac:dyDescent="0.2"/>
    <row r="18470" ht="12.75" customHeight="1" x14ac:dyDescent="0.2"/>
    <row r="18471" ht="12.75" customHeight="1" x14ac:dyDescent="0.2"/>
    <row r="18472" ht="12.75" customHeight="1" x14ac:dyDescent="0.2"/>
    <row r="18473" ht="12.75" customHeight="1" x14ac:dyDescent="0.2"/>
    <row r="18474" ht="12.75" customHeight="1" x14ac:dyDescent="0.2"/>
    <row r="18475" ht="12.75" customHeight="1" x14ac:dyDescent="0.2"/>
    <row r="18476" ht="12.75" customHeight="1" x14ac:dyDescent="0.2"/>
    <row r="18477" ht="12.75" customHeight="1" x14ac:dyDescent="0.2"/>
    <row r="18478" ht="12.75" customHeight="1" x14ac:dyDescent="0.2"/>
    <row r="18479" ht="12.75" customHeight="1" x14ac:dyDescent="0.2"/>
    <row r="18480" ht="12.75" customHeight="1" x14ac:dyDescent="0.2"/>
    <row r="18481" ht="12.75" customHeight="1" x14ac:dyDescent="0.2"/>
    <row r="18482" ht="12.75" customHeight="1" x14ac:dyDescent="0.2"/>
    <row r="18483" ht="12.75" customHeight="1" x14ac:dyDescent="0.2"/>
    <row r="18484" ht="12.75" customHeight="1" x14ac:dyDescent="0.2"/>
    <row r="18485" ht="12.75" customHeight="1" x14ac:dyDescent="0.2"/>
    <row r="18486" ht="12.75" customHeight="1" x14ac:dyDescent="0.2"/>
    <row r="18487" ht="12.75" customHeight="1" x14ac:dyDescent="0.2"/>
    <row r="18488" ht="12.75" customHeight="1" x14ac:dyDescent="0.2"/>
    <row r="18489" ht="12.75" customHeight="1" x14ac:dyDescent="0.2"/>
    <row r="18490" ht="12.75" customHeight="1" x14ac:dyDescent="0.2"/>
    <row r="18491" ht="12.75" customHeight="1" x14ac:dyDescent="0.2"/>
    <row r="18492" ht="12.75" customHeight="1" x14ac:dyDescent="0.2"/>
    <row r="18493" ht="12.75" customHeight="1" x14ac:dyDescent="0.2"/>
    <row r="18494" ht="12.75" customHeight="1" x14ac:dyDescent="0.2"/>
    <row r="18495" ht="12.75" customHeight="1" x14ac:dyDescent="0.2"/>
    <row r="18496" ht="12.75" customHeight="1" x14ac:dyDescent="0.2"/>
    <row r="18497" ht="12.75" customHeight="1" x14ac:dyDescent="0.2"/>
    <row r="18498" ht="12.75" customHeight="1" x14ac:dyDescent="0.2"/>
    <row r="18499" ht="12.75" customHeight="1" x14ac:dyDescent="0.2"/>
    <row r="18500" ht="12.75" customHeight="1" x14ac:dyDescent="0.2"/>
    <row r="18501" ht="12.75" customHeight="1" x14ac:dyDescent="0.2"/>
    <row r="18502" ht="12.75" customHeight="1" x14ac:dyDescent="0.2"/>
    <row r="18503" ht="12.75" customHeight="1" x14ac:dyDescent="0.2"/>
    <row r="18504" ht="12.75" customHeight="1" x14ac:dyDescent="0.2"/>
    <row r="18505" ht="12.75" customHeight="1" x14ac:dyDescent="0.2"/>
    <row r="18506" ht="12.75" customHeight="1" x14ac:dyDescent="0.2"/>
    <row r="18507" ht="12.75" customHeight="1" x14ac:dyDescent="0.2"/>
    <row r="18508" ht="12.75" customHeight="1" x14ac:dyDescent="0.2"/>
    <row r="18509" ht="12.75" customHeight="1" x14ac:dyDescent="0.2"/>
    <row r="18510" ht="12.75" customHeight="1" x14ac:dyDescent="0.2"/>
    <row r="18511" ht="12.75" customHeight="1" x14ac:dyDescent="0.2"/>
    <row r="18512" ht="12.75" customHeight="1" x14ac:dyDescent="0.2"/>
    <row r="18513" ht="12.75" customHeight="1" x14ac:dyDescent="0.2"/>
    <row r="18514" ht="12.75" customHeight="1" x14ac:dyDescent="0.2"/>
    <row r="18515" ht="12.75" customHeight="1" x14ac:dyDescent="0.2"/>
    <row r="18516" ht="12.75" customHeight="1" x14ac:dyDescent="0.2"/>
    <row r="18517" ht="12.75" customHeight="1" x14ac:dyDescent="0.2"/>
    <row r="18518" ht="12.75" customHeight="1" x14ac:dyDescent="0.2"/>
    <row r="18519" ht="12.75" customHeight="1" x14ac:dyDescent="0.2"/>
    <row r="18520" ht="12.75" customHeight="1" x14ac:dyDescent="0.2"/>
    <row r="18521" ht="12.75" customHeight="1" x14ac:dyDescent="0.2"/>
    <row r="18522" ht="12.75" customHeight="1" x14ac:dyDescent="0.2"/>
    <row r="18523" ht="12.75" customHeight="1" x14ac:dyDescent="0.2"/>
    <row r="18524" ht="12.75" customHeight="1" x14ac:dyDescent="0.2"/>
    <row r="18525" ht="12.75" customHeight="1" x14ac:dyDescent="0.2"/>
    <row r="18526" ht="12.75" customHeight="1" x14ac:dyDescent="0.2"/>
    <row r="18527" ht="12.75" customHeight="1" x14ac:dyDescent="0.2"/>
    <row r="18528" ht="12.75" customHeight="1" x14ac:dyDescent="0.2"/>
    <row r="18529" ht="12.75" customHeight="1" x14ac:dyDescent="0.2"/>
    <row r="18530" ht="12.75" customHeight="1" x14ac:dyDescent="0.2"/>
    <row r="18531" ht="12.75" customHeight="1" x14ac:dyDescent="0.2"/>
    <row r="18532" ht="12.75" customHeight="1" x14ac:dyDescent="0.2"/>
    <row r="18533" ht="12.75" customHeight="1" x14ac:dyDescent="0.2"/>
    <row r="18534" ht="12.75" customHeight="1" x14ac:dyDescent="0.2"/>
    <row r="18535" ht="12.75" customHeight="1" x14ac:dyDescent="0.2"/>
    <row r="18536" ht="12.75" customHeight="1" x14ac:dyDescent="0.2"/>
    <row r="18537" ht="12.75" customHeight="1" x14ac:dyDescent="0.2"/>
    <row r="18538" ht="12.75" customHeight="1" x14ac:dyDescent="0.2"/>
    <row r="18539" ht="12.75" customHeight="1" x14ac:dyDescent="0.2"/>
    <row r="18540" ht="12.75" customHeight="1" x14ac:dyDescent="0.2"/>
    <row r="18541" ht="12.75" customHeight="1" x14ac:dyDescent="0.2"/>
    <row r="18542" ht="12.75" customHeight="1" x14ac:dyDescent="0.2"/>
    <row r="18543" ht="12.75" customHeight="1" x14ac:dyDescent="0.2"/>
    <row r="18544" ht="12.75" customHeight="1" x14ac:dyDescent="0.2"/>
    <row r="18545" ht="12.75" customHeight="1" x14ac:dyDescent="0.2"/>
    <row r="18546" ht="12.75" customHeight="1" x14ac:dyDescent="0.2"/>
    <row r="18547" ht="12.75" customHeight="1" x14ac:dyDescent="0.2"/>
    <row r="18548" ht="12.75" customHeight="1" x14ac:dyDescent="0.2"/>
    <row r="18549" ht="12.75" customHeight="1" x14ac:dyDescent="0.2"/>
    <row r="18550" ht="12.75" customHeight="1" x14ac:dyDescent="0.2"/>
    <row r="18551" ht="12.75" customHeight="1" x14ac:dyDescent="0.2"/>
    <row r="18552" ht="12.75" customHeight="1" x14ac:dyDescent="0.2"/>
    <row r="18553" ht="12.75" customHeight="1" x14ac:dyDescent="0.2"/>
    <row r="18554" ht="12.75" customHeight="1" x14ac:dyDescent="0.2"/>
    <row r="18555" ht="12.75" customHeight="1" x14ac:dyDescent="0.2"/>
    <row r="18556" ht="12.75" customHeight="1" x14ac:dyDescent="0.2"/>
    <row r="18557" ht="12.75" customHeight="1" x14ac:dyDescent="0.2"/>
    <row r="18558" ht="12.75" customHeight="1" x14ac:dyDescent="0.2"/>
    <row r="18559" ht="12.75" customHeight="1" x14ac:dyDescent="0.2"/>
    <row r="18560" ht="12.75" customHeight="1" x14ac:dyDescent="0.2"/>
    <row r="18561" ht="12.75" customHeight="1" x14ac:dyDescent="0.2"/>
    <row r="18562" ht="12.75" customHeight="1" x14ac:dyDescent="0.2"/>
    <row r="18563" ht="12.75" customHeight="1" x14ac:dyDescent="0.2"/>
    <row r="18564" ht="12.75" customHeight="1" x14ac:dyDescent="0.2"/>
    <row r="18565" ht="12.75" customHeight="1" x14ac:dyDescent="0.2"/>
    <row r="18566" ht="12.75" customHeight="1" x14ac:dyDescent="0.2"/>
    <row r="18567" ht="12.75" customHeight="1" x14ac:dyDescent="0.2"/>
    <row r="18568" ht="12.75" customHeight="1" x14ac:dyDescent="0.2"/>
    <row r="18569" ht="12.75" customHeight="1" x14ac:dyDescent="0.2"/>
    <row r="18570" ht="12.75" customHeight="1" x14ac:dyDescent="0.2"/>
    <row r="18571" ht="12.75" customHeight="1" x14ac:dyDescent="0.2"/>
    <row r="18572" ht="12.75" customHeight="1" x14ac:dyDescent="0.2"/>
    <row r="18573" ht="12.75" customHeight="1" x14ac:dyDescent="0.2"/>
    <row r="18574" ht="12.75" customHeight="1" x14ac:dyDescent="0.2"/>
    <row r="18575" ht="12.75" customHeight="1" x14ac:dyDescent="0.2"/>
    <row r="18576" ht="12.75" customHeight="1" x14ac:dyDescent="0.2"/>
    <row r="18577" ht="12.75" customHeight="1" x14ac:dyDescent="0.2"/>
    <row r="18578" ht="12.75" customHeight="1" x14ac:dyDescent="0.2"/>
    <row r="18579" ht="12.75" customHeight="1" x14ac:dyDescent="0.2"/>
    <row r="18580" ht="12.75" customHeight="1" x14ac:dyDescent="0.2"/>
    <row r="18581" ht="12.75" customHeight="1" x14ac:dyDescent="0.2"/>
    <row r="18582" ht="12.75" customHeight="1" x14ac:dyDescent="0.2"/>
    <row r="18583" ht="12.75" customHeight="1" x14ac:dyDescent="0.2"/>
    <row r="18584" ht="12.75" customHeight="1" x14ac:dyDescent="0.2"/>
    <row r="18585" ht="12.75" customHeight="1" x14ac:dyDescent="0.2"/>
    <row r="18586" ht="12.75" customHeight="1" x14ac:dyDescent="0.2"/>
    <row r="18587" ht="12.75" customHeight="1" x14ac:dyDescent="0.2"/>
    <row r="18588" ht="12.75" customHeight="1" x14ac:dyDescent="0.2"/>
    <row r="18589" ht="12.75" customHeight="1" x14ac:dyDescent="0.2"/>
    <row r="18590" ht="12.75" customHeight="1" x14ac:dyDescent="0.2"/>
    <row r="18591" ht="12.75" customHeight="1" x14ac:dyDescent="0.2"/>
    <row r="18592" ht="12.75" customHeight="1" x14ac:dyDescent="0.2"/>
    <row r="18593" ht="12.75" customHeight="1" x14ac:dyDescent="0.2"/>
    <row r="18594" ht="12.75" customHeight="1" x14ac:dyDescent="0.2"/>
    <row r="18595" ht="12.75" customHeight="1" x14ac:dyDescent="0.2"/>
    <row r="18596" ht="12.75" customHeight="1" x14ac:dyDescent="0.2"/>
    <row r="18597" ht="12.75" customHeight="1" x14ac:dyDescent="0.2"/>
    <row r="18598" ht="12.75" customHeight="1" x14ac:dyDescent="0.2"/>
    <row r="18599" ht="12.75" customHeight="1" x14ac:dyDescent="0.2"/>
    <row r="18600" ht="12.75" customHeight="1" x14ac:dyDescent="0.2"/>
    <row r="18601" ht="12.75" customHeight="1" x14ac:dyDescent="0.2"/>
    <row r="18602" ht="12.75" customHeight="1" x14ac:dyDescent="0.2"/>
    <row r="18603" ht="12.75" customHeight="1" x14ac:dyDescent="0.2"/>
    <row r="18604" ht="12.75" customHeight="1" x14ac:dyDescent="0.2"/>
    <row r="18605" ht="12.75" customHeight="1" x14ac:dyDescent="0.2"/>
    <row r="18606" ht="12.75" customHeight="1" x14ac:dyDescent="0.2"/>
    <row r="18607" ht="12.75" customHeight="1" x14ac:dyDescent="0.2"/>
    <row r="18608" ht="12.75" customHeight="1" x14ac:dyDescent="0.2"/>
    <row r="18609" ht="12.75" customHeight="1" x14ac:dyDescent="0.2"/>
    <row r="18610" ht="12.75" customHeight="1" x14ac:dyDescent="0.2"/>
    <row r="18611" ht="12.75" customHeight="1" x14ac:dyDescent="0.2"/>
    <row r="18612" ht="12.75" customHeight="1" x14ac:dyDescent="0.2"/>
    <row r="18613" ht="12.75" customHeight="1" x14ac:dyDescent="0.2"/>
    <row r="18614" ht="12.75" customHeight="1" x14ac:dyDescent="0.2"/>
    <row r="18615" ht="12.75" customHeight="1" x14ac:dyDescent="0.2"/>
    <row r="18616" ht="12.75" customHeight="1" x14ac:dyDescent="0.2"/>
    <row r="18617" ht="12.75" customHeight="1" x14ac:dyDescent="0.2"/>
    <row r="18618" ht="12.75" customHeight="1" x14ac:dyDescent="0.2"/>
    <row r="18619" ht="12.75" customHeight="1" x14ac:dyDescent="0.2"/>
    <row r="18620" ht="12.75" customHeight="1" x14ac:dyDescent="0.2"/>
    <row r="18621" ht="12.75" customHeight="1" x14ac:dyDescent="0.2"/>
    <row r="18622" ht="12.75" customHeight="1" x14ac:dyDescent="0.2"/>
    <row r="18623" ht="12.75" customHeight="1" x14ac:dyDescent="0.2"/>
    <row r="18624" ht="12.75" customHeight="1" x14ac:dyDescent="0.2"/>
    <row r="18625" ht="12.75" customHeight="1" x14ac:dyDescent="0.2"/>
    <row r="18626" ht="12.75" customHeight="1" x14ac:dyDescent="0.2"/>
    <row r="18627" ht="12.75" customHeight="1" x14ac:dyDescent="0.2"/>
    <row r="18628" ht="12.75" customHeight="1" x14ac:dyDescent="0.2"/>
    <row r="18629" ht="12.75" customHeight="1" x14ac:dyDescent="0.2"/>
    <row r="18630" ht="12.75" customHeight="1" x14ac:dyDescent="0.2"/>
    <row r="18631" ht="12.75" customHeight="1" x14ac:dyDescent="0.2"/>
    <row r="18632" ht="12.75" customHeight="1" x14ac:dyDescent="0.2"/>
    <row r="18633" ht="12.75" customHeight="1" x14ac:dyDescent="0.2"/>
    <row r="18634" ht="12.75" customHeight="1" x14ac:dyDescent="0.2"/>
    <row r="18635" ht="12.75" customHeight="1" x14ac:dyDescent="0.2"/>
    <row r="18636" ht="12.75" customHeight="1" x14ac:dyDescent="0.2"/>
    <row r="18637" ht="12.75" customHeight="1" x14ac:dyDescent="0.2"/>
    <row r="18638" ht="12.75" customHeight="1" x14ac:dyDescent="0.2"/>
    <row r="18639" ht="12.75" customHeight="1" x14ac:dyDescent="0.2"/>
    <row r="18640" ht="12.75" customHeight="1" x14ac:dyDescent="0.2"/>
    <row r="18641" ht="12.75" customHeight="1" x14ac:dyDescent="0.2"/>
    <row r="18642" ht="12.75" customHeight="1" x14ac:dyDescent="0.2"/>
    <row r="18643" ht="12.75" customHeight="1" x14ac:dyDescent="0.2"/>
    <row r="18644" ht="12.75" customHeight="1" x14ac:dyDescent="0.2"/>
    <row r="18645" ht="12.75" customHeight="1" x14ac:dyDescent="0.2"/>
    <row r="18646" ht="12.75" customHeight="1" x14ac:dyDescent="0.2"/>
    <row r="18647" ht="12.75" customHeight="1" x14ac:dyDescent="0.2"/>
    <row r="18648" ht="12.75" customHeight="1" x14ac:dyDescent="0.2"/>
    <row r="18649" ht="12.75" customHeight="1" x14ac:dyDescent="0.2"/>
    <row r="18650" ht="12.75" customHeight="1" x14ac:dyDescent="0.2"/>
    <row r="18651" ht="12.75" customHeight="1" x14ac:dyDescent="0.2"/>
    <row r="18652" ht="12.75" customHeight="1" x14ac:dyDescent="0.2"/>
    <row r="18653" ht="12.75" customHeight="1" x14ac:dyDescent="0.2"/>
    <row r="18654" ht="12.75" customHeight="1" x14ac:dyDescent="0.2"/>
    <row r="18655" ht="12.75" customHeight="1" x14ac:dyDescent="0.2"/>
    <row r="18656" ht="12.75" customHeight="1" x14ac:dyDescent="0.2"/>
    <row r="18657" ht="12.75" customHeight="1" x14ac:dyDescent="0.2"/>
    <row r="18658" ht="12.75" customHeight="1" x14ac:dyDescent="0.2"/>
    <row r="18659" ht="12.75" customHeight="1" x14ac:dyDescent="0.2"/>
    <row r="18660" ht="12.75" customHeight="1" x14ac:dyDescent="0.2"/>
    <row r="18661" ht="12.75" customHeight="1" x14ac:dyDescent="0.2"/>
    <row r="18662" ht="12.75" customHeight="1" x14ac:dyDescent="0.2"/>
    <row r="18663" ht="12.75" customHeight="1" x14ac:dyDescent="0.2"/>
    <row r="18664" ht="12.75" customHeight="1" x14ac:dyDescent="0.2"/>
    <row r="18665" ht="12.75" customHeight="1" x14ac:dyDescent="0.2"/>
    <row r="18666" ht="12.75" customHeight="1" x14ac:dyDescent="0.2"/>
    <row r="18667" ht="12.75" customHeight="1" x14ac:dyDescent="0.2"/>
    <row r="18668" ht="12.75" customHeight="1" x14ac:dyDescent="0.2"/>
    <row r="18669" ht="12.75" customHeight="1" x14ac:dyDescent="0.2"/>
    <row r="18670" ht="12.75" customHeight="1" x14ac:dyDescent="0.2"/>
    <row r="18671" ht="12.75" customHeight="1" x14ac:dyDescent="0.2"/>
    <row r="18672" ht="12.75" customHeight="1" x14ac:dyDescent="0.2"/>
    <row r="18673" ht="12.75" customHeight="1" x14ac:dyDescent="0.2"/>
    <row r="18674" ht="12.75" customHeight="1" x14ac:dyDescent="0.2"/>
    <row r="18675" ht="12.75" customHeight="1" x14ac:dyDescent="0.2"/>
    <row r="18676" ht="12.75" customHeight="1" x14ac:dyDescent="0.2"/>
    <row r="18677" ht="12.75" customHeight="1" x14ac:dyDescent="0.2"/>
    <row r="18678" ht="12.75" customHeight="1" x14ac:dyDescent="0.2"/>
    <row r="18679" ht="12.75" customHeight="1" x14ac:dyDescent="0.2"/>
    <row r="18680" ht="12.75" customHeight="1" x14ac:dyDescent="0.2"/>
    <row r="18681" ht="12.75" customHeight="1" x14ac:dyDescent="0.2"/>
    <row r="18682" ht="12.75" customHeight="1" x14ac:dyDescent="0.2"/>
    <row r="18683" ht="12.75" customHeight="1" x14ac:dyDescent="0.2"/>
    <row r="18684" ht="12.75" customHeight="1" x14ac:dyDescent="0.2"/>
    <row r="18685" ht="12.75" customHeight="1" x14ac:dyDescent="0.2"/>
    <row r="18686" ht="12.75" customHeight="1" x14ac:dyDescent="0.2"/>
    <row r="18687" ht="12.75" customHeight="1" x14ac:dyDescent="0.2"/>
    <row r="18688" ht="12.75" customHeight="1" x14ac:dyDescent="0.2"/>
    <row r="18689" ht="12.75" customHeight="1" x14ac:dyDescent="0.2"/>
    <row r="18690" ht="12.75" customHeight="1" x14ac:dyDescent="0.2"/>
    <row r="18691" ht="12.75" customHeight="1" x14ac:dyDescent="0.2"/>
    <row r="18692" ht="12.75" customHeight="1" x14ac:dyDescent="0.2"/>
    <row r="18693" ht="12.75" customHeight="1" x14ac:dyDescent="0.2"/>
    <row r="18694" ht="12.75" customHeight="1" x14ac:dyDescent="0.2"/>
    <row r="18695" ht="12.75" customHeight="1" x14ac:dyDescent="0.2"/>
    <row r="18696" ht="12.75" customHeight="1" x14ac:dyDescent="0.2"/>
    <row r="18697" ht="12.75" customHeight="1" x14ac:dyDescent="0.2"/>
    <row r="18698" ht="12.75" customHeight="1" x14ac:dyDescent="0.2"/>
    <row r="18699" ht="12.75" customHeight="1" x14ac:dyDescent="0.2"/>
    <row r="18700" ht="12.75" customHeight="1" x14ac:dyDescent="0.2"/>
    <row r="18701" ht="12.75" customHeight="1" x14ac:dyDescent="0.2"/>
    <row r="18702" ht="12.75" customHeight="1" x14ac:dyDescent="0.2"/>
    <row r="18703" ht="12.75" customHeight="1" x14ac:dyDescent="0.2"/>
    <row r="18704" ht="12.75" customHeight="1" x14ac:dyDescent="0.2"/>
    <row r="18705" ht="12.75" customHeight="1" x14ac:dyDescent="0.2"/>
    <row r="18706" ht="12.75" customHeight="1" x14ac:dyDescent="0.2"/>
    <row r="18707" ht="12.75" customHeight="1" x14ac:dyDescent="0.2"/>
    <row r="18708" ht="12.75" customHeight="1" x14ac:dyDescent="0.2"/>
    <row r="18709" ht="12.75" customHeight="1" x14ac:dyDescent="0.2"/>
    <row r="18710" ht="12.75" customHeight="1" x14ac:dyDescent="0.2"/>
    <row r="18711" ht="12.75" customHeight="1" x14ac:dyDescent="0.2"/>
    <row r="18712" ht="12.75" customHeight="1" x14ac:dyDescent="0.2"/>
    <row r="18713" ht="12.75" customHeight="1" x14ac:dyDescent="0.2"/>
    <row r="18714" ht="12.75" customHeight="1" x14ac:dyDescent="0.2"/>
    <row r="18715" ht="12.75" customHeight="1" x14ac:dyDescent="0.2"/>
    <row r="18716" ht="12.75" customHeight="1" x14ac:dyDescent="0.2"/>
    <row r="18717" ht="12.75" customHeight="1" x14ac:dyDescent="0.2"/>
    <row r="18718" ht="12.75" customHeight="1" x14ac:dyDescent="0.2"/>
    <row r="18719" ht="12.75" customHeight="1" x14ac:dyDescent="0.2"/>
    <row r="18720" ht="12.75" customHeight="1" x14ac:dyDescent="0.2"/>
    <row r="18721" ht="12.75" customHeight="1" x14ac:dyDescent="0.2"/>
    <row r="18722" ht="12.75" customHeight="1" x14ac:dyDescent="0.2"/>
    <row r="18723" ht="12.75" customHeight="1" x14ac:dyDescent="0.2"/>
    <row r="18724" ht="12.75" customHeight="1" x14ac:dyDescent="0.2"/>
    <row r="18725" ht="12.75" customHeight="1" x14ac:dyDescent="0.2"/>
    <row r="18726" ht="12.75" customHeight="1" x14ac:dyDescent="0.2"/>
    <row r="18727" ht="12.75" customHeight="1" x14ac:dyDescent="0.2"/>
    <row r="18728" ht="12.75" customHeight="1" x14ac:dyDescent="0.2"/>
    <row r="18729" ht="12.75" customHeight="1" x14ac:dyDescent="0.2"/>
    <row r="18730" ht="12.75" customHeight="1" x14ac:dyDescent="0.2"/>
    <row r="18731" ht="12.75" customHeight="1" x14ac:dyDescent="0.2"/>
    <row r="18732" ht="12.75" customHeight="1" x14ac:dyDescent="0.2"/>
    <row r="18733" ht="12.75" customHeight="1" x14ac:dyDescent="0.2"/>
    <row r="18734" ht="12.75" customHeight="1" x14ac:dyDescent="0.2"/>
    <row r="18735" ht="12.75" customHeight="1" x14ac:dyDescent="0.2"/>
    <row r="18736" ht="12.75" customHeight="1" x14ac:dyDescent="0.2"/>
    <row r="18737" ht="12.75" customHeight="1" x14ac:dyDescent="0.2"/>
    <row r="18738" ht="12.75" customHeight="1" x14ac:dyDescent="0.2"/>
    <row r="18739" ht="12.75" customHeight="1" x14ac:dyDescent="0.2"/>
    <row r="18740" ht="12.75" customHeight="1" x14ac:dyDescent="0.2"/>
    <row r="18741" ht="12.75" customHeight="1" x14ac:dyDescent="0.2"/>
    <row r="18742" ht="12.75" customHeight="1" x14ac:dyDescent="0.2"/>
    <row r="18743" ht="12.75" customHeight="1" x14ac:dyDescent="0.2"/>
    <row r="18744" ht="12.75" customHeight="1" x14ac:dyDescent="0.2"/>
    <row r="18745" ht="12.75" customHeight="1" x14ac:dyDescent="0.2"/>
    <row r="18746" ht="12.75" customHeight="1" x14ac:dyDescent="0.2"/>
    <row r="18747" ht="12.75" customHeight="1" x14ac:dyDescent="0.2"/>
    <row r="18748" ht="12.75" customHeight="1" x14ac:dyDescent="0.2"/>
    <row r="18749" ht="12.75" customHeight="1" x14ac:dyDescent="0.2"/>
    <row r="18750" ht="12.75" customHeight="1" x14ac:dyDescent="0.2"/>
    <row r="18751" ht="12.75" customHeight="1" x14ac:dyDescent="0.2"/>
    <row r="18752" ht="12.75" customHeight="1" x14ac:dyDescent="0.2"/>
    <row r="18753" ht="12.75" customHeight="1" x14ac:dyDescent="0.2"/>
    <row r="18754" ht="12.75" customHeight="1" x14ac:dyDescent="0.2"/>
    <row r="18755" ht="12.75" customHeight="1" x14ac:dyDescent="0.2"/>
    <row r="18756" ht="12.75" customHeight="1" x14ac:dyDescent="0.2"/>
    <row r="18757" ht="12.75" customHeight="1" x14ac:dyDescent="0.2"/>
    <row r="18758" ht="12.75" customHeight="1" x14ac:dyDescent="0.2"/>
    <row r="18759" ht="12.75" customHeight="1" x14ac:dyDescent="0.2"/>
    <row r="18760" ht="12.75" customHeight="1" x14ac:dyDescent="0.2"/>
    <row r="18761" ht="12.75" customHeight="1" x14ac:dyDescent="0.2"/>
    <row r="18762" ht="12.75" customHeight="1" x14ac:dyDescent="0.2"/>
    <row r="18763" ht="12.75" customHeight="1" x14ac:dyDescent="0.2"/>
    <row r="18764" ht="12.75" customHeight="1" x14ac:dyDescent="0.2"/>
    <row r="18765" ht="12.75" customHeight="1" x14ac:dyDescent="0.2"/>
    <row r="18766" ht="12.75" customHeight="1" x14ac:dyDescent="0.2"/>
    <row r="18767" ht="12.75" customHeight="1" x14ac:dyDescent="0.2"/>
    <row r="18768" ht="12.75" customHeight="1" x14ac:dyDescent="0.2"/>
    <row r="18769" ht="12.75" customHeight="1" x14ac:dyDescent="0.2"/>
    <row r="18770" ht="12.75" customHeight="1" x14ac:dyDescent="0.2"/>
    <row r="18771" ht="12.75" customHeight="1" x14ac:dyDescent="0.2"/>
    <row r="18772" ht="12.75" customHeight="1" x14ac:dyDescent="0.2"/>
    <row r="18773" ht="12.75" customHeight="1" x14ac:dyDescent="0.2"/>
    <row r="18774" ht="12.75" customHeight="1" x14ac:dyDescent="0.2"/>
    <row r="18775" ht="12.75" customHeight="1" x14ac:dyDescent="0.2"/>
    <row r="18776" ht="12.75" customHeight="1" x14ac:dyDescent="0.2"/>
    <row r="18777" ht="12.75" customHeight="1" x14ac:dyDescent="0.2"/>
    <row r="18778" ht="12.75" customHeight="1" x14ac:dyDescent="0.2"/>
    <row r="18779" ht="12.75" customHeight="1" x14ac:dyDescent="0.2"/>
    <row r="18780" ht="12.75" customHeight="1" x14ac:dyDescent="0.2"/>
    <row r="18781" ht="12.75" customHeight="1" x14ac:dyDescent="0.2"/>
    <row r="18782" ht="12.75" customHeight="1" x14ac:dyDescent="0.2"/>
    <row r="18783" ht="12.75" customHeight="1" x14ac:dyDescent="0.2"/>
    <row r="18784" ht="12.75" customHeight="1" x14ac:dyDescent="0.2"/>
    <row r="18785" ht="12.75" customHeight="1" x14ac:dyDescent="0.2"/>
    <row r="18786" ht="12.75" customHeight="1" x14ac:dyDescent="0.2"/>
    <row r="18787" ht="12.75" customHeight="1" x14ac:dyDescent="0.2"/>
    <row r="18788" ht="12.75" customHeight="1" x14ac:dyDescent="0.2"/>
    <row r="18789" ht="12.75" customHeight="1" x14ac:dyDescent="0.2"/>
    <row r="18790" ht="12.75" customHeight="1" x14ac:dyDescent="0.2"/>
    <row r="18791" ht="12.75" customHeight="1" x14ac:dyDescent="0.2"/>
    <row r="18792" ht="12.75" customHeight="1" x14ac:dyDescent="0.2"/>
    <row r="18793" ht="12.75" customHeight="1" x14ac:dyDescent="0.2"/>
    <row r="18794" ht="12.75" customHeight="1" x14ac:dyDescent="0.2"/>
    <row r="18795" ht="12.75" customHeight="1" x14ac:dyDescent="0.2"/>
    <row r="18796" ht="12.75" customHeight="1" x14ac:dyDescent="0.2"/>
    <row r="18797" ht="12.75" customHeight="1" x14ac:dyDescent="0.2"/>
    <row r="18798" ht="12.75" customHeight="1" x14ac:dyDescent="0.2"/>
    <row r="18799" ht="12.75" customHeight="1" x14ac:dyDescent="0.2"/>
    <row r="18800" ht="12.75" customHeight="1" x14ac:dyDescent="0.2"/>
    <row r="18801" ht="12.75" customHeight="1" x14ac:dyDescent="0.2"/>
    <row r="18802" ht="12.75" customHeight="1" x14ac:dyDescent="0.2"/>
    <row r="18803" ht="12.75" customHeight="1" x14ac:dyDescent="0.2"/>
    <row r="18804" ht="12.75" customHeight="1" x14ac:dyDescent="0.2"/>
    <row r="18805" ht="12.75" customHeight="1" x14ac:dyDescent="0.2"/>
    <row r="18806" ht="12.75" customHeight="1" x14ac:dyDescent="0.2"/>
    <row r="18807" ht="12.75" customHeight="1" x14ac:dyDescent="0.2"/>
    <row r="18808" ht="12.75" customHeight="1" x14ac:dyDescent="0.2"/>
    <row r="18809" ht="12.75" customHeight="1" x14ac:dyDescent="0.2"/>
    <row r="18810" ht="12.75" customHeight="1" x14ac:dyDescent="0.2"/>
    <row r="18811" ht="12.75" customHeight="1" x14ac:dyDescent="0.2"/>
    <row r="18812" ht="12.75" customHeight="1" x14ac:dyDescent="0.2"/>
    <row r="18813" ht="12.75" customHeight="1" x14ac:dyDescent="0.2"/>
    <row r="18814" ht="12.75" customHeight="1" x14ac:dyDescent="0.2"/>
    <row r="18815" ht="12.75" customHeight="1" x14ac:dyDescent="0.2"/>
    <row r="18816" ht="12.75" customHeight="1" x14ac:dyDescent="0.2"/>
    <row r="18817" ht="12.75" customHeight="1" x14ac:dyDescent="0.2"/>
    <row r="18818" ht="12.75" customHeight="1" x14ac:dyDescent="0.2"/>
    <row r="18819" ht="12.75" customHeight="1" x14ac:dyDescent="0.2"/>
    <row r="18820" ht="12.75" customHeight="1" x14ac:dyDescent="0.2"/>
    <row r="18821" ht="12.75" customHeight="1" x14ac:dyDescent="0.2"/>
    <row r="18822" ht="12.75" customHeight="1" x14ac:dyDescent="0.2"/>
    <row r="18823" ht="12.75" customHeight="1" x14ac:dyDescent="0.2"/>
    <row r="18824" ht="12.75" customHeight="1" x14ac:dyDescent="0.2"/>
    <row r="18825" ht="12.75" customHeight="1" x14ac:dyDescent="0.2"/>
    <row r="18826" ht="12.75" customHeight="1" x14ac:dyDescent="0.2"/>
    <row r="18827" ht="12.75" customHeight="1" x14ac:dyDescent="0.2"/>
    <row r="18828" ht="12.75" customHeight="1" x14ac:dyDescent="0.2"/>
    <row r="18829" ht="12.75" customHeight="1" x14ac:dyDescent="0.2"/>
    <row r="18830" ht="12.75" customHeight="1" x14ac:dyDescent="0.2"/>
    <row r="18831" ht="12.75" customHeight="1" x14ac:dyDescent="0.2"/>
    <row r="18832" ht="12.75" customHeight="1" x14ac:dyDescent="0.2"/>
    <row r="18833" ht="12.75" customHeight="1" x14ac:dyDescent="0.2"/>
    <row r="18834" ht="12.75" customHeight="1" x14ac:dyDescent="0.2"/>
    <row r="18835" ht="12.75" customHeight="1" x14ac:dyDescent="0.2"/>
    <row r="18836" ht="12.75" customHeight="1" x14ac:dyDescent="0.2"/>
    <row r="18837" ht="12.75" customHeight="1" x14ac:dyDescent="0.2"/>
    <row r="18838" ht="12.75" customHeight="1" x14ac:dyDescent="0.2"/>
    <row r="18839" ht="12.75" customHeight="1" x14ac:dyDescent="0.2"/>
    <row r="18840" ht="12.75" customHeight="1" x14ac:dyDescent="0.2"/>
    <row r="18841" ht="12.75" customHeight="1" x14ac:dyDescent="0.2"/>
    <row r="18842" ht="12.75" customHeight="1" x14ac:dyDescent="0.2"/>
    <row r="18843" ht="12.75" customHeight="1" x14ac:dyDescent="0.2"/>
    <row r="18844" ht="12.75" customHeight="1" x14ac:dyDescent="0.2"/>
    <row r="18845" ht="12.75" customHeight="1" x14ac:dyDescent="0.2"/>
    <row r="18846" ht="12.75" customHeight="1" x14ac:dyDescent="0.2"/>
    <row r="18847" ht="12.75" customHeight="1" x14ac:dyDescent="0.2"/>
    <row r="18848" ht="12.75" customHeight="1" x14ac:dyDescent="0.2"/>
    <row r="18849" ht="12.75" customHeight="1" x14ac:dyDescent="0.2"/>
    <row r="18850" ht="12.75" customHeight="1" x14ac:dyDescent="0.2"/>
    <row r="18851" ht="12.75" customHeight="1" x14ac:dyDescent="0.2"/>
    <row r="18852" ht="12.75" customHeight="1" x14ac:dyDescent="0.2"/>
    <row r="18853" ht="12.75" customHeight="1" x14ac:dyDescent="0.2"/>
    <row r="18854" ht="12.75" customHeight="1" x14ac:dyDescent="0.2"/>
    <row r="18855" ht="12.75" customHeight="1" x14ac:dyDescent="0.2"/>
    <row r="18856" ht="12.75" customHeight="1" x14ac:dyDescent="0.2"/>
    <row r="18857" ht="12.75" customHeight="1" x14ac:dyDescent="0.2"/>
    <row r="18858" ht="12.75" customHeight="1" x14ac:dyDescent="0.2"/>
    <row r="18859" ht="12.75" customHeight="1" x14ac:dyDescent="0.2"/>
    <row r="18860" ht="12.75" customHeight="1" x14ac:dyDescent="0.2"/>
    <row r="18861" ht="12.75" customHeight="1" x14ac:dyDescent="0.2"/>
    <row r="18862" ht="12.75" customHeight="1" x14ac:dyDescent="0.2"/>
    <row r="18863" ht="12.75" customHeight="1" x14ac:dyDescent="0.2"/>
    <row r="18864" ht="12.75" customHeight="1" x14ac:dyDescent="0.2"/>
    <row r="18865" ht="12.75" customHeight="1" x14ac:dyDescent="0.2"/>
    <row r="18866" ht="12.75" customHeight="1" x14ac:dyDescent="0.2"/>
    <row r="18867" ht="12.75" customHeight="1" x14ac:dyDescent="0.2"/>
    <row r="18868" ht="12.75" customHeight="1" x14ac:dyDescent="0.2"/>
    <row r="18869" ht="12.75" customHeight="1" x14ac:dyDescent="0.2"/>
    <row r="18870" ht="12.75" customHeight="1" x14ac:dyDescent="0.2"/>
    <row r="18871" ht="12.75" customHeight="1" x14ac:dyDescent="0.2"/>
    <row r="18872" ht="12.75" customHeight="1" x14ac:dyDescent="0.2"/>
    <row r="18873" ht="12.75" customHeight="1" x14ac:dyDescent="0.2"/>
    <row r="18874" ht="12.75" customHeight="1" x14ac:dyDescent="0.2"/>
    <row r="18875" ht="12.75" customHeight="1" x14ac:dyDescent="0.2"/>
    <row r="18876" ht="12.75" customHeight="1" x14ac:dyDescent="0.2"/>
    <row r="18877" ht="12.75" customHeight="1" x14ac:dyDescent="0.2"/>
    <row r="18878" ht="12.75" customHeight="1" x14ac:dyDescent="0.2"/>
    <row r="18879" ht="12.75" customHeight="1" x14ac:dyDescent="0.2"/>
    <row r="18880" ht="12.75" customHeight="1" x14ac:dyDescent="0.2"/>
    <row r="18881" ht="12.75" customHeight="1" x14ac:dyDescent="0.2"/>
    <row r="18882" ht="12.75" customHeight="1" x14ac:dyDescent="0.2"/>
    <row r="18883" ht="12.75" customHeight="1" x14ac:dyDescent="0.2"/>
    <row r="18884" ht="12.75" customHeight="1" x14ac:dyDescent="0.2"/>
    <row r="18885" ht="12.75" customHeight="1" x14ac:dyDescent="0.2"/>
    <row r="18886" ht="12.75" customHeight="1" x14ac:dyDescent="0.2"/>
    <row r="18887" ht="12.75" customHeight="1" x14ac:dyDescent="0.2"/>
    <row r="18888" ht="12.75" customHeight="1" x14ac:dyDescent="0.2"/>
    <row r="18889" ht="12.75" customHeight="1" x14ac:dyDescent="0.2"/>
    <row r="18890" ht="12.75" customHeight="1" x14ac:dyDescent="0.2"/>
    <row r="18891" ht="12.75" customHeight="1" x14ac:dyDescent="0.2"/>
    <row r="18892" ht="12.75" customHeight="1" x14ac:dyDescent="0.2"/>
    <row r="18893" ht="12.75" customHeight="1" x14ac:dyDescent="0.2"/>
    <row r="18894" ht="12.75" customHeight="1" x14ac:dyDescent="0.2"/>
    <row r="18895" ht="12.75" customHeight="1" x14ac:dyDescent="0.2"/>
    <row r="18896" ht="12.75" customHeight="1" x14ac:dyDescent="0.2"/>
    <row r="18897" ht="12.75" customHeight="1" x14ac:dyDescent="0.2"/>
    <row r="18898" ht="12.75" customHeight="1" x14ac:dyDescent="0.2"/>
    <row r="18899" ht="12.75" customHeight="1" x14ac:dyDescent="0.2"/>
    <row r="18900" ht="12.75" customHeight="1" x14ac:dyDescent="0.2"/>
    <row r="18901" ht="12.75" customHeight="1" x14ac:dyDescent="0.2"/>
    <row r="18902" ht="12.75" customHeight="1" x14ac:dyDescent="0.2"/>
    <row r="18903" ht="12.75" customHeight="1" x14ac:dyDescent="0.2"/>
    <row r="18904" ht="12.75" customHeight="1" x14ac:dyDescent="0.2"/>
    <row r="18905" ht="12.75" customHeight="1" x14ac:dyDescent="0.2"/>
    <row r="18906" ht="12.75" customHeight="1" x14ac:dyDescent="0.2"/>
    <row r="18907" ht="12.75" customHeight="1" x14ac:dyDescent="0.2"/>
    <row r="18908" ht="12.75" customHeight="1" x14ac:dyDescent="0.2"/>
    <row r="18909" ht="12.75" customHeight="1" x14ac:dyDescent="0.2"/>
    <row r="18910" ht="12.75" customHeight="1" x14ac:dyDescent="0.2"/>
    <row r="18911" ht="12.75" customHeight="1" x14ac:dyDescent="0.2"/>
    <row r="18912" ht="12.75" customHeight="1" x14ac:dyDescent="0.2"/>
    <row r="18913" ht="12.75" customHeight="1" x14ac:dyDescent="0.2"/>
    <row r="18914" ht="12.75" customHeight="1" x14ac:dyDescent="0.2"/>
    <row r="18915" ht="12.75" customHeight="1" x14ac:dyDescent="0.2"/>
    <row r="18916" ht="12.75" customHeight="1" x14ac:dyDescent="0.2"/>
    <row r="18917" ht="12.75" customHeight="1" x14ac:dyDescent="0.2"/>
    <row r="18918" ht="12.75" customHeight="1" x14ac:dyDescent="0.2"/>
    <row r="18919" ht="12.75" customHeight="1" x14ac:dyDescent="0.2"/>
    <row r="18920" ht="12.75" customHeight="1" x14ac:dyDescent="0.2"/>
    <row r="18921" ht="12.75" customHeight="1" x14ac:dyDescent="0.2"/>
    <row r="18922" ht="12.75" customHeight="1" x14ac:dyDescent="0.2"/>
    <row r="18923" ht="12.75" customHeight="1" x14ac:dyDescent="0.2"/>
    <row r="18924" ht="12.75" customHeight="1" x14ac:dyDescent="0.2"/>
    <row r="18925" ht="12.75" customHeight="1" x14ac:dyDescent="0.2"/>
    <row r="18926" ht="12.75" customHeight="1" x14ac:dyDescent="0.2"/>
    <row r="18927" ht="12.75" customHeight="1" x14ac:dyDescent="0.2"/>
    <row r="18928" ht="12.75" customHeight="1" x14ac:dyDescent="0.2"/>
    <row r="18929" ht="12.75" customHeight="1" x14ac:dyDescent="0.2"/>
    <row r="18930" ht="12.75" customHeight="1" x14ac:dyDescent="0.2"/>
    <row r="18931" ht="12.75" customHeight="1" x14ac:dyDescent="0.2"/>
    <row r="18932" ht="12.75" customHeight="1" x14ac:dyDescent="0.2"/>
    <row r="18933" ht="12.75" customHeight="1" x14ac:dyDescent="0.2"/>
    <row r="18934" ht="12.75" customHeight="1" x14ac:dyDescent="0.2"/>
    <row r="18935" ht="12.75" customHeight="1" x14ac:dyDescent="0.2"/>
    <row r="18936" ht="12.75" customHeight="1" x14ac:dyDescent="0.2"/>
    <row r="18937" ht="12.75" customHeight="1" x14ac:dyDescent="0.2"/>
    <row r="18938" ht="12.75" customHeight="1" x14ac:dyDescent="0.2"/>
    <row r="18939" ht="12.75" customHeight="1" x14ac:dyDescent="0.2"/>
    <row r="18940" ht="12.75" customHeight="1" x14ac:dyDescent="0.2"/>
    <row r="18941" ht="12.75" customHeight="1" x14ac:dyDescent="0.2"/>
    <row r="18942" ht="12.75" customHeight="1" x14ac:dyDescent="0.2"/>
    <row r="18943" ht="12.75" customHeight="1" x14ac:dyDescent="0.2"/>
    <row r="18944" ht="12.75" customHeight="1" x14ac:dyDescent="0.2"/>
    <row r="18945" ht="12.75" customHeight="1" x14ac:dyDescent="0.2"/>
    <row r="18946" ht="12.75" customHeight="1" x14ac:dyDescent="0.2"/>
    <row r="18947" ht="12.75" customHeight="1" x14ac:dyDescent="0.2"/>
    <row r="18948" ht="12.75" customHeight="1" x14ac:dyDescent="0.2"/>
    <row r="18949" ht="12.75" customHeight="1" x14ac:dyDescent="0.2"/>
    <row r="18950" ht="12.75" customHeight="1" x14ac:dyDescent="0.2"/>
    <row r="18951" ht="12.75" customHeight="1" x14ac:dyDescent="0.2"/>
    <row r="18952" ht="12.75" customHeight="1" x14ac:dyDescent="0.2"/>
    <row r="18953" ht="12.75" customHeight="1" x14ac:dyDescent="0.2"/>
    <row r="18954" ht="12.75" customHeight="1" x14ac:dyDescent="0.2"/>
    <row r="18955" ht="12.75" customHeight="1" x14ac:dyDescent="0.2"/>
    <row r="18956" ht="12.75" customHeight="1" x14ac:dyDescent="0.2"/>
    <row r="18957" ht="12.75" customHeight="1" x14ac:dyDescent="0.2"/>
    <row r="18958" ht="12.75" customHeight="1" x14ac:dyDescent="0.2"/>
    <row r="18959" ht="12.75" customHeight="1" x14ac:dyDescent="0.2"/>
    <row r="18960" ht="12.75" customHeight="1" x14ac:dyDescent="0.2"/>
    <row r="18961" ht="12.75" customHeight="1" x14ac:dyDescent="0.2"/>
    <row r="18962" ht="12.75" customHeight="1" x14ac:dyDescent="0.2"/>
    <row r="18963" ht="12.75" customHeight="1" x14ac:dyDescent="0.2"/>
    <row r="18964" ht="12.75" customHeight="1" x14ac:dyDescent="0.2"/>
    <row r="18965" ht="12.75" customHeight="1" x14ac:dyDescent="0.2"/>
    <row r="18966" ht="12.75" customHeight="1" x14ac:dyDescent="0.2"/>
    <row r="18967" ht="12.75" customHeight="1" x14ac:dyDescent="0.2"/>
    <row r="18968" ht="12.75" customHeight="1" x14ac:dyDescent="0.2"/>
    <row r="18969" ht="12.75" customHeight="1" x14ac:dyDescent="0.2"/>
    <row r="18970" ht="12.75" customHeight="1" x14ac:dyDescent="0.2"/>
    <row r="18971" ht="12.75" customHeight="1" x14ac:dyDescent="0.2"/>
    <row r="18972" ht="12.75" customHeight="1" x14ac:dyDescent="0.2"/>
    <row r="18973" ht="12.75" customHeight="1" x14ac:dyDescent="0.2"/>
    <row r="18974" ht="12.75" customHeight="1" x14ac:dyDescent="0.2"/>
    <row r="18975" ht="12.75" customHeight="1" x14ac:dyDescent="0.2"/>
    <row r="18976" ht="12.75" customHeight="1" x14ac:dyDescent="0.2"/>
    <row r="18977" ht="12.75" customHeight="1" x14ac:dyDescent="0.2"/>
    <row r="18978" ht="12.75" customHeight="1" x14ac:dyDescent="0.2"/>
    <row r="18979" ht="12.75" customHeight="1" x14ac:dyDescent="0.2"/>
    <row r="18980" ht="12.75" customHeight="1" x14ac:dyDescent="0.2"/>
    <row r="18981" ht="12.75" customHeight="1" x14ac:dyDescent="0.2"/>
    <row r="18982" ht="12.75" customHeight="1" x14ac:dyDescent="0.2"/>
    <row r="18983" ht="12.75" customHeight="1" x14ac:dyDescent="0.2"/>
    <row r="18984" ht="12.75" customHeight="1" x14ac:dyDescent="0.2"/>
    <row r="18985" ht="12.75" customHeight="1" x14ac:dyDescent="0.2"/>
    <row r="18986" ht="12.75" customHeight="1" x14ac:dyDescent="0.2"/>
    <row r="18987" ht="12.75" customHeight="1" x14ac:dyDescent="0.2"/>
    <row r="18988" ht="12.75" customHeight="1" x14ac:dyDescent="0.2"/>
    <row r="18989" ht="12.75" customHeight="1" x14ac:dyDescent="0.2"/>
    <row r="18990" ht="12.75" customHeight="1" x14ac:dyDescent="0.2"/>
    <row r="18991" ht="12.75" customHeight="1" x14ac:dyDescent="0.2"/>
    <row r="18992" ht="12.75" customHeight="1" x14ac:dyDescent="0.2"/>
    <row r="18993" ht="12.75" customHeight="1" x14ac:dyDescent="0.2"/>
    <row r="18994" ht="12.75" customHeight="1" x14ac:dyDescent="0.2"/>
    <row r="18995" ht="12.75" customHeight="1" x14ac:dyDescent="0.2"/>
    <row r="18996" ht="12.75" customHeight="1" x14ac:dyDescent="0.2"/>
    <row r="18997" ht="12.75" customHeight="1" x14ac:dyDescent="0.2"/>
    <row r="18998" ht="12.75" customHeight="1" x14ac:dyDescent="0.2"/>
    <row r="18999" ht="12.75" customHeight="1" x14ac:dyDescent="0.2"/>
    <row r="19000" ht="12.75" customHeight="1" x14ac:dyDescent="0.2"/>
    <row r="19001" ht="12.75" customHeight="1" x14ac:dyDescent="0.2"/>
    <row r="19002" ht="12.75" customHeight="1" x14ac:dyDescent="0.2"/>
    <row r="19003" ht="12.75" customHeight="1" x14ac:dyDescent="0.2"/>
    <row r="19004" ht="12.75" customHeight="1" x14ac:dyDescent="0.2"/>
    <row r="19005" ht="12.75" customHeight="1" x14ac:dyDescent="0.2"/>
    <row r="19006" ht="12.75" customHeight="1" x14ac:dyDescent="0.2"/>
    <row r="19007" ht="12.75" customHeight="1" x14ac:dyDescent="0.2"/>
    <row r="19008" ht="12.75" customHeight="1" x14ac:dyDescent="0.2"/>
    <row r="19009" ht="12.75" customHeight="1" x14ac:dyDescent="0.2"/>
    <row r="19010" ht="12.75" customHeight="1" x14ac:dyDescent="0.2"/>
    <row r="19011" ht="12.75" customHeight="1" x14ac:dyDescent="0.2"/>
    <row r="19012" ht="12.75" customHeight="1" x14ac:dyDescent="0.2"/>
    <row r="19013" ht="12.75" customHeight="1" x14ac:dyDescent="0.2"/>
    <row r="19014" ht="12.75" customHeight="1" x14ac:dyDescent="0.2"/>
    <row r="19015" ht="12.75" customHeight="1" x14ac:dyDescent="0.2"/>
    <row r="19016" ht="12.75" customHeight="1" x14ac:dyDescent="0.2"/>
    <row r="19017" ht="12.75" customHeight="1" x14ac:dyDescent="0.2"/>
    <row r="19018" ht="12.75" customHeight="1" x14ac:dyDescent="0.2"/>
    <row r="19019" ht="12.75" customHeight="1" x14ac:dyDescent="0.2"/>
    <row r="19020" ht="12.75" customHeight="1" x14ac:dyDescent="0.2"/>
    <row r="19021" ht="12.75" customHeight="1" x14ac:dyDescent="0.2"/>
    <row r="19022" ht="12.75" customHeight="1" x14ac:dyDescent="0.2"/>
    <row r="19023" ht="12.75" customHeight="1" x14ac:dyDescent="0.2"/>
    <row r="19024" ht="12.75" customHeight="1" x14ac:dyDescent="0.2"/>
    <row r="19025" ht="12.75" customHeight="1" x14ac:dyDescent="0.2"/>
    <row r="19026" ht="12.75" customHeight="1" x14ac:dyDescent="0.2"/>
    <row r="19027" ht="12.75" customHeight="1" x14ac:dyDescent="0.2"/>
    <row r="19028" ht="12.75" customHeight="1" x14ac:dyDescent="0.2"/>
    <row r="19029" ht="12.75" customHeight="1" x14ac:dyDescent="0.2"/>
    <row r="19030" ht="12.75" customHeight="1" x14ac:dyDescent="0.2"/>
    <row r="19031" ht="12.75" customHeight="1" x14ac:dyDescent="0.2"/>
    <row r="19032" ht="12.75" customHeight="1" x14ac:dyDescent="0.2"/>
    <row r="19033" ht="12.75" customHeight="1" x14ac:dyDescent="0.2"/>
    <row r="19034" ht="12.75" customHeight="1" x14ac:dyDescent="0.2"/>
    <row r="19035" ht="12.75" customHeight="1" x14ac:dyDescent="0.2"/>
    <row r="19036" ht="12.75" customHeight="1" x14ac:dyDescent="0.2"/>
    <row r="19037" ht="12.75" customHeight="1" x14ac:dyDescent="0.2"/>
    <row r="19038" ht="12.75" customHeight="1" x14ac:dyDescent="0.2"/>
    <row r="19039" ht="12.75" customHeight="1" x14ac:dyDescent="0.2"/>
    <row r="19040" ht="12.75" customHeight="1" x14ac:dyDescent="0.2"/>
    <row r="19041" ht="12.75" customHeight="1" x14ac:dyDescent="0.2"/>
    <row r="19042" ht="12.75" customHeight="1" x14ac:dyDescent="0.2"/>
    <row r="19043" ht="12.75" customHeight="1" x14ac:dyDescent="0.2"/>
    <row r="19044" ht="12.75" customHeight="1" x14ac:dyDescent="0.2"/>
    <row r="19045" ht="12.75" customHeight="1" x14ac:dyDescent="0.2"/>
    <row r="19046" ht="12.75" customHeight="1" x14ac:dyDescent="0.2"/>
    <row r="19047" ht="12.75" customHeight="1" x14ac:dyDescent="0.2"/>
    <row r="19048" ht="12.75" customHeight="1" x14ac:dyDescent="0.2"/>
    <row r="19049" ht="12.75" customHeight="1" x14ac:dyDescent="0.2"/>
    <row r="19050" ht="12.75" customHeight="1" x14ac:dyDescent="0.2"/>
    <row r="19051" ht="12.75" customHeight="1" x14ac:dyDescent="0.2"/>
    <row r="19052" ht="12.75" customHeight="1" x14ac:dyDescent="0.2"/>
    <row r="19053" ht="12.75" customHeight="1" x14ac:dyDescent="0.2"/>
    <row r="19054" ht="12.75" customHeight="1" x14ac:dyDescent="0.2"/>
    <row r="19055" ht="12.75" customHeight="1" x14ac:dyDescent="0.2"/>
    <row r="19056" ht="12.75" customHeight="1" x14ac:dyDescent="0.2"/>
    <row r="19057" ht="12.75" customHeight="1" x14ac:dyDescent="0.2"/>
    <row r="19058" ht="12.75" customHeight="1" x14ac:dyDescent="0.2"/>
    <row r="19059" ht="12.75" customHeight="1" x14ac:dyDescent="0.2"/>
    <row r="19060" ht="12.75" customHeight="1" x14ac:dyDescent="0.2"/>
    <row r="19061" ht="12.75" customHeight="1" x14ac:dyDescent="0.2"/>
    <row r="19062" ht="12.75" customHeight="1" x14ac:dyDescent="0.2"/>
    <row r="19063" ht="12.75" customHeight="1" x14ac:dyDescent="0.2"/>
    <row r="19064" ht="12.75" customHeight="1" x14ac:dyDescent="0.2"/>
    <row r="19065" ht="12.75" customHeight="1" x14ac:dyDescent="0.2"/>
    <row r="19066" ht="12.75" customHeight="1" x14ac:dyDescent="0.2"/>
    <row r="19067" ht="12.75" customHeight="1" x14ac:dyDescent="0.2"/>
    <row r="19068" ht="12.75" customHeight="1" x14ac:dyDescent="0.2"/>
    <row r="19069" ht="12.75" customHeight="1" x14ac:dyDescent="0.2"/>
    <row r="19070" ht="12.75" customHeight="1" x14ac:dyDescent="0.2"/>
    <row r="19071" ht="12.75" customHeight="1" x14ac:dyDescent="0.2"/>
    <row r="19072" ht="12.75" customHeight="1" x14ac:dyDescent="0.2"/>
    <row r="19073" ht="12.75" customHeight="1" x14ac:dyDescent="0.2"/>
    <row r="19074" ht="12.75" customHeight="1" x14ac:dyDescent="0.2"/>
    <row r="19075" ht="12.75" customHeight="1" x14ac:dyDescent="0.2"/>
    <row r="19076" ht="12.75" customHeight="1" x14ac:dyDescent="0.2"/>
    <row r="19077" ht="12.75" customHeight="1" x14ac:dyDescent="0.2"/>
    <row r="19078" ht="12.75" customHeight="1" x14ac:dyDescent="0.2"/>
    <row r="19079" ht="12.75" customHeight="1" x14ac:dyDescent="0.2"/>
    <row r="19080" ht="12.75" customHeight="1" x14ac:dyDescent="0.2"/>
    <row r="19081" ht="12.75" customHeight="1" x14ac:dyDescent="0.2"/>
    <row r="19082" ht="12.75" customHeight="1" x14ac:dyDescent="0.2"/>
    <row r="19083" ht="12.75" customHeight="1" x14ac:dyDescent="0.2"/>
    <row r="19084" ht="12.75" customHeight="1" x14ac:dyDescent="0.2"/>
    <row r="19085" ht="12.75" customHeight="1" x14ac:dyDescent="0.2"/>
    <row r="19086" ht="12.75" customHeight="1" x14ac:dyDescent="0.2"/>
    <row r="19087" ht="12.75" customHeight="1" x14ac:dyDescent="0.2"/>
    <row r="19088" ht="12.75" customHeight="1" x14ac:dyDescent="0.2"/>
    <row r="19089" ht="12.75" customHeight="1" x14ac:dyDescent="0.2"/>
    <row r="19090" ht="12.75" customHeight="1" x14ac:dyDescent="0.2"/>
    <row r="19091" ht="12.75" customHeight="1" x14ac:dyDescent="0.2"/>
    <row r="19092" ht="12.75" customHeight="1" x14ac:dyDescent="0.2"/>
    <row r="19093" ht="12.75" customHeight="1" x14ac:dyDescent="0.2"/>
    <row r="19094" ht="12.75" customHeight="1" x14ac:dyDescent="0.2"/>
    <row r="19095" ht="12.75" customHeight="1" x14ac:dyDescent="0.2"/>
    <row r="19096" ht="12.75" customHeight="1" x14ac:dyDescent="0.2"/>
    <row r="19097" ht="12.75" customHeight="1" x14ac:dyDescent="0.2"/>
    <row r="19098" ht="12.75" customHeight="1" x14ac:dyDescent="0.2"/>
    <row r="19099" ht="12.75" customHeight="1" x14ac:dyDescent="0.2"/>
    <row r="19100" ht="12.75" customHeight="1" x14ac:dyDescent="0.2"/>
    <row r="19101" ht="12.75" customHeight="1" x14ac:dyDescent="0.2"/>
    <row r="19102" ht="12.75" customHeight="1" x14ac:dyDescent="0.2"/>
    <row r="19103" ht="12.75" customHeight="1" x14ac:dyDescent="0.2"/>
    <row r="19104" ht="12.75" customHeight="1" x14ac:dyDescent="0.2"/>
    <row r="19105" ht="12.75" customHeight="1" x14ac:dyDescent="0.2"/>
    <row r="19106" ht="12.75" customHeight="1" x14ac:dyDescent="0.2"/>
    <row r="19107" ht="12.75" customHeight="1" x14ac:dyDescent="0.2"/>
    <row r="19108" ht="12.75" customHeight="1" x14ac:dyDescent="0.2"/>
    <row r="19109" ht="12.75" customHeight="1" x14ac:dyDescent="0.2"/>
    <row r="19110" ht="12.75" customHeight="1" x14ac:dyDescent="0.2"/>
    <row r="19111" ht="12.75" customHeight="1" x14ac:dyDescent="0.2"/>
    <row r="19112" ht="12.75" customHeight="1" x14ac:dyDescent="0.2"/>
    <row r="19113" ht="12.75" customHeight="1" x14ac:dyDescent="0.2"/>
    <row r="19114" ht="12.75" customHeight="1" x14ac:dyDescent="0.2"/>
    <row r="19115" ht="12.75" customHeight="1" x14ac:dyDescent="0.2"/>
    <row r="19116" ht="12.75" customHeight="1" x14ac:dyDescent="0.2"/>
    <row r="19117" ht="12.75" customHeight="1" x14ac:dyDescent="0.2"/>
    <row r="19118" ht="12.75" customHeight="1" x14ac:dyDescent="0.2"/>
    <row r="19119" ht="12.75" customHeight="1" x14ac:dyDescent="0.2"/>
    <row r="19120" ht="12.75" customHeight="1" x14ac:dyDescent="0.2"/>
    <row r="19121" ht="12.75" customHeight="1" x14ac:dyDescent="0.2"/>
    <row r="19122" ht="12.75" customHeight="1" x14ac:dyDescent="0.2"/>
    <row r="19123" ht="12.75" customHeight="1" x14ac:dyDescent="0.2"/>
    <row r="19124" ht="12.75" customHeight="1" x14ac:dyDescent="0.2"/>
    <row r="19125" ht="12.75" customHeight="1" x14ac:dyDescent="0.2"/>
    <row r="19126" ht="12.75" customHeight="1" x14ac:dyDescent="0.2"/>
    <row r="19127" ht="12.75" customHeight="1" x14ac:dyDescent="0.2"/>
    <row r="19128" ht="12.75" customHeight="1" x14ac:dyDescent="0.2"/>
    <row r="19129" ht="12.75" customHeight="1" x14ac:dyDescent="0.2"/>
    <row r="19130" ht="12.75" customHeight="1" x14ac:dyDescent="0.2"/>
    <row r="19131" ht="12.75" customHeight="1" x14ac:dyDescent="0.2"/>
    <row r="19132" ht="12.75" customHeight="1" x14ac:dyDescent="0.2"/>
    <row r="19133" ht="12.75" customHeight="1" x14ac:dyDescent="0.2"/>
    <row r="19134" ht="12.75" customHeight="1" x14ac:dyDescent="0.2"/>
    <row r="19135" ht="12.75" customHeight="1" x14ac:dyDescent="0.2"/>
    <row r="19136" ht="12.75" customHeight="1" x14ac:dyDescent="0.2"/>
    <row r="19137" ht="12.75" customHeight="1" x14ac:dyDescent="0.2"/>
    <row r="19138" ht="12.75" customHeight="1" x14ac:dyDescent="0.2"/>
    <row r="19139" ht="12.75" customHeight="1" x14ac:dyDescent="0.2"/>
    <row r="19140" ht="12.75" customHeight="1" x14ac:dyDescent="0.2"/>
    <row r="19141" ht="12.75" customHeight="1" x14ac:dyDescent="0.2"/>
    <row r="19142" ht="12.75" customHeight="1" x14ac:dyDescent="0.2"/>
    <row r="19143" ht="12.75" customHeight="1" x14ac:dyDescent="0.2"/>
    <row r="19144" ht="12.75" customHeight="1" x14ac:dyDescent="0.2"/>
    <row r="19145" ht="12.75" customHeight="1" x14ac:dyDescent="0.2"/>
    <row r="19146" ht="12.75" customHeight="1" x14ac:dyDescent="0.2"/>
    <row r="19147" ht="12.75" customHeight="1" x14ac:dyDescent="0.2"/>
    <row r="19148" ht="12.75" customHeight="1" x14ac:dyDescent="0.2"/>
    <row r="19149" ht="12.75" customHeight="1" x14ac:dyDescent="0.2"/>
    <row r="19150" ht="12.75" customHeight="1" x14ac:dyDescent="0.2"/>
    <row r="19151" ht="12.75" customHeight="1" x14ac:dyDescent="0.2"/>
    <row r="19152" ht="12.75" customHeight="1" x14ac:dyDescent="0.2"/>
    <row r="19153" ht="12.75" customHeight="1" x14ac:dyDescent="0.2"/>
    <row r="19154" ht="12.75" customHeight="1" x14ac:dyDescent="0.2"/>
    <row r="19155" ht="12.75" customHeight="1" x14ac:dyDescent="0.2"/>
    <row r="19156" ht="12.75" customHeight="1" x14ac:dyDescent="0.2"/>
    <row r="19157" ht="12.75" customHeight="1" x14ac:dyDescent="0.2"/>
    <row r="19158" ht="12.75" customHeight="1" x14ac:dyDescent="0.2"/>
    <row r="19159" ht="12.75" customHeight="1" x14ac:dyDescent="0.2"/>
    <row r="19160" ht="12.75" customHeight="1" x14ac:dyDescent="0.2"/>
    <row r="19161" ht="12.75" customHeight="1" x14ac:dyDescent="0.2"/>
    <row r="19162" ht="12.75" customHeight="1" x14ac:dyDescent="0.2"/>
    <row r="19163" ht="12.75" customHeight="1" x14ac:dyDescent="0.2"/>
    <row r="19164" ht="12.75" customHeight="1" x14ac:dyDescent="0.2"/>
    <row r="19165" ht="12.75" customHeight="1" x14ac:dyDescent="0.2"/>
    <row r="19166" ht="12.75" customHeight="1" x14ac:dyDescent="0.2"/>
    <row r="19167" ht="12.75" customHeight="1" x14ac:dyDescent="0.2"/>
    <row r="19168" ht="12.75" customHeight="1" x14ac:dyDescent="0.2"/>
    <row r="19169" ht="12.75" customHeight="1" x14ac:dyDescent="0.2"/>
    <row r="19170" ht="12.75" customHeight="1" x14ac:dyDescent="0.2"/>
    <row r="19171" ht="12.75" customHeight="1" x14ac:dyDescent="0.2"/>
    <row r="19172" ht="12.75" customHeight="1" x14ac:dyDescent="0.2"/>
    <row r="19173" ht="12.75" customHeight="1" x14ac:dyDescent="0.2"/>
    <row r="19174" ht="12.75" customHeight="1" x14ac:dyDescent="0.2"/>
    <row r="19175" ht="12.75" customHeight="1" x14ac:dyDescent="0.2"/>
    <row r="19176" ht="12.75" customHeight="1" x14ac:dyDescent="0.2"/>
    <row r="19177" ht="12.75" customHeight="1" x14ac:dyDescent="0.2"/>
    <row r="19178" ht="12.75" customHeight="1" x14ac:dyDescent="0.2"/>
    <row r="19179" ht="12.75" customHeight="1" x14ac:dyDescent="0.2"/>
    <row r="19180" ht="12.75" customHeight="1" x14ac:dyDescent="0.2"/>
    <row r="19181" ht="12.75" customHeight="1" x14ac:dyDescent="0.2"/>
    <row r="19182" ht="12.75" customHeight="1" x14ac:dyDescent="0.2"/>
    <row r="19183" ht="12.75" customHeight="1" x14ac:dyDescent="0.2"/>
    <row r="19184" ht="12.75" customHeight="1" x14ac:dyDescent="0.2"/>
    <row r="19185" ht="12.75" customHeight="1" x14ac:dyDescent="0.2"/>
    <row r="19186" ht="12.75" customHeight="1" x14ac:dyDescent="0.2"/>
    <row r="19187" ht="12.75" customHeight="1" x14ac:dyDescent="0.2"/>
    <row r="19188" ht="12.75" customHeight="1" x14ac:dyDescent="0.2"/>
    <row r="19189" ht="12.75" customHeight="1" x14ac:dyDescent="0.2"/>
    <row r="19190" ht="12.75" customHeight="1" x14ac:dyDescent="0.2"/>
    <row r="19191" ht="12.75" customHeight="1" x14ac:dyDescent="0.2"/>
    <row r="19192" ht="12.75" customHeight="1" x14ac:dyDescent="0.2"/>
    <row r="19193" ht="12.75" customHeight="1" x14ac:dyDescent="0.2"/>
    <row r="19194" ht="12.75" customHeight="1" x14ac:dyDescent="0.2"/>
    <row r="19195" ht="12.75" customHeight="1" x14ac:dyDescent="0.2"/>
    <row r="19196" ht="12.75" customHeight="1" x14ac:dyDescent="0.2"/>
    <row r="19197" ht="12.75" customHeight="1" x14ac:dyDescent="0.2"/>
    <row r="19198" ht="12.75" customHeight="1" x14ac:dyDescent="0.2"/>
    <row r="19199" ht="12.75" customHeight="1" x14ac:dyDescent="0.2"/>
    <row r="19200" ht="12.75" customHeight="1" x14ac:dyDescent="0.2"/>
    <row r="19201" ht="12.75" customHeight="1" x14ac:dyDescent="0.2"/>
    <row r="19202" ht="12.75" customHeight="1" x14ac:dyDescent="0.2"/>
    <row r="19203" ht="12.75" customHeight="1" x14ac:dyDescent="0.2"/>
    <row r="19204" ht="12.75" customHeight="1" x14ac:dyDescent="0.2"/>
    <row r="19205" ht="12.75" customHeight="1" x14ac:dyDescent="0.2"/>
    <row r="19206" ht="12.75" customHeight="1" x14ac:dyDescent="0.2"/>
    <row r="19207" ht="12.75" customHeight="1" x14ac:dyDescent="0.2"/>
    <row r="19208" ht="12.75" customHeight="1" x14ac:dyDescent="0.2"/>
    <row r="19209" ht="12.75" customHeight="1" x14ac:dyDescent="0.2"/>
    <row r="19210" ht="12.75" customHeight="1" x14ac:dyDescent="0.2"/>
    <row r="19211" ht="12.75" customHeight="1" x14ac:dyDescent="0.2"/>
    <row r="19212" ht="12.75" customHeight="1" x14ac:dyDescent="0.2"/>
    <row r="19213" ht="12.75" customHeight="1" x14ac:dyDescent="0.2"/>
    <row r="19214" ht="12.75" customHeight="1" x14ac:dyDescent="0.2"/>
    <row r="19215" ht="12.75" customHeight="1" x14ac:dyDescent="0.2"/>
    <row r="19216" ht="12.75" customHeight="1" x14ac:dyDescent="0.2"/>
    <row r="19217" ht="12.75" customHeight="1" x14ac:dyDescent="0.2"/>
    <row r="19218" ht="12.75" customHeight="1" x14ac:dyDescent="0.2"/>
    <row r="19219" ht="12.75" customHeight="1" x14ac:dyDescent="0.2"/>
    <row r="19220" ht="12.75" customHeight="1" x14ac:dyDescent="0.2"/>
    <row r="19221" ht="12.75" customHeight="1" x14ac:dyDescent="0.2"/>
    <row r="19222" ht="12.75" customHeight="1" x14ac:dyDescent="0.2"/>
    <row r="19223" ht="12.75" customHeight="1" x14ac:dyDescent="0.2"/>
    <row r="19224" ht="12.75" customHeight="1" x14ac:dyDescent="0.2"/>
    <row r="19225" ht="12.75" customHeight="1" x14ac:dyDescent="0.2"/>
    <row r="19226" ht="12.75" customHeight="1" x14ac:dyDescent="0.2"/>
    <row r="19227" ht="12.75" customHeight="1" x14ac:dyDescent="0.2"/>
    <row r="19228" ht="12.75" customHeight="1" x14ac:dyDescent="0.2"/>
    <row r="19229" ht="12.75" customHeight="1" x14ac:dyDescent="0.2"/>
    <row r="19230" ht="12.75" customHeight="1" x14ac:dyDescent="0.2"/>
    <row r="19231" ht="12.75" customHeight="1" x14ac:dyDescent="0.2"/>
    <row r="19232" ht="12.75" customHeight="1" x14ac:dyDescent="0.2"/>
    <row r="19233" ht="12.75" customHeight="1" x14ac:dyDescent="0.2"/>
    <row r="19234" ht="12.75" customHeight="1" x14ac:dyDescent="0.2"/>
    <row r="19235" ht="12.75" customHeight="1" x14ac:dyDescent="0.2"/>
    <row r="19236" ht="12.75" customHeight="1" x14ac:dyDescent="0.2"/>
    <row r="19237" ht="12.75" customHeight="1" x14ac:dyDescent="0.2"/>
    <row r="19238" ht="12.75" customHeight="1" x14ac:dyDescent="0.2"/>
    <row r="19239" ht="12.75" customHeight="1" x14ac:dyDescent="0.2"/>
    <row r="19240" ht="12.75" customHeight="1" x14ac:dyDescent="0.2"/>
    <row r="19241" ht="12.75" customHeight="1" x14ac:dyDescent="0.2"/>
    <row r="19242" ht="12.75" customHeight="1" x14ac:dyDescent="0.2"/>
    <row r="19243" ht="12.75" customHeight="1" x14ac:dyDescent="0.2"/>
    <row r="19244" ht="12.75" customHeight="1" x14ac:dyDescent="0.2"/>
    <row r="19245" ht="12.75" customHeight="1" x14ac:dyDescent="0.2"/>
    <row r="19246" ht="12.75" customHeight="1" x14ac:dyDescent="0.2"/>
    <row r="19247" ht="12.75" customHeight="1" x14ac:dyDescent="0.2"/>
    <row r="19248" ht="12.75" customHeight="1" x14ac:dyDescent="0.2"/>
    <row r="19249" ht="12.75" customHeight="1" x14ac:dyDescent="0.2"/>
    <row r="19250" ht="12.75" customHeight="1" x14ac:dyDescent="0.2"/>
    <row r="19251" ht="12.75" customHeight="1" x14ac:dyDescent="0.2"/>
    <row r="19252" ht="12.75" customHeight="1" x14ac:dyDescent="0.2"/>
    <row r="19253" ht="12.75" customHeight="1" x14ac:dyDescent="0.2"/>
    <row r="19254" ht="12.75" customHeight="1" x14ac:dyDescent="0.2"/>
    <row r="19255" ht="12.75" customHeight="1" x14ac:dyDescent="0.2"/>
    <row r="19256" ht="12.75" customHeight="1" x14ac:dyDescent="0.2"/>
    <row r="19257" ht="12.75" customHeight="1" x14ac:dyDescent="0.2"/>
    <row r="19258" ht="12.75" customHeight="1" x14ac:dyDescent="0.2"/>
    <row r="19259" ht="12.75" customHeight="1" x14ac:dyDescent="0.2"/>
    <row r="19260" ht="12.75" customHeight="1" x14ac:dyDescent="0.2"/>
    <row r="19261" ht="12.75" customHeight="1" x14ac:dyDescent="0.2"/>
    <row r="19262" ht="12.75" customHeight="1" x14ac:dyDescent="0.2"/>
    <row r="19263" ht="12.75" customHeight="1" x14ac:dyDescent="0.2"/>
    <row r="19264" ht="12.75" customHeight="1" x14ac:dyDescent="0.2"/>
    <row r="19265" ht="12.75" customHeight="1" x14ac:dyDescent="0.2"/>
    <row r="19266" ht="12.75" customHeight="1" x14ac:dyDescent="0.2"/>
    <row r="19267" ht="12.75" customHeight="1" x14ac:dyDescent="0.2"/>
    <row r="19268" ht="12.75" customHeight="1" x14ac:dyDescent="0.2"/>
    <row r="19269" ht="12.75" customHeight="1" x14ac:dyDescent="0.2"/>
    <row r="19270" ht="12.75" customHeight="1" x14ac:dyDescent="0.2"/>
    <row r="19271" ht="12.75" customHeight="1" x14ac:dyDescent="0.2"/>
    <row r="19272" ht="12.75" customHeight="1" x14ac:dyDescent="0.2"/>
    <row r="19273" ht="12.75" customHeight="1" x14ac:dyDescent="0.2"/>
    <row r="19274" ht="12.75" customHeight="1" x14ac:dyDescent="0.2"/>
    <row r="19275" ht="12.75" customHeight="1" x14ac:dyDescent="0.2"/>
    <row r="19276" ht="12.75" customHeight="1" x14ac:dyDescent="0.2"/>
    <row r="19277" ht="12.75" customHeight="1" x14ac:dyDescent="0.2"/>
    <row r="19278" ht="12.75" customHeight="1" x14ac:dyDescent="0.2"/>
    <row r="19279" ht="12.75" customHeight="1" x14ac:dyDescent="0.2"/>
    <row r="19280" ht="12.75" customHeight="1" x14ac:dyDescent="0.2"/>
    <row r="19281" ht="12.75" customHeight="1" x14ac:dyDescent="0.2"/>
    <row r="19282" ht="12.75" customHeight="1" x14ac:dyDescent="0.2"/>
    <row r="19283" ht="12.75" customHeight="1" x14ac:dyDescent="0.2"/>
    <row r="19284" ht="12.75" customHeight="1" x14ac:dyDescent="0.2"/>
    <row r="19285" ht="12.75" customHeight="1" x14ac:dyDescent="0.2"/>
    <row r="19286" ht="12.75" customHeight="1" x14ac:dyDescent="0.2"/>
    <row r="19287" ht="12.75" customHeight="1" x14ac:dyDescent="0.2"/>
    <row r="19288" ht="12.75" customHeight="1" x14ac:dyDescent="0.2"/>
    <row r="19289" ht="12.75" customHeight="1" x14ac:dyDescent="0.2"/>
    <row r="19290" ht="12.75" customHeight="1" x14ac:dyDescent="0.2"/>
    <row r="19291" ht="12.75" customHeight="1" x14ac:dyDescent="0.2"/>
    <row r="19292" ht="12.75" customHeight="1" x14ac:dyDescent="0.2"/>
    <row r="19293" ht="12.75" customHeight="1" x14ac:dyDescent="0.2"/>
    <row r="19294" ht="12.75" customHeight="1" x14ac:dyDescent="0.2"/>
    <row r="19295" ht="12.75" customHeight="1" x14ac:dyDescent="0.2"/>
    <row r="19296" ht="12.75" customHeight="1" x14ac:dyDescent="0.2"/>
    <row r="19297" ht="12.75" customHeight="1" x14ac:dyDescent="0.2"/>
    <row r="19298" ht="12.75" customHeight="1" x14ac:dyDescent="0.2"/>
    <row r="19299" ht="12.75" customHeight="1" x14ac:dyDescent="0.2"/>
    <row r="19300" ht="12.75" customHeight="1" x14ac:dyDescent="0.2"/>
    <row r="19301" ht="12.75" customHeight="1" x14ac:dyDescent="0.2"/>
    <row r="19302" ht="12.75" customHeight="1" x14ac:dyDescent="0.2"/>
    <row r="19303" ht="12.75" customHeight="1" x14ac:dyDescent="0.2"/>
    <row r="19304" ht="12.75" customHeight="1" x14ac:dyDescent="0.2"/>
    <row r="19305" ht="12.75" customHeight="1" x14ac:dyDescent="0.2"/>
    <row r="19306" ht="12.75" customHeight="1" x14ac:dyDescent="0.2"/>
    <row r="19307" ht="12.75" customHeight="1" x14ac:dyDescent="0.2"/>
    <row r="19308" ht="12.75" customHeight="1" x14ac:dyDescent="0.2"/>
    <row r="19309" ht="12.75" customHeight="1" x14ac:dyDescent="0.2"/>
    <row r="19310" ht="12.75" customHeight="1" x14ac:dyDescent="0.2"/>
    <row r="19311" ht="12.75" customHeight="1" x14ac:dyDescent="0.2"/>
    <row r="19312" ht="12.75" customHeight="1" x14ac:dyDescent="0.2"/>
    <row r="19313" ht="12.75" customHeight="1" x14ac:dyDescent="0.2"/>
    <row r="19314" ht="12.75" customHeight="1" x14ac:dyDescent="0.2"/>
    <row r="19315" ht="12.75" customHeight="1" x14ac:dyDescent="0.2"/>
    <row r="19316" ht="12.75" customHeight="1" x14ac:dyDescent="0.2"/>
    <row r="19317" ht="12.75" customHeight="1" x14ac:dyDescent="0.2"/>
    <row r="19318" ht="12.75" customHeight="1" x14ac:dyDescent="0.2"/>
    <row r="19319" ht="12.75" customHeight="1" x14ac:dyDescent="0.2"/>
    <row r="19320" ht="12.75" customHeight="1" x14ac:dyDescent="0.2"/>
    <row r="19321" ht="12.75" customHeight="1" x14ac:dyDescent="0.2"/>
    <row r="19322" ht="12.75" customHeight="1" x14ac:dyDescent="0.2"/>
    <row r="19323" ht="12.75" customHeight="1" x14ac:dyDescent="0.2"/>
    <row r="19324" ht="12.75" customHeight="1" x14ac:dyDescent="0.2"/>
    <row r="19325" ht="12.75" customHeight="1" x14ac:dyDescent="0.2"/>
    <row r="19326" ht="12.75" customHeight="1" x14ac:dyDescent="0.2"/>
    <row r="19327" ht="12.75" customHeight="1" x14ac:dyDescent="0.2"/>
    <row r="19328" ht="12.75" customHeight="1" x14ac:dyDescent="0.2"/>
    <row r="19329" ht="12.75" customHeight="1" x14ac:dyDescent="0.2"/>
    <row r="19330" ht="12.75" customHeight="1" x14ac:dyDescent="0.2"/>
    <row r="19331" ht="12.75" customHeight="1" x14ac:dyDescent="0.2"/>
    <row r="19332" ht="12.75" customHeight="1" x14ac:dyDescent="0.2"/>
    <row r="19333" ht="12.75" customHeight="1" x14ac:dyDescent="0.2"/>
    <row r="19334" ht="12.75" customHeight="1" x14ac:dyDescent="0.2"/>
    <row r="19335" ht="12.75" customHeight="1" x14ac:dyDescent="0.2"/>
    <row r="19336" ht="12.75" customHeight="1" x14ac:dyDescent="0.2"/>
    <row r="19337" ht="12.75" customHeight="1" x14ac:dyDescent="0.2"/>
    <row r="19338" ht="12.75" customHeight="1" x14ac:dyDescent="0.2"/>
    <row r="19339" ht="12.75" customHeight="1" x14ac:dyDescent="0.2"/>
    <row r="19340" ht="12.75" customHeight="1" x14ac:dyDescent="0.2"/>
    <row r="19341" ht="12.75" customHeight="1" x14ac:dyDescent="0.2"/>
    <row r="19342" ht="12.75" customHeight="1" x14ac:dyDescent="0.2"/>
    <row r="19343" ht="12.75" customHeight="1" x14ac:dyDescent="0.2"/>
    <row r="19344" ht="12.75" customHeight="1" x14ac:dyDescent="0.2"/>
    <row r="19345" ht="12.75" customHeight="1" x14ac:dyDescent="0.2"/>
    <row r="19346" ht="12.75" customHeight="1" x14ac:dyDescent="0.2"/>
    <row r="19347" ht="12.75" customHeight="1" x14ac:dyDescent="0.2"/>
    <row r="19348" ht="12.75" customHeight="1" x14ac:dyDescent="0.2"/>
    <row r="19349" ht="12.75" customHeight="1" x14ac:dyDescent="0.2"/>
    <row r="19350" ht="12.75" customHeight="1" x14ac:dyDescent="0.2"/>
    <row r="19351" ht="12.75" customHeight="1" x14ac:dyDescent="0.2"/>
    <row r="19352" ht="12.75" customHeight="1" x14ac:dyDescent="0.2"/>
    <row r="19353" ht="12.75" customHeight="1" x14ac:dyDescent="0.2"/>
    <row r="19354" ht="12.75" customHeight="1" x14ac:dyDescent="0.2"/>
    <row r="19355" ht="12.75" customHeight="1" x14ac:dyDescent="0.2"/>
    <row r="19356" ht="12.75" customHeight="1" x14ac:dyDescent="0.2"/>
    <row r="19357" ht="12.75" customHeight="1" x14ac:dyDescent="0.2"/>
    <row r="19358" ht="12.75" customHeight="1" x14ac:dyDescent="0.2"/>
    <row r="19359" ht="12.75" customHeight="1" x14ac:dyDescent="0.2"/>
    <row r="19360" ht="12.75" customHeight="1" x14ac:dyDescent="0.2"/>
    <row r="19361" ht="12.75" customHeight="1" x14ac:dyDescent="0.2"/>
    <row r="19362" ht="12.75" customHeight="1" x14ac:dyDescent="0.2"/>
    <row r="19363" ht="12.75" customHeight="1" x14ac:dyDescent="0.2"/>
    <row r="19364" ht="12.75" customHeight="1" x14ac:dyDescent="0.2"/>
    <row r="19365" ht="12.75" customHeight="1" x14ac:dyDescent="0.2"/>
    <row r="19366" ht="12.75" customHeight="1" x14ac:dyDescent="0.2"/>
    <row r="19367" ht="12.75" customHeight="1" x14ac:dyDescent="0.2"/>
    <row r="19368" ht="12.75" customHeight="1" x14ac:dyDescent="0.2"/>
    <row r="19369" ht="12.75" customHeight="1" x14ac:dyDescent="0.2"/>
    <row r="19370" ht="12.75" customHeight="1" x14ac:dyDescent="0.2"/>
    <row r="19371" ht="12.75" customHeight="1" x14ac:dyDescent="0.2"/>
    <row r="19372" ht="12.75" customHeight="1" x14ac:dyDescent="0.2"/>
    <row r="19373" ht="12.75" customHeight="1" x14ac:dyDescent="0.2"/>
    <row r="19374" ht="12.75" customHeight="1" x14ac:dyDescent="0.2"/>
    <row r="19375" ht="12.75" customHeight="1" x14ac:dyDescent="0.2"/>
    <row r="19376" ht="12.75" customHeight="1" x14ac:dyDescent="0.2"/>
    <row r="19377" ht="12.75" customHeight="1" x14ac:dyDescent="0.2"/>
    <row r="19378" ht="12.75" customHeight="1" x14ac:dyDescent="0.2"/>
    <row r="19379" ht="12.75" customHeight="1" x14ac:dyDescent="0.2"/>
    <row r="19380" ht="12.75" customHeight="1" x14ac:dyDescent="0.2"/>
    <row r="19381" ht="12.75" customHeight="1" x14ac:dyDescent="0.2"/>
    <row r="19382" ht="12.75" customHeight="1" x14ac:dyDescent="0.2"/>
    <row r="19383" ht="12.75" customHeight="1" x14ac:dyDescent="0.2"/>
    <row r="19384" ht="12.75" customHeight="1" x14ac:dyDescent="0.2"/>
    <row r="19385" ht="12.75" customHeight="1" x14ac:dyDescent="0.2"/>
    <row r="19386" ht="12.75" customHeight="1" x14ac:dyDescent="0.2"/>
    <row r="19387" ht="12.75" customHeight="1" x14ac:dyDescent="0.2"/>
    <row r="19388" ht="12.75" customHeight="1" x14ac:dyDescent="0.2"/>
    <row r="19389" ht="12.75" customHeight="1" x14ac:dyDescent="0.2"/>
    <row r="19390" ht="12.75" customHeight="1" x14ac:dyDescent="0.2"/>
    <row r="19391" ht="12.75" customHeight="1" x14ac:dyDescent="0.2"/>
    <row r="19392" ht="12.75" customHeight="1" x14ac:dyDescent="0.2"/>
    <row r="19393" ht="12.75" customHeight="1" x14ac:dyDescent="0.2"/>
    <row r="19394" ht="12.75" customHeight="1" x14ac:dyDescent="0.2"/>
    <row r="19395" ht="12.75" customHeight="1" x14ac:dyDescent="0.2"/>
    <row r="19396" ht="12.75" customHeight="1" x14ac:dyDescent="0.2"/>
    <row r="19397" ht="12.75" customHeight="1" x14ac:dyDescent="0.2"/>
    <row r="19398" ht="12.75" customHeight="1" x14ac:dyDescent="0.2"/>
    <row r="19399" ht="12.75" customHeight="1" x14ac:dyDescent="0.2"/>
    <row r="19400" ht="12.75" customHeight="1" x14ac:dyDescent="0.2"/>
    <row r="19401" ht="12.75" customHeight="1" x14ac:dyDescent="0.2"/>
    <row r="19402" ht="12.75" customHeight="1" x14ac:dyDescent="0.2"/>
    <row r="19403" ht="12.75" customHeight="1" x14ac:dyDescent="0.2"/>
    <row r="19404" ht="12.75" customHeight="1" x14ac:dyDescent="0.2"/>
    <row r="19405" ht="12.75" customHeight="1" x14ac:dyDescent="0.2"/>
    <row r="19406" ht="12.75" customHeight="1" x14ac:dyDescent="0.2"/>
    <row r="19407" ht="12.75" customHeight="1" x14ac:dyDescent="0.2"/>
    <row r="19408" ht="12.75" customHeight="1" x14ac:dyDescent="0.2"/>
    <row r="19409" ht="12.75" customHeight="1" x14ac:dyDescent="0.2"/>
    <row r="19410" ht="12.75" customHeight="1" x14ac:dyDescent="0.2"/>
    <row r="19411" ht="12.75" customHeight="1" x14ac:dyDescent="0.2"/>
    <row r="19412" ht="12.75" customHeight="1" x14ac:dyDescent="0.2"/>
    <row r="19413" ht="12.75" customHeight="1" x14ac:dyDescent="0.2"/>
    <row r="19414" ht="12.75" customHeight="1" x14ac:dyDescent="0.2"/>
    <row r="19415" ht="12.75" customHeight="1" x14ac:dyDescent="0.2"/>
    <row r="19416" ht="12.75" customHeight="1" x14ac:dyDescent="0.2"/>
    <row r="19417" ht="12.75" customHeight="1" x14ac:dyDescent="0.2"/>
    <row r="19418" ht="12.75" customHeight="1" x14ac:dyDescent="0.2"/>
    <row r="19419" ht="12.75" customHeight="1" x14ac:dyDescent="0.2"/>
    <row r="19420" ht="12.75" customHeight="1" x14ac:dyDescent="0.2"/>
    <row r="19421" ht="12.75" customHeight="1" x14ac:dyDescent="0.2"/>
    <row r="19422" ht="12.75" customHeight="1" x14ac:dyDescent="0.2"/>
    <row r="19423" ht="12.75" customHeight="1" x14ac:dyDescent="0.2"/>
    <row r="19424" ht="12.75" customHeight="1" x14ac:dyDescent="0.2"/>
    <row r="19425" ht="12.75" customHeight="1" x14ac:dyDescent="0.2"/>
    <row r="19426" ht="12.75" customHeight="1" x14ac:dyDescent="0.2"/>
    <row r="19427" ht="12.75" customHeight="1" x14ac:dyDescent="0.2"/>
    <row r="19428" ht="12.75" customHeight="1" x14ac:dyDescent="0.2"/>
    <row r="19429" ht="12.75" customHeight="1" x14ac:dyDescent="0.2"/>
    <row r="19430" ht="12.75" customHeight="1" x14ac:dyDescent="0.2"/>
    <row r="19431" ht="12.75" customHeight="1" x14ac:dyDescent="0.2"/>
    <row r="19432" ht="12.75" customHeight="1" x14ac:dyDescent="0.2"/>
    <row r="19433" ht="12.75" customHeight="1" x14ac:dyDescent="0.2"/>
    <row r="19434" ht="12.75" customHeight="1" x14ac:dyDescent="0.2"/>
    <row r="19435" ht="12.75" customHeight="1" x14ac:dyDescent="0.2"/>
    <row r="19436" ht="12.75" customHeight="1" x14ac:dyDescent="0.2"/>
    <row r="19437" ht="12.75" customHeight="1" x14ac:dyDescent="0.2"/>
    <row r="19438" ht="12.75" customHeight="1" x14ac:dyDescent="0.2"/>
    <row r="19439" ht="12.75" customHeight="1" x14ac:dyDescent="0.2"/>
    <row r="19440" ht="12.75" customHeight="1" x14ac:dyDescent="0.2"/>
    <row r="19441" ht="12.75" customHeight="1" x14ac:dyDescent="0.2"/>
    <row r="19442" ht="12.75" customHeight="1" x14ac:dyDescent="0.2"/>
    <row r="19443" ht="12.75" customHeight="1" x14ac:dyDescent="0.2"/>
    <row r="19444" ht="12.75" customHeight="1" x14ac:dyDescent="0.2"/>
    <row r="19445" ht="12.75" customHeight="1" x14ac:dyDescent="0.2"/>
    <row r="19446" ht="12.75" customHeight="1" x14ac:dyDescent="0.2"/>
    <row r="19447" ht="12.75" customHeight="1" x14ac:dyDescent="0.2"/>
    <row r="19448" ht="12.75" customHeight="1" x14ac:dyDescent="0.2"/>
    <row r="19449" ht="12.75" customHeight="1" x14ac:dyDescent="0.2"/>
    <row r="19450" ht="12.75" customHeight="1" x14ac:dyDescent="0.2"/>
    <row r="19451" ht="12.75" customHeight="1" x14ac:dyDescent="0.2"/>
    <row r="19452" ht="12.75" customHeight="1" x14ac:dyDescent="0.2"/>
    <row r="19453" ht="12.75" customHeight="1" x14ac:dyDescent="0.2"/>
    <row r="19454" ht="12.75" customHeight="1" x14ac:dyDescent="0.2"/>
    <row r="19455" ht="12.75" customHeight="1" x14ac:dyDescent="0.2"/>
    <row r="19456" ht="12.75" customHeight="1" x14ac:dyDescent="0.2"/>
    <row r="19457" ht="12.75" customHeight="1" x14ac:dyDescent="0.2"/>
    <row r="19458" ht="12.75" customHeight="1" x14ac:dyDescent="0.2"/>
    <row r="19459" ht="12.75" customHeight="1" x14ac:dyDescent="0.2"/>
    <row r="19460" ht="12.75" customHeight="1" x14ac:dyDescent="0.2"/>
    <row r="19461" ht="12.75" customHeight="1" x14ac:dyDescent="0.2"/>
    <row r="19462" ht="12.75" customHeight="1" x14ac:dyDescent="0.2"/>
    <row r="19463" ht="12.75" customHeight="1" x14ac:dyDescent="0.2"/>
    <row r="19464" ht="12.75" customHeight="1" x14ac:dyDescent="0.2"/>
    <row r="19465" ht="12.75" customHeight="1" x14ac:dyDescent="0.2"/>
    <row r="19466" ht="12.75" customHeight="1" x14ac:dyDescent="0.2"/>
    <row r="19467" ht="12.75" customHeight="1" x14ac:dyDescent="0.2"/>
    <row r="19468" ht="12.75" customHeight="1" x14ac:dyDescent="0.2"/>
    <row r="19469" ht="12.75" customHeight="1" x14ac:dyDescent="0.2"/>
    <row r="19470" ht="12.75" customHeight="1" x14ac:dyDescent="0.2"/>
    <row r="19471" ht="12.75" customHeight="1" x14ac:dyDescent="0.2"/>
    <row r="19472" ht="12.75" customHeight="1" x14ac:dyDescent="0.2"/>
    <row r="19473" ht="12.75" customHeight="1" x14ac:dyDescent="0.2"/>
    <row r="19474" ht="12.75" customHeight="1" x14ac:dyDescent="0.2"/>
    <row r="19475" ht="12.75" customHeight="1" x14ac:dyDescent="0.2"/>
    <row r="19476" ht="12.75" customHeight="1" x14ac:dyDescent="0.2"/>
    <row r="19477" ht="12.75" customHeight="1" x14ac:dyDescent="0.2"/>
    <row r="19478" ht="12.75" customHeight="1" x14ac:dyDescent="0.2"/>
    <row r="19479" ht="12.75" customHeight="1" x14ac:dyDescent="0.2"/>
    <row r="19480" ht="12.75" customHeight="1" x14ac:dyDescent="0.2"/>
    <row r="19481" ht="12.75" customHeight="1" x14ac:dyDescent="0.2"/>
    <row r="19482" ht="12.75" customHeight="1" x14ac:dyDescent="0.2"/>
    <row r="19483" ht="12.75" customHeight="1" x14ac:dyDescent="0.2"/>
    <row r="19484" ht="12.75" customHeight="1" x14ac:dyDescent="0.2"/>
    <row r="19485" ht="12.75" customHeight="1" x14ac:dyDescent="0.2"/>
    <row r="19486" ht="12.75" customHeight="1" x14ac:dyDescent="0.2"/>
    <row r="19487" ht="12.75" customHeight="1" x14ac:dyDescent="0.2"/>
    <row r="19488" ht="12.75" customHeight="1" x14ac:dyDescent="0.2"/>
    <row r="19489" ht="12.75" customHeight="1" x14ac:dyDescent="0.2"/>
    <row r="19490" ht="12.75" customHeight="1" x14ac:dyDescent="0.2"/>
    <row r="19491" ht="12.75" customHeight="1" x14ac:dyDescent="0.2"/>
    <row r="19492" ht="12.75" customHeight="1" x14ac:dyDescent="0.2"/>
    <row r="19493" ht="12.75" customHeight="1" x14ac:dyDescent="0.2"/>
    <row r="19494" ht="12.75" customHeight="1" x14ac:dyDescent="0.2"/>
    <row r="19495" ht="12.75" customHeight="1" x14ac:dyDescent="0.2"/>
    <row r="19496" ht="12.75" customHeight="1" x14ac:dyDescent="0.2"/>
    <row r="19497" ht="12.75" customHeight="1" x14ac:dyDescent="0.2"/>
    <row r="19498" ht="12.75" customHeight="1" x14ac:dyDescent="0.2"/>
    <row r="19499" ht="12.75" customHeight="1" x14ac:dyDescent="0.2"/>
    <row r="19500" ht="12.75" customHeight="1" x14ac:dyDescent="0.2"/>
    <row r="19501" ht="12.75" customHeight="1" x14ac:dyDescent="0.2"/>
    <row r="19502" ht="12.75" customHeight="1" x14ac:dyDescent="0.2"/>
    <row r="19503" ht="12.75" customHeight="1" x14ac:dyDescent="0.2"/>
    <row r="19504" ht="12.75" customHeight="1" x14ac:dyDescent="0.2"/>
    <row r="19505" ht="12.75" customHeight="1" x14ac:dyDescent="0.2"/>
    <row r="19506" ht="12.75" customHeight="1" x14ac:dyDescent="0.2"/>
    <row r="19507" ht="12.75" customHeight="1" x14ac:dyDescent="0.2"/>
    <row r="19508" ht="12.75" customHeight="1" x14ac:dyDescent="0.2"/>
    <row r="19509" ht="12.75" customHeight="1" x14ac:dyDescent="0.2"/>
    <row r="19510" ht="12.75" customHeight="1" x14ac:dyDescent="0.2"/>
    <row r="19511" ht="12.75" customHeight="1" x14ac:dyDescent="0.2"/>
    <row r="19512" ht="12.75" customHeight="1" x14ac:dyDescent="0.2"/>
    <row r="19513" ht="12.75" customHeight="1" x14ac:dyDescent="0.2"/>
    <row r="19514" ht="12.75" customHeight="1" x14ac:dyDescent="0.2"/>
    <row r="19515" ht="12.75" customHeight="1" x14ac:dyDescent="0.2"/>
    <row r="19516" ht="12.75" customHeight="1" x14ac:dyDescent="0.2"/>
    <row r="19517" ht="12.75" customHeight="1" x14ac:dyDescent="0.2"/>
    <row r="19518" ht="12.75" customHeight="1" x14ac:dyDescent="0.2"/>
    <row r="19519" ht="12.75" customHeight="1" x14ac:dyDescent="0.2"/>
    <row r="19520" ht="12.75" customHeight="1" x14ac:dyDescent="0.2"/>
    <row r="19521" ht="12.75" customHeight="1" x14ac:dyDescent="0.2"/>
    <row r="19522" ht="12.75" customHeight="1" x14ac:dyDescent="0.2"/>
    <row r="19523" ht="12.75" customHeight="1" x14ac:dyDescent="0.2"/>
    <row r="19524" ht="12.75" customHeight="1" x14ac:dyDescent="0.2"/>
    <row r="19525" ht="12.75" customHeight="1" x14ac:dyDescent="0.2"/>
    <row r="19526" ht="12.75" customHeight="1" x14ac:dyDescent="0.2"/>
    <row r="19527" ht="12.75" customHeight="1" x14ac:dyDescent="0.2"/>
    <row r="19528" ht="12.75" customHeight="1" x14ac:dyDescent="0.2"/>
    <row r="19529" ht="12.75" customHeight="1" x14ac:dyDescent="0.2"/>
    <row r="19530" ht="12.75" customHeight="1" x14ac:dyDescent="0.2"/>
    <row r="19531" ht="12.75" customHeight="1" x14ac:dyDescent="0.2"/>
    <row r="19532" ht="12.75" customHeight="1" x14ac:dyDescent="0.2"/>
    <row r="19533" ht="12.75" customHeight="1" x14ac:dyDescent="0.2"/>
    <row r="19534" ht="12.75" customHeight="1" x14ac:dyDescent="0.2"/>
    <row r="19535" ht="12.75" customHeight="1" x14ac:dyDescent="0.2"/>
    <row r="19536" ht="12.75" customHeight="1" x14ac:dyDescent="0.2"/>
    <row r="19537" ht="12.75" customHeight="1" x14ac:dyDescent="0.2"/>
    <row r="19538" ht="12.75" customHeight="1" x14ac:dyDescent="0.2"/>
    <row r="19539" ht="12.75" customHeight="1" x14ac:dyDescent="0.2"/>
    <row r="19540" ht="12.75" customHeight="1" x14ac:dyDescent="0.2"/>
    <row r="19541" ht="12.75" customHeight="1" x14ac:dyDescent="0.2"/>
    <row r="19542" ht="12.75" customHeight="1" x14ac:dyDescent="0.2"/>
    <row r="19543" ht="12.75" customHeight="1" x14ac:dyDescent="0.2"/>
    <row r="19544" ht="12.75" customHeight="1" x14ac:dyDescent="0.2"/>
    <row r="19545" ht="12.75" customHeight="1" x14ac:dyDescent="0.2"/>
    <row r="19546" ht="12.75" customHeight="1" x14ac:dyDescent="0.2"/>
    <row r="19547" ht="12.75" customHeight="1" x14ac:dyDescent="0.2"/>
    <row r="19548" ht="12.75" customHeight="1" x14ac:dyDescent="0.2"/>
    <row r="19549" ht="12.75" customHeight="1" x14ac:dyDescent="0.2"/>
    <row r="19550" ht="12.75" customHeight="1" x14ac:dyDescent="0.2"/>
    <row r="19551" ht="12.75" customHeight="1" x14ac:dyDescent="0.2"/>
    <row r="19552" ht="12.75" customHeight="1" x14ac:dyDescent="0.2"/>
    <row r="19553" ht="12.75" customHeight="1" x14ac:dyDescent="0.2"/>
    <row r="19554" ht="12.75" customHeight="1" x14ac:dyDescent="0.2"/>
    <row r="19555" ht="12.75" customHeight="1" x14ac:dyDescent="0.2"/>
    <row r="19556" ht="12.75" customHeight="1" x14ac:dyDescent="0.2"/>
    <row r="19557" ht="12.75" customHeight="1" x14ac:dyDescent="0.2"/>
    <row r="19558" ht="12.75" customHeight="1" x14ac:dyDescent="0.2"/>
    <row r="19559" ht="12.75" customHeight="1" x14ac:dyDescent="0.2"/>
    <row r="19560" ht="12.75" customHeight="1" x14ac:dyDescent="0.2"/>
    <row r="19561" ht="12.75" customHeight="1" x14ac:dyDescent="0.2"/>
    <row r="19562" ht="12.75" customHeight="1" x14ac:dyDescent="0.2"/>
    <row r="19563" ht="12.75" customHeight="1" x14ac:dyDescent="0.2"/>
    <row r="19564" ht="12.75" customHeight="1" x14ac:dyDescent="0.2"/>
    <row r="19565" ht="12.75" customHeight="1" x14ac:dyDescent="0.2"/>
    <row r="19566" ht="12.75" customHeight="1" x14ac:dyDescent="0.2"/>
    <row r="19567" ht="12.75" customHeight="1" x14ac:dyDescent="0.2"/>
    <row r="19568" ht="12.75" customHeight="1" x14ac:dyDescent="0.2"/>
    <row r="19569" ht="12.75" customHeight="1" x14ac:dyDescent="0.2"/>
    <row r="19570" ht="12.75" customHeight="1" x14ac:dyDescent="0.2"/>
    <row r="19571" ht="12.75" customHeight="1" x14ac:dyDescent="0.2"/>
    <row r="19572" ht="12.75" customHeight="1" x14ac:dyDescent="0.2"/>
    <row r="19573" ht="12.75" customHeight="1" x14ac:dyDescent="0.2"/>
    <row r="19574" ht="12.75" customHeight="1" x14ac:dyDescent="0.2"/>
    <row r="19575" ht="12.75" customHeight="1" x14ac:dyDescent="0.2"/>
    <row r="19576" ht="12.75" customHeight="1" x14ac:dyDescent="0.2"/>
    <row r="19577" ht="12.75" customHeight="1" x14ac:dyDescent="0.2"/>
    <row r="19578" ht="12.75" customHeight="1" x14ac:dyDescent="0.2"/>
    <row r="19579" ht="12.75" customHeight="1" x14ac:dyDescent="0.2"/>
    <row r="19580" ht="12.75" customHeight="1" x14ac:dyDescent="0.2"/>
    <row r="19581" ht="12.75" customHeight="1" x14ac:dyDescent="0.2"/>
    <row r="19582" ht="12.75" customHeight="1" x14ac:dyDescent="0.2"/>
    <row r="19583" ht="12.75" customHeight="1" x14ac:dyDescent="0.2"/>
    <row r="19584" ht="12.75" customHeight="1" x14ac:dyDescent="0.2"/>
    <row r="19585" ht="12.75" customHeight="1" x14ac:dyDescent="0.2"/>
    <row r="19586" ht="12.75" customHeight="1" x14ac:dyDescent="0.2"/>
    <row r="19587" ht="12.75" customHeight="1" x14ac:dyDescent="0.2"/>
    <row r="19588" ht="12.75" customHeight="1" x14ac:dyDescent="0.2"/>
    <row r="19589" ht="12.75" customHeight="1" x14ac:dyDescent="0.2"/>
    <row r="19590" ht="12.75" customHeight="1" x14ac:dyDescent="0.2"/>
    <row r="19591" ht="12.75" customHeight="1" x14ac:dyDescent="0.2"/>
    <row r="19592" ht="12.75" customHeight="1" x14ac:dyDescent="0.2"/>
    <row r="19593" ht="12.75" customHeight="1" x14ac:dyDescent="0.2"/>
    <row r="19594" ht="12.75" customHeight="1" x14ac:dyDescent="0.2"/>
    <row r="19595" ht="12.75" customHeight="1" x14ac:dyDescent="0.2"/>
    <row r="19596" ht="12.75" customHeight="1" x14ac:dyDescent="0.2"/>
    <row r="19597" ht="12.75" customHeight="1" x14ac:dyDescent="0.2"/>
    <row r="19598" ht="12.75" customHeight="1" x14ac:dyDescent="0.2"/>
    <row r="19599" ht="12.75" customHeight="1" x14ac:dyDescent="0.2"/>
    <row r="19600" ht="12.75" customHeight="1" x14ac:dyDescent="0.2"/>
    <row r="19601" ht="12.75" customHeight="1" x14ac:dyDescent="0.2"/>
    <row r="19602" ht="12.75" customHeight="1" x14ac:dyDescent="0.2"/>
    <row r="19603" ht="12.75" customHeight="1" x14ac:dyDescent="0.2"/>
    <row r="19604" ht="12.75" customHeight="1" x14ac:dyDescent="0.2"/>
    <row r="19605" ht="12.75" customHeight="1" x14ac:dyDescent="0.2"/>
    <row r="19606" ht="12.75" customHeight="1" x14ac:dyDescent="0.2"/>
    <row r="19607" ht="12.75" customHeight="1" x14ac:dyDescent="0.2"/>
    <row r="19608" ht="12.75" customHeight="1" x14ac:dyDescent="0.2"/>
    <row r="19609" ht="12.75" customHeight="1" x14ac:dyDescent="0.2"/>
    <row r="19610" ht="12.75" customHeight="1" x14ac:dyDescent="0.2"/>
    <row r="19611" ht="12.75" customHeight="1" x14ac:dyDescent="0.2"/>
    <row r="19612" ht="12.75" customHeight="1" x14ac:dyDescent="0.2"/>
    <row r="19613" ht="12.75" customHeight="1" x14ac:dyDescent="0.2"/>
    <row r="19614" ht="12.75" customHeight="1" x14ac:dyDescent="0.2"/>
    <row r="19615" ht="12.75" customHeight="1" x14ac:dyDescent="0.2"/>
    <row r="19616" ht="12.75" customHeight="1" x14ac:dyDescent="0.2"/>
    <row r="19617" ht="12.75" customHeight="1" x14ac:dyDescent="0.2"/>
    <row r="19618" ht="12.75" customHeight="1" x14ac:dyDescent="0.2"/>
    <row r="19619" ht="12.75" customHeight="1" x14ac:dyDescent="0.2"/>
    <row r="19620" ht="12.75" customHeight="1" x14ac:dyDescent="0.2"/>
    <row r="19621" ht="12.75" customHeight="1" x14ac:dyDescent="0.2"/>
    <row r="19622" ht="12.75" customHeight="1" x14ac:dyDescent="0.2"/>
    <row r="19623" ht="12.75" customHeight="1" x14ac:dyDescent="0.2"/>
    <row r="19624" ht="12.75" customHeight="1" x14ac:dyDescent="0.2"/>
    <row r="19625" ht="12.75" customHeight="1" x14ac:dyDescent="0.2"/>
    <row r="19626" ht="12.75" customHeight="1" x14ac:dyDescent="0.2"/>
    <row r="19627" ht="12.75" customHeight="1" x14ac:dyDescent="0.2"/>
    <row r="19628" ht="12.75" customHeight="1" x14ac:dyDescent="0.2"/>
    <row r="19629" ht="12.75" customHeight="1" x14ac:dyDescent="0.2"/>
    <row r="19630" ht="12.75" customHeight="1" x14ac:dyDescent="0.2"/>
    <row r="19631" ht="12.75" customHeight="1" x14ac:dyDescent="0.2"/>
    <row r="19632" ht="12.75" customHeight="1" x14ac:dyDescent="0.2"/>
    <row r="19633" ht="12.75" customHeight="1" x14ac:dyDescent="0.2"/>
    <row r="19634" ht="12.75" customHeight="1" x14ac:dyDescent="0.2"/>
    <row r="19635" ht="12.75" customHeight="1" x14ac:dyDescent="0.2"/>
    <row r="19636" ht="12.75" customHeight="1" x14ac:dyDescent="0.2"/>
    <row r="19637" ht="12.75" customHeight="1" x14ac:dyDescent="0.2"/>
    <row r="19638" ht="12.75" customHeight="1" x14ac:dyDescent="0.2"/>
    <row r="19639" ht="12.75" customHeight="1" x14ac:dyDescent="0.2"/>
    <row r="19640" ht="12.75" customHeight="1" x14ac:dyDescent="0.2"/>
    <row r="19641" ht="12.75" customHeight="1" x14ac:dyDescent="0.2"/>
    <row r="19642" ht="12.75" customHeight="1" x14ac:dyDescent="0.2"/>
    <row r="19643" ht="12.75" customHeight="1" x14ac:dyDescent="0.2"/>
    <row r="19644" ht="12.75" customHeight="1" x14ac:dyDescent="0.2"/>
    <row r="19645" ht="12.75" customHeight="1" x14ac:dyDescent="0.2"/>
    <row r="19646" ht="12.75" customHeight="1" x14ac:dyDescent="0.2"/>
    <row r="19647" ht="12.75" customHeight="1" x14ac:dyDescent="0.2"/>
    <row r="19648" ht="12.75" customHeight="1" x14ac:dyDescent="0.2"/>
    <row r="19649" ht="12.75" customHeight="1" x14ac:dyDescent="0.2"/>
    <row r="19650" ht="12.75" customHeight="1" x14ac:dyDescent="0.2"/>
    <row r="19651" ht="12.75" customHeight="1" x14ac:dyDescent="0.2"/>
    <row r="19652" ht="12.75" customHeight="1" x14ac:dyDescent="0.2"/>
    <row r="19653" ht="12.75" customHeight="1" x14ac:dyDescent="0.2"/>
    <row r="19654" ht="12.75" customHeight="1" x14ac:dyDescent="0.2"/>
    <row r="19655" ht="12.75" customHeight="1" x14ac:dyDescent="0.2"/>
    <row r="19656" ht="12.75" customHeight="1" x14ac:dyDescent="0.2"/>
    <row r="19657" ht="12.75" customHeight="1" x14ac:dyDescent="0.2"/>
    <row r="19658" ht="12.75" customHeight="1" x14ac:dyDescent="0.2"/>
    <row r="19659" ht="12.75" customHeight="1" x14ac:dyDescent="0.2"/>
    <row r="19660" ht="12.75" customHeight="1" x14ac:dyDescent="0.2"/>
    <row r="19661" ht="12.75" customHeight="1" x14ac:dyDescent="0.2"/>
    <row r="19662" ht="12.75" customHeight="1" x14ac:dyDescent="0.2"/>
    <row r="19663" ht="12.75" customHeight="1" x14ac:dyDescent="0.2"/>
    <row r="19664" ht="12.75" customHeight="1" x14ac:dyDescent="0.2"/>
    <row r="19665" ht="12.75" customHeight="1" x14ac:dyDescent="0.2"/>
    <row r="19666" ht="12.75" customHeight="1" x14ac:dyDescent="0.2"/>
    <row r="19667" ht="12.75" customHeight="1" x14ac:dyDescent="0.2"/>
    <row r="19668" ht="12.75" customHeight="1" x14ac:dyDescent="0.2"/>
    <row r="19669" ht="12.75" customHeight="1" x14ac:dyDescent="0.2"/>
    <row r="19670" ht="12.75" customHeight="1" x14ac:dyDescent="0.2"/>
    <row r="19671" ht="12.75" customHeight="1" x14ac:dyDescent="0.2"/>
    <row r="19672" ht="12.75" customHeight="1" x14ac:dyDescent="0.2"/>
    <row r="19673" ht="12.75" customHeight="1" x14ac:dyDescent="0.2"/>
    <row r="19674" ht="12.75" customHeight="1" x14ac:dyDescent="0.2"/>
    <row r="19675" ht="12.75" customHeight="1" x14ac:dyDescent="0.2"/>
    <row r="19676" ht="12.75" customHeight="1" x14ac:dyDescent="0.2"/>
    <row r="19677" ht="12.75" customHeight="1" x14ac:dyDescent="0.2"/>
    <row r="19678" ht="12.75" customHeight="1" x14ac:dyDescent="0.2"/>
    <row r="19679" ht="12.75" customHeight="1" x14ac:dyDescent="0.2"/>
    <row r="19680" ht="12.75" customHeight="1" x14ac:dyDescent="0.2"/>
    <row r="19681" ht="12.75" customHeight="1" x14ac:dyDescent="0.2"/>
    <row r="19682" ht="12.75" customHeight="1" x14ac:dyDescent="0.2"/>
    <row r="19683" ht="12.75" customHeight="1" x14ac:dyDescent="0.2"/>
    <row r="19684" ht="12.75" customHeight="1" x14ac:dyDescent="0.2"/>
    <row r="19685" ht="12.75" customHeight="1" x14ac:dyDescent="0.2"/>
    <row r="19686" ht="12.75" customHeight="1" x14ac:dyDescent="0.2"/>
    <row r="19687" ht="12.75" customHeight="1" x14ac:dyDescent="0.2"/>
    <row r="19688" ht="12.75" customHeight="1" x14ac:dyDescent="0.2"/>
    <row r="19689" ht="12.75" customHeight="1" x14ac:dyDescent="0.2"/>
    <row r="19690" ht="12.75" customHeight="1" x14ac:dyDescent="0.2"/>
    <row r="19691" ht="12.75" customHeight="1" x14ac:dyDescent="0.2"/>
    <row r="19692" ht="12.75" customHeight="1" x14ac:dyDescent="0.2"/>
    <row r="19693" ht="12.75" customHeight="1" x14ac:dyDescent="0.2"/>
    <row r="19694" ht="12.75" customHeight="1" x14ac:dyDescent="0.2"/>
    <row r="19695" ht="12.75" customHeight="1" x14ac:dyDescent="0.2"/>
    <row r="19696" ht="12.75" customHeight="1" x14ac:dyDescent="0.2"/>
    <row r="19697" ht="12.75" customHeight="1" x14ac:dyDescent="0.2"/>
    <row r="19698" ht="12.75" customHeight="1" x14ac:dyDescent="0.2"/>
    <row r="19699" ht="12.75" customHeight="1" x14ac:dyDescent="0.2"/>
    <row r="19700" ht="12.75" customHeight="1" x14ac:dyDescent="0.2"/>
    <row r="19701" ht="12.75" customHeight="1" x14ac:dyDescent="0.2"/>
    <row r="19702" ht="12.75" customHeight="1" x14ac:dyDescent="0.2"/>
    <row r="19703" ht="12.75" customHeight="1" x14ac:dyDescent="0.2"/>
    <row r="19704" ht="12.75" customHeight="1" x14ac:dyDescent="0.2"/>
    <row r="19705" ht="12.75" customHeight="1" x14ac:dyDescent="0.2"/>
    <row r="19706" ht="12.75" customHeight="1" x14ac:dyDescent="0.2"/>
    <row r="19707" ht="12.75" customHeight="1" x14ac:dyDescent="0.2"/>
    <row r="19708" ht="12.75" customHeight="1" x14ac:dyDescent="0.2"/>
    <row r="19709" ht="12.75" customHeight="1" x14ac:dyDescent="0.2"/>
    <row r="19710" ht="12.75" customHeight="1" x14ac:dyDescent="0.2"/>
    <row r="19711" ht="12.75" customHeight="1" x14ac:dyDescent="0.2"/>
    <row r="19712" ht="12.75" customHeight="1" x14ac:dyDescent="0.2"/>
    <row r="19713" ht="12.75" customHeight="1" x14ac:dyDescent="0.2"/>
    <row r="19714" ht="12.75" customHeight="1" x14ac:dyDescent="0.2"/>
    <row r="19715" ht="12.75" customHeight="1" x14ac:dyDescent="0.2"/>
    <row r="19716" ht="12.75" customHeight="1" x14ac:dyDescent="0.2"/>
    <row r="19717" ht="12.75" customHeight="1" x14ac:dyDescent="0.2"/>
    <row r="19718" ht="12.75" customHeight="1" x14ac:dyDescent="0.2"/>
    <row r="19719" ht="12.75" customHeight="1" x14ac:dyDescent="0.2"/>
    <row r="19720" ht="12.75" customHeight="1" x14ac:dyDescent="0.2"/>
    <row r="19721" ht="12.75" customHeight="1" x14ac:dyDescent="0.2"/>
    <row r="19722" ht="12.75" customHeight="1" x14ac:dyDescent="0.2"/>
    <row r="19723" ht="12.75" customHeight="1" x14ac:dyDescent="0.2"/>
    <row r="19724" ht="12.75" customHeight="1" x14ac:dyDescent="0.2"/>
    <row r="19725" ht="12.75" customHeight="1" x14ac:dyDescent="0.2"/>
    <row r="19726" ht="12.75" customHeight="1" x14ac:dyDescent="0.2"/>
    <row r="19727" ht="12.75" customHeight="1" x14ac:dyDescent="0.2"/>
    <row r="19728" ht="12.75" customHeight="1" x14ac:dyDescent="0.2"/>
    <row r="19729" ht="12.75" customHeight="1" x14ac:dyDescent="0.2"/>
    <row r="19730" ht="12.75" customHeight="1" x14ac:dyDescent="0.2"/>
    <row r="19731" ht="12.75" customHeight="1" x14ac:dyDescent="0.2"/>
    <row r="19732" ht="12.75" customHeight="1" x14ac:dyDescent="0.2"/>
    <row r="19733" ht="12.75" customHeight="1" x14ac:dyDescent="0.2"/>
    <row r="19734" ht="12.75" customHeight="1" x14ac:dyDescent="0.2"/>
    <row r="19735" ht="12.75" customHeight="1" x14ac:dyDescent="0.2"/>
    <row r="19736" ht="12.75" customHeight="1" x14ac:dyDescent="0.2"/>
    <row r="19737" ht="12.75" customHeight="1" x14ac:dyDescent="0.2"/>
    <row r="19738" ht="12.75" customHeight="1" x14ac:dyDescent="0.2"/>
    <row r="19739" ht="12.75" customHeight="1" x14ac:dyDescent="0.2"/>
    <row r="19740" ht="12.75" customHeight="1" x14ac:dyDescent="0.2"/>
    <row r="19741" ht="12.75" customHeight="1" x14ac:dyDescent="0.2"/>
    <row r="19742" ht="12.75" customHeight="1" x14ac:dyDescent="0.2"/>
    <row r="19743" ht="12.75" customHeight="1" x14ac:dyDescent="0.2"/>
    <row r="19744" ht="12.75" customHeight="1" x14ac:dyDescent="0.2"/>
    <row r="19745" ht="12.75" customHeight="1" x14ac:dyDescent="0.2"/>
    <row r="19746" ht="12.75" customHeight="1" x14ac:dyDescent="0.2"/>
    <row r="19747" ht="12.75" customHeight="1" x14ac:dyDescent="0.2"/>
    <row r="19748" ht="12.75" customHeight="1" x14ac:dyDescent="0.2"/>
    <row r="19749" ht="12.75" customHeight="1" x14ac:dyDescent="0.2"/>
    <row r="19750" ht="12.75" customHeight="1" x14ac:dyDescent="0.2"/>
    <row r="19751" ht="12.75" customHeight="1" x14ac:dyDescent="0.2"/>
    <row r="19752" ht="12.75" customHeight="1" x14ac:dyDescent="0.2"/>
    <row r="19753" ht="12.75" customHeight="1" x14ac:dyDescent="0.2"/>
    <row r="19754" ht="12.75" customHeight="1" x14ac:dyDescent="0.2"/>
    <row r="19755" ht="12.75" customHeight="1" x14ac:dyDescent="0.2"/>
    <row r="19756" ht="12.75" customHeight="1" x14ac:dyDescent="0.2"/>
    <row r="19757" ht="12.75" customHeight="1" x14ac:dyDescent="0.2"/>
    <row r="19758" ht="12.75" customHeight="1" x14ac:dyDescent="0.2"/>
    <row r="19759" ht="12.75" customHeight="1" x14ac:dyDescent="0.2"/>
    <row r="19760" ht="12.75" customHeight="1" x14ac:dyDescent="0.2"/>
    <row r="19761" ht="12.75" customHeight="1" x14ac:dyDescent="0.2"/>
    <row r="19762" ht="12.75" customHeight="1" x14ac:dyDescent="0.2"/>
    <row r="19763" ht="12.75" customHeight="1" x14ac:dyDescent="0.2"/>
    <row r="19764" ht="12.75" customHeight="1" x14ac:dyDescent="0.2"/>
    <row r="19765" ht="12.75" customHeight="1" x14ac:dyDescent="0.2"/>
    <row r="19766" ht="12.75" customHeight="1" x14ac:dyDescent="0.2"/>
    <row r="19767" ht="12.75" customHeight="1" x14ac:dyDescent="0.2"/>
    <row r="19768" ht="12.75" customHeight="1" x14ac:dyDescent="0.2"/>
    <row r="19769" ht="12.75" customHeight="1" x14ac:dyDescent="0.2"/>
    <row r="19770" ht="12.75" customHeight="1" x14ac:dyDescent="0.2"/>
    <row r="19771" ht="12.75" customHeight="1" x14ac:dyDescent="0.2"/>
    <row r="19772" ht="12.75" customHeight="1" x14ac:dyDescent="0.2"/>
    <row r="19773" ht="12.75" customHeight="1" x14ac:dyDescent="0.2"/>
    <row r="19774" ht="12.75" customHeight="1" x14ac:dyDescent="0.2"/>
    <row r="19775" ht="12.75" customHeight="1" x14ac:dyDescent="0.2"/>
    <row r="19776" ht="12.75" customHeight="1" x14ac:dyDescent="0.2"/>
    <row r="19777" ht="12.75" customHeight="1" x14ac:dyDescent="0.2"/>
    <row r="19778" ht="12.75" customHeight="1" x14ac:dyDescent="0.2"/>
    <row r="19779" ht="12.75" customHeight="1" x14ac:dyDescent="0.2"/>
    <row r="19780" ht="12.75" customHeight="1" x14ac:dyDescent="0.2"/>
    <row r="19781" ht="12.75" customHeight="1" x14ac:dyDescent="0.2"/>
    <row r="19782" ht="12.75" customHeight="1" x14ac:dyDescent="0.2"/>
    <row r="19783" ht="12.75" customHeight="1" x14ac:dyDescent="0.2"/>
    <row r="19784" ht="12.75" customHeight="1" x14ac:dyDescent="0.2"/>
    <row r="19785" ht="12.75" customHeight="1" x14ac:dyDescent="0.2"/>
    <row r="19786" ht="12.75" customHeight="1" x14ac:dyDescent="0.2"/>
    <row r="19787" ht="12.75" customHeight="1" x14ac:dyDescent="0.2"/>
    <row r="19788" ht="12.75" customHeight="1" x14ac:dyDescent="0.2"/>
    <row r="19789" ht="12.75" customHeight="1" x14ac:dyDescent="0.2"/>
    <row r="19790" ht="12.75" customHeight="1" x14ac:dyDescent="0.2"/>
    <row r="19791" ht="12.75" customHeight="1" x14ac:dyDescent="0.2"/>
    <row r="19792" ht="12.75" customHeight="1" x14ac:dyDescent="0.2"/>
    <row r="19793" ht="12.75" customHeight="1" x14ac:dyDescent="0.2"/>
    <row r="19794" ht="12.75" customHeight="1" x14ac:dyDescent="0.2"/>
    <row r="19795" ht="12.75" customHeight="1" x14ac:dyDescent="0.2"/>
    <row r="19796" ht="12.75" customHeight="1" x14ac:dyDescent="0.2"/>
    <row r="19797" ht="12.75" customHeight="1" x14ac:dyDescent="0.2"/>
    <row r="19798" ht="12.75" customHeight="1" x14ac:dyDescent="0.2"/>
    <row r="19799" ht="12.75" customHeight="1" x14ac:dyDescent="0.2"/>
    <row r="19800" ht="12.75" customHeight="1" x14ac:dyDescent="0.2"/>
    <row r="19801" ht="12.75" customHeight="1" x14ac:dyDescent="0.2"/>
    <row r="19802" ht="12.75" customHeight="1" x14ac:dyDescent="0.2"/>
    <row r="19803" ht="12.75" customHeight="1" x14ac:dyDescent="0.2"/>
    <row r="19804" ht="12.75" customHeight="1" x14ac:dyDescent="0.2"/>
    <row r="19805" ht="12.75" customHeight="1" x14ac:dyDescent="0.2"/>
    <row r="19806" ht="12.75" customHeight="1" x14ac:dyDescent="0.2"/>
    <row r="19807" ht="12.75" customHeight="1" x14ac:dyDescent="0.2"/>
    <row r="19808" ht="12.75" customHeight="1" x14ac:dyDescent="0.2"/>
    <row r="19809" ht="12.75" customHeight="1" x14ac:dyDescent="0.2"/>
    <row r="19810" ht="12.75" customHeight="1" x14ac:dyDescent="0.2"/>
    <row r="19811" ht="12.75" customHeight="1" x14ac:dyDescent="0.2"/>
    <row r="19812" ht="12.75" customHeight="1" x14ac:dyDescent="0.2"/>
    <row r="19813" ht="12.75" customHeight="1" x14ac:dyDescent="0.2"/>
    <row r="19814" ht="12.75" customHeight="1" x14ac:dyDescent="0.2"/>
    <row r="19815" ht="12.75" customHeight="1" x14ac:dyDescent="0.2"/>
    <row r="19816" ht="12.75" customHeight="1" x14ac:dyDescent="0.2"/>
    <row r="19817" ht="12.75" customHeight="1" x14ac:dyDescent="0.2"/>
    <row r="19818" ht="12.75" customHeight="1" x14ac:dyDescent="0.2"/>
    <row r="19819" ht="12.75" customHeight="1" x14ac:dyDescent="0.2"/>
    <row r="19820" ht="12.75" customHeight="1" x14ac:dyDescent="0.2"/>
    <row r="19821" ht="12.75" customHeight="1" x14ac:dyDescent="0.2"/>
    <row r="19822" ht="12.75" customHeight="1" x14ac:dyDescent="0.2"/>
    <row r="19823" ht="12.75" customHeight="1" x14ac:dyDescent="0.2"/>
    <row r="19824" ht="12.75" customHeight="1" x14ac:dyDescent="0.2"/>
    <row r="19825" ht="12.75" customHeight="1" x14ac:dyDescent="0.2"/>
    <row r="19826" ht="12.75" customHeight="1" x14ac:dyDescent="0.2"/>
    <row r="19827" ht="12.75" customHeight="1" x14ac:dyDescent="0.2"/>
    <row r="19828" ht="12.75" customHeight="1" x14ac:dyDescent="0.2"/>
    <row r="19829" ht="12.75" customHeight="1" x14ac:dyDescent="0.2"/>
    <row r="19830" ht="12.75" customHeight="1" x14ac:dyDescent="0.2"/>
    <row r="19831" ht="12.75" customHeight="1" x14ac:dyDescent="0.2"/>
    <row r="19832" ht="12.75" customHeight="1" x14ac:dyDescent="0.2"/>
    <row r="19833" ht="12.75" customHeight="1" x14ac:dyDescent="0.2"/>
    <row r="19834" ht="12.75" customHeight="1" x14ac:dyDescent="0.2"/>
    <row r="19835" ht="12.75" customHeight="1" x14ac:dyDescent="0.2"/>
    <row r="19836" ht="12.75" customHeight="1" x14ac:dyDescent="0.2"/>
    <row r="19837" ht="12.75" customHeight="1" x14ac:dyDescent="0.2"/>
    <row r="19838" ht="12.75" customHeight="1" x14ac:dyDescent="0.2"/>
    <row r="19839" ht="12.75" customHeight="1" x14ac:dyDescent="0.2"/>
    <row r="19840" ht="12.75" customHeight="1" x14ac:dyDescent="0.2"/>
    <row r="19841" ht="12.75" customHeight="1" x14ac:dyDescent="0.2"/>
    <row r="19842" ht="12.75" customHeight="1" x14ac:dyDescent="0.2"/>
    <row r="19843" ht="12.75" customHeight="1" x14ac:dyDescent="0.2"/>
    <row r="19844" ht="12.75" customHeight="1" x14ac:dyDescent="0.2"/>
    <row r="19845" ht="12.75" customHeight="1" x14ac:dyDescent="0.2"/>
    <row r="19846" ht="12.75" customHeight="1" x14ac:dyDescent="0.2"/>
    <row r="19847" ht="12.75" customHeight="1" x14ac:dyDescent="0.2"/>
    <row r="19848" ht="12.75" customHeight="1" x14ac:dyDescent="0.2"/>
    <row r="19849" ht="12.75" customHeight="1" x14ac:dyDescent="0.2"/>
    <row r="19850" ht="12.75" customHeight="1" x14ac:dyDescent="0.2"/>
    <row r="19851" ht="12.75" customHeight="1" x14ac:dyDescent="0.2"/>
    <row r="19852" ht="12.75" customHeight="1" x14ac:dyDescent="0.2"/>
    <row r="19853" ht="12.75" customHeight="1" x14ac:dyDescent="0.2"/>
    <row r="19854" ht="12.75" customHeight="1" x14ac:dyDescent="0.2"/>
    <row r="19855" ht="12.75" customHeight="1" x14ac:dyDescent="0.2"/>
    <row r="19856" ht="12.75" customHeight="1" x14ac:dyDescent="0.2"/>
    <row r="19857" ht="12.75" customHeight="1" x14ac:dyDescent="0.2"/>
    <row r="19858" ht="12.75" customHeight="1" x14ac:dyDescent="0.2"/>
    <row r="19859" ht="12.75" customHeight="1" x14ac:dyDescent="0.2"/>
    <row r="19860" ht="12.75" customHeight="1" x14ac:dyDescent="0.2"/>
    <row r="19861" ht="12.75" customHeight="1" x14ac:dyDescent="0.2"/>
    <row r="19862" ht="12.75" customHeight="1" x14ac:dyDescent="0.2"/>
    <row r="19863" ht="12.75" customHeight="1" x14ac:dyDescent="0.2"/>
    <row r="19864" ht="12.75" customHeight="1" x14ac:dyDescent="0.2"/>
    <row r="19865" ht="12.75" customHeight="1" x14ac:dyDescent="0.2"/>
    <row r="19866" ht="12.75" customHeight="1" x14ac:dyDescent="0.2"/>
    <row r="19867" ht="12.75" customHeight="1" x14ac:dyDescent="0.2"/>
    <row r="19868" ht="12.75" customHeight="1" x14ac:dyDescent="0.2"/>
    <row r="19869" ht="12.75" customHeight="1" x14ac:dyDescent="0.2"/>
    <row r="19870" ht="12.75" customHeight="1" x14ac:dyDescent="0.2"/>
    <row r="19871" ht="12.75" customHeight="1" x14ac:dyDescent="0.2"/>
    <row r="19872" ht="12.75" customHeight="1" x14ac:dyDescent="0.2"/>
    <row r="19873" ht="12.75" customHeight="1" x14ac:dyDescent="0.2"/>
    <row r="19874" ht="12.75" customHeight="1" x14ac:dyDescent="0.2"/>
    <row r="19875" ht="12.75" customHeight="1" x14ac:dyDescent="0.2"/>
    <row r="19876" ht="12.75" customHeight="1" x14ac:dyDescent="0.2"/>
    <row r="19877" ht="12.75" customHeight="1" x14ac:dyDescent="0.2"/>
    <row r="19878" ht="12.75" customHeight="1" x14ac:dyDescent="0.2"/>
    <row r="19879" ht="12.75" customHeight="1" x14ac:dyDescent="0.2"/>
    <row r="19880" ht="12.75" customHeight="1" x14ac:dyDescent="0.2"/>
    <row r="19881" ht="12.75" customHeight="1" x14ac:dyDescent="0.2"/>
    <row r="19882" ht="12.75" customHeight="1" x14ac:dyDescent="0.2"/>
    <row r="19883" ht="12.75" customHeight="1" x14ac:dyDescent="0.2"/>
    <row r="19884" ht="12.75" customHeight="1" x14ac:dyDescent="0.2"/>
    <row r="19885" ht="12.75" customHeight="1" x14ac:dyDescent="0.2"/>
    <row r="19886" ht="12.75" customHeight="1" x14ac:dyDescent="0.2"/>
    <row r="19887" ht="12.75" customHeight="1" x14ac:dyDescent="0.2"/>
    <row r="19888" ht="12.75" customHeight="1" x14ac:dyDescent="0.2"/>
    <row r="19889" ht="12.75" customHeight="1" x14ac:dyDescent="0.2"/>
    <row r="19890" ht="12.75" customHeight="1" x14ac:dyDescent="0.2"/>
    <row r="19891" ht="12.75" customHeight="1" x14ac:dyDescent="0.2"/>
    <row r="19892" ht="12.75" customHeight="1" x14ac:dyDescent="0.2"/>
    <row r="19893" ht="12.75" customHeight="1" x14ac:dyDescent="0.2"/>
    <row r="19894" ht="12.75" customHeight="1" x14ac:dyDescent="0.2"/>
    <row r="19895" ht="12.75" customHeight="1" x14ac:dyDescent="0.2"/>
    <row r="19896" ht="12.75" customHeight="1" x14ac:dyDescent="0.2"/>
    <row r="19897" ht="12.75" customHeight="1" x14ac:dyDescent="0.2"/>
    <row r="19898" ht="12.75" customHeight="1" x14ac:dyDescent="0.2"/>
    <row r="19899" ht="12.75" customHeight="1" x14ac:dyDescent="0.2"/>
    <row r="19900" ht="12.75" customHeight="1" x14ac:dyDescent="0.2"/>
    <row r="19901" ht="12.75" customHeight="1" x14ac:dyDescent="0.2"/>
    <row r="19902" ht="12.75" customHeight="1" x14ac:dyDescent="0.2"/>
    <row r="19903" ht="12.75" customHeight="1" x14ac:dyDescent="0.2"/>
    <row r="19904" ht="12.75" customHeight="1" x14ac:dyDescent="0.2"/>
    <row r="19905" ht="12.75" customHeight="1" x14ac:dyDescent="0.2"/>
    <row r="19906" ht="12.75" customHeight="1" x14ac:dyDescent="0.2"/>
    <row r="19907" ht="12.75" customHeight="1" x14ac:dyDescent="0.2"/>
    <row r="19908" ht="12.75" customHeight="1" x14ac:dyDescent="0.2"/>
    <row r="19909" ht="12.75" customHeight="1" x14ac:dyDescent="0.2"/>
    <row r="19910" ht="12.75" customHeight="1" x14ac:dyDescent="0.2"/>
    <row r="19911" ht="12.75" customHeight="1" x14ac:dyDescent="0.2"/>
    <row r="19912" ht="12.75" customHeight="1" x14ac:dyDescent="0.2"/>
    <row r="19913" ht="12.75" customHeight="1" x14ac:dyDescent="0.2"/>
    <row r="19914" ht="12.75" customHeight="1" x14ac:dyDescent="0.2"/>
    <row r="19915" ht="12.75" customHeight="1" x14ac:dyDescent="0.2"/>
    <row r="19916" ht="12.75" customHeight="1" x14ac:dyDescent="0.2"/>
    <row r="19917" ht="12.75" customHeight="1" x14ac:dyDescent="0.2"/>
    <row r="19918" ht="12.75" customHeight="1" x14ac:dyDescent="0.2"/>
    <row r="19919" ht="12.75" customHeight="1" x14ac:dyDescent="0.2"/>
    <row r="19920" ht="12.75" customHeight="1" x14ac:dyDescent="0.2"/>
    <row r="19921" ht="12.75" customHeight="1" x14ac:dyDescent="0.2"/>
    <row r="19922" ht="12.75" customHeight="1" x14ac:dyDescent="0.2"/>
    <row r="19923" ht="12.75" customHeight="1" x14ac:dyDescent="0.2"/>
    <row r="19924" ht="12.75" customHeight="1" x14ac:dyDescent="0.2"/>
    <row r="19925" ht="12.75" customHeight="1" x14ac:dyDescent="0.2"/>
    <row r="19926" ht="12.75" customHeight="1" x14ac:dyDescent="0.2"/>
    <row r="19927" ht="12.75" customHeight="1" x14ac:dyDescent="0.2"/>
    <row r="19928" ht="12.75" customHeight="1" x14ac:dyDescent="0.2"/>
    <row r="19929" ht="12.75" customHeight="1" x14ac:dyDescent="0.2"/>
    <row r="19930" ht="12.75" customHeight="1" x14ac:dyDescent="0.2"/>
    <row r="19931" ht="12.75" customHeight="1" x14ac:dyDescent="0.2"/>
    <row r="19932" ht="12.75" customHeight="1" x14ac:dyDescent="0.2"/>
    <row r="19933" ht="12.75" customHeight="1" x14ac:dyDescent="0.2"/>
    <row r="19934" ht="12.75" customHeight="1" x14ac:dyDescent="0.2"/>
    <row r="19935" ht="12.75" customHeight="1" x14ac:dyDescent="0.2"/>
    <row r="19936" ht="12.75" customHeight="1" x14ac:dyDescent="0.2"/>
    <row r="19937" ht="12.75" customHeight="1" x14ac:dyDescent="0.2"/>
    <row r="19938" ht="12.75" customHeight="1" x14ac:dyDescent="0.2"/>
    <row r="19939" ht="12.75" customHeight="1" x14ac:dyDescent="0.2"/>
    <row r="19940" ht="12.75" customHeight="1" x14ac:dyDescent="0.2"/>
    <row r="19941" ht="12.75" customHeight="1" x14ac:dyDescent="0.2"/>
    <row r="19942" ht="12.75" customHeight="1" x14ac:dyDescent="0.2"/>
    <row r="19943" ht="12.75" customHeight="1" x14ac:dyDescent="0.2"/>
    <row r="19944" ht="12.75" customHeight="1" x14ac:dyDescent="0.2"/>
    <row r="19945" ht="12.75" customHeight="1" x14ac:dyDescent="0.2"/>
    <row r="19946" ht="12.75" customHeight="1" x14ac:dyDescent="0.2"/>
    <row r="19947" ht="12.75" customHeight="1" x14ac:dyDescent="0.2"/>
    <row r="19948" ht="12.75" customHeight="1" x14ac:dyDescent="0.2"/>
    <row r="19949" ht="12.75" customHeight="1" x14ac:dyDescent="0.2"/>
    <row r="19950" ht="12.75" customHeight="1" x14ac:dyDescent="0.2"/>
    <row r="19951" ht="12.75" customHeight="1" x14ac:dyDescent="0.2"/>
    <row r="19952" ht="12.75" customHeight="1" x14ac:dyDescent="0.2"/>
    <row r="19953" ht="12.75" customHeight="1" x14ac:dyDescent="0.2"/>
    <row r="19954" ht="12.75" customHeight="1" x14ac:dyDescent="0.2"/>
    <row r="19955" ht="12.75" customHeight="1" x14ac:dyDescent="0.2"/>
    <row r="19956" ht="12.75" customHeight="1" x14ac:dyDescent="0.2"/>
    <row r="19957" ht="12.75" customHeight="1" x14ac:dyDescent="0.2"/>
    <row r="19958" ht="12.75" customHeight="1" x14ac:dyDescent="0.2"/>
    <row r="19959" ht="12.75" customHeight="1" x14ac:dyDescent="0.2"/>
    <row r="19960" ht="12.75" customHeight="1" x14ac:dyDescent="0.2"/>
    <row r="19961" ht="12.75" customHeight="1" x14ac:dyDescent="0.2"/>
    <row r="19962" ht="12.75" customHeight="1" x14ac:dyDescent="0.2"/>
    <row r="19963" ht="12.75" customHeight="1" x14ac:dyDescent="0.2"/>
    <row r="19964" ht="12.75" customHeight="1" x14ac:dyDescent="0.2"/>
    <row r="19965" ht="12.75" customHeight="1" x14ac:dyDescent="0.2"/>
    <row r="19966" ht="12.75" customHeight="1" x14ac:dyDescent="0.2"/>
    <row r="19967" ht="12.75" customHeight="1" x14ac:dyDescent="0.2"/>
    <row r="19968" ht="12.75" customHeight="1" x14ac:dyDescent="0.2"/>
    <row r="19969" ht="12.75" customHeight="1" x14ac:dyDescent="0.2"/>
    <row r="19970" ht="12.75" customHeight="1" x14ac:dyDescent="0.2"/>
    <row r="19971" ht="12.75" customHeight="1" x14ac:dyDescent="0.2"/>
    <row r="19972" ht="12.75" customHeight="1" x14ac:dyDescent="0.2"/>
    <row r="19973" ht="12.75" customHeight="1" x14ac:dyDescent="0.2"/>
    <row r="19974" ht="12.75" customHeight="1" x14ac:dyDescent="0.2"/>
    <row r="19975" ht="12.75" customHeight="1" x14ac:dyDescent="0.2"/>
    <row r="19976" ht="12.75" customHeight="1" x14ac:dyDescent="0.2"/>
    <row r="19977" ht="12.75" customHeight="1" x14ac:dyDescent="0.2"/>
    <row r="19978" ht="12.75" customHeight="1" x14ac:dyDescent="0.2"/>
    <row r="19979" ht="12.75" customHeight="1" x14ac:dyDescent="0.2"/>
    <row r="19980" ht="12.75" customHeight="1" x14ac:dyDescent="0.2"/>
    <row r="19981" ht="12.75" customHeight="1" x14ac:dyDescent="0.2"/>
    <row r="19982" ht="12.75" customHeight="1" x14ac:dyDescent="0.2"/>
    <row r="19983" ht="12.75" customHeight="1" x14ac:dyDescent="0.2"/>
    <row r="19984" ht="12.75" customHeight="1" x14ac:dyDescent="0.2"/>
    <row r="19985" ht="12.75" customHeight="1" x14ac:dyDescent="0.2"/>
    <row r="19986" ht="12.75" customHeight="1" x14ac:dyDescent="0.2"/>
    <row r="19987" ht="12.75" customHeight="1" x14ac:dyDescent="0.2"/>
    <row r="19988" ht="12.75" customHeight="1" x14ac:dyDescent="0.2"/>
    <row r="19989" ht="12.75" customHeight="1" x14ac:dyDescent="0.2"/>
    <row r="19990" ht="12.75" customHeight="1" x14ac:dyDescent="0.2"/>
    <row r="19991" ht="12.75" customHeight="1" x14ac:dyDescent="0.2"/>
    <row r="19992" ht="12.75" customHeight="1" x14ac:dyDescent="0.2"/>
    <row r="19993" ht="12.75" customHeight="1" x14ac:dyDescent="0.2"/>
    <row r="19994" ht="12.75" customHeight="1" x14ac:dyDescent="0.2"/>
    <row r="19995" ht="12.75" customHeight="1" x14ac:dyDescent="0.2"/>
    <row r="19996" ht="12.75" customHeight="1" x14ac:dyDescent="0.2"/>
    <row r="19997" ht="12.75" customHeight="1" x14ac:dyDescent="0.2"/>
    <row r="19998" ht="12.75" customHeight="1" x14ac:dyDescent="0.2"/>
    <row r="19999" ht="12.75" customHeight="1" x14ac:dyDescent="0.2"/>
    <row r="20000" ht="12.75" customHeight="1" x14ac:dyDescent="0.2"/>
    <row r="20001" ht="12.75" customHeight="1" x14ac:dyDescent="0.2"/>
    <row r="20002" ht="12.75" customHeight="1" x14ac:dyDescent="0.2"/>
    <row r="20003" ht="12.75" customHeight="1" x14ac:dyDescent="0.2"/>
    <row r="20004" ht="12.75" customHeight="1" x14ac:dyDescent="0.2"/>
    <row r="20005" ht="12.75" customHeight="1" x14ac:dyDescent="0.2"/>
    <row r="20006" ht="12.75" customHeight="1" x14ac:dyDescent="0.2"/>
    <row r="20007" ht="12.75" customHeight="1" x14ac:dyDescent="0.2"/>
    <row r="20008" ht="12.75" customHeight="1" x14ac:dyDescent="0.2"/>
    <row r="20009" ht="12.75" customHeight="1" x14ac:dyDescent="0.2"/>
    <row r="20010" ht="12.75" customHeight="1" x14ac:dyDescent="0.2"/>
    <row r="20011" ht="12.75" customHeight="1" x14ac:dyDescent="0.2"/>
    <row r="20012" ht="12.75" customHeight="1" x14ac:dyDescent="0.2"/>
    <row r="20013" ht="12.75" customHeight="1" x14ac:dyDescent="0.2"/>
    <row r="20014" ht="12.75" customHeight="1" x14ac:dyDescent="0.2"/>
    <row r="20015" ht="12.75" customHeight="1" x14ac:dyDescent="0.2"/>
    <row r="20016" ht="12.75" customHeight="1" x14ac:dyDescent="0.2"/>
    <row r="20017" ht="12.75" customHeight="1" x14ac:dyDescent="0.2"/>
    <row r="20018" ht="12.75" customHeight="1" x14ac:dyDescent="0.2"/>
    <row r="20019" ht="12.75" customHeight="1" x14ac:dyDescent="0.2"/>
    <row r="20020" ht="12.75" customHeight="1" x14ac:dyDescent="0.2"/>
    <row r="20021" ht="12.75" customHeight="1" x14ac:dyDescent="0.2"/>
    <row r="20022" ht="12.75" customHeight="1" x14ac:dyDescent="0.2"/>
    <row r="20023" ht="12.75" customHeight="1" x14ac:dyDescent="0.2"/>
    <row r="20024" ht="12.75" customHeight="1" x14ac:dyDescent="0.2"/>
    <row r="20025" ht="12.75" customHeight="1" x14ac:dyDescent="0.2"/>
    <row r="20026" ht="12.75" customHeight="1" x14ac:dyDescent="0.2"/>
    <row r="20027" ht="12.75" customHeight="1" x14ac:dyDescent="0.2"/>
    <row r="20028" ht="12.75" customHeight="1" x14ac:dyDescent="0.2"/>
    <row r="20029" ht="12.75" customHeight="1" x14ac:dyDescent="0.2"/>
    <row r="20030" ht="12.75" customHeight="1" x14ac:dyDescent="0.2"/>
    <row r="20031" ht="12.75" customHeight="1" x14ac:dyDescent="0.2"/>
    <row r="20032" ht="12.75" customHeight="1" x14ac:dyDescent="0.2"/>
    <row r="20033" ht="12.75" customHeight="1" x14ac:dyDescent="0.2"/>
    <row r="20034" ht="12.75" customHeight="1" x14ac:dyDescent="0.2"/>
    <row r="20035" ht="12.75" customHeight="1" x14ac:dyDescent="0.2"/>
    <row r="20036" ht="12.75" customHeight="1" x14ac:dyDescent="0.2"/>
    <row r="20037" ht="12.75" customHeight="1" x14ac:dyDescent="0.2"/>
    <row r="20038" ht="12.75" customHeight="1" x14ac:dyDescent="0.2"/>
    <row r="20039" ht="12.75" customHeight="1" x14ac:dyDescent="0.2"/>
    <row r="20040" ht="12.75" customHeight="1" x14ac:dyDescent="0.2"/>
    <row r="20041" ht="12.75" customHeight="1" x14ac:dyDescent="0.2"/>
    <row r="20042" ht="12.75" customHeight="1" x14ac:dyDescent="0.2"/>
    <row r="20043" ht="12.75" customHeight="1" x14ac:dyDescent="0.2"/>
    <row r="20044" ht="12.75" customHeight="1" x14ac:dyDescent="0.2"/>
    <row r="20045" ht="12.75" customHeight="1" x14ac:dyDescent="0.2"/>
    <row r="20046" ht="12.75" customHeight="1" x14ac:dyDescent="0.2"/>
    <row r="20047" ht="12.75" customHeight="1" x14ac:dyDescent="0.2"/>
    <row r="20048" ht="12.75" customHeight="1" x14ac:dyDescent="0.2"/>
    <row r="20049" ht="12.75" customHeight="1" x14ac:dyDescent="0.2"/>
    <row r="20050" ht="12.75" customHeight="1" x14ac:dyDescent="0.2"/>
    <row r="20051" ht="12.75" customHeight="1" x14ac:dyDescent="0.2"/>
    <row r="20052" ht="12.75" customHeight="1" x14ac:dyDescent="0.2"/>
    <row r="20053" ht="12.75" customHeight="1" x14ac:dyDescent="0.2"/>
    <row r="20054" ht="12.75" customHeight="1" x14ac:dyDescent="0.2"/>
    <row r="20055" ht="12.75" customHeight="1" x14ac:dyDescent="0.2"/>
    <row r="20056" ht="12.75" customHeight="1" x14ac:dyDescent="0.2"/>
    <row r="20057" ht="12.75" customHeight="1" x14ac:dyDescent="0.2"/>
    <row r="20058" ht="12.75" customHeight="1" x14ac:dyDescent="0.2"/>
    <row r="20059" ht="12.75" customHeight="1" x14ac:dyDescent="0.2"/>
    <row r="20060" ht="12.75" customHeight="1" x14ac:dyDescent="0.2"/>
    <row r="20061" ht="12.75" customHeight="1" x14ac:dyDescent="0.2"/>
    <row r="20062" ht="12.75" customHeight="1" x14ac:dyDescent="0.2"/>
    <row r="20063" ht="12.75" customHeight="1" x14ac:dyDescent="0.2"/>
    <row r="20064" ht="12.75" customHeight="1" x14ac:dyDescent="0.2"/>
    <row r="20065" ht="12.75" customHeight="1" x14ac:dyDescent="0.2"/>
    <row r="20066" ht="12.75" customHeight="1" x14ac:dyDescent="0.2"/>
    <row r="20067" ht="12.75" customHeight="1" x14ac:dyDescent="0.2"/>
    <row r="20068" ht="12.75" customHeight="1" x14ac:dyDescent="0.2"/>
    <row r="20069" ht="12.75" customHeight="1" x14ac:dyDescent="0.2"/>
    <row r="20070" ht="12.75" customHeight="1" x14ac:dyDescent="0.2"/>
    <row r="20071" ht="12.75" customHeight="1" x14ac:dyDescent="0.2"/>
    <row r="20072" ht="12.75" customHeight="1" x14ac:dyDescent="0.2"/>
    <row r="20073" ht="12.75" customHeight="1" x14ac:dyDescent="0.2"/>
    <row r="20074" ht="12.75" customHeight="1" x14ac:dyDescent="0.2"/>
    <row r="20075" ht="12.75" customHeight="1" x14ac:dyDescent="0.2"/>
    <row r="20076" ht="12.75" customHeight="1" x14ac:dyDescent="0.2"/>
    <row r="20077" ht="12.75" customHeight="1" x14ac:dyDescent="0.2"/>
    <row r="20078" ht="12.75" customHeight="1" x14ac:dyDescent="0.2"/>
    <row r="20079" ht="12.75" customHeight="1" x14ac:dyDescent="0.2"/>
    <row r="20080" ht="12.75" customHeight="1" x14ac:dyDescent="0.2"/>
    <row r="20081" ht="12.75" customHeight="1" x14ac:dyDescent="0.2"/>
    <row r="20082" ht="12.75" customHeight="1" x14ac:dyDescent="0.2"/>
    <row r="20083" ht="12.75" customHeight="1" x14ac:dyDescent="0.2"/>
    <row r="20084" ht="12.75" customHeight="1" x14ac:dyDescent="0.2"/>
    <row r="20085" ht="12.75" customHeight="1" x14ac:dyDescent="0.2"/>
    <row r="20086" ht="12.75" customHeight="1" x14ac:dyDescent="0.2"/>
    <row r="20087" ht="12.75" customHeight="1" x14ac:dyDescent="0.2"/>
    <row r="20088" ht="12.75" customHeight="1" x14ac:dyDescent="0.2"/>
    <row r="20089" ht="12.75" customHeight="1" x14ac:dyDescent="0.2"/>
    <row r="20090" ht="12.75" customHeight="1" x14ac:dyDescent="0.2"/>
    <row r="20091" ht="12.75" customHeight="1" x14ac:dyDescent="0.2"/>
    <row r="20092" ht="12.75" customHeight="1" x14ac:dyDescent="0.2"/>
    <row r="20093" ht="12.75" customHeight="1" x14ac:dyDescent="0.2"/>
    <row r="20094" ht="12.75" customHeight="1" x14ac:dyDescent="0.2"/>
    <row r="20095" ht="12.75" customHeight="1" x14ac:dyDescent="0.2"/>
    <row r="20096" ht="12.75" customHeight="1" x14ac:dyDescent="0.2"/>
    <row r="20097" ht="12.75" customHeight="1" x14ac:dyDescent="0.2"/>
    <row r="20098" ht="12.75" customHeight="1" x14ac:dyDescent="0.2"/>
    <row r="20099" ht="12.75" customHeight="1" x14ac:dyDescent="0.2"/>
    <row r="20100" ht="12.75" customHeight="1" x14ac:dyDescent="0.2"/>
    <row r="20101" ht="12.75" customHeight="1" x14ac:dyDescent="0.2"/>
    <row r="20102" ht="12.75" customHeight="1" x14ac:dyDescent="0.2"/>
    <row r="20103" ht="12.75" customHeight="1" x14ac:dyDescent="0.2"/>
    <row r="20104" ht="12.75" customHeight="1" x14ac:dyDescent="0.2"/>
    <row r="20105" ht="12.75" customHeight="1" x14ac:dyDescent="0.2"/>
    <row r="20106" ht="12.75" customHeight="1" x14ac:dyDescent="0.2"/>
    <row r="20107" ht="12.75" customHeight="1" x14ac:dyDescent="0.2"/>
    <row r="20108" ht="12.75" customHeight="1" x14ac:dyDescent="0.2"/>
    <row r="20109" ht="12.75" customHeight="1" x14ac:dyDescent="0.2"/>
    <row r="20110" ht="12.75" customHeight="1" x14ac:dyDescent="0.2"/>
    <row r="20111" ht="12.75" customHeight="1" x14ac:dyDescent="0.2"/>
    <row r="20112" ht="12.75" customHeight="1" x14ac:dyDescent="0.2"/>
    <row r="20113" ht="12.75" customHeight="1" x14ac:dyDescent="0.2"/>
    <row r="20114" ht="12.75" customHeight="1" x14ac:dyDescent="0.2"/>
    <row r="20115" ht="12.75" customHeight="1" x14ac:dyDescent="0.2"/>
    <row r="20116" ht="12.75" customHeight="1" x14ac:dyDescent="0.2"/>
    <row r="20117" ht="12.75" customHeight="1" x14ac:dyDescent="0.2"/>
    <row r="20118" ht="12.75" customHeight="1" x14ac:dyDescent="0.2"/>
    <row r="20119" ht="12.75" customHeight="1" x14ac:dyDescent="0.2"/>
    <row r="20120" ht="12.75" customHeight="1" x14ac:dyDescent="0.2"/>
    <row r="20121" ht="12.75" customHeight="1" x14ac:dyDescent="0.2"/>
    <row r="20122" ht="12.75" customHeight="1" x14ac:dyDescent="0.2"/>
    <row r="20123" ht="12.75" customHeight="1" x14ac:dyDescent="0.2"/>
    <row r="20124" ht="12.75" customHeight="1" x14ac:dyDescent="0.2"/>
    <row r="20125" ht="12.75" customHeight="1" x14ac:dyDescent="0.2"/>
    <row r="20126" ht="12.75" customHeight="1" x14ac:dyDescent="0.2"/>
    <row r="20127" ht="12.75" customHeight="1" x14ac:dyDescent="0.2"/>
    <row r="20128" ht="12.75" customHeight="1" x14ac:dyDescent="0.2"/>
    <row r="20129" ht="12.75" customHeight="1" x14ac:dyDescent="0.2"/>
    <row r="20130" ht="12.75" customHeight="1" x14ac:dyDescent="0.2"/>
    <row r="20131" ht="12.75" customHeight="1" x14ac:dyDescent="0.2"/>
    <row r="20132" ht="12.75" customHeight="1" x14ac:dyDescent="0.2"/>
    <row r="20133" ht="12.75" customHeight="1" x14ac:dyDescent="0.2"/>
    <row r="20134" ht="12.75" customHeight="1" x14ac:dyDescent="0.2"/>
    <row r="20135" ht="12.75" customHeight="1" x14ac:dyDescent="0.2"/>
    <row r="20136" ht="12.75" customHeight="1" x14ac:dyDescent="0.2"/>
    <row r="20137" ht="12.75" customHeight="1" x14ac:dyDescent="0.2"/>
    <row r="20138" ht="12.75" customHeight="1" x14ac:dyDescent="0.2"/>
    <row r="20139" ht="12.75" customHeight="1" x14ac:dyDescent="0.2"/>
    <row r="20140" ht="12.75" customHeight="1" x14ac:dyDescent="0.2"/>
    <row r="20141" ht="12.75" customHeight="1" x14ac:dyDescent="0.2"/>
    <row r="20142" ht="12.75" customHeight="1" x14ac:dyDescent="0.2"/>
    <row r="20143" ht="12.75" customHeight="1" x14ac:dyDescent="0.2"/>
    <row r="20144" ht="12.75" customHeight="1" x14ac:dyDescent="0.2"/>
    <row r="20145" ht="12.75" customHeight="1" x14ac:dyDescent="0.2"/>
    <row r="20146" ht="12.75" customHeight="1" x14ac:dyDescent="0.2"/>
    <row r="20147" ht="12.75" customHeight="1" x14ac:dyDescent="0.2"/>
    <row r="20148" ht="12.75" customHeight="1" x14ac:dyDescent="0.2"/>
    <row r="20149" ht="12.75" customHeight="1" x14ac:dyDescent="0.2"/>
    <row r="20150" ht="12.75" customHeight="1" x14ac:dyDescent="0.2"/>
    <row r="20151" ht="12.75" customHeight="1" x14ac:dyDescent="0.2"/>
    <row r="20152" ht="12.75" customHeight="1" x14ac:dyDescent="0.2"/>
    <row r="20153" ht="12.75" customHeight="1" x14ac:dyDescent="0.2"/>
    <row r="20154" ht="12.75" customHeight="1" x14ac:dyDescent="0.2"/>
    <row r="20155" ht="12.75" customHeight="1" x14ac:dyDescent="0.2"/>
    <row r="20156" ht="12.75" customHeight="1" x14ac:dyDescent="0.2"/>
    <row r="20157" ht="12.75" customHeight="1" x14ac:dyDescent="0.2"/>
    <row r="20158" ht="12.75" customHeight="1" x14ac:dyDescent="0.2"/>
    <row r="20159" ht="12.75" customHeight="1" x14ac:dyDescent="0.2"/>
    <row r="20160" ht="12.75" customHeight="1" x14ac:dyDescent="0.2"/>
    <row r="20161" ht="12.75" customHeight="1" x14ac:dyDescent="0.2"/>
    <row r="20162" ht="12.75" customHeight="1" x14ac:dyDescent="0.2"/>
    <row r="20163" ht="12.75" customHeight="1" x14ac:dyDescent="0.2"/>
    <row r="20164" ht="12.75" customHeight="1" x14ac:dyDescent="0.2"/>
    <row r="20165" ht="12.75" customHeight="1" x14ac:dyDescent="0.2"/>
    <row r="20166" ht="12.75" customHeight="1" x14ac:dyDescent="0.2"/>
    <row r="20167" ht="12.75" customHeight="1" x14ac:dyDescent="0.2"/>
    <row r="20168" ht="12.75" customHeight="1" x14ac:dyDescent="0.2"/>
    <row r="20169" ht="12.75" customHeight="1" x14ac:dyDescent="0.2"/>
    <row r="20170" ht="12.75" customHeight="1" x14ac:dyDescent="0.2"/>
    <row r="20171" ht="12.75" customHeight="1" x14ac:dyDescent="0.2"/>
    <row r="20172" ht="12.75" customHeight="1" x14ac:dyDescent="0.2"/>
    <row r="20173" ht="12.75" customHeight="1" x14ac:dyDescent="0.2"/>
    <row r="20174" ht="12.75" customHeight="1" x14ac:dyDescent="0.2"/>
    <row r="20175" ht="12.75" customHeight="1" x14ac:dyDescent="0.2"/>
    <row r="20176" ht="12.75" customHeight="1" x14ac:dyDescent="0.2"/>
    <row r="20177" ht="12.75" customHeight="1" x14ac:dyDescent="0.2"/>
    <row r="20178" ht="12.75" customHeight="1" x14ac:dyDescent="0.2"/>
    <row r="20179" ht="12.75" customHeight="1" x14ac:dyDescent="0.2"/>
    <row r="20180" ht="12.75" customHeight="1" x14ac:dyDescent="0.2"/>
    <row r="20181" ht="12.75" customHeight="1" x14ac:dyDescent="0.2"/>
    <row r="20182" ht="12.75" customHeight="1" x14ac:dyDescent="0.2"/>
    <row r="20183" ht="12.75" customHeight="1" x14ac:dyDescent="0.2"/>
    <row r="20184" ht="12.75" customHeight="1" x14ac:dyDescent="0.2"/>
    <row r="20185" ht="12.75" customHeight="1" x14ac:dyDescent="0.2"/>
    <row r="20186" ht="12.75" customHeight="1" x14ac:dyDescent="0.2"/>
    <row r="20187" ht="12.75" customHeight="1" x14ac:dyDescent="0.2"/>
    <row r="20188" ht="12.75" customHeight="1" x14ac:dyDescent="0.2"/>
    <row r="20189" ht="12.75" customHeight="1" x14ac:dyDescent="0.2"/>
    <row r="20190" ht="12.75" customHeight="1" x14ac:dyDescent="0.2"/>
    <row r="20191" ht="12.75" customHeight="1" x14ac:dyDescent="0.2"/>
    <row r="20192" ht="12.75" customHeight="1" x14ac:dyDescent="0.2"/>
    <row r="20193" ht="12.75" customHeight="1" x14ac:dyDescent="0.2"/>
    <row r="20194" ht="12.75" customHeight="1" x14ac:dyDescent="0.2"/>
    <row r="20195" ht="12.75" customHeight="1" x14ac:dyDescent="0.2"/>
    <row r="20196" ht="12.75" customHeight="1" x14ac:dyDescent="0.2"/>
    <row r="20197" ht="12.75" customHeight="1" x14ac:dyDescent="0.2"/>
    <row r="20198" ht="12.75" customHeight="1" x14ac:dyDescent="0.2"/>
    <row r="20199" ht="12.75" customHeight="1" x14ac:dyDescent="0.2"/>
    <row r="20200" ht="12.75" customHeight="1" x14ac:dyDescent="0.2"/>
    <row r="20201" ht="12.75" customHeight="1" x14ac:dyDescent="0.2"/>
    <row r="20202" ht="12.75" customHeight="1" x14ac:dyDescent="0.2"/>
    <row r="20203" ht="12.75" customHeight="1" x14ac:dyDescent="0.2"/>
    <row r="20204" ht="12.75" customHeight="1" x14ac:dyDescent="0.2"/>
    <row r="20205" ht="12.75" customHeight="1" x14ac:dyDescent="0.2"/>
    <row r="20206" ht="12.75" customHeight="1" x14ac:dyDescent="0.2"/>
    <row r="20207" ht="12.75" customHeight="1" x14ac:dyDescent="0.2"/>
    <row r="20208" ht="12.75" customHeight="1" x14ac:dyDescent="0.2"/>
    <row r="20209" ht="12.75" customHeight="1" x14ac:dyDescent="0.2"/>
    <row r="20210" ht="12.75" customHeight="1" x14ac:dyDescent="0.2"/>
    <row r="20211" ht="12.75" customHeight="1" x14ac:dyDescent="0.2"/>
    <row r="20212" ht="12.75" customHeight="1" x14ac:dyDescent="0.2"/>
    <row r="20213" ht="12.75" customHeight="1" x14ac:dyDescent="0.2"/>
    <row r="20214" ht="12.75" customHeight="1" x14ac:dyDescent="0.2"/>
    <row r="20215" ht="12.75" customHeight="1" x14ac:dyDescent="0.2"/>
    <row r="20216" ht="12.75" customHeight="1" x14ac:dyDescent="0.2"/>
    <row r="20217" ht="12.75" customHeight="1" x14ac:dyDescent="0.2"/>
    <row r="20218" ht="12.75" customHeight="1" x14ac:dyDescent="0.2"/>
    <row r="20219" ht="12.75" customHeight="1" x14ac:dyDescent="0.2"/>
    <row r="20220" ht="12.75" customHeight="1" x14ac:dyDescent="0.2"/>
    <row r="20221" ht="12.75" customHeight="1" x14ac:dyDescent="0.2"/>
    <row r="20222" ht="12.75" customHeight="1" x14ac:dyDescent="0.2"/>
    <row r="20223" ht="12.75" customHeight="1" x14ac:dyDescent="0.2"/>
    <row r="20224" ht="12.75" customHeight="1" x14ac:dyDescent="0.2"/>
    <row r="20225" ht="12.75" customHeight="1" x14ac:dyDescent="0.2"/>
    <row r="20226" ht="12.75" customHeight="1" x14ac:dyDescent="0.2"/>
    <row r="20227" ht="12.75" customHeight="1" x14ac:dyDescent="0.2"/>
    <row r="20228" ht="12.75" customHeight="1" x14ac:dyDescent="0.2"/>
    <row r="20229" ht="12.75" customHeight="1" x14ac:dyDescent="0.2"/>
    <row r="20230" ht="12.75" customHeight="1" x14ac:dyDescent="0.2"/>
    <row r="20231" ht="12.75" customHeight="1" x14ac:dyDescent="0.2"/>
    <row r="20232" ht="12.75" customHeight="1" x14ac:dyDescent="0.2"/>
    <row r="20233" ht="12.75" customHeight="1" x14ac:dyDescent="0.2"/>
    <row r="20234" ht="12.75" customHeight="1" x14ac:dyDescent="0.2"/>
    <row r="20235" ht="12.75" customHeight="1" x14ac:dyDescent="0.2"/>
    <row r="20236" ht="12.75" customHeight="1" x14ac:dyDescent="0.2"/>
    <row r="20237" ht="12.75" customHeight="1" x14ac:dyDescent="0.2"/>
    <row r="20238" ht="12.75" customHeight="1" x14ac:dyDescent="0.2"/>
    <row r="20239" ht="12.75" customHeight="1" x14ac:dyDescent="0.2"/>
    <row r="20240" ht="12.75" customHeight="1" x14ac:dyDescent="0.2"/>
    <row r="20241" ht="12.75" customHeight="1" x14ac:dyDescent="0.2"/>
    <row r="20242" ht="12.75" customHeight="1" x14ac:dyDescent="0.2"/>
    <row r="20243" ht="12.75" customHeight="1" x14ac:dyDescent="0.2"/>
    <row r="20244" ht="12.75" customHeight="1" x14ac:dyDescent="0.2"/>
    <row r="20245" ht="12.75" customHeight="1" x14ac:dyDescent="0.2"/>
    <row r="20246" ht="12.75" customHeight="1" x14ac:dyDescent="0.2"/>
    <row r="20247" ht="12.75" customHeight="1" x14ac:dyDescent="0.2"/>
    <row r="20248" ht="12.75" customHeight="1" x14ac:dyDescent="0.2"/>
    <row r="20249" ht="12.75" customHeight="1" x14ac:dyDescent="0.2"/>
    <row r="20250" ht="12.75" customHeight="1" x14ac:dyDescent="0.2"/>
    <row r="20251" ht="12.75" customHeight="1" x14ac:dyDescent="0.2"/>
    <row r="20252" ht="12.75" customHeight="1" x14ac:dyDescent="0.2"/>
    <row r="20253" ht="12.75" customHeight="1" x14ac:dyDescent="0.2"/>
    <row r="20254" ht="12.75" customHeight="1" x14ac:dyDescent="0.2"/>
    <row r="20255" ht="12.75" customHeight="1" x14ac:dyDescent="0.2"/>
    <row r="20256" ht="12.75" customHeight="1" x14ac:dyDescent="0.2"/>
    <row r="20257" ht="12.75" customHeight="1" x14ac:dyDescent="0.2"/>
    <row r="20258" ht="12.75" customHeight="1" x14ac:dyDescent="0.2"/>
    <row r="20259" ht="12.75" customHeight="1" x14ac:dyDescent="0.2"/>
    <row r="20260" ht="12.75" customHeight="1" x14ac:dyDescent="0.2"/>
    <row r="20261" ht="12.75" customHeight="1" x14ac:dyDescent="0.2"/>
    <row r="20262" ht="12.75" customHeight="1" x14ac:dyDescent="0.2"/>
    <row r="20263" ht="12.75" customHeight="1" x14ac:dyDescent="0.2"/>
    <row r="20264" ht="12.75" customHeight="1" x14ac:dyDescent="0.2"/>
    <row r="20265" ht="12.75" customHeight="1" x14ac:dyDescent="0.2"/>
    <row r="20266" ht="12.75" customHeight="1" x14ac:dyDescent="0.2"/>
    <row r="20267" ht="12.75" customHeight="1" x14ac:dyDescent="0.2"/>
    <row r="20268" ht="12.75" customHeight="1" x14ac:dyDescent="0.2"/>
    <row r="20269" ht="12.75" customHeight="1" x14ac:dyDescent="0.2"/>
    <row r="20270" ht="12.75" customHeight="1" x14ac:dyDescent="0.2"/>
    <row r="20271" ht="12.75" customHeight="1" x14ac:dyDescent="0.2"/>
    <row r="20272" ht="12.75" customHeight="1" x14ac:dyDescent="0.2"/>
    <row r="20273" ht="12.75" customHeight="1" x14ac:dyDescent="0.2"/>
    <row r="20274" ht="12.75" customHeight="1" x14ac:dyDescent="0.2"/>
    <row r="20275" ht="12.75" customHeight="1" x14ac:dyDescent="0.2"/>
    <row r="20276" ht="12.75" customHeight="1" x14ac:dyDescent="0.2"/>
    <row r="20277" ht="12.75" customHeight="1" x14ac:dyDescent="0.2"/>
    <row r="20278" ht="12.75" customHeight="1" x14ac:dyDescent="0.2"/>
    <row r="20279" ht="12.75" customHeight="1" x14ac:dyDescent="0.2"/>
    <row r="20280" ht="12.75" customHeight="1" x14ac:dyDescent="0.2"/>
    <row r="20281" ht="12.75" customHeight="1" x14ac:dyDescent="0.2"/>
    <row r="20282" ht="12.75" customHeight="1" x14ac:dyDescent="0.2"/>
    <row r="20283" ht="12.75" customHeight="1" x14ac:dyDescent="0.2"/>
    <row r="20284" ht="12.75" customHeight="1" x14ac:dyDescent="0.2"/>
    <row r="20285" ht="12.75" customHeight="1" x14ac:dyDescent="0.2"/>
    <row r="20286" ht="12.75" customHeight="1" x14ac:dyDescent="0.2"/>
    <row r="20287" ht="12.75" customHeight="1" x14ac:dyDescent="0.2"/>
    <row r="20288" ht="12.75" customHeight="1" x14ac:dyDescent="0.2"/>
    <row r="20289" ht="12.75" customHeight="1" x14ac:dyDescent="0.2"/>
    <row r="20290" ht="12.75" customHeight="1" x14ac:dyDescent="0.2"/>
    <row r="20291" ht="12.75" customHeight="1" x14ac:dyDescent="0.2"/>
    <row r="20292" ht="12.75" customHeight="1" x14ac:dyDescent="0.2"/>
    <row r="20293" ht="12.75" customHeight="1" x14ac:dyDescent="0.2"/>
    <row r="20294" ht="12.75" customHeight="1" x14ac:dyDescent="0.2"/>
    <row r="20295" ht="12.75" customHeight="1" x14ac:dyDescent="0.2"/>
    <row r="20296" ht="12.75" customHeight="1" x14ac:dyDescent="0.2"/>
    <row r="20297" ht="12.75" customHeight="1" x14ac:dyDescent="0.2"/>
    <row r="20298" ht="12.75" customHeight="1" x14ac:dyDescent="0.2"/>
    <row r="20299" ht="12.75" customHeight="1" x14ac:dyDescent="0.2"/>
    <row r="20300" ht="12.75" customHeight="1" x14ac:dyDescent="0.2"/>
    <row r="20301" ht="12.75" customHeight="1" x14ac:dyDescent="0.2"/>
    <row r="20302" ht="12.75" customHeight="1" x14ac:dyDescent="0.2"/>
    <row r="20303" ht="12.75" customHeight="1" x14ac:dyDescent="0.2"/>
    <row r="20304" ht="12.75" customHeight="1" x14ac:dyDescent="0.2"/>
    <row r="20305" ht="12.75" customHeight="1" x14ac:dyDescent="0.2"/>
    <row r="20306" ht="12.75" customHeight="1" x14ac:dyDescent="0.2"/>
    <row r="20307" ht="12.75" customHeight="1" x14ac:dyDescent="0.2"/>
    <row r="20308" ht="12.75" customHeight="1" x14ac:dyDescent="0.2"/>
    <row r="20309" ht="12.75" customHeight="1" x14ac:dyDescent="0.2"/>
    <row r="20310" ht="12.75" customHeight="1" x14ac:dyDescent="0.2"/>
    <row r="20311" ht="12.75" customHeight="1" x14ac:dyDescent="0.2"/>
    <row r="20312" ht="12.75" customHeight="1" x14ac:dyDescent="0.2"/>
    <row r="20313" ht="12.75" customHeight="1" x14ac:dyDescent="0.2"/>
    <row r="20314" ht="12.75" customHeight="1" x14ac:dyDescent="0.2"/>
    <row r="20315" ht="12.75" customHeight="1" x14ac:dyDescent="0.2"/>
    <row r="20316" ht="12.75" customHeight="1" x14ac:dyDescent="0.2"/>
    <row r="20317" ht="12.75" customHeight="1" x14ac:dyDescent="0.2"/>
    <row r="20318" ht="12.75" customHeight="1" x14ac:dyDescent="0.2"/>
    <row r="20319" ht="12.75" customHeight="1" x14ac:dyDescent="0.2"/>
    <row r="20320" ht="12.75" customHeight="1" x14ac:dyDescent="0.2"/>
    <row r="20321" ht="12.75" customHeight="1" x14ac:dyDescent="0.2"/>
    <row r="20322" ht="12.75" customHeight="1" x14ac:dyDescent="0.2"/>
    <row r="20323" ht="12.75" customHeight="1" x14ac:dyDescent="0.2"/>
    <row r="20324" ht="12.75" customHeight="1" x14ac:dyDescent="0.2"/>
    <row r="20325" ht="12.75" customHeight="1" x14ac:dyDescent="0.2"/>
    <row r="20326" ht="12.75" customHeight="1" x14ac:dyDescent="0.2"/>
    <row r="20327" ht="12.75" customHeight="1" x14ac:dyDescent="0.2"/>
    <row r="20328" ht="12.75" customHeight="1" x14ac:dyDescent="0.2"/>
    <row r="20329" ht="12.75" customHeight="1" x14ac:dyDescent="0.2"/>
    <row r="20330" ht="12.75" customHeight="1" x14ac:dyDescent="0.2"/>
    <row r="20331" ht="12.75" customHeight="1" x14ac:dyDescent="0.2"/>
    <row r="20332" ht="12.75" customHeight="1" x14ac:dyDescent="0.2"/>
    <row r="20333" ht="12.75" customHeight="1" x14ac:dyDescent="0.2"/>
    <row r="20334" ht="12.75" customHeight="1" x14ac:dyDescent="0.2"/>
    <row r="20335" ht="12.75" customHeight="1" x14ac:dyDescent="0.2"/>
    <row r="20336" ht="12.75" customHeight="1" x14ac:dyDescent="0.2"/>
    <row r="20337" ht="12.75" customHeight="1" x14ac:dyDescent="0.2"/>
    <row r="20338" ht="12.75" customHeight="1" x14ac:dyDescent="0.2"/>
    <row r="20339" ht="12.75" customHeight="1" x14ac:dyDescent="0.2"/>
    <row r="20340" ht="12.75" customHeight="1" x14ac:dyDescent="0.2"/>
    <row r="20341" ht="12.75" customHeight="1" x14ac:dyDescent="0.2"/>
    <row r="20342" ht="12.75" customHeight="1" x14ac:dyDescent="0.2"/>
    <row r="20343" ht="12.75" customHeight="1" x14ac:dyDescent="0.2"/>
    <row r="20344" ht="12.75" customHeight="1" x14ac:dyDescent="0.2"/>
    <row r="20345" ht="12.75" customHeight="1" x14ac:dyDescent="0.2"/>
    <row r="20346" ht="12.75" customHeight="1" x14ac:dyDescent="0.2"/>
    <row r="20347" ht="12.75" customHeight="1" x14ac:dyDescent="0.2"/>
    <row r="20348" ht="12.75" customHeight="1" x14ac:dyDescent="0.2"/>
    <row r="20349" ht="12.75" customHeight="1" x14ac:dyDescent="0.2"/>
    <row r="20350" ht="12.75" customHeight="1" x14ac:dyDescent="0.2"/>
    <row r="20351" ht="12.75" customHeight="1" x14ac:dyDescent="0.2"/>
    <row r="20352" ht="12.75" customHeight="1" x14ac:dyDescent="0.2"/>
    <row r="20353" ht="12.75" customHeight="1" x14ac:dyDescent="0.2"/>
    <row r="20354" ht="12.75" customHeight="1" x14ac:dyDescent="0.2"/>
    <row r="20355" ht="12.75" customHeight="1" x14ac:dyDescent="0.2"/>
    <row r="20356" ht="12.75" customHeight="1" x14ac:dyDescent="0.2"/>
    <row r="20357" ht="12.75" customHeight="1" x14ac:dyDescent="0.2"/>
    <row r="20358" ht="12.75" customHeight="1" x14ac:dyDescent="0.2"/>
    <row r="20359" ht="12.75" customHeight="1" x14ac:dyDescent="0.2"/>
    <row r="20360" ht="12.75" customHeight="1" x14ac:dyDescent="0.2"/>
    <row r="20361" ht="12.75" customHeight="1" x14ac:dyDescent="0.2"/>
    <row r="20362" ht="12.75" customHeight="1" x14ac:dyDescent="0.2"/>
    <row r="20363" ht="12.75" customHeight="1" x14ac:dyDescent="0.2"/>
    <row r="20364" ht="12.75" customHeight="1" x14ac:dyDescent="0.2"/>
    <row r="20365" ht="12.75" customHeight="1" x14ac:dyDescent="0.2"/>
    <row r="20366" ht="12.75" customHeight="1" x14ac:dyDescent="0.2"/>
    <row r="20367" ht="12.75" customHeight="1" x14ac:dyDescent="0.2"/>
    <row r="20368" ht="12.75" customHeight="1" x14ac:dyDescent="0.2"/>
    <row r="20369" ht="12.75" customHeight="1" x14ac:dyDescent="0.2"/>
    <row r="20370" ht="12.75" customHeight="1" x14ac:dyDescent="0.2"/>
    <row r="20371" ht="12.75" customHeight="1" x14ac:dyDescent="0.2"/>
    <row r="20372" ht="12.75" customHeight="1" x14ac:dyDescent="0.2"/>
    <row r="20373" ht="12.75" customHeight="1" x14ac:dyDescent="0.2"/>
    <row r="20374" ht="12.75" customHeight="1" x14ac:dyDescent="0.2"/>
    <row r="20375" ht="12.75" customHeight="1" x14ac:dyDescent="0.2"/>
    <row r="20376" ht="12.75" customHeight="1" x14ac:dyDescent="0.2"/>
    <row r="20377" ht="12.75" customHeight="1" x14ac:dyDescent="0.2"/>
    <row r="20378" ht="12.75" customHeight="1" x14ac:dyDescent="0.2"/>
    <row r="20379" ht="12.75" customHeight="1" x14ac:dyDescent="0.2"/>
    <row r="20380" ht="12.75" customHeight="1" x14ac:dyDescent="0.2"/>
    <row r="20381" ht="12.75" customHeight="1" x14ac:dyDescent="0.2"/>
    <row r="20382" ht="12.75" customHeight="1" x14ac:dyDescent="0.2"/>
    <row r="20383" ht="12.75" customHeight="1" x14ac:dyDescent="0.2"/>
    <row r="20384" ht="12.75" customHeight="1" x14ac:dyDescent="0.2"/>
    <row r="20385" ht="12.75" customHeight="1" x14ac:dyDescent="0.2"/>
    <row r="20386" ht="12.75" customHeight="1" x14ac:dyDescent="0.2"/>
    <row r="20387" ht="12.75" customHeight="1" x14ac:dyDescent="0.2"/>
    <row r="20388" ht="12.75" customHeight="1" x14ac:dyDescent="0.2"/>
    <row r="20389" ht="12.75" customHeight="1" x14ac:dyDescent="0.2"/>
    <row r="20390" ht="12.75" customHeight="1" x14ac:dyDescent="0.2"/>
    <row r="20391" ht="12.75" customHeight="1" x14ac:dyDescent="0.2"/>
    <row r="20392" ht="12.75" customHeight="1" x14ac:dyDescent="0.2"/>
    <row r="20393" ht="12.75" customHeight="1" x14ac:dyDescent="0.2"/>
    <row r="20394" ht="12.75" customHeight="1" x14ac:dyDescent="0.2"/>
    <row r="20395" ht="12.75" customHeight="1" x14ac:dyDescent="0.2"/>
    <row r="20396" ht="12.75" customHeight="1" x14ac:dyDescent="0.2"/>
    <row r="20397" ht="12.75" customHeight="1" x14ac:dyDescent="0.2"/>
    <row r="20398" ht="12.75" customHeight="1" x14ac:dyDescent="0.2"/>
    <row r="20399" ht="12.75" customHeight="1" x14ac:dyDescent="0.2"/>
    <row r="20400" ht="12.75" customHeight="1" x14ac:dyDescent="0.2"/>
    <row r="20401" ht="12.75" customHeight="1" x14ac:dyDescent="0.2"/>
    <row r="20402" ht="12.75" customHeight="1" x14ac:dyDescent="0.2"/>
    <row r="20403" ht="12.75" customHeight="1" x14ac:dyDescent="0.2"/>
    <row r="20404" ht="12.75" customHeight="1" x14ac:dyDescent="0.2"/>
    <row r="20405" ht="12.75" customHeight="1" x14ac:dyDescent="0.2"/>
    <row r="20406" ht="12.75" customHeight="1" x14ac:dyDescent="0.2"/>
    <row r="20407" ht="12.75" customHeight="1" x14ac:dyDescent="0.2"/>
    <row r="20408" ht="12.75" customHeight="1" x14ac:dyDescent="0.2"/>
    <row r="20409" ht="12.75" customHeight="1" x14ac:dyDescent="0.2"/>
    <row r="20410" ht="12.75" customHeight="1" x14ac:dyDescent="0.2"/>
    <row r="20411" ht="12.75" customHeight="1" x14ac:dyDescent="0.2"/>
    <row r="20412" ht="12.75" customHeight="1" x14ac:dyDescent="0.2"/>
    <row r="20413" ht="12.75" customHeight="1" x14ac:dyDescent="0.2"/>
    <row r="20414" ht="12.75" customHeight="1" x14ac:dyDescent="0.2"/>
    <row r="20415" ht="12.75" customHeight="1" x14ac:dyDescent="0.2"/>
    <row r="20416" ht="12.75" customHeight="1" x14ac:dyDescent="0.2"/>
    <row r="20417" ht="12.75" customHeight="1" x14ac:dyDescent="0.2"/>
    <row r="20418" ht="12.75" customHeight="1" x14ac:dyDescent="0.2"/>
    <row r="20419" ht="12.75" customHeight="1" x14ac:dyDescent="0.2"/>
    <row r="20420" ht="12.75" customHeight="1" x14ac:dyDescent="0.2"/>
    <row r="20421" ht="12.75" customHeight="1" x14ac:dyDescent="0.2"/>
    <row r="20422" ht="12.75" customHeight="1" x14ac:dyDescent="0.2"/>
    <row r="20423" ht="12.75" customHeight="1" x14ac:dyDescent="0.2"/>
    <row r="20424" ht="12.75" customHeight="1" x14ac:dyDescent="0.2"/>
    <row r="20425" ht="12.75" customHeight="1" x14ac:dyDescent="0.2"/>
    <row r="20426" ht="12.75" customHeight="1" x14ac:dyDescent="0.2"/>
    <row r="20427" ht="12.75" customHeight="1" x14ac:dyDescent="0.2"/>
    <row r="20428" ht="12.75" customHeight="1" x14ac:dyDescent="0.2"/>
    <row r="20429" ht="12.75" customHeight="1" x14ac:dyDescent="0.2"/>
    <row r="20430" ht="12.75" customHeight="1" x14ac:dyDescent="0.2"/>
    <row r="20431" ht="12.75" customHeight="1" x14ac:dyDescent="0.2"/>
    <row r="20432" ht="12.75" customHeight="1" x14ac:dyDescent="0.2"/>
    <row r="20433" ht="12.75" customHeight="1" x14ac:dyDescent="0.2"/>
    <row r="20434" ht="12.75" customHeight="1" x14ac:dyDescent="0.2"/>
    <row r="20435" ht="12.75" customHeight="1" x14ac:dyDescent="0.2"/>
    <row r="20436" ht="12.75" customHeight="1" x14ac:dyDescent="0.2"/>
    <row r="20437" ht="12.75" customHeight="1" x14ac:dyDescent="0.2"/>
    <row r="20438" ht="12.75" customHeight="1" x14ac:dyDescent="0.2"/>
    <row r="20439" ht="12.75" customHeight="1" x14ac:dyDescent="0.2"/>
    <row r="20440" ht="12.75" customHeight="1" x14ac:dyDescent="0.2"/>
    <row r="20441" ht="12.75" customHeight="1" x14ac:dyDescent="0.2"/>
    <row r="20442" ht="12.75" customHeight="1" x14ac:dyDescent="0.2"/>
    <row r="20443" ht="12.75" customHeight="1" x14ac:dyDescent="0.2"/>
    <row r="20444" ht="12.75" customHeight="1" x14ac:dyDescent="0.2"/>
    <row r="20445" ht="12.75" customHeight="1" x14ac:dyDescent="0.2"/>
    <row r="20446" ht="12.75" customHeight="1" x14ac:dyDescent="0.2"/>
    <row r="20447" ht="12.75" customHeight="1" x14ac:dyDescent="0.2"/>
    <row r="20448" ht="12.75" customHeight="1" x14ac:dyDescent="0.2"/>
    <row r="20449" ht="12.75" customHeight="1" x14ac:dyDescent="0.2"/>
    <row r="20450" ht="12.75" customHeight="1" x14ac:dyDescent="0.2"/>
    <row r="20451" ht="12.75" customHeight="1" x14ac:dyDescent="0.2"/>
    <row r="20452" ht="12.75" customHeight="1" x14ac:dyDescent="0.2"/>
    <row r="20453" ht="12.75" customHeight="1" x14ac:dyDescent="0.2"/>
    <row r="20454" ht="12.75" customHeight="1" x14ac:dyDescent="0.2"/>
    <row r="20455" ht="12.75" customHeight="1" x14ac:dyDescent="0.2"/>
    <row r="20456" ht="12.75" customHeight="1" x14ac:dyDescent="0.2"/>
    <row r="20457" ht="12.75" customHeight="1" x14ac:dyDescent="0.2"/>
    <row r="20458" ht="12.75" customHeight="1" x14ac:dyDescent="0.2"/>
    <row r="20459" ht="12.75" customHeight="1" x14ac:dyDescent="0.2"/>
    <row r="20460" ht="12.75" customHeight="1" x14ac:dyDescent="0.2"/>
    <row r="20461" ht="12.75" customHeight="1" x14ac:dyDescent="0.2"/>
    <row r="20462" ht="12.75" customHeight="1" x14ac:dyDescent="0.2"/>
    <row r="20463" ht="12.75" customHeight="1" x14ac:dyDescent="0.2"/>
    <row r="20464" ht="12.75" customHeight="1" x14ac:dyDescent="0.2"/>
    <row r="20465" ht="12.75" customHeight="1" x14ac:dyDescent="0.2"/>
    <row r="20466" ht="12.75" customHeight="1" x14ac:dyDescent="0.2"/>
    <row r="20467" ht="12.75" customHeight="1" x14ac:dyDescent="0.2"/>
    <row r="20468" ht="12.75" customHeight="1" x14ac:dyDescent="0.2"/>
    <row r="20469" ht="12.75" customHeight="1" x14ac:dyDescent="0.2"/>
    <row r="20470" ht="12.75" customHeight="1" x14ac:dyDescent="0.2"/>
    <row r="20471" ht="12.75" customHeight="1" x14ac:dyDescent="0.2"/>
    <row r="20472" ht="12.75" customHeight="1" x14ac:dyDescent="0.2"/>
    <row r="20473" ht="12.75" customHeight="1" x14ac:dyDescent="0.2"/>
    <row r="20474" ht="12.75" customHeight="1" x14ac:dyDescent="0.2"/>
    <row r="20475" ht="12.75" customHeight="1" x14ac:dyDescent="0.2"/>
    <row r="20476" ht="12.75" customHeight="1" x14ac:dyDescent="0.2"/>
    <row r="20477" ht="12.75" customHeight="1" x14ac:dyDescent="0.2"/>
    <row r="20478" ht="12.75" customHeight="1" x14ac:dyDescent="0.2"/>
    <row r="20479" ht="12.75" customHeight="1" x14ac:dyDescent="0.2"/>
    <row r="20480" ht="12.75" customHeight="1" x14ac:dyDescent="0.2"/>
    <row r="20481" ht="12.75" customHeight="1" x14ac:dyDescent="0.2"/>
    <row r="20482" ht="12.75" customHeight="1" x14ac:dyDescent="0.2"/>
    <row r="20483" ht="12.75" customHeight="1" x14ac:dyDescent="0.2"/>
    <row r="20484" ht="12.75" customHeight="1" x14ac:dyDescent="0.2"/>
    <row r="20485" ht="12.75" customHeight="1" x14ac:dyDescent="0.2"/>
    <row r="20486" ht="12.75" customHeight="1" x14ac:dyDescent="0.2"/>
    <row r="20487" ht="12.75" customHeight="1" x14ac:dyDescent="0.2"/>
    <row r="20488" ht="12.75" customHeight="1" x14ac:dyDescent="0.2"/>
    <row r="20489" ht="12.75" customHeight="1" x14ac:dyDescent="0.2"/>
    <row r="20490" ht="12.75" customHeight="1" x14ac:dyDescent="0.2"/>
    <row r="20491" ht="12.75" customHeight="1" x14ac:dyDescent="0.2"/>
    <row r="20492" ht="12.75" customHeight="1" x14ac:dyDescent="0.2"/>
    <row r="20493" ht="12.75" customHeight="1" x14ac:dyDescent="0.2"/>
    <row r="20494" ht="12.75" customHeight="1" x14ac:dyDescent="0.2"/>
    <row r="20495" ht="12.75" customHeight="1" x14ac:dyDescent="0.2"/>
    <row r="20496" ht="12.75" customHeight="1" x14ac:dyDescent="0.2"/>
    <row r="20497" ht="12.75" customHeight="1" x14ac:dyDescent="0.2"/>
    <row r="20498" ht="12.75" customHeight="1" x14ac:dyDescent="0.2"/>
    <row r="20499" ht="12.75" customHeight="1" x14ac:dyDescent="0.2"/>
    <row r="20500" ht="12.75" customHeight="1" x14ac:dyDescent="0.2"/>
    <row r="20501" ht="12.75" customHeight="1" x14ac:dyDescent="0.2"/>
    <row r="20502" ht="12.75" customHeight="1" x14ac:dyDescent="0.2"/>
    <row r="20503" ht="12.75" customHeight="1" x14ac:dyDescent="0.2"/>
    <row r="20504" ht="12.75" customHeight="1" x14ac:dyDescent="0.2"/>
    <row r="20505" ht="12.75" customHeight="1" x14ac:dyDescent="0.2"/>
    <row r="20506" ht="12.75" customHeight="1" x14ac:dyDescent="0.2"/>
    <row r="20507" ht="12.75" customHeight="1" x14ac:dyDescent="0.2"/>
    <row r="20508" ht="12.75" customHeight="1" x14ac:dyDescent="0.2"/>
    <row r="20509" ht="12.75" customHeight="1" x14ac:dyDescent="0.2"/>
    <row r="20510" ht="12.75" customHeight="1" x14ac:dyDescent="0.2"/>
    <row r="20511" ht="12.75" customHeight="1" x14ac:dyDescent="0.2"/>
    <row r="20512" ht="12.75" customHeight="1" x14ac:dyDescent="0.2"/>
    <row r="20513" ht="12.75" customHeight="1" x14ac:dyDescent="0.2"/>
    <row r="20514" ht="12.75" customHeight="1" x14ac:dyDescent="0.2"/>
    <row r="20515" ht="12.75" customHeight="1" x14ac:dyDescent="0.2"/>
    <row r="20516" ht="12.75" customHeight="1" x14ac:dyDescent="0.2"/>
    <row r="20517" ht="12.75" customHeight="1" x14ac:dyDescent="0.2"/>
    <row r="20518" ht="12.75" customHeight="1" x14ac:dyDescent="0.2"/>
    <row r="20519" ht="12.75" customHeight="1" x14ac:dyDescent="0.2"/>
    <row r="20520" ht="12.75" customHeight="1" x14ac:dyDescent="0.2"/>
    <row r="20521" ht="12.75" customHeight="1" x14ac:dyDescent="0.2"/>
    <row r="20522" ht="12.75" customHeight="1" x14ac:dyDescent="0.2"/>
    <row r="20523" ht="12.75" customHeight="1" x14ac:dyDescent="0.2"/>
    <row r="20524" ht="12.75" customHeight="1" x14ac:dyDescent="0.2"/>
    <row r="20525" ht="12.75" customHeight="1" x14ac:dyDescent="0.2"/>
    <row r="20526" ht="12.75" customHeight="1" x14ac:dyDescent="0.2"/>
    <row r="20527" ht="12.75" customHeight="1" x14ac:dyDescent="0.2"/>
    <row r="20528" ht="12.75" customHeight="1" x14ac:dyDescent="0.2"/>
    <row r="20529" ht="12.75" customHeight="1" x14ac:dyDescent="0.2"/>
    <row r="20530" ht="12.75" customHeight="1" x14ac:dyDescent="0.2"/>
    <row r="20531" ht="12.75" customHeight="1" x14ac:dyDescent="0.2"/>
    <row r="20532" ht="12.75" customHeight="1" x14ac:dyDescent="0.2"/>
    <row r="20533" ht="12.75" customHeight="1" x14ac:dyDescent="0.2"/>
    <row r="20534" ht="12.75" customHeight="1" x14ac:dyDescent="0.2"/>
    <row r="20535" ht="12.75" customHeight="1" x14ac:dyDescent="0.2"/>
    <row r="20536" ht="12.75" customHeight="1" x14ac:dyDescent="0.2"/>
    <row r="20537" ht="12.75" customHeight="1" x14ac:dyDescent="0.2"/>
    <row r="20538" ht="12.75" customHeight="1" x14ac:dyDescent="0.2"/>
    <row r="20539" ht="12.75" customHeight="1" x14ac:dyDescent="0.2"/>
    <row r="20540" ht="12.75" customHeight="1" x14ac:dyDescent="0.2"/>
    <row r="20541" ht="12.75" customHeight="1" x14ac:dyDescent="0.2"/>
    <row r="20542" ht="12.75" customHeight="1" x14ac:dyDescent="0.2"/>
    <row r="20543" ht="12.75" customHeight="1" x14ac:dyDescent="0.2"/>
    <row r="20544" ht="12.75" customHeight="1" x14ac:dyDescent="0.2"/>
    <row r="20545" ht="12.75" customHeight="1" x14ac:dyDescent="0.2"/>
    <row r="20546" ht="12.75" customHeight="1" x14ac:dyDescent="0.2"/>
    <row r="20547" ht="12.75" customHeight="1" x14ac:dyDescent="0.2"/>
    <row r="20548" ht="12.75" customHeight="1" x14ac:dyDescent="0.2"/>
    <row r="20549" ht="12.75" customHeight="1" x14ac:dyDescent="0.2"/>
    <row r="20550" ht="12.75" customHeight="1" x14ac:dyDescent="0.2"/>
    <row r="20551" ht="12.75" customHeight="1" x14ac:dyDescent="0.2"/>
    <row r="20552" ht="12.75" customHeight="1" x14ac:dyDescent="0.2"/>
    <row r="20553" ht="12.75" customHeight="1" x14ac:dyDescent="0.2"/>
    <row r="20554" ht="12.75" customHeight="1" x14ac:dyDescent="0.2"/>
    <row r="20555" ht="12.75" customHeight="1" x14ac:dyDescent="0.2"/>
    <row r="20556" ht="12.75" customHeight="1" x14ac:dyDescent="0.2"/>
    <row r="20557" ht="12.75" customHeight="1" x14ac:dyDescent="0.2"/>
    <row r="20558" ht="12.75" customHeight="1" x14ac:dyDescent="0.2"/>
    <row r="20559" ht="12.75" customHeight="1" x14ac:dyDescent="0.2"/>
    <row r="20560" ht="12.75" customHeight="1" x14ac:dyDescent="0.2"/>
    <row r="20561" ht="12.75" customHeight="1" x14ac:dyDescent="0.2"/>
    <row r="20562" ht="12.75" customHeight="1" x14ac:dyDescent="0.2"/>
    <row r="20563" ht="12.75" customHeight="1" x14ac:dyDescent="0.2"/>
    <row r="20564" ht="12.75" customHeight="1" x14ac:dyDescent="0.2"/>
    <row r="20565" ht="12.75" customHeight="1" x14ac:dyDescent="0.2"/>
    <row r="20566" ht="12.75" customHeight="1" x14ac:dyDescent="0.2"/>
    <row r="20567" ht="12.75" customHeight="1" x14ac:dyDescent="0.2"/>
    <row r="20568" ht="12.75" customHeight="1" x14ac:dyDescent="0.2"/>
    <row r="20569" ht="12.75" customHeight="1" x14ac:dyDescent="0.2"/>
    <row r="20570" ht="12.75" customHeight="1" x14ac:dyDescent="0.2"/>
    <row r="20571" ht="12.75" customHeight="1" x14ac:dyDescent="0.2"/>
    <row r="20572" ht="12.75" customHeight="1" x14ac:dyDescent="0.2"/>
    <row r="20573" ht="12.75" customHeight="1" x14ac:dyDescent="0.2"/>
    <row r="20574" ht="12.75" customHeight="1" x14ac:dyDescent="0.2"/>
    <row r="20575" ht="12.75" customHeight="1" x14ac:dyDescent="0.2"/>
    <row r="20576" ht="12.75" customHeight="1" x14ac:dyDescent="0.2"/>
    <row r="20577" ht="12.75" customHeight="1" x14ac:dyDescent="0.2"/>
    <row r="20578" ht="12.75" customHeight="1" x14ac:dyDescent="0.2"/>
    <row r="20579" ht="12.75" customHeight="1" x14ac:dyDescent="0.2"/>
    <row r="20580" ht="12.75" customHeight="1" x14ac:dyDescent="0.2"/>
    <row r="20581" ht="12.75" customHeight="1" x14ac:dyDescent="0.2"/>
    <row r="20582" ht="12.75" customHeight="1" x14ac:dyDescent="0.2"/>
    <row r="20583" ht="12.75" customHeight="1" x14ac:dyDescent="0.2"/>
    <row r="20584" ht="12.75" customHeight="1" x14ac:dyDescent="0.2"/>
    <row r="20585" ht="12.75" customHeight="1" x14ac:dyDescent="0.2"/>
    <row r="20586" ht="12.75" customHeight="1" x14ac:dyDescent="0.2"/>
    <row r="20587" ht="12.75" customHeight="1" x14ac:dyDescent="0.2"/>
    <row r="20588" ht="12.75" customHeight="1" x14ac:dyDescent="0.2"/>
    <row r="20589" ht="12.75" customHeight="1" x14ac:dyDescent="0.2"/>
    <row r="20590" ht="12.75" customHeight="1" x14ac:dyDescent="0.2"/>
    <row r="20591" ht="12.75" customHeight="1" x14ac:dyDescent="0.2"/>
    <row r="20592" ht="12.75" customHeight="1" x14ac:dyDescent="0.2"/>
    <row r="20593" ht="12.75" customHeight="1" x14ac:dyDescent="0.2"/>
    <row r="20594" ht="12.75" customHeight="1" x14ac:dyDescent="0.2"/>
    <row r="20595" ht="12.75" customHeight="1" x14ac:dyDescent="0.2"/>
    <row r="20596" ht="12.75" customHeight="1" x14ac:dyDescent="0.2"/>
    <row r="20597" ht="12.75" customHeight="1" x14ac:dyDescent="0.2"/>
    <row r="20598" ht="12.75" customHeight="1" x14ac:dyDescent="0.2"/>
    <row r="20599" ht="12.75" customHeight="1" x14ac:dyDescent="0.2"/>
    <row r="20600" ht="12.75" customHeight="1" x14ac:dyDescent="0.2"/>
    <row r="20601" ht="12.75" customHeight="1" x14ac:dyDescent="0.2"/>
    <row r="20602" ht="12.75" customHeight="1" x14ac:dyDescent="0.2"/>
    <row r="20603" ht="12.75" customHeight="1" x14ac:dyDescent="0.2"/>
    <row r="20604" ht="12.75" customHeight="1" x14ac:dyDescent="0.2"/>
    <row r="20605" ht="12.75" customHeight="1" x14ac:dyDescent="0.2"/>
    <row r="20606" ht="12.75" customHeight="1" x14ac:dyDescent="0.2"/>
    <row r="20607" ht="12.75" customHeight="1" x14ac:dyDescent="0.2"/>
    <row r="20608" ht="12.75" customHeight="1" x14ac:dyDescent="0.2"/>
    <row r="20609" ht="12.75" customHeight="1" x14ac:dyDescent="0.2"/>
    <row r="20610" ht="12.75" customHeight="1" x14ac:dyDescent="0.2"/>
    <row r="20611" ht="12.75" customHeight="1" x14ac:dyDescent="0.2"/>
    <row r="20612" ht="12.75" customHeight="1" x14ac:dyDescent="0.2"/>
    <row r="20613" ht="12.75" customHeight="1" x14ac:dyDescent="0.2"/>
    <row r="20614" ht="12.75" customHeight="1" x14ac:dyDescent="0.2"/>
    <row r="20615" ht="12.75" customHeight="1" x14ac:dyDescent="0.2"/>
    <row r="20616" ht="12.75" customHeight="1" x14ac:dyDescent="0.2"/>
    <row r="20617" ht="12.75" customHeight="1" x14ac:dyDescent="0.2"/>
    <row r="20618" ht="12.75" customHeight="1" x14ac:dyDescent="0.2"/>
    <row r="20619" ht="12.75" customHeight="1" x14ac:dyDescent="0.2"/>
    <row r="20620" ht="12.75" customHeight="1" x14ac:dyDescent="0.2"/>
    <row r="20621" ht="12.75" customHeight="1" x14ac:dyDescent="0.2"/>
    <row r="20622" ht="12.75" customHeight="1" x14ac:dyDescent="0.2"/>
    <row r="20623" ht="12.75" customHeight="1" x14ac:dyDescent="0.2"/>
    <row r="20624" ht="12.75" customHeight="1" x14ac:dyDescent="0.2"/>
    <row r="20625" ht="12.75" customHeight="1" x14ac:dyDescent="0.2"/>
    <row r="20626" ht="12.75" customHeight="1" x14ac:dyDescent="0.2"/>
    <row r="20627" ht="12.75" customHeight="1" x14ac:dyDescent="0.2"/>
    <row r="20628" ht="12.75" customHeight="1" x14ac:dyDescent="0.2"/>
    <row r="20629" ht="12.75" customHeight="1" x14ac:dyDescent="0.2"/>
    <row r="20630" ht="12.75" customHeight="1" x14ac:dyDescent="0.2"/>
    <row r="20631" ht="12.75" customHeight="1" x14ac:dyDescent="0.2"/>
    <row r="20632" ht="12.75" customHeight="1" x14ac:dyDescent="0.2"/>
    <row r="20633" ht="12.75" customHeight="1" x14ac:dyDescent="0.2"/>
    <row r="20634" ht="12.75" customHeight="1" x14ac:dyDescent="0.2"/>
    <row r="20635" ht="12.75" customHeight="1" x14ac:dyDescent="0.2"/>
    <row r="20636" ht="12.75" customHeight="1" x14ac:dyDescent="0.2"/>
    <row r="20637" ht="12.75" customHeight="1" x14ac:dyDescent="0.2"/>
    <row r="20638" ht="12.75" customHeight="1" x14ac:dyDescent="0.2"/>
    <row r="20639" ht="12.75" customHeight="1" x14ac:dyDescent="0.2"/>
    <row r="20640" ht="12.75" customHeight="1" x14ac:dyDescent="0.2"/>
    <row r="20641" ht="12.75" customHeight="1" x14ac:dyDescent="0.2"/>
    <row r="20642" ht="12.75" customHeight="1" x14ac:dyDescent="0.2"/>
    <row r="20643" ht="12.75" customHeight="1" x14ac:dyDescent="0.2"/>
    <row r="20644" ht="12.75" customHeight="1" x14ac:dyDescent="0.2"/>
    <row r="20645" ht="12.75" customHeight="1" x14ac:dyDescent="0.2"/>
    <row r="20646" ht="12.75" customHeight="1" x14ac:dyDescent="0.2"/>
    <row r="20647" ht="12.75" customHeight="1" x14ac:dyDescent="0.2"/>
    <row r="20648" ht="12.75" customHeight="1" x14ac:dyDescent="0.2"/>
    <row r="20649" ht="12.75" customHeight="1" x14ac:dyDescent="0.2"/>
    <row r="20650" ht="12.75" customHeight="1" x14ac:dyDescent="0.2"/>
    <row r="20651" ht="12.75" customHeight="1" x14ac:dyDescent="0.2"/>
    <row r="20652" ht="12.75" customHeight="1" x14ac:dyDescent="0.2"/>
    <row r="20653" ht="12.75" customHeight="1" x14ac:dyDescent="0.2"/>
    <row r="20654" ht="12.75" customHeight="1" x14ac:dyDescent="0.2"/>
    <row r="20655" ht="12.75" customHeight="1" x14ac:dyDescent="0.2"/>
    <row r="20656" ht="12.75" customHeight="1" x14ac:dyDescent="0.2"/>
    <row r="20657" ht="12.75" customHeight="1" x14ac:dyDescent="0.2"/>
    <row r="20658" ht="12.75" customHeight="1" x14ac:dyDescent="0.2"/>
    <row r="20659" ht="12.75" customHeight="1" x14ac:dyDescent="0.2"/>
    <row r="20660" ht="12.75" customHeight="1" x14ac:dyDescent="0.2"/>
    <row r="20661" ht="12.75" customHeight="1" x14ac:dyDescent="0.2"/>
    <row r="20662" ht="12.75" customHeight="1" x14ac:dyDescent="0.2"/>
    <row r="20663" ht="12.75" customHeight="1" x14ac:dyDescent="0.2"/>
    <row r="20664" ht="12.75" customHeight="1" x14ac:dyDescent="0.2"/>
    <row r="20665" ht="12.75" customHeight="1" x14ac:dyDescent="0.2"/>
    <row r="20666" ht="12.75" customHeight="1" x14ac:dyDescent="0.2"/>
    <row r="20667" ht="12.75" customHeight="1" x14ac:dyDescent="0.2"/>
    <row r="20668" ht="12.75" customHeight="1" x14ac:dyDescent="0.2"/>
    <row r="20669" ht="12.75" customHeight="1" x14ac:dyDescent="0.2"/>
    <row r="20670" ht="12.75" customHeight="1" x14ac:dyDescent="0.2"/>
    <row r="20671" ht="12.75" customHeight="1" x14ac:dyDescent="0.2"/>
    <row r="20672" ht="12.75" customHeight="1" x14ac:dyDescent="0.2"/>
    <row r="20673" ht="12.75" customHeight="1" x14ac:dyDescent="0.2"/>
    <row r="20674" ht="12.75" customHeight="1" x14ac:dyDescent="0.2"/>
    <row r="20675" ht="12.75" customHeight="1" x14ac:dyDescent="0.2"/>
    <row r="20676" ht="12.75" customHeight="1" x14ac:dyDescent="0.2"/>
    <row r="20677" ht="12.75" customHeight="1" x14ac:dyDescent="0.2"/>
    <row r="20678" ht="12.75" customHeight="1" x14ac:dyDescent="0.2"/>
    <row r="20679" ht="12.75" customHeight="1" x14ac:dyDescent="0.2"/>
    <row r="20680" ht="12.75" customHeight="1" x14ac:dyDescent="0.2"/>
    <row r="20681" ht="12.75" customHeight="1" x14ac:dyDescent="0.2"/>
    <row r="20682" ht="12.75" customHeight="1" x14ac:dyDescent="0.2"/>
    <row r="20683" ht="12.75" customHeight="1" x14ac:dyDescent="0.2"/>
    <row r="20684" ht="12.75" customHeight="1" x14ac:dyDescent="0.2"/>
    <row r="20685" ht="12.75" customHeight="1" x14ac:dyDescent="0.2"/>
    <row r="20686" ht="12.75" customHeight="1" x14ac:dyDescent="0.2"/>
    <row r="20687" ht="12.75" customHeight="1" x14ac:dyDescent="0.2"/>
    <row r="20688" ht="12.75" customHeight="1" x14ac:dyDescent="0.2"/>
    <row r="20689" ht="12.75" customHeight="1" x14ac:dyDescent="0.2"/>
    <row r="20690" ht="12.75" customHeight="1" x14ac:dyDescent="0.2"/>
    <row r="20691" ht="12.75" customHeight="1" x14ac:dyDescent="0.2"/>
    <row r="20692" ht="12.75" customHeight="1" x14ac:dyDescent="0.2"/>
    <row r="20693" ht="12.75" customHeight="1" x14ac:dyDescent="0.2"/>
    <row r="20694" ht="12.75" customHeight="1" x14ac:dyDescent="0.2"/>
    <row r="20695" ht="12.75" customHeight="1" x14ac:dyDescent="0.2"/>
    <row r="20696" ht="12.75" customHeight="1" x14ac:dyDescent="0.2"/>
    <row r="20697" ht="12.75" customHeight="1" x14ac:dyDescent="0.2"/>
    <row r="20698" ht="12.75" customHeight="1" x14ac:dyDescent="0.2"/>
    <row r="20699" ht="12.75" customHeight="1" x14ac:dyDescent="0.2"/>
    <row r="20700" ht="12.75" customHeight="1" x14ac:dyDescent="0.2"/>
    <row r="20701" ht="12.75" customHeight="1" x14ac:dyDescent="0.2"/>
    <row r="20702" ht="12.75" customHeight="1" x14ac:dyDescent="0.2"/>
    <row r="20703" ht="12.75" customHeight="1" x14ac:dyDescent="0.2"/>
    <row r="20704" ht="12.75" customHeight="1" x14ac:dyDescent="0.2"/>
    <row r="20705" ht="12.75" customHeight="1" x14ac:dyDescent="0.2"/>
    <row r="20706" ht="12.75" customHeight="1" x14ac:dyDescent="0.2"/>
    <row r="20707" ht="12.75" customHeight="1" x14ac:dyDescent="0.2"/>
    <row r="20708" ht="12.75" customHeight="1" x14ac:dyDescent="0.2"/>
    <row r="20709" ht="12.75" customHeight="1" x14ac:dyDescent="0.2"/>
    <row r="20710" ht="12.75" customHeight="1" x14ac:dyDescent="0.2"/>
    <row r="20711" ht="12.75" customHeight="1" x14ac:dyDescent="0.2"/>
    <row r="20712" ht="12.75" customHeight="1" x14ac:dyDescent="0.2"/>
    <row r="20713" ht="12.75" customHeight="1" x14ac:dyDescent="0.2"/>
    <row r="20714" ht="12.75" customHeight="1" x14ac:dyDescent="0.2"/>
    <row r="20715" ht="12.75" customHeight="1" x14ac:dyDescent="0.2"/>
    <row r="20716" ht="12.75" customHeight="1" x14ac:dyDescent="0.2"/>
    <row r="20717" ht="12.75" customHeight="1" x14ac:dyDescent="0.2"/>
    <row r="20718" ht="12.75" customHeight="1" x14ac:dyDescent="0.2"/>
    <row r="20719" ht="12.75" customHeight="1" x14ac:dyDescent="0.2"/>
    <row r="20720" ht="12.75" customHeight="1" x14ac:dyDescent="0.2"/>
    <row r="20721" ht="12.75" customHeight="1" x14ac:dyDescent="0.2"/>
    <row r="20722" ht="12.75" customHeight="1" x14ac:dyDescent="0.2"/>
    <row r="20723" ht="12.75" customHeight="1" x14ac:dyDescent="0.2"/>
    <row r="20724" ht="12.75" customHeight="1" x14ac:dyDescent="0.2"/>
    <row r="20725" ht="12.75" customHeight="1" x14ac:dyDescent="0.2"/>
    <row r="20726" ht="12.75" customHeight="1" x14ac:dyDescent="0.2"/>
    <row r="20727" ht="12.75" customHeight="1" x14ac:dyDescent="0.2"/>
    <row r="20728" ht="12.75" customHeight="1" x14ac:dyDescent="0.2"/>
    <row r="20729" ht="12.75" customHeight="1" x14ac:dyDescent="0.2"/>
    <row r="20730" ht="12.75" customHeight="1" x14ac:dyDescent="0.2"/>
    <row r="20731" ht="12.75" customHeight="1" x14ac:dyDescent="0.2"/>
    <row r="20732" ht="12.75" customHeight="1" x14ac:dyDescent="0.2"/>
    <row r="20733" ht="12.75" customHeight="1" x14ac:dyDescent="0.2"/>
    <row r="20734" ht="12.75" customHeight="1" x14ac:dyDescent="0.2"/>
    <row r="20735" ht="12.75" customHeight="1" x14ac:dyDescent="0.2"/>
    <row r="20736" ht="12.75" customHeight="1" x14ac:dyDescent="0.2"/>
    <row r="20737" ht="12.75" customHeight="1" x14ac:dyDescent="0.2"/>
    <row r="20738" ht="12.75" customHeight="1" x14ac:dyDescent="0.2"/>
    <row r="20739" ht="12.75" customHeight="1" x14ac:dyDescent="0.2"/>
    <row r="20740" ht="12.75" customHeight="1" x14ac:dyDescent="0.2"/>
    <row r="20741" ht="12.75" customHeight="1" x14ac:dyDescent="0.2"/>
    <row r="20742" ht="12.75" customHeight="1" x14ac:dyDescent="0.2"/>
    <row r="20743" ht="12.75" customHeight="1" x14ac:dyDescent="0.2"/>
    <row r="20744" ht="12.75" customHeight="1" x14ac:dyDescent="0.2"/>
    <row r="20745" ht="12.75" customHeight="1" x14ac:dyDescent="0.2"/>
    <row r="20746" ht="12.75" customHeight="1" x14ac:dyDescent="0.2"/>
    <row r="20747" ht="12.75" customHeight="1" x14ac:dyDescent="0.2"/>
    <row r="20748" ht="12.75" customHeight="1" x14ac:dyDescent="0.2"/>
    <row r="20749" ht="12.75" customHeight="1" x14ac:dyDescent="0.2"/>
    <row r="20750" ht="12.75" customHeight="1" x14ac:dyDescent="0.2"/>
    <row r="20751" ht="12.75" customHeight="1" x14ac:dyDescent="0.2"/>
    <row r="20752" ht="12.75" customHeight="1" x14ac:dyDescent="0.2"/>
    <row r="20753" ht="12.75" customHeight="1" x14ac:dyDescent="0.2"/>
    <row r="20754" ht="12.75" customHeight="1" x14ac:dyDescent="0.2"/>
    <row r="20755" ht="12.75" customHeight="1" x14ac:dyDescent="0.2"/>
    <row r="20756" ht="12.75" customHeight="1" x14ac:dyDescent="0.2"/>
    <row r="20757" ht="12.75" customHeight="1" x14ac:dyDescent="0.2"/>
    <row r="20758" ht="12.75" customHeight="1" x14ac:dyDescent="0.2"/>
    <row r="20759" ht="12.75" customHeight="1" x14ac:dyDescent="0.2"/>
    <row r="20760" ht="12.75" customHeight="1" x14ac:dyDescent="0.2"/>
    <row r="20761" ht="12.75" customHeight="1" x14ac:dyDescent="0.2"/>
    <row r="20762" ht="12.75" customHeight="1" x14ac:dyDescent="0.2"/>
    <row r="20763" ht="12.75" customHeight="1" x14ac:dyDescent="0.2"/>
    <row r="20764" ht="12.75" customHeight="1" x14ac:dyDescent="0.2"/>
    <row r="20765" ht="12.75" customHeight="1" x14ac:dyDescent="0.2"/>
    <row r="20766" ht="12.75" customHeight="1" x14ac:dyDescent="0.2"/>
    <row r="20767" ht="12.75" customHeight="1" x14ac:dyDescent="0.2"/>
    <row r="20768" ht="12.75" customHeight="1" x14ac:dyDescent="0.2"/>
    <row r="20769" ht="12.75" customHeight="1" x14ac:dyDescent="0.2"/>
    <row r="20770" ht="12.75" customHeight="1" x14ac:dyDescent="0.2"/>
    <row r="20771" ht="12.75" customHeight="1" x14ac:dyDescent="0.2"/>
    <row r="20772" ht="12.75" customHeight="1" x14ac:dyDescent="0.2"/>
    <row r="20773" ht="12.75" customHeight="1" x14ac:dyDescent="0.2"/>
    <row r="20774" ht="12.75" customHeight="1" x14ac:dyDescent="0.2"/>
    <row r="20775" ht="12.75" customHeight="1" x14ac:dyDescent="0.2"/>
    <row r="20776" ht="12.75" customHeight="1" x14ac:dyDescent="0.2"/>
    <row r="20777" ht="12.75" customHeight="1" x14ac:dyDescent="0.2"/>
    <row r="20778" ht="12.75" customHeight="1" x14ac:dyDescent="0.2"/>
    <row r="20779" ht="12.75" customHeight="1" x14ac:dyDescent="0.2"/>
    <row r="20780" ht="12.75" customHeight="1" x14ac:dyDescent="0.2"/>
    <row r="20781" ht="12.75" customHeight="1" x14ac:dyDescent="0.2"/>
    <row r="20782" ht="12.75" customHeight="1" x14ac:dyDescent="0.2"/>
    <row r="20783" ht="12.75" customHeight="1" x14ac:dyDescent="0.2"/>
    <row r="20784" ht="12.75" customHeight="1" x14ac:dyDescent="0.2"/>
    <row r="20785" ht="12.75" customHeight="1" x14ac:dyDescent="0.2"/>
    <row r="20786" ht="12.75" customHeight="1" x14ac:dyDescent="0.2"/>
    <row r="20787" ht="12.75" customHeight="1" x14ac:dyDescent="0.2"/>
    <row r="20788" ht="12.75" customHeight="1" x14ac:dyDescent="0.2"/>
    <row r="20789" ht="12.75" customHeight="1" x14ac:dyDescent="0.2"/>
    <row r="20790" ht="12.75" customHeight="1" x14ac:dyDescent="0.2"/>
    <row r="20791" ht="12.75" customHeight="1" x14ac:dyDescent="0.2"/>
    <row r="20792" ht="12.75" customHeight="1" x14ac:dyDescent="0.2"/>
    <row r="20793" ht="12.75" customHeight="1" x14ac:dyDescent="0.2"/>
    <row r="20794" ht="12.75" customHeight="1" x14ac:dyDescent="0.2"/>
    <row r="20795" ht="12.75" customHeight="1" x14ac:dyDescent="0.2"/>
    <row r="20796" ht="12.75" customHeight="1" x14ac:dyDescent="0.2"/>
    <row r="20797" ht="12.75" customHeight="1" x14ac:dyDescent="0.2"/>
    <row r="20798" ht="12.75" customHeight="1" x14ac:dyDescent="0.2"/>
    <row r="20799" ht="12.75" customHeight="1" x14ac:dyDescent="0.2"/>
    <row r="20800" ht="12.75" customHeight="1" x14ac:dyDescent="0.2"/>
    <row r="20801" ht="12.75" customHeight="1" x14ac:dyDescent="0.2"/>
    <row r="20802" ht="12.75" customHeight="1" x14ac:dyDescent="0.2"/>
    <row r="20803" ht="12.75" customHeight="1" x14ac:dyDescent="0.2"/>
    <row r="20804" ht="12.75" customHeight="1" x14ac:dyDescent="0.2"/>
    <row r="20805" ht="12.75" customHeight="1" x14ac:dyDescent="0.2"/>
    <row r="20806" ht="12.75" customHeight="1" x14ac:dyDescent="0.2"/>
    <row r="20807" ht="12.75" customHeight="1" x14ac:dyDescent="0.2"/>
    <row r="20808" ht="12.75" customHeight="1" x14ac:dyDescent="0.2"/>
    <row r="20809" ht="12.75" customHeight="1" x14ac:dyDescent="0.2"/>
    <row r="20810" ht="12.75" customHeight="1" x14ac:dyDescent="0.2"/>
    <row r="20811" ht="12.75" customHeight="1" x14ac:dyDescent="0.2"/>
    <row r="20812" ht="12.75" customHeight="1" x14ac:dyDescent="0.2"/>
    <row r="20813" ht="12.75" customHeight="1" x14ac:dyDescent="0.2"/>
    <row r="20814" ht="12.75" customHeight="1" x14ac:dyDescent="0.2"/>
    <row r="20815" ht="12.75" customHeight="1" x14ac:dyDescent="0.2"/>
    <row r="20816" ht="12.75" customHeight="1" x14ac:dyDescent="0.2"/>
    <row r="20817" ht="12.75" customHeight="1" x14ac:dyDescent="0.2"/>
    <row r="20818" ht="12.75" customHeight="1" x14ac:dyDescent="0.2"/>
    <row r="20819" ht="12.75" customHeight="1" x14ac:dyDescent="0.2"/>
    <row r="20820" ht="12.75" customHeight="1" x14ac:dyDescent="0.2"/>
    <row r="20821" ht="12.75" customHeight="1" x14ac:dyDescent="0.2"/>
    <row r="20822" ht="12.75" customHeight="1" x14ac:dyDescent="0.2"/>
    <row r="20823" ht="12.75" customHeight="1" x14ac:dyDescent="0.2"/>
    <row r="20824" ht="12.75" customHeight="1" x14ac:dyDescent="0.2"/>
    <row r="20825" ht="12.75" customHeight="1" x14ac:dyDescent="0.2"/>
    <row r="20826" ht="12.75" customHeight="1" x14ac:dyDescent="0.2"/>
    <row r="20827" ht="12.75" customHeight="1" x14ac:dyDescent="0.2"/>
    <row r="20828" ht="12.75" customHeight="1" x14ac:dyDescent="0.2"/>
    <row r="20829" ht="12.75" customHeight="1" x14ac:dyDescent="0.2"/>
    <row r="20830" ht="12.75" customHeight="1" x14ac:dyDescent="0.2"/>
    <row r="20831" ht="12.75" customHeight="1" x14ac:dyDescent="0.2"/>
    <row r="20832" ht="12.75" customHeight="1" x14ac:dyDescent="0.2"/>
    <row r="20833" ht="12.75" customHeight="1" x14ac:dyDescent="0.2"/>
    <row r="20834" ht="12.75" customHeight="1" x14ac:dyDescent="0.2"/>
    <row r="20835" ht="12.75" customHeight="1" x14ac:dyDescent="0.2"/>
    <row r="20836" ht="12.75" customHeight="1" x14ac:dyDescent="0.2"/>
    <row r="20837" ht="12.75" customHeight="1" x14ac:dyDescent="0.2"/>
    <row r="20838" ht="12.75" customHeight="1" x14ac:dyDescent="0.2"/>
    <row r="20839" ht="12.75" customHeight="1" x14ac:dyDescent="0.2"/>
    <row r="20840" ht="12.75" customHeight="1" x14ac:dyDescent="0.2"/>
    <row r="20841" ht="12.75" customHeight="1" x14ac:dyDescent="0.2"/>
    <row r="20842" ht="12.75" customHeight="1" x14ac:dyDescent="0.2"/>
    <row r="20843" ht="12.75" customHeight="1" x14ac:dyDescent="0.2"/>
    <row r="20844" ht="12.75" customHeight="1" x14ac:dyDescent="0.2"/>
    <row r="20845" ht="12.75" customHeight="1" x14ac:dyDescent="0.2"/>
    <row r="20846" ht="12.75" customHeight="1" x14ac:dyDescent="0.2"/>
    <row r="20847" ht="12.75" customHeight="1" x14ac:dyDescent="0.2"/>
    <row r="20848" ht="12.75" customHeight="1" x14ac:dyDescent="0.2"/>
    <row r="20849" ht="12.75" customHeight="1" x14ac:dyDescent="0.2"/>
    <row r="20850" ht="12.75" customHeight="1" x14ac:dyDescent="0.2"/>
    <row r="20851" ht="12.75" customHeight="1" x14ac:dyDescent="0.2"/>
    <row r="20852" ht="12.75" customHeight="1" x14ac:dyDescent="0.2"/>
    <row r="20853" ht="12.75" customHeight="1" x14ac:dyDescent="0.2"/>
    <row r="20854" ht="12.75" customHeight="1" x14ac:dyDescent="0.2"/>
    <row r="20855" ht="12.75" customHeight="1" x14ac:dyDescent="0.2"/>
    <row r="20856" ht="12.75" customHeight="1" x14ac:dyDescent="0.2"/>
    <row r="20857" ht="12.75" customHeight="1" x14ac:dyDescent="0.2"/>
    <row r="20858" ht="12.75" customHeight="1" x14ac:dyDescent="0.2"/>
    <row r="20859" ht="12.75" customHeight="1" x14ac:dyDescent="0.2"/>
    <row r="20860" ht="12.75" customHeight="1" x14ac:dyDescent="0.2"/>
    <row r="20861" ht="12.75" customHeight="1" x14ac:dyDescent="0.2"/>
    <row r="20862" ht="12.75" customHeight="1" x14ac:dyDescent="0.2"/>
    <row r="20863" ht="12.75" customHeight="1" x14ac:dyDescent="0.2"/>
    <row r="20864" ht="12.75" customHeight="1" x14ac:dyDescent="0.2"/>
    <row r="20865" ht="12.75" customHeight="1" x14ac:dyDescent="0.2"/>
    <row r="20866" ht="12.75" customHeight="1" x14ac:dyDescent="0.2"/>
    <row r="20867" ht="12.75" customHeight="1" x14ac:dyDescent="0.2"/>
    <row r="20868" ht="12.75" customHeight="1" x14ac:dyDescent="0.2"/>
    <row r="20869" ht="12.75" customHeight="1" x14ac:dyDescent="0.2"/>
    <row r="20870" ht="12.75" customHeight="1" x14ac:dyDescent="0.2"/>
    <row r="20871" ht="12.75" customHeight="1" x14ac:dyDescent="0.2"/>
    <row r="20872" ht="12.75" customHeight="1" x14ac:dyDescent="0.2"/>
    <row r="20873" ht="12.75" customHeight="1" x14ac:dyDescent="0.2"/>
    <row r="20874" ht="12.75" customHeight="1" x14ac:dyDescent="0.2"/>
    <row r="20875" ht="12.75" customHeight="1" x14ac:dyDescent="0.2"/>
    <row r="20876" ht="12.75" customHeight="1" x14ac:dyDescent="0.2"/>
    <row r="20877" ht="12.75" customHeight="1" x14ac:dyDescent="0.2"/>
    <row r="20878" ht="12.75" customHeight="1" x14ac:dyDescent="0.2"/>
    <row r="20879" ht="12.75" customHeight="1" x14ac:dyDescent="0.2"/>
    <row r="20880" ht="12.75" customHeight="1" x14ac:dyDescent="0.2"/>
    <row r="20881" ht="12.75" customHeight="1" x14ac:dyDescent="0.2"/>
    <row r="20882" ht="12.75" customHeight="1" x14ac:dyDescent="0.2"/>
    <row r="20883" ht="12.75" customHeight="1" x14ac:dyDescent="0.2"/>
    <row r="20884" ht="12.75" customHeight="1" x14ac:dyDescent="0.2"/>
    <row r="20885" ht="12.75" customHeight="1" x14ac:dyDescent="0.2"/>
    <row r="20886" ht="12.75" customHeight="1" x14ac:dyDescent="0.2"/>
    <row r="20887" ht="12.75" customHeight="1" x14ac:dyDescent="0.2"/>
    <row r="20888" ht="12.75" customHeight="1" x14ac:dyDescent="0.2"/>
    <row r="20889" ht="12.75" customHeight="1" x14ac:dyDescent="0.2"/>
    <row r="20890" ht="12.75" customHeight="1" x14ac:dyDescent="0.2"/>
    <row r="20891" ht="12.75" customHeight="1" x14ac:dyDescent="0.2"/>
    <row r="20892" ht="12.75" customHeight="1" x14ac:dyDescent="0.2"/>
    <row r="20893" ht="12.75" customHeight="1" x14ac:dyDescent="0.2"/>
    <row r="20894" ht="12.75" customHeight="1" x14ac:dyDescent="0.2"/>
    <row r="20895" ht="12.75" customHeight="1" x14ac:dyDescent="0.2"/>
    <row r="20896" ht="12.75" customHeight="1" x14ac:dyDescent="0.2"/>
    <row r="20897" ht="12.75" customHeight="1" x14ac:dyDescent="0.2"/>
    <row r="20898" ht="12.75" customHeight="1" x14ac:dyDescent="0.2"/>
    <row r="20899" ht="12.75" customHeight="1" x14ac:dyDescent="0.2"/>
    <row r="20900" ht="12.75" customHeight="1" x14ac:dyDescent="0.2"/>
    <row r="20901" ht="12.75" customHeight="1" x14ac:dyDescent="0.2"/>
    <row r="20902" ht="12.75" customHeight="1" x14ac:dyDescent="0.2"/>
    <row r="20903" ht="12.75" customHeight="1" x14ac:dyDescent="0.2"/>
    <row r="20904" ht="12.75" customHeight="1" x14ac:dyDescent="0.2"/>
    <row r="20905" ht="12.75" customHeight="1" x14ac:dyDescent="0.2"/>
    <row r="20906" ht="12.75" customHeight="1" x14ac:dyDescent="0.2"/>
    <row r="20907" ht="12.75" customHeight="1" x14ac:dyDescent="0.2"/>
    <row r="20908" ht="12.75" customHeight="1" x14ac:dyDescent="0.2"/>
    <row r="20909" ht="12.75" customHeight="1" x14ac:dyDescent="0.2"/>
    <row r="20910" ht="12.75" customHeight="1" x14ac:dyDescent="0.2"/>
    <row r="20911" ht="12.75" customHeight="1" x14ac:dyDescent="0.2"/>
    <row r="20912" ht="12.75" customHeight="1" x14ac:dyDescent="0.2"/>
    <row r="20913" ht="12.75" customHeight="1" x14ac:dyDescent="0.2"/>
    <row r="20914" ht="12.75" customHeight="1" x14ac:dyDescent="0.2"/>
    <row r="20915" ht="12.75" customHeight="1" x14ac:dyDescent="0.2"/>
    <row r="20916" ht="12.75" customHeight="1" x14ac:dyDescent="0.2"/>
    <row r="20917" ht="12.75" customHeight="1" x14ac:dyDescent="0.2"/>
    <row r="20918" ht="12.75" customHeight="1" x14ac:dyDescent="0.2"/>
    <row r="20919" ht="12.75" customHeight="1" x14ac:dyDescent="0.2"/>
    <row r="20920" ht="12.75" customHeight="1" x14ac:dyDescent="0.2"/>
    <row r="20921" ht="12.75" customHeight="1" x14ac:dyDescent="0.2"/>
    <row r="20922" ht="12.75" customHeight="1" x14ac:dyDescent="0.2"/>
    <row r="20923" ht="12.75" customHeight="1" x14ac:dyDescent="0.2"/>
    <row r="20924" ht="12.75" customHeight="1" x14ac:dyDescent="0.2"/>
    <row r="20925" ht="12.75" customHeight="1" x14ac:dyDescent="0.2"/>
    <row r="20926" ht="12.75" customHeight="1" x14ac:dyDescent="0.2"/>
    <row r="20927" ht="12.75" customHeight="1" x14ac:dyDescent="0.2"/>
    <row r="20928" ht="12.75" customHeight="1" x14ac:dyDescent="0.2"/>
    <row r="20929" ht="12.75" customHeight="1" x14ac:dyDescent="0.2"/>
    <row r="20930" ht="12.75" customHeight="1" x14ac:dyDescent="0.2"/>
    <row r="20931" ht="12.75" customHeight="1" x14ac:dyDescent="0.2"/>
    <row r="20932" ht="12.75" customHeight="1" x14ac:dyDescent="0.2"/>
    <row r="20933" ht="12.75" customHeight="1" x14ac:dyDescent="0.2"/>
    <row r="20934" ht="12.75" customHeight="1" x14ac:dyDescent="0.2"/>
    <row r="20935" ht="12.75" customHeight="1" x14ac:dyDescent="0.2"/>
    <row r="20936" ht="12.75" customHeight="1" x14ac:dyDescent="0.2"/>
    <row r="20937" ht="12.75" customHeight="1" x14ac:dyDescent="0.2"/>
    <row r="20938" ht="12.75" customHeight="1" x14ac:dyDescent="0.2"/>
    <row r="20939" ht="12.75" customHeight="1" x14ac:dyDescent="0.2"/>
    <row r="20940" ht="12.75" customHeight="1" x14ac:dyDescent="0.2"/>
    <row r="20941" ht="12.75" customHeight="1" x14ac:dyDescent="0.2"/>
    <row r="20942" ht="12.75" customHeight="1" x14ac:dyDescent="0.2"/>
    <row r="20943" ht="12.75" customHeight="1" x14ac:dyDescent="0.2"/>
    <row r="20944" ht="12.75" customHeight="1" x14ac:dyDescent="0.2"/>
    <row r="20945" ht="12.75" customHeight="1" x14ac:dyDescent="0.2"/>
    <row r="20946" ht="12.75" customHeight="1" x14ac:dyDescent="0.2"/>
    <row r="20947" ht="12.75" customHeight="1" x14ac:dyDescent="0.2"/>
    <row r="20948" ht="12.75" customHeight="1" x14ac:dyDescent="0.2"/>
    <row r="20949" ht="12.75" customHeight="1" x14ac:dyDescent="0.2"/>
    <row r="20950" ht="12.75" customHeight="1" x14ac:dyDescent="0.2"/>
    <row r="20951" ht="12.75" customHeight="1" x14ac:dyDescent="0.2"/>
    <row r="20952" ht="12.75" customHeight="1" x14ac:dyDescent="0.2"/>
    <row r="20953" ht="12.75" customHeight="1" x14ac:dyDescent="0.2"/>
    <row r="20954" ht="12.75" customHeight="1" x14ac:dyDescent="0.2"/>
    <row r="20955" ht="12.75" customHeight="1" x14ac:dyDescent="0.2"/>
    <row r="20956" ht="12.75" customHeight="1" x14ac:dyDescent="0.2"/>
    <row r="20957" ht="12.75" customHeight="1" x14ac:dyDescent="0.2"/>
    <row r="20958" ht="12.75" customHeight="1" x14ac:dyDescent="0.2"/>
    <row r="20959" ht="12.75" customHeight="1" x14ac:dyDescent="0.2"/>
    <row r="20960" ht="12.75" customHeight="1" x14ac:dyDescent="0.2"/>
    <row r="20961" ht="12.75" customHeight="1" x14ac:dyDescent="0.2"/>
    <row r="20962" ht="12.75" customHeight="1" x14ac:dyDescent="0.2"/>
    <row r="20963" ht="12.75" customHeight="1" x14ac:dyDescent="0.2"/>
    <row r="20964" ht="12.75" customHeight="1" x14ac:dyDescent="0.2"/>
    <row r="20965" ht="12.75" customHeight="1" x14ac:dyDescent="0.2"/>
    <row r="20966" ht="12.75" customHeight="1" x14ac:dyDescent="0.2"/>
    <row r="20967" ht="12.75" customHeight="1" x14ac:dyDescent="0.2"/>
    <row r="20968" ht="12.75" customHeight="1" x14ac:dyDescent="0.2"/>
    <row r="20969" ht="12.75" customHeight="1" x14ac:dyDescent="0.2"/>
    <row r="20970" ht="12.75" customHeight="1" x14ac:dyDescent="0.2"/>
    <row r="20971" ht="12.75" customHeight="1" x14ac:dyDescent="0.2"/>
    <row r="20972" ht="12.75" customHeight="1" x14ac:dyDescent="0.2"/>
    <row r="20973" ht="12.75" customHeight="1" x14ac:dyDescent="0.2"/>
    <row r="20974" ht="12.75" customHeight="1" x14ac:dyDescent="0.2"/>
    <row r="20975" ht="12.75" customHeight="1" x14ac:dyDescent="0.2"/>
    <row r="20976" ht="12.75" customHeight="1" x14ac:dyDescent="0.2"/>
    <row r="20977" ht="12.75" customHeight="1" x14ac:dyDescent="0.2"/>
    <row r="20978" ht="12.75" customHeight="1" x14ac:dyDescent="0.2"/>
    <row r="20979" ht="12.75" customHeight="1" x14ac:dyDescent="0.2"/>
    <row r="20980" ht="12.75" customHeight="1" x14ac:dyDescent="0.2"/>
    <row r="20981" ht="12.75" customHeight="1" x14ac:dyDescent="0.2"/>
    <row r="20982" ht="12.75" customHeight="1" x14ac:dyDescent="0.2"/>
    <row r="20983" ht="12.75" customHeight="1" x14ac:dyDescent="0.2"/>
    <row r="20984" ht="12.75" customHeight="1" x14ac:dyDescent="0.2"/>
    <row r="20985" ht="12.75" customHeight="1" x14ac:dyDescent="0.2"/>
    <row r="20986" ht="12.75" customHeight="1" x14ac:dyDescent="0.2"/>
    <row r="20987" ht="12.75" customHeight="1" x14ac:dyDescent="0.2"/>
    <row r="20988" ht="12.75" customHeight="1" x14ac:dyDescent="0.2"/>
    <row r="20989" ht="12.75" customHeight="1" x14ac:dyDescent="0.2"/>
    <row r="20990" ht="12.75" customHeight="1" x14ac:dyDescent="0.2"/>
    <row r="20991" ht="12.75" customHeight="1" x14ac:dyDescent="0.2"/>
    <row r="20992" ht="12.75" customHeight="1" x14ac:dyDescent="0.2"/>
    <row r="20993" ht="12.75" customHeight="1" x14ac:dyDescent="0.2"/>
    <row r="20994" ht="12.75" customHeight="1" x14ac:dyDescent="0.2"/>
    <row r="20995" ht="12.75" customHeight="1" x14ac:dyDescent="0.2"/>
    <row r="20996" ht="12.75" customHeight="1" x14ac:dyDescent="0.2"/>
    <row r="20997" ht="12.75" customHeight="1" x14ac:dyDescent="0.2"/>
    <row r="20998" ht="12.75" customHeight="1" x14ac:dyDescent="0.2"/>
    <row r="20999" ht="12.75" customHeight="1" x14ac:dyDescent="0.2"/>
    <row r="21000" ht="12.75" customHeight="1" x14ac:dyDescent="0.2"/>
    <row r="21001" ht="12.75" customHeight="1" x14ac:dyDescent="0.2"/>
    <row r="21002" ht="12.75" customHeight="1" x14ac:dyDescent="0.2"/>
    <row r="21003" ht="12.75" customHeight="1" x14ac:dyDescent="0.2"/>
    <row r="21004" ht="12.75" customHeight="1" x14ac:dyDescent="0.2"/>
    <row r="21005" ht="12.75" customHeight="1" x14ac:dyDescent="0.2"/>
    <row r="21006" ht="12.75" customHeight="1" x14ac:dyDescent="0.2"/>
    <row r="21007" ht="12.75" customHeight="1" x14ac:dyDescent="0.2"/>
    <row r="21008" ht="12.75" customHeight="1" x14ac:dyDescent="0.2"/>
    <row r="21009" ht="12.75" customHeight="1" x14ac:dyDescent="0.2"/>
    <row r="21010" ht="12.75" customHeight="1" x14ac:dyDescent="0.2"/>
    <row r="21011" ht="12.75" customHeight="1" x14ac:dyDescent="0.2"/>
    <row r="21012" ht="12.75" customHeight="1" x14ac:dyDescent="0.2"/>
    <row r="21013" ht="12.75" customHeight="1" x14ac:dyDescent="0.2"/>
    <row r="21014" ht="12.75" customHeight="1" x14ac:dyDescent="0.2"/>
    <row r="21015" ht="12.75" customHeight="1" x14ac:dyDescent="0.2"/>
    <row r="21016" ht="12.75" customHeight="1" x14ac:dyDescent="0.2"/>
    <row r="21017" ht="12.75" customHeight="1" x14ac:dyDescent="0.2"/>
    <row r="21018" ht="12.75" customHeight="1" x14ac:dyDescent="0.2"/>
    <row r="21019" ht="12.75" customHeight="1" x14ac:dyDescent="0.2"/>
    <row r="21020" ht="12.75" customHeight="1" x14ac:dyDescent="0.2"/>
    <row r="21021" ht="12.75" customHeight="1" x14ac:dyDescent="0.2"/>
    <row r="21022" ht="12.75" customHeight="1" x14ac:dyDescent="0.2"/>
    <row r="21023" ht="12.75" customHeight="1" x14ac:dyDescent="0.2"/>
    <row r="21024" ht="12.75" customHeight="1" x14ac:dyDescent="0.2"/>
    <row r="21025" ht="12.75" customHeight="1" x14ac:dyDescent="0.2"/>
    <row r="21026" ht="12.75" customHeight="1" x14ac:dyDescent="0.2"/>
    <row r="21027" ht="12.75" customHeight="1" x14ac:dyDescent="0.2"/>
    <row r="21028" ht="12.75" customHeight="1" x14ac:dyDescent="0.2"/>
    <row r="21029" ht="12.75" customHeight="1" x14ac:dyDescent="0.2"/>
    <row r="21030" ht="12.75" customHeight="1" x14ac:dyDescent="0.2"/>
    <row r="21031" ht="12.75" customHeight="1" x14ac:dyDescent="0.2"/>
    <row r="21032" ht="12.75" customHeight="1" x14ac:dyDescent="0.2"/>
    <row r="21033" ht="12.75" customHeight="1" x14ac:dyDescent="0.2"/>
    <row r="21034" ht="12.75" customHeight="1" x14ac:dyDescent="0.2"/>
    <row r="21035" ht="12.75" customHeight="1" x14ac:dyDescent="0.2"/>
    <row r="21036" ht="12.75" customHeight="1" x14ac:dyDescent="0.2"/>
    <row r="21037" ht="12.75" customHeight="1" x14ac:dyDescent="0.2"/>
    <row r="21038" ht="12.75" customHeight="1" x14ac:dyDescent="0.2"/>
    <row r="21039" ht="12.75" customHeight="1" x14ac:dyDescent="0.2"/>
    <row r="21040" ht="12.75" customHeight="1" x14ac:dyDescent="0.2"/>
    <row r="21041" ht="12.75" customHeight="1" x14ac:dyDescent="0.2"/>
    <row r="21042" ht="12.75" customHeight="1" x14ac:dyDescent="0.2"/>
    <row r="21043" ht="12.75" customHeight="1" x14ac:dyDescent="0.2"/>
    <row r="21044" ht="12.75" customHeight="1" x14ac:dyDescent="0.2"/>
    <row r="21045" ht="12.75" customHeight="1" x14ac:dyDescent="0.2"/>
    <row r="21046" ht="12.75" customHeight="1" x14ac:dyDescent="0.2"/>
    <row r="21047" ht="12.75" customHeight="1" x14ac:dyDescent="0.2"/>
    <row r="21048" ht="12.75" customHeight="1" x14ac:dyDescent="0.2"/>
    <row r="21049" ht="12.75" customHeight="1" x14ac:dyDescent="0.2"/>
    <row r="21050" ht="12.75" customHeight="1" x14ac:dyDescent="0.2"/>
    <row r="21051" ht="12.75" customHeight="1" x14ac:dyDescent="0.2"/>
    <row r="21052" ht="12.75" customHeight="1" x14ac:dyDescent="0.2"/>
    <row r="21053" ht="12.75" customHeight="1" x14ac:dyDescent="0.2"/>
    <row r="21054" ht="12.75" customHeight="1" x14ac:dyDescent="0.2"/>
    <row r="21055" ht="12.75" customHeight="1" x14ac:dyDescent="0.2"/>
    <row r="21056" ht="12.75" customHeight="1" x14ac:dyDescent="0.2"/>
    <row r="21057" ht="12.75" customHeight="1" x14ac:dyDescent="0.2"/>
    <row r="21058" ht="12.75" customHeight="1" x14ac:dyDescent="0.2"/>
    <row r="21059" ht="12.75" customHeight="1" x14ac:dyDescent="0.2"/>
    <row r="21060" ht="12.75" customHeight="1" x14ac:dyDescent="0.2"/>
    <row r="21061" ht="12.75" customHeight="1" x14ac:dyDescent="0.2"/>
    <row r="21062" ht="12.75" customHeight="1" x14ac:dyDescent="0.2"/>
    <row r="21063" ht="12.75" customHeight="1" x14ac:dyDescent="0.2"/>
    <row r="21064" ht="12.75" customHeight="1" x14ac:dyDescent="0.2"/>
    <row r="21065" ht="12.75" customHeight="1" x14ac:dyDescent="0.2"/>
    <row r="21066" ht="12.75" customHeight="1" x14ac:dyDescent="0.2"/>
    <row r="21067" ht="12.75" customHeight="1" x14ac:dyDescent="0.2"/>
    <row r="21068" ht="12.75" customHeight="1" x14ac:dyDescent="0.2"/>
    <row r="21069" ht="12.75" customHeight="1" x14ac:dyDescent="0.2"/>
    <row r="21070" ht="12.75" customHeight="1" x14ac:dyDescent="0.2"/>
    <row r="21071" ht="12.75" customHeight="1" x14ac:dyDescent="0.2"/>
    <row r="21072" ht="12.75" customHeight="1" x14ac:dyDescent="0.2"/>
    <row r="21073" ht="12.75" customHeight="1" x14ac:dyDescent="0.2"/>
    <row r="21074" ht="12.75" customHeight="1" x14ac:dyDescent="0.2"/>
    <row r="21075" ht="12.75" customHeight="1" x14ac:dyDescent="0.2"/>
    <row r="21076" ht="12.75" customHeight="1" x14ac:dyDescent="0.2"/>
    <row r="21077" ht="12.75" customHeight="1" x14ac:dyDescent="0.2"/>
    <row r="21078" ht="12.75" customHeight="1" x14ac:dyDescent="0.2"/>
    <row r="21079" ht="12.75" customHeight="1" x14ac:dyDescent="0.2"/>
    <row r="21080" ht="12.75" customHeight="1" x14ac:dyDescent="0.2"/>
    <row r="21081" ht="12.75" customHeight="1" x14ac:dyDescent="0.2"/>
    <row r="21082" ht="12.75" customHeight="1" x14ac:dyDescent="0.2"/>
    <row r="21083" ht="12.75" customHeight="1" x14ac:dyDescent="0.2"/>
    <row r="21084" ht="12.75" customHeight="1" x14ac:dyDescent="0.2"/>
    <row r="21085" ht="12.75" customHeight="1" x14ac:dyDescent="0.2"/>
    <row r="21086" ht="12.75" customHeight="1" x14ac:dyDescent="0.2"/>
    <row r="21087" ht="12.75" customHeight="1" x14ac:dyDescent="0.2"/>
    <row r="21088" ht="12.75" customHeight="1" x14ac:dyDescent="0.2"/>
    <row r="21089" ht="12.75" customHeight="1" x14ac:dyDescent="0.2"/>
    <row r="21090" ht="12.75" customHeight="1" x14ac:dyDescent="0.2"/>
    <row r="21091" ht="12.75" customHeight="1" x14ac:dyDescent="0.2"/>
    <row r="21092" ht="12.75" customHeight="1" x14ac:dyDescent="0.2"/>
    <row r="21093" ht="12.75" customHeight="1" x14ac:dyDescent="0.2"/>
    <row r="21094" ht="12.75" customHeight="1" x14ac:dyDescent="0.2"/>
    <row r="21095" ht="12.75" customHeight="1" x14ac:dyDescent="0.2"/>
    <row r="21096" ht="12.75" customHeight="1" x14ac:dyDescent="0.2"/>
    <row r="21097" ht="12.75" customHeight="1" x14ac:dyDescent="0.2"/>
    <row r="21098" ht="12.75" customHeight="1" x14ac:dyDescent="0.2"/>
    <row r="21099" ht="12.75" customHeight="1" x14ac:dyDescent="0.2"/>
    <row r="21100" ht="12.75" customHeight="1" x14ac:dyDescent="0.2"/>
    <row r="21101" ht="12.75" customHeight="1" x14ac:dyDescent="0.2"/>
    <row r="21102" ht="12.75" customHeight="1" x14ac:dyDescent="0.2"/>
    <row r="21103" ht="12.75" customHeight="1" x14ac:dyDescent="0.2"/>
    <row r="21104" ht="12.75" customHeight="1" x14ac:dyDescent="0.2"/>
    <row r="21105" ht="12.75" customHeight="1" x14ac:dyDescent="0.2"/>
    <row r="21106" ht="12.75" customHeight="1" x14ac:dyDescent="0.2"/>
    <row r="21107" ht="12.75" customHeight="1" x14ac:dyDescent="0.2"/>
    <row r="21108" ht="12.75" customHeight="1" x14ac:dyDescent="0.2"/>
    <row r="21109" ht="12.75" customHeight="1" x14ac:dyDescent="0.2"/>
    <row r="21110" ht="12.75" customHeight="1" x14ac:dyDescent="0.2"/>
    <row r="21111" ht="12.75" customHeight="1" x14ac:dyDescent="0.2"/>
    <row r="21112" ht="12.75" customHeight="1" x14ac:dyDescent="0.2"/>
    <row r="21113" ht="12.75" customHeight="1" x14ac:dyDescent="0.2"/>
    <row r="21114" ht="12.75" customHeight="1" x14ac:dyDescent="0.2"/>
    <row r="21115" ht="12.75" customHeight="1" x14ac:dyDescent="0.2"/>
    <row r="21116" ht="12.75" customHeight="1" x14ac:dyDescent="0.2"/>
    <row r="21117" ht="12.75" customHeight="1" x14ac:dyDescent="0.2"/>
    <row r="21118" ht="12.75" customHeight="1" x14ac:dyDescent="0.2"/>
    <row r="21119" ht="12.75" customHeight="1" x14ac:dyDescent="0.2"/>
    <row r="21120" ht="12.75" customHeight="1" x14ac:dyDescent="0.2"/>
    <row r="21121" ht="12.75" customHeight="1" x14ac:dyDescent="0.2"/>
    <row r="21122" ht="12.75" customHeight="1" x14ac:dyDescent="0.2"/>
    <row r="21123" ht="12.75" customHeight="1" x14ac:dyDescent="0.2"/>
    <row r="21124" ht="12.75" customHeight="1" x14ac:dyDescent="0.2"/>
    <row r="21125" ht="12.75" customHeight="1" x14ac:dyDescent="0.2"/>
    <row r="21126" ht="12.75" customHeight="1" x14ac:dyDescent="0.2"/>
    <row r="21127" ht="12.75" customHeight="1" x14ac:dyDescent="0.2"/>
    <row r="21128" ht="12.75" customHeight="1" x14ac:dyDescent="0.2"/>
    <row r="21129" ht="12.75" customHeight="1" x14ac:dyDescent="0.2"/>
    <row r="21130" ht="12.75" customHeight="1" x14ac:dyDescent="0.2"/>
    <row r="21131" ht="12.75" customHeight="1" x14ac:dyDescent="0.2"/>
    <row r="21132" ht="12.75" customHeight="1" x14ac:dyDescent="0.2"/>
    <row r="21133" ht="12.75" customHeight="1" x14ac:dyDescent="0.2"/>
    <row r="21134" ht="12.75" customHeight="1" x14ac:dyDescent="0.2"/>
    <row r="21135" ht="12.75" customHeight="1" x14ac:dyDescent="0.2"/>
    <row r="21136" ht="12.75" customHeight="1" x14ac:dyDescent="0.2"/>
    <row r="21137" ht="12.75" customHeight="1" x14ac:dyDescent="0.2"/>
    <row r="21138" ht="12.75" customHeight="1" x14ac:dyDescent="0.2"/>
    <row r="21139" ht="12.75" customHeight="1" x14ac:dyDescent="0.2"/>
    <row r="21140" ht="12.75" customHeight="1" x14ac:dyDescent="0.2"/>
    <row r="21141" ht="12.75" customHeight="1" x14ac:dyDescent="0.2"/>
    <row r="21142" ht="12.75" customHeight="1" x14ac:dyDescent="0.2"/>
    <row r="21143" ht="12.75" customHeight="1" x14ac:dyDescent="0.2"/>
    <row r="21144" ht="12.75" customHeight="1" x14ac:dyDescent="0.2"/>
    <row r="21145" ht="12.75" customHeight="1" x14ac:dyDescent="0.2"/>
    <row r="21146" ht="12.75" customHeight="1" x14ac:dyDescent="0.2"/>
    <row r="21147" ht="12.75" customHeight="1" x14ac:dyDescent="0.2"/>
    <row r="21148" ht="12.75" customHeight="1" x14ac:dyDescent="0.2"/>
    <row r="21149" ht="12.75" customHeight="1" x14ac:dyDescent="0.2"/>
    <row r="21150" ht="12.75" customHeight="1" x14ac:dyDescent="0.2"/>
    <row r="21151" ht="12.75" customHeight="1" x14ac:dyDescent="0.2"/>
    <row r="21152" ht="12.75" customHeight="1" x14ac:dyDescent="0.2"/>
    <row r="21153" ht="12.75" customHeight="1" x14ac:dyDescent="0.2"/>
    <row r="21154" ht="12.75" customHeight="1" x14ac:dyDescent="0.2"/>
    <row r="21155" ht="12.75" customHeight="1" x14ac:dyDescent="0.2"/>
    <row r="21156" ht="12.75" customHeight="1" x14ac:dyDescent="0.2"/>
    <row r="21157" ht="12.75" customHeight="1" x14ac:dyDescent="0.2"/>
    <row r="21158" ht="12.75" customHeight="1" x14ac:dyDescent="0.2"/>
    <row r="21159" ht="12.75" customHeight="1" x14ac:dyDescent="0.2"/>
    <row r="21160" ht="12.75" customHeight="1" x14ac:dyDescent="0.2"/>
    <row r="21161" ht="12.75" customHeight="1" x14ac:dyDescent="0.2"/>
    <row r="21162" ht="12.75" customHeight="1" x14ac:dyDescent="0.2"/>
    <row r="21163" ht="12.75" customHeight="1" x14ac:dyDescent="0.2"/>
    <row r="21164" ht="12.75" customHeight="1" x14ac:dyDescent="0.2"/>
    <row r="21165" ht="12.75" customHeight="1" x14ac:dyDescent="0.2"/>
    <row r="21166" ht="12.75" customHeight="1" x14ac:dyDescent="0.2"/>
    <row r="21167" ht="12.75" customHeight="1" x14ac:dyDescent="0.2"/>
    <row r="21168" ht="12.75" customHeight="1" x14ac:dyDescent="0.2"/>
    <row r="21169" ht="12.75" customHeight="1" x14ac:dyDescent="0.2"/>
    <row r="21170" ht="12.75" customHeight="1" x14ac:dyDescent="0.2"/>
    <row r="21171" ht="12.75" customHeight="1" x14ac:dyDescent="0.2"/>
    <row r="21172" ht="12.75" customHeight="1" x14ac:dyDescent="0.2"/>
    <row r="21173" ht="12.75" customHeight="1" x14ac:dyDescent="0.2"/>
    <row r="21174" ht="12.75" customHeight="1" x14ac:dyDescent="0.2"/>
    <row r="21175" ht="12.75" customHeight="1" x14ac:dyDescent="0.2"/>
    <row r="21176" ht="12.75" customHeight="1" x14ac:dyDescent="0.2"/>
    <row r="21177" ht="12.75" customHeight="1" x14ac:dyDescent="0.2"/>
    <row r="21178" ht="12.75" customHeight="1" x14ac:dyDescent="0.2"/>
    <row r="21179" ht="12.75" customHeight="1" x14ac:dyDescent="0.2"/>
    <row r="21180" ht="12.75" customHeight="1" x14ac:dyDescent="0.2"/>
    <row r="21181" ht="12.75" customHeight="1" x14ac:dyDescent="0.2"/>
    <row r="21182" ht="12.75" customHeight="1" x14ac:dyDescent="0.2"/>
    <row r="21183" ht="12.75" customHeight="1" x14ac:dyDescent="0.2"/>
    <row r="21184" ht="12.75" customHeight="1" x14ac:dyDescent="0.2"/>
    <row r="21185" ht="12.75" customHeight="1" x14ac:dyDescent="0.2"/>
    <row r="21186" ht="12.75" customHeight="1" x14ac:dyDescent="0.2"/>
    <row r="21187" ht="12.75" customHeight="1" x14ac:dyDescent="0.2"/>
    <row r="21188" ht="12.75" customHeight="1" x14ac:dyDescent="0.2"/>
    <row r="21189" ht="12.75" customHeight="1" x14ac:dyDescent="0.2"/>
    <row r="21190" ht="12.75" customHeight="1" x14ac:dyDescent="0.2"/>
    <row r="21191" ht="12.75" customHeight="1" x14ac:dyDescent="0.2"/>
    <row r="21192" ht="12.75" customHeight="1" x14ac:dyDescent="0.2"/>
    <row r="21193" ht="12.75" customHeight="1" x14ac:dyDescent="0.2"/>
    <row r="21194" ht="12.75" customHeight="1" x14ac:dyDescent="0.2"/>
    <row r="21195" ht="12.75" customHeight="1" x14ac:dyDescent="0.2"/>
    <row r="21196" ht="12.75" customHeight="1" x14ac:dyDescent="0.2"/>
    <row r="21197" ht="12.75" customHeight="1" x14ac:dyDescent="0.2"/>
    <row r="21198" ht="12.75" customHeight="1" x14ac:dyDescent="0.2"/>
    <row r="21199" ht="12.75" customHeight="1" x14ac:dyDescent="0.2"/>
    <row r="21200" ht="12.75" customHeight="1" x14ac:dyDescent="0.2"/>
    <row r="21201" ht="12.75" customHeight="1" x14ac:dyDescent="0.2"/>
    <row r="21202" ht="12.75" customHeight="1" x14ac:dyDescent="0.2"/>
    <row r="21203" ht="12.75" customHeight="1" x14ac:dyDescent="0.2"/>
    <row r="21204" ht="12.75" customHeight="1" x14ac:dyDescent="0.2"/>
    <row r="21205" ht="12.75" customHeight="1" x14ac:dyDescent="0.2"/>
    <row r="21206" ht="12.75" customHeight="1" x14ac:dyDescent="0.2"/>
    <row r="21207" ht="12.75" customHeight="1" x14ac:dyDescent="0.2"/>
    <row r="21208" ht="12.75" customHeight="1" x14ac:dyDescent="0.2"/>
    <row r="21209" ht="12.75" customHeight="1" x14ac:dyDescent="0.2"/>
    <row r="21210" ht="12.75" customHeight="1" x14ac:dyDescent="0.2"/>
    <row r="21211" ht="12.75" customHeight="1" x14ac:dyDescent="0.2"/>
    <row r="21212" ht="12.75" customHeight="1" x14ac:dyDescent="0.2"/>
    <row r="21213" ht="12.75" customHeight="1" x14ac:dyDescent="0.2"/>
    <row r="21214" ht="12.75" customHeight="1" x14ac:dyDescent="0.2"/>
    <row r="21215" ht="12.75" customHeight="1" x14ac:dyDescent="0.2"/>
    <row r="21216" ht="12.75" customHeight="1" x14ac:dyDescent="0.2"/>
    <row r="21217" ht="12.75" customHeight="1" x14ac:dyDescent="0.2"/>
    <row r="21218" ht="12.75" customHeight="1" x14ac:dyDescent="0.2"/>
    <row r="21219" ht="12.75" customHeight="1" x14ac:dyDescent="0.2"/>
    <row r="21220" ht="12.75" customHeight="1" x14ac:dyDescent="0.2"/>
    <row r="21221" ht="12.75" customHeight="1" x14ac:dyDescent="0.2"/>
    <row r="21222" ht="12.75" customHeight="1" x14ac:dyDescent="0.2"/>
    <row r="21223" ht="12.75" customHeight="1" x14ac:dyDescent="0.2"/>
    <row r="21224" ht="12.75" customHeight="1" x14ac:dyDescent="0.2"/>
    <row r="21225" ht="12.75" customHeight="1" x14ac:dyDescent="0.2"/>
    <row r="21226" ht="12.75" customHeight="1" x14ac:dyDescent="0.2"/>
    <row r="21227" ht="12.75" customHeight="1" x14ac:dyDescent="0.2"/>
    <row r="21228" ht="12.75" customHeight="1" x14ac:dyDescent="0.2"/>
    <row r="21229" ht="12.75" customHeight="1" x14ac:dyDescent="0.2"/>
    <row r="21230" ht="12.75" customHeight="1" x14ac:dyDescent="0.2"/>
    <row r="21231" ht="12.75" customHeight="1" x14ac:dyDescent="0.2"/>
    <row r="21232" ht="12.75" customHeight="1" x14ac:dyDescent="0.2"/>
    <row r="21233" ht="12.75" customHeight="1" x14ac:dyDescent="0.2"/>
    <row r="21234" ht="12.75" customHeight="1" x14ac:dyDescent="0.2"/>
    <row r="21235" ht="12.75" customHeight="1" x14ac:dyDescent="0.2"/>
    <row r="21236" ht="12.75" customHeight="1" x14ac:dyDescent="0.2"/>
    <row r="21237" ht="12.75" customHeight="1" x14ac:dyDescent="0.2"/>
    <row r="21238" ht="12.75" customHeight="1" x14ac:dyDescent="0.2"/>
    <row r="21239" ht="12.75" customHeight="1" x14ac:dyDescent="0.2"/>
    <row r="21240" ht="12.75" customHeight="1" x14ac:dyDescent="0.2"/>
    <row r="21241" ht="12.75" customHeight="1" x14ac:dyDescent="0.2"/>
    <row r="21242" ht="12.75" customHeight="1" x14ac:dyDescent="0.2"/>
    <row r="21243" ht="12.75" customHeight="1" x14ac:dyDescent="0.2"/>
    <row r="21244" ht="12.75" customHeight="1" x14ac:dyDescent="0.2"/>
    <row r="21245" ht="12.75" customHeight="1" x14ac:dyDescent="0.2"/>
    <row r="21246" ht="12.75" customHeight="1" x14ac:dyDescent="0.2"/>
    <row r="21247" ht="12.75" customHeight="1" x14ac:dyDescent="0.2"/>
    <row r="21248" ht="12.75" customHeight="1" x14ac:dyDescent="0.2"/>
    <row r="21249" ht="12.75" customHeight="1" x14ac:dyDescent="0.2"/>
    <row r="21250" ht="12.75" customHeight="1" x14ac:dyDescent="0.2"/>
    <row r="21251" ht="12.75" customHeight="1" x14ac:dyDescent="0.2"/>
    <row r="21252" ht="12.75" customHeight="1" x14ac:dyDescent="0.2"/>
    <row r="21253" ht="12.75" customHeight="1" x14ac:dyDescent="0.2"/>
    <row r="21254" ht="12.75" customHeight="1" x14ac:dyDescent="0.2"/>
    <row r="21255" ht="12.75" customHeight="1" x14ac:dyDescent="0.2"/>
    <row r="21256" ht="12.75" customHeight="1" x14ac:dyDescent="0.2"/>
    <row r="21257" ht="12.75" customHeight="1" x14ac:dyDescent="0.2"/>
    <row r="21258" ht="12.75" customHeight="1" x14ac:dyDescent="0.2"/>
    <row r="21259" ht="12.75" customHeight="1" x14ac:dyDescent="0.2"/>
    <row r="21260" ht="12.75" customHeight="1" x14ac:dyDescent="0.2"/>
    <row r="21261" ht="12.75" customHeight="1" x14ac:dyDescent="0.2"/>
    <row r="21262" ht="12.75" customHeight="1" x14ac:dyDescent="0.2"/>
    <row r="21263" ht="12.75" customHeight="1" x14ac:dyDescent="0.2"/>
    <row r="21264" ht="12.75" customHeight="1" x14ac:dyDescent="0.2"/>
    <row r="21265" ht="12.75" customHeight="1" x14ac:dyDescent="0.2"/>
    <row r="21266" ht="12.75" customHeight="1" x14ac:dyDescent="0.2"/>
    <row r="21267" ht="12.75" customHeight="1" x14ac:dyDescent="0.2"/>
    <row r="21268" ht="12.75" customHeight="1" x14ac:dyDescent="0.2"/>
    <row r="21269" ht="12.75" customHeight="1" x14ac:dyDescent="0.2"/>
    <row r="21270" ht="12.75" customHeight="1" x14ac:dyDescent="0.2"/>
    <row r="21271" ht="12.75" customHeight="1" x14ac:dyDescent="0.2"/>
    <row r="21272" ht="12.75" customHeight="1" x14ac:dyDescent="0.2"/>
    <row r="21273" ht="12.75" customHeight="1" x14ac:dyDescent="0.2"/>
    <row r="21274" ht="12.75" customHeight="1" x14ac:dyDescent="0.2"/>
    <row r="21275" ht="12.75" customHeight="1" x14ac:dyDescent="0.2"/>
    <row r="21276" ht="12.75" customHeight="1" x14ac:dyDescent="0.2"/>
    <row r="21277" ht="12.75" customHeight="1" x14ac:dyDescent="0.2"/>
    <row r="21278" ht="12.75" customHeight="1" x14ac:dyDescent="0.2"/>
    <row r="21279" ht="12.75" customHeight="1" x14ac:dyDescent="0.2"/>
    <row r="21280" ht="12.75" customHeight="1" x14ac:dyDescent="0.2"/>
    <row r="21281" ht="12.75" customHeight="1" x14ac:dyDescent="0.2"/>
    <row r="21282" ht="12.75" customHeight="1" x14ac:dyDescent="0.2"/>
    <row r="21283" ht="12.75" customHeight="1" x14ac:dyDescent="0.2"/>
    <row r="21284" ht="12.75" customHeight="1" x14ac:dyDescent="0.2"/>
    <row r="21285" ht="12.75" customHeight="1" x14ac:dyDescent="0.2"/>
    <row r="21286" ht="12.75" customHeight="1" x14ac:dyDescent="0.2"/>
    <row r="21287" ht="12.75" customHeight="1" x14ac:dyDescent="0.2"/>
    <row r="21288" ht="12.75" customHeight="1" x14ac:dyDescent="0.2"/>
    <row r="21289" ht="12.75" customHeight="1" x14ac:dyDescent="0.2"/>
    <row r="21290" ht="12.75" customHeight="1" x14ac:dyDescent="0.2"/>
    <row r="21291" ht="12.75" customHeight="1" x14ac:dyDescent="0.2"/>
    <row r="21292" ht="12.75" customHeight="1" x14ac:dyDescent="0.2"/>
    <row r="21293" ht="12.75" customHeight="1" x14ac:dyDescent="0.2"/>
    <row r="21294" ht="12.75" customHeight="1" x14ac:dyDescent="0.2"/>
    <row r="21295" ht="12.75" customHeight="1" x14ac:dyDescent="0.2"/>
    <row r="21296" ht="12.75" customHeight="1" x14ac:dyDescent="0.2"/>
    <row r="21297" ht="12.75" customHeight="1" x14ac:dyDescent="0.2"/>
    <row r="21298" ht="12.75" customHeight="1" x14ac:dyDescent="0.2"/>
    <row r="21299" ht="12.75" customHeight="1" x14ac:dyDescent="0.2"/>
    <row r="21300" ht="12.75" customHeight="1" x14ac:dyDescent="0.2"/>
    <row r="21301" ht="12.75" customHeight="1" x14ac:dyDescent="0.2"/>
    <row r="21302" ht="12.75" customHeight="1" x14ac:dyDescent="0.2"/>
    <row r="21303" ht="12.75" customHeight="1" x14ac:dyDescent="0.2"/>
    <row r="21304" ht="12.75" customHeight="1" x14ac:dyDescent="0.2"/>
    <row r="21305" ht="12.75" customHeight="1" x14ac:dyDescent="0.2"/>
    <row r="21306" ht="12.75" customHeight="1" x14ac:dyDescent="0.2"/>
    <row r="21307" ht="12.75" customHeight="1" x14ac:dyDescent="0.2"/>
    <row r="21308" ht="12.75" customHeight="1" x14ac:dyDescent="0.2"/>
    <row r="21309" ht="12.75" customHeight="1" x14ac:dyDescent="0.2"/>
    <row r="21310" ht="12.75" customHeight="1" x14ac:dyDescent="0.2"/>
    <row r="21311" ht="12.75" customHeight="1" x14ac:dyDescent="0.2"/>
    <row r="21312" ht="12.75" customHeight="1" x14ac:dyDescent="0.2"/>
    <row r="21313" ht="12.75" customHeight="1" x14ac:dyDescent="0.2"/>
    <row r="21314" ht="12.75" customHeight="1" x14ac:dyDescent="0.2"/>
    <row r="21315" ht="12.75" customHeight="1" x14ac:dyDescent="0.2"/>
    <row r="21316" ht="12.75" customHeight="1" x14ac:dyDescent="0.2"/>
    <row r="21317" ht="12.75" customHeight="1" x14ac:dyDescent="0.2"/>
    <row r="21318" ht="12.75" customHeight="1" x14ac:dyDescent="0.2"/>
    <row r="21319" ht="12.75" customHeight="1" x14ac:dyDescent="0.2"/>
    <row r="21320" ht="12.75" customHeight="1" x14ac:dyDescent="0.2"/>
    <row r="21321" ht="12.75" customHeight="1" x14ac:dyDescent="0.2"/>
    <row r="21322" ht="12.75" customHeight="1" x14ac:dyDescent="0.2"/>
    <row r="21323" ht="12.75" customHeight="1" x14ac:dyDescent="0.2"/>
    <row r="21324" ht="12.75" customHeight="1" x14ac:dyDescent="0.2"/>
    <row r="21325" ht="12.75" customHeight="1" x14ac:dyDescent="0.2"/>
    <row r="21326" ht="12.75" customHeight="1" x14ac:dyDescent="0.2"/>
    <row r="21327" ht="12.75" customHeight="1" x14ac:dyDescent="0.2"/>
    <row r="21328" ht="12.75" customHeight="1" x14ac:dyDescent="0.2"/>
    <row r="21329" ht="12.75" customHeight="1" x14ac:dyDescent="0.2"/>
    <row r="21330" ht="12.75" customHeight="1" x14ac:dyDescent="0.2"/>
    <row r="21331" ht="12.75" customHeight="1" x14ac:dyDescent="0.2"/>
    <row r="21332" ht="12.75" customHeight="1" x14ac:dyDescent="0.2"/>
    <row r="21333" ht="12.75" customHeight="1" x14ac:dyDescent="0.2"/>
    <row r="21334" ht="12.75" customHeight="1" x14ac:dyDescent="0.2"/>
    <row r="21335" ht="12.75" customHeight="1" x14ac:dyDescent="0.2"/>
    <row r="21336" ht="12.75" customHeight="1" x14ac:dyDescent="0.2"/>
    <row r="21337" ht="12.75" customHeight="1" x14ac:dyDescent="0.2"/>
    <row r="21338" ht="12.75" customHeight="1" x14ac:dyDescent="0.2"/>
    <row r="21339" ht="12.75" customHeight="1" x14ac:dyDescent="0.2"/>
    <row r="21340" ht="12.75" customHeight="1" x14ac:dyDescent="0.2"/>
    <row r="21341" ht="12.75" customHeight="1" x14ac:dyDescent="0.2"/>
    <row r="21342" ht="12.75" customHeight="1" x14ac:dyDescent="0.2"/>
    <row r="21343" ht="12.75" customHeight="1" x14ac:dyDescent="0.2"/>
    <row r="21344" ht="12.75" customHeight="1" x14ac:dyDescent="0.2"/>
    <row r="21345" ht="12.75" customHeight="1" x14ac:dyDescent="0.2"/>
    <row r="21346" ht="12.75" customHeight="1" x14ac:dyDescent="0.2"/>
    <row r="21347" ht="12.75" customHeight="1" x14ac:dyDescent="0.2"/>
    <row r="21348" ht="12.75" customHeight="1" x14ac:dyDescent="0.2"/>
    <row r="21349" ht="12.75" customHeight="1" x14ac:dyDescent="0.2"/>
    <row r="21350" ht="12.75" customHeight="1" x14ac:dyDescent="0.2"/>
    <row r="21351" ht="12.75" customHeight="1" x14ac:dyDescent="0.2"/>
    <row r="21352" ht="12.75" customHeight="1" x14ac:dyDescent="0.2"/>
    <row r="21353" ht="12.75" customHeight="1" x14ac:dyDescent="0.2"/>
    <row r="21354" ht="12.75" customHeight="1" x14ac:dyDescent="0.2"/>
    <row r="21355" ht="12.75" customHeight="1" x14ac:dyDescent="0.2"/>
    <row r="21356" ht="12.75" customHeight="1" x14ac:dyDescent="0.2"/>
    <row r="21357" ht="12.75" customHeight="1" x14ac:dyDescent="0.2"/>
    <row r="21358" ht="12.75" customHeight="1" x14ac:dyDescent="0.2"/>
    <row r="21359" ht="12.75" customHeight="1" x14ac:dyDescent="0.2"/>
    <row r="21360" ht="12.75" customHeight="1" x14ac:dyDescent="0.2"/>
    <row r="21361" ht="12.75" customHeight="1" x14ac:dyDescent="0.2"/>
    <row r="21362" ht="12.75" customHeight="1" x14ac:dyDescent="0.2"/>
    <row r="21363" ht="12.75" customHeight="1" x14ac:dyDescent="0.2"/>
    <row r="21364" ht="12.75" customHeight="1" x14ac:dyDescent="0.2"/>
    <row r="21365" ht="12.75" customHeight="1" x14ac:dyDescent="0.2"/>
    <row r="21366" ht="12.75" customHeight="1" x14ac:dyDescent="0.2"/>
    <row r="21367" ht="12.75" customHeight="1" x14ac:dyDescent="0.2"/>
    <row r="21368" ht="12.75" customHeight="1" x14ac:dyDescent="0.2"/>
    <row r="21369" ht="12.75" customHeight="1" x14ac:dyDescent="0.2"/>
    <row r="21370" ht="12.75" customHeight="1" x14ac:dyDescent="0.2"/>
    <row r="21371" ht="12.75" customHeight="1" x14ac:dyDescent="0.2"/>
    <row r="21372" ht="12.75" customHeight="1" x14ac:dyDescent="0.2"/>
    <row r="21373" ht="12.75" customHeight="1" x14ac:dyDescent="0.2"/>
    <row r="21374" ht="12.75" customHeight="1" x14ac:dyDescent="0.2"/>
    <row r="21375" ht="12.75" customHeight="1" x14ac:dyDescent="0.2"/>
    <row r="21376" ht="12.75" customHeight="1" x14ac:dyDescent="0.2"/>
    <row r="21377" ht="12.75" customHeight="1" x14ac:dyDescent="0.2"/>
    <row r="21378" ht="12.75" customHeight="1" x14ac:dyDescent="0.2"/>
    <row r="21379" ht="12.75" customHeight="1" x14ac:dyDescent="0.2"/>
    <row r="21380" ht="12.75" customHeight="1" x14ac:dyDescent="0.2"/>
    <row r="21381" ht="12.75" customHeight="1" x14ac:dyDescent="0.2"/>
    <row r="21382" ht="12.75" customHeight="1" x14ac:dyDescent="0.2"/>
    <row r="21383" ht="12.75" customHeight="1" x14ac:dyDescent="0.2"/>
    <row r="21384" ht="12.75" customHeight="1" x14ac:dyDescent="0.2"/>
    <row r="21385" ht="12.75" customHeight="1" x14ac:dyDescent="0.2"/>
    <row r="21386" ht="12.75" customHeight="1" x14ac:dyDescent="0.2"/>
    <row r="21387" ht="12.75" customHeight="1" x14ac:dyDescent="0.2"/>
    <row r="21388" ht="12.75" customHeight="1" x14ac:dyDescent="0.2"/>
    <row r="21389" ht="12.75" customHeight="1" x14ac:dyDescent="0.2"/>
    <row r="21390" ht="12.75" customHeight="1" x14ac:dyDescent="0.2"/>
    <row r="21391" ht="12.75" customHeight="1" x14ac:dyDescent="0.2"/>
    <row r="21392" ht="12.75" customHeight="1" x14ac:dyDescent="0.2"/>
    <row r="21393" ht="12.75" customHeight="1" x14ac:dyDescent="0.2"/>
    <row r="21394" ht="12.75" customHeight="1" x14ac:dyDescent="0.2"/>
    <row r="21395" ht="12.75" customHeight="1" x14ac:dyDescent="0.2"/>
    <row r="21396" ht="12.75" customHeight="1" x14ac:dyDescent="0.2"/>
    <row r="21397" ht="12.75" customHeight="1" x14ac:dyDescent="0.2"/>
    <row r="21398" ht="12.75" customHeight="1" x14ac:dyDescent="0.2"/>
    <row r="21399" ht="12.75" customHeight="1" x14ac:dyDescent="0.2"/>
    <row r="21400" ht="12.75" customHeight="1" x14ac:dyDescent="0.2"/>
    <row r="21401" ht="12.75" customHeight="1" x14ac:dyDescent="0.2"/>
    <row r="21402" ht="12.75" customHeight="1" x14ac:dyDescent="0.2"/>
    <row r="21403" ht="12.75" customHeight="1" x14ac:dyDescent="0.2"/>
    <row r="21404" ht="12.75" customHeight="1" x14ac:dyDescent="0.2"/>
    <row r="21405" ht="12.75" customHeight="1" x14ac:dyDescent="0.2"/>
    <row r="21406" ht="12.75" customHeight="1" x14ac:dyDescent="0.2"/>
    <row r="21407" ht="12.75" customHeight="1" x14ac:dyDescent="0.2"/>
    <row r="21408" ht="12.75" customHeight="1" x14ac:dyDescent="0.2"/>
    <row r="21409" ht="12.75" customHeight="1" x14ac:dyDescent="0.2"/>
    <row r="21410" ht="12.75" customHeight="1" x14ac:dyDescent="0.2"/>
    <row r="21411" ht="12.75" customHeight="1" x14ac:dyDescent="0.2"/>
    <row r="21412" ht="12.75" customHeight="1" x14ac:dyDescent="0.2"/>
    <row r="21413" ht="12.75" customHeight="1" x14ac:dyDescent="0.2"/>
    <row r="21414" ht="12.75" customHeight="1" x14ac:dyDescent="0.2"/>
    <row r="21415" ht="12.75" customHeight="1" x14ac:dyDescent="0.2"/>
    <row r="21416" ht="12.75" customHeight="1" x14ac:dyDescent="0.2"/>
    <row r="21417" ht="12.75" customHeight="1" x14ac:dyDescent="0.2"/>
    <row r="21418" ht="12.75" customHeight="1" x14ac:dyDescent="0.2"/>
    <row r="21419" ht="12.75" customHeight="1" x14ac:dyDescent="0.2"/>
    <row r="21420" ht="12.75" customHeight="1" x14ac:dyDescent="0.2"/>
    <row r="21421" ht="12.75" customHeight="1" x14ac:dyDescent="0.2"/>
    <row r="21422" ht="12.75" customHeight="1" x14ac:dyDescent="0.2"/>
    <row r="21423" ht="12.75" customHeight="1" x14ac:dyDescent="0.2"/>
    <row r="21424" ht="12.75" customHeight="1" x14ac:dyDescent="0.2"/>
    <row r="21425" ht="12.75" customHeight="1" x14ac:dyDescent="0.2"/>
    <row r="21426" ht="12.75" customHeight="1" x14ac:dyDescent="0.2"/>
    <row r="21427" ht="12.75" customHeight="1" x14ac:dyDescent="0.2"/>
    <row r="21428" ht="12.75" customHeight="1" x14ac:dyDescent="0.2"/>
    <row r="21429" ht="12.75" customHeight="1" x14ac:dyDescent="0.2"/>
    <row r="21430" ht="12.75" customHeight="1" x14ac:dyDescent="0.2"/>
    <row r="21431" ht="12.75" customHeight="1" x14ac:dyDescent="0.2"/>
    <row r="21432" ht="12.75" customHeight="1" x14ac:dyDescent="0.2"/>
    <row r="21433" ht="12.75" customHeight="1" x14ac:dyDescent="0.2"/>
    <row r="21434" ht="12.75" customHeight="1" x14ac:dyDescent="0.2"/>
    <row r="21435" ht="12.75" customHeight="1" x14ac:dyDescent="0.2"/>
    <row r="21436" ht="12.75" customHeight="1" x14ac:dyDescent="0.2"/>
    <row r="21437" ht="12.75" customHeight="1" x14ac:dyDescent="0.2"/>
    <row r="21438" ht="12.75" customHeight="1" x14ac:dyDescent="0.2"/>
    <row r="21439" ht="12.75" customHeight="1" x14ac:dyDescent="0.2"/>
    <row r="21440" ht="12.75" customHeight="1" x14ac:dyDescent="0.2"/>
    <row r="21441" ht="12.75" customHeight="1" x14ac:dyDescent="0.2"/>
    <row r="21442" ht="12.75" customHeight="1" x14ac:dyDescent="0.2"/>
    <row r="21443" ht="12.75" customHeight="1" x14ac:dyDescent="0.2"/>
    <row r="21444" ht="12.75" customHeight="1" x14ac:dyDescent="0.2"/>
    <row r="21445" ht="12.75" customHeight="1" x14ac:dyDescent="0.2"/>
    <row r="21446" ht="12.75" customHeight="1" x14ac:dyDescent="0.2"/>
    <row r="21447" ht="12.75" customHeight="1" x14ac:dyDescent="0.2"/>
    <row r="21448" ht="12.75" customHeight="1" x14ac:dyDescent="0.2"/>
    <row r="21449" ht="12.75" customHeight="1" x14ac:dyDescent="0.2"/>
    <row r="21450" ht="12.75" customHeight="1" x14ac:dyDescent="0.2"/>
    <row r="21451" ht="12.75" customHeight="1" x14ac:dyDescent="0.2"/>
    <row r="21452" ht="12.75" customHeight="1" x14ac:dyDescent="0.2"/>
    <row r="21453" ht="12.75" customHeight="1" x14ac:dyDescent="0.2"/>
    <row r="21454" ht="12.75" customHeight="1" x14ac:dyDescent="0.2"/>
    <row r="21455" ht="12.75" customHeight="1" x14ac:dyDescent="0.2"/>
    <row r="21456" ht="12.75" customHeight="1" x14ac:dyDescent="0.2"/>
    <row r="21457" ht="12.75" customHeight="1" x14ac:dyDescent="0.2"/>
    <row r="21458" ht="12.75" customHeight="1" x14ac:dyDescent="0.2"/>
    <row r="21459" ht="12.75" customHeight="1" x14ac:dyDescent="0.2"/>
    <row r="21460" ht="12.75" customHeight="1" x14ac:dyDescent="0.2"/>
    <row r="21461" ht="12.75" customHeight="1" x14ac:dyDescent="0.2"/>
    <row r="21462" ht="12.75" customHeight="1" x14ac:dyDescent="0.2"/>
    <row r="21463" ht="12.75" customHeight="1" x14ac:dyDescent="0.2"/>
    <row r="21464" ht="12.75" customHeight="1" x14ac:dyDescent="0.2"/>
    <row r="21465" ht="12.75" customHeight="1" x14ac:dyDescent="0.2"/>
    <row r="21466" ht="12.75" customHeight="1" x14ac:dyDescent="0.2"/>
    <row r="21467" ht="12.75" customHeight="1" x14ac:dyDescent="0.2"/>
    <row r="21468" ht="12.75" customHeight="1" x14ac:dyDescent="0.2"/>
    <row r="21469" ht="12.75" customHeight="1" x14ac:dyDescent="0.2"/>
    <row r="21470" ht="12.75" customHeight="1" x14ac:dyDescent="0.2"/>
    <row r="21471" ht="12.75" customHeight="1" x14ac:dyDescent="0.2"/>
    <row r="21472" ht="12.75" customHeight="1" x14ac:dyDescent="0.2"/>
    <row r="21473" ht="12.75" customHeight="1" x14ac:dyDescent="0.2"/>
    <row r="21474" ht="12.75" customHeight="1" x14ac:dyDescent="0.2"/>
    <row r="21475" ht="12.75" customHeight="1" x14ac:dyDescent="0.2"/>
    <row r="21476" ht="12.75" customHeight="1" x14ac:dyDescent="0.2"/>
    <row r="21477" ht="12.75" customHeight="1" x14ac:dyDescent="0.2"/>
    <row r="21478" ht="12.75" customHeight="1" x14ac:dyDescent="0.2"/>
    <row r="21479" ht="12.75" customHeight="1" x14ac:dyDescent="0.2"/>
    <row r="21480" ht="12.75" customHeight="1" x14ac:dyDescent="0.2"/>
    <row r="21481" ht="12.75" customHeight="1" x14ac:dyDescent="0.2"/>
    <row r="21482" ht="12.75" customHeight="1" x14ac:dyDescent="0.2"/>
    <row r="21483" ht="12.75" customHeight="1" x14ac:dyDescent="0.2"/>
    <row r="21484" ht="12.75" customHeight="1" x14ac:dyDescent="0.2"/>
    <row r="21485" ht="12.75" customHeight="1" x14ac:dyDescent="0.2"/>
    <row r="21486" ht="12.75" customHeight="1" x14ac:dyDescent="0.2"/>
    <row r="21487" ht="12.75" customHeight="1" x14ac:dyDescent="0.2"/>
    <row r="21488" ht="12.75" customHeight="1" x14ac:dyDescent="0.2"/>
    <row r="21489" ht="12.75" customHeight="1" x14ac:dyDescent="0.2"/>
    <row r="21490" ht="12.75" customHeight="1" x14ac:dyDescent="0.2"/>
    <row r="21491" ht="12.75" customHeight="1" x14ac:dyDescent="0.2"/>
    <row r="21492" ht="12.75" customHeight="1" x14ac:dyDescent="0.2"/>
    <row r="21493" ht="12.75" customHeight="1" x14ac:dyDescent="0.2"/>
    <row r="21494" ht="12.75" customHeight="1" x14ac:dyDescent="0.2"/>
    <row r="21495" ht="12.75" customHeight="1" x14ac:dyDescent="0.2"/>
    <row r="21496" ht="12.75" customHeight="1" x14ac:dyDescent="0.2"/>
    <row r="21497" ht="12.75" customHeight="1" x14ac:dyDescent="0.2"/>
    <row r="21498" ht="12.75" customHeight="1" x14ac:dyDescent="0.2"/>
    <row r="21499" ht="12.75" customHeight="1" x14ac:dyDescent="0.2"/>
    <row r="21500" ht="12.75" customHeight="1" x14ac:dyDescent="0.2"/>
    <row r="21501" ht="12.75" customHeight="1" x14ac:dyDescent="0.2"/>
    <row r="21502" ht="12.75" customHeight="1" x14ac:dyDescent="0.2"/>
    <row r="21503" ht="12.75" customHeight="1" x14ac:dyDescent="0.2"/>
    <row r="21504" ht="12.75" customHeight="1" x14ac:dyDescent="0.2"/>
    <row r="21505" ht="12.75" customHeight="1" x14ac:dyDescent="0.2"/>
    <row r="21506" ht="12.75" customHeight="1" x14ac:dyDescent="0.2"/>
    <row r="21507" ht="12.75" customHeight="1" x14ac:dyDescent="0.2"/>
    <row r="21508" ht="12.75" customHeight="1" x14ac:dyDescent="0.2"/>
    <row r="21509" ht="12.75" customHeight="1" x14ac:dyDescent="0.2"/>
    <row r="21510" ht="12.75" customHeight="1" x14ac:dyDescent="0.2"/>
    <row r="21511" ht="12.75" customHeight="1" x14ac:dyDescent="0.2"/>
    <row r="21512" ht="12.75" customHeight="1" x14ac:dyDescent="0.2"/>
    <row r="21513" ht="12.75" customHeight="1" x14ac:dyDescent="0.2"/>
    <row r="21514" ht="12.75" customHeight="1" x14ac:dyDescent="0.2"/>
    <row r="21515" ht="12.75" customHeight="1" x14ac:dyDescent="0.2"/>
    <row r="21516" ht="12.75" customHeight="1" x14ac:dyDescent="0.2"/>
    <row r="21517" ht="12.75" customHeight="1" x14ac:dyDescent="0.2"/>
    <row r="21518" ht="12.75" customHeight="1" x14ac:dyDescent="0.2"/>
    <row r="21519" ht="12.75" customHeight="1" x14ac:dyDescent="0.2"/>
    <row r="21520" ht="12.75" customHeight="1" x14ac:dyDescent="0.2"/>
    <row r="21521" ht="12.75" customHeight="1" x14ac:dyDescent="0.2"/>
    <row r="21522" ht="12.75" customHeight="1" x14ac:dyDescent="0.2"/>
    <row r="21523" ht="12.75" customHeight="1" x14ac:dyDescent="0.2"/>
    <row r="21524" ht="12.75" customHeight="1" x14ac:dyDescent="0.2"/>
    <row r="21525" ht="12.75" customHeight="1" x14ac:dyDescent="0.2"/>
    <row r="21526" ht="12.75" customHeight="1" x14ac:dyDescent="0.2"/>
    <row r="21527" ht="12.75" customHeight="1" x14ac:dyDescent="0.2"/>
    <row r="21528" ht="12.75" customHeight="1" x14ac:dyDescent="0.2"/>
    <row r="21529" ht="12.75" customHeight="1" x14ac:dyDescent="0.2"/>
    <row r="21530" ht="12.75" customHeight="1" x14ac:dyDescent="0.2"/>
    <row r="21531" ht="12.75" customHeight="1" x14ac:dyDescent="0.2"/>
    <row r="21532" ht="12.75" customHeight="1" x14ac:dyDescent="0.2"/>
    <row r="21533" ht="12.75" customHeight="1" x14ac:dyDescent="0.2"/>
    <row r="21534" ht="12.75" customHeight="1" x14ac:dyDescent="0.2"/>
    <row r="21535" ht="12.75" customHeight="1" x14ac:dyDescent="0.2"/>
    <row r="21536" ht="12.75" customHeight="1" x14ac:dyDescent="0.2"/>
    <row r="21537" ht="12.75" customHeight="1" x14ac:dyDescent="0.2"/>
    <row r="21538" ht="12.75" customHeight="1" x14ac:dyDescent="0.2"/>
    <row r="21539" ht="12.75" customHeight="1" x14ac:dyDescent="0.2"/>
    <row r="21540" ht="12.75" customHeight="1" x14ac:dyDescent="0.2"/>
    <row r="21541" ht="12.75" customHeight="1" x14ac:dyDescent="0.2"/>
    <row r="21542" ht="12.75" customHeight="1" x14ac:dyDescent="0.2"/>
    <row r="21543" ht="12.75" customHeight="1" x14ac:dyDescent="0.2"/>
    <row r="21544" ht="12.75" customHeight="1" x14ac:dyDescent="0.2"/>
    <row r="21545" ht="12.75" customHeight="1" x14ac:dyDescent="0.2"/>
    <row r="21546" ht="12.75" customHeight="1" x14ac:dyDescent="0.2"/>
    <row r="21547" ht="12.75" customHeight="1" x14ac:dyDescent="0.2"/>
    <row r="21548" ht="12.75" customHeight="1" x14ac:dyDescent="0.2"/>
    <row r="21549" ht="12.75" customHeight="1" x14ac:dyDescent="0.2"/>
    <row r="21550" ht="12.75" customHeight="1" x14ac:dyDescent="0.2"/>
    <row r="21551" ht="12.75" customHeight="1" x14ac:dyDescent="0.2"/>
    <row r="21552" ht="12.75" customHeight="1" x14ac:dyDescent="0.2"/>
    <row r="21553" ht="12.75" customHeight="1" x14ac:dyDescent="0.2"/>
    <row r="21554" ht="12.75" customHeight="1" x14ac:dyDescent="0.2"/>
    <row r="21555" ht="12.75" customHeight="1" x14ac:dyDescent="0.2"/>
    <row r="21556" ht="12.75" customHeight="1" x14ac:dyDescent="0.2"/>
    <row r="21557" ht="12.75" customHeight="1" x14ac:dyDescent="0.2"/>
    <row r="21558" ht="12.75" customHeight="1" x14ac:dyDescent="0.2"/>
    <row r="21559" ht="12.75" customHeight="1" x14ac:dyDescent="0.2"/>
    <row r="21560" ht="12.75" customHeight="1" x14ac:dyDescent="0.2"/>
    <row r="21561" ht="12.75" customHeight="1" x14ac:dyDescent="0.2"/>
    <row r="21562" ht="12.75" customHeight="1" x14ac:dyDescent="0.2"/>
    <row r="21563" ht="12.75" customHeight="1" x14ac:dyDescent="0.2"/>
    <row r="21564" ht="12.75" customHeight="1" x14ac:dyDescent="0.2"/>
    <row r="21565" ht="12.75" customHeight="1" x14ac:dyDescent="0.2"/>
    <row r="21566" ht="12.75" customHeight="1" x14ac:dyDescent="0.2"/>
    <row r="21567" ht="12.75" customHeight="1" x14ac:dyDescent="0.2"/>
    <row r="21568" ht="12.75" customHeight="1" x14ac:dyDescent="0.2"/>
    <row r="21569" ht="12.75" customHeight="1" x14ac:dyDescent="0.2"/>
    <row r="21570" ht="12.75" customHeight="1" x14ac:dyDescent="0.2"/>
    <row r="21571" ht="12.75" customHeight="1" x14ac:dyDescent="0.2"/>
    <row r="21572" ht="12.75" customHeight="1" x14ac:dyDescent="0.2"/>
    <row r="21573" ht="12.75" customHeight="1" x14ac:dyDescent="0.2"/>
    <row r="21574" ht="12.75" customHeight="1" x14ac:dyDescent="0.2"/>
    <row r="21575" ht="12.75" customHeight="1" x14ac:dyDescent="0.2"/>
    <row r="21576" ht="12.75" customHeight="1" x14ac:dyDescent="0.2"/>
    <row r="21577" ht="12.75" customHeight="1" x14ac:dyDescent="0.2"/>
    <row r="21578" ht="12.75" customHeight="1" x14ac:dyDescent="0.2"/>
    <row r="21579" ht="12.75" customHeight="1" x14ac:dyDescent="0.2"/>
    <row r="21580" ht="12.75" customHeight="1" x14ac:dyDescent="0.2"/>
    <row r="21581" ht="12.75" customHeight="1" x14ac:dyDescent="0.2"/>
    <row r="21582" ht="12.75" customHeight="1" x14ac:dyDescent="0.2"/>
    <row r="21583" ht="12.75" customHeight="1" x14ac:dyDescent="0.2"/>
    <row r="21584" ht="12.75" customHeight="1" x14ac:dyDescent="0.2"/>
    <row r="21585" ht="12.75" customHeight="1" x14ac:dyDescent="0.2"/>
    <row r="21586" ht="12.75" customHeight="1" x14ac:dyDescent="0.2"/>
    <row r="21587" ht="12.75" customHeight="1" x14ac:dyDescent="0.2"/>
    <row r="21588" ht="12.75" customHeight="1" x14ac:dyDescent="0.2"/>
    <row r="21589" ht="12.75" customHeight="1" x14ac:dyDescent="0.2"/>
    <row r="21590" ht="12.75" customHeight="1" x14ac:dyDescent="0.2"/>
    <row r="21591" ht="12.75" customHeight="1" x14ac:dyDescent="0.2"/>
    <row r="21592" ht="12.75" customHeight="1" x14ac:dyDescent="0.2"/>
    <row r="21593" ht="12.75" customHeight="1" x14ac:dyDescent="0.2"/>
    <row r="21594" ht="12.75" customHeight="1" x14ac:dyDescent="0.2"/>
    <row r="21595" ht="12.75" customHeight="1" x14ac:dyDescent="0.2"/>
    <row r="21596" ht="12.75" customHeight="1" x14ac:dyDescent="0.2"/>
    <row r="21597" ht="12.75" customHeight="1" x14ac:dyDescent="0.2"/>
    <row r="21598" ht="12.75" customHeight="1" x14ac:dyDescent="0.2"/>
    <row r="21599" ht="12.75" customHeight="1" x14ac:dyDescent="0.2"/>
    <row r="21600" ht="12.75" customHeight="1" x14ac:dyDescent="0.2"/>
    <row r="21601" ht="12.75" customHeight="1" x14ac:dyDescent="0.2"/>
    <row r="21602" ht="12.75" customHeight="1" x14ac:dyDescent="0.2"/>
    <row r="21603" ht="12.75" customHeight="1" x14ac:dyDescent="0.2"/>
    <row r="21604" ht="12.75" customHeight="1" x14ac:dyDescent="0.2"/>
    <row r="21605" ht="12.75" customHeight="1" x14ac:dyDescent="0.2"/>
    <row r="21606" ht="12.75" customHeight="1" x14ac:dyDescent="0.2"/>
    <row r="21607" ht="12.75" customHeight="1" x14ac:dyDescent="0.2"/>
    <row r="21608" ht="12.75" customHeight="1" x14ac:dyDescent="0.2"/>
    <row r="21609" ht="12.75" customHeight="1" x14ac:dyDescent="0.2"/>
    <row r="21610" ht="12.75" customHeight="1" x14ac:dyDescent="0.2"/>
    <row r="21611" ht="12.75" customHeight="1" x14ac:dyDescent="0.2"/>
    <row r="21612" ht="12.75" customHeight="1" x14ac:dyDescent="0.2"/>
    <row r="21613" ht="12.75" customHeight="1" x14ac:dyDescent="0.2"/>
    <row r="21614" ht="12.75" customHeight="1" x14ac:dyDescent="0.2"/>
    <row r="21615" ht="12.75" customHeight="1" x14ac:dyDescent="0.2"/>
    <row r="21616" ht="12.75" customHeight="1" x14ac:dyDescent="0.2"/>
    <row r="21617" ht="12.75" customHeight="1" x14ac:dyDescent="0.2"/>
    <row r="21618" ht="12.75" customHeight="1" x14ac:dyDescent="0.2"/>
    <row r="21619" ht="12.75" customHeight="1" x14ac:dyDescent="0.2"/>
    <row r="21620" ht="12.75" customHeight="1" x14ac:dyDescent="0.2"/>
    <row r="21621" ht="12.75" customHeight="1" x14ac:dyDescent="0.2"/>
    <row r="21622" ht="12.75" customHeight="1" x14ac:dyDescent="0.2"/>
    <row r="21623" ht="12.75" customHeight="1" x14ac:dyDescent="0.2"/>
    <row r="21624" ht="12.75" customHeight="1" x14ac:dyDescent="0.2"/>
    <row r="21625" ht="12.75" customHeight="1" x14ac:dyDescent="0.2"/>
    <row r="21626" ht="12.75" customHeight="1" x14ac:dyDescent="0.2"/>
    <row r="21627" ht="12.75" customHeight="1" x14ac:dyDescent="0.2"/>
    <row r="21628" ht="12.75" customHeight="1" x14ac:dyDescent="0.2"/>
    <row r="21629" ht="12.75" customHeight="1" x14ac:dyDescent="0.2"/>
    <row r="21630" ht="12.75" customHeight="1" x14ac:dyDescent="0.2"/>
    <row r="21631" ht="12.75" customHeight="1" x14ac:dyDescent="0.2"/>
    <row r="21632" ht="12.75" customHeight="1" x14ac:dyDescent="0.2"/>
    <row r="21633" ht="12.75" customHeight="1" x14ac:dyDescent="0.2"/>
    <row r="21634" ht="12.75" customHeight="1" x14ac:dyDescent="0.2"/>
    <row r="21635" ht="12.75" customHeight="1" x14ac:dyDescent="0.2"/>
    <row r="21636" ht="12.75" customHeight="1" x14ac:dyDescent="0.2"/>
    <row r="21637" ht="12.75" customHeight="1" x14ac:dyDescent="0.2"/>
    <row r="21638" ht="12.75" customHeight="1" x14ac:dyDescent="0.2"/>
    <row r="21639" ht="12.75" customHeight="1" x14ac:dyDescent="0.2"/>
    <row r="21640" ht="12.75" customHeight="1" x14ac:dyDescent="0.2"/>
    <row r="21641" ht="12.75" customHeight="1" x14ac:dyDescent="0.2"/>
    <row r="21642" ht="12.75" customHeight="1" x14ac:dyDescent="0.2"/>
    <row r="21643" ht="12.75" customHeight="1" x14ac:dyDescent="0.2"/>
    <row r="21644" ht="12.75" customHeight="1" x14ac:dyDescent="0.2"/>
    <row r="21645" ht="12.75" customHeight="1" x14ac:dyDescent="0.2"/>
    <row r="21646" ht="12.75" customHeight="1" x14ac:dyDescent="0.2"/>
    <row r="21647" ht="12.75" customHeight="1" x14ac:dyDescent="0.2"/>
    <row r="21648" ht="12.75" customHeight="1" x14ac:dyDescent="0.2"/>
    <row r="21649" ht="12.75" customHeight="1" x14ac:dyDescent="0.2"/>
    <row r="21650" ht="12.75" customHeight="1" x14ac:dyDescent="0.2"/>
    <row r="21651" ht="12.75" customHeight="1" x14ac:dyDescent="0.2"/>
    <row r="21652" ht="12.75" customHeight="1" x14ac:dyDescent="0.2"/>
    <row r="21653" ht="12.75" customHeight="1" x14ac:dyDescent="0.2"/>
    <row r="21654" ht="12.75" customHeight="1" x14ac:dyDescent="0.2"/>
    <row r="21655" ht="12.75" customHeight="1" x14ac:dyDescent="0.2"/>
    <row r="21656" ht="12.75" customHeight="1" x14ac:dyDescent="0.2"/>
    <row r="21657" ht="12.75" customHeight="1" x14ac:dyDescent="0.2"/>
    <row r="21658" ht="12.75" customHeight="1" x14ac:dyDescent="0.2"/>
    <row r="21659" ht="12.75" customHeight="1" x14ac:dyDescent="0.2"/>
    <row r="21660" ht="12.75" customHeight="1" x14ac:dyDescent="0.2"/>
    <row r="21661" ht="12.75" customHeight="1" x14ac:dyDescent="0.2"/>
    <row r="21662" ht="12.75" customHeight="1" x14ac:dyDescent="0.2"/>
    <row r="21663" ht="12.75" customHeight="1" x14ac:dyDescent="0.2"/>
    <row r="21664" ht="12.75" customHeight="1" x14ac:dyDescent="0.2"/>
    <row r="21665" ht="12.75" customHeight="1" x14ac:dyDescent="0.2"/>
    <row r="21666" ht="12.75" customHeight="1" x14ac:dyDescent="0.2"/>
    <row r="21667" ht="12.75" customHeight="1" x14ac:dyDescent="0.2"/>
    <row r="21668" ht="12.75" customHeight="1" x14ac:dyDescent="0.2"/>
    <row r="21669" ht="12.75" customHeight="1" x14ac:dyDescent="0.2"/>
    <row r="21670" ht="12.75" customHeight="1" x14ac:dyDescent="0.2"/>
    <row r="21671" ht="12.75" customHeight="1" x14ac:dyDescent="0.2"/>
    <row r="21672" ht="12.75" customHeight="1" x14ac:dyDescent="0.2"/>
    <row r="21673" ht="12.75" customHeight="1" x14ac:dyDescent="0.2"/>
    <row r="21674" ht="12.75" customHeight="1" x14ac:dyDescent="0.2"/>
    <row r="21675" ht="12.75" customHeight="1" x14ac:dyDescent="0.2"/>
    <row r="21676" ht="12.75" customHeight="1" x14ac:dyDescent="0.2"/>
    <row r="21677" ht="12.75" customHeight="1" x14ac:dyDescent="0.2"/>
    <row r="21678" ht="12.75" customHeight="1" x14ac:dyDescent="0.2"/>
    <row r="21679" ht="12.75" customHeight="1" x14ac:dyDescent="0.2"/>
    <row r="21680" ht="12.75" customHeight="1" x14ac:dyDescent="0.2"/>
    <row r="21681" ht="12.75" customHeight="1" x14ac:dyDescent="0.2"/>
    <row r="21682" ht="12.75" customHeight="1" x14ac:dyDescent="0.2"/>
    <row r="21683" ht="12.75" customHeight="1" x14ac:dyDescent="0.2"/>
    <row r="21684" ht="12.75" customHeight="1" x14ac:dyDescent="0.2"/>
    <row r="21685" ht="12.75" customHeight="1" x14ac:dyDescent="0.2"/>
    <row r="21686" ht="12.75" customHeight="1" x14ac:dyDescent="0.2"/>
    <row r="21687" ht="12.75" customHeight="1" x14ac:dyDescent="0.2"/>
    <row r="21688" ht="12.75" customHeight="1" x14ac:dyDescent="0.2"/>
    <row r="21689" ht="12.75" customHeight="1" x14ac:dyDescent="0.2"/>
    <row r="21690" ht="12.75" customHeight="1" x14ac:dyDescent="0.2"/>
    <row r="21691" ht="12.75" customHeight="1" x14ac:dyDescent="0.2"/>
    <row r="21692" ht="12.75" customHeight="1" x14ac:dyDescent="0.2"/>
    <row r="21693" ht="12.75" customHeight="1" x14ac:dyDescent="0.2"/>
    <row r="21694" ht="12.75" customHeight="1" x14ac:dyDescent="0.2"/>
    <row r="21695" ht="12.75" customHeight="1" x14ac:dyDescent="0.2"/>
    <row r="21696" ht="12.75" customHeight="1" x14ac:dyDescent="0.2"/>
    <row r="21697" ht="12.75" customHeight="1" x14ac:dyDescent="0.2"/>
    <row r="21698" ht="12.75" customHeight="1" x14ac:dyDescent="0.2"/>
    <row r="21699" ht="12.75" customHeight="1" x14ac:dyDescent="0.2"/>
    <row r="21700" ht="12.75" customHeight="1" x14ac:dyDescent="0.2"/>
    <row r="21701" ht="12.75" customHeight="1" x14ac:dyDescent="0.2"/>
    <row r="21702" ht="12.75" customHeight="1" x14ac:dyDescent="0.2"/>
    <row r="21703" ht="12.75" customHeight="1" x14ac:dyDescent="0.2"/>
    <row r="21704" ht="12.75" customHeight="1" x14ac:dyDescent="0.2"/>
    <row r="21705" ht="12.75" customHeight="1" x14ac:dyDescent="0.2"/>
    <row r="21706" ht="12.75" customHeight="1" x14ac:dyDescent="0.2"/>
    <row r="21707" ht="12.75" customHeight="1" x14ac:dyDescent="0.2"/>
    <row r="21708" ht="12.75" customHeight="1" x14ac:dyDescent="0.2"/>
    <row r="21709" ht="12.75" customHeight="1" x14ac:dyDescent="0.2"/>
    <row r="21710" ht="12.75" customHeight="1" x14ac:dyDescent="0.2"/>
    <row r="21711" ht="12.75" customHeight="1" x14ac:dyDescent="0.2"/>
    <row r="21712" ht="12.75" customHeight="1" x14ac:dyDescent="0.2"/>
    <row r="21713" ht="12.75" customHeight="1" x14ac:dyDescent="0.2"/>
    <row r="21714" ht="12.75" customHeight="1" x14ac:dyDescent="0.2"/>
    <row r="21715" ht="12.75" customHeight="1" x14ac:dyDescent="0.2"/>
    <row r="21716" ht="12.75" customHeight="1" x14ac:dyDescent="0.2"/>
    <row r="21717" ht="12.75" customHeight="1" x14ac:dyDescent="0.2"/>
    <row r="21718" ht="12.75" customHeight="1" x14ac:dyDescent="0.2"/>
    <row r="21719" ht="12.75" customHeight="1" x14ac:dyDescent="0.2"/>
    <row r="21720" ht="12.75" customHeight="1" x14ac:dyDescent="0.2"/>
    <row r="21721" ht="12.75" customHeight="1" x14ac:dyDescent="0.2"/>
    <row r="21722" ht="12.75" customHeight="1" x14ac:dyDescent="0.2"/>
    <row r="21723" ht="12.75" customHeight="1" x14ac:dyDescent="0.2"/>
    <row r="21724" ht="12.75" customHeight="1" x14ac:dyDescent="0.2"/>
    <row r="21725" ht="12.75" customHeight="1" x14ac:dyDescent="0.2"/>
    <row r="21726" ht="12.75" customHeight="1" x14ac:dyDescent="0.2"/>
    <row r="21727" ht="12.75" customHeight="1" x14ac:dyDescent="0.2"/>
    <row r="21728" ht="12.75" customHeight="1" x14ac:dyDescent="0.2"/>
    <row r="21729" ht="12.75" customHeight="1" x14ac:dyDescent="0.2"/>
    <row r="21730" ht="12.75" customHeight="1" x14ac:dyDescent="0.2"/>
    <row r="21731" ht="12.75" customHeight="1" x14ac:dyDescent="0.2"/>
    <row r="21732" ht="12.75" customHeight="1" x14ac:dyDescent="0.2"/>
    <row r="21733" ht="12.75" customHeight="1" x14ac:dyDescent="0.2"/>
    <row r="21734" ht="12.75" customHeight="1" x14ac:dyDescent="0.2"/>
    <row r="21735" ht="12.75" customHeight="1" x14ac:dyDescent="0.2"/>
    <row r="21736" ht="12.75" customHeight="1" x14ac:dyDescent="0.2"/>
    <row r="21737" ht="12.75" customHeight="1" x14ac:dyDescent="0.2"/>
    <row r="21738" ht="12.75" customHeight="1" x14ac:dyDescent="0.2"/>
    <row r="21739" ht="12.75" customHeight="1" x14ac:dyDescent="0.2"/>
    <row r="21740" ht="12.75" customHeight="1" x14ac:dyDescent="0.2"/>
    <row r="21741" ht="12.75" customHeight="1" x14ac:dyDescent="0.2"/>
    <row r="21742" ht="12.75" customHeight="1" x14ac:dyDescent="0.2"/>
    <row r="21743" ht="12.75" customHeight="1" x14ac:dyDescent="0.2"/>
    <row r="21744" ht="12.75" customHeight="1" x14ac:dyDescent="0.2"/>
    <row r="21745" ht="12.75" customHeight="1" x14ac:dyDescent="0.2"/>
    <row r="21746" ht="12.75" customHeight="1" x14ac:dyDescent="0.2"/>
    <row r="21747" ht="12.75" customHeight="1" x14ac:dyDescent="0.2"/>
    <row r="21748" ht="12.75" customHeight="1" x14ac:dyDescent="0.2"/>
    <row r="21749" ht="12.75" customHeight="1" x14ac:dyDescent="0.2"/>
    <row r="21750" ht="12.75" customHeight="1" x14ac:dyDescent="0.2"/>
    <row r="21751" ht="12.75" customHeight="1" x14ac:dyDescent="0.2"/>
    <row r="21752" ht="12.75" customHeight="1" x14ac:dyDescent="0.2"/>
    <row r="21753" ht="12.75" customHeight="1" x14ac:dyDescent="0.2"/>
    <row r="21754" ht="12.75" customHeight="1" x14ac:dyDescent="0.2"/>
    <row r="21755" ht="12.75" customHeight="1" x14ac:dyDescent="0.2"/>
    <row r="21756" ht="12.75" customHeight="1" x14ac:dyDescent="0.2"/>
    <row r="21757" ht="12.75" customHeight="1" x14ac:dyDescent="0.2"/>
    <row r="21758" ht="12.75" customHeight="1" x14ac:dyDescent="0.2"/>
    <row r="21759" ht="12.75" customHeight="1" x14ac:dyDescent="0.2"/>
    <row r="21760" ht="12.75" customHeight="1" x14ac:dyDescent="0.2"/>
    <row r="21761" ht="12.75" customHeight="1" x14ac:dyDescent="0.2"/>
    <row r="21762" ht="12.75" customHeight="1" x14ac:dyDescent="0.2"/>
    <row r="21763" ht="12.75" customHeight="1" x14ac:dyDescent="0.2"/>
    <row r="21764" ht="12.75" customHeight="1" x14ac:dyDescent="0.2"/>
    <row r="21765" ht="12.75" customHeight="1" x14ac:dyDescent="0.2"/>
    <row r="21766" ht="12.75" customHeight="1" x14ac:dyDescent="0.2"/>
    <row r="21767" ht="12.75" customHeight="1" x14ac:dyDescent="0.2"/>
    <row r="21768" ht="12.75" customHeight="1" x14ac:dyDescent="0.2"/>
    <row r="21769" ht="12.75" customHeight="1" x14ac:dyDescent="0.2"/>
    <row r="21770" ht="12.75" customHeight="1" x14ac:dyDescent="0.2"/>
    <row r="21771" ht="12.75" customHeight="1" x14ac:dyDescent="0.2"/>
    <row r="21772" ht="12.75" customHeight="1" x14ac:dyDescent="0.2"/>
    <row r="21773" ht="12.75" customHeight="1" x14ac:dyDescent="0.2"/>
    <row r="21774" ht="12.75" customHeight="1" x14ac:dyDescent="0.2"/>
    <row r="21775" ht="12.75" customHeight="1" x14ac:dyDescent="0.2"/>
    <row r="21776" ht="12.75" customHeight="1" x14ac:dyDescent="0.2"/>
    <row r="21777" ht="12.75" customHeight="1" x14ac:dyDescent="0.2"/>
    <row r="21778" ht="12.75" customHeight="1" x14ac:dyDescent="0.2"/>
    <row r="21779" ht="12.75" customHeight="1" x14ac:dyDescent="0.2"/>
    <row r="21780" ht="12.75" customHeight="1" x14ac:dyDescent="0.2"/>
    <row r="21781" ht="12.75" customHeight="1" x14ac:dyDescent="0.2"/>
    <row r="21782" ht="12.75" customHeight="1" x14ac:dyDescent="0.2"/>
    <row r="21783" ht="12.75" customHeight="1" x14ac:dyDescent="0.2"/>
    <row r="21784" ht="12.75" customHeight="1" x14ac:dyDescent="0.2"/>
    <row r="21785" ht="12.75" customHeight="1" x14ac:dyDescent="0.2"/>
    <row r="21786" ht="12.75" customHeight="1" x14ac:dyDescent="0.2"/>
    <row r="21787" ht="12.75" customHeight="1" x14ac:dyDescent="0.2"/>
    <row r="21788" ht="12.75" customHeight="1" x14ac:dyDescent="0.2"/>
    <row r="21789" ht="12.75" customHeight="1" x14ac:dyDescent="0.2"/>
    <row r="21790" ht="12.75" customHeight="1" x14ac:dyDescent="0.2"/>
    <row r="21791" ht="12.75" customHeight="1" x14ac:dyDescent="0.2"/>
    <row r="21792" ht="12.75" customHeight="1" x14ac:dyDescent="0.2"/>
    <row r="21793" ht="12.75" customHeight="1" x14ac:dyDescent="0.2"/>
    <row r="21794" ht="12.75" customHeight="1" x14ac:dyDescent="0.2"/>
    <row r="21795" ht="12.75" customHeight="1" x14ac:dyDescent="0.2"/>
    <row r="21796" ht="12.75" customHeight="1" x14ac:dyDescent="0.2"/>
    <row r="21797" ht="12.75" customHeight="1" x14ac:dyDescent="0.2"/>
    <row r="21798" ht="12.75" customHeight="1" x14ac:dyDescent="0.2"/>
    <row r="21799" ht="12.75" customHeight="1" x14ac:dyDescent="0.2"/>
    <row r="21800" ht="12.75" customHeight="1" x14ac:dyDescent="0.2"/>
    <row r="21801" ht="12.75" customHeight="1" x14ac:dyDescent="0.2"/>
    <row r="21802" ht="12.75" customHeight="1" x14ac:dyDescent="0.2"/>
    <row r="21803" ht="12.75" customHeight="1" x14ac:dyDescent="0.2"/>
    <row r="21804" ht="12.75" customHeight="1" x14ac:dyDescent="0.2"/>
    <row r="21805" ht="12.75" customHeight="1" x14ac:dyDescent="0.2"/>
    <row r="21806" ht="12.75" customHeight="1" x14ac:dyDescent="0.2"/>
    <row r="21807" ht="12.75" customHeight="1" x14ac:dyDescent="0.2"/>
    <row r="21808" ht="12.75" customHeight="1" x14ac:dyDescent="0.2"/>
    <row r="21809" ht="12.75" customHeight="1" x14ac:dyDescent="0.2"/>
    <row r="21810" ht="12.75" customHeight="1" x14ac:dyDescent="0.2"/>
    <row r="21811" ht="12.75" customHeight="1" x14ac:dyDescent="0.2"/>
    <row r="21812" ht="12.75" customHeight="1" x14ac:dyDescent="0.2"/>
    <row r="21813" ht="12.75" customHeight="1" x14ac:dyDescent="0.2"/>
    <row r="21814" ht="12.75" customHeight="1" x14ac:dyDescent="0.2"/>
    <row r="21815" ht="12.75" customHeight="1" x14ac:dyDescent="0.2"/>
    <row r="21816" ht="12.75" customHeight="1" x14ac:dyDescent="0.2"/>
    <row r="21817" ht="12.75" customHeight="1" x14ac:dyDescent="0.2"/>
    <row r="21818" ht="12.75" customHeight="1" x14ac:dyDescent="0.2"/>
    <row r="21819" ht="12.75" customHeight="1" x14ac:dyDescent="0.2"/>
    <row r="21820" ht="12.75" customHeight="1" x14ac:dyDescent="0.2"/>
    <row r="21821" ht="12.75" customHeight="1" x14ac:dyDescent="0.2"/>
    <row r="21822" ht="12.75" customHeight="1" x14ac:dyDescent="0.2"/>
    <row r="21823" ht="12.75" customHeight="1" x14ac:dyDescent="0.2"/>
    <row r="21824" ht="12.75" customHeight="1" x14ac:dyDescent="0.2"/>
    <row r="21825" ht="12.75" customHeight="1" x14ac:dyDescent="0.2"/>
    <row r="21826" ht="12.75" customHeight="1" x14ac:dyDescent="0.2"/>
    <row r="21827" ht="12.75" customHeight="1" x14ac:dyDescent="0.2"/>
    <row r="21828" ht="12.75" customHeight="1" x14ac:dyDescent="0.2"/>
    <row r="21829" ht="12.75" customHeight="1" x14ac:dyDescent="0.2"/>
    <row r="21830" ht="12.75" customHeight="1" x14ac:dyDescent="0.2"/>
    <row r="21831" ht="12.75" customHeight="1" x14ac:dyDescent="0.2"/>
    <row r="21832" ht="12.75" customHeight="1" x14ac:dyDescent="0.2"/>
    <row r="21833" ht="12.75" customHeight="1" x14ac:dyDescent="0.2"/>
    <row r="21834" ht="12.75" customHeight="1" x14ac:dyDescent="0.2"/>
    <row r="21835" ht="12.75" customHeight="1" x14ac:dyDescent="0.2"/>
    <row r="21836" ht="12.75" customHeight="1" x14ac:dyDescent="0.2"/>
    <row r="21837" ht="12.75" customHeight="1" x14ac:dyDescent="0.2"/>
    <row r="21838" ht="12.75" customHeight="1" x14ac:dyDescent="0.2"/>
    <row r="21839" ht="12.75" customHeight="1" x14ac:dyDescent="0.2"/>
    <row r="21840" ht="12.75" customHeight="1" x14ac:dyDescent="0.2"/>
    <row r="21841" ht="12.75" customHeight="1" x14ac:dyDescent="0.2"/>
    <row r="21842" ht="12.75" customHeight="1" x14ac:dyDescent="0.2"/>
    <row r="21843" ht="12.75" customHeight="1" x14ac:dyDescent="0.2"/>
    <row r="21844" ht="12.75" customHeight="1" x14ac:dyDescent="0.2"/>
    <row r="21845" ht="12.75" customHeight="1" x14ac:dyDescent="0.2"/>
    <row r="21846" ht="12.75" customHeight="1" x14ac:dyDescent="0.2"/>
    <row r="21847" ht="12.75" customHeight="1" x14ac:dyDescent="0.2"/>
    <row r="21848" ht="12.75" customHeight="1" x14ac:dyDescent="0.2"/>
    <row r="21849" ht="12.75" customHeight="1" x14ac:dyDescent="0.2"/>
    <row r="21850" ht="12.75" customHeight="1" x14ac:dyDescent="0.2"/>
    <row r="21851" ht="12.75" customHeight="1" x14ac:dyDescent="0.2"/>
    <row r="21852" ht="12.75" customHeight="1" x14ac:dyDescent="0.2"/>
    <row r="21853" ht="12.75" customHeight="1" x14ac:dyDescent="0.2"/>
    <row r="21854" ht="12.75" customHeight="1" x14ac:dyDescent="0.2"/>
    <row r="21855" ht="12.75" customHeight="1" x14ac:dyDescent="0.2"/>
    <row r="21856" ht="12.75" customHeight="1" x14ac:dyDescent="0.2"/>
    <row r="21857" ht="12.75" customHeight="1" x14ac:dyDescent="0.2"/>
    <row r="21858" ht="12.75" customHeight="1" x14ac:dyDescent="0.2"/>
    <row r="21859" ht="12.75" customHeight="1" x14ac:dyDescent="0.2"/>
    <row r="21860" ht="12.75" customHeight="1" x14ac:dyDescent="0.2"/>
    <row r="21861" ht="12.75" customHeight="1" x14ac:dyDescent="0.2"/>
    <row r="21862" ht="12.75" customHeight="1" x14ac:dyDescent="0.2"/>
    <row r="21863" ht="12.75" customHeight="1" x14ac:dyDescent="0.2"/>
    <row r="21864" ht="12.75" customHeight="1" x14ac:dyDescent="0.2"/>
    <row r="21865" ht="12.75" customHeight="1" x14ac:dyDescent="0.2"/>
    <row r="21866" ht="12.75" customHeight="1" x14ac:dyDescent="0.2"/>
    <row r="21867" ht="12.75" customHeight="1" x14ac:dyDescent="0.2"/>
    <row r="21868" ht="12.75" customHeight="1" x14ac:dyDescent="0.2"/>
    <row r="21869" ht="12.75" customHeight="1" x14ac:dyDescent="0.2"/>
    <row r="21870" ht="12.75" customHeight="1" x14ac:dyDescent="0.2"/>
    <row r="21871" ht="12.75" customHeight="1" x14ac:dyDescent="0.2"/>
    <row r="21872" ht="12.75" customHeight="1" x14ac:dyDescent="0.2"/>
    <row r="21873" ht="12.75" customHeight="1" x14ac:dyDescent="0.2"/>
    <row r="21874" ht="12.75" customHeight="1" x14ac:dyDescent="0.2"/>
    <row r="21875" ht="12.75" customHeight="1" x14ac:dyDescent="0.2"/>
    <row r="21876" ht="12.75" customHeight="1" x14ac:dyDescent="0.2"/>
    <row r="21877" ht="12.75" customHeight="1" x14ac:dyDescent="0.2"/>
    <row r="21878" ht="12.75" customHeight="1" x14ac:dyDescent="0.2"/>
    <row r="21879" ht="12.75" customHeight="1" x14ac:dyDescent="0.2"/>
    <row r="21880" ht="12.75" customHeight="1" x14ac:dyDescent="0.2"/>
    <row r="21881" ht="12.75" customHeight="1" x14ac:dyDescent="0.2"/>
    <row r="21882" ht="12.75" customHeight="1" x14ac:dyDescent="0.2"/>
    <row r="21883" ht="12.75" customHeight="1" x14ac:dyDescent="0.2"/>
    <row r="21884" ht="12.75" customHeight="1" x14ac:dyDescent="0.2"/>
    <row r="21885" ht="12.75" customHeight="1" x14ac:dyDescent="0.2"/>
    <row r="21886" ht="12.75" customHeight="1" x14ac:dyDescent="0.2"/>
    <row r="21887" ht="12.75" customHeight="1" x14ac:dyDescent="0.2"/>
    <row r="21888" ht="12.75" customHeight="1" x14ac:dyDescent="0.2"/>
    <row r="21889" ht="12.75" customHeight="1" x14ac:dyDescent="0.2"/>
    <row r="21890" ht="12.75" customHeight="1" x14ac:dyDescent="0.2"/>
    <row r="21891" ht="12.75" customHeight="1" x14ac:dyDescent="0.2"/>
    <row r="21892" ht="12.75" customHeight="1" x14ac:dyDescent="0.2"/>
    <row r="21893" ht="12.75" customHeight="1" x14ac:dyDescent="0.2"/>
    <row r="21894" ht="12.75" customHeight="1" x14ac:dyDescent="0.2"/>
    <row r="21895" ht="12.75" customHeight="1" x14ac:dyDescent="0.2"/>
    <row r="21896" ht="12.75" customHeight="1" x14ac:dyDescent="0.2"/>
    <row r="21897" ht="12.75" customHeight="1" x14ac:dyDescent="0.2"/>
    <row r="21898" ht="12.75" customHeight="1" x14ac:dyDescent="0.2"/>
    <row r="21899" ht="12.75" customHeight="1" x14ac:dyDescent="0.2"/>
    <row r="21900" ht="12.75" customHeight="1" x14ac:dyDescent="0.2"/>
    <row r="21901" ht="12.75" customHeight="1" x14ac:dyDescent="0.2"/>
    <row r="21902" ht="12.75" customHeight="1" x14ac:dyDescent="0.2"/>
    <row r="21903" ht="12.75" customHeight="1" x14ac:dyDescent="0.2"/>
    <row r="21904" ht="12.75" customHeight="1" x14ac:dyDescent="0.2"/>
    <row r="21905" ht="12.75" customHeight="1" x14ac:dyDescent="0.2"/>
    <row r="21906" ht="12.75" customHeight="1" x14ac:dyDescent="0.2"/>
    <row r="21907" ht="12.75" customHeight="1" x14ac:dyDescent="0.2"/>
    <row r="21908" ht="12.75" customHeight="1" x14ac:dyDescent="0.2"/>
    <row r="21909" ht="12.75" customHeight="1" x14ac:dyDescent="0.2"/>
    <row r="21910" ht="12.75" customHeight="1" x14ac:dyDescent="0.2"/>
    <row r="21911" ht="12.75" customHeight="1" x14ac:dyDescent="0.2"/>
    <row r="21912" ht="12.75" customHeight="1" x14ac:dyDescent="0.2"/>
    <row r="21913" ht="12.75" customHeight="1" x14ac:dyDescent="0.2"/>
    <row r="21914" ht="12.75" customHeight="1" x14ac:dyDescent="0.2"/>
    <row r="21915" ht="12.75" customHeight="1" x14ac:dyDescent="0.2"/>
    <row r="21916" ht="12.75" customHeight="1" x14ac:dyDescent="0.2"/>
    <row r="21917" ht="12.75" customHeight="1" x14ac:dyDescent="0.2"/>
    <row r="21918" ht="12.75" customHeight="1" x14ac:dyDescent="0.2"/>
    <row r="21919" ht="12.75" customHeight="1" x14ac:dyDescent="0.2"/>
    <row r="21920" ht="12.75" customHeight="1" x14ac:dyDescent="0.2"/>
    <row r="21921" ht="12.75" customHeight="1" x14ac:dyDescent="0.2"/>
    <row r="21922" ht="12.75" customHeight="1" x14ac:dyDescent="0.2"/>
    <row r="21923" ht="12.75" customHeight="1" x14ac:dyDescent="0.2"/>
    <row r="21924" ht="12.75" customHeight="1" x14ac:dyDescent="0.2"/>
    <row r="21925" ht="12.75" customHeight="1" x14ac:dyDescent="0.2"/>
    <row r="21926" ht="12.75" customHeight="1" x14ac:dyDescent="0.2"/>
    <row r="21927" ht="12.75" customHeight="1" x14ac:dyDescent="0.2"/>
    <row r="21928" ht="12.75" customHeight="1" x14ac:dyDescent="0.2"/>
    <row r="21929" ht="12.75" customHeight="1" x14ac:dyDescent="0.2"/>
    <row r="21930" ht="12.75" customHeight="1" x14ac:dyDescent="0.2"/>
    <row r="21931" ht="12.75" customHeight="1" x14ac:dyDescent="0.2"/>
    <row r="21932" ht="12.75" customHeight="1" x14ac:dyDescent="0.2"/>
    <row r="21933" ht="12.75" customHeight="1" x14ac:dyDescent="0.2"/>
    <row r="21934" ht="12.75" customHeight="1" x14ac:dyDescent="0.2"/>
    <row r="21935" ht="12.75" customHeight="1" x14ac:dyDescent="0.2"/>
    <row r="21936" ht="12.75" customHeight="1" x14ac:dyDescent="0.2"/>
    <row r="21937" ht="12.75" customHeight="1" x14ac:dyDescent="0.2"/>
    <row r="21938" ht="12.75" customHeight="1" x14ac:dyDescent="0.2"/>
    <row r="21939" ht="12.75" customHeight="1" x14ac:dyDescent="0.2"/>
    <row r="21940" ht="12.75" customHeight="1" x14ac:dyDescent="0.2"/>
    <row r="21941" ht="12.75" customHeight="1" x14ac:dyDescent="0.2"/>
    <row r="21942" ht="12.75" customHeight="1" x14ac:dyDescent="0.2"/>
    <row r="21943" ht="12.75" customHeight="1" x14ac:dyDescent="0.2"/>
    <row r="21944" ht="12.75" customHeight="1" x14ac:dyDescent="0.2"/>
    <row r="21945" ht="12.75" customHeight="1" x14ac:dyDescent="0.2"/>
    <row r="21946" ht="12.75" customHeight="1" x14ac:dyDescent="0.2"/>
    <row r="21947" ht="12.75" customHeight="1" x14ac:dyDescent="0.2"/>
    <row r="21948" ht="12.75" customHeight="1" x14ac:dyDescent="0.2"/>
    <row r="21949" ht="12.75" customHeight="1" x14ac:dyDescent="0.2"/>
    <row r="21950" ht="12.75" customHeight="1" x14ac:dyDescent="0.2"/>
    <row r="21951" ht="12.75" customHeight="1" x14ac:dyDescent="0.2"/>
    <row r="21952" ht="12.75" customHeight="1" x14ac:dyDescent="0.2"/>
    <row r="21953" ht="12.75" customHeight="1" x14ac:dyDescent="0.2"/>
    <row r="21954" ht="12.75" customHeight="1" x14ac:dyDescent="0.2"/>
    <row r="21955" ht="12.75" customHeight="1" x14ac:dyDescent="0.2"/>
    <row r="21956" ht="12.75" customHeight="1" x14ac:dyDescent="0.2"/>
    <row r="21957" ht="12.75" customHeight="1" x14ac:dyDescent="0.2"/>
    <row r="21958" ht="12.75" customHeight="1" x14ac:dyDescent="0.2"/>
    <row r="21959" ht="12.75" customHeight="1" x14ac:dyDescent="0.2"/>
    <row r="21960" ht="12.75" customHeight="1" x14ac:dyDescent="0.2"/>
    <row r="21961" ht="12.75" customHeight="1" x14ac:dyDescent="0.2"/>
    <row r="21962" ht="12.75" customHeight="1" x14ac:dyDescent="0.2"/>
    <row r="21963" ht="12.75" customHeight="1" x14ac:dyDescent="0.2"/>
    <row r="21964" ht="12.75" customHeight="1" x14ac:dyDescent="0.2"/>
    <row r="21965" ht="12.75" customHeight="1" x14ac:dyDescent="0.2"/>
    <row r="21966" ht="12.75" customHeight="1" x14ac:dyDescent="0.2"/>
    <row r="21967" ht="12.75" customHeight="1" x14ac:dyDescent="0.2"/>
    <row r="21968" ht="12.75" customHeight="1" x14ac:dyDescent="0.2"/>
    <row r="21969" ht="12.75" customHeight="1" x14ac:dyDescent="0.2"/>
    <row r="21970" ht="12.75" customHeight="1" x14ac:dyDescent="0.2"/>
    <row r="21971" ht="12.75" customHeight="1" x14ac:dyDescent="0.2"/>
    <row r="21972" ht="12.75" customHeight="1" x14ac:dyDescent="0.2"/>
    <row r="21973" ht="12.75" customHeight="1" x14ac:dyDescent="0.2"/>
    <row r="21974" ht="12.75" customHeight="1" x14ac:dyDescent="0.2"/>
    <row r="21975" ht="12.75" customHeight="1" x14ac:dyDescent="0.2"/>
    <row r="21976" ht="12.75" customHeight="1" x14ac:dyDescent="0.2"/>
    <row r="21977" ht="12.75" customHeight="1" x14ac:dyDescent="0.2"/>
    <row r="21978" ht="12.75" customHeight="1" x14ac:dyDescent="0.2"/>
    <row r="21979" ht="12.75" customHeight="1" x14ac:dyDescent="0.2"/>
    <row r="21980" ht="12.75" customHeight="1" x14ac:dyDescent="0.2"/>
    <row r="21981" ht="12.75" customHeight="1" x14ac:dyDescent="0.2"/>
    <row r="21982" ht="12.75" customHeight="1" x14ac:dyDescent="0.2"/>
    <row r="21983" ht="12.75" customHeight="1" x14ac:dyDescent="0.2"/>
    <row r="21984" ht="12.75" customHeight="1" x14ac:dyDescent="0.2"/>
    <row r="21985" ht="12.75" customHeight="1" x14ac:dyDescent="0.2"/>
    <row r="21986" ht="12.75" customHeight="1" x14ac:dyDescent="0.2"/>
    <row r="21987" ht="12.75" customHeight="1" x14ac:dyDescent="0.2"/>
    <row r="21988" ht="12.75" customHeight="1" x14ac:dyDescent="0.2"/>
    <row r="21989" ht="12.75" customHeight="1" x14ac:dyDescent="0.2"/>
    <row r="21990" ht="12.75" customHeight="1" x14ac:dyDescent="0.2"/>
    <row r="21991" ht="12.75" customHeight="1" x14ac:dyDescent="0.2"/>
    <row r="21992" ht="12.75" customHeight="1" x14ac:dyDescent="0.2"/>
    <row r="21993" ht="12.75" customHeight="1" x14ac:dyDescent="0.2"/>
    <row r="21994" ht="12.75" customHeight="1" x14ac:dyDescent="0.2"/>
    <row r="21995" ht="12.75" customHeight="1" x14ac:dyDescent="0.2"/>
    <row r="21996" ht="12.75" customHeight="1" x14ac:dyDescent="0.2"/>
    <row r="21997" ht="12.75" customHeight="1" x14ac:dyDescent="0.2"/>
    <row r="21998" ht="12.75" customHeight="1" x14ac:dyDescent="0.2"/>
    <row r="21999" ht="12.75" customHeight="1" x14ac:dyDescent="0.2"/>
    <row r="22000" ht="12.75" customHeight="1" x14ac:dyDescent="0.2"/>
    <row r="22001" ht="12.75" customHeight="1" x14ac:dyDescent="0.2"/>
    <row r="22002" ht="12.75" customHeight="1" x14ac:dyDescent="0.2"/>
    <row r="22003" ht="12.75" customHeight="1" x14ac:dyDescent="0.2"/>
    <row r="22004" ht="12.75" customHeight="1" x14ac:dyDescent="0.2"/>
    <row r="22005" ht="12.75" customHeight="1" x14ac:dyDescent="0.2"/>
    <row r="22006" ht="12.75" customHeight="1" x14ac:dyDescent="0.2"/>
    <row r="22007" ht="12.75" customHeight="1" x14ac:dyDescent="0.2"/>
    <row r="22008" ht="12.75" customHeight="1" x14ac:dyDescent="0.2"/>
    <row r="22009" ht="12.75" customHeight="1" x14ac:dyDescent="0.2"/>
    <row r="22010" ht="12.75" customHeight="1" x14ac:dyDescent="0.2"/>
    <row r="22011" ht="12.75" customHeight="1" x14ac:dyDescent="0.2"/>
    <row r="22012" ht="12.75" customHeight="1" x14ac:dyDescent="0.2"/>
    <row r="22013" ht="12.75" customHeight="1" x14ac:dyDescent="0.2"/>
    <row r="22014" ht="12.75" customHeight="1" x14ac:dyDescent="0.2"/>
    <row r="22015" ht="12.75" customHeight="1" x14ac:dyDescent="0.2"/>
    <row r="22016" ht="12.75" customHeight="1" x14ac:dyDescent="0.2"/>
    <row r="22017" ht="12.75" customHeight="1" x14ac:dyDescent="0.2"/>
    <row r="22018" ht="12.75" customHeight="1" x14ac:dyDescent="0.2"/>
    <row r="22019" ht="12.75" customHeight="1" x14ac:dyDescent="0.2"/>
    <row r="22020" ht="12.75" customHeight="1" x14ac:dyDescent="0.2"/>
    <row r="22021" ht="12.75" customHeight="1" x14ac:dyDescent="0.2"/>
    <row r="22022" ht="12.75" customHeight="1" x14ac:dyDescent="0.2"/>
    <row r="22023" ht="12.75" customHeight="1" x14ac:dyDescent="0.2"/>
    <row r="22024" ht="12.75" customHeight="1" x14ac:dyDescent="0.2"/>
    <row r="22025" ht="12.75" customHeight="1" x14ac:dyDescent="0.2"/>
    <row r="22026" ht="12.75" customHeight="1" x14ac:dyDescent="0.2"/>
    <row r="22027" ht="12.75" customHeight="1" x14ac:dyDescent="0.2"/>
    <row r="22028" ht="12.75" customHeight="1" x14ac:dyDescent="0.2"/>
    <row r="22029" ht="12.75" customHeight="1" x14ac:dyDescent="0.2"/>
    <row r="22030" ht="12.75" customHeight="1" x14ac:dyDescent="0.2"/>
    <row r="22031" ht="12.75" customHeight="1" x14ac:dyDescent="0.2"/>
    <row r="22032" ht="12.75" customHeight="1" x14ac:dyDescent="0.2"/>
    <row r="22033" ht="12.75" customHeight="1" x14ac:dyDescent="0.2"/>
    <row r="22034" ht="12.75" customHeight="1" x14ac:dyDescent="0.2"/>
    <row r="22035" ht="12.75" customHeight="1" x14ac:dyDescent="0.2"/>
    <row r="22036" ht="12.75" customHeight="1" x14ac:dyDescent="0.2"/>
    <row r="22037" ht="12.75" customHeight="1" x14ac:dyDescent="0.2"/>
    <row r="22038" ht="12.75" customHeight="1" x14ac:dyDescent="0.2"/>
    <row r="22039" ht="12.75" customHeight="1" x14ac:dyDescent="0.2"/>
    <row r="22040" ht="12.75" customHeight="1" x14ac:dyDescent="0.2"/>
    <row r="22041" ht="12.75" customHeight="1" x14ac:dyDescent="0.2"/>
    <row r="22042" ht="12.75" customHeight="1" x14ac:dyDescent="0.2"/>
    <row r="22043" ht="12.75" customHeight="1" x14ac:dyDescent="0.2"/>
    <row r="22044" ht="12.75" customHeight="1" x14ac:dyDescent="0.2"/>
    <row r="22045" ht="12.75" customHeight="1" x14ac:dyDescent="0.2"/>
    <row r="22046" ht="12.75" customHeight="1" x14ac:dyDescent="0.2"/>
    <row r="22047" ht="12.75" customHeight="1" x14ac:dyDescent="0.2"/>
    <row r="22048" ht="12.75" customHeight="1" x14ac:dyDescent="0.2"/>
    <row r="22049" ht="12.75" customHeight="1" x14ac:dyDescent="0.2"/>
    <row r="22050" ht="12.75" customHeight="1" x14ac:dyDescent="0.2"/>
    <row r="22051" ht="12.75" customHeight="1" x14ac:dyDescent="0.2"/>
    <row r="22052" ht="12.75" customHeight="1" x14ac:dyDescent="0.2"/>
    <row r="22053" ht="12.75" customHeight="1" x14ac:dyDescent="0.2"/>
    <row r="22054" ht="12.75" customHeight="1" x14ac:dyDescent="0.2"/>
    <row r="22055" ht="12.75" customHeight="1" x14ac:dyDescent="0.2"/>
    <row r="22056" ht="12.75" customHeight="1" x14ac:dyDescent="0.2"/>
    <row r="22057" ht="12.75" customHeight="1" x14ac:dyDescent="0.2"/>
    <row r="22058" ht="12.75" customHeight="1" x14ac:dyDescent="0.2"/>
    <row r="22059" ht="12.75" customHeight="1" x14ac:dyDescent="0.2"/>
    <row r="22060" ht="12.75" customHeight="1" x14ac:dyDescent="0.2"/>
    <row r="22061" ht="12.75" customHeight="1" x14ac:dyDescent="0.2"/>
    <row r="22062" ht="12.75" customHeight="1" x14ac:dyDescent="0.2"/>
    <row r="22063" ht="12.75" customHeight="1" x14ac:dyDescent="0.2"/>
    <row r="22064" ht="12.75" customHeight="1" x14ac:dyDescent="0.2"/>
    <row r="22065" ht="12.75" customHeight="1" x14ac:dyDescent="0.2"/>
    <row r="22066" ht="12.75" customHeight="1" x14ac:dyDescent="0.2"/>
    <row r="22067" ht="12.75" customHeight="1" x14ac:dyDescent="0.2"/>
    <row r="22068" ht="12.75" customHeight="1" x14ac:dyDescent="0.2"/>
    <row r="22069" ht="12.75" customHeight="1" x14ac:dyDescent="0.2"/>
    <row r="22070" ht="12.75" customHeight="1" x14ac:dyDescent="0.2"/>
    <row r="22071" ht="12.75" customHeight="1" x14ac:dyDescent="0.2"/>
    <row r="22072" ht="12.75" customHeight="1" x14ac:dyDescent="0.2"/>
    <row r="22073" ht="12.75" customHeight="1" x14ac:dyDescent="0.2"/>
    <row r="22074" ht="12.75" customHeight="1" x14ac:dyDescent="0.2"/>
    <row r="22075" ht="12.75" customHeight="1" x14ac:dyDescent="0.2"/>
    <row r="22076" ht="12.75" customHeight="1" x14ac:dyDescent="0.2"/>
    <row r="22077" ht="12.75" customHeight="1" x14ac:dyDescent="0.2"/>
    <row r="22078" ht="12.75" customHeight="1" x14ac:dyDescent="0.2"/>
    <row r="22079" ht="12.75" customHeight="1" x14ac:dyDescent="0.2"/>
    <row r="22080" ht="12.75" customHeight="1" x14ac:dyDescent="0.2"/>
    <row r="22081" ht="12.75" customHeight="1" x14ac:dyDescent="0.2"/>
    <row r="22082" ht="12.75" customHeight="1" x14ac:dyDescent="0.2"/>
    <row r="22083" ht="12.75" customHeight="1" x14ac:dyDescent="0.2"/>
    <row r="22084" ht="12.75" customHeight="1" x14ac:dyDescent="0.2"/>
    <row r="22085" ht="12.75" customHeight="1" x14ac:dyDescent="0.2"/>
    <row r="22086" ht="12.75" customHeight="1" x14ac:dyDescent="0.2"/>
    <row r="22087" ht="12.75" customHeight="1" x14ac:dyDescent="0.2"/>
    <row r="22088" ht="12.75" customHeight="1" x14ac:dyDescent="0.2"/>
    <row r="22089" ht="12.75" customHeight="1" x14ac:dyDescent="0.2"/>
    <row r="22090" ht="12.75" customHeight="1" x14ac:dyDescent="0.2"/>
    <row r="22091" ht="12.75" customHeight="1" x14ac:dyDescent="0.2"/>
    <row r="22092" ht="12.75" customHeight="1" x14ac:dyDescent="0.2"/>
    <row r="22093" ht="12.75" customHeight="1" x14ac:dyDescent="0.2"/>
    <row r="22094" ht="12.75" customHeight="1" x14ac:dyDescent="0.2"/>
    <row r="22095" ht="12.75" customHeight="1" x14ac:dyDescent="0.2"/>
    <row r="22096" ht="12.75" customHeight="1" x14ac:dyDescent="0.2"/>
    <row r="22097" ht="12.75" customHeight="1" x14ac:dyDescent="0.2"/>
    <row r="22098" ht="12.75" customHeight="1" x14ac:dyDescent="0.2"/>
    <row r="22099" ht="12.75" customHeight="1" x14ac:dyDescent="0.2"/>
    <row r="22100" ht="12.75" customHeight="1" x14ac:dyDescent="0.2"/>
    <row r="22101" ht="12.75" customHeight="1" x14ac:dyDescent="0.2"/>
    <row r="22102" ht="12.75" customHeight="1" x14ac:dyDescent="0.2"/>
    <row r="22103" ht="12.75" customHeight="1" x14ac:dyDescent="0.2"/>
    <row r="22104" ht="12.75" customHeight="1" x14ac:dyDescent="0.2"/>
    <row r="22105" ht="12.75" customHeight="1" x14ac:dyDescent="0.2"/>
    <row r="22106" ht="12.75" customHeight="1" x14ac:dyDescent="0.2"/>
    <row r="22107" ht="12.75" customHeight="1" x14ac:dyDescent="0.2"/>
    <row r="22108" ht="12.75" customHeight="1" x14ac:dyDescent="0.2"/>
    <row r="22109" ht="12.75" customHeight="1" x14ac:dyDescent="0.2"/>
    <row r="22110" ht="12.75" customHeight="1" x14ac:dyDescent="0.2"/>
    <row r="22111" ht="12.75" customHeight="1" x14ac:dyDescent="0.2"/>
    <row r="22112" ht="12.75" customHeight="1" x14ac:dyDescent="0.2"/>
    <row r="22113" ht="12.75" customHeight="1" x14ac:dyDescent="0.2"/>
    <row r="22114" ht="12.75" customHeight="1" x14ac:dyDescent="0.2"/>
    <row r="22115" ht="12.75" customHeight="1" x14ac:dyDescent="0.2"/>
    <row r="22116" ht="12.75" customHeight="1" x14ac:dyDescent="0.2"/>
    <row r="22117" ht="12.75" customHeight="1" x14ac:dyDescent="0.2"/>
    <row r="22118" ht="12.75" customHeight="1" x14ac:dyDescent="0.2"/>
    <row r="22119" ht="12.75" customHeight="1" x14ac:dyDescent="0.2"/>
    <row r="22120" ht="12.75" customHeight="1" x14ac:dyDescent="0.2"/>
    <row r="22121" ht="12.75" customHeight="1" x14ac:dyDescent="0.2"/>
    <row r="22122" ht="12.75" customHeight="1" x14ac:dyDescent="0.2"/>
    <row r="22123" ht="12.75" customHeight="1" x14ac:dyDescent="0.2"/>
    <row r="22124" ht="12.75" customHeight="1" x14ac:dyDescent="0.2"/>
    <row r="22125" ht="12.75" customHeight="1" x14ac:dyDescent="0.2"/>
    <row r="22126" ht="12.75" customHeight="1" x14ac:dyDescent="0.2"/>
    <row r="22127" ht="12.75" customHeight="1" x14ac:dyDescent="0.2"/>
    <row r="22128" ht="12.75" customHeight="1" x14ac:dyDescent="0.2"/>
    <row r="22129" ht="12.75" customHeight="1" x14ac:dyDescent="0.2"/>
    <row r="22130" ht="12.75" customHeight="1" x14ac:dyDescent="0.2"/>
    <row r="22131" ht="12.75" customHeight="1" x14ac:dyDescent="0.2"/>
    <row r="22132" ht="12.75" customHeight="1" x14ac:dyDescent="0.2"/>
    <row r="22133" ht="12.75" customHeight="1" x14ac:dyDescent="0.2"/>
    <row r="22134" ht="12.75" customHeight="1" x14ac:dyDescent="0.2"/>
    <row r="22135" ht="12.75" customHeight="1" x14ac:dyDescent="0.2"/>
    <row r="22136" ht="12.75" customHeight="1" x14ac:dyDescent="0.2"/>
    <row r="22137" ht="12.75" customHeight="1" x14ac:dyDescent="0.2"/>
    <row r="22138" ht="12.75" customHeight="1" x14ac:dyDescent="0.2"/>
    <row r="22139" ht="12.75" customHeight="1" x14ac:dyDescent="0.2"/>
    <row r="22140" ht="12.75" customHeight="1" x14ac:dyDescent="0.2"/>
    <row r="22141" ht="12.75" customHeight="1" x14ac:dyDescent="0.2"/>
    <row r="22142" ht="12.75" customHeight="1" x14ac:dyDescent="0.2"/>
    <row r="22143" ht="12.75" customHeight="1" x14ac:dyDescent="0.2"/>
    <row r="22144" ht="12.75" customHeight="1" x14ac:dyDescent="0.2"/>
    <row r="22145" ht="12.75" customHeight="1" x14ac:dyDescent="0.2"/>
    <row r="22146" ht="12.75" customHeight="1" x14ac:dyDescent="0.2"/>
    <row r="22147" ht="12.75" customHeight="1" x14ac:dyDescent="0.2"/>
    <row r="22148" ht="12.75" customHeight="1" x14ac:dyDescent="0.2"/>
    <row r="22149" ht="12.75" customHeight="1" x14ac:dyDescent="0.2"/>
    <row r="22150" ht="12.75" customHeight="1" x14ac:dyDescent="0.2"/>
    <row r="22151" ht="12.75" customHeight="1" x14ac:dyDescent="0.2"/>
    <row r="22152" ht="12.75" customHeight="1" x14ac:dyDescent="0.2"/>
    <row r="22153" ht="12.75" customHeight="1" x14ac:dyDescent="0.2"/>
    <row r="22154" ht="12.75" customHeight="1" x14ac:dyDescent="0.2"/>
    <row r="22155" ht="12.75" customHeight="1" x14ac:dyDescent="0.2"/>
    <row r="22156" ht="12.75" customHeight="1" x14ac:dyDescent="0.2"/>
    <row r="22157" ht="12.75" customHeight="1" x14ac:dyDescent="0.2"/>
    <row r="22158" ht="12.75" customHeight="1" x14ac:dyDescent="0.2"/>
    <row r="22159" ht="12.75" customHeight="1" x14ac:dyDescent="0.2"/>
    <row r="22160" ht="12.75" customHeight="1" x14ac:dyDescent="0.2"/>
    <row r="22161" ht="12.75" customHeight="1" x14ac:dyDescent="0.2"/>
    <row r="22162" ht="12.75" customHeight="1" x14ac:dyDescent="0.2"/>
    <row r="22163" ht="12.75" customHeight="1" x14ac:dyDescent="0.2"/>
    <row r="22164" ht="12.75" customHeight="1" x14ac:dyDescent="0.2"/>
    <row r="22165" ht="12.75" customHeight="1" x14ac:dyDescent="0.2"/>
    <row r="22166" ht="12.75" customHeight="1" x14ac:dyDescent="0.2"/>
    <row r="22167" ht="12.75" customHeight="1" x14ac:dyDescent="0.2"/>
    <row r="22168" ht="12.75" customHeight="1" x14ac:dyDescent="0.2"/>
    <row r="22169" ht="12.75" customHeight="1" x14ac:dyDescent="0.2"/>
    <row r="22170" ht="12.75" customHeight="1" x14ac:dyDescent="0.2"/>
    <row r="22171" ht="12.75" customHeight="1" x14ac:dyDescent="0.2"/>
    <row r="22172" ht="12.75" customHeight="1" x14ac:dyDescent="0.2"/>
    <row r="22173" ht="12.75" customHeight="1" x14ac:dyDescent="0.2"/>
    <row r="22174" ht="12.75" customHeight="1" x14ac:dyDescent="0.2"/>
    <row r="22175" ht="12.75" customHeight="1" x14ac:dyDescent="0.2"/>
    <row r="22176" ht="12.75" customHeight="1" x14ac:dyDescent="0.2"/>
    <row r="22177" ht="12.75" customHeight="1" x14ac:dyDescent="0.2"/>
    <row r="22178" ht="12.75" customHeight="1" x14ac:dyDescent="0.2"/>
    <row r="22179" ht="12.75" customHeight="1" x14ac:dyDescent="0.2"/>
    <row r="22180" ht="12.75" customHeight="1" x14ac:dyDescent="0.2"/>
    <row r="22181" ht="12.75" customHeight="1" x14ac:dyDescent="0.2"/>
    <row r="22182" ht="12.75" customHeight="1" x14ac:dyDescent="0.2"/>
    <row r="22183" ht="12.75" customHeight="1" x14ac:dyDescent="0.2"/>
    <row r="22184" ht="12.75" customHeight="1" x14ac:dyDescent="0.2"/>
    <row r="22185" ht="12.75" customHeight="1" x14ac:dyDescent="0.2"/>
    <row r="22186" ht="12.75" customHeight="1" x14ac:dyDescent="0.2"/>
    <row r="22187" ht="12.75" customHeight="1" x14ac:dyDescent="0.2"/>
    <row r="22188" ht="12.75" customHeight="1" x14ac:dyDescent="0.2"/>
    <row r="22189" ht="12.75" customHeight="1" x14ac:dyDescent="0.2"/>
    <row r="22190" ht="12.75" customHeight="1" x14ac:dyDescent="0.2"/>
    <row r="22191" ht="12.75" customHeight="1" x14ac:dyDescent="0.2"/>
    <row r="22192" ht="12.75" customHeight="1" x14ac:dyDescent="0.2"/>
    <row r="22193" ht="12.75" customHeight="1" x14ac:dyDescent="0.2"/>
    <row r="22194" ht="12.75" customHeight="1" x14ac:dyDescent="0.2"/>
    <row r="22195" ht="12.75" customHeight="1" x14ac:dyDescent="0.2"/>
    <row r="22196" ht="12.75" customHeight="1" x14ac:dyDescent="0.2"/>
    <row r="22197" ht="12.75" customHeight="1" x14ac:dyDescent="0.2"/>
    <row r="22198" ht="12.75" customHeight="1" x14ac:dyDescent="0.2"/>
    <row r="22199" ht="12.75" customHeight="1" x14ac:dyDescent="0.2"/>
    <row r="22200" ht="12.75" customHeight="1" x14ac:dyDescent="0.2"/>
    <row r="22201" ht="12.75" customHeight="1" x14ac:dyDescent="0.2"/>
    <row r="22202" ht="12.75" customHeight="1" x14ac:dyDescent="0.2"/>
    <row r="22203" ht="12.75" customHeight="1" x14ac:dyDescent="0.2"/>
    <row r="22204" ht="12.75" customHeight="1" x14ac:dyDescent="0.2"/>
    <row r="22205" ht="12.75" customHeight="1" x14ac:dyDescent="0.2"/>
    <row r="22206" ht="12.75" customHeight="1" x14ac:dyDescent="0.2"/>
    <row r="22207" ht="12.75" customHeight="1" x14ac:dyDescent="0.2"/>
    <row r="22208" ht="12.75" customHeight="1" x14ac:dyDescent="0.2"/>
    <row r="22209" ht="12.75" customHeight="1" x14ac:dyDescent="0.2"/>
    <row r="22210" ht="12.75" customHeight="1" x14ac:dyDescent="0.2"/>
    <row r="22211" ht="12.75" customHeight="1" x14ac:dyDescent="0.2"/>
    <row r="22212" ht="12.75" customHeight="1" x14ac:dyDescent="0.2"/>
    <row r="22213" ht="12.75" customHeight="1" x14ac:dyDescent="0.2"/>
    <row r="22214" ht="12.75" customHeight="1" x14ac:dyDescent="0.2"/>
    <row r="22215" ht="12.75" customHeight="1" x14ac:dyDescent="0.2"/>
    <row r="22216" ht="12.75" customHeight="1" x14ac:dyDescent="0.2"/>
    <row r="22217" ht="12.75" customHeight="1" x14ac:dyDescent="0.2"/>
    <row r="22218" ht="12.75" customHeight="1" x14ac:dyDescent="0.2"/>
    <row r="22219" ht="12.75" customHeight="1" x14ac:dyDescent="0.2"/>
    <row r="22220" ht="12.75" customHeight="1" x14ac:dyDescent="0.2"/>
    <row r="22221" ht="12.75" customHeight="1" x14ac:dyDescent="0.2"/>
    <row r="22222" ht="12.75" customHeight="1" x14ac:dyDescent="0.2"/>
    <row r="22223" ht="12.75" customHeight="1" x14ac:dyDescent="0.2"/>
    <row r="22224" ht="12.75" customHeight="1" x14ac:dyDescent="0.2"/>
    <row r="22225" ht="12.75" customHeight="1" x14ac:dyDescent="0.2"/>
    <row r="22226" ht="12.75" customHeight="1" x14ac:dyDescent="0.2"/>
    <row r="22227" ht="12.75" customHeight="1" x14ac:dyDescent="0.2"/>
    <row r="22228" ht="12.75" customHeight="1" x14ac:dyDescent="0.2"/>
    <row r="22229" ht="12.75" customHeight="1" x14ac:dyDescent="0.2"/>
    <row r="22230" ht="12.75" customHeight="1" x14ac:dyDescent="0.2"/>
    <row r="22231" ht="12.75" customHeight="1" x14ac:dyDescent="0.2"/>
    <row r="22232" ht="12.75" customHeight="1" x14ac:dyDescent="0.2"/>
    <row r="22233" ht="12.75" customHeight="1" x14ac:dyDescent="0.2"/>
    <row r="22234" ht="12.75" customHeight="1" x14ac:dyDescent="0.2"/>
    <row r="22235" ht="12.75" customHeight="1" x14ac:dyDescent="0.2"/>
    <row r="22236" ht="12.75" customHeight="1" x14ac:dyDescent="0.2"/>
    <row r="22237" ht="12.75" customHeight="1" x14ac:dyDescent="0.2"/>
    <row r="22238" ht="12.75" customHeight="1" x14ac:dyDescent="0.2"/>
    <row r="22239" ht="12.75" customHeight="1" x14ac:dyDescent="0.2"/>
    <row r="22240" ht="12.75" customHeight="1" x14ac:dyDescent="0.2"/>
    <row r="22241" ht="12.75" customHeight="1" x14ac:dyDescent="0.2"/>
    <row r="22242" ht="12.75" customHeight="1" x14ac:dyDescent="0.2"/>
    <row r="22243" ht="12.75" customHeight="1" x14ac:dyDescent="0.2"/>
    <row r="22244" ht="12.75" customHeight="1" x14ac:dyDescent="0.2"/>
    <row r="22245" ht="12.75" customHeight="1" x14ac:dyDescent="0.2"/>
    <row r="22246" ht="12.75" customHeight="1" x14ac:dyDescent="0.2"/>
    <row r="22247" ht="12.75" customHeight="1" x14ac:dyDescent="0.2"/>
    <row r="22248" ht="12.75" customHeight="1" x14ac:dyDescent="0.2"/>
    <row r="22249" ht="12.75" customHeight="1" x14ac:dyDescent="0.2"/>
    <row r="22250" ht="12.75" customHeight="1" x14ac:dyDescent="0.2"/>
    <row r="22251" ht="12.75" customHeight="1" x14ac:dyDescent="0.2"/>
    <row r="22252" ht="12.75" customHeight="1" x14ac:dyDescent="0.2"/>
    <row r="22253" ht="12.75" customHeight="1" x14ac:dyDescent="0.2"/>
    <row r="22254" ht="12.75" customHeight="1" x14ac:dyDescent="0.2"/>
    <row r="22255" ht="12.75" customHeight="1" x14ac:dyDescent="0.2"/>
    <row r="22256" ht="12.75" customHeight="1" x14ac:dyDescent="0.2"/>
    <row r="22257" ht="12.75" customHeight="1" x14ac:dyDescent="0.2"/>
    <row r="22258" ht="12.75" customHeight="1" x14ac:dyDescent="0.2"/>
    <row r="22259" ht="12.75" customHeight="1" x14ac:dyDescent="0.2"/>
    <row r="22260" ht="12.75" customHeight="1" x14ac:dyDescent="0.2"/>
    <row r="22261" ht="12.75" customHeight="1" x14ac:dyDescent="0.2"/>
    <row r="22262" ht="12.75" customHeight="1" x14ac:dyDescent="0.2"/>
    <row r="22263" ht="12.75" customHeight="1" x14ac:dyDescent="0.2"/>
    <row r="22264" ht="12.75" customHeight="1" x14ac:dyDescent="0.2"/>
    <row r="22265" ht="12.75" customHeight="1" x14ac:dyDescent="0.2"/>
    <row r="22266" ht="12.75" customHeight="1" x14ac:dyDescent="0.2"/>
    <row r="22267" ht="12.75" customHeight="1" x14ac:dyDescent="0.2"/>
    <row r="22268" ht="12.75" customHeight="1" x14ac:dyDescent="0.2"/>
    <row r="22269" ht="12.75" customHeight="1" x14ac:dyDescent="0.2"/>
    <row r="22270" ht="12.75" customHeight="1" x14ac:dyDescent="0.2"/>
    <row r="22271" ht="12.75" customHeight="1" x14ac:dyDescent="0.2"/>
    <row r="22272" ht="12.75" customHeight="1" x14ac:dyDescent="0.2"/>
    <row r="22273" ht="12.75" customHeight="1" x14ac:dyDescent="0.2"/>
    <row r="22274" ht="12.75" customHeight="1" x14ac:dyDescent="0.2"/>
    <row r="22275" ht="12.75" customHeight="1" x14ac:dyDescent="0.2"/>
    <row r="22276" ht="12.75" customHeight="1" x14ac:dyDescent="0.2"/>
    <row r="22277" ht="12.75" customHeight="1" x14ac:dyDescent="0.2"/>
    <row r="22278" ht="12.75" customHeight="1" x14ac:dyDescent="0.2"/>
    <row r="22279" ht="12.75" customHeight="1" x14ac:dyDescent="0.2"/>
    <row r="22280" ht="12.75" customHeight="1" x14ac:dyDescent="0.2"/>
    <row r="22281" ht="12.75" customHeight="1" x14ac:dyDescent="0.2"/>
    <row r="22282" ht="12.75" customHeight="1" x14ac:dyDescent="0.2"/>
    <row r="22283" ht="12.75" customHeight="1" x14ac:dyDescent="0.2"/>
    <row r="22284" ht="12.75" customHeight="1" x14ac:dyDescent="0.2"/>
    <row r="22285" ht="12.75" customHeight="1" x14ac:dyDescent="0.2"/>
    <row r="22286" ht="12.75" customHeight="1" x14ac:dyDescent="0.2"/>
    <row r="22287" ht="12.75" customHeight="1" x14ac:dyDescent="0.2"/>
    <row r="22288" ht="12.75" customHeight="1" x14ac:dyDescent="0.2"/>
    <row r="22289" ht="12.75" customHeight="1" x14ac:dyDescent="0.2"/>
    <row r="22290" ht="12.75" customHeight="1" x14ac:dyDescent="0.2"/>
    <row r="22291" ht="12.75" customHeight="1" x14ac:dyDescent="0.2"/>
    <row r="22292" ht="12.75" customHeight="1" x14ac:dyDescent="0.2"/>
    <row r="22293" ht="12.75" customHeight="1" x14ac:dyDescent="0.2"/>
    <row r="22294" ht="12.75" customHeight="1" x14ac:dyDescent="0.2"/>
    <row r="22295" ht="12.75" customHeight="1" x14ac:dyDescent="0.2"/>
    <row r="22296" ht="12.75" customHeight="1" x14ac:dyDescent="0.2"/>
    <row r="22297" ht="12.75" customHeight="1" x14ac:dyDescent="0.2"/>
    <row r="22298" ht="12.75" customHeight="1" x14ac:dyDescent="0.2"/>
    <row r="22299" ht="12.75" customHeight="1" x14ac:dyDescent="0.2"/>
    <row r="22300" ht="12.75" customHeight="1" x14ac:dyDescent="0.2"/>
    <row r="22301" ht="12.75" customHeight="1" x14ac:dyDescent="0.2"/>
    <row r="22302" ht="12.75" customHeight="1" x14ac:dyDescent="0.2"/>
    <row r="22303" ht="12.75" customHeight="1" x14ac:dyDescent="0.2"/>
    <row r="22304" ht="12.75" customHeight="1" x14ac:dyDescent="0.2"/>
    <row r="22305" ht="12.75" customHeight="1" x14ac:dyDescent="0.2"/>
    <row r="22306" ht="12.75" customHeight="1" x14ac:dyDescent="0.2"/>
    <row r="22307" ht="12.75" customHeight="1" x14ac:dyDescent="0.2"/>
    <row r="22308" ht="12.75" customHeight="1" x14ac:dyDescent="0.2"/>
    <row r="22309" ht="12.75" customHeight="1" x14ac:dyDescent="0.2"/>
    <row r="22310" ht="12.75" customHeight="1" x14ac:dyDescent="0.2"/>
    <row r="22311" ht="12.75" customHeight="1" x14ac:dyDescent="0.2"/>
    <row r="22312" ht="12.75" customHeight="1" x14ac:dyDescent="0.2"/>
    <row r="22313" ht="12.75" customHeight="1" x14ac:dyDescent="0.2"/>
    <row r="22314" ht="12.75" customHeight="1" x14ac:dyDescent="0.2"/>
    <row r="22315" ht="12.75" customHeight="1" x14ac:dyDescent="0.2"/>
    <row r="22316" ht="12.75" customHeight="1" x14ac:dyDescent="0.2"/>
    <row r="22317" ht="12.75" customHeight="1" x14ac:dyDescent="0.2"/>
    <row r="22318" ht="12.75" customHeight="1" x14ac:dyDescent="0.2"/>
    <row r="22319" ht="12.75" customHeight="1" x14ac:dyDescent="0.2"/>
    <row r="22320" ht="12.75" customHeight="1" x14ac:dyDescent="0.2"/>
    <row r="22321" ht="12.75" customHeight="1" x14ac:dyDescent="0.2"/>
    <row r="22322" ht="12.75" customHeight="1" x14ac:dyDescent="0.2"/>
    <row r="22323" ht="12.75" customHeight="1" x14ac:dyDescent="0.2"/>
    <row r="22324" ht="12.75" customHeight="1" x14ac:dyDescent="0.2"/>
    <row r="22325" ht="12.75" customHeight="1" x14ac:dyDescent="0.2"/>
    <row r="22326" ht="12.75" customHeight="1" x14ac:dyDescent="0.2"/>
    <row r="22327" ht="12.75" customHeight="1" x14ac:dyDescent="0.2"/>
    <row r="22328" ht="12.75" customHeight="1" x14ac:dyDescent="0.2"/>
    <row r="22329" ht="12.75" customHeight="1" x14ac:dyDescent="0.2"/>
    <row r="22330" ht="12.75" customHeight="1" x14ac:dyDescent="0.2"/>
    <row r="22331" ht="12.75" customHeight="1" x14ac:dyDescent="0.2"/>
    <row r="22332" ht="12.75" customHeight="1" x14ac:dyDescent="0.2"/>
    <row r="22333" ht="12.75" customHeight="1" x14ac:dyDescent="0.2"/>
    <row r="22334" ht="12.75" customHeight="1" x14ac:dyDescent="0.2"/>
    <row r="22335" ht="12.75" customHeight="1" x14ac:dyDescent="0.2"/>
    <row r="22336" ht="12.75" customHeight="1" x14ac:dyDescent="0.2"/>
    <row r="22337" ht="12.75" customHeight="1" x14ac:dyDescent="0.2"/>
    <row r="22338" ht="12.75" customHeight="1" x14ac:dyDescent="0.2"/>
    <row r="22339" ht="12.75" customHeight="1" x14ac:dyDescent="0.2"/>
    <row r="22340" ht="12.75" customHeight="1" x14ac:dyDescent="0.2"/>
    <row r="22341" ht="12.75" customHeight="1" x14ac:dyDescent="0.2"/>
    <row r="22342" ht="12.75" customHeight="1" x14ac:dyDescent="0.2"/>
    <row r="22343" ht="12.75" customHeight="1" x14ac:dyDescent="0.2"/>
    <row r="22344" ht="12.75" customHeight="1" x14ac:dyDescent="0.2"/>
    <row r="22345" ht="12.75" customHeight="1" x14ac:dyDescent="0.2"/>
    <row r="22346" ht="12.75" customHeight="1" x14ac:dyDescent="0.2"/>
    <row r="22347" ht="12.75" customHeight="1" x14ac:dyDescent="0.2"/>
    <row r="22348" ht="12.75" customHeight="1" x14ac:dyDescent="0.2"/>
    <row r="22349" ht="12.75" customHeight="1" x14ac:dyDescent="0.2"/>
    <row r="22350" ht="12.75" customHeight="1" x14ac:dyDescent="0.2"/>
    <row r="22351" ht="12.75" customHeight="1" x14ac:dyDescent="0.2"/>
    <row r="22352" ht="12.75" customHeight="1" x14ac:dyDescent="0.2"/>
    <row r="22353" ht="12.75" customHeight="1" x14ac:dyDescent="0.2"/>
    <row r="22354" ht="12.75" customHeight="1" x14ac:dyDescent="0.2"/>
    <row r="22355" ht="12.75" customHeight="1" x14ac:dyDescent="0.2"/>
    <row r="22356" ht="12.75" customHeight="1" x14ac:dyDescent="0.2"/>
    <row r="22357" ht="12.75" customHeight="1" x14ac:dyDescent="0.2"/>
    <row r="22358" ht="12.75" customHeight="1" x14ac:dyDescent="0.2"/>
    <row r="22359" ht="12.75" customHeight="1" x14ac:dyDescent="0.2"/>
    <row r="22360" ht="12.75" customHeight="1" x14ac:dyDescent="0.2"/>
    <row r="22361" ht="12.75" customHeight="1" x14ac:dyDescent="0.2"/>
    <row r="22362" ht="12.75" customHeight="1" x14ac:dyDescent="0.2"/>
    <row r="22363" ht="12.75" customHeight="1" x14ac:dyDescent="0.2"/>
    <row r="22364" ht="12.75" customHeight="1" x14ac:dyDescent="0.2"/>
    <row r="22365" ht="12.75" customHeight="1" x14ac:dyDescent="0.2"/>
    <row r="22366" ht="12.75" customHeight="1" x14ac:dyDescent="0.2"/>
    <row r="22367" ht="12.75" customHeight="1" x14ac:dyDescent="0.2"/>
    <row r="22368" ht="12.75" customHeight="1" x14ac:dyDescent="0.2"/>
    <row r="22369" ht="12.75" customHeight="1" x14ac:dyDescent="0.2"/>
    <row r="22370" ht="12.75" customHeight="1" x14ac:dyDescent="0.2"/>
    <row r="22371" ht="12.75" customHeight="1" x14ac:dyDescent="0.2"/>
    <row r="22372" ht="12.75" customHeight="1" x14ac:dyDescent="0.2"/>
    <row r="22373" ht="12.75" customHeight="1" x14ac:dyDescent="0.2"/>
    <row r="22374" ht="12.75" customHeight="1" x14ac:dyDescent="0.2"/>
    <row r="22375" ht="12.75" customHeight="1" x14ac:dyDescent="0.2"/>
    <row r="22376" ht="12.75" customHeight="1" x14ac:dyDescent="0.2"/>
    <row r="22377" ht="12.75" customHeight="1" x14ac:dyDescent="0.2"/>
    <row r="22378" ht="12.75" customHeight="1" x14ac:dyDescent="0.2"/>
    <row r="22379" ht="12.75" customHeight="1" x14ac:dyDescent="0.2"/>
    <row r="22380" ht="12.75" customHeight="1" x14ac:dyDescent="0.2"/>
    <row r="22381" ht="12.75" customHeight="1" x14ac:dyDescent="0.2"/>
    <row r="22382" ht="12.75" customHeight="1" x14ac:dyDescent="0.2"/>
    <row r="22383" ht="12.75" customHeight="1" x14ac:dyDescent="0.2"/>
    <row r="22384" ht="12.75" customHeight="1" x14ac:dyDescent="0.2"/>
    <row r="22385" ht="12.75" customHeight="1" x14ac:dyDescent="0.2"/>
    <row r="22386" ht="12.75" customHeight="1" x14ac:dyDescent="0.2"/>
    <row r="22387" ht="12.75" customHeight="1" x14ac:dyDescent="0.2"/>
    <row r="22388" ht="12.75" customHeight="1" x14ac:dyDescent="0.2"/>
    <row r="22389" ht="12.75" customHeight="1" x14ac:dyDescent="0.2"/>
    <row r="22390" ht="12.75" customHeight="1" x14ac:dyDescent="0.2"/>
    <row r="22391" ht="12.75" customHeight="1" x14ac:dyDescent="0.2"/>
    <row r="22392" ht="12.75" customHeight="1" x14ac:dyDescent="0.2"/>
    <row r="22393" ht="12.75" customHeight="1" x14ac:dyDescent="0.2"/>
    <row r="22394" ht="12.75" customHeight="1" x14ac:dyDescent="0.2"/>
    <row r="22395" ht="12.75" customHeight="1" x14ac:dyDescent="0.2"/>
    <row r="22396" ht="12.75" customHeight="1" x14ac:dyDescent="0.2"/>
    <row r="22397" ht="12.75" customHeight="1" x14ac:dyDescent="0.2"/>
    <row r="22398" ht="12.75" customHeight="1" x14ac:dyDescent="0.2"/>
    <row r="22399" ht="12.75" customHeight="1" x14ac:dyDescent="0.2"/>
    <row r="22400" ht="12.75" customHeight="1" x14ac:dyDescent="0.2"/>
    <row r="22401" ht="12.75" customHeight="1" x14ac:dyDescent="0.2"/>
    <row r="22402" ht="12.75" customHeight="1" x14ac:dyDescent="0.2"/>
    <row r="22403" ht="12.75" customHeight="1" x14ac:dyDescent="0.2"/>
    <row r="22404" ht="12.75" customHeight="1" x14ac:dyDescent="0.2"/>
    <row r="22405" ht="12.75" customHeight="1" x14ac:dyDescent="0.2"/>
    <row r="22406" ht="12.75" customHeight="1" x14ac:dyDescent="0.2"/>
    <row r="22407" ht="12.75" customHeight="1" x14ac:dyDescent="0.2"/>
    <row r="22408" ht="12.75" customHeight="1" x14ac:dyDescent="0.2"/>
    <row r="22409" ht="12.75" customHeight="1" x14ac:dyDescent="0.2"/>
    <row r="22410" ht="12.75" customHeight="1" x14ac:dyDescent="0.2"/>
    <row r="22411" ht="12.75" customHeight="1" x14ac:dyDescent="0.2"/>
    <row r="22412" ht="12.75" customHeight="1" x14ac:dyDescent="0.2"/>
    <row r="22413" ht="12.75" customHeight="1" x14ac:dyDescent="0.2"/>
    <row r="22414" ht="12.75" customHeight="1" x14ac:dyDescent="0.2"/>
    <row r="22415" ht="12.75" customHeight="1" x14ac:dyDescent="0.2"/>
    <row r="22416" ht="12.75" customHeight="1" x14ac:dyDescent="0.2"/>
    <row r="22417" ht="12.75" customHeight="1" x14ac:dyDescent="0.2"/>
    <row r="22418" ht="12.75" customHeight="1" x14ac:dyDescent="0.2"/>
    <row r="22419" ht="12.75" customHeight="1" x14ac:dyDescent="0.2"/>
    <row r="22420" ht="12.75" customHeight="1" x14ac:dyDescent="0.2"/>
    <row r="22421" ht="12.75" customHeight="1" x14ac:dyDescent="0.2"/>
    <row r="22422" ht="12.75" customHeight="1" x14ac:dyDescent="0.2"/>
    <row r="22423" ht="12.75" customHeight="1" x14ac:dyDescent="0.2"/>
    <row r="22424" ht="12.75" customHeight="1" x14ac:dyDescent="0.2"/>
    <row r="22425" ht="12.75" customHeight="1" x14ac:dyDescent="0.2"/>
    <row r="22426" ht="12.75" customHeight="1" x14ac:dyDescent="0.2"/>
    <row r="22427" ht="12.75" customHeight="1" x14ac:dyDescent="0.2"/>
    <row r="22428" ht="12.75" customHeight="1" x14ac:dyDescent="0.2"/>
    <row r="22429" ht="12.75" customHeight="1" x14ac:dyDescent="0.2"/>
    <row r="22430" ht="12.75" customHeight="1" x14ac:dyDescent="0.2"/>
    <row r="22431" ht="12.75" customHeight="1" x14ac:dyDescent="0.2"/>
    <row r="22432" ht="12.75" customHeight="1" x14ac:dyDescent="0.2"/>
    <row r="22433" ht="12.75" customHeight="1" x14ac:dyDescent="0.2"/>
    <row r="22434" ht="12.75" customHeight="1" x14ac:dyDescent="0.2"/>
    <row r="22435" ht="12.75" customHeight="1" x14ac:dyDescent="0.2"/>
    <row r="22436" ht="12.75" customHeight="1" x14ac:dyDescent="0.2"/>
    <row r="22437" ht="12.75" customHeight="1" x14ac:dyDescent="0.2"/>
    <row r="22438" ht="12.75" customHeight="1" x14ac:dyDescent="0.2"/>
    <row r="22439" ht="12.75" customHeight="1" x14ac:dyDescent="0.2"/>
    <row r="22440" ht="12.75" customHeight="1" x14ac:dyDescent="0.2"/>
    <row r="22441" ht="12.75" customHeight="1" x14ac:dyDescent="0.2"/>
    <row r="22442" ht="12.75" customHeight="1" x14ac:dyDescent="0.2"/>
    <row r="22443" ht="12.75" customHeight="1" x14ac:dyDescent="0.2"/>
    <row r="22444" ht="12.75" customHeight="1" x14ac:dyDescent="0.2"/>
    <row r="22445" ht="12.75" customHeight="1" x14ac:dyDescent="0.2"/>
    <row r="22446" ht="12.75" customHeight="1" x14ac:dyDescent="0.2"/>
    <row r="22447" ht="12.75" customHeight="1" x14ac:dyDescent="0.2"/>
    <row r="22448" ht="12.75" customHeight="1" x14ac:dyDescent="0.2"/>
    <row r="22449" ht="12.75" customHeight="1" x14ac:dyDescent="0.2"/>
    <row r="22450" ht="12.75" customHeight="1" x14ac:dyDescent="0.2"/>
    <row r="22451" ht="12.75" customHeight="1" x14ac:dyDescent="0.2"/>
    <row r="22452" ht="12.75" customHeight="1" x14ac:dyDescent="0.2"/>
    <row r="22453" ht="12.75" customHeight="1" x14ac:dyDescent="0.2"/>
    <row r="22454" ht="12.75" customHeight="1" x14ac:dyDescent="0.2"/>
    <row r="22455" ht="12.75" customHeight="1" x14ac:dyDescent="0.2"/>
    <row r="22456" ht="12.75" customHeight="1" x14ac:dyDescent="0.2"/>
    <row r="22457" ht="12.75" customHeight="1" x14ac:dyDescent="0.2"/>
    <row r="22458" ht="12.75" customHeight="1" x14ac:dyDescent="0.2"/>
    <row r="22459" ht="12.75" customHeight="1" x14ac:dyDescent="0.2"/>
    <row r="22460" ht="12.75" customHeight="1" x14ac:dyDescent="0.2"/>
    <row r="22461" ht="12.75" customHeight="1" x14ac:dyDescent="0.2"/>
    <row r="22462" ht="12.75" customHeight="1" x14ac:dyDescent="0.2"/>
    <row r="22463" ht="12.75" customHeight="1" x14ac:dyDescent="0.2"/>
    <row r="22464" ht="12.75" customHeight="1" x14ac:dyDescent="0.2"/>
    <row r="22465" ht="12.75" customHeight="1" x14ac:dyDescent="0.2"/>
    <row r="22466" ht="12.75" customHeight="1" x14ac:dyDescent="0.2"/>
    <row r="22467" ht="12.75" customHeight="1" x14ac:dyDescent="0.2"/>
    <row r="22468" ht="12.75" customHeight="1" x14ac:dyDescent="0.2"/>
    <row r="22469" ht="12.75" customHeight="1" x14ac:dyDescent="0.2"/>
    <row r="22470" ht="12.75" customHeight="1" x14ac:dyDescent="0.2"/>
    <row r="22471" ht="12.75" customHeight="1" x14ac:dyDescent="0.2"/>
    <row r="22472" ht="12.75" customHeight="1" x14ac:dyDescent="0.2"/>
    <row r="22473" ht="12.75" customHeight="1" x14ac:dyDescent="0.2"/>
    <row r="22474" ht="12.75" customHeight="1" x14ac:dyDescent="0.2"/>
    <row r="22475" ht="12.75" customHeight="1" x14ac:dyDescent="0.2"/>
    <row r="22476" ht="12.75" customHeight="1" x14ac:dyDescent="0.2"/>
    <row r="22477" ht="12.75" customHeight="1" x14ac:dyDescent="0.2"/>
    <row r="22478" ht="12.75" customHeight="1" x14ac:dyDescent="0.2"/>
    <row r="22479" ht="12.75" customHeight="1" x14ac:dyDescent="0.2"/>
    <row r="22480" ht="12.75" customHeight="1" x14ac:dyDescent="0.2"/>
    <row r="22481" ht="12.75" customHeight="1" x14ac:dyDescent="0.2"/>
    <row r="22482" ht="12.75" customHeight="1" x14ac:dyDescent="0.2"/>
    <row r="22483" ht="12.75" customHeight="1" x14ac:dyDescent="0.2"/>
    <row r="22484" ht="12.75" customHeight="1" x14ac:dyDescent="0.2"/>
    <row r="22485" ht="12.75" customHeight="1" x14ac:dyDescent="0.2"/>
    <row r="22486" ht="12.75" customHeight="1" x14ac:dyDescent="0.2"/>
    <row r="22487" ht="12.75" customHeight="1" x14ac:dyDescent="0.2"/>
    <row r="22488" ht="12.75" customHeight="1" x14ac:dyDescent="0.2"/>
    <row r="22489" ht="12.75" customHeight="1" x14ac:dyDescent="0.2"/>
    <row r="22490" ht="12.75" customHeight="1" x14ac:dyDescent="0.2"/>
    <row r="22491" ht="12.75" customHeight="1" x14ac:dyDescent="0.2"/>
    <row r="22492" ht="12.75" customHeight="1" x14ac:dyDescent="0.2"/>
    <row r="22493" ht="12.75" customHeight="1" x14ac:dyDescent="0.2"/>
    <row r="22494" ht="12.75" customHeight="1" x14ac:dyDescent="0.2"/>
    <row r="22495" ht="12.75" customHeight="1" x14ac:dyDescent="0.2"/>
    <row r="22496" ht="12.75" customHeight="1" x14ac:dyDescent="0.2"/>
    <row r="22497" ht="12.75" customHeight="1" x14ac:dyDescent="0.2"/>
    <row r="22498" ht="12.75" customHeight="1" x14ac:dyDescent="0.2"/>
    <row r="22499" ht="12.75" customHeight="1" x14ac:dyDescent="0.2"/>
    <row r="22500" ht="12.75" customHeight="1" x14ac:dyDescent="0.2"/>
    <row r="22501" ht="12.75" customHeight="1" x14ac:dyDescent="0.2"/>
    <row r="22502" ht="12.75" customHeight="1" x14ac:dyDescent="0.2"/>
    <row r="22503" ht="12.75" customHeight="1" x14ac:dyDescent="0.2"/>
    <row r="22504" ht="12.75" customHeight="1" x14ac:dyDescent="0.2"/>
    <row r="22505" ht="12.75" customHeight="1" x14ac:dyDescent="0.2"/>
    <row r="22506" ht="12.75" customHeight="1" x14ac:dyDescent="0.2"/>
    <row r="22507" ht="12.75" customHeight="1" x14ac:dyDescent="0.2"/>
    <row r="22508" ht="12.75" customHeight="1" x14ac:dyDescent="0.2"/>
    <row r="22509" ht="12.75" customHeight="1" x14ac:dyDescent="0.2"/>
    <row r="22510" ht="12.75" customHeight="1" x14ac:dyDescent="0.2"/>
    <row r="22511" ht="12.75" customHeight="1" x14ac:dyDescent="0.2"/>
    <row r="22512" ht="12.75" customHeight="1" x14ac:dyDescent="0.2"/>
    <row r="22513" ht="12.75" customHeight="1" x14ac:dyDescent="0.2"/>
    <row r="22514" ht="12.75" customHeight="1" x14ac:dyDescent="0.2"/>
    <row r="22515" ht="12.75" customHeight="1" x14ac:dyDescent="0.2"/>
    <row r="22516" ht="12.75" customHeight="1" x14ac:dyDescent="0.2"/>
    <row r="22517" ht="12.75" customHeight="1" x14ac:dyDescent="0.2"/>
    <row r="22518" ht="12.75" customHeight="1" x14ac:dyDescent="0.2"/>
    <row r="22519" ht="12.75" customHeight="1" x14ac:dyDescent="0.2"/>
    <row r="22520" ht="12.75" customHeight="1" x14ac:dyDescent="0.2"/>
    <row r="22521" ht="12.75" customHeight="1" x14ac:dyDescent="0.2"/>
    <row r="22522" ht="12.75" customHeight="1" x14ac:dyDescent="0.2"/>
    <row r="22523" ht="12.75" customHeight="1" x14ac:dyDescent="0.2"/>
    <row r="22524" ht="12.75" customHeight="1" x14ac:dyDescent="0.2"/>
    <row r="22525" ht="12.75" customHeight="1" x14ac:dyDescent="0.2"/>
    <row r="22526" ht="12.75" customHeight="1" x14ac:dyDescent="0.2"/>
    <row r="22527" ht="12.75" customHeight="1" x14ac:dyDescent="0.2"/>
    <row r="22528" ht="12.75" customHeight="1" x14ac:dyDescent="0.2"/>
    <row r="22529" ht="12.75" customHeight="1" x14ac:dyDescent="0.2"/>
    <row r="22530" ht="12.75" customHeight="1" x14ac:dyDescent="0.2"/>
    <row r="22531" ht="12.75" customHeight="1" x14ac:dyDescent="0.2"/>
    <row r="22532" ht="12.75" customHeight="1" x14ac:dyDescent="0.2"/>
    <row r="22533" ht="12.75" customHeight="1" x14ac:dyDescent="0.2"/>
    <row r="22534" ht="12.75" customHeight="1" x14ac:dyDescent="0.2"/>
    <row r="22535" ht="12.75" customHeight="1" x14ac:dyDescent="0.2"/>
    <row r="22536" ht="12.75" customHeight="1" x14ac:dyDescent="0.2"/>
    <row r="22537" ht="12.75" customHeight="1" x14ac:dyDescent="0.2"/>
    <row r="22538" ht="12.75" customHeight="1" x14ac:dyDescent="0.2"/>
    <row r="22539" ht="12.75" customHeight="1" x14ac:dyDescent="0.2"/>
    <row r="22540" ht="12.75" customHeight="1" x14ac:dyDescent="0.2"/>
    <row r="22541" ht="12.75" customHeight="1" x14ac:dyDescent="0.2"/>
    <row r="22542" ht="12.75" customHeight="1" x14ac:dyDescent="0.2"/>
    <row r="22543" ht="12.75" customHeight="1" x14ac:dyDescent="0.2"/>
    <row r="22544" ht="12.75" customHeight="1" x14ac:dyDescent="0.2"/>
    <row r="22545" ht="12.75" customHeight="1" x14ac:dyDescent="0.2"/>
    <row r="22546" ht="12.75" customHeight="1" x14ac:dyDescent="0.2"/>
    <row r="22547" ht="12.75" customHeight="1" x14ac:dyDescent="0.2"/>
    <row r="22548" ht="12.75" customHeight="1" x14ac:dyDescent="0.2"/>
    <row r="22549" ht="12.75" customHeight="1" x14ac:dyDescent="0.2"/>
    <row r="22550" ht="12.75" customHeight="1" x14ac:dyDescent="0.2"/>
    <row r="22551" ht="12.75" customHeight="1" x14ac:dyDescent="0.2"/>
    <row r="22552" ht="12.75" customHeight="1" x14ac:dyDescent="0.2"/>
    <row r="22553" ht="12.75" customHeight="1" x14ac:dyDescent="0.2"/>
    <row r="22554" ht="12.75" customHeight="1" x14ac:dyDescent="0.2"/>
    <row r="22555" ht="12.75" customHeight="1" x14ac:dyDescent="0.2"/>
    <row r="22556" ht="12.75" customHeight="1" x14ac:dyDescent="0.2"/>
    <row r="22557" ht="12.75" customHeight="1" x14ac:dyDescent="0.2"/>
    <row r="22558" ht="12.75" customHeight="1" x14ac:dyDescent="0.2"/>
    <row r="22559" ht="12.75" customHeight="1" x14ac:dyDescent="0.2"/>
    <row r="22560" ht="12.75" customHeight="1" x14ac:dyDescent="0.2"/>
    <row r="22561" ht="12.75" customHeight="1" x14ac:dyDescent="0.2"/>
    <row r="22562" ht="12.75" customHeight="1" x14ac:dyDescent="0.2"/>
    <row r="22563" ht="12.75" customHeight="1" x14ac:dyDescent="0.2"/>
    <row r="22564" ht="12.75" customHeight="1" x14ac:dyDescent="0.2"/>
    <row r="22565" ht="12.75" customHeight="1" x14ac:dyDescent="0.2"/>
    <row r="22566" ht="12.75" customHeight="1" x14ac:dyDescent="0.2"/>
    <row r="22567" ht="12.75" customHeight="1" x14ac:dyDescent="0.2"/>
    <row r="22568" ht="12.75" customHeight="1" x14ac:dyDescent="0.2"/>
    <row r="22569" ht="12.75" customHeight="1" x14ac:dyDescent="0.2"/>
    <row r="22570" ht="12.75" customHeight="1" x14ac:dyDescent="0.2"/>
    <row r="22571" ht="12.75" customHeight="1" x14ac:dyDescent="0.2"/>
    <row r="22572" ht="12.75" customHeight="1" x14ac:dyDescent="0.2"/>
    <row r="22573" ht="12.75" customHeight="1" x14ac:dyDescent="0.2"/>
    <row r="22574" ht="12.75" customHeight="1" x14ac:dyDescent="0.2"/>
    <row r="22575" ht="12.75" customHeight="1" x14ac:dyDescent="0.2"/>
    <row r="22576" ht="12.75" customHeight="1" x14ac:dyDescent="0.2"/>
    <row r="22577" ht="12.75" customHeight="1" x14ac:dyDescent="0.2"/>
    <row r="22578" ht="12.75" customHeight="1" x14ac:dyDescent="0.2"/>
    <row r="22579" ht="12.75" customHeight="1" x14ac:dyDescent="0.2"/>
    <row r="22580" ht="12.75" customHeight="1" x14ac:dyDescent="0.2"/>
    <row r="22581" ht="12.75" customHeight="1" x14ac:dyDescent="0.2"/>
    <row r="22582" ht="12.75" customHeight="1" x14ac:dyDescent="0.2"/>
    <row r="22583" ht="12.75" customHeight="1" x14ac:dyDescent="0.2"/>
    <row r="22584" ht="12.75" customHeight="1" x14ac:dyDescent="0.2"/>
    <row r="22585" ht="12.75" customHeight="1" x14ac:dyDescent="0.2"/>
    <row r="22586" ht="12.75" customHeight="1" x14ac:dyDescent="0.2"/>
    <row r="22587" ht="12.75" customHeight="1" x14ac:dyDescent="0.2"/>
    <row r="22588" ht="12.75" customHeight="1" x14ac:dyDescent="0.2"/>
    <row r="22589" ht="12.75" customHeight="1" x14ac:dyDescent="0.2"/>
    <row r="22590" ht="12.75" customHeight="1" x14ac:dyDescent="0.2"/>
    <row r="22591" ht="12.75" customHeight="1" x14ac:dyDescent="0.2"/>
    <row r="22592" ht="12.75" customHeight="1" x14ac:dyDescent="0.2"/>
    <row r="22593" ht="12.75" customHeight="1" x14ac:dyDescent="0.2"/>
    <row r="22594" ht="12.75" customHeight="1" x14ac:dyDescent="0.2"/>
    <row r="22595" ht="12.75" customHeight="1" x14ac:dyDescent="0.2"/>
    <row r="22596" ht="12.75" customHeight="1" x14ac:dyDescent="0.2"/>
    <row r="22597" ht="12.75" customHeight="1" x14ac:dyDescent="0.2"/>
    <row r="22598" ht="12.75" customHeight="1" x14ac:dyDescent="0.2"/>
    <row r="22599" ht="12.75" customHeight="1" x14ac:dyDescent="0.2"/>
    <row r="22600" ht="12.75" customHeight="1" x14ac:dyDescent="0.2"/>
    <row r="22601" ht="12.75" customHeight="1" x14ac:dyDescent="0.2"/>
    <row r="22602" ht="12.75" customHeight="1" x14ac:dyDescent="0.2"/>
    <row r="22603" ht="12.75" customHeight="1" x14ac:dyDescent="0.2"/>
    <row r="22604" ht="12.75" customHeight="1" x14ac:dyDescent="0.2"/>
    <row r="22605" ht="12.75" customHeight="1" x14ac:dyDescent="0.2"/>
    <row r="22606" ht="12.75" customHeight="1" x14ac:dyDescent="0.2"/>
    <row r="22607" ht="12.75" customHeight="1" x14ac:dyDescent="0.2"/>
    <row r="22608" ht="12.75" customHeight="1" x14ac:dyDescent="0.2"/>
    <row r="22609" ht="12.75" customHeight="1" x14ac:dyDescent="0.2"/>
    <row r="22610" ht="12.75" customHeight="1" x14ac:dyDescent="0.2"/>
    <row r="22611" ht="12.75" customHeight="1" x14ac:dyDescent="0.2"/>
    <row r="22612" ht="12.75" customHeight="1" x14ac:dyDescent="0.2"/>
    <row r="22613" ht="12.75" customHeight="1" x14ac:dyDescent="0.2"/>
    <row r="22614" ht="12.75" customHeight="1" x14ac:dyDescent="0.2"/>
    <row r="22615" ht="12.75" customHeight="1" x14ac:dyDescent="0.2"/>
    <row r="22616" ht="12.75" customHeight="1" x14ac:dyDescent="0.2"/>
    <row r="22617" ht="12.75" customHeight="1" x14ac:dyDescent="0.2"/>
    <row r="22618" ht="12.75" customHeight="1" x14ac:dyDescent="0.2"/>
    <row r="22619" ht="12.75" customHeight="1" x14ac:dyDescent="0.2"/>
    <row r="22620" ht="12.75" customHeight="1" x14ac:dyDescent="0.2"/>
    <row r="22621" ht="12.75" customHeight="1" x14ac:dyDescent="0.2"/>
    <row r="22622" ht="12.75" customHeight="1" x14ac:dyDescent="0.2"/>
    <row r="22623" ht="12.75" customHeight="1" x14ac:dyDescent="0.2"/>
    <row r="22624" ht="12.75" customHeight="1" x14ac:dyDescent="0.2"/>
    <row r="22625" ht="12.75" customHeight="1" x14ac:dyDescent="0.2"/>
    <row r="22626" ht="12.75" customHeight="1" x14ac:dyDescent="0.2"/>
    <row r="22627" ht="12.75" customHeight="1" x14ac:dyDescent="0.2"/>
    <row r="22628" ht="12.75" customHeight="1" x14ac:dyDescent="0.2"/>
    <row r="22629" ht="12.75" customHeight="1" x14ac:dyDescent="0.2"/>
    <row r="22630" ht="12.75" customHeight="1" x14ac:dyDescent="0.2"/>
    <row r="22631" ht="12.75" customHeight="1" x14ac:dyDescent="0.2"/>
    <row r="22632" ht="12.75" customHeight="1" x14ac:dyDescent="0.2"/>
    <row r="22633" ht="12.75" customHeight="1" x14ac:dyDescent="0.2"/>
    <row r="22634" ht="12.75" customHeight="1" x14ac:dyDescent="0.2"/>
    <row r="22635" ht="12.75" customHeight="1" x14ac:dyDescent="0.2"/>
    <row r="22636" ht="12.75" customHeight="1" x14ac:dyDescent="0.2"/>
    <row r="22637" ht="12.75" customHeight="1" x14ac:dyDescent="0.2"/>
    <row r="22638" ht="12.75" customHeight="1" x14ac:dyDescent="0.2"/>
    <row r="22639" ht="12.75" customHeight="1" x14ac:dyDescent="0.2"/>
    <row r="22640" ht="12.75" customHeight="1" x14ac:dyDescent="0.2"/>
    <row r="22641" ht="12.75" customHeight="1" x14ac:dyDescent="0.2"/>
    <row r="22642" ht="12.75" customHeight="1" x14ac:dyDescent="0.2"/>
    <row r="22643" ht="12.75" customHeight="1" x14ac:dyDescent="0.2"/>
    <row r="22644" ht="12.75" customHeight="1" x14ac:dyDescent="0.2"/>
    <row r="22645" ht="12.75" customHeight="1" x14ac:dyDescent="0.2"/>
    <row r="22646" ht="12.75" customHeight="1" x14ac:dyDescent="0.2"/>
    <row r="22647" ht="12.75" customHeight="1" x14ac:dyDescent="0.2"/>
    <row r="22648" ht="12.75" customHeight="1" x14ac:dyDescent="0.2"/>
    <row r="22649" ht="12.75" customHeight="1" x14ac:dyDescent="0.2"/>
    <row r="22650" ht="12.75" customHeight="1" x14ac:dyDescent="0.2"/>
    <row r="22651" ht="12.75" customHeight="1" x14ac:dyDescent="0.2"/>
    <row r="22652" ht="12.75" customHeight="1" x14ac:dyDescent="0.2"/>
    <row r="22653" ht="12.75" customHeight="1" x14ac:dyDescent="0.2"/>
    <row r="22654" ht="12.75" customHeight="1" x14ac:dyDescent="0.2"/>
    <row r="22655" ht="12.75" customHeight="1" x14ac:dyDescent="0.2"/>
    <row r="22656" ht="12.75" customHeight="1" x14ac:dyDescent="0.2"/>
    <row r="22657" ht="12.75" customHeight="1" x14ac:dyDescent="0.2"/>
    <row r="22658" ht="12.75" customHeight="1" x14ac:dyDescent="0.2"/>
    <row r="22659" ht="12.75" customHeight="1" x14ac:dyDescent="0.2"/>
    <row r="22660" ht="12.75" customHeight="1" x14ac:dyDescent="0.2"/>
    <row r="22661" ht="12.75" customHeight="1" x14ac:dyDescent="0.2"/>
    <row r="22662" ht="12.75" customHeight="1" x14ac:dyDescent="0.2"/>
    <row r="22663" ht="12.75" customHeight="1" x14ac:dyDescent="0.2"/>
    <row r="22664" ht="12.75" customHeight="1" x14ac:dyDescent="0.2"/>
    <row r="22665" ht="12.75" customHeight="1" x14ac:dyDescent="0.2"/>
    <row r="22666" ht="12.75" customHeight="1" x14ac:dyDescent="0.2"/>
    <row r="22667" ht="12.75" customHeight="1" x14ac:dyDescent="0.2"/>
    <row r="22668" ht="12.75" customHeight="1" x14ac:dyDescent="0.2"/>
    <row r="22669" ht="12.75" customHeight="1" x14ac:dyDescent="0.2"/>
    <row r="22670" ht="12.75" customHeight="1" x14ac:dyDescent="0.2"/>
    <row r="22671" ht="12.75" customHeight="1" x14ac:dyDescent="0.2"/>
    <row r="22672" ht="12.75" customHeight="1" x14ac:dyDescent="0.2"/>
    <row r="22673" ht="12.75" customHeight="1" x14ac:dyDescent="0.2"/>
    <row r="22674" ht="12.75" customHeight="1" x14ac:dyDescent="0.2"/>
    <row r="22675" ht="12.75" customHeight="1" x14ac:dyDescent="0.2"/>
    <row r="22676" ht="12.75" customHeight="1" x14ac:dyDescent="0.2"/>
    <row r="22677" ht="12.75" customHeight="1" x14ac:dyDescent="0.2"/>
    <row r="22678" ht="12.75" customHeight="1" x14ac:dyDescent="0.2"/>
    <row r="22679" ht="12.75" customHeight="1" x14ac:dyDescent="0.2"/>
    <row r="22680" ht="12.75" customHeight="1" x14ac:dyDescent="0.2"/>
    <row r="22681" ht="12.75" customHeight="1" x14ac:dyDescent="0.2"/>
    <row r="22682" ht="12.75" customHeight="1" x14ac:dyDescent="0.2"/>
    <row r="22683" ht="12.75" customHeight="1" x14ac:dyDescent="0.2"/>
    <row r="22684" ht="12.75" customHeight="1" x14ac:dyDescent="0.2"/>
    <row r="22685" ht="12.75" customHeight="1" x14ac:dyDescent="0.2"/>
    <row r="22686" ht="12.75" customHeight="1" x14ac:dyDescent="0.2"/>
    <row r="22687" ht="12.75" customHeight="1" x14ac:dyDescent="0.2"/>
    <row r="22688" ht="12.75" customHeight="1" x14ac:dyDescent="0.2"/>
    <row r="22689" ht="12.75" customHeight="1" x14ac:dyDescent="0.2"/>
    <row r="22690" ht="12.75" customHeight="1" x14ac:dyDescent="0.2"/>
    <row r="22691" ht="12.75" customHeight="1" x14ac:dyDescent="0.2"/>
    <row r="22692" ht="12.75" customHeight="1" x14ac:dyDescent="0.2"/>
    <row r="22693" ht="12.75" customHeight="1" x14ac:dyDescent="0.2"/>
    <row r="22694" ht="12.75" customHeight="1" x14ac:dyDescent="0.2"/>
    <row r="22695" ht="12.75" customHeight="1" x14ac:dyDescent="0.2"/>
    <row r="22696" ht="12.75" customHeight="1" x14ac:dyDescent="0.2"/>
    <row r="22697" ht="12.75" customHeight="1" x14ac:dyDescent="0.2"/>
    <row r="22698" ht="12.75" customHeight="1" x14ac:dyDescent="0.2"/>
    <row r="22699" ht="12.75" customHeight="1" x14ac:dyDescent="0.2"/>
    <row r="22700" ht="12.75" customHeight="1" x14ac:dyDescent="0.2"/>
    <row r="22701" ht="12.75" customHeight="1" x14ac:dyDescent="0.2"/>
    <row r="22702" ht="12.75" customHeight="1" x14ac:dyDescent="0.2"/>
    <row r="22703" ht="12.75" customHeight="1" x14ac:dyDescent="0.2"/>
    <row r="22704" ht="12.75" customHeight="1" x14ac:dyDescent="0.2"/>
    <row r="22705" ht="12.75" customHeight="1" x14ac:dyDescent="0.2"/>
    <row r="22706" ht="12.75" customHeight="1" x14ac:dyDescent="0.2"/>
    <row r="22707" ht="12.75" customHeight="1" x14ac:dyDescent="0.2"/>
    <row r="22708" ht="12.75" customHeight="1" x14ac:dyDescent="0.2"/>
    <row r="22709" ht="12.75" customHeight="1" x14ac:dyDescent="0.2"/>
    <row r="22710" ht="12.75" customHeight="1" x14ac:dyDescent="0.2"/>
    <row r="22711" ht="12.75" customHeight="1" x14ac:dyDescent="0.2"/>
    <row r="22712" ht="12.75" customHeight="1" x14ac:dyDescent="0.2"/>
    <row r="22713" ht="12.75" customHeight="1" x14ac:dyDescent="0.2"/>
    <row r="22714" ht="12.75" customHeight="1" x14ac:dyDescent="0.2"/>
    <row r="22715" ht="12.75" customHeight="1" x14ac:dyDescent="0.2"/>
    <row r="22716" ht="12.75" customHeight="1" x14ac:dyDescent="0.2"/>
    <row r="22717" ht="12.75" customHeight="1" x14ac:dyDescent="0.2"/>
    <row r="22718" ht="12.75" customHeight="1" x14ac:dyDescent="0.2"/>
    <row r="22719" ht="12.75" customHeight="1" x14ac:dyDescent="0.2"/>
    <row r="22720" ht="12.75" customHeight="1" x14ac:dyDescent="0.2"/>
    <row r="22721" ht="12.75" customHeight="1" x14ac:dyDescent="0.2"/>
    <row r="22722" ht="12.75" customHeight="1" x14ac:dyDescent="0.2"/>
    <row r="22723" ht="12.75" customHeight="1" x14ac:dyDescent="0.2"/>
    <row r="22724" ht="12.75" customHeight="1" x14ac:dyDescent="0.2"/>
    <row r="22725" ht="12.75" customHeight="1" x14ac:dyDescent="0.2"/>
    <row r="22726" ht="12.75" customHeight="1" x14ac:dyDescent="0.2"/>
    <row r="22727" ht="12.75" customHeight="1" x14ac:dyDescent="0.2"/>
    <row r="22728" ht="12.75" customHeight="1" x14ac:dyDescent="0.2"/>
    <row r="22729" ht="12.75" customHeight="1" x14ac:dyDescent="0.2"/>
    <row r="22730" ht="12.75" customHeight="1" x14ac:dyDescent="0.2"/>
    <row r="22731" ht="12.75" customHeight="1" x14ac:dyDescent="0.2"/>
    <row r="22732" ht="12.75" customHeight="1" x14ac:dyDescent="0.2"/>
    <row r="22733" ht="12.75" customHeight="1" x14ac:dyDescent="0.2"/>
    <row r="22734" ht="12.75" customHeight="1" x14ac:dyDescent="0.2"/>
    <row r="22735" ht="12.75" customHeight="1" x14ac:dyDescent="0.2"/>
    <row r="22736" ht="12.75" customHeight="1" x14ac:dyDescent="0.2"/>
    <row r="22737" ht="12.75" customHeight="1" x14ac:dyDescent="0.2"/>
    <row r="22738" ht="12.75" customHeight="1" x14ac:dyDescent="0.2"/>
    <row r="22739" ht="12.75" customHeight="1" x14ac:dyDescent="0.2"/>
    <row r="22740" ht="12.75" customHeight="1" x14ac:dyDescent="0.2"/>
    <row r="22741" ht="12.75" customHeight="1" x14ac:dyDescent="0.2"/>
    <row r="22742" ht="12.75" customHeight="1" x14ac:dyDescent="0.2"/>
    <row r="22743" ht="12.75" customHeight="1" x14ac:dyDescent="0.2"/>
    <row r="22744" ht="12.75" customHeight="1" x14ac:dyDescent="0.2"/>
    <row r="22745" ht="12.75" customHeight="1" x14ac:dyDescent="0.2"/>
    <row r="22746" ht="12.75" customHeight="1" x14ac:dyDescent="0.2"/>
    <row r="22747" ht="12.75" customHeight="1" x14ac:dyDescent="0.2"/>
    <row r="22748" ht="12.75" customHeight="1" x14ac:dyDescent="0.2"/>
    <row r="22749" ht="12.75" customHeight="1" x14ac:dyDescent="0.2"/>
    <row r="22750" ht="12.75" customHeight="1" x14ac:dyDescent="0.2"/>
    <row r="22751" ht="12.75" customHeight="1" x14ac:dyDescent="0.2"/>
    <row r="22752" ht="12.75" customHeight="1" x14ac:dyDescent="0.2"/>
    <row r="22753" ht="12.75" customHeight="1" x14ac:dyDescent="0.2"/>
    <row r="22754" ht="12.75" customHeight="1" x14ac:dyDescent="0.2"/>
    <row r="22755" ht="12.75" customHeight="1" x14ac:dyDescent="0.2"/>
    <row r="22756" ht="12.75" customHeight="1" x14ac:dyDescent="0.2"/>
    <row r="22757" ht="12.75" customHeight="1" x14ac:dyDescent="0.2"/>
    <row r="22758" ht="12.75" customHeight="1" x14ac:dyDescent="0.2"/>
    <row r="22759" ht="12.75" customHeight="1" x14ac:dyDescent="0.2"/>
    <row r="22760" ht="12.75" customHeight="1" x14ac:dyDescent="0.2"/>
    <row r="22761" ht="12.75" customHeight="1" x14ac:dyDescent="0.2"/>
    <row r="22762" ht="12.75" customHeight="1" x14ac:dyDescent="0.2"/>
    <row r="22763" ht="12.75" customHeight="1" x14ac:dyDescent="0.2"/>
    <row r="22764" ht="12.75" customHeight="1" x14ac:dyDescent="0.2"/>
    <row r="22765" ht="12.75" customHeight="1" x14ac:dyDescent="0.2"/>
    <row r="22766" ht="12.75" customHeight="1" x14ac:dyDescent="0.2"/>
    <row r="22767" ht="12.75" customHeight="1" x14ac:dyDescent="0.2"/>
    <row r="22768" ht="12.75" customHeight="1" x14ac:dyDescent="0.2"/>
    <row r="22769" ht="12.75" customHeight="1" x14ac:dyDescent="0.2"/>
    <row r="22770" ht="12.75" customHeight="1" x14ac:dyDescent="0.2"/>
    <row r="22771" ht="12.75" customHeight="1" x14ac:dyDescent="0.2"/>
    <row r="22772" ht="12.75" customHeight="1" x14ac:dyDescent="0.2"/>
    <row r="22773" ht="12.75" customHeight="1" x14ac:dyDescent="0.2"/>
    <row r="22774" ht="12.75" customHeight="1" x14ac:dyDescent="0.2"/>
    <row r="22775" ht="12.75" customHeight="1" x14ac:dyDescent="0.2"/>
    <row r="22776" ht="12.75" customHeight="1" x14ac:dyDescent="0.2"/>
    <row r="22777" ht="12.75" customHeight="1" x14ac:dyDescent="0.2"/>
    <row r="22778" ht="12.75" customHeight="1" x14ac:dyDescent="0.2"/>
    <row r="22779" ht="12.75" customHeight="1" x14ac:dyDescent="0.2"/>
    <row r="22780" ht="12.75" customHeight="1" x14ac:dyDescent="0.2"/>
    <row r="22781" ht="12.75" customHeight="1" x14ac:dyDescent="0.2"/>
    <row r="22782" ht="12.75" customHeight="1" x14ac:dyDescent="0.2"/>
    <row r="22783" ht="12.75" customHeight="1" x14ac:dyDescent="0.2"/>
    <row r="22784" ht="12.75" customHeight="1" x14ac:dyDescent="0.2"/>
    <row r="22785" ht="12.75" customHeight="1" x14ac:dyDescent="0.2"/>
    <row r="22786" ht="12.75" customHeight="1" x14ac:dyDescent="0.2"/>
    <row r="22787" ht="12.75" customHeight="1" x14ac:dyDescent="0.2"/>
    <row r="22788" ht="12.75" customHeight="1" x14ac:dyDescent="0.2"/>
    <row r="22789" ht="12.75" customHeight="1" x14ac:dyDescent="0.2"/>
    <row r="22790" ht="12.75" customHeight="1" x14ac:dyDescent="0.2"/>
    <row r="22791" ht="12.75" customHeight="1" x14ac:dyDescent="0.2"/>
    <row r="22792" ht="12.75" customHeight="1" x14ac:dyDescent="0.2"/>
    <row r="22793" ht="12.75" customHeight="1" x14ac:dyDescent="0.2"/>
    <row r="22794" ht="12.75" customHeight="1" x14ac:dyDescent="0.2"/>
    <row r="22795" ht="12.75" customHeight="1" x14ac:dyDescent="0.2"/>
    <row r="22796" ht="12.75" customHeight="1" x14ac:dyDescent="0.2"/>
    <row r="22797" ht="12.75" customHeight="1" x14ac:dyDescent="0.2"/>
    <row r="22798" ht="12.75" customHeight="1" x14ac:dyDescent="0.2"/>
    <row r="22799" ht="12.75" customHeight="1" x14ac:dyDescent="0.2"/>
    <row r="22800" ht="12.75" customHeight="1" x14ac:dyDescent="0.2"/>
    <row r="22801" ht="12.75" customHeight="1" x14ac:dyDescent="0.2"/>
    <row r="22802" ht="12.75" customHeight="1" x14ac:dyDescent="0.2"/>
    <row r="22803" ht="12.75" customHeight="1" x14ac:dyDescent="0.2"/>
    <row r="22804" ht="12.75" customHeight="1" x14ac:dyDescent="0.2"/>
    <row r="22805" ht="12.75" customHeight="1" x14ac:dyDescent="0.2"/>
    <row r="22806" ht="12.75" customHeight="1" x14ac:dyDescent="0.2"/>
    <row r="22807" ht="12.75" customHeight="1" x14ac:dyDescent="0.2"/>
    <row r="22808" ht="12.75" customHeight="1" x14ac:dyDescent="0.2"/>
    <row r="22809" ht="12.75" customHeight="1" x14ac:dyDescent="0.2"/>
    <row r="22810" ht="12.75" customHeight="1" x14ac:dyDescent="0.2"/>
    <row r="22811" ht="12.75" customHeight="1" x14ac:dyDescent="0.2"/>
    <row r="22812" ht="12.75" customHeight="1" x14ac:dyDescent="0.2"/>
    <row r="22813" ht="12.75" customHeight="1" x14ac:dyDescent="0.2"/>
    <row r="22814" ht="12.75" customHeight="1" x14ac:dyDescent="0.2"/>
    <row r="22815" ht="12.75" customHeight="1" x14ac:dyDescent="0.2"/>
    <row r="22816" ht="12.75" customHeight="1" x14ac:dyDescent="0.2"/>
    <row r="22817" ht="12.75" customHeight="1" x14ac:dyDescent="0.2"/>
    <row r="22818" ht="12.75" customHeight="1" x14ac:dyDescent="0.2"/>
    <row r="22819" ht="12.75" customHeight="1" x14ac:dyDescent="0.2"/>
    <row r="22820" ht="12.75" customHeight="1" x14ac:dyDescent="0.2"/>
    <row r="22821" ht="12.75" customHeight="1" x14ac:dyDescent="0.2"/>
    <row r="22822" ht="12.75" customHeight="1" x14ac:dyDescent="0.2"/>
    <row r="22823" ht="12.75" customHeight="1" x14ac:dyDescent="0.2"/>
    <row r="22824" ht="12.75" customHeight="1" x14ac:dyDescent="0.2"/>
    <row r="22825" ht="12.75" customHeight="1" x14ac:dyDescent="0.2"/>
    <row r="22826" ht="12.75" customHeight="1" x14ac:dyDescent="0.2"/>
    <row r="22827" ht="12.75" customHeight="1" x14ac:dyDescent="0.2"/>
    <row r="22828" ht="12.75" customHeight="1" x14ac:dyDescent="0.2"/>
    <row r="22829" ht="12.75" customHeight="1" x14ac:dyDescent="0.2"/>
    <row r="22830" ht="12.75" customHeight="1" x14ac:dyDescent="0.2"/>
    <row r="22831" ht="12.75" customHeight="1" x14ac:dyDescent="0.2"/>
    <row r="22832" ht="12.75" customHeight="1" x14ac:dyDescent="0.2"/>
    <row r="22833" ht="12.75" customHeight="1" x14ac:dyDescent="0.2"/>
    <row r="22834" ht="12.75" customHeight="1" x14ac:dyDescent="0.2"/>
    <row r="22835" ht="12.75" customHeight="1" x14ac:dyDescent="0.2"/>
    <row r="22836" ht="12.75" customHeight="1" x14ac:dyDescent="0.2"/>
    <row r="22837" ht="12.75" customHeight="1" x14ac:dyDescent="0.2"/>
    <row r="22838" ht="12.75" customHeight="1" x14ac:dyDescent="0.2"/>
    <row r="22839" ht="12.75" customHeight="1" x14ac:dyDescent="0.2"/>
    <row r="22840" ht="12.75" customHeight="1" x14ac:dyDescent="0.2"/>
    <row r="22841" ht="12.75" customHeight="1" x14ac:dyDescent="0.2"/>
    <row r="22842" ht="12.75" customHeight="1" x14ac:dyDescent="0.2"/>
    <row r="22843" ht="12.75" customHeight="1" x14ac:dyDescent="0.2"/>
    <row r="22844" ht="12.75" customHeight="1" x14ac:dyDescent="0.2"/>
    <row r="22845" ht="12.75" customHeight="1" x14ac:dyDescent="0.2"/>
    <row r="22846" ht="12.75" customHeight="1" x14ac:dyDescent="0.2"/>
    <row r="22847" ht="12.75" customHeight="1" x14ac:dyDescent="0.2"/>
    <row r="22848" ht="12.75" customHeight="1" x14ac:dyDescent="0.2"/>
    <row r="22849" ht="12.75" customHeight="1" x14ac:dyDescent="0.2"/>
    <row r="22850" ht="12.75" customHeight="1" x14ac:dyDescent="0.2"/>
    <row r="22851" ht="12.75" customHeight="1" x14ac:dyDescent="0.2"/>
    <row r="22852" ht="12.75" customHeight="1" x14ac:dyDescent="0.2"/>
    <row r="22853" ht="12.75" customHeight="1" x14ac:dyDescent="0.2"/>
    <row r="22854" ht="12.75" customHeight="1" x14ac:dyDescent="0.2"/>
    <row r="22855" ht="12.75" customHeight="1" x14ac:dyDescent="0.2"/>
    <row r="22856" ht="12.75" customHeight="1" x14ac:dyDescent="0.2"/>
    <row r="22857" ht="12.75" customHeight="1" x14ac:dyDescent="0.2"/>
    <row r="22858" ht="12.75" customHeight="1" x14ac:dyDescent="0.2"/>
    <row r="22859" ht="12.75" customHeight="1" x14ac:dyDescent="0.2"/>
    <row r="22860" ht="12.75" customHeight="1" x14ac:dyDescent="0.2"/>
    <row r="22861" ht="12.75" customHeight="1" x14ac:dyDescent="0.2"/>
    <row r="22862" ht="12.75" customHeight="1" x14ac:dyDescent="0.2"/>
    <row r="22863" ht="12.75" customHeight="1" x14ac:dyDescent="0.2"/>
    <row r="22864" ht="12.75" customHeight="1" x14ac:dyDescent="0.2"/>
    <row r="22865" ht="12.75" customHeight="1" x14ac:dyDescent="0.2"/>
    <row r="22866" ht="12.75" customHeight="1" x14ac:dyDescent="0.2"/>
    <row r="22867" ht="12.75" customHeight="1" x14ac:dyDescent="0.2"/>
    <row r="22868" ht="12.75" customHeight="1" x14ac:dyDescent="0.2"/>
    <row r="22869" ht="12.75" customHeight="1" x14ac:dyDescent="0.2"/>
    <row r="22870" ht="12.75" customHeight="1" x14ac:dyDescent="0.2"/>
    <row r="22871" ht="12.75" customHeight="1" x14ac:dyDescent="0.2"/>
    <row r="22872" ht="12.75" customHeight="1" x14ac:dyDescent="0.2"/>
    <row r="22873" ht="12.75" customHeight="1" x14ac:dyDescent="0.2"/>
    <row r="22874" ht="12.75" customHeight="1" x14ac:dyDescent="0.2"/>
    <row r="22875" ht="12.75" customHeight="1" x14ac:dyDescent="0.2"/>
    <row r="22876" ht="12.75" customHeight="1" x14ac:dyDescent="0.2"/>
    <row r="22877" ht="12.75" customHeight="1" x14ac:dyDescent="0.2"/>
    <row r="22878" ht="12.75" customHeight="1" x14ac:dyDescent="0.2"/>
    <row r="22879" ht="12.75" customHeight="1" x14ac:dyDescent="0.2"/>
    <row r="22880" ht="12.75" customHeight="1" x14ac:dyDescent="0.2"/>
    <row r="22881" ht="12.75" customHeight="1" x14ac:dyDescent="0.2"/>
    <row r="22882" ht="12.75" customHeight="1" x14ac:dyDescent="0.2"/>
    <row r="22883" ht="12.75" customHeight="1" x14ac:dyDescent="0.2"/>
    <row r="22884" ht="12.75" customHeight="1" x14ac:dyDescent="0.2"/>
    <row r="22885" ht="12.75" customHeight="1" x14ac:dyDescent="0.2"/>
    <row r="22886" ht="12.75" customHeight="1" x14ac:dyDescent="0.2"/>
    <row r="22887" ht="12.75" customHeight="1" x14ac:dyDescent="0.2"/>
    <row r="22888" ht="12.75" customHeight="1" x14ac:dyDescent="0.2"/>
    <row r="22889" ht="12.75" customHeight="1" x14ac:dyDescent="0.2"/>
    <row r="22890" ht="12.75" customHeight="1" x14ac:dyDescent="0.2"/>
    <row r="22891" ht="12.75" customHeight="1" x14ac:dyDescent="0.2"/>
    <row r="22892" ht="12.75" customHeight="1" x14ac:dyDescent="0.2"/>
    <row r="22893" ht="12.75" customHeight="1" x14ac:dyDescent="0.2"/>
    <row r="22894" ht="12.75" customHeight="1" x14ac:dyDescent="0.2"/>
    <row r="22895" ht="12.75" customHeight="1" x14ac:dyDescent="0.2"/>
    <row r="22896" ht="12.75" customHeight="1" x14ac:dyDescent="0.2"/>
    <row r="22897" ht="12.75" customHeight="1" x14ac:dyDescent="0.2"/>
    <row r="22898" ht="12.75" customHeight="1" x14ac:dyDescent="0.2"/>
    <row r="22899" ht="12.75" customHeight="1" x14ac:dyDescent="0.2"/>
    <row r="22900" ht="12.75" customHeight="1" x14ac:dyDescent="0.2"/>
    <row r="22901" ht="12.75" customHeight="1" x14ac:dyDescent="0.2"/>
    <row r="22902" ht="12.75" customHeight="1" x14ac:dyDescent="0.2"/>
    <row r="22903" ht="12.75" customHeight="1" x14ac:dyDescent="0.2"/>
    <row r="22904" ht="12.75" customHeight="1" x14ac:dyDescent="0.2"/>
    <row r="22905" ht="12.75" customHeight="1" x14ac:dyDescent="0.2"/>
    <row r="22906" ht="12.75" customHeight="1" x14ac:dyDescent="0.2"/>
    <row r="22907" ht="12.75" customHeight="1" x14ac:dyDescent="0.2"/>
    <row r="22908" ht="12.75" customHeight="1" x14ac:dyDescent="0.2"/>
    <row r="22909" ht="12.75" customHeight="1" x14ac:dyDescent="0.2"/>
    <row r="22910" ht="12.75" customHeight="1" x14ac:dyDescent="0.2"/>
    <row r="22911" ht="12.75" customHeight="1" x14ac:dyDescent="0.2"/>
    <row r="22912" ht="12.75" customHeight="1" x14ac:dyDescent="0.2"/>
    <row r="22913" ht="12.75" customHeight="1" x14ac:dyDescent="0.2"/>
    <row r="22914" ht="12.75" customHeight="1" x14ac:dyDescent="0.2"/>
    <row r="22915" ht="12.75" customHeight="1" x14ac:dyDescent="0.2"/>
    <row r="22916" ht="12.75" customHeight="1" x14ac:dyDescent="0.2"/>
    <row r="22917" ht="12.75" customHeight="1" x14ac:dyDescent="0.2"/>
    <row r="22918" ht="12.75" customHeight="1" x14ac:dyDescent="0.2"/>
    <row r="22919" ht="12.75" customHeight="1" x14ac:dyDescent="0.2"/>
    <row r="22920" ht="12.75" customHeight="1" x14ac:dyDescent="0.2"/>
    <row r="22921" ht="12.75" customHeight="1" x14ac:dyDescent="0.2"/>
    <row r="22922" ht="12.75" customHeight="1" x14ac:dyDescent="0.2"/>
    <row r="22923" ht="12.75" customHeight="1" x14ac:dyDescent="0.2"/>
    <row r="22924" ht="12.75" customHeight="1" x14ac:dyDescent="0.2"/>
    <row r="22925" ht="12.75" customHeight="1" x14ac:dyDescent="0.2"/>
    <row r="22926" ht="12.75" customHeight="1" x14ac:dyDescent="0.2"/>
    <row r="22927" ht="12.75" customHeight="1" x14ac:dyDescent="0.2"/>
    <row r="22928" ht="12.75" customHeight="1" x14ac:dyDescent="0.2"/>
    <row r="22929" ht="12.75" customHeight="1" x14ac:dyDescent="0.2"/>
    <row r="22930" ht="12.75" customHeight="1" x14ac:dyDescent="0.2"/>
    <row r="22931" ht="12.75" customHeight="1" x14ac:dyDescent="0.2"/>
    <row r="22932" ht="12.75" customHeight="1" x14ac:dyDescent="0.2"/>
    <row r="22933" ht="12.75" customHeight="1" x14ac:dyDescent="0.2"/>
    <row r="22934" ht="12.75" customHeight="1" x14ac:dyDescent="0.2"/>
    <row r="22935" ht="12.75" customHeight="1" x14ac:dyDescent="0.2"/>
    <row r="22936" ht="12.75" customHeight="1" x14ac:dyDescent="0.2"/>
    <row r="22937" ht="12.75" customHeight="1" x14ac:dyDescent="0.2"/>
    <row r="22938" ht="12.75" customHeight="1" x14ac:dyDescent="0.2"/>
    <row r="22939" ht="12.75" customHeight="1" x14ac:dyDescent="0.2"/>
    <row r="22940" ht="12.75" customHeight="1" x14ac:dyDescent="0.2"/>
    <row r="22941" ht="12.75" customHeight="1" x14ac:dyDescent="0.2"/>
    <row r="22942" ht="12.75" customHeight="1" x14ac:dyDescent="0.2"/>
    <row r="22943" ht="12.75" customHeight="1" x14ac:dyDescent="0.2"/>
    <row r="22944" ht="12.75" customHeight="1" x14ac:dyDescent="0.2"/>
    <row r="22945" ht="12.75" customHeight="1" x14ac:dyDescent="0.2"/>
    <row r="22946" ht="12.75" customHeight="1" x14ac:dyDescent="0.2"/>
    <row r="22947" ht="12.75" customHeight="1" x14ac:dyDescent="0.2"/>
    <row r="22948" ht="12.75" customHeight="1" x14ac:dyDescent="0.2"/>
    <row r="22949" ht="12.75" customHeight="1" x14ac:dyDescent="0.2"/>
    <row r="22950" ht="12.75" customHeight="1" x14ac:dyDescent="0.2"/>
    <row r="22951" ht="12.75" customHeight="1" x14ac:dyDescent="0.2"/>
    <row r="22952" ht="12.75" customHeight="1" x14ac:dyDescent="0.2"/>
    <row r="22953" ht="12.75" customHeight="1" x14ac:dyDescent="0.2"/>
    <row r="22954" ht="12.75" customHeight="1" x14ac:dyDescent="0.2"/>
    <row r="22955" ht="12.75" customHeight="1" x14ac:dyDescent="0.2"/>
    <row r="22956" ht="12.75" customHeight="1" x14ac:dyDescent="0.2"/>
    <row r="22957" ht="12.75" customHeight="1" x14ac:dyDescent="0.2"/>
    <row r="22958" ht="12.75" customHeight="1" x14ac:dyDescent="0.2"/>
    <row r="22959" ht="12.75" customHeight="1" x14ac:dyDescent="0.2"/>
    <row r="22960" ht="12.75" customHeight="1" x14ac:dyDescent="0.2"/>
    <row r="22961" ht="12.75" customHeight="1" x14ac:dyDescent="0.2"/>
    <row r="22962" ht="12.75" customHeight="1" x14ac:dyDescent="0.2"/>
    <row r="22963" ht="12.75" customHeight="1" x14ac:dyDescent="0.2"/>
    <row r="22964" ht="12.75" customHeight="1" x14ac:dyDescent="0.2"/>
    <row r="22965" ht="12.75" customHeight="1" x14ac:dyDescent="0.2"/>
    <row r="22966" ht="12.75" customHeight="1" x14ac:dyDescent="0.2"/>
    <row r="22967" ht="12.75" customHeight="1" x14ac:dyDescent="0.2"/>
    <row r="22968" ht="12.75" customHeight="1" x14ac:dyDescent="0.2"/>
    <row r="22969" ht="12.75" customHeight="1" x14ac:dyDescent="0.2"/>
    <row r="22970" ht="12.75" customHeight="1" x14ac:dyDescent="0.2"/>
    <row r="22971" ht="12.75" customHeight="1" x14ac:dyDescent="0.2"/>
    <row r="22972" ht="12.75" customHeight="1" x14ac:dyDescent="0.2"/>
    <row r="22973" ht="12.75" customHeight="1" x14ac:dyDescent="0.2"/>
    <row r="22974" ht="12.75" customHeight="1" x14ac:dyDescent="0.2"/>
    <row r="22975" ht="12.75" customHeight="1" x14ac:dyDescent="0.2"/>
    <row r="22976" ht="12.75" customHeight="1" x14ac:dyDescent="0.2"/>
    <row r="22977" ht="12.75" customHeight="1" x14ac:dyDescent="0.2"/>
    <row r="22978" ht="12.75" customHeight="1" x14ac:dyDescent="0.2"/>
    <row r="22979" ht="12.75" customHeight="1" x14ac:dyDescent="0.2"/>
    <row r="22980" ht="12.75" customHeight="1" x14ac:dyDescent="0.2"/>
    <row r="22981" ht="12.75" customHeight="1" x14ac:dyDescent="0.2"/>
    <row r="22982" ht="12.75" customHeight="1" x14ac:dyDescent="0.2"/>
    <row r="22983" ht="12.75" customHeight="1" x14ac:dyDescent="0.2"/>
    <row r="22984" ht="12.75" customHeight="1" x14ac:dyDescent="0.2"/>
    <row r="22985" ht="12.75" customHeight="1" x14ac:dyDescent="0.2"/>
    <row r="22986" ht="12.75" customHeight="1" x14ac:dyDescent="0.2"/>
    <row r="22987" ht="12.75" customHeight="1" x14ac:dyDescent="0.2"/>
    <row r="22988" ht="12.75" customHeight="1" x14ac:dyDescent="0.2"/>
    <row r="22989" ht="12.75" customHeight="1" x14ac:dyDescent="0.2"/>
    <row r="22990" ht="12.75" customHeight="1" x14ac:dyDescent="0.2"/>
    <row r="22991" ht="12.75" customHeight="1" x14ac:dyDescent="0.2"/>
    <row r="22992" ht="12.75" customHeight="1" x14ac:dyDescent="0.2"/>
    <row r="22993" ht="12.75" customHeight="1" x14ac:dyDescent="0.2"/>
    <row r="22994" ht="12.75" customHeight="1" x14ac:dyDescent="0.2"/>
    <row r="22995" ht="12.75" customHeight="1" x14ac:dyDescent="0.2"/>
    <row r="22996" ht="12.75" customHeight="1" x14ac:dyDescent="0.2"/>
    <row r="22997" ht="12.75" customHeight="1" x14ac:dyDescent="0.2"/>
    <row r="22998" ht="12.75" customHeight="1" x14ac:dyDescent="0.2"/>
    <row r="22999" ht="12.75" customHeight="1" x14ac:dyDescent="0.2"/>
    <row r="23000" ht="12.75" customHeight="1" x14ac:dyDescent="0.2"/>
    <row r="23001" ht="12.75" customHeight="1" x14ac:dyDescent="0.2"/>
    <row r="23002" ht="12.75" customHeight="1" x14ac:dyDescent="0.2"/>
    <row r="23003" ht="12.75" customHeight="1" x14ac:dyDescent="0.2"/>
    <row r="23004" ht="12.75" customHeight="1" x14ac:dyDescent="0.2"/>
    <row r="23005" ht="12.75" customHeight="1" x14ac:dyDescent="0.2"/>
    <row r="23006" ht="12.75" customHeight="1" x14ac:dyDescent="0.2"/>
    <row r="23007" ht="12.75" customHeight="1" x14ac:dyDescent="0.2"/>
    <row r="23008" ht="12.75" customHeight="1" x14ac:dyDescent="0.2"/>
    <row r="23009" ht="12.75" customHeight="1" x14ac:dyDescent="0.2"/>
    <row r="23010" ht="12.75" customHeight="1" x14ac:dyDescent="0.2"/>
    <row r="23011" ht="12.75" customHeight="1" x14ac:dyDescent="0.2"/>
    <row r="23012" ht="12.75" customHeight="1" x14ac:dyDescent="0.2"/>
    <row r="23013" ht="12.75" customHeight="1" x14ac:dyDescent="0.2"/>
    <row r="23014" ht="12.75" customHeight="1" x14ac:dyDescent="0.2"/>
    <row r="23015" ht="12.75" customHeight="1" x14ac:dyDescent="0.2"/>
    <row r="23016" ht="12.75" customHeight="1" x14ac:dyDescent="0.2"/>
    <row r="23017" ht="12.75" customHeight="1" x14ac:dyDescent="0.2"/>
    <row r="23018" ht="12.75" customHeight="1" x14ac:dyDescent="0.2"/>
    <row r="23019" ht="12.75" customHeight="1" x14ac:dyDescent="0.2"/>
    <row r="23020" ht="12.75" customHeight="1" x14ac:dyDescent="0.2"/>
    <row r="23021" ht="12.75" customHeight="1" x14ac:dyDescent="0.2"/>
    <row r="23022" ht="12.75" customHeight="1" x14ac:dyDescent="0.2"/>
    <row r="23023" ht="12.75" customHeight="1" x14ac:dyDescent="0.2"/>
    <row r="23024" ht="12.75" customHeight="1" x14ac:dyDescent="0.2"/>
    <row r="23025" ht="12.75" customHeight="1" x14ac:dyDescent="0.2"/>
    <row r="23026" ht="12.75" customHeight="1" x14ac:dyDescent="0.2"/>
    <row r="23027" ht="12.75" customHeight="1" x14ac:dyDescent="0.2"/>
    <row r="23028" ht="12.75" customHeight="1" x14ac:dyDescent="0.2"/>
    <row r="23029" ht="12.75" customHeight="1" x14ac:dyDescent="0.2"/>
    <row r="23030" ht="12.75" customHeight="1" x14ac:dyDescent="0.2"/>
    <row r="23031" ht="12.75" customHeight="1" x14ac:dyDescent="0.2"/>
    <row r="23032" ht="12.75" customHeight="1" x14ac:dyDescent="0.2"/>
    <row r="23033" ht="12.75" customHeight="1" x14ac:dyDescent="0.2"/>
    <row r="23034" ht="12.75" customHeight="1" x14ac:dyDescent="0.2"/>
    <row r="23035" ht="12.75" customHeight="1" x14ac:dyDescent="0.2"/>
    <row r="23036" ht="12.75" customHeight="1" x14ac:dyDescent="0.2"/>
    <row r="23037" ht="12.75" customHeight="1" x14ac:dyDescent="0.2"/>
    <row r="23038" ht="12.75" customHeight="1" x14ac:dyDescent="0.2"/>
    <row r="23039" ht="12.75" customHeight="1" x14ac:dyDescent="0.2"/>
    <row r="23040" ht="12.75" customHeight="1" x14ac:dyDescent="0.2"/>
    <row r="23041" ht="12.75" customHeight="1" x14ac:dyDescent="0.2"/>
    <row r="23042" ht="12.75" customHeight="1" x14ac:dyDescent="0.2"/>
    <row r="23043" ht="12.75" customHeight="1" x14ac:dyDescent="0.2"/>
    <row r="23044" ht="12.75" customHeight="1" x14ac:dyDescent="0.2"/>
    <row r="23045" ht="12.75" customHeight="1" x14ac:dyDescent="0.2"/>
    <row r="23046" ht="12.75" customHeight="1" x14ac:dyDescent="0.2"/>
    <row r="23047" ht="12.75" customHeight="1" x14ac:dyDescent="0.2"/>
    <row r="23048" ht="12.75" customHeight="1" x14ac:dyDescent="0.2"/>
    <row r="23049" ht="12.75" customHeight="1" x14ac:dyDescent="0.2"/>
    <row r="23050" ht="12.75" customHeight="1" x14ac:dyDescent="0.2"/>
    <row r="23051" ht="12.75" customHeight="1" x14ac:dyDescent="0.2"/>
    <row r="23052" ht="12.75" customHeight="1" x14ac:dyDescent="0.2"/>
    <row r="23053" ht="12.75" customHeight="1" x14ac:dyDescent="0.2"/>
    <row r="23054" ht="12.75" customHeight="1" x14ac:dyDescent="0.2"/>
    <row r="23055" ht="12.75" customHeight="1" x14ac:dyDescent="0.2"/>
    <row r="23056" ht="12.75" customHeight="1" x14ac:dyDescent="0.2"/>
    <row r="23057" ht="12.75" customHeight="1" x14ac:dyDescent="0.2"/>
    <row r="23058" ht="12.75" customHeight="1" x14ac:dyDescent="0.2"/>
    <row r="23059" ht="12.75" customHeight="1" x14ac:dyDescent="0.2"/>
    <row r="23060" ht="12.75" customHeight="1" x14ac:dyDescent="0.2"/>
    <row r="23061" ht="12.75" customHeight="1" x14ac:dyDescent="0.2"/>
    <row r="23062" ht="12.75" customHeight="1" x14ac:dyDescent="0.2"/>
    <row r="23063" ht="12.75" customHeight="1" x14ac:dyDescent="0.2"/>
    <row r="23064" ht="12.75" customHeight="1" x14ac:dyDescent="0.2"/>
    <row r="23065" ht="12.75" customHeight="1" x14ac:dyDescent="0.2"/>
    <row r="23066" ht="12.75" customHeight="1" x14ac:dyDescent="0.2"/>
    <row r="23067" ht="12.75" customHeight="1" x14ac:dyDescent="0.2"/>
    <row r="23068" ht="12.75" customHeight="1" x14ac:dyDescent="0.2"/>
    <row r="23069" ht="12.75" customHeight="1" x14ac:dyDescent="0.2"/>
    <row r="23070" ht="12.75" customHeight="1" x14ac:dyDescent="0.2"/>
    <row r="23071" ht="12.75" customHeight="1" x14ac:dyDescent="0.2"/>
    <row r="23072" ht="12.75" customHeight="1" x14ac:dyDescent="0.2"/>
    <row r="23073" ht="12.75" customHeight="1" x14ac:dyDescent="0.2"/>
    <row r="23074" ht="12.75" customHeight="1" x14ac:dyDescent="0.2"/>
    <row r="23075" ht="12.75" customHeight="1" x14ac:dyDescent="0.2"/>
    <row r="23076" ht="12.75" customHeight="1" x14ac:dyDescent="0.2"/>
    <row r="23077" ht="12.75" customHeight="1" x14ac:dyDescent="0.2"/>
    <row r="23078" ht="12.75" customHeight="1" x14ac:dyDescent="0.2"/>
    <row r="23079" ht="12.75" customHeight="1" x14ac:dyDescent="0.2"/>
    <row r="23080" ht="12.75" customHeight="1" x14ac:dyDescent="0.2"/>
    <row r="23081" ht="12.75" customHeight="1" x14ac:dyDescent="0.2"/>
    <row r="23082" ht="12.75" customHeight="1" x14ac:dyDescent="0.2"/>
    <row r="23083" ht="12.75" customHeight="1" x14ac:dyDescent="0.2"/>
    <row r="23084" ht="12.75" customHeight="1" x14ac:dyDescent="0.2"/>
    <row r="23085" ht="12.75" customHeight="1" x14ac:dyDescent="0.2"/>
    <row r="23086" ht="12.75" customHeight="1" x14ac:dyDescent="0.2"/>
    <row r="23087" ht="12.75" customHeight="1" x14ac:dyDescent="0.2"/>
    <row r="23088" ht="12.75" customHeight="1" x14ac:dyDescent="0.2"/>
    <row r="23089" ht="12.75" customHeight="1" x14ac:dyDescent="0.2"/>
    <row r="23090" ht="12.75" customHeight="1" x14ac:dyDescent="0.2"/>
    <row r="23091" ht="12.75" customHeight="1" x14ac:dyDescent="0.2"/>
    <row r="23092" ht="12.75" customHeight="1" x14ac:dyDescent="0.2"/>
    <row r="23093" ht="12.75" customHeight="1" x14ac:dyDescent="0.2"/>
    <row r="23094" ht="12.75" customHeight="1" x14ac:dyDescent="0.2"/>
    <row r="23095" ht="12.75" customHeight="1" x14ac:dyDescent="0.2"/>
    <row r="23096" ht="12.75" customHeight="1" x14ac:dyDescent="0.2"/>
    <row r="23097" ht="12.75" customHeight="1" x14ac:dyDescent="0.2"/>
    <row r="23098" ht="12.75" customHeight="1" x14ac:dyDescent="0.2"/>
    <row r="23099" ht="12.75" customHeight="1" x14ac:dyDescent="0.2"/>
    <row r="23100" ht="12.75" customHeight="1" x14ac:dyDescent="0.2"/>
    <row r="23101" ht="12.75" customHeight="1" x14ac:dyDescent="0.2"/>
    <row r="23102" ht="12.75" customHeight="1" x14ac:dyDescent="0.2"/>
    <row r="23103" ht="12.75" customHeight="1" x14ac:dyDescent="0.2"/>
    <row r="23104" ht="12.75" customHeight="1" x14ac:dyDescent="0.2"/>
    <row r="23105" ht="12.75" customHeight="1" x14ac:dyDescent="0.2"/>
    <row r="23106" ht="12.75" customHeight="1" x14ac:dyDescent="0.2"/>
    <row r="23107" ht="12.75" customHeight="1" x14ac:dyDescent="0.2"/>
    <row r="23108" ht="12.75" customHeight="1" x14ac:dyDescent="0.2"/>
    <row r="23109" ht="12.75" customHeight="1" x14ac:dyDescent="0.2"/>
    <row r="23110" ht="12.75" customHeight="1" x14ac:dyDescent="0.2"/>
    <row r="23111" ht="12.75" customHeight="1" x14ac:dyDescent="0.2"/>
    <row r="23112" ht="12.75" customHeight="1" x14ac:dyDescent="0.2"/>
    <row r="23113" ht="12.75" customHeight="1" x14ac:dyDescent="0.2"/>
    <row r="23114" ht="12.75" customHeight="1" x14ac:dyDescent="0.2"/>
    <row r="23115" ht="12.75" customHeight="1" x14ac:dyDescent="0.2"/>
    <row r="23116" ht="12.75" customHeight="1" x14ac:dyDescent="0.2"/>
    <row r="23117" ht="12.75" customHeight="1" x14ac:dyDescent="0.2"/>
    <row r="23118" ht="12.75" customHeight="1" x14ac:dyDescent="0.2"/>
    <row r="23119" ht="12.75" customHeight="1" x14ac:dyDescent="0.2"/>
    <row r="23120" ht="12.75" customHeight="1" x14ac:dyDescent="0.2"/>
    <row r="23121" ht="12.75" customHeight="1" x14ac:dyDescent="0.2"/>
    <row r="23122" ht="12.75" customHeight="1" x14ac:dyDescent="0.2"/>
    <row r="23123" ht="12.75" customHeight="1" x14ac:dyDescent="0.2"/>
    <row r="23124" ht="12.75" customHeight="1" x14ac:dyDescent="0.2"/>
    <row r="23125" ht="12.75" customHeight="1" x14ac:dyDescent="0.2"/>
    <row r="23126" ht="12.75" customHeight="1" x14ac:dyDescent="0.2"/>
    <row r="23127" ht="12.75" customHeight="1" x14ac:dyDescent="0.2"/>
    <row r="23128" ht="12.75" customHeight="1" x14ac:dyDescent="0.2"/>
    <row r="23129" ht="12.75" customHeight="1" x14ac:dyDescent="0.2"/>
    <row r="23130" ht="12.75" customHeight="1" x14ac:dyDescent="0.2"/>
    <row r="23131" ht="12.75" customHeight="1" x14ac:dyDescent="0.2"/>
    <row r="23132" ht="12.75" customHeight="1" x14ac:dyDescent="0.2"/>
    <row r="23133" ht="12.75" customHeight="1" x14ac:dyDescent="0.2"/>
    <row r="23134" ht="12.75" customHeight="1" x14ac:dyDescent="0.2"/>
    <row r="23135" ht="12.75" customHeight="1" x14ac:dyDescent="0.2"/>
    <row r="23136" ht="12.75" customHeight="1" x14ac:dyDescent="0.2"/>
    <row r="23137" ht="12.75" customHeight="1" x14ac:dyDescent="0.2"/>
    <row r="23138" ht="12.75" customHeight="1" x14ac:dyDescent="0.2"/>
    <row r="23139" ht="12.75" customHeight="1" x14ac:dyDescent="0.2"/>
    <row r="23140" ht="12.75" customHeight="1" x14ac:dyDescent="0.2"/>
    <row r="23141" ht="12.75" customHeight="1" x14ac:dyDescent="0.2"/>
    <row r="23142" ht="12.75" customHeight="1" x14ac:dyDescent="0.2"/>
    <row r="23143" ht="12.75" customHeight="1" x14ac:dyDescent="0.2"/>
    <row r="23144" ht="12.75" customHeight="1" x14ac:dyDescent="0.2"/>
    <row r="23145" ht="12.75" customHeight="1" x14ac:dyDescent="0.2"/>
    <row r="23146" ht="12.75" customHeight="1" x14ac:dyDescent="0.2"/>
    <row r="23147" ht="12.75" customHeight="1" x14ac:dyDescent="0.2"/>
    <row r="23148" ht="12.75" customHeight="1" x14ac:dyDescent="0.2"/>
    <row r="23149" ht="12.75" customHeight="1" x14ac:dyDescent="0.2"/>
    <row r="23150" ht="12.75" customHeight="1" x14ac:dyDescent="0.2"/>
    <row r="23151" ht="12.75" customHeight="1" x14ac:dyDescent="0.2"/>
    <row r="23152" ht="12.75" customHeight="1" x14ac:dyDescent="0.2"/>
    <row r="23153" ht="12.75" customHeight="1" x14ac:dyDescent="0.2"/>
    <row r="23154" ht="12.75" customHeight="1" x14ac:dyDescent="0.2"/>
    <row r="23155" ht="12.75" customHeight="1" x14ac:dyDescent="0.2"/>
    <row r="23156" ht="12.75" customHeight="1" x14ac:dyDescent="0.2"/>
    <row r="23157" ht="12.75" customHeight="1" x14ac:dyDescent="0.2"/>
    <row r="23158" ht="12.75" customHeight="1" x14ac:dyDescent="0.2"/>
    <row r="23159" ht="12.75" customHeight="1" x14ac:dyDescent="0.2"/>
    <row r="23160" ht="12.75" customHeight="1" x14ac:dyDescent="0.2"/>
    <row r="23161" ht="12.75" customHeight="1" x14ac:dyDescent="0.2"/>
    <row r="23162" ht="12.75" customHeight="1" x14ac:dyDescent="0.2"/>
    <row r="23163" ht="12.75" customHeight="1" x14ac:dyDescent="0.2"/>
    <row r="23164" ht="12.75" customHeight="1" x14ac:dyDescent="0.2"/>
    <row r="23165" ht="12.75" customHeight="1" x14ac:dyDescent="0.2"/>
    <row r="23166" ht="12.75" customHeight="1" x14ac:dyDescent="0.2"/>
    <row r="23167" ht="12.75" customHeight="1" x14ac:dyDescent="0.2"/>
    <row r="23168" ht="12.75" customHeight="1" x14ac:dyDescent="0.2"/>
    <row r="23169" ht="12.75" customHeight="1" x14ac:dyDescent="0.2"/>
    <row r="23170" ht="12.75" customHeight="1" x14ac:dyDescent="0.2"/>
    <row r="23171" ht="12.75" customHeight="1" x14ac:dyDescent="0.2"/>
    <row r="23172" ht="12.75" customHeight="1" x14ac:dyDescent="0.2"/>
    <row r="23173" ht="12.75" customHeight="1" x14ac:dyDescent="0.2"/>
    <row r="23174" ht="12.75" customHeight="1" x14ac:dyDescent="0.2"/>
    <row r="23175" ht="12.75" customHeight="1" x14ac:dyDescent="0.2"/>
    <row r="23176" ht="12.75" customHeight="1" x14ac:dyDescent="0.2"/>
    <row r="23177" ht="12.75" customHeight="1" x14ac:dyDescent="0.2"/>
    <row r="23178" ht="12.75" customHeight="1" x14ac:dyDescent="0.2"/>
    <row r="23179" ht="12.75" customHeight="1" x14ac:dyDescent="0.2"/>
    <row r="23180" ht="12.75" customHeight="1" x14ac:dyDescent="0.2"/>
    <row r="23181" ht="12.75" customHeight="1" x14ac:dyDescent="0.2"/>
    <row r="23182" ht="12.75" customHeight="1" x14ac:dyDescent="0.2"/>
    <row r="23183" ht="12.75" customHeight="1" x14ac:dyDescent="0.2"/>
    <row r="23184" ht="12.75" customHeight="1" x14ac:dyDescent="0.2"/>
    <row r="23185" ht="12.75" customHeight="1" x14ac:dyDescent="0.2"/>
    <row r="23186" ht="12.75" customHeight="1" x14ac:dyDescent="0.2"/>
    <row r="23187" ht="12.75" customHeight="1" x14ac:dyDescent="0.2"/>
    <row r="23188" ht="12.75" customHeight="1" x14ac:dyDescent="0.2"/>
    <row r="23189" ht="12.75" customHeight="1" x14ac:dyDescent="0.2"/>
    <row r="23190" ht="12.75" customHeight="1" x14ac:dyDescent="0.2"/>
    <row r="23191" ht="12.75" customHeight="1" x14ac:dyDescent="0.2"/>
    <row r="23192" ht="12.75" customHeight="1" x14ac:dyDescent="0.2"/>
    <row r="23193" ht="12.75" customHeight="1" x14ac:dyDescent="0.2"/>
    <row r="23194" ht="12.75" customHeight="1" x14ac:dyDescent="0.2"/>
    <row r="23195" ht="12.75" customHeight="1" x14ac:dyDescent="0.2"/>
    <row r="23196" ht="12.75" customHeight="1" x14ac:dyDescent="0.2"/>
    <row r="23197" ht="12.75" customHeight="1" x14ac:dyDescent="0.2"/>
    <row r="23198" ht="12.75" customHeight="1" x14ac:dyDescent="0.2"/>
    <row r="23199" ht="12.75" customHeight="1" x14ac:dyDescent="0.2"/>
    <row r="23200" ht="12.75" customHeight="1" x14ac:dyDescent="0.2"/>
    <row r="23201" ht="12.75" customHeight="1" x14ac:dyDescent="0.2"/>
    <row r="23202" ht="12.75" customHeight="1" x14ac:dyDescent="0.2"/>
    <row r="23203" ht="12.75" customHeight="1" x14ac:dyDescent="0.2"/>
    <row r="23204" ht="12.75" customHeight="1" x14ac:dyDescent="0.2"/>
    <row r="23205" ht="12.75" customHeight="1" x14ac:dyDescent="0.2"/>
    <row r="23206" ht="12.75" customHeight="1" x14ac:dyDescent="0.2"/>
    <row r="23207" ht="12.75" customHeight="1" x14ac:dyDescent="0.2"/>
    <row r="23208" ht="12.75" customHeight="1" x14ac:dyDescent="0.2"/>
    <row r="23209" ht="12.75" customHeight="1" x14ac:dyDescent="0.2"/>
    <row r="23210" ht="12.75" customHeight="1" x14ac:dyDescent="0.2"/>
    <row r="23211" ht="12.75" customHeight="1" x14ac:dyDescent="0.2"/>
    <row r="23212" ht="12.75" customHeight="1" x14ac:dyDescent="0.2"/>
    <row r="23213" ht="12.75" customHeight="1" x14ac:dyDescent="0.2"/>
    <row r="23214" ht="12.75" customHeight="1" x14ac:dyDescent="0.2"/>
    <row r="23215" ht="12.75" customHeight="1" x14ac:dyDescent="0.2"/>
    <row r="23216" ht="12.75" customHeight="1" x14ac:dyDescent="0.2"/>
    <row r="23217" ht="12.75" customHeight="1" x14ac:dyDescent="0.2"/>
    <row r="23218" ht="12.75" customHeight="1" x14ac:dyDescent="0.2"/>
    <row r="23219" ht="12.75" customHeight="1" x14ac:dyDescent="0.2"/>
    <row r="23220" ht="12.75" customHeight="1" x14ac:dyDescent="0.2"/>
    <row r="23221" ht="12.75" customHeight="1" x14ac:dyDescent="0.2"/>
    <row r="23222" ht="12.75" customHeight="1" x14ac:dyDescent="0.2"/>
    <row r="23223" ht="12.75" customHeight="1" x14ac:dyDescent="0.2"/>
    <row r="23224" ht="12.75" customHeight="1" x14ac:dyDescent="0.2"/>
    <row r="23225" ht="12.75" customHeight="1" x14ac:dyDescent="0.2"/>
    <row r="23226" ht="12.75" customHeight="1" x14ac:dyDescent="0.2"/>
    <row r="23227" ht="12.75" customHeight="1" x14ac:dyDescent="0.2"/>
    <row r="23228" ht="12.75" customHeight="1" x14ac:dyDescent="0.2"/>
    <row r="23229" ht="12.75" customHeight="1" x14ac:dyDescent="0.2"/>
    <row r="23230" ht="12.75" customHeight="1" x14ac:dyDescent="0.2"/>
    <row r="23231" ht="12.75" customHeight="1" x14ac:dyDescent="0.2"/>
    <row r="23232" ht="12.75" customHeight="1" x14ac:dyDescent="0.2"/>
    <row r="23233" ht="12.75" customHeight="1" x14ac:dyDescent="0.2"/>
    <row r="23234" ht="12.75" customHeight="1" x14ac:dyDescent="0.2"/>
    <row r="23235" ht="12.75" customHeight="1" x14ac:dyDescent="0.2"/>
    <row r="23236" ht="12.75" customHeight="1" x14ac:dyDescent="0.2"/>
    <row r="23237" ht="12.75" customHeight="1" x14ac:dyDescent="0.2"/>
    <row r="23238" ht="12.75" customHeight="1" x14ac:dyDescent="0.2"/>
    <row r="23239" ht="12.75" customHeight="1" x14ac:dyDescent="0.2"/>
    <row r="23240" ht="12.75" customHeight="1" x14ac:dyDescent="0.2"/>
    <row r="23241" ht="12.75" customHeight="1" x14ac:dyDescent="0.2"/>
    <row r="23242" ht="12.75" customHeight="1" x14ac:dyDescent="0.2"/>
    <row r="23243" ht="12.75" customHeight="1" x14ac:dyDescent="0.2"/>
    <row r="23244" ht="12.75" customHeight="1" x14ac:dyDescent="0.2"/>
    <row r="23245" ht="12.75" customHeight="1" x14ac:dyDescent="0.2"/>
    <row r="23246" ht="12.75" customHeight="1" x14ac:dyDescent="0.2"/>
    <row r="23247" ht="12.75" customHeight="1" x14ac:dyDescent="0.2"/>
    <row r="23248" ht="12.75" customHeight="1" x14ac:dyDescent="0.2"/>
    <row r="23249" ht="12.75" customHeight="1" x14ac:dyDescent="0.2"/>
    <row r="23250" ht="12.75" customHeight="1" x14ac:dyDescent="0.2"/>
    <row r="23251" ht="12.75" customHeight="1" x14ac:dyDescent="0.2"/>
    <row r="23252" ht="12.75" customHeight="1" x14ac:dyDescent="0.2"/>
    <row r="23253" ht="12.75" customHeight="1" x14ac:dyDescent="0.2"/>
    <row r="23254" ht="12.75" customHeight="1" x14ac:dyDescent="0.2"/>
    <row r="23255" ht="12.75" customHeight="1" x14ac:dyDescent="0.2"/>
    <row r="23256" ht="12.75" customHeight="1" x14ac:dyDescent="0.2"/>
    <row r="23257" ht="12.75" customHeight="1" x14ac:dyDescent="0.2"/>
    <row r="23258" ht="12.75" customHeight="1" x14ac:dyDescent="0.2"/>
    <row r="23259" ht="12.75" customHeight="1" x14ac:dyDescent="0.2"/>
    <row r="23260" ht="12.75" customHeight="1" x14ac:dyDescent="0.2"/>
    <row r="23261" ht="12.75" customHeight="1" x14ac:dyDescent="0.2"/>
    <row r="23262" ht="12.75" customHeight="1" x14ac:dyDescent="0.2"/>
    <row r="23263" ht="12.75" customHeight="1" x14ac:dyDescent="0.2"/>
    <row r="23264" ht="12.75" customHeight="1" x14ac:dyDescent="0.2"/>
    <row r="23265" ht="12.75" customHeight="1" x14ac:dyDescent="0.2"/>
    <row r="23266" ht="12.75" customHeight="1" x14ac:dyDescent="0.2"/>
    <row r="23267" ht="12.75" customHeight="1" x14ac:dyDescent="0.2"/>
    <row r="23268" ht="12.75" customHeight="1" x14ac:dyDescent="0.2"/>
    <row r="23269" ht="12.75" customHeight="1" x14ac:dyDescent="0.2"/>
    <row r="23270" ht="12.75" customHeight="1" x14ac:dyDescent="0.2"/>
    <row r="23271" ht="12.75" customHeight="1" x14ac:dyDescent="0.2"/>
    <row r="23272" ht="12.75" customHeight="1" x14ac:dyDescent="0.2"/>
    <row r="23273" ht="12.75" customHeight="1" x14ac:dyDescent="0.2"/>
    <row r="23274" ht="12.75" customHeight="1" x14ac:dyDescent="0.2"/>
    <row r="23275" ht="12.75" customHeight="1" x14ac:dyDescent="0.2"/>
    <row r="23276" ht="12.75" customHeight="1" x14ac:dyDescent="0.2"/>
    <row r="23277" ht="12.75" customHeight="1" x14ac:dyDescent="0.2"/>
    <row r="23278" ht="12.75" customHeight="1" x14ac:dyDescent="0.2"/>
    <row r="23279" ht="12.75" customHeight="1" x14ac:dyDescent="0.2"/>
    <row r="23280" ht="12.75" customHeight="1" x14ac:dyDescent="0.2"/>
    <row r="23281" ht="12.75" customHeight="1" x14ac:dyDescent="0.2"/>
    <row r="23282" ht="12.75" customHeight="1" x14ac:dyDescent="0.2"/>
    <row r="23283" ht="12.75" customHeight="1" x14ac:dyDescent="0.2"/>
    <row r="23284" ht="12.75" customHeight="1" x14ac:dyDescent="0.2"/>
    <row r="23285" ht="12.75" customHeight="1" x14ac:dyDescent="0.2"/>
    <row r="23286" ht="12.75" customHeight="1" x14ac:dyDescent="0.2"/>
    <row r="23287" ht="12.75" customHeight="1" x14ac:dyDescent="0.2"/>
    <row r="23288" ht="12.75" customHeight="1" x14ac:dyDescent="0.2"/>
    <row r="23289" ht="12.75" customHeight="1" x14ac:dyDescent="0.2"/>
    <row r="23290" ht="12.75" customHeight="1" x14ac:dyDescent="0.2"/>
    <row r="23291" ht="12.75" customHeight="1" x14ac:dyDescent="0.2"/>
    <row r="23292" ht="12.75" customHeight="1" x14ac:dyDescent="0.2"/>
    <row r="23293" ht="12.75" customHeight="1" x14ac:dyDescent="0.2"/>
    <row r="23294" ht="12.75" customHeight="1" x14ac:dyDescent="0.2"/>
    <row r="23295" ht="12.75" customHeight="1" x14ac:dyDescent="0.2"/>
    <row r="23296" ht="12.75" customHeight="1" x14ac:dyDescent="0.2"/>
    <row r="23297" ht="12.75" customHeight="1" x14ac:dyDescent="0.2"/>
    <row r="23298" ht="12.75" customHeight="1" x14ac:dyDescent="0.2"/>
    <row r="23299" ht="12.75" customHeight="1" x14ac:dyDescent="0.2"/>
    <row r="23300" ht="12.75" customHeight="1" x14ac:dyDescent="0.2"/>
    <row r="23301" ht="12.75" customHeight="1" x14ac:dyDescent="0.2"/>
    <row r="23302" ht="12.75" customHeight="1" x14ac:dyDescent="0.2"/>
    <row r="23303" ht="12.75" customHeight="1" x14ac:dyDescent="0.2"/>
    <row r="23304" ht="12.75" customHeight="1" x14ac:dyDescent="0.2"/>
    <row r="23305" ht="12.75" customHeight="1" x14ac:dyDescent="0.2"/>
    <row r="23306" ht="12.75" customHeight="1" x14ac:dyDescent="0.2"/>
    <row r="23307" ht="12.75" customHeight="1" x14ac:dyDescent="0.2"/>
    <row r="23308" ht="12.75" customHeight="1" x14ac:dyDescent="0.2"/>
    <row r="23309" ht="12.75" customHeight="1" x14ac:dyDescent="0.2"/>
    <row r="23310" ht="12.75" customHeight="1" x14ac:dyDescent="0.2"/>
    <row r="23311" ht="12.75" customHeight="1" x14ac:dyDescent="0.2"/>
    <row r="23312" ht="12.75" customHeight="1" x14ac:dyDescent="0.2"/>
    <row r="23313" ht="12.75" customHeight="1" x14ac:dyDescent="0.2"/>
    <row r="23314" ht="12.75" customHeight="1" x14ac:dyDescent="0.2"/>
    <row r="23315" ht="12.75" customHeight="1" x14ac:dyDescent="0.2"/>
    <row r="23316" ht="12.75" customHeight="1" x14ac:dyDescent="0.2"/>
    <row r="23317" ht="12.75" customHeight="1" x14ac:dyDescent="0.2"/>
    <row r="23318" ht="12.75" customHeight="1" x14ac:dyDescent="0.2"/>
    <row r="23319" ht="12.75" customHeight="1" x14ac:dyDescent="0.2"/>
    <row r="23320" ht="12.75" customHeight="1" x14ac:dyDescent="0.2"/>
    <row r="23321" ht="12.75" customHeight="1" x14ac:dyDescent="0.2"/>
    <row r="23322" ht="12.75" customHeight="1" x14ac:dyDescent="0.2"/>
    <row r="23323" ht="12.75" customHeight="1" x14ac:dyDescent="0.2"/>
    <row r="23324" ht="12.75" customHeight="1" x14ac:dyDescent="0.2"/>
    <row r="23325" ht="12.75" customHeight="1" x14ac:dyDescent="0.2"/>
    <row r="23326" ht="12.75" customHeight="1" x14ac:dyDescent="0.2"/>
    <row r="23327" ht="12.75" customHeight="1" x14ac:dyDescent="0.2"/>
    <row r="23328" ht="12.75" customHeight="1" x14ac:dyDescent="0.2"/>
    <row r="23329" ht="12.75" customHeight="1" x14ac:dyDescent="0.2"/>
    <row r="23330" ht="12.75" customHeight="1" x14ac:dyDescent="0.2"/>
    <row r="23331" ht="12.75" customHeight="1" x14ac:dyDescent="0.2"/>
    <row r="23332" ht="12.75" customHeight="1" x14ac:dyDescent="0.2"/>
    <row r="23333" ht="12.75" customHeight="1" x14ac:dyDescent="0.2"/>
    <row r="23334" ht="12.75" customHeight="1" x14ac:dyDescent="0.2"/>
    <row r="23335" ht="12.75" customHeight="1" x14ac:dyDescent="0.2"/>
    <row r="23336" ht="12.75" customHeight="1" x14ac:dyDescent="0.2"/>
    <row r="23337" ht="12.75" customHeight="1" x14ac:dyDescent="0.2"/>
    <row r="23338" ht="12.75" customHeight="1" x14ac:dyDescent="0.2"/>
    <row r="23339" ht="12.75" customHeight="1" x14ac:dyDescent="0.2"/>
    <row r="23340" ht="12.75" customHeight="1" x14ac:dyDescent="0.2"/>
    <row r="23341" ht="12.75" customHeight="1" x14ac:dyDescent="0.2"/>
    <row r="23342" ht="12.75" customHeight="1" x14ac:dyDescent="0.2"/>
    <row r="23343" ht="12.75" customHeight="1" x14ac:dyDescent="0.2"/>
    <row r="23344" ht="12.75" customHeight="1" x14ac:dyDescent="0.2"/>
    <row r="23345" ht="12.75" customHeight="1" x14ac:dyDescent="0.2"/>
    <row r="23346" ht="12.75" customHeight="1" x14ac:dyDescent="0.2"/>
    <row r="23347" ht="12.75" customHeight="1" x14ac:dyDescent="0.2"/>
    <row r="23348" ht="12.75" customHeight="1" x14ac:dyDescent="0.2"/>
    <row r="23349" ht="12.75" customHeight="1" x14ac:dyDescent="0.2"/>
    <row r="23350" ht="12.75" customHeight="1" x14ac:dyDescent="0.2"/>
    <row r="23351" ht="12.75" customHeight="1" x14ac:dyDescent="0.2"/>
    <row r="23352" ht="12.75" customHeight="1" x14ac:dyDescent="0.2"/>
    <row r="23353" ht="12.75" customHeight="1" x14ac:dyDescent="0.2"/>
    <row r="23354" ht="12.75" customHeight="1" x14ac:dyDescent="0.2"/>
    <row r="23355" ht="12.75" customHeight="1" x14ac:dyDescent="0.2"/>
    <row r="23356" ht="12.75" customHeight="1" x14ac:dyDescent="0.2"/>
    <row r="23357" ht="12.75" customHeight="1" x14ac:dyDescent="0.2"/>
    <row r="23358" ht="12.75" customHeight="1" x14ac:dyDescent="0.2"/>
    <row r="23359" ht="12.75" customHeight="1" x14ac:dyDescent="0.2"/>
    <row r="23360" ht="12.75" customHeight="1" x14ac:dyDescent="0.2"/>
    <row r="23361" ht="12.75" customHeight="1" x14ac:dyDescent="0.2"/>
    <row r="23362" ht="12.75" customHeight="1" x14ac:dyDescent="0.2"/>
    <row r="23363" ht="12.75" customHeight="1" x14ac:dyDescent="0.2"/>
    <row r="23364" ht="12.75" customHeight="1" x14ac:dyDescent="0.2"/>
    <row r="23365" ht="12.75" customHeight="1" x14ac:dyDescent="0.2"/>
    <row r="23366" ht="12.75" customHeight="1" x14ac:dyDescent="0.2"/>
    <row r="23367" ht="12.75" customHeight="1" x14ac:dyDescent="0.2"/>
    <row r="23368" ht="12.75" customHeight="1" x14ac:dyDescent="0.2"/>
    <row r="23369" ht="12.75" customHeight="1" x14ac:dyDescent="0.2"/>
    <row r="23370" ht="12.75" customHeight="1" x14ac:dyDescent="0.2"/>
    <row r="23371" ht="12.75" customHeight="1" x14ac:dyDescent="0.2"/>
    <row r="23372" ht="12.75" customHeight="1" x14ac:dyDescent="0.2"/>
    <row r="23373" ht="12.75" customHeight="1" x14ac:dyDescent="0.2"/>
    <row r="23374" ht="12.75" customHeight="1" x14ac:dyDescent="0.2"/>
    <row r="23375" ht="12.75" customHeight="1" x14ac:dyDescent="0.2"/>
    <row r="23376" ht="12.75" customHeight="1" x14ac:dyDescent="0.2"/>
    <row r="23377" ht="12.75" customHeight="1" x14ac:dyDescent="0.2"/>
    <row r="23378" ht="12.75" customHeight="1" x14ac:dyDescent="0.2"/>
    <row r="23379" ht="12.75" customHeight="1" x14ac:dyDescent="0.2"/>
    <row r="23380" ht="12.75" customHeight="1" x14ac:dyDescent="0.2"/>
    <row r="23381" ht="12.75" customHeight="1" x14ac:dyDescent="0.2"/>
    <row r="23382" ht="12.75" customHeight="1" x14ac:dyDescent="0.2"/>
    <row r="23383" ht="12.75" customHeight="1" x14ac:dyDescent="0.2"/>
    <row r="23384" ht="12.75" customHeight="1" x14ac:dyDescent="0.2"/>
    <row r="23385" ht="12.75" customHeight="1" x14ac:dyDescent="0.2"/>
    <row r="23386" ht="12.75" customHeight="1" x14ac:dyDescent="0.2"/>
    <row r="23387" ht="12.75" customHeight="1" x14ac:dyDescent="0.2"/>
    <row r="23388" ht="12.75" customHeight="1" x14ac:dyDescent="0.2"/>
    <row r="23389" ht="12.75" customHeight="1" x14ac:dyDescent="0.2"/>
    <row r="23390" ht="12.75" customHeight="1" x14ac:dyDescent="0.2"/>
    <row r="23391" ht="12.75" customHeight="1" x14ac:dyDescent="0.2"/>
    <row r="23392" ht="12.75" customHeight="1" x14ac:dyDescent="0.2"/>
    <row r="23393" ht="12.75" customHeight="1" x14ac:dyDescent="0.2"/>
    <row r="23394" ht="12.75" customHeight="1" x14ac:dyDescent="0.2"/>
    <row r="23395" ht="12.75" customHeight="1" x14ac:dyDescent="0.2"/>
    <row r="23396" ht="12.75" customHeight="1" x14ac:dyDescent="0.2"/>
    <row r="23397" ht="12.75" customHeight="1" x14ac:dyDescent="0.2"/>
    <row r="23398" ht="12.75" customHeight="1" x14ac:dyDescent="0.2"/>
    <row r="23399" ht="12.75" customHeight="1" x14ac:dyDescent="0.2"/>
    <row r="23400" ht="12.75" customHeight="1" x14ac:dyDescent="0.2"/>
    <row r="23401" ht="12.75" customHeight="1" x14ac:dyDescent="0.2"/>
    <row r="23402" ht="12.75" customHeight="1" x14ac:dyDescent="0.2"/>
    <row r="23403" ht="12.75" customHeight="1" x14ac:dyDescent="0.2"/>
    <row r="23404" ht="12.75" customHeight="1" x14ac:dyDescent="0.2"/>
    <row r="23405" ht="12.75" customHeight="1" x14ac:dyDescent="0.2"/>
    <row r="23406" ht="12.75" customHeight="1" x14ac:dyDescent="0.2"/>
    <row r="23407" ht="12.75" customHeight="1" x14ac:dyDescent="0.2"/>
    <row r="23408" ht="12.75" customHeight="1" x14ac:dyDescent="0.2"/>
    <row r="23409" ht="12.75" customHeight="1" x14ac:dyDescent="0.2"/>
    <row r="23410" ht="12.75" customHeight="1" x14ac:dyDescent="0.2"/>
    <row r="23411" ht="12.75" customHeight="1" x14ac:dyDescent="0.2"/>
    <row r="23412" ht="12.75" customHeight="1" x14ac:dyDescent="0.2"/>
    <row r="23413" ht="12.75" customHeight="1" x14ac:dyDescent="0.2"/>
    <row r="23414" ht="12.75" customHeight="1" x14ac:dyDescent="0.2"/>
    <row r="23415" ht="12.75" customHeight="1" x14ac:dyDescent="0.2"/>
    <row r="23416" ht="12.75" customHeight="1" x14ac:dyDescent="0.2"/>
    <row r="23417" ht="12.75" customHeight="1" x14ac:dyDescent="0.2"/>
    <row r="23418" ht="12.75" customHeight="1" x14ac:dyDescent="0.2"/>
    <row r="23419" ht="12.75" customHeight="1" x14ac:dyDescent="0.2"/>
    <row r="23420" ht="12.75" customHeight="1" x14ac:dyDescent="0.2"/>
    <row r="23421" ht="12.75" customHeight="1" x14ac:dyDescent="0.2"/>
    <row r="23422" ht="12.75" customHeight="1" x14ac:dyDescent="0.2"/>
    <row r="23423" ht="12.75" customHeight="1" x14ac:dyDescent="0.2"/>
    <row r="23424" ht="12.75" customHeight="1" x14ac:dyDescent="0.2"/>
    <row r="23425" ht="12.75" customHeight="1" x14ac:dyDescent="0.2"/>
    <row r="23426" ht="12.75" customHeight="1" x14ac:dyDescent="0.2"/>
    <row r="23427" ht="12.75" customHeight="1" x14ac:dyDescent="0.2"/>
    <row r="23428" ht="12.75" customHeight="1" x14ac:dyDescent="0.2"/>
    <row r="23429" ht="12.75" customHeight="1" x14ac:dyDescent="0.2"/>
    <row r="23430" ht="12.75" customHeight="1" x14ac:dyDescent="0.2"/>
    <row r="23431" ht="12.75" customHeight="1" x14ac:dyDescent="0.2"/>
    <row r="23432" ht="12.75" customHeight="1" x14ac:dyDescent="0.2"/>
    <row r="23433" ht="12.75" customHeight="1" x14ac:dyDescent="0.2"/>
    <row r="23434" ht="12.75" customHeight="1" x14ac:dyDescent="0.2"/>
    <row r="23435" ht="12.75" customHeight="1" x14ac:dyDescent="0.2"/>
    <row r="23436" ht="12.75" customHeight="1" x14ac:dyDescent="0.2"/>
    <row r="23437" ht="12.75" customHeight="1" x14ac:dyDescent="0.2"/>
    <row r="23438" ht="12.75" customHeight="1" x14ac:dyDescent="0.2"/>
    <row r="23439" ht="12.75" customHeight="1" x14ac:dyDescent="0.2"/>
    <row r="23440" ht="12.75" customHeight="1" x14ac:dyDescent="0.2"/>
    <row r="23441" ht="12.75" customHeight="1" x14ac:dyDescent="0.2"/>
    <row r="23442" ht="12.75" customHeight="1" x14ac:dyDescent="0.2"/>
    <row r="23443" ht="12.75" customHeight="1" x14ac:dyDescent="0.2"/>
    <row r="23444" ht="12.75" customHeight="1" x14ac:dyDescent="0.2"/>
    <row r="23445" ht="12.75" customHeight="1" x14ac:dyDescent="0.2"/>
    <row r="23446" ht="12.75" customHeight="1" x14ac:dyDescent="0.2"/>
    <row r="23447" ht="12.75" customHeight="1" x14ac:dyDescent="0.2"/>
    <row r="23448" ht="12.75" customHeight="1" x14ac:dyDescent="0.2"/>
    <row r="23449" ht="12.75" customHeight="1" x14ac:dyDescent="0.2"/>
    <row r="23450" ht="12.75" customHeight="1" x14ac:dyDescent="0.2"/>
    <row r="23451" ht="12.75" customHeight="1" x14ac:dyDescent="0.2"/>
    <row r="23452" ht="12.75" customHeight="1" x14ac:dyDescent="0.2"/>
    <row r="23453" ht="12.75" customHeight="1" x14ac:dyDescent="0.2"/>
    <row r="23454" ht="12.75" customHeight="1" x14ac:dyDescent="0.2"/>
    <row r="23455" ht="12.75" customHeight="1" x14ac:dyDescent="0.2"/>
    <row r="23456" ht="12.75" customHeight="1" x14ac:dyDescent="0.2"/>
    <row r="23457" ht="12.75" customHeight="1" x14ac:dyDescent="0.2"/>
    <row r="23458" ht="12.75" customHeight="1" x14ac:dyDescent="0.2"/>
    <row r="23459" ht="12.75" customHeight="1" x14ac:dyDescent="0.2"/>
    <row r="23460" ht="12.75" customHeight="1" x14ac:dyDescent="0.2"/>
    <row r="23461" ht="12.75" customHeight="1" x14ac:dyDescent="0.2"/>
    <row r="23462" ht="12.75" customHeight="1" x14ac:dyDescent="0.2"/>
    <row r="23463" ht="12.75" customHeight="1" x14ac:dyDescent="0.2"/>
    <row r="23464" ht="12.75" customHeight="1" x14ac:dyDescent="0.2"/>
    <row r="23465" ht="12.75" customHeight="1" x14ac:dyDescent="0.2"/>
    <row r="23466" ht="12.75" customHeight="1" x14ac:dyDescent="0.2"/>
    <row r="23467" ht="12.75" customHeight="1" x14ac:dyDescent="0.2"/>
    <row r="23468" ht="12.75" customHeight="1" x14ac:dyDescent="0.2"/>
    <row r="23469" ht="12.75" customHeight="1" x14ac:dyDescent="0.2"/>
    <row r="23470" ht="12.75" customHeight="1" x14ac:dyDescent="0.2"/>
    <row r="23471" ht="12.75" customHeight="1" x14ac:dyDescent="0.2"/>
    <row r="23472" ht="12.75" customHeight="1" x14ac:dyDescent="0.2"/>
    <row r="23473" ht="12.75" customHeight="1" x14ac:dyDescent="0.2"/>
    <row r="23474" ht="12.75" customHeight="1" x14ac:dyDescent="0.2"/>
    <row r="23475" ht="12.75" customHeight="1" x14ac:dyDescent="0.2"/>
    <row r="23476" ht="12.75" customHeight="1" x14ac:dyDescent="0.2"/>
    <row r="23477" ht="12.75" customHeight="1" x14ac:dyDescent="0.2"/>
    <row r="23478" ht="12.75" customHeight="1" x14ac:dyDescent="0.2"/>
    <row r="23479" ht="12.75" customHeight="1" x14ac:dyDescent="0.2"/>
    <row r="23480" ht="12.75" customHeight="1" x14ac:dyDescent="0.2"/>
    <row r="23481" ht="12.75" customHeight="1" x14ac:dyDescent="0.2"/>
    <row r="23482" ht="12.75" customHeight="1" x14ac:dyDescent="0.2"/>
    <row r="23483" ht="12.75" customHeight="1" x14ac:dyDescent="0.2"/>
    <row r="23484" ht="12.75" customHeight="1" x14ac:dyDescent="0.2"/>
    <row r="23485" ht="12.75" customHeight="1" x14ac:dyDescent="0.2"/>
    <row r="23486" ht="12.75" customHeight="1" x14ac:dyDescent="0.2"/>
    <row r="23487" ht="12.75" customHeight="1" x14ac:dyDescent="0.2"/>
    <row r="23488" ht="12.75" customHeight="1" x14ac:dyDescent="0.2"/>
    <row r="23489" ht="12.75" customHeight="1" x14ac:dyDescent="0.2"/>
    <row r="23490" ht="12.75" customHeight="1" x14ac:dyDescent="0.2"/>
    <row r="23491" ht="12.75" customHeight="1" x14ac:dyDescent="0.2"/>
    <row r="23492" ht="12.75" customHeight="1" x14ac:dyDescent="0.2"/>
    <row r="23493" ht="12.75" customHeight="1" x14ac:dyDescent="0.2"/>
    <row r="23494" ht="12.75" customHeight="1" x14ac:dyDescent="0.2"/>
    <row r="23495" ht="12.75" customHeight="1" x14ac:dyDescent="0.2"/>
    <row r="23496" ht="12.75" customHeight="1" x14ac:dyDescent="0.2"/>
    <row r="23497" ht="12.75" customHeight="1" x14ac:dyDescent="0.2"/>
    <row r="23498" ht="12.75" customHeight="1" x14ac:dyDescent="0.2"/>
    <row r="23499" ht="12.75" customHeight="1" x14ac:dyDescent="0.2"/>
    <row r="23500" ht="12.75" customHeight="1" x14ac:dyDescent="0.2"/>
    <row r="23501" ht="12.75" customHeight="1" x14ac:dyDescent="0.2"/>
    <row r="23502" ht="12.75" customHeight="1" x14ac:dyDescent="0.2"/>
    <row r="23503" ht="12.75" customHeight="1" x14ac:dyDescent="0.2"/>
    <row r="23504" ht="12.75" customHeight="1" x14ac:dyDescent="0.2"/>
    <row r="23505" ht="12.75" customHeight="1" x14ac:dyDescent="0.2"/>
    <row r="23506" ht="12.75" customHeight="1" x14ac:dyDescent="0.2"/>
    <row r="23507" ht="12.75" customHeight="1" x14ac:dyDescent="0.2"/>
    <row r="23508" ht="12.75" customHeight="1" x14ac:dyDescent="0.2"/>
    <row r="23509" ht="12.75" customHeight="1" x14ac:dyDescent="0.2"/>
    <row r="23510" ht="12.75" customHeight="1" x14ac:dyDescent="0.2"/>
    <row r="23511" ht="12.75" customHeight="1" x14ac:dyDescent="0.2"/>
    <row r="23512" ht="12.75" customHeight="1" x14ac:dyDescent="0.2"/>
    <row r="23513" ht="12.75" customHeight="1" x14ac:dyDescent="0.2"/>
    <row r="23514" ht="12.75" customHeight="1" x14ac:dyDescent="0.2"/>
    <row r="23515" ht="12.75" customHeight="1" x14ac:dyDescent="0.2"/>
    <row r="23516" ht="12.75" customHeight="1" x14ac:dyDescent="0.2"/>
    <row r="23517" ht="12.75" customHeight="1" x14ac:dyDescent="0.2"/>
    <row r="23518" ht="12.75" customHeight="1" x14ac:dyDescent="0.2"/>
    <row r="23519" ht="12.75" customHeight="1" x14ac:dyDescent="0.2"/>
    <row r="23520" ht="12.75" customHeight="1" x14ac:dyDescent="0.2"/>
    <row r="23521" ht="12.75" customHeight="1" x14ac:dyDescent="0.2"/>
    <row r="23522" ht="12.75" customHeight="1" x14ac:dyDescent="0.2"/>
    <row r="23523" ht="12.75" customHeight="1" x14ac:dyDescent="0.2"/>
    <row r="23524" ht="12.75" customHeight="1" x14ac:dyDescent="0.2"/>
    <row r="23525" ht="12.75" customHeight="1" x14ac:dyDescent="0.2"/>
    <row r="23526" ht="12.75" customHeight="1" x14ac:dyDescent="0.2"/>
    <row r="23527" ht="12.75" customHeight="1" x14ac:dyDescent="0.2"/>
    <row r="23528" ht="12.75" customHeight="1" x14ac:dyDescent="0.2"/>
    <row r="23529" ht="12.75" customHeight="1" x14ac:dyDescent="0.2"/>
    <row r="23530" ht="12.75" customHeight="1" x14ac:dyDescent="0.2"/>
    <row r="23531" ht="12.75" customHeight="1" x14ac:dyDescent="0.2"/>
    <row r="23532" ht="12.75" customHeight="1" x14ac:dyDescent="0.2"/>
    <row r="23533" ht="12.75" customHeight="1" x14ac:dyDescent="0.2"/>
    <row r="23534" ht="12.75" customHeight="1" x14ac:dyDescent="0.2"/>
    <row r="23535" ht="12.75" customHeight="1" x14ac:dyDescent="0.2"/>
    <row r="23536" ht="12.75" customHeight="1" x14ac:dyDescent="0.2"/>
    <row r="23537" ht="12.75" customHeight="1" x14ac:dyDescent="0.2"/>
    <row r="23538" ht="12.75" customHeight="1" x14ac:dyDescent="0.2"/>
    <row r="23539" ht="12.75" customHeight="1" x14ac:dyDescent="0.2"/>
    <row r="23540" ht="12.75" customHeight="1" x14ac:dyDescent="0.2"/>
    <row r="23541" ht="12.75" customHeight="1" x14ac:dyDescent="0.2"/>
    <row r="23542" ht="12.75" customHeight="1" x14ac:dyDescent="0.2"/>
    <row r="23543" ht="12.75" customHeight="1" x14ac:dyDescent="0.2"/>
    <row r="23544" ht="12.75" customHeight="1" x14ac:dyDescent="0.2"/>
    <row r="23545" ht="12.75" customHeight="1" x14ac:dyDescent="0.2"/>
    <row r="23546" ht="12.75" customHeight="1" x14ac:dyDescent="0.2"/>
    <row r="23547" ht="12.75" customHeight="1" x14ac:dyDescent="0.2"/>
    <row r="23548" ht="12.75" customHeight="1" x14ac:dyDescent="0.2"/>
    <row r="23549" ht="12.75" customHeight="1" x14ac:dyDescent="0.2"/>
    <row r="23550" ht="12.75" customHeight="1" x14ac:dyDescent="0.2"/>
    <row r="23551" ht="12.75" customHeight="1" x14ac:dyDescent="0.2"/>
    <row r="23552" ht="12.75" customHeight="1" x14ac:dyDescent="0.2"/>
    <row r="23553" ht="12.75" customHeight="1" x14ac:dyDescent="0.2"/>
    <row r="23554" ht="12.75" customHeight="1" x14ac:dyDescent="0.2"/>
    <row r="23555" ht="12.75" customHeight="1" x14ac:dyDescent="0.2"/>
    <row r="23556" ht="12.75" customHeight="1" x14ac:dyDescent="0.2"/>
    <row r="23557" ht="12.75" customHeight="1" x14ac:dyDescent="0.2"/>
    <row r="23558" ht="12.75" customHeight="1" x14ac:dyDescent="0.2"/>
    <row r="23559" ht="12.75" customHeight="1" x14ac:dyDescent="0.2"/>
    <row r="23560" ht="12.75" customHeight="1" x14ac:dyDescent="0.2"/>
    <row r="23561" ht="12.75" customHeight="1" x14ac:dyDescent="0.2"/>
    <row r="23562" ht="12.75" customHeight="1" x14ac:dyDescent="0.2"/>
    <row r="23563" ht="12.75" customHeight="1" x14ac:dyDescent="0.2"/>
    <row r="23564" ht="12.75" customHeight="1" x14ac:dyDescent="0.2"/>
    <row r="23565" ht="12.75" customHeight="1" x14ac:dyDescent="0.2"/>
    <row r="23566" ht="12.75" customHeight="1" x14ac:dyDescent="0.2"/>
    <row r="23567" ht="12.75" customHeight="1" x14ac:dyDescent="0.2"/>
    <row r="23568" ht="12.75" customHeight="1" x14ac:dyDescent="0.2"/>
    <row r="23569" ht="12.75" customHeight="1" x14ac:dyDescent="0.2"/>
    <row r="23570" ht="12.75" customHeight="1" x14ac:dyDescent="0.2"/>
    <row r="23571" ht="12.75" customHeight="1" x14ac:dyDescent="0.2"/>
    <row r="23572" ht="12.75" customHeight="1" x14ac:dyDescent="0.2"/>
    <row r="23573" ht="12.75" customHeight="1" x14ac:dyDescent="0.2"/>
    <row r="23574" ht="12.75" customHeight="1" x14ac:dyDescent="0.2"/>
    <row r="23575" ht="12.75" customHeight="1" x14ac:dyDescent="0.2"/>
    <row r="23576" ht="12.75" customHeight="1" x14ac:dyDescent="0.2"/>
  </sheetData>
  <mergeCells count="414">
    <mergeCell ref="B1105:J1105"/>
    <mergeCell ref="B1127:J1127"/>
    <mergeCell ref="B1149:J1149"/>
    <mergeCell ref="B1171:J1171"/>
    <mergeCell ref="B1193:J1193"/>
    <mergeCell ref="B1215:J1215"/>
    <mergeCell ref="B862:J862"/>
    <mergeCell ref="B885:J885"/>
    <mergeCell ref="B907:J907"/>
    <mergeCell ref="B929:J929"/>
    <mergeCell ref="B951:J951"/>
    <mergeCell ref="B973:J973"/>
    <mergeCell ref="B995:J995"/>
    <mergeCell ref="B1017:J1017"/>
    <mergeCell ref="B1039:J1039"/>
    <mergeCell ref="B954:J954"/>
    <mergeCell ref="B888:J888"/>
    <mergeCell ref="B1061:J1061"/>
    <mergeCell ref="B540:J540"/>
    <mergeCell ref="B563:J563"/>
    <mergeCell ref="B586:J586"/>
    <mergeCell ref="B609:J609"/>
    <mergeCell ref="B632:J632"/>
    <mergeCell ref="B655:J655"/>
    <mergeCell ref="B678:J678"/>
    <mergeCell ref="B701:J701"/>
    <mergeCell ref="B724:J724"/>
    <mergeCell ref="Q1197:Q1198"/>
    <mergeCell ref="R1197:R1198"/>
    <mergeCell ref="B1196:J1196"/>
    <mergeCell ref="A1197:A1198"/>
    <mergeCell ref="B1197:J1197"/>
    <mergeCell ref="K1197:K1198"/>
    <mergeCell ref="L1197:L1198"/>
    <mergeCell ref="M1197:M1198"/>
    <mergeCell ref="N1197:N1198"/>
    <mergeCell ref="O1197:O1198"/>
    <mergeCell ref="P1197:P1198"/>
    <mergeCell ref="Q1175:Q1176"/>
    <mergeCell ref="R1175:R1176"/>
    <mergeCell ref="B1174:J1174"/>
    <mergeCell ref="A1175:A1176"/>
    <mergeCell ref="B1175:J1175"/>
    <mergeCell ref="K1175:K1176"/>
    <mergeCell ref="L1175:L1176"/>
    <mergeCell ref="M1175:M1176"/>
    <mergeCell ref="N1175:N1176"/>
    <mergeCell ref="O1175:O1176"/>
    <mergeCell ref="P1175:P1176"/>
    <mergeCell ref="P999:P1000"/>
    <mergeCell ref="Q999:Q1000"/>
    <mergeCell ref="R999:R1000"/>
    <mergeCell ref="B998:J998"/>
    <mergeCell ref="A999:A1000"/>
    <mergeCell ref="B999:J999"/>
    <mergeCell ref="K999:K1000"/>
    <mergeCell ref="L999:L1000"/>
    <mergeCell ref="M999:M1000"/>
    <mergeCell ref="Q977:Q978"/>
    <mergeCell ref="R977:R978"/>
    <mergeCell ref="B976:J976"/>
    <mergeCell ref="A977:A978"/>
    <mergeCell ref="B977:J977"/>
    <mergeCell ref="K977:K978"/>
    <mergeCell ref="L977:L978"/>
    <mergeCell ref="M977:M978"/>
    <mergeCell ref="Q955:Q956"/>
    <mergeCell ref="R955:R956"/>
    <mergeCell ref="A955:A956"/>
    <mergeCell ref="B955:J955"/>
    <mergeCell ref="K955:K956"/>
    <mergeCell ref="L955:L956"/>
    <mergeCell ref="M955:M956"/>
    <mergeCell ref="Q911:Q912"/>
    <mergeCell ref="R911:R912"/>
    <mergeCell ref="B910:J910"/>
    <mergeCell ref="A911:A912"/>
    <mergeCell ref="B911:J911"/>
    <mergeCell ref="K911:K912"/>
    <mergeCell ref="L911:L912"/>
    <mergeCell ref="M911:M912"/>
    <mergeCell ref="Q889:Q890"/>
    <mergeCell ref="R889:R890"/>
    <mergeCell ref="A889:A890"/>
    <mergeCell ref="B889:J889"/>
    <mergeCell ref="K889:K890"/>
    <mergeCell ref="L889:L890"/>
    <mergeCell ref="M889:M890"/>
    <mergeCell ref="N682:N683"/>
    <mergeCell ref="O682:O683"/>
    <mergeCell ref="P682:P683"/>
    <mergeCell ref="Q682:Q683"/>
    <mergeCell ref="R682:R683"/>
    <mergeCell ref="B681:J681"/>
    <mergeCell ref="A682:A683"/>
    <mergeCell ref="B682:J682"/>
    <mergeCell ref="K682:K683"/>
    <mergeCell ref="L682:L683"/>
    <mergeCell ref="M682:M683"/>
    <mergeCell ref="N866:N867"/>
    <mergeCell ref="O866:O867"/>
    <mergeCell ref="P866:P867"/>
    <mergeCell ref="Q866:Q867"/>
    <mergeCell ref="R866:R867"/>
    <mergeCell ref="B865:J865"/>
    <mergeCell ref="A866:A867"/>
    <mergeCell ref="B866:J866"/>
    <mergeCell ref="K866:K867"/>
    <mergeCell ref="L866:L867"/>
    <mergeCell ref="Q1087:Q1088"/>
    <mergeCell ref="R1087:R1088"/>
    <mergeCell ref="B1086:J1086"/>
    <mergeCell ref="A1087:A1088"/>
    <mergeCell ref="B1087:J1087"/>
    <mergeCell ref="K1087:K1088"/>
    <mergeCell ref="L1087:L1088"/>
    <mergeCell ref="M1087:M1088"/>
    <mergeCell ref="B1083:J1083"/>
    <mergeCell ref="B418:J418"/>
    <mergeCell ref="B435:J435"/>
    <mergeCell ref="B451:J451"/>
    <mergeCell ref="B467:J467"/>
    <mergeCell ref="B484:J484"/>
    <mergeCell ref="B500:J500"/>
    <mergeCell ref="N1087:N1088"/>
    <mergeCell ref="O1087:O1088"/>
    <mergeCell ref="P1087:P1088"/>
    <mergeCell ref="M866:M867"/>
    <mergeCell ref="N889:N890"/>
    <mergeCell ref="O889:O890"/>
    <mergeCell ref="P889:P890"/>
    <mergeCell ref="N911:N912"/>
    <mergeCell ref="O911:O912"/>
    <mergeCell ref="P911:P912"/>
    <mergeCell ref="N955:N956"/>
    <mergeCell ref="O955:O956"/>
    <mergeCell ref="P955:P956"/>
    <mergeCell ref="N977:N978"/>
    <mergeCell ref="O977:O978"/>
    <mergeCell ref="P977:P978"/>
    <mergeCell ref="N999:N1000"/>
    <mergeCell ref="O999:O1000"/>
    <mergeCell ref="B248:K248"/>
    <mergeCell ref="B268:K268"/>
    <mergeCell ref="B290:K290"/>
    <mergeCell ref="B309:K309"/>
    <mergeCell ref="B327:K327"/>
    <mergeCell ref="B347:K347"/>
    <mergeCell ref="B366:K366"/>
    <mergeCell ref="B384:J384"/>
    <mergeCell ref="B402:J402"/>
    <mergeCell ref="A127:G127"/>
    <mergeCell ref="B131:K131"/>
    <mergeCell ref="A147:D147"/>
    <mergeCell ref="A149:G149"/>
    <mergeCell ref="B153:K153"/>
    <mergeCell ref="B174:K174"/>
    <mergeCell ref="B193:K193"/>
    <mergeCell ref="B212:K212"/>
    <mergeCell ref="B230:K230"/>
    <mergeCell ref="B58:K58"/>
    <mergeCell ref="T70:U70"/>
    <mergeCell ref="A76:D76"/>
    <mergeCell ref="A78:G78"/>
    <mergeCell ref="B84:K84"/>
    <mergeCell ref="A103:D103"/>
    <mergeCell ref="A105:G105"/>
    <mergeCell ref="B109:K109"/>
    <mergeCell ref="A125:D125"/>
    <mergeCell ref="B3:K3"/>
    <mergeCell ref="AB4:AK4"/>
    <mergeCell ref="A21:D21"/>
    <mergeCell ref="A23:G23"/>
    <mergeCell ref="AB27:AK27"/>
    <mergeCell ref="B29:K29"/>
    <mergeCell ref="A50:D50"/>
    <mergeCell ref="A52:G52"/>
    <mergeCell ref="AB54:AK54"/>
    <mergeCell ref="N1065:N1066"/>
    <mergeCell ref="O1065:O1066"/>
    <mergeCell ref="P1065:P1066"/>
    <mergeCell ref="Q1065:Q1066"/>
    <mergeCell ref="R1065:R1066"/>
    <mergeCell ref="B1064:J1064"/>
    <mergeCell ref="A1065:A1066"/>
    <mergeCell ref="B1065:J1065"/>
    <mergeCell ref="K1065:K1066"/>
    <mergeCell ref="L1065:L1066"/>
    <mergeCell ref="M1065:M1066"/>
    <mergeCell ref="N1043:N1044"/>
    <mergeCell ref="O1043:O1044"/>
    <mergeCell ref="P1043:P1044"/>
    <mergeCell ref="Q1043:Q1044"/>
    <mergeCell ref="R1043:R1044"/>
    <mergeCell ref="B1042:J1042"/>
    <mergeCell ref="A1043:A1044"/>
    <mergeCell ref="B1043:J1043"/>
    <mergeCell ref="K1043:K1044"/>
    <mergeCell ref="L1043:L1044"/>
    <mergeCell ref="M1043:M1044"/>
    <mergeCell ref="N1021:N1022"/>
    <mergeCell ref="O1021:O1022"/>
    <mergeCell ref="P1021:P1022"/>
    <mergeCell ref="Q1021:Q1022"/>
    <mergeCell ref="R1021:R1022"/>
    <mergeCell ref="B1020:J1020"/>
    <mergeCell ref="A1021:A1022"/>
    <mergeCell ref="B1021:J1021"/>
    <mergeCell ref="K1021:K1022"/>
    <mergeCell ref="L1021:L1022"/>
    <mergeCell ref="M1021:M1022"/>
    <mergeCell ref="N933:N934"/>
    <mergeCell ref="O933:O934"/>
    <mergeCell ref="P933:P934"/>
    <mergeCell ref="Q933:Q934"/>
    <mergeCell ref="R933:R934"/>
    <mergeCell ref="B932:J932"/>
    <mergeCell ref="A933:A934"/>
    <mergeCell ref="B933:J933"/>
    <mergeCell ref="K933:K934"/>
    <mergeCell ref="L933:L934"/>
    <mergeCell ref="M933:M934"/>
    <mergeCell ref="N843:N844"/>
    <mergeCell ref="O843:O844"/>
    <mergeCell ref="P843:P844"/>
    <mergeCell ref="Q843:Q844"/>
    <mergeCell ref="R843:R844"/>
    <mergeCell ref="B842:J842"/>
    <mergeCell ref="A843:A844"/>
    <mergeCell ref="B843:J843"/>
    <mergeCell ref="K843:K844"/>
    <mergeCell ref="L843:L844"/>
    <mergeCell ref="M843:M844"/>
    <mergeCell ref="B839:J839"/>
    <mergeCell ref="N820:N821"/>
    <mergeCell ref="O820:O821"/>
    <mergeCell ref="P820:P821"/>
    <mergeCell ref="Q820:Q821"/>
    <mergeCell ref="R820:R821"/>
    <mergeCell ref="B819:J819"/>
    <mergeCell ref="A820:A821"/>
    <mergeCell ref="B820:J820"/>
    <mergeCell ref="K820:K821"/>
    <mergeCell ref="L820:L821"/>
    <mergeCell ref="M820:M821"/>
    <mergeCell ref="B816:J816"/>
    <mergeCell ref="N797:N798"/>
    <mergeCell ref="O797:O798"/>
    <mergeCell ref="P797:P798"/>
    <mergeCell ref="Q797:Q798"/>
    <mergeCell ref="R797:R798"/>
    <mergeCell ref="B796:J796"/>
    <mergeCell ref="A797:A798"/>
    <mergeCell ref="B797:J797"/>
    <mergeCell ref="K797:K798"/>
    <mergeCell ref="L797:L798"/>
    <mergeCell ref="M797:M798"/>
    <mergeCell ref="B793:J793"/>
    <mergeCell ref="N774:N775"/>
    <mergeCell ref="O774:O775"/>
    <mergeCell ref="P774:P775"/>
    <mergeCell ref="Q774:Q775"/>
    <mergeCell ref="R774:R775"/>
    <mergeCell ref="B773:J773"/>
    <mergeCell ref="A774:A775"/>
    <mergeCell ref="B774:J774"/>
    <mergeCell ref="K774:K775"/>
    <mergeCell ref="L774:L775"/>
    <mergeCell ref="M774:M775"/>
    <mergeCell ref="B770:J770"/>
    <mergeCell ref="N751:N752"/>
    <mergeCell ref="O751:O752"/>
    <mergeCell ref="P751:P752"/>
    <mergeCell ref="Q751:Q752"/>
    <mergeCell ref="R751:R752"/>
    <mergeCell ref="B750:J750"/>
    <mergeCell ref="A751:A752"/>
    <mergeCell ref="B751:J751"/>
    <mergeCell ref="K751:K752"/>
    <mergeCell ref="L751:L752"/>
    <mergeCell ref="M751:M752"/>
    <mergeCell ref="B747:J747"/>
    <mergeCell ref="N728:N729"/>
    <mergeCell ref="O728:O729"/>
    <mergeCell ref="P728:P729"/>
    <mergeCell ref="Q728:Q729"/>
    <mergeCell ref="R728:R729"/>
    <mergeCell ref="B727:J727"/>
    <mergeCell ref="A728:A729"/>
    <mergeCell ref="B728:J728"/>
    <mergeCell ref="K728:K729"/>
    <mergeCell ref="L728:L729"/>
    <mergeCell ref="M728:M729"/>
    <mergeCell ref="N705:N706"/>
    <mergeCell ref="O705:O706"/>
    <mergeCell ref="P705:P706"/>
    <mergeCell ref="Q705:Q706"/>
    <mergeCell ref="R705:R706"/>
    <mergeCell ref="A704:I704"/>
    <mergeCell ref="A705:A706"/>
    <mergeCell ref="B705:J705"/>
    <mergeCell ref="K705:K706"/>
    <mergeCell ref="L705:L706"/>
    <mergeCell ref="M705:M706"/>
    <mergeCell ref="N659:N660"/>
    <mergeCell ref="O659:O660"/>
    <mergeCell ref="P659:P660"/>
    <mergeCell ref="Q659:Q660"/>
    <mergeCell ref="R659:R660"/>
    <mergeCell ref="B658:J658"/>
    <mergeCell ref="A659:A660"/>
    <mergeCell ref="B659:J659"/>
    <mergeCell ref="K659:K660"/>
    <mergeCell ref="L659:L660"/>
    <mergeCell ref="M659:M660"/>
    <mergeCell ref="N636:N637"/>
    <mergeCell ref="O636:O637"/>
    <mergeCell ref="P636:P637"/>
    <mergeCell ref="Q636:Q637"/>
    <mergeCell ref="R636:R637"/>
    <mergeCell ref="A635:I635"/>
    <mergeCell ref="A636:A637"/>
    <mergeCell ref="B636:J636"/>
    <mergeCell ref="K636:K637"/>
    <mergeCell ref="L636:L637"/>
    <mergeCell ref="M636:M637"/>
    <mergeCell ref="N613:N614"/>
    <mergeCell ref="O613:O614"/>
    <mergeCell ref="P613:P614"/>
    <mergeCell ref="Q613:Q614"/>
    <mergeCell ref="R613:R614"/>
    <mergeCell ref="B612:J612"/>
    <mergeCell ref="A613:A614"/>
    <mergeCell ref="B613:J613"/>
    <mergeCell ref="K613:K614"/>
    <mergeCell ref="L613:L614"/>
    <mergeCell ref="M613:M614"/>
    <mergeCell ref="N590:N591"/>
    <mergeCell ref="O590:O591"/>
    <mergeCell ref="P590:P591"/>
    <mergeCell ref="Q590:Q591"/>
    <mergeCell ref="R590:R591"/>
    <mergeCell ref="B589:J589"/>
    <mergeCell ref="A590:A591"/>
    <mergeCell ref="B590:J590"/>
    <mergeCell ref="K590:K591"/>
    <mergeCell ref="L590:L591"/>
    <mergeCell ref="M590:M591"/>
    <mergeCell ref="N567:N568"/>
    <mergeCell ref="O567:O568"/>
    <mergeCell ref="P567:P568"/>
    <mergeCell ref="Q567:Q568"/>
    <mergeCell ref="R567:R568"/>
    <mergeCell ref="B566:J566"/>
    <mergeCell ref="A567:A568"/>
    <mergeCell ref="B567:J567"/>
    <mergeCell ref="K567:K568"/>
    <mergeCell ref="L567:L568"/>
    <mergeCell ref="M567:M568"/>
    <mergeCell ref="N544:N545"/>
    <mergeCell ref="O544:O545"/>
    <mergeCell ref="P544:P545"/>
    <mergeCell ref="Q544:Q545"/>
    <mergeCell ref="R544:R545"/>
    <mergeCell ref="B543:J543"/>
    <mergeCell ref="A544:A545"/>
    <mergeCell ref="B544:J544"/>
    <mergeCell ref="K544:K545"/>
    <mergeCell ref="L544:L545"/>
    <mergeCell ref="M544:M545"/>
    <mergeCell ref="O521:O522"/>
    <mergeCell ref="P521:P522"/>
    <mergeCell ref="Q521:Q522"/>
    <mergeCell ref="R521:R522"/>
    <mergeCell ref="B520:J520"/>
    <mergeCell ref="A521:A522"/>
    <mergeCell ref="B521:J521"/>
    <mergeCell ref="K521:K522"/>
    <mergeCell ref="L521:L522"/>
    <mergeCell ref="M521:M522"/>
    <mergeCell ref="N521:N522"/>
    <mergeCell ref="Q1109:Q1110"/>
    <mergeCell ref="R1109:R1110"/>
    <mergeCell ref="B1108:J1108"/>
    <mergeCell ref="A1109:A1110"/>
    <mergeCell ref="B1109:J1109"/>
    <mergeCell ref="K1109:K1110"/>
    <mergeCell ref="L1109:L1110"/>
    <mergeCell ref="M1109:M1110"/>
    <mergeCell ref="N1109:N1110"/>
    <mergeCell ref="O1109:O1110"/>
    <mergeCell ref="P1109:P1110"/>
    <mergeCell ref="Q1131:Q1132"/>
    <mergeCell ref="R1131:R1132"/>
    <mergeCell ref="B1130:J1130"/>
    <mergeCell ref="A1131:A1132"/>
    <mergeCell ref="B1131:J1131"/>
    <mergeCell ref="K1131:K1132"/>
    <mergeCell ref="L1131:L1132"/>
    <mergeCell ref="M1131:M1132"/>
    <mergeCell ref="N1131:N1132"/>
    <mergeCell ref="O1131:O1132"/>
    <mergeCell ref="P1131:P1132"/>
    <mergeCell ref="Q1153:Q1154"/>
    <mergeCell ref="R1153:R1154"/>
    <mergeCell ref="B1152:J1152"/>
    <mergeCell ref="A1153:A1154"/>
    <mergeCell ref="B1153:J1153"/>
    <mergeCell ref="K1153:K1154"/>
    <mergeCell ref="L1153:L1154"/>
    <mergeCell ref="M1153:M1154"/>
    <mergeCell ref="N1153:N1154"/>
    <mergeCell ref="O1153:O1154"/>
    <mergeCell ref="P1153:P1154"/>
  </mergeCells>
  <pageMargins left="0.7" right="0.7" top="0.75" bottom="0.75" header="0" footer="0"/>
  <pageSetup orientation="landscape" r:id="rId1"/>
  <ignoredErrors>
    <ignoredError sqref="A528 A546 A572 A594 A616 A638" numberStoredAsText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008080"/>
  </sheetPr>
  <dimension ref="A1:AL20815"/>
  <sheetViews>
    <sheetView topLeftCell="A769" zoomScaleNormal="100" workbookViewId="0">
      <selection activeCell="T863" sqref="T863"/>
    </sheetView>
  </sheetViews>
  <sheetFormatPr baseColWidth="10" defaultColWidth="12.5703125" defaultRowHeight="15" customHeight="1" x14ac:dyDescent="0.2"/>
  <cols>
    <col min="1" max="1" width="8.5703125" customWidth="1"/>
    <col min="2" max="10" width="7.140625" customWidth="1"/>
    <col min="11" max="11" width="15.7109375" style="212" customWidth="1"/>
    <col min="12" max="18" width="12.85546875" customWidth="1"/>
    <col min="19" max="38" width="10" customWidth="1"/>
  </cols>
  <sheetData>
    <row r="1" spans="1:28" ht="12.75" customHeight="1" x14ac:dyDescent="0.2">
      <c r="K1" s="221"/>
      <c r="L1" s="1"/>
      <c r="M1" s="1"/>
      <c r="O1" s="1"/>
    </row>
    <row r="2" spans="1:28" ht="12.75" customHeight="1" x14ac:dyDescent="0.3">
      <c r="A2" s="61" t="s">
        <v>65</v>
      </c>
      <c r="L2" s="1"/>
      <c r="M2" s="1"/>
      <c r="O2" s="1"/>
    </row>
    <row r="3" spans="1:28" ht="38.25" customHeight="1" x14ac:dyDescent="0.2">
      <c r="B3" s="306" t="s">
        <v>3</v>
      </c>
      <c r="C3" s="307"/>
      <c r="D3" s="307"/>
      <c r="E3" s="307"/>
      <c r="F3" s="307"/>
      <c r="G3" s="307"/>
      <c r="H3" s="307"/>
      <c r="I3" s="307"/>
      <c r="J3" s="307"/>
      <c r="L3" s="10" t="s">
        <v>11</v>
      </c>
      <c r="M3" s="10" t="s">
        <v>12</v>
      </c>
      <c r="N3" s="11" t="s">
        <v>13</v>
      </c>
      <c r="O3" s="10" t="s">
        <v>14</v>
      </c>
      <c r="P3" s="12" t="s">
        <v>15</v>
      </c>
      <c r="Q3" s="12" t="s">
        <v>16</v>
      </c>
      <c r="R3" s="13" t="s">
        <v>17</v>
      </c>
      <c r="U3" s="14" t="s">
        <v>14</v>
      </c>
      <c r="V3" s="14"/>
    </row>
    <row r="4" spans="1:28" ht="12.75" customHeight="1" x14ac:dyDescent="0.2">
      <c r="A4" s="15" t="s">
        <v>18</v>
      </c>
      <c r="B4" s="16">
        <v>1</v>
      </c>
      <c r="C4" s="16">
        <v>2</v>
      </c>
      <c r="D4" s="16">
        <v>3</v>
      </c>
      <c r="E4" s="16">
        <v>4</v>
      </c>
      <c r="F4" s="16">
        <v>5</v>
      </c>
      <c r="G4" s="16">
        <v>6</v>
      </c>
      <c r="H4" s="16">
        <v>7</v>
      </c>
      <c r="I4" s="16">
        <v>8</v>
      </c>
      <c r="J4" s="16">
        <v>9</v>
      </c>
      <c r="K4" s="288" t="s">
        <v>19</v>
      </c>
      <c r="L4" s="21"/>
      <c r="M4" s="21"/>
      <c r="N4" s="22"/>
      <c r="O4" s="23"/>
      <c r="P4" s="24"/>
      <c r="Q4" s="24"/>
      <c r="R4" s="1"/>
      <c r="U4" s="174" t="s">
        <v>20</v>
      </c>
      <c r="V4" s="14"/>
    </row>
    <row r="5" spans="1:28" ht="12.75" customHeight="1" x14ac:dyDescent="0.2">
      <c r="A5" s="40" t="s">
        <v>24</v>
      </c>
      <c r="B5" s="25">
        <v>51</v>
      </c>
      <c r="C5" s="25"/>
      <c r="D5" s="25"/>
      <c r="E5" s="25"/>
      <c r="F5" s="25"/>
      <c r="G5" s="25"/>
      <c r="H5" s="25"/>
      <c r="I5" s="25"/>
      <c r="J5" s="25"/>
      <c r="K5" s="224"/>
      <c r="L5" s="21"/>
      <c r="M5" s="21"/>
      <c r="N5" s="22"/>
      <c r="O5" s="23"/>
      <c r="P5" s="29">
        <f>B5</f>
        <v>51</v>
      </c>
      <c r="Q5" s="24"/>
      <c r="R5" s="1"/>
      <c r="T5" s="31" t="s">
        <v>21</v>
      </c>
      <c r="U5" s="33" t="s">
        <v>24</v>
      </c>
      <c r="V5" s="33" t="s">
        <v>25</v>
      </c>
      <c r="W5" s="33" t="s">
        <v>26</v>
      </c>
      <c r="X5" s="33" t="s">
        <v>27</v>
      </c>
      <c r="Y5" s="33" t="s">
        <v>28</v>
      </c>
      <c r="Z5" s="33" t="s">
        <v>29</v>
      </c>
      <c r="AA5" s="33" t="s">
        <v>30</v>
      </c>
      <c r="AB5" s="33" t="s">
        <v>31</v>
      </c>
    </row>
    <row r="6" spans="1:28" ht="12.75" customHeight="1" x14ac:dyDescent="0.2">
      <c r="A6" s="40" t="s">
        <v>25</v>
      </c>
      <c r="B6" s="25"/>
      <c r="C6" s="25">
        <v>49</v>
      </c>
      <c r="D6" s="25"/>
      <c r="E6" s="25"/>
      <c r="F6" s="25"/>
      <c r="G6" s="25"/>
      <c r="H6" s="25"/>
      <c r="I6" s="25"/>
      <c r="J6" s="25"/>
      <c r="K6" s="224"/>
      <c r="L6" s="21"/>
      <c r="M6" s="21"/>
      <c r="N6" s="22"/>
      <c r="O6" s="23">
        <f>C6/B5</f>
        <v>0.96078431372549022</v>
      </c>
      <c r="P6" s="35">
        <v>49</v>
      </c>
      <c r="Q6" s="36">
        <f t="shared" ref="Q6:Q13" si="0">P6/P5</f>
        <v>0.96078431372549022</v>
      </c>
      <c r="R6" s="1">
        <f t="shared" ref="R6:R13" si="1">100%-Q6</f>
        <v>3.9215686274509776E-2</v>
      </c>
      <c r="T6" s="37" t="s">
        <v>32</v>
      </c>
      <c r="U6" s="38">
        <f t="shared" ref="U6:U13" si="2">O6</f>
        <v>0.96078431372549022</v>
      </c>
      <c r="V6" s="38">
        <f t="shared" ref="V6:V12" si="3">O27</f>
        <v>0.90350877192982459</v>
      </c>
      <c r="W6" s="1">
        <f t="shared" ref="W6:W11" si="4">O48</f>
        <v>0.84905660377358494</v>
      </c>
      <c r="X6" s="1">
        <f t="shared" ref="X6:X10" si="5">O65</f>
        <v>0.84210526315789469</v>
      </c>
      <c r="Y6" s="1">
        <f t="shared" ref="Y6:Y9" si="6">O83</f>
        <v>0.90196078431372551</v>
      </c>
      <c r="Z6" s="1">
        <f t="shared" ref="Z6:Z8" si="7">O100</f>
        <v>0.92156862745098034</v>
      </c>
      <c r="AA6" s="1">
        <f t="shared" ref="AA6:AA7" si="8">O120</f>
        <v>0.89473684210526316</v>
      </c>
      <c r="AB6" s="1">
        <f>O139</f>
        <v>0.86619718309859151</v>
      </c>
    </row>
    <row r="7" spans="1:28" ht="12.75" customHeight="1" x14ac:dyDescent="0.2">
      <c r="A7" s="40" t="s">
        <v>26</v>
      </c>
      <c r="B7" s="25"/>
      <c r="C7" s="25"/>
      <c r="D7" s="25">
        <v>44</v>
      </c>
      <c r="E7" s="25"/>
      <c r="F7" s="25"/>
      <c r="G7" s="25"/>
      <c r="H7" s="25"/>
      <c r="I7" s="25"/>
      <c r="J7" s="25"/>
      <c r="K7" s="224"/>
      <c r="L7" s="21"/>
      <c r="M7" s="21"/>
      <c r="N7" s="22"/>
      <c r="O7" s="23">
        <f>D7/C6</f>
        <v>0.89795918367346939</v>
      </c>
      <c r="P7" s="35">
        <v>47</v>
      </c>
      <c r="Q7" s="36">
        <f t="shared" si="0"/>
        <v>0.95918367346938771</v>
      </c>
      <c r="R7" s="1">
        <f t="shared" si="1"/>
        <v>4.081632653061229E-2</v>
      </c>
      <c r="T7" s="37" t="s">
        <v>33</v>
      </c>
      <c r="U7" s="38">
        <f t="shared" si="2"/>
        <v>0.89795918367346939</v>
      </c>
      <c r="V7" s="38">
        <f t="shared" si="3"/>
        <v>0.85436893203883491</v>
      </c>
      <c r="W7" s="1">
        <f t="shared" si="4"/>
        <v>0.8</v>
      </c>
      <c r="X7" s="1">
        <f t="shared" si="5"/>
        <v>0.97916666666666663</v>
      </c>
      <c r="Y7" s="1">
        <f t="shared" si="6"/>
        <v>1</v>
      </c>
      <c r="Z7" s="1">
        <f t="shared" si="7"/>
        <v>0.95744680851063835</v>
      </c>
      <c r="AA7" s="1">
        <f t="shared" si="8"/>
        <v>0.91764705882352937</v>
      </c>
    </row>
    <row r="8" spans="1:28" ht="12.75" customHeight="1" x14ac:dyDescent="0.2">
      <c r="A8" s="40" t="s">
        <v>27</v>
      </c>
      <c r="B8" s="25"/>
      <c r="C8" s="25"/>
      <c r="D8" s="25"/>
      <c r="E8" s="25">
        <v>42</v>
      </c>
      <c r="F8" s="25"/>
      <c r="G8" s="25"/>
      <c r="H8" s="25"/>
      <c r="I8" s="25"/>
      <c r="J8" s="25"/>
      <c r="K8" s="224"/>
      <c r="L8" s="21"/>
      <c r="M8" s="21"/>
      <c r="N8" s="22"/>
      <c r="O8" s="23">
        <f>E8/D7</f>
        <v>0.95454545454545459</v>
      </c>
      <c r="P8" s="35">
        <v>45</v>
      </c>
      <c r="Q8" s="36">
        <f t="shared" si="0"/>
        <v>0.95744680851063835</v>
      </c>
      <c r="R8" s="1">
        <f t="shared" si="1"/>
        <v>4.2553191489361653E-2</v>
      </c>
      <c r="T8" s="37" t="s">
        <v>34</v>
      </c>
      <c r="U8" s="38">
        <f t="shared" si="2"/>
        <v>0.95454545454545459</v>
      </c>
      <c r="V8" s="38">
        <f t="shared" si="3"/>
        <v>0.98863636363636365</v>
      </c>
      <c r="W8" s="1">
        <f t="shared" si="4"/>
        <v>1</v>
      </c>
      <c r="X8" s="1">
        <f t="shared" si="5"/>
        <v>0.86170212765957444</v>
      </c>
      <c r="Y8" s="1">
        <f t="shared" si="6"/>
        <v>0.89130434782608692</v>
      </c>
      <c r="Z8" s="1">
        <f t="shared" si="7"/>
        <v>0.88888888888888884</v>
      </c>
    </row>
    <row r="9" spans="1:28" ht="12.75" customHeight="1" x14ac:dyDescent="0.2">
      <c r="A9" s="40" t="s">
        <v>28</v>
      </c>
      <c r="B9" s="2"/>
      <c r="C9" s="2"/>
      <c r="D9" s="2"/>
      <c r="E9" s="2"/>
      <c r="F9" s="2">
        <v>42</v>
      </c>
      <c r="G9" s="2"/>
      <c r="H9" s="2"/>
      <c r="I9" s="2"/>
      <c r="J9" s="2"/>
      <c r="K9" s="225"/>
      <c r="L9" s="1"/>
      <c r="M9" s="1"/>
      <c r="N9" s="2"/>
      <c r="O9" s="1">
        <f>F9/E8</f>
        <v>1</v>
      </c>
      <c r="P9" s="35">
        <v>43</v>
      </c>
      <c r="Q9" s="36">
        <f t="shared" si="0"/>
        <v>0.9555555555555556</v>
      </c>
      <c r="R9" s="1">
        <f t="shared" si="1"/>
        <v>4.4444444444444398E-2</v>
      </c>
      <c r="T9" s="37" t="s">
        <v>35</v>
      </c>
      <c r="U9" s="38">
        <f t="shared" si="2"/>
        <v>1</v>
      </c>
      <c r="V9" s="38">
        <f t="shared" si="3"/>
        <v>0.95402298850574707</v>
      </c>
      <c r="W9" s="1">
        <f t="shared" si="4"/>
        <v>1</v>
      </c>
      <c r="X9" s="1">
        <f t="shared" si="5"/>
        <v>1</v>
      </c>
      <c r="Y9" s="1">
        <f t="shared" si="6"/>
        <v>0.92682926829268297</v>
      </c>
    </row>
    <row r="10" spans="1:28" ht="12.75" customHeight="1" x14ac:dyDescent="0.2">
      <c r="A10" s="46" t="s">
        <v>29</v>
      </c>
      <c r="B10" s="2"/>
      <c r="C10" s="2"/>
      <c r="D10" s="2"/>
      <c r="E10" s="2"/>
      <c r="F10" s="2"/>
      <c r="G10" s="2">
        <v>39</v>
      </c>
      <c r="H10" s="2"/>
      <c r="I10" s="2"/>
      <c r="J10" s="2"/>
      <c r="K10" s="225"/>
      <c r="L10" s="1"/>
      <c r="M10" s="1"/>
      <c r="N10" s="2"/>
      <c r="O10" s="1">
        <f>G10/F9</f>
        <v>0.9285714285714286</v>
      </c>
      <c r="P10" s="35">
        <v>41</v>
      </c>
      <c r="Q10" s="36">
        <f t="shared" si="0"/>
        <v>0.95348837209302328</v>
      </c>
      <c r="R10" s="1">
        <f t="shared" si="1"/>
        <v>4.6511627906976716E-2</v>
      </c>
      <c r="T10" s="37" t="s">
        <v>36</v>
      </c>
      <c r="U10" s="38">
        <f t="shared" si="2"/>
        <v>0.9285714285714286</v>
      </c>
      <c r="V10" s="38">
        <f t="shared" si="3"/>
        <v>0.95180722891566261</v>
      </c>
      <c r="W10" s="1">
        <f t="shared" si="4"/>
        <v>0.94444444444444442</v>
      </c>
      <c r="X10" s="1">
        <f t="shared" si="5"/>
        <v>1</v>
      </c>
      <c r="Y10" s="1"/>
    </row>
    <row r="11" spans="1:28" ht="12.75" customHeight="1" x14ac:dyDescent="0.2">
      <c r="A11" s="40" t="s">
        <v>30</v>
      </c>
      <c r="B11" s="2"/>
      <c r="C11" s="2"/>
      <c r="D11" s="2"/>
      <c r="E11" s="2"/>
      <c r="F11" s="2"/>
      <c r="G11" s="2"/>
      <c r="H11" s="2">
        <v>33</v>
      </c>
      <c r="I11" s="2"/>
      <c r="J11" s="2"/>
      <c r="K11" s="225"/>
      <c r="L11" s="1"/>
      <c r="M11" s="1"/>
      <c r="N11" s="2"/>
      <c r="O11" s="1">
        <f>H11/G10</f>
        <v>0.84615384615384615</v>
      </c>
      <c r="P11" s="35">
        <v>39</v>
      </c>
      <c r="Q11" s="36">
        <f t="shared" si="0"/>
        <v>0.95121951219512191</v>
      </c>
      <c r="R11" s="1">
        <f t="shared" si="1"/>
        <v>4.8780487804878092E-2</v>
      </c>
      <c r="T11" s="40" t="s">
        <v>38</v>
      </c>
      <c r="U11" s="38">
        <f t="shared" si="2"/>
        <v>0.84615384615384615</v>
      </c>
      <c r="V11" s="38">
        <f t="shared" si="3"/>
        <v>0.94936708860759489</v>
      </c>
      <c r="W11" s="1">
        <f t="shared" si="4"/>
        <v>0.94117647058823528</v>
      </c>
      <c r="X11" s="1"/>
      <c r="Y11" s="1"/>
    </row>
    <row r="12" spans="1:28" ht="12.75" customHeight="1" x14ac:dyDescent="0.2">
      <c r="A12" s="40" t="s">
        <v>31</v>
      </c>
      <c r="B12" s="2"/>
      <c r="C12" s="2"/>
      <c r="D12" s="2"/>
      <c r="E12" s="2"/>
      <c r="F12" s="2"/>
      <c r="G12" s="2"/>
      <c r="H12" s="2"/>
      <c r="I12" s="2">
        <v>33</v>
      </c>
      <c r="J12" s="2"/>
      <c r="K12" s="225"/>
      <c r="L12" s="1"/>
      <c r="M12" s="1"/>
      <c r="N12" s="2"/>
      <c r="O12" s="1">
        <f>I12/H11</f>
        <v>1</v>
      </c>
      <c r="P12" s="35">
        <v>37</v>
      </c>
      <c r="Q12" s="36">
        <f t="shared" si="0"/>
        <v>0.94871794871794868</v>
      </c>
      <c r="R12" s="1">
        <f t="shared" si="1"/>
        <v>5.1282051282051322E-2</v>
      </c>
      <c r="T12" s="40" t="s">
        <v>39</v>
      </c>
      <c r="U12" s="38">
        <f t="shared" si="2"/>
        <v>1</v>
      </c>
      <c r="V12" s="38">
        <f t="shared" si="3"/>
        <v>0.97333333333333338</v>
      </c>
      <c r="W12" s="1"/>
      <c r="X12" s="1"/>
      <c r="Y12" s="1"/>
    </row>
    <row r="13" spans="1:28" ht="12.75" customHeight="1" x14ac:dyDescent="0.2">
      <c r="A13" s="46" t="s">
        <v>50</v>
      </c>
      <c r="B13" s="2"/>
      <c r="C13" s="2"/>
      <c r="D13" s="2"/>
      <c r="E13" s="2"/>
      <c r="F13" s="2"/>
      <c r="G13" s="2"/>
      <c r="H13" s="2"/>
      <c r="I13" s="2"/>
      <c r="J13" s="2">
        <v>29</v>
      </c>
      <c r="K13" s="225">
        <v>20</v>
      </c>
      <c r="L13" s="1"/>
      <c r="M13" s="1"/>
      <c r="N13" s="2"/>
      <c r="O13" s="1">
        <f>J13/I12</f>
        <v>0.87878787878787878</v>
      </c>
      <c r="P13" s="35">
        <v>38</v>
      </c>
      <c r="Q13" s="36">
        <f t="shared" si="0"/>
        <v>1.027027027027027</v>
      </c>
      <c r="R13" s="1">
        <f t="shared" si="1"/>
        <v>-2.7027027027026973E-2</v>
      </c>
      <c r="T13" s="40" t="s">
        <v>40</v>
      </c>
      <c r="U13" s="38">
        <f t="shared" si="2"/>
        <v>0.87878787878787878</v>
      </c>
      <c r="V13" s="38"/>
      <c r="W13" s="1"/>
      <c r="X13" s="1"/>
      <c r="Y13" s="1"/>
    </row>
    <row r="14" spans="1:28" ht="12.75" customHeight="1" x14ac:dyDescent="0.2">
      <c r="A14" s="46" t="s">
        <v>51</v>
      </c>
      <c r="B14" s="2"/>
      <c r="C14" s="2"/>
      <c r="D14" s="2"/>
      <c r="E14" s="2"/>
      <c r="F14" s="2"/>
      <c r="G14" s="2"/>
      <c r="H14" s="2"/>
      <c r="I14" s="2"/>
      <c r="J14" s="2">
        <v>12</v>
      </c>
      <c r="K14" s="225">
        <v>6</v>
      </c>
      <c r="L14" s="1"/>
      <c r="M14" s="1"/>
      <c r="N14" s="2"/>
      <c r="O14" s="1"/>
      <c r="P14" s="35">
        <v>17</v>
      </c>
      <c r="Q14" s="36"/>
      <c r="R14" s="1"/>
      <c r="T14" s="46"/>
      <c r="U14" s="38"/>
      <c r="V14" s="38"/>
      <c r="W14" s="1"/>
      <c r="X14" s="1"/>
      <c r="Y14" s="1"/>
    </row>
    <row r="15" spans="1:28" ht="12.75" customHeight="1" x14ac:dyDescent="0.2">
      <c r="A15" s="46" t="s">
        <v>52</v>
      </c>
      <c r="B15" s="2"/>
      <c r="C15" s="2"/>
      <c r="D15" s="2"/>
      <c r="E15" s="2"/>
      <c r="F15" s="2"/>
      <c r="G15" s="2"/>
      <c r="H15" s="2"/>
      <c r="I15" s="2"/>
      <c r="J15" s="2">
        <v>7</v>
      </c>
      <c r="K15" s="225">
        <v>5</v>
      </c>
      <c r="L15" s="1"/>
      <c r="M15" s="1"/>
      <c r="N15" s="2"/>
      <c r="O15" s="1"/>
      <c r="P15" s="35">
        <v>8</v>
      </c>
      <c r="Q15" s="36"/>
      <c r="R15" s="1"/>
      <c r="T15" s="46"/>
      <c r="U15" s="38"/>
      <c r="V15" s="38"/>
      <c r="W15" s="1"/>
      <c r="X15" s="1"/>
      <c r="Y15" s="1"/>
    </row>
    <row r="16" spans="1:28" ht="12.75" customHeight="1" x14ac:dyDescent="0.2">
      <c r="A16" s="46" t="s">
        <v>53</v>
      </c>
      <c r="B16" s="2"/>
      <c r="C16" s="2"/>
      <c r="D16" s="2"/>
      <c r="E16" s="2"/>
      <c r="F16" s="2"/>
      <c r="G16" s="2"/>
      <c r="H16" s="2"/>
      <c r="I16" s="2"/>
      <c r="J16" s="2"/>
      <c r="K16" s="225"/>
      <c r="L16" s="1"/>
      <c r="M16" s="1"/>
      <c r="N16" s="2"/>
      <c r="O16" s="1"/>
      <c r="P16" s="35"/>
      <c r="Q16" s="36"/>
      <c r="R16" s="1"/>
      <c r="T16" s="46"/>
      <c r="U16" s="38"/>
      <c r="V16" s="38"/>
      <c r="W16" s="1"/>
      <c r="X16" s="1"/>
      <c r="Y16" s="1"/>
    </row>
    <row r="17" spans="1:22" ht="12.75" customHeight="1" x14ac:dyDescent="0.2">
      <c r="A17" s="46"/>
      <c r="B17" s="2"/>
      <c r="C17" s="2"/>
      <c r="D17" s="2"/>
      <c r="E17" s="2"/>
      <c r="F17" s="2"/>
      <c r="G17" s="2"/>
      <c r="H17" s="2"/>
      <c r="I17" s="2"/>
      <c r="J17" s="2"/>
      <c r="K17" s="225">
        <f>SUM(K13:K15)</f>
        <v>31</v>
      </c>
      <c r="L17" s="1">
        <f>K13/B5</f>
        <v>0.39215686274509803</v>
      </c>
      <c r="M17" s="1">
        <f>K17/B5</f>
        <v>0.60784313725490191</v>
      </c>
      <c r="N17" s="1">
        <f>M17-L17</f>
        <v>0.21568627450980388</v>
      </c>
      <c r="O17" s="1"/>
      <c r="P17" s="35"/>
      <c r="Q17" s="36"/>
      <c r="R17" s="1"/>
      <c r="U17" s="38"/>
      <c r="V17" s="38"/>
    </row>
    <row r="18" spans="1:22" ht="12.75" customHeight="1" x14ac:dyDescent="0.2">
      <c r="K18" s="221"/>
      <c r="L18" s="1"/>
      <c r="M18" s="1"/>
      <c r="O18" s="1"/>
      <c r="T18" s="2"/>
      <c r="U18" s="38"/>
      <c r="V18" s="38"/>
    </row>
    <row r="19" spans="1:22" ht="12.75" customHeight="1" x14ac:dyDescent="0.2">
      <c r="A19" s="310" t="s">
        <v>41</v>
      </c>
      <c r="B19" s="300"/>
      <c r="C19" s="300"/>
      <c r="D19" s="300"/>
      <c r="K19" s="221"/>
      <c r="L19" s="1"/>
      <c r="M19" s="1"/>
      <c r="O19" s="1"/>
      <c r="T19" s="46"/>
      <c r="U19" s="38"/>
      <c r="V19" s="38"/>
    </row>
    <row r="20" spans="1:22" ht="12.75" customHeight="1" x14ac:dyDescent="0.2">
      <c r="A20" s="46" t="s">
        <v>42</v>
      </c>
      <c r="K20" s="221"/>
      <c r="L20" s="1"/>
      <c r="M20" s="1"/>
      <c r="O20" s="1"/>
      <c r="T20" s="46"/>
      <c r="U20" s="38"/>
      <c r="V20" s="38"/>
    </row>
    <row r="21" spans="1:22" ht="12.75" customHeight="1" x14ac:dyDescent="0.2">
      <c r="A21" s="311" t="s">
        <v>43</v>
      </c>
      <c r="B21" s="300"/>
      <c r="C21" s="300"/>
      <c r="D21" s="300"/>
      <c r="E21" s="300"/>
      <c r="F21" s="300"/>
      <c r="G21" s="300"/>
      <c r="H21" s="52" t="e">
        <f>(B20/K18)*100%</f>
        <v>#DIV/0!</v>
      </c>
      <c r="K21" s="221"/>
      <c r="L21" s="1"/>
      <c r="M21" s="1"/>
      <c r="O21" s="1"/>
      <c r="T21" s="46"/>
      <c r="U21" s="38"/>
      <c r="V21" s="38"/>
    </row>
    <row r="22" spans="1:22" ht="12.75" customHeight="1" x14ac:dyDescent="0.2">
      <c r="K22" s="221"/>
      <c r="L22" s="1"/>
      <c r="M22" s="1"/>
      <c r="O22" s="1"/>
      <c r="T22" s="46"/>
      <c r="U22" s="38"/>
      <c r="V22" s="38"/>
    </row>
    <row r="23" spans="1:22" ht="12.75" customHeight="1" x14ac:dyDescent="0.3">
      <c r="A23" s="61" t="s">
        <v>66</v>
      </c>
      <c r="L23" s="1"/>
      <c r="M23" s="1"/>
      <c r="O23" s="1"/>
      <c r="T23" s="2"/>
      <c r="U23" s="38"/>
      <c r="V23" s="38"/>
    </row>
    <row r="24" spans="1:22" ht="38.25" customHeight="1" x14ac:dyDescent="0.2">
      <c r="B24" s="306" t="s">
        <v>3</v>
      </c>
      <c r="C24" s="307"/>
      <c r="D24" s="307"/>
      <c r="E24" s="307"/>
      <c r="F24" s="307"/>
      <c r="G24" s="307"/>
      <c r="H24" s="307"/>
      <c r="I24" s="307"/>
      <c r="J24" s="307"/>
      <c r="L24" s="10" t="s">
        <v>11</v>
      </c>
      <c r="M24" s="10" t="s">
        <v>12</v>
      </c>
      <c r="N24" s="11" t="s">
        <v>13</v>
      </c>
      <c r="O24" s="10" t="s">
        <v>14</v>
      </c>
      <c r="P24" s="12" t="s">
        <v>15</v>
      </c>
      <c r="Q24" s="12" t="s">
        <v>16</v>
      </c>
      <c r="R24" s="13" t="s">
        <v>17</v>
      </c>
      <c r="T24" s="2"/>
      <c r="U24" s="38"/>
      <c r="V24" s="38"/>
    </row>
    <row r="25" spans="1:22" ht="12.75" customHeight="1" x14ac:dyDescent="0.2">
      <c r="A25" s="15" t="s">
        <v>18</v>
      </c>
      <c r="B25" s="16">
        <v>1</v>
      </c>
      <c r="C25" s="16">
        <v>2</v>
      </c>
      <c r="D25" s="16">
        <v>3</v>
      </c>
      <c r="E25" s="16">
        <v>4</v>
      </c>
      <c r="F25" s="16">
        <v>5</v>
      </c>
      <c r="G25" s="16">
        <v>6</v>
      </c>
      <c r="H25" s="16">
        <v>7</v>
      </c>
      <c r="I25" s="16">
        <v>8</v>
      </c>
      <c r="J25" s="16">
        <v>9</v>
      </c>
      <c r="K25" s="288" t="s">
        <v>19</v>
      </c>
      <c r="L25" s="21"/>
      <c r="M25" s="21"/>
      <c r="N25" s="22"/>
      <c r="O25" s="23"/>
      <c r="P25" s="24"/>
      <c r="Q25" s="24"/>
      <c r="R25" s="1"/>
    </row>
    <row r="26" spans="1:22" ht="12.75" customHeight="1" x14ac:dyDescent="0.2">
      <c r="A26" s="40" t="s">
        <v>25</v>
      </c>
      <c r="B26" s="25">
        <v>114</v>
      </c>
      <c r="C26" s="25"/>
      <c r="D26" s="25"/>
      <c r="E26" s="25"/>
      <c r="F26" s="25"/>
      <c r="G26" s="25"/>
      <c r="H26" s="25"/>
      <c r="I26" s="25"/>
      <c r="J26" s="25"/>
      <c r="K26" s="224"/>
      <c r="L26" s="21"/>
      <c r="M26" s="21"/>
      <c r="N26" s="22"/>
      <c r="O26" s="23"/>
      <c r="P26" s="29">
        <f>B26</f>
        <v>114</v>
      </c>
      <c r="Q26" s="24"/>
      <c r="R26" s="1"/>
    </row>
    <row r="27" spans="1:22" ht="12.75" customHeight="1" x14ac:dyDescent="0.2">
      <c r="A27" s="40" t="s">
        <v>26</v>
      </c>
      <c r="B27" s="25"/>
      <c r="C27" s="25">
        <v>103</v>
      </c>
      <c r="D27" s="25"/>
      <c r="E27" s="25"/>
      <c r="F27" s="25"/>
      <c r="G27" s="25"/>
      <c r="H27" s="25"/>
      <c r="I27" s="25"/>
      <c r="J27" s="25"/>
      <c r="K27" s="224"/>
      <c r="L27" s="21"/>
      <c r="M27" s="21"/>
      <c r="N27" s="22"/>
      <c r="O27" s="23">
        <f>C27/B26</f>
        <v>0.90350877192982459</v>
      </c>
      <c r="P27" s="35">
        <v>104</v>
      </c>
      <c r="Q27" s="36">
        <f t="shared" ref="Q27:Q34" si="9">P27/P26</f>
        <v>0.91228070175438591</v>
      </c>
      <c r="R27" s="1">
        <f t="shared" ref="R27:R34" si="10">100%-Q27</f>
        <v>8.7719298245614086E-2</v>
      </c>
    </row>
    <row r="28" spans="1:22" ht="12.75" customHeight="1" x14ac:dyDescent="0.2">
      <c r="A28" s="40" t="s">
        <v>27</v>
      </c>
      <c r="B28" s="25"/>
      <c r="C28" s="25"/>
      <c r="D28" s="25">
        <v>88</v>
      </c>
      <c r="E28" s="25"/>
      <c r="F28" s="25"/>
      <c r="G28" s="25"/>
      <c r="H28" s="25"/>
      <c r="I28" s="25"/>
      <c r="J28" s="25"/>
      <c r="K28" s="224"/>
      <c r="L28" s="21"/>
      <c r="M28" s="21"/>
      <c r="N28" s="22"/>
      <c r="O28" s="23">
        <f>D28/C27</f>
        <v>0.85436893203883491</v>
      </c>
      <c r="P28" s="35">
        <v>100</v>
      </c>
      <c r="Q28" s="36">
        <f t="shared" si="9"/>
        <v>0.96153846153846156</v>
      </c>
      <c r="R28" s="1">
        <f t="shared" si="10"/>
        <v>3.8461538461538436E-2</v>
      </c>
    </row>
    <row r="29" spans="1:22" ht="12.75" customHeight="1" x14ac:dyDescent="0.2">
      <c r="A29" s="40" t="s">
        <v>28</v>
      </c>
      <c r="B29" s="2"/>
      <c r="C29" s="2"/>
      <c r="D29" s="2"/>
      <c r="E29" s="2">
        <v>87</v>
      </c>
      <c r="F29" s="2"/>
      <c r="G29" s="2"/>
      <c r="H29" s="2"/>
      <c r="I29" s="2"/>
      <c r="J29" s="2"/>
      <c r="K29" s="225"/>
      <c r="L29" s="1"/>
      <c r="M29" s="1"/>
      <c r="N29" s="2"/>
      <c r="O29" s="1">
        <f>E29/D28</f>
        <v>0.98863636363636365</v>
      </c>
      <c r="P29" s="35">
        <v>97</v>
      </c>
      <c r="Q29" s="36">
        <f t="shared" si="9"/>
        <v>0.97</v>
      </c>
      <c r="R29" s="1">
        <f t="shared" si="10"/>
        <v>3.0000000000000027E-2</v>
      </c>
    </row>
    <row r="30" spans="1:22" ht="12.75" customHeight="1" x14ac:dyDescent="0.2">
      <c r="A30" s="46" t="s">
        <v>29</v>
      </c>
      <c r="B30" s="2"/>
      <c r="C30" s="2"/>
      <c r="D30" s="2"/>
      <c r="E30" s="2"/>
      <c r="F30" s="2">
        <v>83</v>
      </c>
      <c r="G30" s="2"/>
      <c r="H30" s="2"/>
      <c r="I30" s="2"/>
      <c r="J30" s="2"/>
      <c r="K30" s="225"/>
      <c r="L30" s="1"/>
      <c r="M30" s="1"/>
      <c r="N30" s="2"/>
      <c r="O30" s="1">
        <f>F30/E29</f>
        <v>0.95402298850574707</v>
      </c>
      <c r="P30" s="35">
        <v>93</v>
      </c>
      <c r="Q30" s="36">
        <f t="shared" si="9"/>
        <v>0.95876288659793818</v>
      </c>
      <c r="R30" s="1">
        <f t="shared" si="10"/>
        <v>4.123711340206182E-2</v>
      </c>
    </row>
    <row r="31" spans="1:22" ht="12.75" customHeight="1" x14ac:dyDescent="0.2">
      <c r="A31" s="40" t="s">
        <v>30</v>
      </c>
      <c r="B31" s="2"/>
      <c r="C31" s="2"/>
      <c r="D31" s="2"/>
      <c r="E31" s="2"/>
      <c r="F31" s="2"/>
      <c r="G31" s="2">
        <v>79</v>
      </c>
      <c r="H31" s="2"/>
      <c r="I31" s="2"/>
      <c r="J31" s="2"/>
      <c r="K31" s="225"/>
      <c r="L31" s="1"/>
      <c r="M31" s="1"/>
      <c r="N31" s="2"/>
      <c r="O31" s="1">
        <f>G31/F30</f>
        <v>0.95180722891566261</v>
      </c>
      <c r="P31" s="35">
        <v>95</v>
      </c>
      <c r="Q31" s="36">
        <f t="shared" si="9"/>
        <v>1.021505376344086</v>
      </c>
      <c r="R31" s="1">
        <f t="shared" si="10"/>
        <v>-2.1505376344086002E-2</v>
      </c>
    </row>
    <row r="32" spans="1:22" ht="12.75" customHeight="1" x14ac:dyDescent="0.2">
      <c r="A32" s="40" t="s">
        <v>31</v>
      </c>
      <c r="B32" s="2"/>
      <c r="C32" s="2"/>
      <c r="D32" s="2"/>
      <c r="E32" s="2"/>
      <c r="F32" s="2"/>
      <c r="G32" s="2"/>
      <c r="H32" s="2">
        <v>75</v>
      </c>
      <c r="I32" s="2"/>
      <c r="J32" s="2"/>
      <c r="K32" s="225"/>
      <c r="L32" s="1"/>
      <c r="M32" s="1"/>
      <c r="N32" s="2"/>
      <c r="O32" s="1">
        <f>H32/G31</f>
        <v>0.94936708860759489</v>
      </c>
      <c r="P32" s="35">
        <v>94</v>
      </c>
      <c r="Q32" s="36">
        <f t="shared" si="9"/>
        <v>0.98947368421052628</v>
      </c>
      <c r="R32" s="1">
        <f t="shared" si="10"/>
        <v>1.0526315789473717E-2</v>
      </c>
    </row>
    <row r="33" spans="1:28" ht="12.75" customHeight="1" x14ac:dyDescent="0.2">
      <c r="A33" s="46" t="s">
        <v>50</v>
      </c>
      <c r="B33" s="2"/>
      <c r="C33" s="2"/>
      <c r="D33" s="2"/>
      <c r="E33" s="2"/>
      <c r="F33" s="2"/>
      <c r="G33" s="2"/>
      <c r="H33" s="2"/>
      <c r="I33" s="2">
        <v>73</v>
      </c>
      <c r="J33" s="2"/>
      <c r="K33" s="225"/>
      <c r="L33" s="1"/>
      <c r="M33" s="1"/>
      <c r="N33" s="2"/>
      <c r="O33" s="1">
        <f>I33/H32</f>
        <v>0.97333333333333338</v>
      </c>
      <c r="P33" s="35">
        <v>94</v>
      </c>
      <c r="Q33" s="36">
        <f t="shared" si="9"/>
        <v>1</v>
      </c>
      <c r="R33" s="1">
        <f t="shared" si="10"/>
        <v>0</v>
      </c>
    </row>
    <row r="34" spans="1:28" ht="12.75" customHeight="1" x14ac:dyDescent="0.2">
      <c r="A34" s="46" t="s">
        <v>51</v>
      </c>
      <c r="B34" s="2"/>
      <c r="C34" s="2"/>
      <c r="D34" s="2"/>
      <c r="E34" s="2"/>
      <c r="F34" s="2"/>
      <c r="G34" s="2"/>
      <c r="H34" s="2"/>
      <c r="I34" s="2"/>
      <c r="J34" s="2">
        <v>67</v>
      </c>
      <c r="K34" s="225">
        <v>54</v>
      </c>
      <c r="L34" s="1"/>
      <c r="M34" s="1"/>
      <c r="N34" s="2"/>
      <c r="O34" s="1">
        <f>J34/I33</f>
        <v>0.9178082191780822</v>
      </c>
      <c r="P34" s="35">
        <v>89</v>
      </c>
      <c r="Q34" s="36">
        <f t="shared" si="9"/>
        <v>0.94680851063829785</v>
      </c>
      <c r="R34" s="1">
        <f t="shared" si="10"/>
        <v>5.3191489361702149E-2</v>
      </c>
    </row>
    <row r="35" spans="1:28" ht="12.75" customHeight="1" x14ac:dyDescent="0.2">
      <c r="A35" s="46" t="s">
        <v>52</v>
      </c>
      <c r="B35" s="2"/>
      <c r="C35" s="2"/>
      <c r="D35" s="2"/>
      <c r="E35" s="2"/>
      <c r="F35" s="2"/>
      <c r="G35" s="2"/>
      <c r="H35" s="2"/>
      <c r="I35" s="2"/>
      <c r="J35" s="2">
        <v>13</v>
      </c>
      <c r="K35" s="225">
        <v>5</v>
      </c>
      <c r="L35" s="1"/>
      <c r="M35" s="1"/>
      <c r="N35" s="2"/>
      <c r="O35" s="1"/>
      <c r="P35" s="35">
        <v>28</v>
      </c>
      <c r="Q35" s="36"/>
      <c r="R35" s="1"/>
    </row>
    <row r="36" spans="1:28" ht="12.75" customHeight="1" x14ac:dyDescent="0.2">
      <c r="A36" s="46" t="s">
        <v>53</v>
      </c>
      <c r="B36" s="2"/>
      <c r="C36" s="2"/>
      <c r="D36" s="2"/>
      <c r="E36" s="2"/>
      <c r="F36" s="2"/>
      <c r="G36" s="2"/>
      <c r="H36" s="2"/>
      <c r="I36" s="2"/>
      <c r="J36" s="2">
        <v>11</v>
      </c>
      <c r="K36" s="225">
        <v>6</v>
      </c>
      <c r="L36" s="1"/>
      <c r="M36" s="1"/>
      <c r="N36" s="2"/>
      <c r="O36" s="1"/>
      <c r="P36" s="35">
        <v>18</v>
      </c>
      <c r="Q36" s="36"/>
      <c r="R36" s="1"/>
    </row>
    <row r="37" spans="1:28" ht="12.75" customHeight="1" x14ac:dyDescent="0.2">
      <c r="A37" s="46" t="s">
        <v>54</v>
      </c>
      <c r="B37" s="2"/>
      <c r="C37" s="2"/>
      <c r="D37" s="2"/>
      <c r="E37" s="2"/>
      <c r="F37" s="2"/>
      <c r="G37" s="2"/>
      <c r="H37" s="2"/>
      <c r="I37" s="2"/>
      <c r="J37" s="2">
        <v>12</v>
      </c>
      <c r="K37" s="225">
        <v>7</v>
      </c>
      <c r="L37" s="1"/>
      <c r="M37" s="1"/>
      <c r="N37" s="2"/>
      <c r="O37" s="1"/>
      <c r="P37" s="35">
        <v>14</v>
      </c>
      <c r="Q37" s="36"/>
      <c r="R37" s="1"/>
    </row>
    <row r="38" spans="1:28" ht="12.75" customHeight="1" x14ac:dyDescent="0.2">
      <c r="A38" s="46" t="s">
        <v>55</v>
      </c>
      <c r="B38" s="2"/>
      <c r="C38" s="2"/>
      <c r="D38" s="2"/>
      <c r="E38" s="2"/>
      <c r="F38" s="2"/>
      <c r="G38" s="2"/>
      <c r="H38" s="2"/>
      <c r="I38" s="2"/>
      <c r="J38" s="2">
        <v>7</v>
      </c>
      <c r="K38" s="225">
        <v>3</v>
      </c>
      <c r="L38" s="1"/>
      <c r="M38" s="1"/>
      <c r="N38" s="2"/>
      <c r="O38" s="1"/>
      <c r="P38" s="35">
        <v>8</v>
      </c>
      <c r="Q38" s="36"/>
      <c r="R38" s="1"/>
    </row>
    <row r="39" spans="1:28" ht="12.75" customHeight="1" x14ac:dyDescent="0.2">
      <c r="A39" s="46" t="s">
        <v>56</v>
      </c>
      <c r="B39" s="2"/>
      <c r="C39" s="2"/>
      <c r="D39" s="2"/>
      <c r="E39" s="2"/>
      <c r="F39" s="2"/>
      <c r="G39" s="2"/>
      <c r="H39" s="2"/>
      <c r="I39" s="2"/>
      <c r="J39" s="2">
        <v>4</v>
      </c>
      <c r="K39" s="225">
        <v>3</v>
      </c>
      <c r="L39" s="1"/>
      <c r="M39" s="1"/>
      <c r="N39" s="2"/>
      <c r="O39" s="1"/>
      <c r="P39" s="35">
        <v>4</v>
      </c>
      <c r="Q39" s="36"/>
      <c r="R39" s="1"/>
    </row>
    <row r="40" spans="1:28" ht="12.75" customHeight="1" x14ac:dyDescent="0.2">
      <c r="A40" s="46" t="s">
        <v>57</v>
      </c>
      <c r="B40" s="2"/>
      <c r="C40" s="2"/>
      <c r="D40" s="2"/>
      <c r="E40" s="2"/>
      <c r="F40" s="2"/>
      <c r="G40" s="2"/>
      <c r="H40" s="2"/>
      <c r="I40" s="2"/>
      <c r="J40" s="2"/>
      <c r="K40" s="225"/>
      <c r="L40" s="1"/>
      <c r="M40" s="1"/>
      <c r="N40" s="2"/>
      <c r="O40" s="1"/>
      <c r="P40" s="35"/>
      <c r="Q40" s="36"/>
      <c r="R40" s="1"/>
    </row>
    <row r="41" spans="1:28" ht="12.75" customHeight="1" x14ac:dyDescent="0.2">
      <c r="A41" s="46" t="s">
        <v>58</v>
      </c>
      <c r="B41" s="2"/>
      <c r="C41" s="2"/>
      <c r="D41" s="2"/>
      <c r="E41" s="2"/>
      <c r="F41" s="2"/>
      <c r="G41" s="2"/>
      <c r="H41" s="2"/>
      <c r="I41" s="2"/>
      <c r="J41" s="2">
        <v>1</v>
      </c>
      <c r="K41" s="225">
        <v>1</v>
      </c>
      <c r="L41" s="1"/>
      <c r="M41" s="1"/>
      <c r="N41" s="2"/>
      <c r="O41" s="1"/>
      <c r="P41" s="35"/>
      <c r="Q41" s="36"/>
      <c r="R41" s="1"/>
    </row>
    <row r="42" spans="1:28" ht="12.75" customHeight="1" x14ac:dyDescent="0.2">
      <c r="A42" s="46" t="s">
        <v>59</v>
      </c>
      <c r="B42" s="2"/>
      <c r="C42" s="2"/>
      <c r="D42" s="2"/>
      <c r="E42" s="2"/>
      <c r="F42" s="2"/>
      <c r="G42" s="2"/>
      <c r="H42" s="2"/>
      <c r="I42" s="2"/>
      <c r="J42" s="2">
        <v>1</v>
      </c>
      <c r="K42" s="225"/>
      <c r="L42" s="1"/>
      <c r="M42" s="1"/>
      <c r="N42" s="2"/>
      <c r="O42" s="1"/>
      <c r="P42" s="35">
        <v>1</v>
      </c>
      <c r="Q42" s="36"/>
      <c r="R42" s="1"/>
    </row>
    <row r="43" spans="1:28" ht="12.75" customHeight="1" x14ac:dyDescent="0.2">
      <c r="K43" s="221">
        <f>SUM(K34:K41)</f>
        <v>79</v>
      </c>
      <c r="L43" s="1">
        <f>K34/B26</f>
        <v>0.47368421052631576</v>
      </c>
      <c r="M43" s="1">
        <f>K43/B26</f>
        <v>0.69298245614035092</v>
      </c>
      <c r="N43" s="1">
        <f>M43-L43</f>
        <v>0.21929824561403516</v>
      </c>
      <c r="O43" s="1"/>
    </row>
    <row r="44" spans="1:28" ht="12.75" customHeight="1" x14ac:dyDescent="0.3">
      <c r="A44" s="61" t="s">
        <v>67</v>
      </c>
      <c r="L44" s="1"/>
      <c r="M44" s="1"/>
      <c r="O44" s="1"/>
      <c r="T44" s="3"/>
      <c r="U44" s="14" t="s">
        <v>45</v>
      </c>
      <c r="V44" s="14"/>
    </row>
    <row r="45" spans="1:28" ht="38.25" customHeight="1" x14ac:dyDescent="0.2">
      <c r="B45" s="306" t="s">
        <v>3</v>
      </c>
      <c r="C45" s="307"/>
      <c r="D45" s="307"/>
      <c r="E45" s="307"/>
      <c r="F45" s="307"/>
      <c r="G45" s="307"/>
      <c r="H45" s="307"/>
      <c r="I45" s="307"/>
      <c r="J45" s="307"/>
      <c r="L45" s="10" t="s">
        <v>11</v>
      </c>
      <c r="M45" s="10" t="s">
        <v>12</v>
      </c>
      <c r="N45" s="11" t="s">
        <v>13</v>
      </c>
      <c r="O45" s="10" t="s">
        <v>14</v>
      </c>
      <c r="P45" s="12" t="s">
        <v>15</v>
      </c>
      <c r="Q45" s="12" t="s">
        <v>16</v>
      </c>
      <c r="R45" s="13" t="s">
        <v>17</v>
      </c>
      <c r="U45" s="174" t="s">
        <v>20</v>
      </c>
      <c r="V45" s="14"/>
    </row>
    <row r="46" spans="1:28" ht="12.75" customHeight="1" x14ac:dyDescent="0.2">
      <c r="A46" s="15" t="s">
        <v>18</v>
      </c>
      <c r="B46" s="16">
        <v>1</v>
      </c>
      <c r="C46" s="16">
        <v>2</v>
      </c>
      <c r="D46" s="16">
        <v>3</v>
      </c>
      <c r="E46" s="16">
        <v>4</v>
      </c>
      <c r="F46" s="16">
        <v>5</v>
      </c>
      <c r="G46" s="16">
        <v>6</v>
      </c>
      <c r="H46" s="16">
        <v>7</v>
      </c>
      <c r="I46" s="16">
        <v>8</v>
      </c>
      <c r="J46" s="16">
        <v>9</v>
      </c>
      <c r="K46" s="288" t="s">
        <v>19</v>
      </c>
      <c r="L46" s="21"/>
      <c r="M46" s="21"/>
      <c r="N46" s="22"/>
      <c r="O46" s="23"/>
      <c r="P46" s="24"/>
      <c r="Q46" s="24"/>
      <c r="R46" s="1"/>
      <c r="T46" s="31" t="s">
        <v>21</v>
      </c>
      <c r="U46" s="33" t="s">
        <v>24</v>
      </c>
      <c r="V46" s="33" t="s">
        <v>25</v>
      </c>
      <c r="W46" s="33" t="s">
        <v>26</v>
      </c>
      <c r="X46" s="33" t="s">
        <v>27</v>
      </c>
      <c r="Y46" s="33" t="s">
        <v>28</v>
      </c>
      <c r="Z46" s="33" t="s">
        <v>29</v>
      </c>
      <c r="AA46" s="33" t="s">
        <v>30</v>
      </c>
      <c r="AB46" s="33" t="s">
        <v>31</v>
      </c>
    </row>
    <row r="47" spans="1:28" ht="12.75" customHeight="1" x14ac:dyDescent="0.2">
      <c r="A47" s="40" t="s">
        <v>26</v>
      </c>
      <c r="B47" s="25">
        <v>53</v>
      </c>
      <c r="C47" s="25"/>
      <c r="D47" s="25"/>
      <c r="E47" s="25"/>
      <c r="F47" s="25"/>
      <c r="G47" s="25"/>
      <c r="H47" s="25"/>
      <c r="I47" s="25"/>
      <c r="J47" s="25"/>
      <c r="K47" s="224"/>
      <c r="L47" s="21"/>
      <c r="M47" s="21"/>
      <c r="N47" s="22"/>
      <c r="O47" s="23"/>
      <c r="P47" s="29">
        <f>B47</f>
        <v>53</v>
      </c>
      <c r="Q47" s="24"/>
      <c r="R47" s="1"/>
      <c r="T47" s="37" t="s">
        <v>32</v>
      </c>
      <c r="U47" s="36">
        <f t="shared" ref="U47:U54" si="11">Q6</f>
        <v>0.96078431372549022</v>
      </c>
      <c r="V47" s="36">
        <f t="shared" ref="V47:V53" si="12">Q27</f>
        <v>0.91228070175438591</v>
      </c>
      <c r="W47" s="36">
        <f t="shared" ref="W47:W52" si="13">Q48</f>
        <v>0.86792452830188682</v>
      </c>
      <c r="X47" s="36">
        <f t="shared" ref="X47:X51" si="14">Q65</f>
        <v>0.84210526315789469</v>
      </c>
      <c r="Y47" s="36">
        <f t="shared" ref="Y47:Y50" si="15">Q83</f>
        <v>0.90196078431372551</v>
      </c>
      <c r="Z47" s="36">
        <f t="shared" ref="Z47:Z49" si="16">Q100</f>
        <v>0.96078431372549022</v>
      </c>
      <c r="AA47" s="36">
        <f t="shared" ref="AA47:AA48" si="17">Q120</f>
        <v>0.90526315789473688</v>
      </c>
      <c r="AB47" s="1">
        <f>Q139</f>
        <v>0.87323943661971826</v>
      </c>
    </row>
    <row r="48" spans="1:28" ht="12.75" customHeight="1" x14ac:dyDescent="0.2">
      <c r="A48" s="40" t="s">
        <v>27</v>
      </c>
      <c r="B48" s="25"/>
      <c r="C48" s="25">
        <v>45</v>
      </c>
      <c r="D48" s="25"/>
      <c r="E48" s="25"/>
      <c r="F48" s="25"/>
      <c r="G48" s="25"/>
      <c r="H48" s="25"/>
      <c r="I48" s="25"/>
      <c r="J48" s="25"/>
      <c r="K48" s="224"/>
      <c r="L48" s="21"/>
      <c r="M48" s="21"/>
      <c r="N48" s="22"/>
      <c r="O48" s="23">
        <f>C48/B47</f>
        <v>0.84905660377358494</v>
      </c>
      <c r="P48" s="35">
        <v>46</v>
      </c>
      <c r="Q48" s="36">
        <f t="shared" ref="Q48:Q55" si="18">P48/P47</f>
        <v>0.86792452830188682</v>
      </c>
      <c r="R48" s="1">
        <f t="shared" ref="R48:R55" si="19">100%-Q48</f>
        <v>0.13207547169811318</v>
      </c>
      <c r="T48" s="37" t="s">
        <v>33</v>
      </c>
      <c r="U48" s="36">
        <f t="shared" si="11"/>
        <v>0.95918367346938771</v>
      </c>
      <c r="V48" s="36">
        <f t="shared" si="12"/>
        <v>0.96153846153846156</v>
      </c>
      <c r="W48" s="36">
        <f t="shared" si="13"/>
        <v>0.93478260869565222</v>
      </c>
      <c r="X48" s="36">
        <f t="shared" si="14"/>
        <v>1.09375</v>
      </c>
      <c r="Y48" s="36">
        <f t="shared" si="15"/>
        <v>1.0217391304347827</v>
      </c>
      <c r="Z48" s="36">
        <f t="shared" si="16"/>
        <v>1.0408163265306123</v>
      </c>
      <c r="AA48" s="36">
        <f t="shared" si="17"/>
        <v>0.94186046511627908</v>
      </c>
    </row>
    <row r="49" spans="1:26" ht="12.75" customHeight="1" x14ac:dyDescent="0.2">
      <c r="A49" s="40" t="s">
        <v>28</v>
      </c>
      <c r="B49" s="2"/>
      <c r="C49" s="2"/>
      <c r="D49" s="2">
        <v>36</v>
      </c>
      <c r="E49" s="2"/>
      <c r="F49" s="2"/>
      <c r="G49" s="2"/>
      <c r="H49" s="2"/>
      <c r="I49" s="2"/>
      <c r="J49" s="2"/>
      <c r="K49" s="225"/>
      <c r="L49" s="1"/>
      <c r="M49" s="1"/>
      <c r="N49" s="2"/>
      <c r="O49" s="1">
        <f>D49/C48</f>
        <v>0.8</v>
      </c>
      <c r="P49" s="35">
        <v>43</v>
      </c>
      <c r="Q49" s="36">
        <f t="shared" si="18"/>
        <v>0.93478260869565222</v>
      </c>
      <c r="R49" s="1">
        <f t="shared" si="19"/>
        <v>6.5217391304347783E-2</v>
      </c>
      <c r="T49" s="37" t="s">
        <v>34</v>
      </c>
      <c r="U49" s="36">
        <f t="shared" si="11"/>
        <v>0.95744680851063835</v>
      </c>
      <c r="V49" s="36">
        <f t="shared" si="12"/>
        <v>0.97</v>
      </c>
      <c r="W49" s="36">
        <f t="shared" si="13"/>
        <v>1.1395348837209303</v>
      </c>
      <c r="X49" s="36">
        <f t="shared" si="14"/>
        <v>0.94285714285714284</v>
      </c>
      <c r="Y49" s="36">
        <f t="shared" si="15"/>
        <v>0.91489361702127658</v>
      </c>
      <c r="Z49" s="36">
        <f t="shared" si="16"/>
        <v>0.88235294117647056</v>
      </c>
    </row>
    <row r="50" spans="1:26" ht="12.75" customHeight="1" x14ac:dyDescent="0.2">
      <c r="A50" s="46" t="s">
        <v>29</v>
      </c>
      <c r="B50" s="2"/>
      <c r="C50" s="2"/>
      <c r="D50" s="2"/>
      <c r="E50" s="2">
        <v>36</v>
      </c>
      <c r="F50" s="2"/>
      <c r="G50" s="2"/>
      <c r="H50" s="2"/>
      <c r="I50" s="2"/>
      <c r="J50" s="2"/>
      <c r="K50" s="225"/>
      <c r="L50" s="1"/>
      <c r="M50" s="1"/>
      <c r="N50" s="2"/>
      <c r="O50" s="1">
        <f>E50/D49</f>
        <v>1</v>
      </c>
      <c r="P50" s="35">
        <v>49</v>
      </c>
      <c r="Q50" s="36">
        <f t="shared" si="18"/>
        <v>1.1395348837209303</v>
      </c>
      <c r="R50" s="1">
        <f t="shared" si="19"/>
        <v>-0.13953488372093026</v>
      </c>
      <c r="T50" s="37" t="s">
        <v>35</v>
      </c>
      <c r="U50" s="36">
        <f t="shared" si="11"/>
        <v>0.9555555555555556</v>
      </c>
      <c r="V50" s="36">
        <f t="shared" si="12"/>
        <v>0.95876288659793818</v>
      </c>
      <c r="W50" s="36">
        <f t="shared" si="13"/>
        <v>0.91836734693877553</v>
      </c>
      <c r="X50" s="36">
        <f t="shared" si="14"/>
        <v>0.90909090909090906</v>
      </c>
      <c r="Y50" s="36">
        <f t="shared" si="15"/>
        <v>0.93023255813953487</v>
      </c>
    </row>
    <row r="51" spans="1:26" ht="12.75" customHeight="1" x14ac:dyDescent="0.2">
      <c r="A51" s="40" t="s">
        <v>30</v>
      </c>
      <c r="B51" s="2"/>
      <c r="C51" s="2"/>
      <c r="D51" s="2"/>
      <c r="E51" s="2"/>
      <c r="F51" s="2">
        <v>36</v>
      </c>
      <c r="G51" s="2"/>
      <c r="H51" s="2"/>
      <c r="I51" s="2"/>
      <c r="J51" s="2"/>
      <c r="K51" s="225"/>
      <c r="L51" s="1"/>
      <c r="M51" s="1"/>
      <c r="N51" s="2"/>
      <c r="O51" s="1">
        <f>F51/E50</f>
        <v>1</v>
      </c>
      <c r="P51" s="35">
        <v>45</v>
      </c>
      <c r="Q51" s="36">
        <f t="shared" si="18"/>
        <v>0.91836734693877553</v>
      </c>
      <c r="R51" s="1">
        <f t="shared" si="19"/>
        <v>8.1632653061224469E-2</v>
      </c>
      <c r="T51" s="37" t="s">
        <v>36</v>
      </c>
      <c r="U51" s="36">
        <f t="shared" si="11"/>
        <v>0.95348837209302328</v>
      </c>
      <c r="V51" s="36">
        <f t="shared" si="12"/>
        <v>1.021505376344086</v>
      </c>
      <c r="W51" s="36">
        <f t="shared" si="13"/>
        <v>0.9555555555555556</v>
      </c>
      <c r="X51" s="36">
        <f t="shared" si="14"/>
        <v>0.97777777777777775</v>
      </c>
    </row>
    <row r="52" spans="1:26" ht="12.75" customHeight="1" x14ac:dyDescent="0.2">
      <c r="A52" s="40" t="s">
        <v>31</v>
      </c>
      <c r="G52" s="2">
        <v>34</v>
      </c>
      <c r="K52" s="225"/>
      <c r="L52" s="1"/>
      <c r="M52" s="1"/>
      <c r="O52" s="1">
        <f>G52/F51</f>
        <v>0.94444444444444442</v>
      </c>
      <c r="P52" s="35">
        <v>43</v>
      </c>
      <c r="Q52" s="36">
        <f t="shared" si="18"/>
        <v>0.9555555555555556</v>
      </c>
      <c r="R52" s="1">
        <f t="shared" si="19"/>
        <v>4.4444444444444398E-2</v>
      </c>
      <c r="T52" s="40" t="s">
        <v>38</v>
      </c>
      <c r="U52" s="36">
        <f t="shared" si="11"/>
        <v>0.95121951219512191</v>
      </c>
      <c r="V52" s="36">
        <f t="shared" si="12"/>
        <v>0.98947368421052628</v>
      </c>
      <c r="W52" s="36">
        <f t="shared" si="13"/>
        <v>0.93023255813953487</v>
      </c>
    </row>
    <row r="53" spans="1:26" ht="12.75" customHeight="1" x14ac:dyDescent="0.2">
      <c r="A53" s="46" t="s">
        <v>50</v>
      </c>
      <c r="H53" s="2">
        <v>32</v>
      </c>
      <c r="K53" s="225"/>
      <c r="L53" s="1"/>
      <c r="M53" s="1"/>
      <c r="O53" s="1">
        <f>H53/G52</f>
        <v>0.94117647058823528</v>
      </c>
      <c r="P53" s="35">
        <v>40</v>
      </c>
      <c r="Q53" s="36">
        <f t="shared" si="18"/>
        <v>0.93023255813953487</v>
      </c>
      <c r="R53" s="1">
        <f t="shared" si="19"/>
        <v>6.9767441860465129E-2</v>
      </c>
      <c r="T53" s="40" t="s">
        <v>39</v>
      </c>
      <c r="U53" s="36">
        <f t="shared" si="11"/>
        <v>0.94871794871794868</v>
      </c>
      <c r="V53" s="36">
        <f t="shared" si="12"/>
        <v>1</v>
      </c>
      <c r="W53" s="36" t="s">
        <v>37</v>
      </c>
    </row>
    <row r="54" spans="1:26" ht="12.75" customHeight="1" x14ac:dyDescent="0.2">
      <c r="A54" s="46" t="s">
        <v>51</v>
      </c>
      <c r="I54" s="2">
        <v>31</v>
      </c>
      <c r="K54" s="225">
        <v>1</v>
      </c>
      <c r="L54" s="1"/>
      <c r="M54" s="1"/>
      <c r="O54" s="1">
        <f>I54/H53</f>
        <v>0.96875</v>
      </c>
      <c r="P54" s="35">
        <v>40</v>
      </c>
      <c r="Q54" s="36">
        <f t="shared" si="18"/>
        <v>1</v>
      </c>
      <c r="R54" s="1">
        <f t="shared" si="19"/>
        <v>0</v>
      </c>
      <c r="T54" s="40" t="s">
        <v>40</v>
      </c>
      <c r="U54" s="36">
        <f t="shared" si="11"/>
        <v>1.027027027027027</v>
      </c>
      <c r="V54" s="36" t="s">
        <v>37</v>
      </c>
      <c r="W54" s="36" t="s">
        <v>37</v>
      </c>
    </row>
    <row r="55" spans="1:26" ht="12.75" customHeight="1" x14ac:dyDescent="0.2">
      <c r="A55" s="46" t="s">
        <v>52</v>
      </c>
      <c r="J55" s="2">
        <v>31</v>
      </c>
      <c r="K55" s="225">
        <v>25</v>
      </c>
      <c r="L55" s="1"/>
      <c r="M55" s="1"/>
      <c r="O55" s="1">
        <f>J55/I54</f>
        <v>1</v>
      </c>
      <c r="P55" s="35">
        <v>37</v>
      </c>
      <c r="Q55" s="36">
        <f t="shared" si="18"/>
        <v>0.92500000000000004</v>
      </c>
      <c r="R55" s="1">
        <f t="shared" si="19"/>
        <v>7.4999999999999956E-2</v>
      </c>
      <c r="T55" s="40"/>
      <c r="U55" s="36"/>
      <c r="V55" s="36"/>
      <c r="W55" s="36"/>
    </row>
    <row r="56" spans="1:26" ht="12.75" customHeight="1" x14ac:dyDescent="0.2">
      <c r="A56" s="46" t="s">
        <v>53</v>
      </c>
      <c r="J56" s="2">
        <v>8</v>
      </c>
      <c r="K56" s="225">
        <v>6</v>
      </c>
      <c r="L56" s="1"/>
      <c r="M56" s="1"/>
      <c r="O56" s="1"/>
      <c r="P56" s="35">
        <v>10</v>
      </c>
      <c r="Q56" s="36"/>
      <c r="R56" s="1"/>
      <c r="T56" s="40"/>
      <c r="U56" s="36"/>
      <c r="V56" s="36"/>
      <c r="W56" s="36"/>
    </row>
    <row r="57" spans="1:26" ht="12.75" customHeight="1" x14ac:dyDescent="0.2">
      <c r="A57" s="46" t="s">
        <v>54</v>
      </c>
      <c r="J57" s="2">
        <v>2</v>
      </c>
      <c r="K57" s="225">
        <v>2</v>
      </c>
      <c r="L57" s="1"/>
      <c r="M57" s="1"/>
      <c r="O57" s="1"/>
      <c r="P57" s="35">
        <v>3</v>
      </c>
      <c r="Q57" s="36"/>
      <c r="R57" s="1"/>
      <c r="T57" s="40"/>
      <c r="U57" s="36"/>
      <c r="V57" s="36"/>
      <c r="W57" s="36"/>
    </row>
    <row r="58" spans="1:26" ht="12.75" customHeight="1" x14ac:dyDescent="0.2">
      <c r="A58" s="46" t="s">
        <v>55</v>
      </c>
      <c r="J58" s="2">
        <v>1</v>
      </c>
      <c r="K58" s="225">
        <v>1</v>
      </c>
      <c r="L58" s="1"/>
      <c r="M58" s="1"/>
      <c r="O58" s="1"/>
      <c r="P58" s="35">
        <v>1</v>
      </c>
      <c r="Q58" s="36"/>
      <c r="R58" s="1"/>
      <c r="T58" s="40"/>
      <c r="U58" s="36"/>
      <c r="V58" s="36"/>
      <c r="W58" s="36"/>
    </row>
    <row r="59" spans="1:26" ht="12.75" customHeight="1" x14ac:dyDescent="0.2">
      <c r="A59" s="46" t="s">
        <v>56</v>
      </c>
      <c r="K59" s="225"/>
      <c r="L59" s="1"/>
      <c r="M59" s="1"/>
      <c r="O59" s="1"/>
      <c r="P59" s="35"/>
      <c r="Q59" s="36"/>
      <c r="R59" s="1"/>
      <c r="T59" s="40"/>
      <c r="U59" s="36"/>
      <c r="V59" s="36"/>
      <c r="W59" s="36"/>
    </row>
    <row r="60" spans="1:26" ht="12.75" customHeight="1" x14ac:dyDescent="0.2">
      <c r="K60" s="221">
        <f>SUM(K54:K58)</f>
        <v>35</v>
      </c>
      <c r="L60" s="1">
        <f>(K55+K54)/B47</f>
        <v>0.49056603773584906</v>
      </c>
      <c r="M60" s="1">
        <f>K60/B47</f>
        <v>0.660377358490566</v>
      </c>
      <c r="N60" s="1">
        <f>M60-L60</f>
        <v>0.16981132075471694</v>
      </c>
      <c r="O60" s="1"/>
      <c r="T60" s="37"/>
      <c r="U60" s="36"/>
      <c r="V60" s="36"/>
    </row>
    <row r="61" spans="1:26" ht="12.75" customHeight="1" x14ac:dyDescent="0.3">
      <c r="A61" s="61" t="s">
        <v>72</v>
      </c>
      <c r="L61" s="1"/>
      <c r="M61" s="1"/>
      <c r="O61" s="1"/>
      <c r="U61" s="36"/>
      <c r="V61" s="36"/>
    </row>
    <row r="62" spans="1:26" ht="38.25" customHeight="1" x14ac:dyDescent="0.2">
      <c r="B62" s="306" t="s">
        <v>3</v>
      </c>
      <c r="C62" s="307"/>
      <c r="D62" s="307"/>
      <c r="E62" s="307"/>
      <c r="F62" s="307"/>
      <c r="G62" s="307"/>
      <c r="H62" s="307"/>
      <c r="I62" s="307"/>
      <c r="J62" s="307"/>
      <c r="L62" s="10" t="s">
        <v>11</v>
      </c>
      <c r="M62" s="10" t="s">
        <v>12</v>
      </c>
      <c r="N62" s="11" t="s">
        <v>13</v>
      </c>
      <c r="O62" s="10" t="s">
        <v>14</v>
      </c>
      <c r="P62" s="12" t="s">
        <v>15</v>
      </c>
      <c r="Q62" s="12" t="s">
        <v>16</v>
      </c>
      <c r="R62" s="13" t="s">
        <v>17</v>
      </c>
      <c r="U62" s="38"/>
      <c r="V62" s="38"/>
    </row>
    <row r="63" spans="1:26" ht="12.75" customHeight="1" x14ac:dyDescent="0.2">
      <c r="A63" s="15" t="s">
        <v>18</v>
      </c>
      <c r="B63" s="16">
        <v>1</v>
      </c>
      <c r="C63" s="16">
        <v>2</v>
      </c>
      <c r="D63" s="16">
        <v>3</v>
      </c>
      <c r="E63" s="16">
        <v>4</v>
      </c>
      <c r="F63" s="16">
        <v>5</v>
      </c>
      <c r="G63" s="16">
        <v>6</v>
      </c>
      <c r="H63" s="16">
        <v>7</v>
      </c>
      <c r="I63" s="16">
        <v>8</v>
      </c>
      <c r="J63" s="16">
        <v>9</v>
      </c>
      <c r="K63" s="288" t="s">
        <v>19</v>
      </c>
      <c r="L63" s="21"/>
      <c r="M63" s="21"/>
      <c r="N63" s="22"/>
      <c r="O63" s="23"/>
      <c r="P63" s="24"/>
      <c r="Q63" s="24"/>
      <c r="R63" s="1"/>
    </row>
    <row r="64" spans="1:26" ht="12.75" customHeight="1" x14ac:dyDescent="0.2">
      <c r="A64" s="40" t="s">
        <v>27</v>
      </c>
      <c r="B64" s="25">
        <v>114</v>
      </c>
      <c r="C64" s="25"/>
      <c r="D64" s="25"/>
      <c r="E64" s="25"/>
      <c r="F64" s="25"/>
      <c r="G64" s="25"/>
      <c r="H64" s="25"/>
      <c r="I64" s="25"/>
      <c r="J64" s="25"/>
      <c r="K64" s="224"/>
      <c r="L64" s="21"/>
      <c r="M64" s="21"/>
      <c r="N64" s="22"/>
      <c r="O64" s="23"/>
      <c r="P64" s="29">
        <f>B64</f>
        <v>114</v>
      </c>
      <c r="Q64" s="24"/>
      <c r="R64" s="1"/>
    </row>
    <row r="65" spans="1:18" ht="12.75" customHeight="1" x14ac:dyDescent="0.2">
      <c r="A65" s="40" t="s">
        <v>28</v>
      </c>
      <c r="C65" s="2">
        <v>96</v>
      </c>
      <c r="K65" s="224"/>
      <c r="L65" s="1"/>
      <c r="M65" s="1"/>
      <c r="O65" s="1">
        <f>C65/B64</f>
        <v>0.84210526315789469</v>
      </c>
      <c r="P65" s="35">
        <v>96</v>
      </c>
      <c r="Q65" s="36">
        <f t="shared" ref="Q65:Q72" si="20">P65/P64</f>
        <v>0.84210526315789469</v>
      </c>
      <c r="R65" s="1">
        <f t="shared" ref="R65:R72" si="21">100%-Q65</f>
        <v>0.15789473684210531</v>
      </c>
    </row>
    <row r="66" spans="1:18" ht="12.75" customHeight="1" x14ac:dyDescent="0.2">
      <c r="A66" s="46" t="s">
        <v>29</v>
      </c>
      <c r="D66" s="2">
        <v>94</v>
      </c>
      <c r="K66" s="224"/>
      <c r="L66" s="1"/>
      <c r="M66" s="1"/>
      <c r="O66" s="1">
        <f>D66/C65</f>
        <v>0.97916666666666663</v>
      </c>
      <c r="P66" s="35">
        <v>105</v>
      </c>
      <c r="Q66" s="36">
        <f t="shared" si="20"/>
        <v>1.09375</v>
      </c>
      <c r="R66" s="1">
        <f t="shared" si="21"/>
        <v>-9.375E-2</v>
      </c>
    </row>
    <row r="67" spans="1:18" ht="12.75" customHeight="1" x14ac:dyDescent="0.2">
      <c r="A67" s="40" t="s">
        <v>30</v>
      </c>
      <c r="E67" s="2">
        <v>81</v>
      </c>
      <c r="K67" s="224"/>
      <c r="L67" s="1"/>
      <c r="M67" s="1"/>
      <c r="O67" s="1">
        <f>E67/D66</f>
        <v>0.86170212765957444</v>
      </c>
      <c r="P67" s="35">
        <v>99</v>
      </c>
      <c r="Q67" s="36">
        <f t="shared" si="20"/>
        <v>0.94285714285714284</v>
      </c>
      <c r="R67" s="1">
        <f t="shared" si="21"/>
        <v>5.7142857142857162E-2</v>
      </c>
    </row>
    <row r="68" spans="1:18" ht="12.75" customHeight="1" x14ac:dyDescent="0.2">
      <c r="A68" s="40" t="s">
        <v>31</v>
      </c>
      <c r="F68" s="2">
        <v>81</v>
      </c>
      <c r="K68" s="224"/>
      <c r="L68" s="1"/>
      <c r="M68" s="1"/>
      <c r="O68" s="1">
        <f>F68/E67</f>
        <v>1</v>
      </c>
      <c r="P68" s="35">
        <v>90</v>
      </c>
      <c r="Q68" s="36">
        <f t="shared" si="20"/>
        <v>0.90909090909090906</v>
      </c>
      <c r="R68" s="1">
        <f t="shared" si="21"/>
        <v>9.0909090909090939E-2</v>
      </c>
    </row>
    <row r="69" spans="1:18" ht="12.75" customHeight="1" x14ac:dyDescent="0.2">
      <c r="A69" s="46" t="s">
        <v>50</v>
      </c>
      <c r="G69" s="2">
        <v>81</v>
      </c>
      <c r="K69" s="224"/>
      <c r="L69" s="1"/>
      <c r="M69" s="1"/>
      <c r="O69" s="1">
        <f>G69/F68</f>
        <v>1</v>
      </c>
      <c r="P69" s="35">
        <v>88</v>
      </c>
      <c r="Q69" s="36">
        <f t="shared" si="20"/>
        <v>0.97777777777777775</v>
      </c>
      <c r="R69" s="1">
        <f t="shared" si="21"/>
        <v>2.2222222222222254E-2</v>
      </c>
    </row>
    <row r="70" spans="1:18" ht="12.75" customHeight="1" x14ac:dyDescent="0.2">
      <c r="A70" s="46" t="s">
        <v>51</v>
      </c>
      <c r="H70" s="2">
        <v>77</v>
      </c>
      <c r="K70" s="224"/>
      <c r="L70" s="1"/>
      <c r="M70" s="1"/>
      <c r="O70" s="1">
        <f>H70/G69</f>
        <v>0.95061728395061729</v>
      </c>
      <c r="P70" s="35">
        <v>85</v>
      </c>
      <c r="Q70" s="36">
        <f t="shared" si="20"/>
        <v>0.96590909090909094</v>
      </c>
      <c r="R70" s="1">
        <f t="shared" si="21"/>
        <v>3.4090909090909061E-2</v>
      </c>
    </row>
    <row r="71" spans="1:18" ht="12.75" customHeight="1" x14ac:dyDescent="0.2">
      <c r="A71" s="46" t="s">
        <v>52</v>
      </c>
      <c r="I71" s="2">
        <v>71</v>
      </c>
      <c r="K71" s="224"/>
      <c r="L71" s="1"/>
      <c r="M71" s="1"/>
      <c r="O71" s="1">
        <f>I71/H70</f>
        <v>0.92207792207792205</v>
      </c>
      <c r="P71" s="35">
        <v>81</v>
      </c>
      <c r="Q71" s="36">
        <f t="shared" si="20"/>
        <v>0.95294117647058818</v>
      </c>
      <c r="R71" s="1">
        <f t="shared" si="21"/>
        <v>4.705882352941182E-2</v>
      </c>
    </row>
    <row r="72" spans="1:18" ht="12.75" customHeight="1" x14ac:dyDescent="0.2">
      <c r="A72" s="46" t="s">
        <v>53</v>
      </c>
      <c r="J72" s="2">
        <v>71</v>
      </c>
      <c r="K72" s="225">
        <v>58</v>
      </c>
      <c r="L72" s="1"/>
      <c r="M72" s="1"/>
      <c r="O72" s="1">
        <f>J72/I71</f>
        <v>1</v>
      </c>
      <c r="P72" s="35">
        <v>83</v>
      </c>
      <c r="Q72" s="36">
        <f t="shared" si="20"/>
        <v>1.0246913580246915</v>
      </c>
      <c r="R72" s="1">
        <f t="shared" si="21"/>
        <v>-2.4691358024691468E-2</v>
      </c>
    </row>
    <row r="73" spans="1:18" ht="12.75" customHeight="1" x14ac:dyDescent="0.2">
      <c r="A73" s="46" t="s">
        <v>54</v>
      </c>
      <c r="J73" s="2">
        <v>13</v>
      </c>
      <c r="K73" s="225">
        <v>6</v>
      </c>
      <c r="L73" s="1"/>
      <c r="M73" s="1"/>
      <c r="O73" s="1"/>
      <c r="P73" s="35">
        <v>17</v>
      </c>
      <c r="Q73" s="36"/>
      <c r="R73" s="1"/>
    </row>
    <row r="74" spans="1:18" ht="12.75" customHeight="1" x14ac:dyDescent="0.2">
      <c r="A74" s="46" t="s">
        <v>55</v>
      </c>
      <c r="J74" s="2">
        <v>5</v>
      </c>
      <c r="K74" s="225">
        <v>4</v>
      </c>
      <c r="L74" s="1"/>
      <c r="M74" s="1"/>
      <c r="O74" s="1"/>
      <c r="P74" s="35">
        <v>8</v>
      </c>
      <c r="Q74" s="36"/>
      <c r="R74" s="1"/>
    </row>
    <row r="75" spans="1:18" ht="12.75" customHeight="1" x14ac:dyDescent="0.2">
      <c r="A75" s="46" t="s">
        <v>56</v>
      </c>
      <c r="J75" s="2">
        <v>4</v>
      </c>
      <c r="K75" s="225">
        <v>1</v>
      </c>
      <c r="L75" s="1"/>
      <c r="M75" s="1"/>
      <c r="O75" s="1"/>
      <c r="P75" s="35">
        <v>5</v>
      </c>
      <c r="Q75" s="36"/>
      <c r="R75" s="1"/>
    </row>
    <row r="76" spans="1:18" ht="12.75" customHeight="1" x14ac:dyDescent="0.2">
      <c r="A76" s="46" t="s">
        <v>57</v>
      </c>
      <c r="J76" s="2">
        <v>3</v>
      </c>
      <c r="K76" s="225">
        <v>3</v>
      </c>
      <c r="L76" s="1"/>
      <c r="M76" s="1"/>
      <c r="O76" s="1"/>
      <c r="P76" s="35">
        <v>3</v>
      </c>
      <c r="Q76" s="36"/>
      <c r="R76" s="1"/>
    </row>
    <row r="77" spans="1:18" ht="12.75" customHeight="1" x14ac:dyDescent="0.2">
      <c r="A77" s="46" t="s">
        <v>58</v>
      </c>
      <c r="K77" s="225"/>
      <c r="L77" s="1"/>
      <c r="M77" s="1"/>
      <c r="O77" s="1"/>
      <c r="P77" s="35"/>
      <c r="Q77" s="36"/>
      <c r="R77" s="1"/>
    </row>
    <row r="78" spans="1:18" ht="12.75" customHeight="1" x14ac:dyDescent="0.2">
      <c r="K78" s="221">
        <f>SUM(K72:K76)</f>
        <v>72</v>
      </c>
      <c r="L78" s="1">
        <f>K72/B64</f>
        <v>0.50877192982456143</v>
      </c>
      <c r="M78" s="1">
        <f>K78/B64</f>
        <v>0.63157894736842102</v>
      </c>
      <c r="N78" s="1">
        <f>M78-L78</f>
        <v>0.12280701754385959</v>
      </c>
      <c r="O78" s="1"/>
    </row>
    <row r="79" spans="1:18" ht="12.75" customHeight="1" x14ac:dyDescent="0.3">
      <c r="A79" s="61" t="s">
        <v>75</v>
      </c>
      <c r="L79" s="1"/>
      <c r="M79" s="1"/>
      <c r="O79" s="1"/>
    </row>
    <row r="80" spans="1:18" ht="38.25" customHeight="1" x14ac:dyDescent="0.2">
      <c r="B80" s="306" t="s">
        <v>3</v>
      </c>
      <c r="C80" s="307"/>
      <c r="D80" s="307"/>
      <c r="E80" s="307"/>
      <c r="F80" s="307"/>
      <c r="G80" s="307"/>
      <c r="H80" s="307"/>
      <c r="I80" s="307"/>
      <c r="J80" s="307"/>
      <c r="L80" s="10" t="s">
        <v>11</v>
      </c>
      <c r="M80" s="10" t="s">
        <v>12</v>
      </c>
      <c r="N80" s="11" t="s">
        <v>13</v>
      </c>
      <c r="O80" s="10" t="s">
        <v>14</v>
      </c>
      <c r="P80" s="12" t="s">
        <v>15</v>
      </c>
      <c r="Q80" s="12" t="s">
        <v>16</v>
      </c>
      <c r="R80" s="13" t="s">
        <v>17</v>
      </c>
    </row>
    <row r="81" spans="1:28" ht="12.75" customHeight="1" x14ac:dyDescent="0.2">
      <c r="A81" s="15" t="s">
        <v>18</v>
      </c>
      <c r="B81" s="16">
        <v>1</v>
      </c>
      <c r="C81" s="16">
        <v>2</v>
      </c>
      <c r="D81" s="16">
        <v>3</v>
      </c>
      <c r="E81" s="16">
        <v>4</v>
      </c>
      <c r="F81" s="16">
        <v>5</v>
      </c>
      <c r="G81" s="16">
        <v>6</v>
      </c>
      <c r="H81" s="16">
        <v>7</v>
      </c>
      <c r="I81" s="16">
        <v>8</v>
      </c>
      <c r="J81" s="16">
        <v>9</v>
      </c>
      <c r="K81" s="288" t="s">
        <v>19</v>
      </c>
      <c r="L81" s="21"/>
      <c r="M81" s="21"/>
      <c r="N81" s="22"/>
      <c r="O81" s="23"/>
      <c r="P81" s="24"/>
      <c r="Q81" s="24"/>
      <c r="R81" s="1"/>
      <c r="T81" s="3"/>
      <c r="U81" s="14" t="s">
        <v>47</v>
      </c>
      <c r="V81" s="14"/>
    </row>
    <row r="82" spans="1:28" ht="12.75" customHeight="1" x14ac:dyDescent="0.2">
      <c r="A82" s="40" t="s">
        <v>28</v>
      </c>
      <c r="B82" s="25">
        <v>51</v>
      </c>
      <c r="C82" s="25"/>
      <c r="D82" s="25"/>
      <c r="E82" s="25"/>
      <c r="F82" s="25"/>
      <c r="G82" s="25"/>
      <c r="H82" s="25"/>
      <c r="I82" s="25"/>
      <c r="J82" s="25"/>
      <c r="K82" s="224"/>
      <c r="L82" s="21"/>
      <c r="M82" s="21"/>
      <c r="N82" s="22"/>
      <c r="O82" s="23"/>
      <c r="P82" s="29">
        <f>B82</f>
        <v>51</v>
      </c>
      <c r="Q82" s="24"/>
      <c r="R82" s="1"/>
      <c r="U82" s="174" t="s">
        <v>20</v>
      </c>
      <c r="V82" s="14"/>
    </row>
    <row r="83" spans="1:28" ht="12.75" customHeight="1" x14ac:dyDescent="0.2">
      <c r="A83" s="46" t="s">
        <v>29</v>
      </c>
      <c r="C83" s="2">
        <v>46</v>
      </c>
      <c r="K83" s="224"/>
      <c r="L83" s="1"/>
      <c r="M83" s="1"/>
      <c r="O83" s="23">
        <f>C83/B82</f>
        <v>0.90196078431372551</v>
      </c>
      <c r="P83" s="35">
        <v>46</v>
      </c>
      <c r="Q83" s="36">
        <f t="shared" ref="Q83:Q90" si="22">P83/P82</f>
        <v>0.90196078431372551</v>
      </c>
      <c r="R83" s="1">
        <f t="shared" ref="R83:R90" si="23">100%-Q83</f>
        <v>9.8039215686274495E-2</v>
      </c>
      <c r="T83" s="31" t="s">
        <v>21</v>
      </c>
      <c r="U83" s="33" t="s">
        <v>24</v>
      </c>
      <c r="V83" s="33" t="s">
        <v>25</v>
      </c>
      <c r="W83" s="33" t="s">
        <v>26</v>
      </c>
      <c r="X83" s="33" t="s">
        <v>27</v>
      </c>
      <c r="Y83" s="33" t="s">
        <v>28</v>
      </c>
      <c r="Z83" s="33" t="s">
        <v>29</v>
      </c>
      <c r="AA83" s="33" t="s">
        <v>30</v>
      </c>
      <c r="AB83" s="33" t="s">
        <v>31</v>
      </c>
    </row>
    <row r="84" spans="1:28" ht="12.75" customHeight="1" x14ac:dyDescent="0.2">
      <c r="A84" s="40" t="s">
        <v>30</v>
      </c>
      <c r="D84" s="2">
        <v>46</v>
      </c>
      <c r="K84" s="224"/>
      <c r="L84" s="1"/>
      <c r="M84" s="1"/>
      <c r="O84" s="1">
        <f>D84/C83</f>
        <v>1</v>
      </c>
      <c r="P84" s="35">
        <v>47</v>
      </c>
      <c r="Q84" s="36">
        <f t="shared" si="22"/>
        <v>1.0217391304347827</v>
      </c>
      <c r="R84" s="1">
        <f t="shared" si="23"/>
        <v>-2.1739130434782705E-2</v>
      </c>
      <c r="T84" s="37" t="s">
        <v>32</v>
      </c>
      <c r="U84" s="36">
        <f t="shared" ref="U84:U87" si="24">R6</f>
        <v>3.9215686274509776E-2</v>
      </c>
      <c r="V84" s="36">
        <f t="shared" ref="V84:V87" si="25">R27</f>
        <v>8.7719298245614086E-2</v>
      </c>
      <c r="W84" s="1">
        <f t="shared" ref="W84:W87" si="26">R49</f>
        <v>6.5217391304347783E-2</v>
      </c>
      <c r="X84" s="1">
        <f t="shared" ref="X84:X87" si="27">R65</f>
        <v>0.15789473684210531</v>
      </c>
      <c r="Y84" s="1">
        <f t="shared" ref="Y84:Y87" si="28">R83</f>
        <v>9.8039215686274495E-2</v>
      </c>
      <c r="Z84" s="1">
        <f t="shared" ref="Z84:Z86" si="29">R100</f>
        <v>3.9215686274509776E-2</v>
      </c>
      <c r="AA84" s="1">
        <f t="shared" ref="AA84:AA85" si="30">R120</f>
        <v>9.4736842105263119E-2</v>
      </c>
      <c r="AB84" s="1">
        <f>R139</f>
        <v>0.12676056338028174</v>
      </c>
    </row>
    <row r="85" spans="1:28" ht="12.75" customHeight="1" x14ac:dyDescent="0.2">
      <c r="A85" s="40" t="s">
        <v>31</v>
      </c>
      <c r="E85" s="2">
        <v>41</v>
      </c>
      <c r="K85" s="224"/>
      <c r="L85" s="1"/>
      <c r="M85" s="1"/>
      <c r="O85" s="1">
        <f>E85/D84</f>
        <v>0.89130434782608692</v>
      </c>
      <c r="P85" s="35">
        <v>43</v>
      </c>
      <c r="Q85" s="36">
        <f t="shared" si="22"/>
        <v>0.91489361702127658</v>
      </c>
      <c r="R85" s="1">
        <f t="shared" si="23"/>
        <v>8.5106382978723416E-2</v>
      </c>
      <c r="T85" s="37" t="s">
        <v>33</v>
      </c>
      <c r="U85" s="36">
        <f t="shared" si="24"/>
        <v>4.081632653061229E-2</v>
      </c>
      <c r="V85" s="36">
        <f t="shared" si="25"/>
        <v>3.8461538461538436E-2</v>
      </c>
      <c r="W85" s="1">
        <f t="shared" si="26"/>
        <v>-0.13953488372093026</v>
      </c>
      <c r="X85" s="1">
        <f t="shared" si="27"/>
        <v>-9.375E-2</v>
      </c>
      <c r="Y85" s="1">
        <f t="shared" si="28"/>
        <v>-2.1739130434782705E-2</v>
      </c>
      <c r="Z85" s="1">
        <f t="shared" si="29"/>
        <v>-4.081632653061229E-2</v>
      </c>
      <c r="AA85" s="1">
        <f t="shared" si="30"/>
        <v>5.8139534883720922E-2</v>
      </c>
    </row>
    <row r="86" spans="1:28" ht="12.75" customHeight="1" x14ac:dyDescent="0.2">
      <c r="A86" s="46" t="s">
        <v>50</v>
      </c>
      <c r="F86" s="2">
        <v>38</v>
      </c>
      <c r="K86" s="224"/>
      <c r="L86" s="1"/>
      <c r="M86" s="1"/>
      <c r="O86" s="1">
        <f>F86/E85</f>
        <v>0.92682926829268297</v>
      </c>
      <c r="P86" s="35">
        <v>40</v>
      </c>
      <c r="Q86" s="36">
        <f t="shared" si="22"/>
        <v>0.93023255813953487</v>
      </c>
      <c r="R86" s="1">
        <f t="shared" si="23"/>
        <v>6.9767441860465129E-2</v>
      </c>
      <c r="T86" s="37" t="s">
        <v>34</v>
      </c>
      <c r="U86" s="36">
        <f t="shared" si="24"/>
        <v>4.2553191489361653E-2</v>
      </c>
      <c r="V86" s="36">
        <f t="shared" si="25"/>
        <v>3.0000000000000027E-2</v>
      </c>
      <c r="W86" s="1">
        <f t="shared" si="26"/>
        <v>8.1632653061224469E-2</v>
      </c>
      <c r="X86" s="1">
        <f t="shared" si="27"/>
        <v>5.7142857142857162E-2</v>
      </c>
      <c r="Y86" s="1">
        <f t="shared" si="28"/>
        <v>8.5106382978723416E-2</v>
      </c>
      <c r="Z86" s="1">
        <f t="shared" si="29"/>
        <v>0.11764705882352944</v>
      </c>
    </row>
    <row r="87" spans="1:28" ht="12.75" customHeight="1" x14ac:dyDescent="0.2">
      <c r="A87" s="46" t="s">
        <v>51</v>
      </c>
      <c r="G87" s="2">
        <v>35</v>
      </c>
      <c r="K87" s="224"/>
      <c r="L87" s="1"/>
      <c r="M87" s="1"/>
      <c r="O87" s="1">
        <f>G87/F86</f>
        <v>0.92105263157894735</v>
      </c>
      <c r="P87" s="35">
        <v>38</v>
      </c>
      <c r="Q87" s="36">
        <f t="shared" si="22"/>
        <v>0.95</v>
      </c>
      <c r="R87" s="1">
        <f t="shared" si="23"/>
        <v>5.0000000000000044E-2</v>
      </c>
      <c r="T87" s="37" t="s">
        <v>35</v>
      </c>
      <c r="U87" s="36">
        <f t="shared" si="24"/>
        <v>4.4444444444444398E-2</v>
      </c>
      <c r="V87" s="36">
        <f t="shared" si="25"/>
        <v>4.123711340206182E-2</v>
      </c>
      <c r="W87" s="1">
        <f t="shared" si="26"/>
        <v>4.4444444444444398E-2</v>
      </c>
      <c r="X87" s="1">
        <f t="shared" si="27"/>
        <v>9.0909090909090939E-2</v>
      </c>
      <c r="Y87" s="1">
        <f t="shared" si="28"/>
        <v>6.9767441860465129E-2</v>
      </c>
    </row>
    <row r="88" spans="1:28" ht="12.75" customHeight="1" x14ac:dyDescent="0.2">
      <c r="A88" s="46" t="s">
        <v>52</v>
      </c>
      <c r="H88" s="2">
        <v>30</v>
      </c>
      <c r="K88" s="224"/>
      <c r="L88" s="1"/>
      <c r="M88" s="1"/>
      <c r="O88" s="1">
        <f>H88/G87</f>
        <v>0.8571428571428571</v>
      </c>
      <c r="P88" s="35">
        <v>38</v>
      </c>
      <c r="Q88" s="36">
        <f t="shared" si="22"/>
        <v>1</v>
      </c>
      <c r="R88" s="1">
        <f t="shared" si="23"/>
        <v>0</v>
      </c>
      <c r="T88" s="37"/>
      <c r="U88" s="36"/>
      <c r="V88" s="36"/>
      <c r="W88" s="1"/>
      <c r="X88" s="1"/>
      <c r="Y88" s="1"/>
    </row>
    <row r="89" spans="1:28" ht="12.75" customHeight="1" x14ac:dyDescent="0.2">
      <c r="A89" s="46" t="s">
        <v>53</v>
      </c>
      <c r="I89" s="2">
        <v>29</v>
      </c>
      <c r="K89" s="224"/>
      <c r="L89" s="1"/>
      <c r="M89" s="1"/>
      <c r="O89" s="1">
        <f>I89/H88</f>
        <v>0.96666666666666667</v>
      </c>
      <c r="P89" s="35">
        <v>36</v>
      </c>
      <c r="Q89" s="36">
        <f t="shared" si="22"/>
        <v>0.94736842105263153</v>
      </c>
      <c r="R89" s="1">
        <f t="shared" si="23"/>
        <v>5.2631578947368474E-2</v>
      </c>
      <c r="T89" s="37"/>
      <c r="U89" s="36"/>
      <c r="V89" s="36"/>
      <c r="W89" s="1"/>
      <c r="X89" s="1"/>
      <c r="Y89" s="1"/>
    </row>
    <row r="90" spans="1:28" ht="12.75" customHeight="1" x14ac:dyDescent="0.2">
      <c r="A90" s="46" t="s">
        <v>54</v>
      </c>
      <c r="J90" s="2">
        <v>25</v>
      </c>
      <c r="K90" s="225">
        <v>21</v>
      </c>
      <c r="L90" s="1"/>
      <c r="M90" s="1"/>
      <c r="O90" s="1">
        <f>J90/I89</f>
        <v>0.86206896551724133</v>
      </c>
      <c r="P90" s="35">
        <v>34</v>
      </c>
      <c r="Q90" s="36">
        <f t="shared" si="22"/>
        <v>0.94444444444444442</v>
      </c>
      <c r="R90" s="1">
        <f t="shared" si="23"/>
        <v>5.555555555555558E-2</v>
      </c>
      <c r="T90" s="37"/>
      <c r="U90" s="36"/>
      <c r="V90" s="36"/>
      <c r="W90" s="1"/>
      <c r="X90" s="1"/>
      <c r="Y90" s="1"/>
    </row>
    <row r="91" spans="1:28" ht="12.75" customHeight="1" x14ac:dyDescent="0.2">
      <c r="A91" s="46" t="s">
        <v>55</v>
      </c>
      <c r="J91" s="2">
        <v>6</v>
      </c>
      <c r="K91" s="225">
        <v>4</v>
      </c>
      <c r="L91" s="1"/>
      <c r="M91" s="1"/>
      <c r="O91" s="1"/>
      <c r="P91" s="35">
        <v>13</v>
      </c>
      <c r="Q91" s="36"/>
      <c r="R91" s="1"/>
      <c r="T91" s="37"/>
      <c r="U91" s="36"/>
      <c r="V91" s="36"/>
      <c r="W91" s="1"/>
      <c r="X91" s="1"/>
      <c r="Y91" s="1"/>
    </row>
    <row r="92" spans="1:28" ht="12.75" customHeight="1" x14ac:dyDescent="0.2">
      <c r="A92" s="46" t="s">
        <v>56</v>
      </c>
      <c r="J92" s="2">
        <v>6</v>
      </c>
      <c r="K92" s="225">
        <v>4</v>
      </c>
      <c r="L92" s="1"/>
      <c r="M92" s="1"/>
      <c r="O92" s="1"/>
      <c r="P92" s="35">
        <v>6</v>
      </c>
      <c r="Q92" s="36"/>
      <c r="R92" s="1"/>
      <c r="T92" s="37"/>
      <c r="U92" s="36"/>
      <c r="V92" s="36"/>
      <c r="W92" s="1"/>
      <c r="X92" s="1"/>
      <c r="Y92" s="1"/>
    </row>
    <row r="93" spans="1:28" ht="12.75" customHeight="1" x14ac:dyDescent="0.2">
      <c r="A93" s="46" t="s">
        <v>57</v>
      </c>
      <c r="J93" s="2">
        <v>2</v>
      </c>
      <c r="K93" s="225">
        <v>2</v>
      </c>
      <c r="L93" s="1"/>
      <c r="M93" s="1"/>
      <c r="O93" s="1"/>
      <c r="P93" s="35">
        <v>2</v>
      </c>
      <c r="Q93" s="36"/>
      <c r="R93" s="1"/>
      <c r="T93" s="37"/>
      <c r="U93" s="36"/>
      <c r="V93" s="36"/>
      <c r="W93" s="1"/>
      <c r="X93" s="1"/>
      <c r="Y93" s="1"/>
    </row>
    <row r="94" spans="1:28" ht="12.75" customHeight="1" x14ac:dyDescent="0.2">
      <c r="A94" s="46" t="s">
        <v>58</v>
      </c>
      <c r="K94" s="225"/>
      <c r="L94" s="1"/>
      <c r="M94" s="1"/>
      <c r="O94" s="1"/>
      <c r="P94" s="35"/>
      <c r="Q94" s="36"/>
      <c r="R94" s="1"/>
      <c r="T94" s="37"/>
      <c r="U94" s="36"/>
      <c r="V94" s="36"/>
      <c r="W94" s="1"/>
      <c r="X94" s="1"/>
      <c r="Y94" s="1"/>
    </row>
    <row r="95" spans="1:28" ht="12.75" customHeight="1" x14ac:dyDescent="0.2">
      <c r="K95" s="221">
        <f>SUM(K90:K93)</f>
        <v>31</v>
      </c>
      <c r="L95" s="1">
        <f>K90/B82</f>
        <v>0.41176470588235292</v>
      </c>
      <c r="M95" s="1">
        <f>K95/B82</f>
        <v>0.60784313725490191</v>
      </c>
      <c r="N95" s="1">
        <f>M95-L95</f>
        <v>0.19607843137254899</v>
      </c>
      <c r="O95" s="1"/>
      <c r="T95" s="37" t="s">
        <v>36</v>
      </c>
      <c r="U95" s="36">
        <f t="shared" ref="U95:U98" si="31">R10</f>
        <v>4.6511627906976716E-2</v>
      </c>
      <c r="V95" s="36">
        <f t="shared" ref="V95:V97" si="32">R31</f>
        <v>-2.1505376344086002E-2</v>
      </c>
      <c r="W95" s="1">
        <f t="shared" ref="W95:W96" si="33">R53</f>
        <v>6.9767441860465129E-2</v>
      </c>
      <c r="X95" s="1">
        <f>R69</f>
        <v>2.2222222222222254E-2</v>
      </c>
    </row>
    <row r="96" spans="1:28" ht="12.75" customHeight="1" x14ac:dyDescent="0.3">
      <c r="A96" s="61" t="s">
        <v>76</v>
      </c>
      <c r="L96" s="1"/>
      <c r="M96" s="1"/>
      <c r="O96" s="1"/>
      <c r="T96" s="40" t="s">
        <v>38</v>
      </c>
      <c r="U96" s="36">
        <f t="shared" si="31"/>
        <v>4.8780487804878092E-2</v>
      </c>
      <c r="V96" s="36">
        <f t="shared" si="32"/>
        <v>1.0526315789473717E-2</v>
      </c>
      <c r="W96" s="1">
        <f t="shared" si="33"/>
        <v>0</v>
      </c>
      <c r="X96" s="1" t="s">
        <v>37</v>
      </c>
    </row>
    <row r="97" spans="1:22" ht="38.25" customHeight="1" x14ac:dyDescent="0.2">
      <c r="B97" s="306" t="s">
        <v>3</v>
      </c>
      <c r="C97" s="307"/>
      <c r="D97" s="307"/>
      <c r="E97" s="307"/>
      <c r="F97" s="307"/>
      <c r="G97" s="307"/>
      <c r="H97" s="307"/>
      <c r="I97" s="307"/>
      <c r="J97" s="307"/>
      <c r="L97" s="10" t="s">
        <v>11</v>
      </c>
      <c r="M97" s="10" t="s">
        <v>12</v>
      </c>
      <c r="N97" s="11" t="s">
        <v>13</v>
      </c>
      <c r="O97" s="10" t="s">
        <v>14</v>
      </c>
      <c r="P97" s="12" t="s">
        <v>15</v>
      </c>
      <c r="Q97" s="12" t="s">
        <v>16</v>
      </c>
      <c r="R97" s="13" t="s">
        <v>17</v>
      </c>
      <c r="T97" s="40" t="s">
        <v>39</v>
      </c>
      <c r="U97" s="36">
        <f t="shared" si="31"/>
        <v>5.1282051282051322E-2</v>
      </c>
      <c r="V97" s="36">
        <f t="shared" si="32"/>
        <v>0</v>
      </c>
    </row>
    <row r="98" spans="1:22" ht="12.75" customHeight="1" x14ac:dyDescent="0.2">
      <c r="A98" s="15" t="s">
        <v>18</v>
      </c>
      <c r="B98" s="16">
        <v>1</v>
      </c>
      <c r="C98" s="16">
        <v>2</v>
      </c>
      <c r="D98" s="16">
        <v>3</v>
      </c>
      <c r="E98" s="16">
        <v>4</v>
      </c>
      <c r="F98" s="16">
        <v>5</v>
      </c>
      <c r="G98" s="16">
        <v>6</v>
      </c>
      <c r="H98" s="16">
        <v>7</v>
      </c>
      <c r="I98" s="16">
        <v>8</v>
      </c>
      <c r="J98" s="16">
        <v>9</v>
      </c>
      <c r="K98" s="288" t="s">
        <v>19</v>
      </c>
      <c r="L98" s="21"/>
      <c r="M98" s="21"/>
      <c r="N98" s="22"/>
      <c r="O98" s="23"/>
      <c r="P98" s="24"/>
      <c r="Q98" s="24"/>
      <c r="R98" s="1"/>
      <c r="T98" s="40" t="s">
        <v>40</v>
      </c>
      <c r="U98" s="36">
        <f t="shared" si="31"/>
        <v>-2.7027027027026973E-2</v>
      </c>
      <c r="V98" s="36" t="s">
        <v>37</v>
      </c>
    </row>
    <row r="99" spans="1:22" ht="12.75" customHeight="1" x14ac:dyDescent="0.2">
      <c r="A99" s="46" t="s">
        <v>29</v>
      </c>
      <c r="B99" s="25">
        <v>51</v>
      </c>
      <c r="C99" s="25"/>
      <c r="D99" s="25"/>
      <c r="E99" s="25"/>
      <c r="F99" s="25"/>
      <c r="G99" s="25"/>
      <c r="H99" s="25"/>
      <c r="I99" s="25"/>
      <c r="J99" s="25"/>
      <c r="K99" s="224"/>
      <c r="L99" s="21"/>
      <c r="M99" s="21"/>
      <c r="N99" s="22"/>
      <c r="O99" s="23"/>
      <c r="P99" s="29">
        <f>B99</f>
        <v>51</v>
      </c>
      <c r="Q99" s="24"/>
      <c r="R99" s="1"/>
      <c r="U99" s="38"/>
      <c r="V99" s="38"/>
    </row>
    <row r="100" spans="1:22" ht="12.75" customHeight="1" x14ac:dyDescent="0.2">
      <c r="A100" s="40" t="s">
        <v>30</v>
      </c>
      <c r="C100" s="2">
        <v>47</v>
      </c>
      <c r="K100" s="224"/>
      <c r="L100" s="1"/>
      <c r="M100" s="1"/>
      <c r="O100" s="23">
        <f>C100/B99</f>
        <v>0.92156862745098034</v>
      </c>
      <c r="P100" s="35">
        <v>49</v>
      </c>
      <c r="Q100" s="36">
        <f t="shared" ref="Q100:Q107" si="34">P100/P99</f>
        <v>0.96078431372549022</v>
      </c>
      <c r="R100" s="1">
        <f t="shared" ref="R100:R107" si="35">100%-Q100</f>
        <v>3.9215686274509776E-2</v>
      </c>
      <c r="T100" s="46"/>
      <c r="U100" s="65"/>
      <c r="V100" s="65"/>
    </row>
    <row r="101" spans="1:22" ht="12.75" customHeight="1" x14ac:dyDescent="0.2">
      <c r="A101" s="40" t="s">
        <v>31</v>
      </c>
      <c r="D101" s="2">
        <v>45</v>
      </c>
      <c r="K101" s="224"/>
      <c r="L101" s="1"/>
      <c r="M101" s="1"/>
      <c r="O101" s="1">
        <f>D101/C100</f>
        <v>0.95744680851063835</v>
      </c>
      <c r="P101" s="35">
        <v>51</v>
      </c>
      <c r="Q101" s="36">
        <f t="shared" si="34"/>
        <v>1.0408163265306123</v>
      </c>
      <c r="R101" s="1">
        <f t="shared" si="35"/>
        <v>-4.081632653061229E-2</v>
      </c>
      <c r="T101" s="46"/>
      <c r="U101" s="65"/>
      <c r="V101" s="65"/>
    </row>
    <row r="102" spans="1:22" ht="12.75" customHeight="1" x14ac:dyDescent="0.2">
      <c r="A102" s="46" t="s">
        <v>50</v>
      </c>
      <c r="E102" s="2">
        <v>40</v>
      </c>
      <c r="K102" s="224"/>
      <c r="L102" s="1"/>
      <c r="M102" s="1"/>
      <c r="O102" s="1">
        <f>E102/D101</f>
        <v>0.88888888888888884</v>
      </c>
      <c r="P102" s="35">
        <v>45</v>
      </c>
      <c r="Q102" s="36">
        <f t="shared" si="34"/>
        <v>0.88235294117647056</v>
      </c>
      <c r="R102" s="1">
        <f t="shared" si="35"/>
        <v>0.11764705882352944</v>
      </c>
      <c r="T102" s="46"/>
      <c r="U102" s="65"/>
      <c r="V102" s="65"/>
    </row>
    <row r="103" spans="1:22" ht="12.75" customHeight="1" x14ac:dyDescent="0.2">
      <c r="A103" s="46" t="s">
        <v>51</v>
      </c>
      <c r="F103" s="2">
        <v>39</v>
      </c>
      <c r="K103" s="224"/>
      <c r="L103" s="1"/>
      <c r="M103" s="1"/>
      <c r="O103" s="1">
        <f>F103/E102</f>
        <v>0.97499999999999998</v>
      </c>
      <c r="P103" s="35">
        <v>44</v>
      </c>
      <c r="Q103" s="36">
        <f t="shared" si="34"/>
        <v>0.97777777777777775</v>
      </c>
      <c r="R103" s="1">
        <f t="shared" si="35"/>
        <v>2.2222222222222254E-2</v>
      </c>
      <c r="T103" s="2"/>
      <c r="U103" s="14" t="s">
        <v>49</v>
      </c>
      <c r="V103" s="48"/>
    </row>
    <row r="104" spans="1:22" ht="12.75" customHeight="1" x14ac:dyDescent="0.2">
      <c r="A104" s="46" t="s">
        <v>52</v>
      </c>
      <c r="G104" s="2">
        <v>38</v>
      </c>
      <c r="K104" s="224"/>
      <c r="L104" s="1"/>
      <c r="M104" s="1"/>
      <c r="O104" s="1">
        <f>G104/F103</f>
        <v>0.97435897435897434</v>
      </c>
      <c r="P104" s="35">
        <v>42</v>
      </c>
      <c r="Q104" s="36">
        <f t="shared" si="34"/>
        <v>0.95454545454545459</v>
      </c>
      <c r="R104" s="1">
        <f t="shared" si="35"/>
        <v>4.5454545454545414E-2</v>
      </c>
      <c r="T104" s="2"/>
      <c r="U104" s="14"/>
      <c r="V104" s="48"/>
    </row>
    <row r="105" spans="1:22" ht="12.75" customHeight="1" x14ac:dyDescent="0.2">
      <c r="A105" s="46" t="s">
        <v>53</v>
      </c>
      <c r="H105" s="2">
        <v>37</v>
      </c>
      <c r="K105" s="224"/>
      <c r="L105" s="1"/>
      <c r="M105" s="1"/>
      <c r="O105" s="1">
        <f>H105/G104</f>
        <v>0.97368421052631582</v>
      </c>
      <c r="P105" s="35">
        <v>43</v>
      </c>
      <c r="Q105" s="36">
        <f t="shared" si="34"/>
        <v>1.0238095238095237</v>
      </c>
      <c r="R105" s="1">
        <f t="shared" si="35"/>
        <v>-2.3809523809523725E-2</v>
      </c>
      <c r="T105" s="2"/>
      <c r="U105" s="14"/>
      <c r="V105" s="48"/>
    </row>
    <row r="106" spans="1:22" ht="12.75" customHeight="1" x14ac:dyDescent="0.2">
      <c r="A106" s="46" t="s">
        <v>54</v>
      </c>
      <c r="I106" s="2">
        <v>36</v>
      </c>
      <c r="K106" s="224"/>
      <c r="L106" s="1"/>
      <c r="M106" s="1"/>
      <c r="O106" s="1">
        <f>I106/H105</f>
        <v>0.97297297297297303</v>
      </c>
      <c r="P106" s="35">
        <v>41</v>
      </c>
      <c r="Q106" s="36">
        <f t="shared" si="34"/>
        <v>0.95348837209302328</v>
      </c>
      <c r="R106" s="1">
        <f t="shared" si="35"/>
        <v>4.6511627906976716E-2</v>
      </c>
      <c r="T106" s="2"/>
      <c r="U106" s="14"/>
      <c r="V106" s="48"/>
    </row>
    <row r="107" spans="1:22" ht="12.75" customHeight="1" x14ac:dyDescent="0.2">
      <c r="A107" s="46" t="s">
        <v>55</v>
      </c>
      <c r="J107" s="2">
        <v>34</v>
      </c>
      <c r="K107" s="224">
        <v>32</v>
      </c>
      <c r="L107" s="1"/>
      <c r="M107" s="1"/>
      <c r="O107" s="1">
        <f>J107/I106</f>
        <v>0.94444444444444442</v>
      </c>
      <c r="P107" s="35">
        <v>41</v>
      </c>
      <c r="Q107" s="36">
        <f t="shared" si="34"/>
        <v>1</v>
      </c>
      <c r="R107" s="1">
        <f t="shared" si="35"/>
        <v>0</v>
      </c>
      <c r="T107" s="2"/>
      <c r="U107" s="14"/>
      <c r="V107" s="48"/>
    </row>
    <row r="108" spans="1:22" ht="12.75" customHeight="1" x14ac:dyDescent="0.2">
      <c r="A108" s="46" t="s">
        <v>56</v>
      </c>
      <c r="J108" s="2">
        <v>10</v>
      </c>
      <c r="K108" s="225">
        <v>6</v>
      </c>
      <c r="L108" s="1"/>
      <c r="M108" s="1"/>
      <c r="O108" s="1"/>
      <c r="P108" s="35">
        <v>11</v>
      </c>
      <c r="Q108" s="36"/>
      <c r="R108" s="1"/>
      <c r="T108" s="2"/>
      <c r="U108" s="14"/>
      <c r="V108" s="48"/>
    </row>
    <row r="109" spans="1:22" ht="12.75" customHeight="1" x14ac:dyDescent="0.2">
      <c r="A109" s="46" t="s">
        <v>57</v>
      </c>
      <c r="J109" s="2">
        <v>3</v>
      </c>
      <c r="K109" s="225">
        <v>3</v>
      </c>
      <c r="L109" s="1"/>
      <c r="M109" s="1"/>
      <c r="O109" s="1"/>
      <c r="P109" s="35">
        <v>3</v>
      </c>
      <c r="Q109" s="36"/>
      <c r="R109" s="1"/>
      <c r="T109" s="2"/>
      <c r="U109" s="14"/>
      <c r="V109" s="48"/>
    </row>
    <row r="110" spans="1:22" ht="12.75" customHeight="1" x14ac:dyDescent="0.2">
      <c r="A110" s="46" t="s">
        <v>58</v>
      </c>
      <c r="I110" s="2">
        <v>1</v>
      </c>
      <c r="K110" s="225"/>
      <c r="L110" s="1"/>
      <c r="M110" s="1"/>
      <c r="O110" s="1"/>
      <c r="P110" s="35">
        <v>1</v>
      </c>
      <c r="Q110" s="36"/>
      <c r="R110" s="1"/>
      <c r="T110" s="2"/>
      <c r="U110" s="14"/>
      <c r="V110" s="48"/>
    </row>
    <row r="111" spans="1:22" ht="12.75" customHeight="1" x14ac:dyDescent="0.2">
      <c r="A111" s="46" t="s">
        <v>59</v>
      </c>
      <c r="J111" s="2">
        <v>1</v>
      </c>
      <c r="K111" s="225"/>
      <c r="L111" s="1"/>
      <c r="M111" s="1"/>
      <c r="O111" s="1"/>
      <c r="P111" s="35">
        <v>1</v>
      </c>
      <c r="Q111" s="36"/>
      <c r="R111" s="1"/>
      <c r="T111" s="2"/>
      <c r="U111" s="14"/>
      <c r="V111" s="48"/>
    </row>
    <row r="112" spans="1:22" ht="12.75" customHeight="1" x14ac:dyDescent="0.2">
      <c r="A112" s="46" t="s">
        <v>70</v>
      </c>
      <c r="I112" s="2">
        <v>1</v>
      </c>
      <c r="K112" s="225"/>
      <c r="L112" s="1"/>
      <c r="M112" s="1"/>
      <c r="O112" s="1"/>
      <c r="P112" s="35">
        <v>1</v>
      </c>
      <c r="Q112" s="36"/>
      <c r="R112" s="1"/>
      <c r="T112" s="2"/>
      <c r="U112" s="14"/>
      <c r="V112" s="48"/>
    </row>
    <row r="113" spans="1:38" ht="12.75" customHeight="1" x14ac:dyDescent="0.2">
      <c r="A113" s="46" t="s">
        <v>71</v>
      </c>
      <c r="J113" s="2">
        <v>1</v>
      </c>
      <c r="K113" s="225"/>
      <c r="L113" s="1"/>
      <c r="M113" s="1"/>
      <c r="O113" s="1"/>
      <c r="P113" s="35">
        <v>1</v>
      </c>
      <c r="Q113" s="36"/>
      <c r="R113" s="1"/>
      <c r="T113" s="2"/>
      <c r="U113" s="14"/>
      <c r="V113" s="48"/>
    </row>
    <row r="114" spans="1:38" ht="12.75" customHeight="1" x14ac:dyDescent="0.2">
      <c r="A114" s="46" t="s">
        <v>79</v>
      </c>
      <c r="J114" s="2">
        <v>1</v>
      </c>
      <c r="K114" s="225"/>
      <c r="L114" s="1"/>
      <c r="M114" s="1"/>
      <c r="O114" s="1"/>
      <c r="P114" s="35"/>
      <c r="Q114" s="36"/>
      <c r="R114" s="1"/>
      <c r="T114" s="2"/>
      <c r="U114" s="14"/>
      <c r="V114" s="48"/>
    </row>
    <row r="115" spans="1:38" ht="12.75" customHeight="1" x14ac:dyDescent="0.2">
      <c r="K115" s="221">
        <f>SUM(K107:K109)</f>
        <v>41</v>
      </c>
      <c r="L115" s="1">
        <f>K107/B99</f>
        <v>0.62745098039215685</v>
      </c>
      <c r="M115" s="1">
        <f>K115/B99</f>
        <v>0.80392156862745101</v>
      </c>
      <c r="N115" s="1">
        <f>M115-L115</f>
        <v>0.17647058823529416</v>
      </c>
      <c r="O115" s="1"/>
      <c r="T115" s="66" t="s">
        <v>21</v>
      </c>
      <c r="U115" s="69" t="s">
        <v>24</v>
      </c>
      <c r="V115" s="69" t="s">
        <v>25</v>
      </c>
      <c r="W115" s="69" t="s">
        <v>26</v>
      </c>
      <c r="X115" s="69" t="s">
        <v>27</v>
      </c>
      <c r="Y115" s="69" t="s">
        <v>28</v>
      </c>
      <c r="Z115" s="69" t="s">
        <v>29</v>
      </c>
      <c r="AA115" s="69" t="s">
        <v>30</v>
      </c>
      <c r="AB115" s="69" t="s">
        <v>31</v>
      </c>
      <c r="AC115" s="69" t="s">
        <v>50</v>
      </c>
      <c r="AD115" s="69" t="s">
        <v>51</v>
      </c>
      <c r="AE115" s="69" t="s">
        <v>52</v>
      </c>
      <c r="AF115" s="69" t="s">
        <v>53</v>
      </c>
      <c r="AG115" s="69" t="s">
        <v>54</v>
      </c>
      <c r="AH115" s="69" t="s">
        <v>55</v>
      </c>
      <c r="AI115" s="69" t="s">
        <v>56</v>
      </c>
      <c r="AJ115" s="69" t="s">
        <v>57</v>
      </c>
      <c r="AK115" s="69" t="s">
        <v>58</v>
      </c>
      <c r="AL115" s="69" t="s">
        <v>59</v>
      </c>
    </row>
    <row r="116" spans="1:38" ht="12.75" customHeight="1" x14ac:dyDescent="0.3">
      <c r="A116" s="61" t="s">
        <v>77</v>
      </c>
      <c r="L116" s="1"/>
      <c r="M116" s="1"/>
      <c r="O116" s="1"/>
      <c r="T116" s="70" t="s">
        <v>32</v>
      </c>
      <c r="U116" s="71">
        <f>P7/P5</f>
        <v>0.92156862745098034</v>
      </c>
      <c r="V116" s="71">
        <f>P28/P26</f>
        <v>0.8771929824561403</v>
      </c>
      <c r="W116" s="71">
        <f>P49/P47</f>
        <v>0.81132075471698117</v>
      </c>
      <c r="X116" s="71">
        <f>P66/P64</f>
        <v>0.92105263157894735</v>
      </c>
      <c r="Y116" s="71">
        <f>P85/P82</f>
        <v>0.84313725490196079</v>
      </c>
      <c r="Z116" s="71">
        <f>P101/P99</f>
        <v>1</v>
      </c>
      <c r="AA116" s="71">
        <f>P121/P119</f>
        <v>0.85263157894736841</v>
      </c>
      <c r="AB116" s="71">
        <f>P140/P138</f>
        <v>0.823943661971831</v>
      </c>
      <c r="AC116" s="71">
        <f>P158/P156</f>
        <v>0.70967741935483875</v>
      </c>
      <c r="AD116" s="71">
        <f>P177/P175</f>
        <v>0.90322580645161288</v>
      </c>
      <c r="AE116" s="71">
        <f>P194/P192</f>
        <v>0.8</v>
      </c>
      <c r="AF116" s="71">
        <f>P213/P211</f>
        <v>0.82089552238805974</v>
      </c>
      <c r="AG116" s="71">
        <f>P230/P228</f>
        <v>0.82499999999999996</v>
      </c>
      <c r="AH116" s="71">
        <f>P247/P245</f>
        <v>0.85897435897435892</v>
      </c>
      <c r="AI116" s="71">
        <f>P265/P263</f>
        <v>0.88311688311688308</v>
      </c>
      <c r="AJ116" s="71">
        <f>P282/P280</f>
        <v>0.88607594936708856</v>
      </c>
      <c r="AK116" s="71">
        <f>P300/P298</f>
        <v>0.87341772151898733</v>
      </c>
      <c r="AL116" s="71">
        <f>P318/P316</f>
        <v>0.87012987012987009</v>
      </c>
    </row>
    <row r="117" spans="1:38" ht="38.25" customHeight="1" x14ac:dyDescent="0.2">
      <c r="B117" s="306" t="s">
        <v>3</v>
      </c>
      <c r="C117" s="307"/>
      <c r="D117" s="307"/>
      <c r="E117" s="307"/>
      <c r="F117" s="307"/>
      <c r="G117" s="307"/>
      <c r="H117" s="307"/>
      <c r="I117" s="307"/>
      <c r="J117" s="307"/>
      <c r="L117" s="10" t="s">
        <v>11</v>
      </c>
      <c r="M117" s="10" t="s">
        <v>12</v>
      </c>
      <c r="N117" s="11" t="s">
        <v>13</v>
      </c>
      <c r="O117" s="10" t="s">
        <v>14</v>
      </c>
      <c r="P117" s="12" t="s">
        <v>15</v>
      </c>
      <c r="Q117" s="12" t="s">
        <v>16</v>
      </c>
      <c r="R117" s="13" t="s">
        <v>17</v>
      </c>
      <c r="T117" s="3"/>
      <c r="U117" s="48"/>
      <c r="V117" s="48"/>
    </row>
    <row r="118" spans="1:38" ht="12.75" customHeight="1" x14ac:dyDescent="0.2">
      <c r="A118" s="15" t="s">
        <v>18</v>
      </c>
      <c r="B118" s="16">
        <v>1</v>
      </c>
      <c r="C118" s="16">
        <v>2</v>
      </c>
      <c r="D118" s="16">
        <v>3</v>
      </c>
      <c r="E118" s="16">
        <v>4</v>
      </c>
      <c r="F118" s="16">
        <v>5</v>
      </c>
      <c r="G118" s="16">
        <v>6</v>
      </c>
      <c r="H118" s="16">
        <v>7</v>
      </c>
      <c r="I118" s="16">
        <v>8</v>
      </c>
      <c r="J118" s="16">
        <v>9</v>
      </c>
      <c r="K118" s="288" t="s">
        <v>19</v>
      </c>
      <c r="L118" s="21"/>
      <c r="M118" s="21"/>
      <c r="N118" s="22"/>
      <c r="O118" s="23"/>
      <c r="P118" s="24"/>
      <c r="Q118" s="24"/>
      <c r="R118" s="1"/>
    </row>
    <row r="119" spans="1:38" ht="12.75" customHeight="1" x14ac:dyDescent="0.2">
      <c r="A119" s="40" t="s">
        <v>30</v>
      </c>
      <c r="B119" s="25">
        <v>95</v>
      </c>
      <c r="C119" s="25"/>
      <c r="D119" s="25"/>
      <c r="E119" s="25"/>
      <c r="F119" s="25"/>
      <c r="G119" s="25"/>
      <c r="H119" s="25"/>
      <c r="I119" s="25"/>
      <c r="J119" s="25"/>
      <c r="K119" s="224"/>
      <c r="L119" s="21"/>
      <c r="M119" s="21"/>
      <c r="N119" s="22"/>
      <c r="O119" s="23"/>
      <c r="P119" s="29">
        <f>B119</f>
        <v>95</v>
      </c>
      <c r="Q119" s="24"/>
      <c r="R119" s="1"/>
    </row>
    <row r="120" spans="1:38" ht="12.75" customHeight="1" x14ac:dyDescent="0.2">
      <c r="A120" s="40" t="s">
        <v>31</v>
      </c>
      <c r="C120" s="2">
        <v>85</v>
      </c>
      <c r="K120" s="224"/>
      <c r="L120" s="1"/>
      <c r="M120" s="1"/>
      <c r="O120" s="23">
        <f>C120/B119</f>
        <v>0.89473684210526316</v>
      </c>
      <c r="P120" s="35">
        <v>86</v>
      </c>
      <c r="Q120" s="36">
        <f t="shared" ref="Q120:Q127" si="36">P120/P119</f>
        <v>0.90526315789473688</v>
      </c>
      <c r="R120" s="1">
        <f t="shared" ref="R120:R127" si="37">100%-Q120</f>
        <v>9.4736842105263119E-2</v>
      </c>
    </row>
    <row r="121" spans="1:38" ht="12.75" customHeight="1" x14ac:dyDescent="0.2">
      <c r="A121" s="46" t="s">
        <v>50</v>
      </c>
      <c r="D121" s="2">
        <v>78</v>
      </c>
      <c r="K121" s="224"/>
      <c r="L121" s="1"/>
      <c r="M121" s="1"/>
      <c r="O121" s="1">
        <f>D121/C120</f>
        <v>0.91764705882352937</v>
      </c>
      <c r="P121" s="35">
        <v>81</v>
      </c>
      <c r="Q121" s="36">
        <f t="shared" si="36"/>
        <v>0.94186046511627908</v>
      </c>
      <c r="R121" s="1">
        <f t="shared" si="37"/>
        <v>5.8139534883720922E-2</v>
      </c>
    </row>
    <row r="122" spans="1:38" ht="12.75" customHeight="1" x14ac:dyDescent="0.2">
      <c r="A122" s="46" t="s">
        <v>51</v>
      </c>
      <c r="E122" s="2">
        <v>66</v>
      </c>
      <c r="K122" s="224"/>
      <c r="L122" s="1"/>
      <c r="M122" s="1"/>
      <c r="O122" s="1">
        <f>E122/D121</f>
        <v>0.84615384615384615</v>
      </c>
      <c r="P122" s="35">
        <v>75</v>
      </c>
      <c r="Q122" s="36">
        <f t="shared" si="36"/>
        <v>0.92592592592592593</v>
      </c>
      <c r="R122" s="1">
        <f t="shared" si="37"/>
        <v>7.407407407407407E-2</v>
      </c>
    </row>
    <row r="123" spans="1:38" ht="12.75" customHeight="1" x14ac:dyDescent="0.2">
      <c r="A123" s="46" t="s">
        <v>52</v>
      </c>
      <c r="F123" s="2">
        <v>57</v>
      </c>
      <c r="K123" s="224"/>
      <c r="L123" s="1"/>
      <c r="M123" s="1"/>
      <c r="O123" s="1">
        <f>F123/E122</f>
        <v>0.86363636363636365</v>
      </c>
      <c r="P123" s="35">
        <v>71</v>
      </c>
      <c r="Q123" s="36">
        <f t="shared" si="36"/>
        <v>0.94666666666666666</v>
      </c>
      <c r="R123" s="1">
        <f t="shared" si="37"/>
        <v>5.3333333333333344E-2</v>
      </c>
    </row>
    <row r="124" spans="1:38" ht="12.75" customHeight="1" x14ac:dyDescent="0.2">
      <c r="A124" s="46" t="s">
        <v>53</v>
      </c>
      <c r="G124" s="2">
        <v>53</v>
      </c>
      <c r="K124" s="224"/>
      <c r="L124" s="1"/>
      <c r="M124" s="1"/>
      <c r="O124" s="1">
        <f>G124/F123</f>
        <v>0.92982456140350878</v>
      </c>
      <c r="P124" s="35">
        <v>65</v>
      </c>
      <c r="Q124" s="36">
        <f t="shared" si="36"/>
        <v>0.91549295774647887</v>
      </c>
      <c r="R124" s="1">
        <f t="shared" si="37"/>
        <v>8.4507042253521125E-2</v>
      </c>
    </row>
    <row r="125" spans="1:38" ht="12.75" customHeight="1" x14ac:dyDescent="0.2">
      <c r="A125" s="46" t="s">
        <v>54</v>
      </c>
      <c r="H125" s="2">
        <v>41</v>
      </c>
      <c r="K125" s="224"/>
      <c r="L125" s="1"/>
      <c r="M125" s="1"/>
      <c r="O125" s="1">
        <f>H125/G124</f>
        <v>0.77358490566037741</v>
      </c>
      <c r="P125" s="35">
        <v>64</v>
      </c>
      <c r="Q125" s="36">
        <f t="shared" si="36"/>
        <v>0.98461538461538467</v>
      </c>
      <c r="R125" s="1">
        <f t="shared" si="37"/>
        <v>1.538461538461533E-2</v>
      </c>
    </row>
    <row r="126" spans="1:38" ht="12.75" customHeight="1" x14ac:dyDescent="0.2">
      <c r="A126" s="46" t="s">
        <v>55</v>
      </c>
      <c r="I126" s="2">
        <v>41</v>
      </c>
      <c r="K126" s="224"/>
      <c r="L126" s="1"/>
      <c r="M126" s="1"/>
      <c r="O126" s="1">
        <f>I126/H125</f>
        <v>1</v>
      </c>
      <c r="P126" s="35">
        <v>58</v>
      </c>
      <c r="Q126" s="36">
        <f t="shared" si="36"/>
        <v>0.90625</v>
      </c>
      <c r="R126" s="1">
        <f t="shared" si="37"/>
        <v>9.375E-2</v>
      </c>
    </row>
    <row r="127" spans="1:38" ht="12.75" customHeight="1" x14ac:dyDescent="0.2">
      <c r="A127" s="46" t="s">
        <v>56</v>
      </c>
      <c r="J127" s="2">
        <v>41</v>
      </c>
      <c r="K127" s="225">
        <v>35</v>
      </c>
      <c r="L127" s="1"/>
      <c r="M127" s="1"/>
      <c r="O127" s="1">
        <f>J127/I126</f>
        <v>1</v>
      </c>
      <c r="P127" s="35">
        <v>53</v>
      </c>
      <c r="Q127" s="36">
        <f t="shared" si="36"/>
        <v>0.91379310344827591</v>
      </c>
      <c r="R127" s="1">
        <f t="shared" si="37"/>
        <v>8.6206896551724088E-2</v>
      </c>
    </row>
    <row r="128" spans="1:38" ht="12.75" customHeight="1" x14ac:dyDescent="0.2">
      <c r="A128" s="46" t="s">
        <v>57</v>
      </c>
      <c r="J128" s="2">
        <v>14</v>
      </c>
      <c r="K128" s="225">
        <v>11</v>
      </c>
      <c r="L128" s="1"/>
      <c r="M128" s="1"/>
      <c r="O128" s="1"/>
      <c r="P128" s="35">
        <v>19</v>
      </c>
      <c r="Q128" s="36"/>
      <c r="R128" s="1"/>
    </row>
    <row r="129" spans="1:18" ht="12.75" customHeight="1" x14ac:dyDescent="0.2">
      <c r="A129" s="46" t="s">
        <v>58</v>
      </c>
      <c r="J129" s="2">
        <v>6</v>
      </c>
      <c r="K129" s="225">
        <v>3</v>
      </c>
      <c r="L129" s="1"/>
      <c r="M129" s="1"/>
      <c r="O129" s="1"/>
      <c r="P129" s="35">
        <v>6</v>
      </c>
      <c r="Q129" s="36"/>
      <c r="R129" s="1"/>
    </row>
    <row r="130" spans="1:18" ht="12.75" customHeight="1" x14ac:dyDescent="0.2">
      <c r="A130" s="46" t="s">
        <v>59</v>
      </c>
      <c r="J130" s="2">
        <v>1</v>
      </c>
      <c r="K130" s="225"/>
      <c r="L130" s="1"/>
      <c r="M130" s="1"/>
      <c r="O130" s="1"/>
      <c r="P130" s="35">
        <v>3</v>
      </c>
      <c r="Q130" s="36"/>
      <c r="R130" s="1"/>
    </row>
    <row r="131" spans="1:18" ht="12.75" customHeight="1" x14ac:dyDescent="0.2">
      <c r="A131" s="46" t="s">
        <v>70</v>
      </c>
      <c r="J131" s="2">
        <v>1</v>
      </c>
      <c r="K131" s="225">
        <v>2</v>
      </c>
      <c r="L131" s="1"/>
      <c r="M131" s="1"/>
      <c r="O131" s="1"/>
      <c r="P131" s="35"/>
      <c r="Q131" s="36"/>
      <c r="R131" s="1"/>
    </row>
    <row r="132" spans="1:18" ht="12.75" customHeight="1" x14ac:dyDescent="0.2">
      <c r="A132" s="46" t="s">
        <v>71</v>
      </c>
      <c r="K132" s="225"/>
      <c r="L132" s="1"/>
      <c r="M132" s="1"/>
      <c r="O132" s="1"/>
      <c r="P132" s="35"/>
      <c r="Q132" s="36"/>
      <c r="R132" s="1"/>
    </row>
    <row r="133" spans="1:18" ht="12.75" customHeight="1" x14ac:dyDescent="0.2">
      <c r="A133" s="46" t="s">
        <v>79</v>
      </c>
      <c r="K133" s="225"/>
      <c r="L133" s="1"/>
      <c r="M133" s="1"/>
      <c r="O133" s="1"/>
      <c r="P133" s="35"/>
      <c r="Q133" s="36"/>
      <c r="R133" s="1"/>
    </row>
    <row r="134" spans="1:18" ht="12.75" customHeight="1" x14ac:dyDescent="0.2">
      <c r="K134" s="221">
        <f>SUM(K127:K131)</f>
        <v>51</v>
      </c>
      <c r="L134" s="1">
        <f>K127/B119</f>
        <v>0.36842105263157893</v>
      </c>
      <c r="M134" s="1">
        <f>K134/B119</f>
        <v>0.5368421052631579</v>
      </c>
      <c r="N134" s="1">
        <f>M134-L134</f>
        <v>0.16842105263157897</v>
      </c>
      <c r="O134" s="1"/>
    </row>
    <row r="135" spans="1:18" ht="12.75" customHeight="1" x14ac:dyDescent="0.3">
      <c r="A135" s="61" t="s">
        <v>78</v>
      </c>
      <c r="L135" s="1"/>
      <c r="M135" s="1"/>
      <c r="O135" s="1"/>
    </row>
    <row r="136" spans="1:18" ht="38.25" customHeight="1" x14ac:dyDescent="0.2">
      <c r="B136" s="306" t="s">
        <v>3</v>
      </c>
      <c r="C136" s="307"/>
      <c r="D136" s="307"/>
      <c r="E136" s="307"/>
      <c r="F136" s="307"/>
      <c r="G136" s="307"/>
      <c r="H136" s="307"/>
      <c r="I136" s="307"/>
      <c r="J136" s="307"/>
      <c r="L136" s="10" t="s">
        <v>11</v>
      </c>
      <c r="M136" s="10" t="s">
        <v>12</v>
      </c>
      <c r="N136" s="11" t="s">
        <v>13</v>
      </c>
      <c r="O136" s="10" t="s">
        <v>14</v>
      </c>
      <c r="P136" s="12" t="s">
        <v>15</v>
      </c>
      <c r="Q136" s="12" t="s">
        <v>16</v>
      </c>
      <c r="R136" s="13" t="s">
        <v>17</v>
      </c>
    </row>
    <row r="137" spans="1:18" ht="12.75" customHeight="1" x14ac:dyDescent="0.2">
      <c r="A137" s="15" t="s">
        <v>18</v>
      </c>
      <c r="B137" s="16">
        <v>1</v>
      </c>
      <c r="C137" s="16">
        <v>2</v>
      </c>
      <c r="D137" s="16">
        <v>3</v>
      </c>
      <c r="E137" s="16">
        <v>4</v>
      </c>
      <c r="F137" s="16">
        <v>5</v>
      </c>
      <c r="G137" s="16">
        <v>6</v>
      </c>
      <c r="H137" s="16">
        <v>7</v>
      </c>
      <c r="I137" s="16">
        <v>8</v>
      </c>
      <c r="J137" s="16">
        <v>9</v>
      </c>
      <c r="K137" s="288" t="s">
        <v>19</v>
      </c>
      <c r="L137" s="21"/>
      <c r="M137" s="21"/>
      <c r="N137" s="22"/>
      <c r="O137" s="23"/>
      <c r="P137" s="24"/>
      <c r="Q137" s="24"/>
      <c r="R137" s="1"/>
    </row>
    <row r="138" spans="1:18" ht="12.75" customHeight="1" x14ac:dyDescent="0.2">
      <c r="A138" s="40" t="s">
        <v>31</v>
      </c>
      <c r="B138" s="25">
        <v>142</v>
      </c>
      <c r="C138" s="25"/>
      <c r="D138" s="25"/>
      <c r="E138" s="25"/>
      <c r="F138" s="25"/>
      <c r="G138" s="25"/>
      <c r="H138" s="25"/>
      <c r="I138" s="25"/>
      <c r="J138" s="25"/>
      <c r="K138" s="224"/>
      <c r="L138" s="21"/>
      <c r="M138" s="21"/>
      <c r="N138" s="22"/>
      <c r="O138" s="23"/>
      <c r="P138" s="29">
        <f>B138</f>
        <v>142</v>
      </c>
      <c r="Q138" s="24"/>
      <c r="R138" s="1"/>
    </row>
    <row r="139" spans="1:18" ht="12.75" customHeight="1" x14ac:dyDescent="0.2">
      <c r="A139" s="46" t="s">
        <v>50</v>
      </c>
      <c r="C139" s="2">
        <v>123</v>
      </c>
      <c r="K139" s="224"/>
      <c r="L139" s="1"/>
      <c r="M139" s="1"/>
      <c r="O139" s="23">
        <f>C139/B138</f>
        <v>0.86619718309859151</v>
      </c>
      <c r="P139" s="35">
        <v>124</v>
      </c>
      <c r="Q139" s="36">
        <f t="shared" ref="Q139:Q146" si="38">P139/P138</f>
        <v>0.87323943661971826</v>
      </c>
      <c r="R139" s="1">
        <f t="shared" ref="R139:R146" si="39">100%-Q139</f>
        <v>0.12676056338028174</v>
      </c>
    </row>
    <row r="140" spans="1:18" ht="12.75" customHeight="1" x14ac:dyDescent="0.2">
      <c r="A140" s="46" t="s">
        <v>51</v>
      </c>
      <c r="D140" s="2">
        <v>110</v>
      </c>
      <c r="K140" s="224"/>
      <c r="L140" s="1"/>
      <c r="M140" s="1"/>
      <c r="O140" s="1">
        <f>D140/C139</f>
        <v>0.89430894308943087</v>
      </c>
      <c r="P140" s="35">
        <v>117</v>
      </c>
      <c r="Q140" s="36">
        <f t="shared" si="38"/>
        <v>0.94354838709677424</v>
      </c>
      <c r="R140" s="1">
        <f t="shared" si="39"/>
        <v>5.6451612903225756E-2</v>
      </c>
    </row>
    <row r="141" spans="1:18" ht="12.75" customHeight="1" x14ac:dyDescent="0.2">
      <c r="A141" s="46" t="s">
        <v>52</v>
      </c>
      <c r="E141" s="2">
        <v>92</v>
      </c>
      <c r="K141" s="224"/>
      <c r="L141" s="1"/>
      <c r="M141" s="1"/>
      <c r="O141" s="1">
        <f>E141/D140</f>
        <v>0.83636363636363631</v>
      </c>
      <c r="P141" s="35">
        <v>106</v>
      </c>
      <c r="Q141" s="36">
        <f t="shared" si="38"/>
        <v>0.90598290598290598</v>
      </c>
      <c r="R141" s="1">
        <f t="shared" si="39"/>
        <v>9.4017094017094016E-2</v>
      </c>
    </row>
    <row r="142" spans="1:18" ht="12.75" customHeight="1" x14ac:dyDescent="0.2">
      <c r="A142" s="46" t="s">
        <v>53</v>
      </c>
      <c r="F142" s="2">
        <v>92</v>
      </c>
      <c r="K142" s="224"/>
      <c r="L142" s="1"/>
      <c r="M142" s="1"/>
      <c r="O142" s="1">
        <f>F142/E141</f>
        <v>1</v>
      </c>
      <c r="P142" s="35">
        <v>103</v>
      </c>
      <c r="Q142" s="36">
        <f t="shared" si="38"/>
        <v>0.97169811320754718</v>
      </c>
      <c r="R142" s="1">
        <f t="shared" si="39"/>
        <v>2.8301886792452824E-2</v>
      </c>
    </row>
    <row r="143" spans="1:18" ht="12.75" customHeight="1" x14ac:dyDescent="0.2">
      <c r="A143" s="46" t="s">
        <v>54</v>
      </c>
      <c r="G143" s="2">
        <v>89</v>
      </c>
      <c r="K143" s="224"/>
      <c r="L143" s="1"/>
      <c r="M143" s="1"/>
      <c r="O143" s="1">
        <f>G143/F142</f>
        <v>0.96739130434782605</v>
      </c>
      <c r="P143" s="35">
        <v>101</v>
      </c>
      <c r="Q143" s="36">
        <f t="shared" si="38"/>
        <v>0.98058252427184467</v>
      </c>
      <c r="R143" s="1">
        <f t="shared" si="39"/>
        <v>1.9417475728155331E-2</v>
      </c>
    </row>
    <row r="144" spans="1:18" ht="12.75" customHeight="1" x14ac:dyDescent="0.2">
      <c r="A144" s="46" t="s">
        <v>55</v>
      </c>
      <c r="H144" s="2">
        <v>87</v>
      </c>
      <c r="K144" s="224"/>
      <c r="L144" s="1"/>
      <c r="M144" s="1"/>
      <c r="O144" s="1">
        <f>H144/G143</f>
        <v>0.97752808988764039</v>
      </c>
      <c r="P144" s="35">
        <v>100</v>
      </c>
      <c r="Q144" s="36">
        <f t="shared" si="38"/>
        <v>0.99009900990099009</v>
      </c>
      <c r="R144" s="1">
        <f t="shared" si="39"/>
        <v>9.9009900990099098E-3</v>
      </c>
    </row>
    <row r="145" spans="1:18" ht="12.75" customHeight="1" x14ac:dyDescent="0.2">
      <c r="A145" s="46" t="s">
        <v>56</v>
      </c>
      <c r="I145" s="2">
        <v>85</v>
      </c>
      <c r="K145" s="224"/>
      <c r="L145" s="1"/>
      <c r="M145" s="1"/>
      <c r="O145" s="1">
        <f>I145/H144</f>
        <v>0.97701149425287359</v>
      </c>
      <c r="P145" s="35">
        <v>99</v>
      </c>
      <c r="Q145" s="36">
        <f t="shared" si="38"/>
        <v>0.99</v>
      </c>
      <c r="R145" s="1">
        <f t="shared" si="39"/>
        <v>1.0000000000000009E-2</v>
      </c>
    </row>
    <row r="146" spans="1:18" ht="12.75" customHeight="1" x14ac:dyDescent="0.2">
      <c r="A146" s="46" t="s">
        <v>57</v>
      </c>
      <c r="J146" s="2">
        <v>82</v>
      </c>
      <c r="K146" s="224">
        <v>76</v>
      </c>
      <c r="L146" s="1"/>
      <c r="M146" s="1"/>
      <c r="O146" s="1">
        <f>J146/I145</f>
        <v>0.96470588235294119</v>
      </c>
      <c r="P146" s="35">
        <v>96</v>
      </c>
      <c r="Q146" s="36">
        <f t="shared" si="38"/>
        <v>0.96969696969696972</v>
      </c>
      <c r="R146" s="1">
        <f t="shared" si="39"/>
        <v>3.0303030303030276E-2</v>
      </c>
    </row>
    <row r="147" spans="1:18" ht="12.75" customHeight="1" x14ac:dyDescent="0.2">
      <c r="A147" s="46" t="s">
        <v>58</v>
      </c>
      <c r="J147" s="2">
        <v>11</v>
      </c>
      <c r="K147" s="225">
        <v>7</v>
      </c>
      <c r="L147" s="1"/>
      <c r="M147" s="1"/>
      <c r="O147" s="1"/>
      <c r="P147" s="35">
        <v>19</v>
      </c>
      <c r="Q147" s="36"/>
      <c r="R147" s="1"/>
    </row>
    <row r="148" spans="1:18" ht="12.75" customHeight="1" x14ac:dyDescent="0.2">
      <c r="A148" s="46" t="s">
        <v>59</v>
      </c>
      <c r="J148" s="2">
        <v>6</v>
      </c>
      <c r="K148" s="225">
        <v>2</v>
      </c>
      <c r="L148" s="1"/>
      <c r="M148" s="1"/>
      <c r="O148" s="1"/>
      <c r="P148" s="35">
        <v>10</v>
      </c>
      <c r="Q148" s="36"/>
      <c r="R148" s="1"/>
    </row>
    <row r="149" spans="1:18" ht="12.75" customHeight="1" x14ac:dyDescent="0.2">
      <c r="A149" s="46" t="s">
        <v>70</v>
      </c>
      <c r="J149" s="2">
        <v>6</v>
      </c>
      <c r="K149" s="225">
        <v>5</v>
      </c>
      <c r="L149" s="1"/>
      <c r="M149" s="1"/>
      <c r="O149" s="1"/>
      <c r="P149" s="35">
        <v>10</v>
      </c>
      <c r="Q149" s="36"/>
      <c r="R149" s="1"/>
    </row>
    <row r="150" spans="1:18" ht="12.75" customHeight="1" x14ac:dyDescent="0.2">
      <c r="A150" s="46" t="s">
        <v>71</v>
      </c>
      <c r="J150" s="2">
        <v>3</v>
      </c>
      <c r="K150" s="225">
        <v>1</v>
      </c>
      <c r="L150" s="1"/>
      <c r="M150" s="1"/>
      <c r="O150" s="1"/>
      <c r="P150" s="35">
        <v>3</v>
      </c>
      <c r="Q150" s="36"/>
      <c r="R150" s="1"/>
    </row>
    <row r="151" spans="1:18" ht="12.75" customHeight="1" x14ac:dyDescent="0.2">
      <c r="A151" s="46" t="s">
        <v>79</v>
      </c>
      <c r="I151" s="2">
        <v>1</v>
      </c>
      <c r="K151" s="225"/>
      <c r="L151" s="1"/>
      <c r="M151" s="1"/>
      <c r="O151" s="1"/>
      <c r="P151" s="35"/>
      <c r="Q151" s="36"/>
      <c r="R151" s="1"/>
    </row>
    <row r="152" spans="1:18" ht="12.75" customHeight="1" x14ac:dyDescent="0.2">
      <c r="K152" s="221">
        <f>SUM(K146:K150)</f>
        <v>91</v>
      </c>
      <c r="L152" s="1">
        <f>K146/B138</f>
        <v>0.53521126760563376</v>
      </c>
      <c r="M152" s="1">
        <f>K152/B138</f>
        <v>0.64084507042253525</v>
      </c>
      <c r="N152" s="1">
        <f>M152-L152</f>
        <v>0.10563380281690149</v>
      </c>
      <c r="O152" s="1"/>
    </row>
    <row r="153" spans="1:18" ht="12.75" customHeight="1" x14ac:dyDescent="0.3">
      <c r="A153" s="61" t="s">
        <v>80</v>
      </c>
      <c r="L153" s="1"/>
      <c r="M153" s="1"/>
      <c r="O153" s="1"/>
    </row>
    <row r="154" spans="1:18" ht="38.25" customHeight="1" x14ac:dyDescent="0.2">
      <c r="B154" s="306" t="s">
        <v>3</v>
      </c>
      <c r="C154" s="307"/>
      <c r="D154" s="307"/>
      <c r="E154" s="307"/>
      <c r="F154" s="307"/>
      <c r="G154" s="307"/>
      <c r="H154" s="307"/>
      <c r="I154" s="307"/>
      <c r="J154" s="307"/>
      <c r="L154" s="10" t="s">
        <v>11</v>
      </c>
      <c r="M154" s="10" t="s">
        <v>12</v>
      </c>
      <c r="N154" s="11" t="s">
        <v>13</v>
      </c>
      <c r="O154" s="10" t="s">
        <v>14</v>
      </c>
      <c r="P154" s="12" t="s">
        <v>15</v>
      </c>
      <c r="Q154" s="12" t="s">
        <v>16</v>
      </c>
      <c r="R154" s="13" t="s">
        <v>17</v>
      </c>
    </row>
    <row r="155" spans="1:18" ht="12.75" customHeight="1" x14ac:dyDescent="0.2">
      <c r="A155" s="15" t="s">
        <v>18</v>
      </c>
      <c r="B155" s="16">
        <v>1</v>
      </c>
      <c r="C155" s="16">
        <v>2</v>
      </c>
      <c r="D155" s="16">
        <v>3</v>
      </c>
      <c r="E155" s="16">
        <v>4</v>
      </c>
      <c r="F155" s="16">
        <v>5</v>
      </c>
      <c r="G155" s="16">
        <v>6</v>
      </c>
      <c r="H155" s="16">
        <v>7</v>
      </c>
      <c r="I155" s="16">
        <v>8</v>
      </c>
      <c r="J155" s="16">
        <v>9</v>
      </c>
      <c r="K155" s="288" t="s">
        <v>19</v>
      </c>
      <c r="L155" s="21"/>
      <c r="M155" s="21"/>
      <c r="N155" s="22"/>
      <c r="O155" s="23"/>
      <c r="P155" s="24"/>
      <c r="Q155" s="24"/>
      <c r="R155" s="1"/>
    </row>
    <row r="156" spans="1:18" ht="12.75" customHeight="1" x14ac:dyDescent="0.2">
      <c r="A156" s="46" t="s">
        <v>50</v>
      </c>
      <c r="B156" s="25">
        <v>93</v>
      </c>
      <c r="C156" s="25"/>
      <c r="D156" s="25"/>
      <c r="E156" s="25"/>
      <c r="F156" s="25"/>
      <c r="G156" s="25"/>
      <c r="H156" s="25"/>
      <c r="I156" s="25"/>
      <c r="J156" s="25"/>
      <c r="K156" s="224"/>
      <c r="L156" s="21"/>
      <c r="M156" s="21"/>
      <c r="N156" s="22"/>
      <c r="O156" s="23"/>
      <c r="P156" s="29">
        <f>B156</f>
        <v>93</v>
      </c>
      <c r="Q156" s="24"/>
      <c r="R156" s="1"/>
    </row>
    <row r="157" spans="1:18" ht="12.75" customHeight="1" x14ac:dyDescent="0.2">
      <c r="A157" s="46" t="s">
        <v>51</v>
      </c>
      <c r="C157" s="2">
        <v>68</v>
      </c>
      <c r="K157" s="224"/>
      <c r="L157" s="1"/>
      <c r="M157" s="1"/>
      <c r="O157" s="23">
        <f>C157/B156</f>
        <v>0.73118279569892475</v>
      </c>
      <c r="P157" s="35">
        <v>68</v>
      </c>
      <c r="Q157" s="36">
        <f t="shared" ref="Q157:Q164" si="40">P157/P156</f>
        <v>0.73118279569892475</v>
      </c>
      <c r="R157" s="1">
        <f t="shared" ref="R157:R164" si="41">100%-Q157</f>
        <v>0.26881720430107525</v>
      </c>
    </row>
    <row r="158" spans="1:18" ht="12.75" customHeight="1" x14ac:dyDescent="0.2">
      <c r="A158" s="46" t="s">
        <v>52</v>
      </c>
      <c r="D158" s="2">
        <v>57</v>
      </c>
      <c r="K158" s="224"/>
      <c r="L158" s="1"/>
      <c r="M158" s="1"/>
      <c r="O158" s="1">
        <f>D158/C157</f>
        <v>0.83823529411764708</v>
      </c>
      <c r="P158" s="35">
        <v>66</v>
      </c>
      <c r="Q158" s="36">
        <f t="shared" si="40"/>
        <v>0.97058823529411764</v>
      </c>
      <c r="R158" s="1">
        <f t="shared" si="41"/>
        <v>2.9411764705882359E-2</v>
      </c>
    </row>
    <row r="159" spans="1:18" ht="12.75" customHeight="1" x14ac:dyDescent="0.2">
      <c r="A159" s="46" t="s">
        <v>53</v>
      </c>
      <c r="E159" s="2">
        <v>41</v>
      </c>
      <c r="K159" s="224"/>
      <c r="L159" s="1"/>
      <c r="M159" s="1"/>
      <c r="O159" s="1">
        <f>E159/D158</f>
        <v>0.7192982456140351</v>
      </c>
      <c r="P159" s="35">
        <v>62</v>
      </c>
      <c r="Q159" s="36">
        <f t="shared" si="40"/>
        <v>0.93939393939393945</v>
      </c>
      <c r="R159" s="1">
        <f t="shared" si="41"/>
        <v>6.0606060606060552E-2</v>
      </c>
    </row>
    <row r="160" spans="1:18" ht="12.75" customHeight="1" x14ac:dyDescent="0.2">
      <c r="A160" s="46" t="s">
        <v>54</v>
      </c>
      <c r="F160" s="2">
        <v>38</v>
      </c>
      <c r="K160" s="224"/>
      <c r="L160" s="1"/>
      <c r="M160" s="1"/>
      <c r="O160" s="1">
        <f>F160/E159</f>
        <v>0.92682926829268297</v>
      </c>
      <c r="P160" s="35">
        <v>52</v>
      </c>
      <c r="Q160" s="36">
        <f t="shared" si="40"/>
        <v>0.83870967741935487</v>
      </c>
      <c r="R160" s="1">
        <f t="shared" si="41"/>
        <v>0.16129032258064513</v>
      </c>
    </row>
    <row r="161" spans="1:18" ht="12.75" customHeight="1" x14ac:dyDescent="0.2">
      <c r="A161" s="46" t="s">
        <v>55</v>
      </c>
      <c r="G161" s="2">
        <v>34</v>
      </c>
      <c r="K161" s="224"/>
      <c r="L161" s="1"/>
      <c r="M161" s="1"/>
      <c r="O161" s="1">
        <f>G161/F160</f>
        <v>0.89473684210526316</v>
      </c>
      <c r="P161" s="35">
        <v>48</v>
      </c>
      <c r="Q161" s="36">
        <f t="shared" si="40"/>
        <v>0.92307692307692313</v>
      </c>
      <c r="R161" s="1">
        <f t="shared" si="41"/>
        <v>7.6923076923076872E-2</v>
      </c>
    </row>
    <row r="162" spans="1:18" ht="12.75" customHeight="1" x14ac:dyDescent="0.2">
      <c r="A162" s="46" t="s">
        <v>56</v>
      </c>
      <c r="H162" s="2">
        <v>32</v>
      </c>
      <c r="K162" s="224"/>
      <c r="L162" s="1"/>
      <c r="M162" s="1"/>
      <c r="O162" s="1">
        <f>H162/G161</f>
        <v>0.94117647058823528</v>
      </c>
      <c r="P162" s="35">
        <v>47</v>
      </c>
      <c r="Q162" s="36">
        <f t="shared" si="40"/>
        <v>0.97916666666666663</v>
      </c>
      <c r="R162" s="1">
        <f t="shared" si="41"/>
        <v>2.083333333333337E-2</v>
      </c>
    </row>
    <row r="163" spans="1:18" ht="12.75" customHeight="1" x14ac:dyDescent="0.2">
      <c r="A163" s="46" t="s">
        <v>57</v>
      </c>
      <c r="I163" s="2">
        <v>31</v>
      </c>
      <c r="K163" s="224"/>
      <c r="L163" s="1"/>
      <c r="M163" s="1"/>
      <c r="O163" s="1">
        <f>I163/H162</f>
        <v>0.96875</v>
      </c>
      <c r="P163" s="35">
        <v>47</v>
      </c>
      <c r="Q163" s="36">
        <f t="shared" si="40"/>
        <v>1</v>
      </c>
      <c r="R163" s="1">
        <f t="shared" si="41"/>
        <v>0</v>
      </c>
    </row>
    <row r="164" spans="1:18" ht="12.75" customHeight="1" x14ac:dyDescent="0.2">
      <c r="A164" s="46" t="s">
        <v>58</v>
      </c>
      <c r="J164" s="2">
        <v>31</v>
      </c>
      <c r="K164" s="225">
        <v>30</v>
      </c>
      <c r="L164" s="1"/>
      <c r="M164" s="1"/>
      <c r="O164" s="1">
        <f>J164/I163</f>
        <v>1</v>
      </c>
      <c r="P164" s="35">
        <v>47</v>
      </c>
      <c r="Q164" s="36">
        <f t="shared" si="40"/>
        <v>1</v>
      </c>
      <c r="R164" s="1">
        <f t="shared" si="41"/>
        <v>0</v>
      </c>
    </row>
    <row r="165" spans="1:18" ht="12.75" customHeight="1" x14ac:dyDescent="0.2">
      <c r="A165" s="46" t="s">
        <v>59</v>
      </c>
      <c r="J165" s="2">
        <v>12</v>
      </c>
      <c r="K165" s="225">
        <v>5</v>
      </c>
      <c r="L165" s="1"/>
      <c r="M165" s="1"/>
      <c r="O165" s="1"/>
      <c r="P165" s="35">
        <v>15</v>
      </c>
      <c r="Q165" s="36"/>
      <c r="R165" s="1"/>
    </row>
    <row r="166" spans="1:18" ht="12.75" customHeight="1" x14ac:dyDescent="0.2">
      <c r="A166" s="46" t="s">
        <v>70</v>
      </c>
      <c r="J166" s="2">
        <v>2</v>
      </c>
      <c r="K166" s="225">
        <v>1</v>
      </c>
      <c r="L166" s="1"/>
      <c r="M166" s="1"/>
      <c r="O166" s="1"/>
      <c r="P166" s="35">
        <v>10</v>
      </c>
      <c r="Q166" s="36"/>
      <c r="R166" s="1"/>
    </row>
    <row r="167" spans="1:18" ht="12.75" customHeight="1" x14ac:dyDescent="0.2">
      <c r="A167" s="46" t="s">
        <v>71</v>
      </c>
      <c r="J167" s="2">
        <v>4</v>
      </c>
      <c r="K167" s="225"/>
      <c r="L167" s="1"/>
      <c r="M167" s="1"/>
      <c r="O167" s="1"/>
      <c r="P167" s="35">
        <v>6</v>
      </c>
      <c r="Q167" s="36"/>
      <c r="R167" s="1"/>
    </row>
    <row r="168" spans="1:18" ht="12.75" customHeight="1" x14ac:dyDescent="0.2">
      <c r="A168" s="46" t="s">
        <v>79</v>
      </c>
      <c r="J168" s="2">
        <v>1</v>
      </c>
      <c r="K168" s="225"/>
      <c r="L168" s="1"/>
      <c r="M168" s="1"/>
      <c r="O168" s="1"/>
      <c r="P168" s="35">
        <v>2</v>
      </c>
      <c r="Q168" s="36"/>
      <c r="R168" s="1"/>
    </row>
    <row r="169" spans="1:18" ht="12.75" customHeight="1" x14ac:dyDescent="0.2">
      <c r="A169" s="46" t="s">
        <v>82</v>
      </c>
      <c r="J169" s="2">
        <v>1</v>
      </c>
      <c r="K169" s="225"/>
      <c r="L169" s="1"/>
      <c r="M169" s="1"/>
      <c r="O169" s="1"/>
      <c r="P169" s="35">
        <v>1</v>
      </c>
      <c r="Q169" s="36"/>
      <c r="R169" s="1"/>
    </row>
    <row r="170" spans="1:18" ht="12.75" customHeight="1" x14ac:dyDescent="0.2">
      <c r="A170" s="46" t="s">
        <v>83</v>
      </c>
      <c r="J170" s="2">
        <v>1</v>
      </c>
      <c r="K170" s="225"/>
      <c r="L170" s="1"/>
      <c r="M170" s="1"/>
      <c r="O170" s="1"/>
      <c r="P170" s="35">
        <v>1</v>
      </c>
      <c r="Q170" s="36"/>
      <c r="R170" s="1"/>
    </row>
    <row r="171" spans="1:18" ht="12.75" customHeight="1" x14ac:dyDescent="0.2">
      <c r="K171" s="221">
        <f>SUM(K164:K166)</f>
        <v>36</v>
      </c>
      <c r="L171" s="1">
        <f>K164/B156</f>
        <v>0.32258064516129031</v>
      </c>
      <c r="M171" s="1">
        <f>K171/B156</f>
        <v>0.38709677419354838</v>
      </c>
      <c r="N171" s="1">
        <f>M171-L171</f>
        <v>6.4516129032258063E-2</v>
      </c>
      <c r="O171" s="1"/>
    </row>
    <row r="172" spans="1:18" ht="12.75" customHeight="1" x14ac:dyDescent="0.3">
      <c r="A172" s="61" t="s">
        <v>81</v>
      </c>
      <c r="L172" s="1"/>
      <c r="M172" s="1"/>
      <c r="O172" s="1"/>
    </row>
    <row r="173" spans="1:18" ht="38.25" customHeight="1" x14ac:dyDescent="0.2">
      <c r="B173" s="306" t="s">
        <v>3</v>
      </c>
      <c r="C173" s="307"/>
      <c r="D173" s="307"/>
      <c r="E173" s="307"/>
      <c r="F173" s="307"/>
      <c r="G173" s="307"/>
      <c r="H173" s="307"/>
      <c r="I173" s="307"/>
      <c r="J173" s="307"/>
      <c r="L173" s="10" t="s">
        <v>11</v>
      </c>
      <c r="M173" s="10" t="s">
        <v>12</v>
      </c>
      <c r="N173" s="11" t="s">
        <v>13</v>
      </c>
      <c r="O173" s="10" t="s">
        <v>14</v>
      </c>
      <c r="P173" s="12" t="s">
        <v>15</v>
      </c>
      <c r="Q173" s="12" t="s">
        <v>16</v>
      </c>
      <c r="R173" s="13" t="s">
        <v>17</v>
      </c>
    </row>
    <row r="174" spans="1:18" ht="12.75" customHeight="1" x14ac:dyDescent="0.2">
      <c r="A174" s="15" t="s">
        <v>18</v>
      </c>
      <c r="B174" s="16">
        <v>1</v>
      </c>
      <c r="C174" s="16">
        <v>2</v>
      </c>
      <c r="D174" s="16">
        <v>3</v>
      </c>
      <c r="E174" s="16">
        <v>4</v>
      </c>
      <c r="F174" s="16">
        <v>5</v>
      </c>
      <c r="G174" s="16">
        <v>6</v>
      </c>
      <c r="H174" s="16">
        <v>7</v>
      </c>
      <c r="I174" s="16">
        <v>8</v>
      </c>
      <c r="J174" s="16">
        <v>9</v>
      </c>
      <c r="K174" s="288" t="s">
        <v>19</v>
      </c>
      <c r="L174" s="21"/>
      <c r="M174" s="21"/>
      <c r="N174" s="22"/>
      <c r="O174" s="23"/>
      <c r="P174" s="24"/>
      <c r="Q174" s="24"/>
      <c r="R174" s="1"/>
    </row>
    <row r="175" spans="1:18" ht="12.75" customHeight="1" x14ac:dyDescent="0.2">
      <c r="A175" s="46" t="s">
        <v>51</v>
      </c>
      <c r="B175" s="25">
        <v>93</v>
      </c>
      <c r="C175" s="25"/>
      <c r="D175" s="25"/>
      <c r="E175" s="25"/>
      <c r="F175" s="25"/>
      <c r="G175" s="25"/>
      <c r="H175" s="25"/>
      <c r="I175" s="25"/>
      <c r="J175" s="25"/>
      <c r="K175" s="224"/>
      <c r="L175" s="21"/>
      <c r="M175" s="21"/>
      <c r="N175" s="22"/>
      <c r="O175" s="23"/>
      <c r="P175" s="29">
        <f>B175</f>
        <v>93</v>
      </c>
      <c r="Q175" s="24"/>
      <c r="R175" s="1"/>
    </row>
    <row r="176" spans="1:18" ht="12.75" customHeight="1" x14ac:dyDescent="0.2">
      <c r="A176" s="46" t="s">
        <v>52</v>
      </c>
      <c r="C176" s="2">
        <v>86</v>
      </c>
      <c r="K176" s="224"/>
      <c r="L176" s="1"/>
      <c r="M176" s="1"/>
      <c r="O176" s="23">
        <f>C176/B175</f>
        <v>0.92473118279569888</v>
      </c>
      <c r="P176" s="35">
        <v>87</v>
      </c>
      <c r="Q176" s="36">
        <f t="shared" ref="Q176:Q183" si="42">P176/P175</f>
        <v>0.93548387096774188</v>
      </c>
      <c r="R176" s="1">
        <f t="shared" ref="R176:R183" si="43">100%-Q176</f>
        <v>6.4516129032258118E-2</v>
      </c>
    </row>
    <row r="177" spans="1:26" ht="12.75" customHeight="1" x14ac:dyDescent="0.2">
      <c r="A177" s="46" t="s">
        <v>53</v>
      </c>
      <c r="D177" s="2">
        <v>77</v>
      </c>
      <c r="K177" s="224"/>
      <c r="L177" s="1"/>
      <c r="M177" s="1"/>
      <c r="O177" s="1">
        <f>D177/C176</f>
        <v>0.89534883720930236</v>
      </c>
      <c r="P177" s="35">
        <v>84</v>
      </c>
      <c r="Q177" s="36">
        <f t="shared" si="42"/>
        <v>0.96551724137931039</v>
      </c>
      <c r="R177" s="1">
        <f t="shared" si="43"/>
        <v>3.4482758620689613E-2</v>
      </c>
    </row>
    <row r="178" spans="1:26" ht="12.75" customHeight="1" x14ac:dyDescent="0.2">
      <c r="A178" s="46" t="s">
        <v>54</v>
      </c>
      <c r="E178" s="2">
        <v>65</v>
      </c>
      <c r="K178" s="224"/>
      <c r="L178" s="1"/>
      <c r="M178" s="1"/>
      <c r="O178" s="1">
        <f>E178/D177</f>
        <v>0.8441558441558441</v>
      </c>
      <c r="P178" s="35">
        <v>83</v>
      </c>
      <c r="Q178" s="36">
        <f t="shared" si="42"/>
        <v>0.98809523809523814</v>
      </c>
      <c r="R178" s="1">
        <f t="shared" si="43"/>
        <v>1.1904761904761862E-2</v>
      </c>
    </row>
    <row r="179" spans="1:26" ht="12.75" customHeight="1" x14ac:dyDescent="0.2">
      <c r="A179" s="46" t="s">
        <v>55</v>
      </c>
      <c r="F179" s="2">
        <v>65</v>
      </c>
      <c r="K179" s="224"/>
      <c r="L179" s="1"/>
      <c r="M179" s="1"/>
      <c r="O179" s="1">
        <f>F179/E178</f>
        <v>1</v>
      </c>
      <c r="P179" s="35">
        <v>81</v>
      </c>
      <c r="Q179" s="36">
        <f t="shared" si="42"/>
        <v>0.97590361445783136</v>
      </c>
      <c r="R179" s="1">
        <f t="shared" si="43"/>
        <v>2.4096385542168641E-2</v>
      </c>
    </row>
    <row r="180" spans="1:26" ht="12.75" customHeight="1" x14ac:dyDescent="0.2">
      <c r="A180" s="46" t="s">
        <v>56</v>
      </c>
      <c r="G180" s="2">
        <v>63</v>
      </c>
      <c r="K180" s="224"/>
      <c r="L180" s="1"/>
      <c r="M180" s="1"/>
      <c r="O180" s="1">
        <f>G180/F179</f>
        <v>0.96923076923076923</v>
      </c>
      <c r="P180" s="35">
        <v>80</v>
      </c>
      <c r="Q180" s="36">
        <f t="shared" si="42"/>
        <v>0.98765432098765427</v>
      </c>
      <c r="R180" s="1">
        <f t="shared" si="43"/>
        <v>1.2345679012345734E-2</v>
      </c>
    </row>
    <row r="181" spans="1:26" ht="12.75" customHeight="1" x14ac:dyDescent="0.2">
      <c r="A181" s="46" t="s">
        <v>57</v>
      </c>
      <c r="H181" s="2">
        <v>60</v>
      </c>
      <c r="K181" s="224"/>
      <c r="L181" s="1"/>
      <c r="M181" s="1"/>
      <c r="O181" s="1">
        <f>H181/G180</f>
        <v>0.95238095238095233</v>
      </c>
      <c r="P181" s="35">
        <v>77</v>
      </c>
      <c r="Q181" s="36">
        <f t="shared" si="42"/>
        <v>0.96250000000000002</v>
      </c>
      <c r="R181" s="1">
        <f t="shared" si="43"/>
        <v>3.7499999999999978E-2</v>
      </c>
    </row>
    <row r="182" spans="1:26" ht="12.75" customHeight="1" x14ac:dyDescent="0.2">
      <c r="A182" s="46" t="s">
        <v>58</v>
      </c>
      <c r="I182" s="2">
        <v>60</v>
      </c>
      <c r="K182" s="225"/>
      <c r="L182" s="1"/>
      <c r="M182" s="1"/>
      <c r="O182" s="1">
        <f>I182/H181</f>
        <v>1</v>
      </c>
      <c r="P182" s="35">
        <v>74</v>
      </c>
      <c r="Q182" s="36">
        <f t="shared" si="42"/>
        <v>0.96103896103896103</v>
      </c>
      <c r="R182" s="1">
        <f t="shared" si="43"/>
        <v>3.8961038961038974E-2</v>
      </c>
    </row>
    <row r="183" spans="1:26" ht="12.75" customHeight="1" x14ac:dyDescent="0.2">
      <c r="A183" s="46" t="s">
        <v>59</v>
      </c>
      <c r="J183" s="2">
        <v>59</v>
      </c>
      <c r="K183" s="225">
        <v>52</v>
      </c>
      <c r="L183" s="1"/>
      <c r="M183" s="1"/>
      <c r="O183" s="1">
        <f>J183/I182</f>
        <v>0.98333333333333328</v>
      </c>
      <c r="P183" s="35">
        <v>75</v>
      </c>
      <c r="Q183" s="36">
        <f t="shared" si="42"/>
        <v>1.0135135135135136</v>
      </c>
      <c r="R183" s="1">
        <f t="shared" si="43"/>
        <v>-1.3513513513513598E-2</v>
      </c>
    </row>
    <row r="184" spans="1:26" ht="12.75" customHeight="1" x14ac:dyDescent="0.2">
      <c r="A184" s="46" t="s">
        <v>70</v>
      </c>
      <c r="J184" s="2">
        <v>15</v>
      </c>
      <c r="K184" s="225">
        <v>12</v>
      </c>
      <c r="L184" s="1"/>
      <c r="M184" s="1"/>
      <c r="O184" s="1"/>
      <c r="P184" s="35">
        <v>19</v>
      </c>
      <c r="Q184" s="36"/>
      <c r="R184" s="1"/>
    </row>
    <row r="185" spans="1:26" ht="12.75" customHeight="1" x14ac:dyDescent="0.2">
      <c r="A185" s="46" t="s">
        <v>71</v>
      </c>
      <c r="J185" s="2">
        <v>4</v>
      </c>
      <c r="K185" s="225">
        <v>1</v>
      </c>
      <c r="L185" s="1"/>
      <c r="M185" s="1"/>
      <c r="O185" s="1"/>
      <c r="P185" s="35">
        <v>6</v>
      </c>
      <c r="Q185" s="36"/>
      <c r="R185" s="1"/>
    </row>
    <row r="186" spans="1:26" ht="12.75" customHeight="1" x14ac:dyDescent="0.2">
      <c r="A186" s="46" t="s">
        <v>79</v>
      </c>
      <c r="J186" s="2">
        <v>2</v>
      </c>
      <c r="K186" s="225">
        <v>4</v>
      </c>
      <c r="L186" s="1"/>
      <c r="M186" s="1"/>
      <c r="O186" s="1"/>
      <c r="P186" s="35">
        <v>2</v>
      </c>
      <c r="Q186" s="36"/>
      <c r="R186" s="1"/>
    </row>
    <row r="187" spans="1:26" ht="12.75" customHeight="1" x14ac:dyDescent="0.2">
      <c r="A187" s="46" t="s">
        <v>82</v>
      </c>
      <c r="K187" s="225"/>
      <c r="L187" s="1"/>
      <c r="M187" s="1"/>
      <c r="O187" s="1"/>
      <c r="P187" s="35"/>
      <c r="Q187" s="36"/>
      <c r="R187" s="1"/>
    </row>
    <row r="188" spans="1:26" ht="12.75" customHeight="1" x14ac:dyDescent="0.2">
      <c r="K188" s="221">
        <f>SUM(K183:K186)</f>
        <v>69</v>
      </c>
      <c r="L188" s="1">
        <f>K183/B175</f>
        <v>0.55913978494623651</v>
      </c>
      <c r="M188" s="1">
        <f>K188/B175</f>
        <v>0.74193548387096775</v>
      </c>
      <c r="N188" s="1">
        <f>M188-L188</f>
        <v>0.18279569892473124</v>
      </c>
      <c r="O188" s="1"/>
    </row>
    <row r="189" spans="1:26" ht="12.75" customHeight="1" x14ac:dyDescent="0.3">
      <c r="A189" s="61" t="s">
        <v>84</v>
      </c>
      <c r="L189" s="1"/>
      <c r="M189" s="1"/>
      <c r="O189" s="1"/>
      <c r="Z189" s="3" t="s">
        <v>145</v>
      </c>
    </row>
    <row r="190" spans="1:26" ht="38.25" customHeight="1" x14ac:dyDescent="0.2">
      <c r="B190" s="306" t="s">
        <v>3</v>
      </c>
      <c r="C190" s="307"/>
      <c r="D190" s="307"/>
      <c r="E190" s="307"/>
      <c r="F190" s="307"/>
      <c r="G190" s="307"/>
      <c r="H190" s="307"/>
      <c r="I190" s="307"/>
      <c r="J190" s="307"/>
      <c r="L190" s="13" t="s">
        <v>11</v>
      </c>
      <c r="M190" s="13" t="s">
        <v>12</v>
      </c>
      <c r="N190" s="143" t="s">
        <v>13</v>
      </c>
      <c r="O190" s="13" t="s">
        <v>14</v>
      </c>
      <c r="P190" s="12" t="s">
        <v>15</v>
      </c>
      <c r="Q190" s="12" t="s">
        <v>16</v>
      </c>
      <c r="R190" s="13" t="s">
        <v>17</v>
      </c>
    </row>
    <row r="191" spans="1:26" ht="12.75" customHeight="1" x14ac:dyDescent="0.2">
      <c r="A191" s="168" t="s">
        <v>18</v>
      </c>
      <c r="B191" s="169">
        <v>1</v>
      </c>
      <c r="C191" s="169">
        <v>2</v>
      </c>
      <c r="D191" s="169">
        <v>3</v>
      </c>
      <c r="E191" s="169">
        <v>4</v>
      </c>
      <c r="F191" s="169">
        <v>5</v>
      </c>
      <c r="G191" s="169">
        <v>6</v>
      </c>
      <c r="H191" s="169">
        <v>7</v>
      </c>
      <c r="I191" s="169">
        <v>8</v>
      </c>
      <c r="J191" s="169">
        <v>9</v>
      </c>
      <c r="K191" s="289" t="s">
        <v>19</v>
      </c>
      <c r="L191" s="1"/>
      <c r="M191" s="1"/>
      <c r="O191" s="1"/>
      <c r="P191" s="24"/>
      <c r="Q191" s="24"/>
      <c r="R191" s="1"/>
    </row>
    <row r="192" spans="1:26" ht="12.75" customHeight="1" x14ac:dyDescent="0.2">
      <c r="A192" s="46" t="s">
        <v>52</v>
      </c>
      <c r="B192" s="2">
        <v>70</v>
      </c>
      <c r="K192" s="225"/>
      <c r="L192" s="1"/>
      <c r="M192" s="1"/>
      <c r="O192" s="1"/>
      <c r="P192" s="29">
        <f>B192</f>
        <v>70</v>
      </c>
      <c r="Q192" s="24"/>
      <c r="R192" s="1"/>
    </row>
    <row r="193" spans="1:18" ht="12.75" customHeight="1" x14ac:dyDescent="0.2">
      <c r="A193" s="46" t="s">
        <v>53</v>
      </c>
      <c r="C193" s="2">
        <v>59</v>
      </c>
      <c r="K193" s="225"/>
      <c r="L193" s="1"/>
      <c r="M193" s="1"/>
      <c r="N193" s="1"/>
      <c r="O193" s="1">
        <f>C193/B192</f>
        <v>0.84285714285714286</v>
      </c>
      <c r="P193" s="35">
        <v>60</v>
      </c>
      <c r="Q193" s="36">
        <f t="shared" ref="Q193:Q200" si="44">P193/P192</f>
        <v>0.8571428571428571</v>
      </c>
      <c r="R193" s="1">
        <f t="shared" ref="R193:R200" si="45">100%-Q193</f>
        <v>0.1428571428571429</v>
      </c>
    </row>
    <row r="194" spans="1:18" ht="12.75" customHeight="1" x14ac:dyDescent="0.2">
      <c r="A194" s="46" t="s">
        <v>54</v>
      </c>
      <c r="D194" s="2">
        <v>50</v>
      </c>
      <c r="K194" s="225"/>
      <c r="O194" s="1">
        <f>D194/C193</f>
        <v>0.84745762711864403</v>
      </c>
      <c r="P194" s="35">
        <v>56</v>
      </c>
      <c r="Q194" s="36">
        <f t="shared" si="44"/>
        <v>0.93333333333333335</v>
      </c>
      <c r="R194" s="1">
        <f t="shared" si="45"/>
        <v>6.6666666666666652E-2</v>
      </c>
    </row>
    <row r="195" spans="1:18" ht="12.75" customHeight="1" x14ac:dyDescent="0.2">
      <c r="A195" s="46" t="s">
        <v>55</v>
      </c>
      <c r="E195" s="2">
        <v>38</v>
      </c>
      <c r="K195" s="225"/>
      <c r="L195" s="1"/>
      <c r="M195" s="1"/>
      <c r="O195" s="1">
        <f>E195/D194</f>
        <v>0.76</v>
      </c>
      <c r="P195" s="35">
        <v>49</v>
      </c>
      <c r="Q195" s="36">
        <f t="shared" si="44"/>
        <v>0.875</v>
      </c>
      <c r="R195" s="1">
        <f t="shared" si="45"/>
        <v>0.125</v>
      </c>
    </row>
    <row r="196" spans="1:18" ht="12.75" customHeight="1" x14ac:dyDescent="0.2">
      <c r="A196" s="46" t="s">
        <v>56</v>
      </c>
      <c r="F196" s="2">
        <v>37</v>
      </c>
      <c r="K196" s="225"/>
      <c r="L196" s="1"/>
      <c r="M196" s="1"/>
      <c r="O196" s="1">
        <f>F196/E195</f>
        <v>0.97368421052631582</v>
      </c>
      <c r="P196" s="35">
        <v>49</v>
      </c>
      <c r="Q196" s="36">
        <f t="shared" si="44"/>
        <v>1</v>
      </c>
      <c r="R196" s="1">
        <f t="shared" si="45"/>
        <v>0</v>
      </c>
    </row>
    <row r="197" spans="1:18" ht="12.75" customHeight="1" x14ac:dyDescent="0.2">
      <c r="A197" s="46" t="s">
        <v>57</v>
      </c>
      <c r="G197" s="2">
        <v>34</v>
      </c>
      <c r="K197" s="225"/>
      <c r="L197" s="1"/>
      <c r="M197" s="1"/>
      <c r="O197" s="1">
        <f>G197/F196</f>
        <v>0.91891891891891897</v>
      </c>
      <c r="P197" s="35">
        <v>49</v>
      </c>
      <c r="Q197" s="36">
        <f t="shared" si="44"/>
        <v>1</v>
      </c>
      <c r="R197" s="1">
        <f t="shared" si="45"/>
        <v>0</v>
      </c>
    </row>
    <row r="198" spans="1:18" ht="12.75" customHeight="1" x14ac:dyDescent="0.2">
      <c r="A198" s="46" t="s">
        <v>58</v>
      </c>
      <c r="H198" s="2">
        <v>34</v>
      </c>
      <c r="K198" s="225"/>
      <c r="L198" s="1"/>
      <c r="M198" s="1"/>
      <c r="O198" s="1">
        <f>H198/G197</f>
        <v>1</v>
      </c>
      <c r="P198" s="35">
        <v>46</v>
      </c>
      <c r="Q198" s="36">
        <f t="shared" si="44"/>
        <v>0.93877551020408168</v>
      </c>
      <c r="R198" s="1">
        <f t="shared" si="45"/>
        <v>6.1224489795918324E-2</v>
      </c>
    </row>
    <row r="199" spans="1:18" ht="12.75" customHeight="1" x14ac:dyDescent="0.2">
      <c r="A199" s="46" t="s">
        <v>59</v>
      </c>
      <c r="I199" s="2">
        <v>34</v>
      </c>
      <c r="K199" s="225"/>
      <c r="L199" s="1"/>
      <c r="M199" s="1"/>
      <c r="O199" s="1">
        <f>I199/H198</f>
        <v>1</v>
      </c>
      <c r="P199" s="35">
        <v>46</v>
      </c>
      <c r="Q199" s="36">
        <f t="shared" si="44"/>
        <v>1</v>
      </c>
      <c r="R199" s="1">
        <f t="shared" si="45"/>
        <v>0</v>
      </c>
    </row>
    <row r="200" spans="1:18" ht="12.75" customHeight="1" x14ac:dyDescent="0.2">
      <c r="A200" s="46" t="s">
        <v>70</v>
      </c>
      <c r="J200" s="2">
        <v>34</v>
      </c>
      <c r="K200" s="225">
        <v>32</v>
      </c>
      <c r="L200" s="1"/>
      <c r="M200" s="1"/>
      <c r="O200" s="1">
        <f>J200/I199</f>
        <v>1</v>
      </c>
      <c r="P200" s="35">
        <v>46</v>
      </c>
      <c r="Q200" s="36">
        <f t="shared" si="44"/>
        <v>1</v>
      </c>
      <c r="R200" s="1">
        <f t="shared" si="45"/>
        <v>0</v>
      </c>
    </row>
    <row r="201" spans="1:18" ht="12.75" customHeight="1" x14ac:dyDescent="0.2">
      <c r="A201" s="46" t="s">
        <v>71</v>
      </c>
      <c r="J201" s="2">
        <v>7</v>
      </c>
      <c r="K201" s="225">
        <v>5</v>
      </c>
      <c r="L201" s="1"/>
      <c r="M201" s="1"/>
      <c r="O201" s="1"/>
      <c r="P201" s="35">
        <v>14</v>
      </c>
      <c r="Q201" s="36"/>
      <c r="R201" s="1"/>
    </row>
    <row r="202" spans="1:18" ht="12.75" customHeight="1" x14ac:dyDescent="0.2">
      <c r="A202" s="46" t="s">
        <v>79</v>
      </c>
      <c r="J202" s="2">
        <v>4</v>
      </c>
      <c r="K202" s="225">
        <v>2</v>
      </c>
      <c r="L202" s="1"/>
      <c r="M202" s="1"/>
      <c r="O202" s="1"/>
      <c r="P202" s="35">
        <v>6</v>
      </c>
      <c r="Q202" s="36"/>
      <c r="R202" s="1"/>
    </row>
    <row r="203" spans="1:18" ht="12.75" customHeight="1" x14ac:dyDescent="0.2">
      <c r="A203" s="46" t="s">
        <v>82</v>
      </c>
      <c r="J203" s="2">
        <v>4</v>
      </c>
      <c r="K203" s="225">
        <v>1</v>
      </c>
      <c r="L203" s="1"/>
      <c r="M203" s="1"/>
      <c r="O203" s="1"/>
      <c r="P203" s="35">
        <v>4</v>
      </c>
      <c r="Q203" s="36"/>
      <c r="R203" s="1"/>
    </row>
    <row r="204" spans="1:18" ht="12.75" customHeight="1" x14ac:dyDescent="0.2">
      <c r="A204" s="46" t="s">
        <v>83</v>
      </c>
      <c r="J204" s="2">
        <v>1</v>
      </c>
      <c r="K204" s="225"/>
      <c r="L204" s="1"/>
      <c r="M204" s="1"/>
      <c r="O204" s="1"/>
      <c r="P204" s="35">
        <v>1</v>
      </c>
      <c r="Q204" s="36"/>
      <c r="R204" s="1"/>
    </row>
    <row r="205" spans="1:18" ht="12.75" customHeight="1" x14ac:dyDescent="0.2">
      <c r="A205" s="46" t="s">
        <v>85</v>
      </c>
      <c r="J205" s="2">
        <v>1</v>
      </c>
      <c r="K205" s="225"/>
      <c r="L205" s="1"/>
      <c r="M205" s="1"/>
      <c r="O205" s="1"/>
      <c r="P205" s="35">
        <v>1</v>
      </c>
      <c r="Q205" s="36"/>
      <c r="R205" s="1"/>
    </row>
    <row r="206" spans="1:18" ht="12.75" customHeight="1" x14ac:dyDescent="0.2">
      <c r="A206" s="46" t="s">
        <v>86</v>
      </c>
      <c r="J206" s="2">
        <v>1</v>
      </c>
      <c r="K206" s="225"/>
      <c r="L206" s="1"/>
      <c r="M206" s="1"/>
      <c r="O206" s="1"/>
      <c r="P206" s="35">
        <v>1</v>
      </c>
      <c r="Q206" s="36"/>
      <c r="R206" s="1"/>
    </row>
    <row r="207" spans="1:18" ht="12.75" customHeight="1" x14ac:dyDescent="0.2">
      <c r="K207" s="221">
        <f>SUM(K200:K203)</f>
        <v>40</v>
      </c>
      <c r="L207" s="1">
        <f>K200/B192</f>
        <v>0.45714285714285713</v>
      </c>
      <c r="M207" s="1">
        <f>K207/B192</f>
        <v>0.5714285714285714</v>
      </c>
      <c r="N207" s="1">
        <f>M207-L207</f>
        <v>0.11428571428571427</v>
      </c>
      <c r="O207" s="1"/>
    </row>
    <row r="208" spans="1:18" ht="12.75" customHeight="1" x14ac:dyDescent="0.3">
      <c r="A208" s="61" t="s">
        <v>87</v>
      </c>
      <c r="L208" s="1"/>
      <c r="M208" s="1"/>
      <c r="O208" s="1"/>
    </row>
    <row r="209" spans="1:18" ht="38.25" customHeight="1" x14ac:dyDescent="0.2">
      <c r="B209" s="306" t="s">
        <v>3</v>
      </c>
      <c r="C209" s="307"/>
      <c r="D209" s="307"/>
      <c r="E209" s="307"/>
      <c r="F209" s="307"/>
      <c r="G209" s="307"/>
      <c r="H209" s="307"/>
      <c r="I209" s="307"/>
      <c r="J209" s="307"/>
      <c r="L209" s="13" t="s">
        <v>11</v>
      </c>
      <c r="M209" s="13" t="s">
        <v>12</v>
      </c>
      <c r="N209" s="143" t="s">
        <v>13</v>
      </c>
      <c r="O209" s="13" t="s">
        <v>14</v>
      </c>
      <c r="P209" s="12" t="s">
        <v>15</v>
      </c>
      <c r="Q209" s="12" t="s">
        <v>16</v>
      </c>
      <c r="R209" s="13" t="s">
        <v>17</v>
      </c>
    </row>
    <row r="210" spans="1:18" ht="12.75" customHeight="1" x14ac:dyDescent="0.2">
      <c r="A210" s="168" t="s">
        <v>18</v>
      </c>
      <c r="B210" s="169">
        <v>1</v>
      </c>
      <c r="C210" s="169">
        <v>2</v>
      </c>
      <c r="D210" s="169">
        <v>3</v>
      </c>
      <c r="E210" s="169">
        <v>4</v>
      </c>
      <c r="F210" s="169">
        <v>5</v>
      </c>
      <c r="G210" s="169">
        <v>6</v>
      </c>
      <c r="H210" s="169">
        <v>7</v>
      </c>
      <c r="I210" s="169">
        <v>8</v>
      </c>
      <c r="J210" s="169">
        <v>9</v>
      </c>
      <c r="K210" s="289" t="s">
        <v>19</v>
      </c>
      <c r="L210" s="1"/>
      <c r="M210" s="1"/>
      <c r="O210" s="1"/>
      <c r="P210" s="24"/>
      <c r="Q210" s="24"/>
      <c r="R210" s="1"/>
    </row>
    <row r="211" spans="1:18" ht="12.75" customHeight="1" x14ac:dyDescent="0.2">
      <c r="A211" s="46" t="s">
        <v>53</v>
      </c>
      <c r="B211" s="2">
        <v>67</v>
      </c>
      <c r="K211" s="225"/>
      <c r="L211" s="1"/>
      <c r="M211" s="1"/>
      <c r="O211" s="1"/>
      <c r="P211" s="29">
        <f>B211</f>
        <v>67</v>
      </c>
      <c r="Q211" s="24"/>
      <c r="R211" s="1"/>
    </row>
    <row r="212" spans="1:18" ht="12.75" customHeight="1" x14ac:dyDescent="0.2">
      <c r="A212" s="46" t="s">
        <v>54</v>
      </c>
      <c r="C212" s="2">
        <v>56</v>
      </c>
      <c r="K212" s="225"/>
      <c r="L212" s="1"/>
      <c r="M212" s="1"/>
      <c r="N212" s="1"/>
      <c r="O212" s="1">
        <f>C212/B211</f>
        <v>0.83582089552238803</v>
      </c>
      <c r="P212" s="35">
        <v>56</v>
      </c>
      <c r="Q212" s="36">
        <f t="shared" ref="Q212:Q219" si="46">P212/P211</f>
        <v>0.83582089552238803</v>
      </c>
      <c r="R212" s="1">
        <f t="shared" ref="R212:R219" si="47">100%-Q212</f>
        <v>0.16417910447761197</v>
      </c>
    </row>
    <row r="213" spans="1:18" ht="12.75" customHeight="1" x14ac:dyDescent="0.2">
      <c r="A213" s="46" t="s">
        <v>55</v>
      </c>
      <c r="D213" s="2">
        <v>54</v>
      </c>
      <c r="K213" s="225"/>
      <c r="O213" s="1">
        <f>D213/C212</f>
        <v>0.9642857142857143</v>
      </c>
      <c r="P213" s="35">
        <v>55</v>
      </c>
      <c r="Q213" s="36">
        <f t="shared" si="46"/>
        <v>0.9821428571428571</v>
      </c>
      <c r="R213" s="1">
        <f t="shared" si="47"/>
        <v>1.7857142857142905E-2</v>
      </c>
    </row>
    <row r="214" spans="1:18" ht="12.75" customHeight="1" x14ac:dyDescent="0.2">
      <c r="A214" s="46" t="s">
        <v>56</v>
      </c>
      <c r="E214" s="2">
        <v>46</v>
      </c>
      <c r="K214" s="225"/>
      <c r="O214" s="1">
        <f>E214/D213</f>
        <v>0.85185185185185186</v>
      </c>
      <c r="P214" s="35">
        <v>50</v>
      </c>
      <c r="Q214" s="36">
        <f t="shared" si="46"/>
        <v>0.90909090909090906</v>
      </c>
      <c r="R214" s="1">
        <f t="shared" si="47"/>
        <v>9.0909090909090939E-2</v>
      </c>
    </row>
    <row r="215" spans="1:18" ht="12.75" customHeight="1" x14ac:dyDescent="0.2">
      <c r="A215" s="46" t="s">
        <v>57</v>
      </c>
      <c r="F215" s="2">
        <v>45</v>
      </c>
      <c r="K215" s="225"/>
      <c r="O215" s="1">
        <f>F215/E214</f>
        <v>0.97826086956521741</v>
      </c>
      <c r="P215" s="35">
        <v>47</v>
      </c>
      <c r="Q215" s="36">
        <f t="shared" si="46"/>
        <v>0.94</v>
      </c>
      <c r="R215" s="1">
        <f t="shared" si="47"/>
        <v>6.0000000000000053E-2</v>
      </c>
    </row>
    <row r="216" spans="1:18" ht="12.75" customHeight="1" x14ac:dyDescent="0.2">
      <c r="A216" s="46" t="s">
        <v>58</v>
      </c>
      <c r="G216" s="2">
        <v>45</v>
      </c>
      <c r="K216" s="225"/>
      <c r="O216" s="1">
        <f>G216/F215</f>
        <v>1</v>
      </c>
      <c r="P216" s="35">
        <v>47</v>
      </c>
      <c r="Q216" s="36">
        <f t="shared" si="46"/>
        <v>1</v>
      </c>
      <c r="R216" s="1">
        <f t="shared" si="47"/>
        <v>0</v>
      </c>
    </row>
    <row r="217" spans="1:18" ht="12.75" customHeight="1" x14ac:dyDescent="0.2">
      <c r="A217" s="46" t="s">
        <v>58</v>
      </c>
      <c r="H217" s="2">
        <v>44</v>
      </c>
      <c r="K217" s="225"/>
      <c r="O217" s="1">
        <f>H217/G216</f>
        <v>0.97777777777777775</v>
      </c>
      <c r="P217" s="35">
        <v>48</v>
      </c>
      <c r="Q217" s="36">
        <f t="shared" si="46"/>
        <v>1.0212765957446808</v>
      </c>
      <c r="R217" s="1">
        <f t="shared" si="47"/>
        <v>-2.1276595744680771E-2</v>
      </c>
    </row>
    <row r="218" spans="1:18" ht="12.75" customHeight="1" x14ac:dyDescent="0.2">
      <c r="A218" s="46" t="s">
        <v>70</v>
      </c>
      <c r="I218" s="2">
        <v>44</v>
      </c>
      <c r="K218" s="225"/>
      <c r="O218" s="1">
        <f>I218/H217</f>
        <v>1</v>
      </c>
      <c r="P218" s="35">
        <v>47</v>
      </c>
      <c r="Q218" s="36">
        <f t="shared" si="46"/>
        <v>0.97916666666666663</v>
      </c>
      <c r="R218" s="1">
        <f t="shared" si="47"/>
        <v>2.083333333333337E-2</v>
      </c>
    </row>
    <row r="219" spans="1:18" ht="12.75" customHeight="1" x14ac:dyDescent="0.2">
      <c r="A219" s="46" t="s">
        <v>71</v>
      </c>
      <c r="J219" s="2">
        <v>44</v>
      </c>
      <c r="K219" s="225">
        <v>42</v>
      </c>
      <c r="O219" s="1">
        <f>J219/I218</f>
        <v>1</v>
      </c>
      <c r="P219" s="35">
        <v>47</v>
      </c>
      <c r="Q219" s="36">
        <f t="shared" si="46"/>
        <v>1</v>
      </c>
      <c r="R219" s="1">
        <f t="shared" si="47"/>
        <v>0</v>
      </c>
    </row>
    <row r="220" spans="1:18" ht="12.75" customHeight="1" x14ac:dyDescent="0.2">
      <c r="A220" s="46" t="s">
        <v>79</v>
      </c>
      <c r="J220" s="2">
        <v>4</v>
      </c>
      <c r="K220" s="225">
        <v>4</v>
      </c>
      <c r="O220" s="1"/>
      <c r="P220" s="35">
        <v>5</v>
      </c>
      <c r="Q220" s="36"/>
      <c r="R220" s="1"/>
    </row>
    <row r="221" spans="1:18" ht="12.75" customHeight="1" x14ac:dyDescent="0.2">
      <c r="A221" s="46" t="s">
        <v>82</v>
      </c>
      <c r="J221" s="2">
        <v>1</v>
      </c>
      <c r="K221" s="225"/>
      <c r="O221" s="1"/>
      <c r="P221" s="35">
        <v>1</v>
      </c>
      <c r="Q221" s="36"/>
      <c r="R221" s="1"/>
    </row>
    <row r="222" spans="1:18" ht="12.75" customHeight="1" x14ac:dyDescent="0.2">
      <c r="A222" s="46" t="s">
        <v>83</v>
      </c>
      <c r="J222" s="2">
        <v>1</v>
      </c>
      <c r="K222" s="225"/>
      <c r="O222" s="1"/>
      <c r="P222" s="35">
        <v>1</v>
      </c>
      <c r="Q222" s="36"/>
      <c r="R222" s="1"/>
    </row>
    <row r="223" spans="1:18" ht="12.75" customHeight="1" x14ac:dyDescent="0.2">
      <c r="A223" s="46" t="s">
        <v>85</v>
      </c>
      <c r="J223" s="2">
        <v>1</v>
      </c>
      <c r="K223" s="225"/>
      <c r="O223" s="1"/>
      <c r="P223" s="35">
        <v>1</v>
      </c>
      <c r="Q223" s="36"/>
      <c r="R223" s="1"/>
    </row>
    <row r="224" spans="1:18" ht="12.75" customHeight="1" x14ac:dyDescent="0.2">
      <c r="K224" s="221">
        <f>SUM(K219:K220)</f>
        <v>46</v>
      </c>
      <c r="L224" s="1">
        <f>K219/B211</f>
        <v>0.62686567164179108</v>
      </c>
      <c r="M224" s="1">
        <f>K224/B211</f>
        <v>0.68656716417910446</v>
      </c>
      <c r="N224" s="1">
        <f>M224-L224</f>
        <v>5.9701492537313383E-2</v>
      </c>
      <c r="O224" s="1"/>
    </row>
    <row r="225" spans="1:22" ht="12.75" customHeight="1" x14ac:dyDescent="0.3">
      <c r="A225" s="61" t="s">
        <v>88</v>
      </c>
      <c r="L225" s="1"/>
      <c r="M225" s="1"/>
      <c r="O225" s="1"/>
    </row>
    <row r="226" spans="1:22" ht="38.25" customHeight="1" x14ac:dyDescent="0.2">
      <c r="B226" s="306" t="s">
        <v>3</v>
      </c>
      <c r="C226" s="307"/>
      <c r="D226" s="307"/>
      <c r="E226" s="307"/>
      <c r="F226" s="307"/>
      <c r="G226" s="307"/>
      <c r="H226" s="307"/>
      <c r="I226" s="307"/>
      <c r="J226" s="307"/>
      <c r="L226" s="13" t="s">
        <v>11</v>
      </c>
      <c r="M226" s="13" t="s">
        <v>12</v>
      </c>
      <c r="N226" s="143" t="s">
        <v>13</v>
      </c>
      <c r="O226" s="13" t="s">
        <v>14</v>
      </c>
      <c r="P226" s="12" t="s">
        <v>15</v>
      </c>
      <c r="Q226" s="12" t="s">
        <v>16</v>
      </c>
      <c r="R226" s="13" t="s">
        <v>17</v>
      </c>
    </row>
    <row r="227" spans="1:22" ht="12.75" customHeight="1" x14ac:dyDescent="0.2">
      <c r="A227" s="168" t="s">
        <v>18</v>
      </c>
      <c r="B227" s="169">
        <v>1</v>
      </c>
      <c r="C227" s="169">
        <v>2</v>
      </c>
      <c r="D227" s="169">
        <v>3</v>
      </c>
      <c r="E227" s="169">
        <v>4</v>
      </c>
      <c r="F227" s="169">
        <v>5</v>
      </c>
      <c r="G227" s="169">
        <v>6</v>
      </c>
      <c r="H227" s="169">
        <v>7</v>
      </c>
      <c r="I227" s="169">
        <v>8</v>
      </c>
      <c r="J227" s="169">
        <v>9</v>
      </c>
      <c r="K227" s="289" t="s">
        <v>19</v>
      </c>
      <c r="L227" s="1"/>
      <c r="M227" s="1"/>
      <c r="O227" s="1"/>
      <c r="P227" s="24"/>
      <c r="Q227" s="24"/>
      <c r="R227" s="1"/>
    </row>
    <row r="228" spans="1:22" ht="12.75" customHeight="1" x14ac:dyDescent="0.2">
      <c r="A228" s="46" t="s">
        <v>54</v>
      </c>
      <c r="B228" s="2">
        <v>80</v>
      </c>
      <c r="K228" s="225"/>
      <c r="L228" s="1"/>
      <c r="M228" s="1"/>
      <c r="O228" s="1"/>
      <c r="P228" s="29">
        <f>B228</f>
        <v>80</v>
      </c>
      <c r="Q228" s="24"/>
      <c r="R228" s="1"/>
    </row>
    <row r="229" spans="1:22" ht="12.75" customHeight="1" x14ac:dyDescent="0.2">
      <c r="A229" s="46" t="s">
        <v>55</v>
      </c>
      <c r="C229" s="2">
        <v>71</v>
      </c>
      <c r="K229" s="225"/>
      <c r="L229" s="1"/>
      <c r="M229" s="1"/>
      <c r="N229" s="1"/>
      <c r="O229" s="1">
        <f>C229/B228</f>
        <v>0.88749999999999996</v>
      </c>
      <c r="P229" s="35">
        <v>72</v>
      </c>
      <c r="Q229" s="36">
        <f t="shared" ref="Q229:Q236" si="48">P229/P228</f>
        <v>0.9</v>
      </c>
      <c r="R229" s="1">
        <f t="shared" ref="R229:R236" si="49">100%-Q229</f>
        <v>9.9999999999999978E-2</v>
      </c>
    </row>
    <row r="230" spans="1:22" ht="12.75" customHeight="1" x14ac:dyDescent="0.2">
      <c r="A230" s="46" t="s">
        <v>56</v>
      </c>
      <c r="D230" s="2">
        <v>63</v>
      </c>
      <c r="K230" s="225"/>
      <c r="L230" s="1"/>
      <c r="M230" s="1"/>
      <c r="O230" s="1">
        <f>D230/C229</f>
        <v>0.88732394366197187</v>
      </c>
      <c r="P230" s="35">
        <v>66</v>
      </c>
      <c r="Q230" s="36">
        <f t="shared" si="48"/>
        <v>0.91666666666666663</v>
      </c>
      <c r="R230" s="1">
        <f t="shared" si="49"/>
        <v>8.333333333333337E-2</v>
      </c>
    </row>
    <row r="231" spans="1:22" ht="12.75" customHeight="1" x14ac:dyDescent="0.2">
      <c r="A231" s="46" t="s">
        <v>57</v>
      </c>
      <c r="E231" s="2">
        <v>60</v>
      </c>
      <c r="K231" s="225"/>
      <c r="L231" s="1"/>
      <c r="M231" s="1"/>
      <c r="O231" s="1">
        <f>E231/D230</f>
        <v>0.95238095238095233</v>
      </c>
      <c r="P231" s="35">
        <v>68</v>
      </c>
      <c r="Q231" s="36">
        <f t="shared" si="48"/>
        <v>1.0303030303030303</v>
      </c>
      <c r="R231" s="1">
        <f t="shared" si="49"/>
        <v>-3.0303030303030276E-2</v>
      </c>
    </row>
    <row r="232" spans="1:22" ht="12.75" customHeight="1" x14ac:dyDescent="0.2">
      <c r="A232" s="46" t="s">
        <v>58</v>
      </c>
      <c r="F232" s="2">
        <v>59</v>
      </c>
      <c r="K232" s="225"/>
      <c r="L232" s="1"/>
      <c r="M232" s="1"/>
      <c r="O232" s="1">
        <f>F232/E231</f>
        <v>0.98333333333333328</v>
      </c>
      <c r="P232" s="35">
        <v>67</v>
      </c>
      <c r="Q232" s="36">
        <f t="shared" si="48"/>
        <v>0.98529411764705888</v>
      </c>
      <c r="R232" s="1">
        <f t="shared" si="49"/>
        <v>1.4705882352941124E-2</v>
      </c>
    </row>
    <row r="233" spans="1:22" ht="12.75" customHeight="1" x14ac:dyDescent="0.2">
      <c r="A233" s="46" t="s">
        <v>59</v>
      </c>
      <c r="G233" s="2">
        <v>49</v>
      </c>
      <c r="K233" s="225"/>
      <c r="L233" s="1"/>
      <c r="M233" s="1"/>
      <c r="O233" s="1">
        <f>G233/F232</f>
        <v>0.83050847457627119</v>
      </c>
      <c r="P233" s="35">
        <v>66</v>
      </c>
      <c r="Q233" s="36">
        <f t="shared" si="48"/>
        <v>0.9850746268656716</v>
      </c>
      <c r="R233" s="1">
        <f t="shared" si="49"/>
        <v>1.4925373134328401E-2</v>
      </c>
    </row>
    <row r="234" spans="1:22" ht="12.75" customHeight="1" x14ac:dyDescent="0.2">
      <c r="A234" s="46" t="s">
        <v>70</v>
      </c>
      <c r="H234" s="2">
        <v>47</v>
      </c>
      <c r="K234" s="225"/>
      <c r="L234" s="1"/>
      <c r="M234" s="1"/>
      <c r="O234" s="1">
        <f>H234/G233</f>
        <v>0.95918367346938771</v>
      </c>
      <c r="P234" s="35">
        <v>63</v>
      </c>
      <c r="Q234" s="36">
        <f t="shared" si="48"/>
        <v>0.95454545454545459</v>
      </c>
      <c r="R234" s="1">
        <f t="shared" si="49"/>
        <v>4.5454545454545414E-2</v>
      </c>
    </row>
    <row r="235" spans="1:22" ht="12.75" customHeight="1" x14ac:dyDescent="0.2">
      <c r="A235" s="46" t="s">
        <v>71</v>
      </c>
      <c r="I235" s="2">
        <v>46</v>
      </c>
      <c r="K235" s="225"/>
      <c r="L235" s="1"/>
      <c r="M235" s="1"/>
      <c r="O235" s="1">
        <f>I235/H234</f>
        <v>0.97872340425531912</v>
      </c>
      <c r="P235" s="35">
        <v>59</v>
      </c>
      <c r="Q235" s="36">
        <f t="shared" si="48"/>
        <v>0.93650793650793651</v>
      </c>
      <c r="R235" s="1">
        <f t="shared" si="49"/>
        <v>6.3492063492063489E-2</v>
      </c>
    </row>
    <row r="236" spans="1:22" ht="12.75" customHeight="1" x14ac:dyDescent="0.2">
      <c r="A236" s="46" t="s">
        <v>79</v>
      </c>
      <c r="J236" s="2">
        <v>46</v>
      </c>
      <c r="K236" s="225">
        <v>40</v>
      </c>
      <c r="L236" s="1"/>
      <c r="M236" s="1"/>
      <c r="O236" s="1">
        <f>J236/I235</f>
        <v>1</v>
      </c>
      <c r="P236" s="35">
        <v>49</v>
      </c>
      <c r="Q236" s="36">
        <f t="shared" si="48"/>
        <v>0.83050847457627119</v>
      </c>
      <c r="R236" s="1">
        <f t="shared" si="49"/>
        <v>0.16949152542372881</v>
      </c>
    </row>
    <row r="237" spans="1:22" ht="12.75" customHeight="1" x14ac:dyDescent="0.2">
      <c r="A237" s="46" t="s">
        <v>82</v>
      </c>
      <c r="J237" s="2">
        <v>13</v>
      </c>
      <c r="K237" s="225">
        <v>6</v>
      </c>
      <c r="L237" s="1"/>
      <c r="M237" s="1"/>
      <c r="O237" s="1"/>
      <c r="P237" s="35">
        <v>19</v>
      </c>
      <c r="Q237" s="36"/>
      <c r="R237" s="1"/>
    </row>
    <row r="238" spans="1:22" ht="12.75" customHeight="1" x14ac:dyDescent="0.2">
      <c r="A238" s="46" t="s">
        <v>83</v>
      </c>
      <c r="J238" s="2">
        <v>6</v>
      </c>
      <c r="K238" s="225">
        <v>5</v>
      </c>
      <c r="L238" s="1"/>
      <c r="M238" s="1"/>
      <c r="O238" s="1"/>
      <c r="P238" s="35">
        <v>8</v>
      </c>
      <c r="Q238" s="36"/>
      <c r="R238" s="1"/>
      <c r="S238" s="2" t="s">
        <v>91</v>
      </c>
      <c r="T238" s="2">
        <v>52</v>
      </c>
      <c r="U238" s="2">
        <f>K241</f>
        <v>52</v>
      </c>
      <c r="V238" s="2" t="s">
        <v>19</v>
      </c>
    </row>
    <row r="239" spans="1:22" ht="12.75" customHeight="1" x14ac:dyDescent="0.2">
      <c r="A239" s="46" t="s">
        <v>85</v>
      </c>
      <c r="J239" s="2">
        <v>2</v>
      </c>
      <c r="K239" s="225">
        <v>1</v>
      </c>
      <c r="L239" s="1"/>
      <c r="M239" s="1"/>
      <c r="O239" s="1"/>
      <c r="P239" s="35">
        <v>3</v>
      </c>
      <c r="Q239" s="36"/>
      <c r="R239" s="1"/>
      <c r="S239" s="2" t="s">
        <v>92</v>
      </c>
      <c r="T239" s="36">
        <f>T238/B228</f>
        <v>0.65</v>
      </c>
      <c r="U239" s="36">
        <f>T238/U238</f>
        <v>1</v>
      </c>
      <c r="V239" s="2" t="s">
        <v>93</v>
      </c>
    </row>
    <row r="240" spans="1:22" ht="12.75" customHeight="1" x14ac:dyDescent="0.2">
      <c r="A240" s="46" t="s">
        <v>86</v>
      </c>
      <c r="J240" s="2">
        <v>1</v>
      </c>
      <c r="K240" s="225"/>
      <c r="L240" s="1"/>
      <c r="M240" s="1"/>
      <c r="O240" s="1"/>
      <c r="P240" s="35">
        <v>1</v>
      </c>
      <c r="Q240" s="36"/>
      <c r="R240" s="1"/>
    </row>
    <row r="241" spans="1:22" ht="12.75" customHeight="1" x14ac:dyDescent="0.2">
      <c r="K241" s="221">
        <f>SUM(K236:K239)</f>
        <v>52</v>
      </c>
      <c r="L241" s="1">
        <f>K236/B228</f>
        <v>0.5</v>
      </c>
      <c r="M241" s="1">
        <f>K241/B228</f>
        <v>0.65</v>
      </c>
      <c r="N241" s="1">
        <f>M241-L241</f>
        <v>0.15000000000000002</v>
      </c>
      <c r="O241" s="1"/>
    </row>
    <row r="242" spans="1:22" ht="12.75" customHeight="1" x14ac:dyDescent="0.3">
      <c r="A242" s="61" t="s">
        <v>90</v>
      </c>
      <c r="L242" s="1"/>
      <c r="M242" s="1"/>
      <c r="O242" s="1"/>
    </row>
    <row r="243" spans="1:22" ht="38.25" customHeight="1" x14ac:dyDescent="0.2">
      <c r="B243" s="306" t="s">
        <v>3</v>
      </c>
      <c r="C243" s="307"/>
      <c r="D243" s="307"/>
      <c r="E243" s="307"/>
      <c r="F243" s="307"/>
      <c r="G243" s="307"/>
      <c r="H243" s="307"/>
      <c r="I243" s="307"/>
      <c r="J243" s="307"/>
      <c r="L243" s="13" t="s">
        <v>11</v>
      </c>
      <c r="M243" s="13" t="s">
        <v>12</v>
      </c>
      <c r="N243" s="143" t="s">
        <v>13</v>
      </c>
      <c r="O243" s="13" t="s">
        <v>14</v>
      </c>
      <c r="P243" s="12" t="s">
        <v>15</v>
      </c>
      <c r="Q243" s="12" t="s">
        <v>16</v>
      </c>
      <c r="R243" s="13" t="s">
        <v>17</v>
      </c>
    </row>
    <row r="244" spans="1:22" ht="12.75" customHeight="1" x14ac:dyDescent="0.2">
      <c r="A244" s="168" t="s">
        <v>18</v>
      </c>
      <c r="B244" s="169">
        <v>1</v>
      </c>
      <c r="C244" s="169">
        <v>2</v>
      </c>
      <c r="D244" s="169">
        <v>3</v>
      </c>
      <c r="E244" s="169">
        <v>4</v>
      </c>
      <c r="F244" s="169">
        <v>5</v>
      </c>
      <c r="G244" s="169">
        <v>6</v>
      </c>
      <c r="H244" s="169">
        <v>7</v>
      </c>
      <c r="I244" s="169">
        <v>8</v>
      </c>
      <c r="J244" s="169">
        <v>9</v>
      </c>
      <c r="K244" s="289" t="s">
        <v>19</v>
      </c>
      <c r="L244" s="1"/>
      <c r="M244" s="1"/>
      <c r="O244" s="1"/>
      <c r="P244" s="24"/>
      <c r="Q244" s="24"/>
      <c r="R244" s="1"/>
    </row>
    <row r="245" spans="1:22" ht="12.75" customHeight="1" x14ac:dyDescent="0.2">
      <c r="A245" s="46" t="s">
        <v>55</v>
      </c>
      <c r="B245" s="2">
        <v>78</v>
      </c>
      <c r="K245" s="225"/>
      <c r="L245" s="1"/>
      <c r="M245" s="1"/>
      <c r="O245" s="1"/>
      <c r="P245" s="29">
        <f>B245</f>
        <v>78</v>
      </c>
      <c r="Q245" s="24"/>
      <c r="R245" s="1"/>
    </row>
    <row r="246" spans="1:22" ht="12.75" customHeight="1" x14ac:dyDescent="0.2">
      <c r="A246" s="46" t="s">
        <v>56</v>
      </c>
      <c r="C246" s="2">
        <v>70</v>
      </c>
      <c r="K246" s="225"/>
      <c r="L246" s="1"/>
      <c r="M246" s="1"/>
      <c r="N246" s="1"/>
      <c r="O246" s="1">
        <f>C246/B245</f>
        <v>0.89743589743589747</v>
      </c>
      <c r="P246" s="35">
        <v>70</v>
      </c>
      <c r="Q246" s="36">
        <f t="shared" ref="Q246:Q253" si="50">P246/P245</f>
        <v>0.89743589743589747</v>
      </c>
      <c r="R246" s="1">
        <f t="shared" ref="R246:R253" si="51">100%-Q246</f>
        <v>0.10256410256410253</v>
      </c>
    </row>
    <row r="247" spans="1:22" ht="12.75" customHeight="1" x14ac:dyDescent="0.2">
      <c r="A247" s="46" t="s">
        <v>57</v>
      </c>
      <c r="D247" s="2">
        <v>64</v>
      </c>
      <c r="K247" s="225"/>
      <c r="L247" s="1"/>
      <c r="M247" s="1"/>
      <c r="O247" s="1">
        <f>D247/C246</f>
        <v>0.91428571428571426</v>
      </c>
      <c r="P247" s="35">
        <v>67</v>
      </c>
      <c r="Q247" s="36">
        <f t="shared" si="50"/>
        <v>0.95714285714285718</v>
      </c>
      <c r="R247" s="1">
        <f t="shared" si="51"/>
        <v>4.2857142857142816E-2</v>
      </c>
    </row>
    <row r="248" spans="1:22" ht="12.75" customHeight="1" x14ac:dyDescent="0.2">
      <c r="A248" s="46" t="s">
        <v>58</v>
      </c>
      <c r="E248" s="2">
        <v>61</v>
      </c>
      <c r="K248" s="225"/>
      <c r="L248" s="1"/>
      <c r="M248" s="1"/>
      <c r="O248" s="1">
        <f>E248/D247</f>
        <v>0.953125</v>
      </c>
      <c r="P248" s="35">
        <v>65</v>
      </c>
      <c r="Q248" s="36">
        <f t="shared" si="50"/>
        <v>0.97014925373134331</v>
      </c>
      <c r="R248" s="1">
        <f t="shared" si="51"/>
        <v>2.9850746268656692E-2</v>
      </c>
    </row>
    <row r="249" spans="1:22" ht="12.75" customHeight="1" x14ac:dyDescent="0.2">
      <c r="A249" s="46" t="s">
        <v>59</v>
      </c>
      <c r="F249" s="2">
        <v>61</v>
      </c>
      <c r="K249" s="225"/>
      <c r="L249" s="1"/>
      <c r="M249" s="1"/>
      <c r="O249" s="1">
        <f>F249/E248</f>
        <v>1</v>
      </c>
      <c r="P249" s="35">
        <v>63</v>
      </c>
      <c r="Q249" s="36">
        <f t="shared" si="50"/>
        <v>0.96923076923076923</v>
      </c>
      <c r="R249" s="1">
        <f t="shared" si="51"/>
        <v>3.0769230769230771E-2</v>
      </c>
    </row>
    <row r="250" spans="1:22" ht="12.75" customHeight="1" x14ac:dyDescent="0.2">
      <c r="A250" s="46" t="s">
        <v>70</v>
      </c>
      <c r="G250" s="2">
        <v>59</v>
      </c>
      <c r="K250" s="225"/>
      <c r="L250" s="1"/>
      <c r="M250" s="1"/>
      <c r="O250" s="1">
        <f>G250/F249</f>
        <v>0.96721311475409832</v>
      </c>
      <c r="P250" s="35">
        <v>65</v>
      </c>
      <c r="Q250" s="36">
        <f t="shared" si="50"/>
        <v>1.0317460317460319</v>
      </c>
      <c r="R250" s="1">
        <f t="shared" si="51"/>
        <v>-3.1746031746031855E-2</v>
      </c>
    </row>
    <row r="251" spans="1:22" ht="12.75" customHeight="1" x14ac:dyDescent="0.2">
      <c r="A251" s="46" t="s">
        <v>71</v>
      </c>
      <c r="H251" s="2">
        <v>57</v>
      </c>
      <c r="K251" s="225"/>
      <c r="L251" s="1"/>
      <c r="M251" s="1"/>
      <c r="O251" s="1">
        <f>H251/G250</f>
        <v>0.96610169491525422</v>
      </c>
      <c r="P251" s="35">
        <v>63</v>
      </c>
      <c r="Q251" s="36">
        <f t="shared" si="50"/>
        <v>0.96923076923076923</v>
      </c>
      <c r="R251" s="1">
        <f t="shared" si="51"/>
        <v>3.0769230769230771E-2</v>
      </c>
    </row>
    <row r="252" spans="1:22" ht="12.75" customHeight="1" x14ac:dyDescent="0.2">
      <c r="A252" s="46" t="s">
        <v>79</v>
      </c>
      <c r="I252" s="2">
        <v>56</v>
      </c>
      <c r="K252" s="225"/>
      <c r="L252" s="1"/>
      <c r="M252" s="1"/>
      <c r="O252" s="1">
        <f>I252/H251</f>
        <v>0.98245614035087714</v>
      </c>
      <c r="P252" s="35">
        <v>62</v>
      </c>
      <c r="Q252" s="36">
        <f t="shared" si="50"/>
        <v>0.98412698412698407</v>
      </c>
      <c r="R252" s="1">
        <f t="shared" si="51"/>
        <v>1.5873015873015928E-2</v>
      </c>
    </row>
    <row r="253" spans="1:22" ht="12.75" customHeight="1" x14ac:dyDescent="0.2">
      <c r="A253" s="46" t="s">
        <v>82</v>
      </c>
      <c r="J253" s="2">
        <v>53</v>
      </c>
      <c r="K253" s="225">
        <v>46</v>
      </c>
      <c r="L253" s="1"/>
      <c r="M253" s="1"/>
      <c r="O253" s="1">
        <f>J253/I252</f>
        <v>0.9464285714285714</v>
      </c>
      <c r="P253" s="35">
        <v>60</v>
      </c>
      <c r="Q253" s="36">
        <f t="shared" si="50"/>
        <v>0.967741935483871</v>
      </c>
      <c r="R253" s="1">
        <f t="shared" si="51"/>
        <v>3.2258064516129004E-2</v>
      </c>
    </row>
    <row r="254" spans="1:22" ht="12.75" customHeight="1" x14ac:dyDescent="0.2">
      <c r="A254" s="46" t="s">
        <v>83</v>
      </c>
      <c r="J254" s="2">
        <v>6</v>
      </c>
      <c r="K254" s="225">
        <v>4</v>
      </c>
      <c r="L254" s="1"/>
      <c r="M254" s="1"/>
      <c r="O254" s="1"/>
      <c r="P254" s="35">
        <v>9</v>
      </c>
      <c r="Q254" s="36"/>
      <c r="R254" s="1"/>
    </row>
    <row r="255" spans="1:22" ht="12.75" customHeight="1" x14ac:dyDescent="0.2">
      <c r="A255" s="46" t="s">
        <v>85</v>
      </c>
      <c r="J255" s="2">
        <v>4</v>
      </c>
      <c r="K255" s="225">
        <v>2</v>
      </c>
      <c r="L255" s="1"/>
      <c r="M255" s="1"/>
      <c r="O255" s="1"/>
      <c r="P255" s="35">
        <v>5</v>
      </c>
      <c r="Q255" s="36"/>
      <c r="R255" s="1"/>
      <c r="S255" s="2" t="s">
        <v>91</v>
      </c>
      <c r="T255" s="2">
        <v>55</v>
      </c>
      <c r="U255" s="2">
        <f>K259</f>
        <v>55</v>
      </c>
      <c r="V255" s="2" t="s">
        <v>19</v>
      </c>
    </row>
    <row r="256" spans="1:22" ht="12.75" customHeight="1" x14ac:dyDescent="0.2">
      <c r="A256" s="46" t="s">
        <v>86</v>
      </c>
      <c r="J256" s="2">
        <v>3</v>
      </c>
      <c r="K256" s="225">
        <v>2</v>
      </c>
      <c r="L256" s="1"/>
      <c r="M256" s="1"/>
      <c r="O256" s="1"/>
      <c r="P256" s="35">
        <v>4</v>
      </c>
      <c r="Q256" s="36"/>
      <c r="R256" s="1"/>
      <c r="S256" s="2" t="s">
        <v>92</v>
      </c>
      <c r="T256" s="36">
        <f>T255/B245</f>
        <v>0.70512820512820518</v>
      </c>
      <c r="U256" s="36">
        <f>T255/U255</f>
        <v>1</v>
      </c>
      <c r="V256" s="2" t="s">
        <v>93</v>
      </c>
    </row>
    <row r="257" spans="1:18" ht="12.75" customHeight="1" x14ac:dyDescent="0.2">
      <c r="A257" s="46" t="s">
        <v>89</v>
      </c>
      <c r="J257" s="2">
        <v>1</v>
      </c>
      <c r="K257" s="225"/>
      <c r="L257" s="1"/>
      <c r="M257" s="1"/>
      <c r="O257" s="1"/>
      <c r="P257" s="35">
        <v>2</v>
      </c>
      <c r="Q257" s="36"/>
      <c r="R257" s="1"/>
    </row>
    <row r="258" spans="1:18" ht="12.75" customHeight="1" x14ac:dyDescent="0.2">
      <c r="A258" s="46" t="s">
        <v>95</v>
      </c>
      <c r="J258" s="2">
        <v>1</v>
      </c>
      <c r="K258" s="225">
        <v>1</v>
      </c>
      <c r="L258" s="1"/>
      <c r="M258" s="1"/>
      <c r="O258" s="1"/>
      <c r="P258" s="35">
        <v>2</v>
      </c>
      <c r="Q258" s="36"/>
      <c r="R258" s="1"/>
    </row>
    <row r="259" spans="1:18" ht="12.75" customHeight="1" x14ac:dyDescent="0.2">
      <c r="K259" s="221">
        <f>SUM(K253:K258)</f>
        <v>55</v>
      </c>
      <c r="L259" s="1">
        <f>K253/B245</f>
        <v>0.58974358974358976</v>
      </c>
      <c r="M259" s="1">
        <f>K259/B245</f>
        <v>0.70512820512820518</v>
      </c>
      <c r="N259" s="1">
        <f>M259-L259</f>
        <v>0.11538461538461542</v>
      </c>
      <c r="O259" s="1"/>
    </row>
    <row r="260" spans="1:18" ht="12.75" customHeight="1" x14ac:dyDescent="0.3">
      <c r="A260" s="61" t="s">
        <v>94</v>
      </c>
      <c r="L260" s="1"/>
      <c r="M260" s="1"/>
      <c r="O260" s="1"/>
    </row>
    <row r="261" spans="1:18" ht="38.25" customHeight="1" x14ac:dyDescent="0.2">
      <c r="B261" s="306" t="s">
        <v>3</v>
      </c>
      <c r="C261" s="307"/>
      <c r="D261" s="307"/>
      <c r="E261" s="307"/>
      <c r="F261" s="307"/>
      <c r="G261" s="307"/>
      <c r="H261" s="307"/>
      <c r="I261" s="307"/>
      <c r="J261" s="307"/>
      <c r="L261" s="13" t="s">
        <v>11</v>
      </c>
      <c r="M261" s="13" t="s">
        <v>12</v>
      </c>
      <c r="N261" s="143" t="s">
        <v>13</v>
      </c>
      <c r="O261" s="13" t="s">
        <v>14</v>
      </c>
      <c r="P261" s="12" t="s">
        <v>15</v>
      </c>
      <c r="Q261" s="12" t="s">
        <v>16</v>
      </c>
      <c r="R261" s="13" t="s">
        <v>17</v>
      </c>
    </row>
    <row r="262" spans="1:18" ht="12.75" customHeight="1" x14ac:dyDescent="0.2">
      <c r="A262" s="168" t="s">
        <v>18</v>
      </c>
      <c r="B262" s="169">
        <v>1</v>
      </c>
      <c r="C262" s="169">
        <v>2</v>
      </c>
      <c r="D262" s="169">
        <v>3</v>
      </c>
      <c r="E262" s="169">
        <v>4</v>
      </c>
      <c r="F262" s="169">
        <v>5</v>
      </c>
      <c r="G262" s="169">
        <v>6</v>
      </c>
      <c r="H262" s="169">
        <v>7</v>
      </c>
      <c r="I262" s="169">
        <v>8</v>
      </c>
      <c r="J262" s="169">
        <v>9</v>
      </c>
      <c r="K262" s="289" t="s">
        <v>19</v>
      </c>
      <c r="L262" s="1"/>
      <c r="M262" s="1"/>
      <c r="O262" s="1"/>
      <c r="P262" s="24"/>
      <c r="Q262" s="24"/>
      <c r="R262" s="1"/>
    </row>
    <row r="263" spans="1:18" ht="12.75" customHeight="1" x14ac:dyDescent="0.2">
      <c r="A263" s="46" t="s">
        <v>56</v>
      </c>
      <c r="B263" s="2">
        <v>77</v>
      </c>
      <c r="K263" s="225"/>
      <c r="L263" s="1"/>
      <c r="M263" s="1"/>
      <c r="O263" s="1"/>
      <c r="P263" s="29">
        <f>B263</f>
        <v>77</v>
      </c>
      <c r="Q263" s="24"/>
      <c r="R263" s="1"/>
    </row>
    <row r="264" spans="1:18" ht="12.75" customHeight="1" x14ac:dyDescent="0.2">
      <c r="A264" s="46" t="s">
        <v>57</v>
      </c>
      <c r="C264" s="2">
        <v>71</v>
      </c>
      <c r="K264" s="225"/>
      <c r="L264" s="1"/>
      <c r="M264" s="1"/>
      <c r="N264" s="1"/>
      <c r="O264" s="1">
        <f>C264/B263</f>
        <v>0.92207792207792205</v>
      </c>
      <c r="P264" s="35">
        <v>71</v>
      </c>
      <c r="Q264" s="36">
        <f t="shared" ref="Q264:Q271" si="52">P264/P263</f>
        <v>0.92207792207792205</v>
      </c>
      <c r="R264" s="1">
        <f t="shared" ref="R264:R271" si="53">100%-Q264</f>
        <v>7.7922077922077948E-2</v>
      </c>
    </row>
    <row r="265" spans="1:18" ht="12.75" customHeight="1" x14ac:dyDescent="0.2">
      <c r="A265" s="46" t="s">
        <v>58</v>
      </c>
      <c r="D265" s="2">
        <v>65</v>
      </c>
      <c r="K265" s="225"/>
      <c r="L265" s="1"/>
      <c r="M265" s="1"/>
      <c r="O265" s="1">
        <f>D265/C264</f>
        <v>0.91549295774647887</v>
      </c>
      <c r="P265" s="35">
        <v>68</v>
      </c>
      <c r="Q265" s="36">
        <f t="shared" si="52"/>
        <v>0.95774647887323938</v>
      </c>
      <c r="R265" s="1">
        <f t="shared" si="53"/>
        <v>4.2253521126760618E-2</v>
      </c>
    </row>
    <row r="266" spans="1:18" ht="12.75" customHeight="1" x14ac:dyDescent="0.2">
      <c r="A266" s="46" t="s">
        <v>59</v>
      </c>
      <c r="E266" s="2">
        <v>57</v>
      </c>
      <c r="K266" s="225"/>
      <c r="L266" s="1"/>
      <c r="M266" s="1"/>
      <c r="O266" s="1">
        <f>E266/D265</f>
        <v>0.87692307692307692</v>
      </c>
      <c r="P266" s="35">
        <v>65</v>
      </c>
      <c r="Q266" s="36">
        <f t="shared" si="52"/>
        <v>0.95588235294117652</v>
      </c>
      <c r="R266" s="1">
        <f t="shared" si="53"/>
        <v>4.4117647058823484E-2</v>
      </c>
    </row>
    <row r="267" spans="1:18" ht="12.75" customHeight="1" x14ac:dyDescent="0.2">
      <c r="A267" s="46" t="s">
        <v>70</v>
      </c>
      <c r="F267" s="2">
        <v>57</v>
      </c>
      <c r="K267" s="225"/>
      <c r="L267" s="1"/>
      <c r="M267" s="1"/>
      <c r="O267" s="1">
        <f>F267/E266</f>
        <v>1</v>
      </c>
      <c r="P267" s="35">
        <v>65</v>
      </c>
      <c r="Q267" s="36">
        <f t="shared" si="52"/>
        <v>1</v>
      </c>
      <c r="R267" s="1">
        <f t="shared" si="53"/>
        <v>0</v>
      </c>
    </row>
    <row r="268" spans="1:18" ht="12.75" customHeight="1" x14ac:dyDescent="0.2">
      <c r="A268" s="46" t="s">
        <v>71</v>
      </c>
      <c r="G268" s="2">
        <v>55</v>
      </c>
      <c r="K268" s="225"/>
      <c r="L268" s="1"/>
      <c r="M268" s="1"/>
      <c r="O268" s="1">
        <f>G268/F267</f>
        <v>0.96491228070175439</v>
      </c>
      <c r="P268" s="35">
        <v>62</v>
      </c>
      <c r="Q268" s="36">
        <f t="shared" si="52"/>
        <v>0.9538461538461539</v>
      </c>
      <c r="R268" s="1">
        <f t="shared" si="53"/>
        <v>4.6153846153846101E-2</v>
      </c>
    </row>
    <row r="269" spans="1:18" ht="12.75" customHeight="1" x14ac:dyDescent="0.2">
      <c r="A269" s="46" t="s">
        <v>79</v>
      </c>
      <c r="H269" s="2">
        <v>51</v>
      </c>
      <c r="K269" s="225"/>
      <c r="L269" s="1"/>
      <c r="M269" s="1"/>
      <c r="O269" s="1">
        <f>H269/G268</f>
        <v>0.92727272727272725</v>
      </c>
      <c r="P269" s="35">
        <v>57</v>
      </c>
      <c r="Q269" s="36">
        <f t="shared" si="52"/>
        <v>0.91935483870967738</v>
      </c>
      <c r="R269" s="1">
        <f t="shared" si="53"/>
        <v>8.064516129032262E-2</v>
      </c>
    </row>
    <row r="270" spans="1:18" ht="12.75" customHeight="1" x14ac:dyDescent="0.2">
      <c r="A270" s="46" t="s">
        <v>82</v>
      </c>
      <c r="I270" s="2">
        <v>50</v>
      </c>
      <c r="K270" s="225"/>
      <c r="L270" s="1"/>
      <c r="M270" s="1"/>
      <c r="O270" s="1">
        <f>I270/H269</f>
        <v>0.98039215686274506</v>
      </c>
      <c r="P270" s="35">
        <v>58</v>
      </c>
      <c r="Q270" s="36">
        <f t="shared" si="52"/>
        <v>1.0175438596491229</v>
      </c>
      <c r="R270" s="1">
        <f t="shared" si="53"/>
        <v>-1.7543859649122862E-2</v>
      </c>
    </row>
    <row r="271" spans="1:18" ht="12.75" customHeight="1" x14ac:dyDescent="0.2">
      <c r="A271" s="46" t="s">
        <v>83</v>
      </c>
      <c r="J271" s="2">
        <v>49</v>
      </c>
      <c r="K271" s="225">
        <v>43</v>
      </c>
      <c r="L271" s="1"/>
      <c r="M271" s="1"/>
      <c r="O271" s="1">
        <f>J271/I270</f>
        <v>0.98</v>
      </c>
      <c r="P271" s="35">
        <v>58</v>
      </c>
      <c r="Q271" s="36">
        <f t="shared" si="52"/>
        <v>1</v>
      </c>
      <c r="R271" s="1">
        <f t="shared" si="53"/>
        <v>0</v>
      </c>
    </row>
    <row r="272" spans="1:18" ht="12.75" customHeight="1" x14ac:dyDescent="0.2">
      <c r="A272" s="46" t="s">
        <v>85</v>
      </c>
      <c r="J272" s="2">
        <v>8</v>
      </c>
      <c r="K272" s="225">
        <v>8</v>
      </c>
      <c r="L272" s="1"/>
      <c r="M272" s="1"/>
      <c r="O272" s="1"/>
      <c r="P272" s="35">
        <v>15</v>
      </c>
      <c r="Q272" s="36"/>
      <c r="R272" s="1"/>
    </row>
    <row r="273" spans="1:22" ht="12.75" customHeight="1" x14ac:dyDescent="0.2">
      <c r="A273" s="46" t="s">
        <v>86</v>
      </c>
      <c r="J273" s="2">
        <v>2</v>
      </c>
      <c r="K273" s="225">
        <v>2</v>
      </c>
      <c r="L273" s="1"/>
      <c r="M273" s="1"/>
      <c r="O273" s="1"/>
      <c r="P273" s="35">
        <v>6</v>
      </c>
      <c r="Q273" s="36"/>
      <c r="R273" s="1"/>
      <c r="S273" s="2" t="s">
        <v>91</v>
      </c>
      <c r="T273" s="2">
        <v>47</v>
      </c>
      <c r="U273" s="2">
        <f>K276</f>
        <v>55</v>
      </c>
      <c r="V273" s="2" t="s">
        <v>19</v>
      </c>
    </row>
    <row r="274" spans="1:22" ht="12.75" customHeight="1" x14ac:dyDescent="0.2">
      <c r="A274" s="46" t="s">
        <v>89</v>
      </c>
      <c r="J274" s="2">
        <v>2</v>
      </c>
      <c r="K274" s="225">
        <v>1</v>
      </c>
      <c r="L274" s="1"/>
      <c r="M274" s="1"/>
      <c r="O274" s="1"/>
      <c r="P274" s="35">
        <v>2</v>
      </c>
      <c r="Q274" s="36"/>
      <c r="R274" s="1"/>
      <c r="S274" s="2" t="s">
        <v>92</v>
      </c>
      <c r="T274" s="36">
        <f>T273/B263</f>
        <v>0.61038961038961037</v>
      </c>
      <c r="U274" s="36">
        <f>T273/U273</f>
        <v>0.8545454545454545</v>
      </c>
      <c r="V274" s="2" t="s">
        <v>93</v>
      </c>
    </row>
    <row r="275" spans="1:22" ht="12.75" customHeight="1" x14ac:dyDescent="0.2">
      <c r="A275" s="46" t="s">
        <v>95</v>
      </c>
      <c r="J275" s="2">
        <v>1</v>
      </c>
      <c r="K275" s="225">
        <v>1</v>
      </c>
      <c r="L275" s="1"/>
      <c r="M275" s="1"/>
      <c r="O275" s="1"/>
      <c r="P275" s="35">
        <v>1</v>
      </c>
      <c r="Q275" s="36"/>
      <c r="R275" s="1"/>
    </row>
    <row r="276" spans="1:22" ht="12.75" customHeight="1" x14ac:dyDescent="0.2">
      <c r="K276" s="221">
        <f>SUM(K271:K275)</f>
        <v>55</v>
      </c>
      <c r="L276" s="1">
        <f>K271/B263</f>
        <v>0.55844155844155841</v>
      </c>
      <c r="M276" s="1">
        <f>K276/B263</f>
        <v>0.7142857142857143</v>
      </c>
      <c r="N276" s="1">
        <f>M276-L276</f>
        <v>0.1558441558441559</v>
      </c>
      <c r="O276" s="1"/>
    </row>
    <row r="277" spans="1:22" ht="12.75" customHeight="1" x14ac:dyDescent="0.3">
      <c r="A277" s="61" t="s">
        <v>96</v>
      </c>
      <c r="L277" s="1"/>
      <c r="M277" s="1"/>
      <c r="O277" s="1"/>
    </row>
    <row r="278" spans="1:22" ht="38.25" customHeight="1" x14ac:dyDescent="0.2">
      <c r="B278" s="306" t="s">
        <v>3</v>
      </c>
      <c r="C278" s="307"/>
      <c r="D278" s="307"/>
      <c r="E278" s="307"/>
      <c r="F278" s="307"/>
      <c r="G278" s="307"/>
      <c r="H278" s="307"/>
      <c r="I278" s="307"/>
      <c r="J278" s="307"/>
      <c r="L278" s="13" t="s">
        <v>11</v>
      </c>
      <c r="M278" s="13" t="s">
        <v>12</v>
      </c>
      <c r="N278" s="143" t="s">
        <v>13</v>
      </c>
      <c r="O278" s="13" t="s">
        <v>14</v>
      </c>
      <c r="P278" s="12" t="s">
        <v>15</v>
      </c>
      <c r="Q278" s="12" t="s">
        <v>16</v>
      </c>
      <c r="R278" s="13" t="s">
        <v>17</v>
      </c>
    </row>
    <row r="279" spans="1:22" ht="12.75" customHeight="1" x14ac:dyDescent="0.2">
      <c r="A279" s="168" t="s">
        <v>18</v>
      </c>
      <c r="B279" s="169">
        <v>1</v>
      </c>
      <c r="C279" s="169">
        <v>2</v>
      </c>
      <c r="D279" s="169">
        <v>3</v>
      </c>
      <c r="E279" s="169">
        <v>4</v>
      </c>
      <c r="F279" s="169">
        <v>5</v>
      </c>
      <c r="G279" s="169">
        <v>6</v>
      </c>
      <c r="H279" s="169">
        <v>7</v>
      </c>
      <c r="I279" s="169">
        <v>8</v>
      </c>
      <c r="J279" s="169">
        <v>9</v>
      </c>
      <c r="K279" s="289" t="s">
        <v>19</v>
      </c>
      <c r="L279" s="1"/>
      <c r="M279" s="1"/>
      <c r="O279" s="1"/>
      <c r="P279" s="24"/>
      <c r="Q279" s="24"/>
      <c r="R279" s="1"/>
    </row>
    <row r="280" spans="1:22" ht="12.75" customHeight="1" x14ac:dyDescent="0.2">
      <c r="A280" s="46" t="s">
        <v>57</v>
      </c>
      <c r="B280" s="2">
        <v>79</v>
      </c>
      <c r="K280" s="225"/>
      <c r="L280" s="1"/>
      <c r="M280" s="1"/>
      <c r="O280" s="1"/>
      <c r="P280" s="29">
        <f>B280</f>
        <v>79</v>
      </c>
      <c r="Q280" s="24"/>
      <c r="R280" s="1"/>
    </row>
    <row r="281" spans="1:22" ht="12.75" customHeight="1" x14ac:dyDescent="0.2">
      <c r="A281" s="46" t="s">
        <v>58</v>
      </c>
      <c r="C281" s="2">
        <v>73</v>
      </c>
      <c r="K281" s="225"/>
      <c r="L281" s="1"/>
      <c r="M281" s="1"/>
      <c r="N281" s="1"/>
      <c r="O281" s="1">
        <f>C281/B280</f>
        <v>0.92405063291139244</v>
      </c>
      <c r="P281" s="35">
        <v>74</v>
      </c>
      <c r="Q281" s="36">
        <f t="shared" ref="Q281:Q288" si="54">P281/P280</f>
        <v>0.93670886075949367</v>
      </c>
      <c r="R281" s="1">
        <f t="shared" ref="R281:R288" si="55">100%-Q281</f>
        <v>6.3291139240506333E-2</v>
      </c>
    </row>
    <row r="282" spans="1:22" ht="12.75" customHeight="1" x14ac:dyDescent="0.2">
      <c r="A282" s="46" t="s">
        <v>59</v>
      </c>
      <c r="D282" s="2">
        <v>68</v>
      </c>
      <c r="K282" s="225"/>
      <c r="L282" s="1"/>
      <c r="M282" s="1"/>
      <c r="O282" s="1">
        <f>D282/C281</f>
        <v>0.93150684931506844</v>
      </c>
      <c r="P282" s="35">
        <v>70</v>
      </c>
      <c r="Q282" s="36">
        <f t="shared" si="54"/>
        <v>0.94594594594594594</v>
      </c>
      <c r="R282" s="1">
        <f t="shared" si="55"/>
        <v>5.4054054054054057E-2</v>
      </c>
    </row>
    <row r="283" spans="1:22" ht="12.75" customHeight="1" x14ac:dyDescent="0.2">
      <c r="A283" s="46" t="s">
        <v>70</v>
      </c>
      <c r="E283" s="2">
        <v>64</v>
      </c>
      <c r="K283" s="225"/>
      <c r="L283" s="1"/>
      <c r="M283" s="1"/>
      <c r="O283" s="1">
        <f>E283/D282</f>
        <v>0.94117647058823528</v>
      </c>
      <c r="P283" s="35">
        <v>66</v>
      </c>
      <c r="Q283" s="36">
        <f t="shared" si="54"/>
        <v>0.94285714285714284</v>
      </c>
      <c r="R283" s="1">
        <f t="shared" si="55"/>
        <v>5.7142857142857162E-2</v>
      </c>
    </row>
    <row r="284" spans="1:22" ht="12.75" customHeight="1" x14ac:dyDescent="0.2">
      <c r="A284" s="46" t="s">
        <v>71</v>
      </c>
      <c r="F284" s="2">
        <v>63</v>
      </c>
      <c r="K284" s="225"/>
      <c r="L284" s="1"/>
      <c r="M284" s="1"/>
      <c r="O284" s="1">
        <f>F284/E283</f>
        <v>0.984375</v>
      </c>
      <c r="P284" s="35">
        <v>65</v>
      </c>
      <c r="Q284" s="36">
        <f t="shared" si="54"/>
        <v>0.98484848484848486</v>
      </c>
      <c r="R284" s="1">
        <f t="shared" si="55"/>
        <v>1.5151515151515138E-2</v>
      </c>
    </row>
    <row r="285" spans="1:22" ht="12.75" customHeight="1" x14ac:dyDescent="0.2">
      <c r="A285" s="46" t="s">
        <v>79</v>
      </c>
      <c r="G285" s="2">
        <v>59</v>
      </c>
      <c r="K285" s="225"/>
      <c r="L285" s="1"/>
      <c r="M285" s="1"/>
      <c r="O285" s="1">
        <f>G285/F284</f>
        <v>0.93650793650793651</v>
      </c>
      <c r="P285" s="35">
        <v>65</v>
      </c>
      <c r="Q285" s="36">
        <f t="shared" si="54"/>
        <v>1</v>
      </c>
      <c r="R285" s="1">
        <f t="shared" si="55"/>
        <v>0</v>
      </c>
    </row>
    <row r="286" spans="1:22" ht="12.75" customHeight="1" x14ac:dyDescent="0.2">
      <c r="A286" s="46" t="s">
        <v>82</v>
      </c>
      <c r="H286" s="2">
        <v>57</v>
      </c>
      <c r="K286" s="225"/>
      <c r="L286" s="1"/>
      <c r="M286" s="1"/>
      <c r="O286" s="1">
        <f>H286/G285</f>
        <v>0.96610169491525422</v>
      </c>
      <c r="P286" s="35">
        <v>61</v>
      </c>
      <c r="Q286" s="36">
        <f t="shared" si="54"/>
        <v>0.93846153846153846</v>
      </c>
      <c r="R286" s="1">
        <f t="shared" si="55"/>
        <v>6.1538461538461542E-2</v>
      </c>
    </row>
    <row r="287" spans="1:22" ht="12.75" customHeight="1" x14ac:dyDescent="0.2">
      <c r="A287" s="46" t="s">
        <v>83</v>
      </c>
      <c r="I287" s="2">
        <v>57</v>
      </c>
      <c r="K287" s="225"/>
      <c r="L287" s="1"/>
      <c r="M287" s="1"/>
      <c r="O287" s="1">
        <f>I287/H286</f>
        <v>1</v>
      </c>
      <c r="P287" s="35">
        <v>62</v>
      </c>
      <c r="Q287" s="36">
        <f t="shared" si="54"/>
        <v>1.0163934426229508</v>
      </c>
      <c r="R287" s="1">
        <f t="shared" si="55"/>
        <v>-1.6393442622950838E-2</v>
      </c>
    </row>
    <row r="288" spans="1:22" ht="12.75" customHeight="1" x14ac:dyDescent="0.2">
      <c r="A288" s="46" t="s">
        <v>85</v>
      </c>
      <c r="J288" s="2">
        <v>56</v>
      </c>
      <c r="K288" s="225">
        <v>47</v>
      </c>
      <c r="L288" s="1"/>
      <c r="M288" s="1"/>
      <c r="O288" s="1">
        <f>J288/I287</f>
        <v>0.98245614035087714</v>
      </c>
      <c r="P288" s="35">
        <v>62</v>
      </c>
      <c r="Q288" s="36">
        <f t="shared" si="54"/>
        <v>1</v>
      </c>
      <c r="R288" s="1">
        <f t="shared" si="55"/>
        <v>0</v>
      </c>
    </row>
    <row r="289" spans="1:22" ht="12.75" customHeight="1" x14ac:dyDescent="0.2">
      <c r="A289" s="46" t="s">
        <v>86</v>
      </c>
      <c r="J289" s="2">
        <v>14</v>
      </c>
      <c r="K289" s="225">
        <v>12</v>
      </c>
      <c r="L289" s="1"/>
      <c r="M289" s="1"/>
      <c r="O289" s="1"/>
      <c r="P289" s="35">
        <v>15</v>
      </c>
      <c r="Q289" s="36"/>
      <c r="R289" s="1"/>
    </row>
    <row r="290" spans="1:22" ht="12.75" customHeight="1" x14ac:dyDescent="0.2">
      <c r="A290" s="46" t="s">
        <v>89</v>
      </c>
      <c r="J290" s="2">
        <v>1</v>
      </c>
      <c r="K290" s="225">
        <v>1</v>
      </c>
      <c r="L290" s="1"/>
      <c r="M290" s="1"/>
      <c r="O290" s="1"/>
      <c r="P290" s="35">
        <v>2</v>
      </c>
      <c r="Q290" s="36"/>
      <c r="R290" s="1"/>
      <c r="S290" s="2" t="s">
        <v>91</v>
      </c>
      <c r="T290" s="2">
        <v>60</v>
      </c>
      <c r="U290" s="2">
        <f>K293</f>
        <v>62</v>
      </c>
      <c r="V290" s="2" t="s">
        <v>19</v>
      </c>
    </row>
    <row r="291" spans="1:22" ht="12.75" customHeight="1" x14ac:dyDescent="0.2">
      <c r="A291" s="46" t="s">
        <v>95</v>
      </c>
      <c r="J291" s="2">
        <v>2</v>
      </c>
      <c r="K291" s="225">
        <v>1</v>
      </c>
      <c r="L291" s="1"/>
      <c r="M291" s="1"/>
      <c r="O291" s="1"/>
      <c r="P291" s="35">
        <v>2</v>
      </c>
      <c r="Q291" s="36"/>
      <c r="R291" s="1"/>
      <c r="S291" s="2" t="s">
        <v>92</v>
      </c>
      <c r="T291" s="36">
        <f>T290/B280</f>
        <v>0.759493670886076</v>
      </c>
      <c r="U291" s="36">
        <f>T290/U290</f>
        <v>0.967741935483871</v>
      </c>
      <c r="V291" s="2" t="s">
        <v>93</v>
      </c>
    </row>
    <row r="292" spans="1:22" ht="12.75" customHeight="1" x14ac:dyDescent="0.2">
      <c r="A292" s="46" t="s">
        <v>97</v>
      </c>
      <c r="J292" s="2">
        <v>1</v>
      </c>
      <c r="K292" s="225">
        <v>1</v>
      </c>
      <c r="L292" s="1"/>
      <c r="M292" s="1"/>
      <c r="O292" s="1"/>
      <c r="P292" s="35">
        <v>1</v>
      </c>
      <c r="Q292" s="36"/>
      <c r="R292" s="1"/>
    </row>
    <row r="293" spans="1:22" ht="12.75" customHeight="1" x14ac:dyDescent="0.2">
      <c r="A293" s="46"/>
      <c r="K293" s="221">
        <f>SUM(K288:K292)</f>
        <v>62</v>
      </c>
      <c r="L293" s="1">
        <f>K288/B280</f>
        <v>0.59493670886075944</v>
      </c>
      <c r="M293" s="1">
        <f>K293/B280</f>
        <v>0.78481012658227844</v>
      </c>
      <c r="N293" s="1">
        <f>M293-L293</f>
        <v>0.189873417721519</v>
      </c>
      <c r="O293" s="1"/>
      <c r="P293" s="35"/>
      <c r="Q293" s="36"/>
      <c r="R293" s="1"/>
    </row>
    <row r="294" spans="1:22" ht="12.75" customHeight="1" x14ac:dyDescent="0.2">
      <c r="L294" s="1"/>
      <c r="M294" s="1"/>
      <c r="O294" s="1"/>
    </row>
    <row r="295" spans="1:22" ht="12.75" customHeight="1" x14ac:dyDescent="0.3">
      <c r="A295" s="61" t="s">
        <v>99</v>
      </c>
      <c r="L295" s="1"/>
      <c r="M295" s="1"/>
      <c r="O295" s="1"/>
    </row>
    <row r="296" spans="1:22" ht="38.25" customHeight="1" x14ac:dyDescent="0.2">
      <c r="B296" s="306" t="s">
        <v>3</v>
      </c>
      <c r="C296" s="307"/>
      <c r="D296" s="307"/>
      <c r="E296" s="307"/>
      <c r="F296" s="307"/>
      <c r="G296" s="307"/>
      <c r="H296" s="307"/>
      <c r="I296" s="307"/>
      <c r="J296" s="307"/>
      <c r="L296" s="13" t="s">
        <v>11</v>
      </c>
      <c r="M296" s="13" t="s">
        <v>12</v>
      </c>
      <c r="N296" s="143" t="s">
        <v>13</v>
      </c>
      <c r="O296" s="13" t="s">
        <v>14</v>
      </c>
      <c r="P296" s="12" t="s">
        <v>15</v>
      </c>
      <c r="Q296" s="12" t="s">
        <v>16</v>
      </c>
      <c r="R296" s="13" t="s">
        <v>17</v>
      </c>
    </row>
    <row r="297" spans="1:22" ht="12.75" customHeight="1" x14ac:dyDescent="0.2">
      <c r="A297" s="168" t="s">
        <v>18</v>
      </c>
      <c r="B297" s="169">
        <v>1</v>
      </c>
      <c r="C297" s="169">
        <v>2</v>
      </c>
      <c r="D297" s="169">
        <v>3</v>
      </c>
      <c r="E297" s="169">
        <v>4</v>
      </c>
      <c r="F297" s="169">
        <v>5</v>
      </c>
      <c r="G297" s="169">
        <v>6</v>
      </c>
      <c r="H297" s="169">
        <v>7</v>
      </c>
      <c r="I297" s="169">
        <v>8</v>
      </c>
      <c r="J297" s="169">
        <v>9</v>
      </c>
      <c r="K297" s="289" t="s">
        <v>19</v>
      </c>
      <c r="L297" s="1"/>
      <c r="M297" s="1"/>
      <c r="O297" s="1"/>
      <c r="P297" s="24"/>
      <c r="Q297" s="24"/>
      <c r="R297" s="1"/>
    </row>
    <row r="298" spans="1:22" ht="12.75" customHeight="1" x14ac:dyDescent="0.2">
      <c r="A298" s="46" t="s">
        <v>58</v>
      </c>
      <c r="B298" s="2">
        <v>79</v>
      </c>
      <c r="K298" s="225"/>
      <c r="L298" s="1"/>
      <c r="M298" s="1"/>
      <c r="O298" s="1"/>
      <c r="P298" s="29">
        <f>B298</f>
        <v>79</v>
      </c>
      <c r="Q298" s="24"/>
      <c r="R298" s="1"/>
    </row>
    <row r="299" spans="1:22" ht="12.75" customHeight="1" x14ac:dyDescent="0.2">
      <c r="A299" s="46" t="s">
        <v>59</v>
      </c>
      <c r="C299" s="2">
        <v>72</v>
      </c>
      <c r="K299" s="225"/>
      <c r="L299" s="1"/>
      <c r="M299" s="1"/>
      <c r="N299" s="1"/>
      <c r="O299" s="1">
        <f>C299/B298</f>
        <v>0.91139240506329111</v>
      </c>
      <c r="P299" s="35">
        <v>72</v>
      </c>
      <c r="Q299" s="36">
        <f t="shared" ref="Q299:Q306" si="56">P299/P298</f>
        <v>0.91139240506329111</v>
      </c>
      <c r="R299" s="1">
        <f t="shared" ref="R299:R306" si="57">100%-Q299</f>
        <v>8.8607594936708889E-2</v>
      </c>
    </row>
    <row r="300" spans="1:22" ht="12.75" customHeight="1" x14ac:dyDescent="0.2">
      <c r="A300" s="46" t="s">
        <v>70</v>
      </c>
      <c r="D300" s="2">
        <v>67</v>
      </c>
      <c r="K300" s="225"/>
      <c r="L300" s="1"/>
      <c r="M300" s="1"/>
      <c r="O300" s="1">
        <f>D300/C299</f>
        <v>0.93055555555555558</v>
      </c>
      <c r="P300" s="35">
        <v>69</v>
      </c>
      <c r="Q300" s="36">
        <f t="shared" si="56"/>
        <v>0.95833333333333337</v>
      </c>
      <c r="R300" s="1">
        <f t="shared" si="57"/>
        <v>4.166666666666663E-2</v>
      </c>
    </row>
    <row r="301" spans="1:22" ht="12.75" customHeight="1" x14ac:dyDescent="0.2">
      <c r="A301" s="2">
        <v>1002</v>
      </c>
      <c r="E301" s="2">
        <v>62</v>
      </c>
      <c r="K301" s="225"/>
      <c r="L301" s="1"/>
      <c r="M301" s="1"/>
      <c r="O301" s="1">
        <f>E301/D300</f>
        <v>0.92537313432835822</v>
      </c>
      <c r="P301" s="35">
        <v>68</v>
      </c>
      <c r="Q301" s="36">
        <f t="shared" si="56"/>
        <v>0.98550724637681164</v>
      </c>
      <c r="R301" s="1">
        <f t="shared" si="57"/>
        <v>1.4492753623188359E-2</v>
      </c>
    </row>
    <row r="302" spans="1:22" ht="12.75" customHeight="1" x14ac:dyDescent="0.2">
      <c r="A302" s="2">
        <v>1101</v>
      </c>
      <c r="F302" s="2">
        <v>58</v>
      </c>
      <c r="K302" s="225"/>
      <c r="L302" s="1"/>
      <c r="M302" s="1"/>
      <c r="O302" s="1">
        <f>F302/E301</f>
        <v>0.93548387096774188</v>
      </c>
      <c r="P302" s="35">
        <v>65</v>
      </c>
      <c r="Q302" s="36">
        <f t="shared" si="56"/>
        <v>0.95588235294117652</v>
      </c>
      <c r="R302" s="1">
        <f t="shared" si="57"/>
        <v>4.4117647058823484E-2</v>
      </c>
    </row>
    <row r="303" spans="1:22" ht="12.75" customHeight="1" x14ac:dyDescent="0.2">
      <c r="A303" s="46" t="s">
        <v>82</v>
      </c>
      <c r="G303" s="2">
        <v>55</v>
      </c>
      <c r="K303" s="225"/>
      <c r="L303" s="1"/>
      <c r="M303" s="1"/>
      <c r="O303" s="1">
        <f>G303/F302</f>
        <v>0.94827586206896552</v>
      </c>
      <c r="P303" s="35">
        <v>64</v>
      </c>
      <c r="Q303" s="36">
        <f t="shared" si="56"/>
        <v>0.98461538461538467</v>
      </c>
      <c r="R303" s="1">
        <f t="shared" si="57"/>
        <v>1.538461538461533E-2</v>
      </c>
    </row>
    <row r="304" spans="1:22" ht="12.75" customHeight="1" x14ac:dyDescent="0.2">
      <c r="A304" s="46" t="s">
        <v>83</v>
      </c>
      <c r="H304" s="2">
        <v>53</v>
      </c>
      <c r="K304" s="225"/>
      <c r="L304" s="1"/>
      <c r="M304" s="1"/>
      <c r="O304" s="1">
        <f>H304/G303</f>
        <v>0.96363636363636362</v>
      </c>
      <c r="P304" s="35">
        <v>62</v>
      </c>
      <c r="Q304" s="36">
        <f t="shared" si="56"/>
        <v>0.96875</v>
      </c>
      <c r="R304" s="1">
        <f t="shared" si="57"/>
        <v>3.125E-2</v>
      </c>
    </row>
    <row r="305" spans="1:22" ht="12.75" customHeight="1" x14ac:dyDescent="0.2">
      <c r="A305" s="46" t="s">
        <v>85</v>
      </c>
      <c r="I305" s="2">
        <v>52</v>
      </c>
      <c r="K305" s="225">
        <v>2</v>
      </c>
      <c r="L305" s="1"/>
      <c r="M305" s="1"/>
      <c r="O305" s="1">
        <f>I305/H304</f>
        <v>0.98113207547169812</v>
      </c>
      <c r="P305" s="35">
        <v>61</v>
      </c>
      <c r="Q305" s="36">
        <f t="shared" si="56"/>
        <v>0.9838709677419355</v>
      </c>
      <c r="R305" s="1">
        <f t="shared" si="57"/>
        <v>1.6129032258064502E-2</v>
      </c>
    </row>
    <row r="306" spans="1:22" ht="12.75" customHeight="1" x14ac:dyDescent="0.2">
      <c r="A306" s="46" t="s">
        <v>86</v>
      </c>
      <c r="J306" s="2">
        <v>52</v>
      </c>
      <c r="K306" s="225">
        <v>41</v>
      </c>
      <c r="L306" s="1"/>
      <c r="M306" s="1"/>
      <c r="O306" s="1">
        <f>J306/I305</f>
        <v>1</v>
      </c>
      <c r="P306" s="35">
        <v>58</v>
      </c>
      <c r="Q306" s="36">
        <f t="shared" si="56"/>
        <v>0.95081967213114749</v>
      </c>
      <c r="R306" s="1">
        <f t="shared" si="57"/>
        <v>4.9180327868852514E-2</v>
      </c>
    </row>
    <row r="307" spans="1:22" ht="12.75" customHeight="1" x14ac:dyDescent="0.2">
      <c r="A307" s="46" t="s">
        <v>89</v>
      </c>
      <c r="J307" s="2">
        <v>14</v>
      </c>
      <c r="K307" s="225">
        <v>9</v>
      </c>
      <c r="L307" s="1"/>
      <c r="M307" s="1"/>
      <c r="O307" s="1"/>
      <c r="P307" s="35">
        <v>17</v>
      </c>
      <c r="Q307" s="36"/>
      <c r="R307" s="1"/>
    </row>
    <row r="308" spans="1:22" ht="12.75" customHeight="1" x14ac:dyDescent="0.2">
      <c r="A308" s="46" t="s">
        <v>95</v>
      </c>
      <c r="J308" s="2">
        <v>8</v>
      </c>
      <c r="K308" s="225">
        <v>6</v>
      </c>
      <c r="L308" s="1"/>
      <c r="M308" s="1"/>
      <c r="O308" s="1"/>
      <c r="P308" s="35">
        <v>8</v>
      </c>
      <c r="Q308" s="36"/>
      <c r="R308" s="1"/>
      <c r="S308" s="2" t="s">
        <v>91</v>
      </c>
      <c r="T308" s="2">
        <v>57</v>
      </c>
      <c r="U308" s="2">
        <f>K310</f>
        <v>60</v>
      </c>
      <c r="V308" s="2" t="s">
        <v>19</v>
      </c>
    </row>
    <row r="309" spans="1:22" ht="12.75" customHeight="1" x14ac:dyDescent="0.2">
      <c r="A309" s="46" t="s">
        <v>97</v>
      </c>
      <c r="J309" s="2">
        <v>2</v>
      </c>
      <c r="K309" s="225">
        <v>2</v>
      </c>
      <c r="L309" s="1"/>
      <c r="M309" s="1"/>
      <c r="O309" s="1"/>
      <c r="P309" s="35">
        <v>2</v>
      </c>
      <c r="Q309" s="36"/>
      <c r="R309" s="1"/>
      <c r="S309" s="2" t="s">
        <v>92</v>
      </c>
      <c r="T309" s="36">
        <f>T308/B298</f>
        <v>0.72151898734177211</v>
      </c>
      <c r="U309" s="36">
        <f>T308/U308</f>
        <v>0.95</v>
      </c>
      <c r="V309" s="2" t="s">
        <v>93</v>
      </c>
    </row>
    <row r="310" spans="1:22" ht="12.75" customHeight="1" x14ac:dyDescent="0.2">
      <c r="A310" s="46"/>
      <c r="K310" s="221">
        <f>SUM(K305:K309)</f>
        <v>60</v>
      </c>
      <c r="L310" s="1">
        <f>SUM(K305:K306)/B298</f>
        <v>0.54430379746835444</v>
      </c>
      <c r="M310" s="1">
        <f>K310/B298</f>
        <v>0.759493670886076</v>
      </c>
      <c r="N310" s="1">
        <f>M310-L310</f>
        <v>0.21518987341772156</v>
      </c>
      <c r="O310" s="1"/>
      <c r="P310" s="35"/>
      <c r="Q310" s="36"/>
      <c r="R310" s="1"/>
      <c r="S310" s="2"/>
      <c r="T310" s="36"/>
      <c r="U310" s="36"/>
      <c r="V310" s="2"/>
    </row>
    <row r="311" spans="1:22" ht="12.75" customHeight="1" x14ac:dyDescent="0.2">
      <c r="A311" s="46"/>
      <c r="L311" s="1"/>
      <c r="M311" s="1"/>
      <c r="O311" s="1"/>
      <c r="P311" s="35"/>
      <c r="Q311" s="36"/>
      <c r="R311" s="1"/>
      <c r="S311" s="2"/>
      <c r="T311" s="36"/>
      <c r="U311" s="36"/>
      <c r="V311" s="2"/>
    </row>
    <row r="312" spans="1:22" ht="12.75" customHeight="1" x14ac:dyDescent="0.2">
      <c r="L312" s="1"/>
      <c r="M312" s="1"/>
      <c r="O312" s="1"/>
    </row>
    <row r="313" spans="1:22" ht="12.75" customHeight="1" x14ac:dyDescent="0.3">
      <c r="A313" s="61" t="s">
        <v>100</v>
      </c>
      <c r="L313" s="1"/>
      <c r="M313" s="1"/>
      <c r="O313" s="1"/>
    </row>
    <row r="314" spans="1:22" ht="38.25" customHeight="1" x14ac:dyDescent="0.2">
      <c r="B314" s="306" t="s">
        <v>3</v>
      </c>
      <c r="C314" s="307"/>
      <c r="D314" s="307"/>
      <c r="E314" s="307"/>
      <c r="F314" s="307"/>
      <c r="G314" s="307"/>
      <c r="H314" s="307"/>
      <c r="I314" s="307"/>
      <c r="J314" s="307"/>
      <c r="L314" s="13" t="s">
        <v>11</v>
      </c>
      <c r="M314" s="13" t="s">
        <v>12</v>
      </c>
      <c r="N314" s="143" t="s">
        <v>13</v>
      </c>
      <c r="O314" s="13" t="s">
        <v>14</v>
      </c>
      <c r="P314" s="12" t="s">
        <v>15</v>
      </c>
      <c r="Q314" s="12" t="s">
        <v>16</v>
      </c>
      <c r="R314" s="13" t="s">
        <v>17</v>
      </c>
    </row>
    <row r="315" spans="1:22" ht="12.75" customHeight="1" x14ac:dyDescent="0.2">
      <c r="A315" s="168" t="s">
        <v>18</v>
      </c>
      <c r="B315" s="169">
        <v>1</v>
      </c>
      <c r="C315" s="169">
        <v>2</v>
      </c>
      <c r="D315" s="169">
        <v>3</v>
      </c>
      <c r="E315" s="169">
        <v>4</v>
      </c>
      <c r="F315" s="169">
        <v>5</v>
      </c>
      <c r="G315" s="169">
        <v>6</v>
      </c>
      <c r="H315" s="169">
        <v>7</v>
      </c>
      <c r="I315" s="169">
        <v>8</v>
      </c>
      <c r="J315" s="169">
        <v>9</v>
      </c>
      <c r="K315" s="289" t="s">
        <v>19</v>
      </c>
      <c r="L315" s="1"/>
      <c r="M315" s="1"/>
      <c r="O315" s="1"/>
      <c r="P315" s="24"/>
      <c r="Q315" s="24"/>
      <c r="R315" s="1"/>
    </row>
    <row r="316" spans="1:22" ht="12.75" customHeight="1" x14ac:dyDescent="0.2">
      <c r="A316" s="46" t="s">
        <v>59</v>
      </c>
      <c r="B316" s="2">
        <v>77</v>
      </c>
      <c r="K316" s="225"/>
      <c r="L316" s="1"/>
      <c r="M316" s="1"/>
      <c r="O316" s="1"/>
      <c r="P316" s="29">
        <f>B316</f>
        <v>77</v>
      </c>
      <c r="Q316" s="24"/>
      <c r="R316" s="1"/>
    </row>
    <row r="317" spans="1:22" ht="12.75" customHeight="1" x14ac:dyDescent="0.2">
      <c r="A317" s="46" t="s">
        <v>70</v>
      </c>
      <c r="C317" s="2">
        <v>70</v>
      </c>
      <c r="K317" s="225"/>
      <c r="L317" s="1"/>
      <c r="M317" s="1"/>
      <c r="N317" s="1"/>
      <c r="O317" s="1">
        <f>C317/B316</f>
        <v>0.90909090909090906</v>
      </c>
      <c r="P317" s="35">
        <v>70</v>
      </c>
      <c r="Q317" s="36">
        <f t="shared" ref="Q317:Q324" si="58">P317/P316</f>
        <v>0.90909090909090906</v>
      </c>
      <c r="R317" s="1">
        <f t="shared" ref="R317:R324" si="59">100%-Q317</f>
        <v>9.0909090909090939E-2</v>
      </c>
    </row>
    <row r="318" spans="1:22" ht="12.75" customHeight="1" x14ac:dyDescent="0.2">
      <c r="A318" s="2">
        <v>1002</v>
      </c>
      <c r="D318" s="2">
        <v>64</v>
      </c>
      <c r="K318" s="225"/>
      <c r="L318" s="1"/>
      <c r="M318" s="1"/>
      <c r="O318" s="1">
        <f>D318/C317</f>
        <v>0.91428571428571426</v>
      </c>
      <c r="P318" s="35">
        <v>67</v>
      </c>
      <c r="Q318" s="36">
        <f t="shared" si="58"/>
        <v>0.95714285714285718</v>
      </c>
      <c r="R318" s="1">
        <f t="shared" si="59"/>
        <v>4.2857142857142816E-2</v>
      </c>
    </row>
    <row r="319" spans="1:22" ht="12.75" customHeight="1" x14ac:dyDescent="0.2">
      <c r="A319" s="2">
        <v>1101</v>
      </c>
      <c r="E319" s="2">
        <v>56</v>
      </c>
      <c r="K319" s="225"/>
      <c r="L319" s="1"/>
      <c r="M319" s="1"/>
      <c r="O319" s="1">
        <f>E319/D318</f>
        <v>0.875</v>
      </c>
      <c r="P319" s="35">
        <v>66</v>
      </c>
      <c r="Q319" s="36">
        <f t="shared" si="58"/>
        <v>0.9850746268656716</v>
      </c>
      <c r="R319" s="1">
        <f t="shared" si="59"/>
        <v>1.4925373134328401E-2</v>
      </c>
    </row>
    <row r="320" spans="1:22" ht="12.75" customHeight="1" x14ac:dyDescent="0.2">
      <c r="A320" s="46" t="s">
        <v>82</v>
      </c>
      <c r="F320" s="2">
        <v>54</v>
      </c>
      <c r="K320" s="225"/>
      <c r="L320" s="1"/>
      <c r="M320" s="1"/>
      <c r="O320" s="1">
        <f>F320/E319</f>
        <v>0.9642857142857143</v>
      </c>
      <c r="P320" s="35">
        <v>66</v>
      </c>
      <c r="Q320" s="36">
        <f t="shared" si="58"/>
        <v>1</v>
      </c>
      <c r="R320" s="1">
        <f t="shared" si="59"/>
        <v>0</v>
      </c>
    </row>
    <row r="321" spans="1:26" ht="12.75" customHeight="1" x14ac:dyDescent="0.2">
      <c r="A321" s="46" t="s">
        <v>83</v>
      </c>
      <c r="G321" s="2">
        <v>52</v>
      </c>
      <c r="K321" s="225"/>
      <c r="L321" s="1"/>
      <c r="M321" s="1"/>
      <c r="O321" s="1">
        <f>G321/F320</f>
        <v>0.96296296296296291</v>
      </c>
      <c r="P321" s="35">
        <v>63</v>
      </c>
      <c r="Q321" s="36">
        <f t="shared" si="58"/>
        <v>0.95454545454545459</v>
      </c>
      <c r="R321" s="1">
        <f t="shared" si="59"/>
        <v>4.5454545454545414E-2</v>
      </c>
    </row>
    <row r="322" spans="1:26" ht="12.75" customHeight="1" x14ac:dyDescent="0.2">
      <c r="A322" s="46" t="s">
        <v>85</v>
      </c>
      <c r="H322" s="2">
        <v>51</v>
      </c>
      <c r="K322" s="225"/>
      <c r="L322" s="1"/>
      <c r="M322" s="1"/>
      <c r="O322" s="1">
        <f>H322/G321</f>
        <v>0.98076923076923073</v>
      </c>
      <c r="P322" s="35">
        <v>62</v>
      </c>
      <c r="Q322" s="36">
        <f t="shared" si="58"/>
        <v>0.98412698412698407</v>
      </c>
      <c r="R322" s="1">
        <f t="shared" si="59"/>
        <v>1.5873015873015928E-2</v>
      </c>
    </row>
    <row r="323" spans="1:26" ht="12.75" customHeight="1" x14ac:dyDescent="0.2">
      <c r="A323" s="46" t="s">
        <v>86</v>
      </c>
      <c r="I323" s="2">
        <v>50</v>
      </c>
      <c r="K323" s="225"/>
      <c r="L323" s="1"/>
      <c r="M323" s="1"/>
      <c r="O323" s="1">
        <f>I323/H322</f>
        <v>0.98039215686274506</v>
      </c>
      <c r="P323" s="35">
        <v>62</v>
      </c>
      <c r="Q323" s="36">
        <f t="shared" si="58"/>
        <v>1</v>
      </c>
      <c r="R323" s="1">
        <f t="shared" si="59"/>
        <v>0</v>
      </c>
    </row>
    <row r="324" spans="1:26" ht="12.75" customHeight="1" x14ac:dyDescent="0.2">
      <c r="A324" s="46" t="s">
        <v>89</v>
      </c>
      <c r="J324" s="2">
        <v>49</v>
      </c>
      <c r="K324" s="225">
        <v>42</v>
      </c>
      <c r="L324" s="1"/>
      <c r="M324" s="1"/>
      <c r="O324" s="1">
        <f>J324/I323</f>
        <v>0.98</v>
      </c>
      <c r="P324" s="35">
        <v>60</v>
      </c>
      <c r="Q324" s="36">
        <f t="shared" si="58"/>
        <v>0.967741935483871</v>
      </c>
      <c r="R324" s="1">
        <f t="shared" si="59"/>
        <v>3.2258064516129004E-2</v>
      </c>
    </row>
    <row r="325" spans="1:26" ht="12.75" customHeight="1" x14ac:dyDescent="0.2">
      <c r="A325" s="46" t="s">
        <v>95</v>
      </c>
      <c r="J325" s="2">
        <v>14</v>
      </c>
      <c r="K325" s="225">
        <v>8</v>
      </c>
      <c r="L325" s="1"/>
      <c r="M325" s="1"/>
      <c r="O325" s="1"/>
      <c r="P325" s="35">
        <v>18</v>
      </c>
      <c r="Q325" s="36"/>
      <c r="R325" s="1"/>
    </row>
    <row r="326" spans="1:26" ht="12.75" customHeight="1" x14ac:dyDescent="0.2">
      <c r="A326" s="46" t="s">
        <v>97</v>
      </c>
      <c r="J326" s="2">
        <v>6</v>
      </c>
      <c r="K326" s="225">
        <v>4</v>
      </c>
      <c r="L326" s="1"/>
      <c r="M326" s="1"/>
      <c r="O326" s="1"/>
      <c r="P326" s="35">
        <v>7</v>
      </c>
      <c r="Q326" s="36"/>
      <c r="R326" s="1"/>
      <c r="S326" s="2" t="s">
        <v>91</v>
      </c>
      <c r="T326" s="2">
        <v>49</v>
      </c>
      <c r="U326" s="2">
        <f>K329</f>
        <v>57</v>
      </c>
      <c r="V326" s="2" t="s">
        <v>19</v>
      </c>
    </row>
    <row r="327" spans="1:26" ht="12.75" customHeight="1" x14ac:dyDescent="0.2">
      <c r="A327" s="46" t="s">
        <v>98</v>
      </c>
      <c r="J327" s="2">
        <v>1</v>
      </c>
      <c r="K327" s="225">
        <v>2</v>
      </c>
      <c r="L327" s="1"/>
      <c r="M327" s="1"/>
      <c r="O327" s="1"/>
      <c r="P327" s="35">
        <v>1</v>
      </c>
      <c r="Q327" s="36"/>
      <c r="R327" s="1"/>
      <c r="S327" s="2" t="s">
        <v>92</v>
      </c>
      <c r="T327" s="36">
        <f>T326/B316</f>
        <v>0.63636363636363635</v>
      </c>
      <c r="U327" s="36">
        <f>T326/U326</f>
        <v>0.85964912280701755</v>
      </c>
      <c r="V327" s="2" t="s">
        <v>93</v>
      </c>
    </row>
    <row r="328" spans="1:26" ht="12.75" customHeight="1" x14ac:dyDescent="0.2">
      <c r="A328" s="46" t="s">
        <v>112</v>
      </c>
      <c r="J328" s="2">
        <v>2</v>
      </c>
      <c r="K328" s="225">
        <v>1</v>
      </c>
      <c r="L328" s="1"/>
      <c r="M328" s="1"/>
      <c r="O328" s="1"/>
      <c r="P328" s="35">
        <v>2</v>
      </c>
      <c r="Q328" s="36"/>
      <c r="R328" s="1"/>
      <c r="S328" s="2"/>
      <c r="T328" s="36"/>
      <c r="U328" s="36"/>
      <c r="V328" s="2"/>
    </row>
    <row r="329" spans="1:26" ht="12.75" customHeight="1" x14ac:dyDescent="0.2">
      <c r="A329" s="2">
        <v>1601</v>
      </c>
      <c r="K329" s="221">
        <f>SUM(K324:K328)</f>
        <v>57</v>
      </c>
      <c r="L329" s="1">
        <f>K324/B316</f>
        <v>0.54545454545454541</v>
      </c>
      <c r="M329" s="1">
        <f>K329/B316</f>
        <v>0.74025974025974028</v>
      </c>
      <c r="N329" s="1">
        <f>M329-L329</f>
        <v>0.19480519480519487</v>
      </c>
      <c r="O329" s="1"/>
      <c r="P329" s="35"/>
      <c r="Q329" s="36"/>
      <c r="R329" s="1"/>
      <c r="S329" s="2"/>
      <c r="T329" s="36"/>
      <c r="U329" s="36"/>
      <c r="V329" s="2"/>
    </row>
    <row r="330" spans="1:26" ht="12.75" customHeight="1" x14ac:dyDescent="0.2">
      <c r="A330" s="46"/>
      <c r="K330" s="151"/>
      <c r="L330" s="1"/>
      <c r="M330" s="1"/>
      <c r="O330" s="1"/>
      <c r="P330" s="35"/>
      <c r="Q330" s="36"/>
      <c r="R330" s="1"/>
      <c r="S330" s="2"/>
      <c r="T330" s="36"/>
      <c r="U330" s="36"/>
      <c r="V330" s="2"/>
    </row>
    <row r="331" spans="1:26" ht="12.75" customHeight="1" x14ac:dyDescent="0.2">
      <c r="L331" s="1"/>
      <c r="M331" s="1"/>
      <c r="O331" s="1"/>
    </row>
    <row r="332" spans="1:26" ht="12.75" customHeight="1" x14ac:dyDescent="0.2">
      <c r="L332" s="1"/>
      <c r="M332" s="1"/>
      <c r="O332" s="1"/>
      <c r="Z332" s="12"/>
    </row>
    <row r="333" spans="1:26" ht="26.25" x14ac:dyDescent="0.4">
      <c r="B333" s="340" t="s">
        <v>101</v>
      </c>
      <c r="C333" s="315"/>
      <c r="D333" s="315"/>
      <c r="E333" s="315"/>
      <c r="F333" s="315"/>
      <c r="G333" s="315"/>
      <c r="H333" s="315"/>
      <c r="I333" s="315"/>
      <c r="J333" s="315"/>
      <c r="K333" s="208" t="s">
        <v>70</v>
      </c>
      <c r="L333" s="1"/>
      <c r="M333" s="1"/>
      <c r="N333" s="2"/>
      <c r="O333" s="1"/>
      <c r="P333" s="2"/>
      <c r="Q333" s="2"/>
      <c r="R333" s="2"/>
      <c r="Z333" s="12"/>
    </row>
    <row r="334" spans="1:26" ht="20.25" x14ac:dyDescent="0.2">
      <c r="A334" s="316" t="s">
        <v>18</v>
      </c>
      <c r="B334" s="318" t="s">
        <v>102</v>
      </c>
      <c r="C334" s="319"/>
      <c r="D334" s="319"/>
      <c r="E334" s="319"/>
      <c r="F334" s="319"/>
      <c r="G334" s="319"/>
      <c r="H334" s="319"/>
      <c r="I334" s="319"/>
      <c r="J334" s="335"/>
      <c r="K334" s="327" t="s">
        <v>19</v>
      </c>
      <c r="L334" s="323" t="s">
        <v>11</v>
      </c>
      <c r="M334" s="323" t="s">
        <v>12</v>
      </c>
      <c r="N334" s="325" t="s">
        <v>13</v>
      </c>
      <c r="O334" s="323" t="s">
        <v>14</v>
      </c>
      <c r="P334" s="324" t="s">
        <v>15</v>
      </c>
      <c r="Q334" s="324" t="s">
        <v>16</v>
      </c>
      <c r="R334" s="323" t="s">
        <v>103</v>
      </c>
      <c r="Z334" s="12"/>
    </row>
    <row r="335" spans="1:26" ht="15.75" customHeight="1" x14ac:dyDescent="0.25">
      <c r="A335" s="317"/>
      <c r="B335" s="84" t="s">
        <v>104</v>
      </c>
      <c r="C335" s="84" t="s">
        <v>105</v>
      </c>
      <c r="D335" s="84" t="s">
        <v>106</v>
      </c>
      <c r="E335" s="84" t="s">
        <v>107</v>
      </c>
      <c r="F335" s="84" t="s">
        <v>108</v>
      </c>
      <c r="G335" s="84" t="s">
        <v>109</v>
      </c>
      <c r="H335" s="84" t="s">
        <v>110</v>
      </c>
      <c r="I335" s="84" t="s">
        <v>73</v>
      </c>
      <c r="J335" s="84" t="s">
        <v>74</v>
      </c>
      <c r="K335" s="322"/>
      <c r="L335" s="317"/>
      <c r="M335" s="317"/>
      <c r="N335" s="317"/>
      <c r="O335" s="317"/>
      <c r="P335" s="317"/>
      <c r="Q335" s="317"/>
      <c r="R335" s="317"/>
      <c r="Z335" s="12"/>
    </row>
    <row r="336" spans="1:26" ht="15.75" customHeight="1" x14ac:dyDescent="0.25">
      <c r="A336" s="84">
        <v>1001</v>
      </c>
      <c r="B336" s="87">
        <v>75</v>
      </c>
      <c r="C336" s="87"/>
      <c r="D336" s="87"/>
      <c r="E336" s="87"/>
      <c r="F336" s="87"/>
      <c r="G336" s="87"/>
      <c r="H336" s="87"/>
      <c r="I336" s="87"/>
      <c r="J336" s="87"/>
      <c r="K336" s="129"/>
      <c r="L336" s="238"/>
      <c r="M336" s="239"/>
      <c r="N336" s="240"/>
      <c r="O336" s="254"/>
      <c r="P336" s="92">
        <f>B336</f>
        <v>75</v>
      </c>
      <c r="Q336" s="255"/>
      <c r="R336" s="254"/>
      <c r="Z336" s="12"/>
    </row>
    <row r="337" spans="1:26" ht="15.75" customHeight="1" x14ac:dyDescent="0.25">
      <c r="A337" s="84">
        <v>1002</v>
      </c>
      <c r="B337" s="87"/>
      <c r="C337" s="87">
        <v>65</v>
      </c>
      <c r="D337" s="87"/>
      <c r="E337" s="87"/>
      <c r="F337" s="87"/>
      <c r="G337" s="87"/>
      <c r="H337" s="87"/>
      <c r="I337" s="87"/>
      <c r="J337" s="87"/>
      <c r="K337" s="129"/>
      <c r="L337" s="241"/>
      <c r="M337" s="101"/>
      <c r="N337" s="242"/>
      <c r="O337" s="96">
        <f>IF(C337=0,"",C337/B336)</f>
        <v>0.8666666666666667</v>
      </c>
      <c r="P337" s="97">
        <v>66</v>
      </c>
      <c r="Q337" s="256">
        <f t="shared" ref="Q337:Q344" si="60">IF(P337=0,"",P337/P336)</f>
        <v>0.88</v>
      </c>
      <c r="R337" s="256">
        <f t="shared" ref="R337:R344" si="61">IF(P337=0,"",100%-Q337)</f>
        <v>0.12</v>
      </c>
      <c r="Z337" s="12"/>
    </row>
    <row r="338" spans="1:26" ht="15.75" customHeight="1" x14ac:dyDescent="0.25">
      <c r="A338" s="84">
        <v>1101</v>
      </c>
      <c r="B338" s="87"/>
      <c r="C338" s="87"/>
      <c r="D338" s="87">
        <v>54</v>
      </c>
      <c r="E338" s="87"/>
      <c r="F338" s="87"/>
      <c r="G338" s="87"/>
      <c r="H338" s="87"/>
      <c r="I338" s="87"/>
      <c r="J338" s="87"/>
      <c r="K338" s="129"/>
      <c r="L338" s="241"/>
      <c r="M338" s="101"/>
      <c r="N338" s="242"/>
      <c r="O338" s="96">
        <f>IF(D338=0,"",D338/C337)</f>
        <v>0.83076923076923082</v>
      </c>
      <c r="P338" s="97">
        <v>57</v>
      </c>
      <c r="Q338" s="256">
        <f t="shared" si="60"/>
        <v>0.86363636363636365</v>
      </c>
      <c r="R338" s="256">
        <f t="shared" si="61"/>
        <v>0.13636363636363635</v>
      </c>
      <c r="S338" s="14">
        <f>P338/P336</f>
        <v>0.76</v>
      </c>
      <c r="Z338" s="12"/>
    </row>
    <row r="339" spans="1:26" ht="15.75" customHeight="1" x14ac:dyDescent="0.25">
      <c r="A339" s="84">
        <v>1102</v>
      </c>
      <c r="B339" s="87"/>
      <c r="C339" s="87"/>
      <c r="D339" s="87"/>
      <c r="E339" s="87">
        <v>43</v>
      </c>
      <c r="F339" s="87"/>
      <c r="G339" s="87"/>
      <c r="H339" s="87"/>
      <c r="I339" s="87"/>
      <c r="J339" s="87"/>
      <c r="K339" s="129"/>
      <c r="L339" s="241"/>
      <c r="M339" s="101"/>
      <c r="N339" s="242"/>
      <c r="O339" s="96">
        <f>IF(E339=0,"",E339/D338)</f>
        <v>0.79629629629629628</v>
      </c>
      <c r="P339" s="97">
        <v>57</v>
      </c>
      <c r="Q339" s="256">
        <f t="shared" si="60"/>
        <v>1</v>
      </c>
      <c r="R339" s="256">
        <f t="shared" si="61"/>
        <v>0</v>
      </c>
      <c r="Z339" s="12"/>
    </row>
    <row r="340" spans="1:26" ht="15.75" customHeight="1" x14ac:dyDescent="0.25">
      <c r="A340" s="84">
        <v>1201</v>
      </c>
      <c r="B340" s="87"/>
      <c r="C340" s="87"/>
      <c r="D340" s="87"/>
      <c r="E340" s="87"/>
      <c r="F340" s="87">
        <v>39</v>
      </c>
      <c r="G340" s="87"/>
      <c r="H340" s="87"/>
      <c r="I340" s="87"/>
      <c r="J340" s="87"/>
      <c r="K340" s="129"/>
      <c r="L340" s="241"/>
      <c r="M340" s="101"/>
      <c r="N340" s="242"/>
      <c r="O340" s="96">
        <f>IF(F340=0,"",F340/E339)</f>
        <v>0.90697674418604646</v>
      </c>
      <c r="P340" s="97">
        <v>55</v>
      </c>
      <c r="Q340" s="256">
        <f t="shared" si="60"/>
        <v>0.96491228070175439</v>
      </c>
      <c r="R340" s="256">
        <f t="shared" si="61"/>
        <v>3.5087719298245612E-2</v>
      </c>
      <c r="Z340" s="12"/>
    </row>
    <row r="341" spans="1:26" ht="15.75" customHeight="1" x14ac:dyDescent="0.25">
      <c r="A341" s="84" t="s">
        <v>85</v>
      </c>
      <c r="B341" s="87"/>
      <c r="C341" s="87"/>
      <c r="D341" s="87"/>
      <c r="E341" s="87"/>
      <c r="F341" s="87"/>
      <c r="G341" s="87">
        <v>33</v>
      </c>
      <c r="H341" s="87"/>
      <c r="I341" s="87"/>
      <c r="J341" s="87"/>
      <c r="K341" s="129"/>
      <c r="L341" s="241"/>
      <c r="M341" s="101"/>
      <c r="N341" s="242"/>
      <c r="O341" s="96">
        <f>IF(G341=0,"",G341/F340)</f>
        <v>0.84615384615384615</v>
      </c>
      <c r="P341" s="97">
        <v>49</v>
      </c>
      <c r="Q341" s="256">
        <f t="shared" si="60"/>
        <v>0.89090909090909087</v>
      </c>
      <c r="R341" s="256">
        <f t="shared" si="61"/>
        <v>0.10909090909090913</v>
      </c>
      <c r="Z341" s="12"/>
    </row>
    <row r="342" spans="1:26" ht="15.75" customHeight="1" x14ac:dyDescent="0.25">
      <c r="A342" s="84">
        <v>1301</v>
      </c>
      <c r="B342" s="87"/>
      <c r="C342" s="87"/>
      <c r="D342" s="87"/>
      <c r="E342" s="87"/>
      <c r="F342" s="87"/>
      <c r="G342" s="87"/>
      <c r="H342" s="87">
        <v>30</v>
      </c>
      <c r="I342" s="87"/>
      <c r="J342" s="87"/>
      <c r="K342" s="129"/>
      <c r="L342" s="241"/>
      <c r="M342" s="101"/>
      <c r="N342" s="242"/>
      <c r="O342" s="96">
        <f>IF(H342=0,"",H342/G341)</f>
        <v>0.90909090909090906</v>
      </c>
      <c r="P342" s="97">
        <v>47</v>
      </c>
      <c r="Q342" s="256">
        <f t="shared" si="60"/>
        <v>0.95918367346938771</v>
      </c>
      <c r="R342" s="256">
        <f t="shared" si="61"/>
        <v>4.081632653061229E-2</v>
      </c>
      <c r="Z342" s="12"/>
    </row>
    <row r="343" spans="1:26" ht="15.75" customHeight="1" x14ac:dyDescent="0.25">
      <c r="A343" s="84">
        <v>1302</v>
      </c>
      <c r="B343" s="87"/>
      <c r="C343" s="87"/>
      <c r="D343" s="87"/>
      <c r="E343" s="87"/>
      <c r="F343" s="87"/>
      <c r="G343" s="87"/>
      <c r="H343" s="87"/>
      <c r="I343" s="87">
        <v>30</v>
      </c>
      <c r="J343" s="87"/>
      <c r="K343" s="129"/>
      <c r="L343" s="241"/>
      <c r="M343" s="101"/>
      <c r="N343" s="242"/>
      <c r="O343" s="96">
        <f>IF(I343=0,"",I343/H342)</f>
        <v>1</v>
      </c>
      <c r="P343" s="97">
        <v>45</v>
      </c>
      <c r="Q343" s="256">
        <f t="shared" si="60"/>
        <v>0.95744680851063835</v>
      </c>
      <c r="R343" s="256">
        <f t="shared" si="61"/>
        <v>4.2553191489361653E-2</v>
      </c>
      <c r="Z343" s="12"/>
    </row>
    <row r="344" spans="1:26" ht="15.75" customHeight="1" x14ac:dyDescent="0.25">
      <c r="A344" s="84">
        <v>1401</v>
      </c>
      <c r="B344" s="87"/>
      <c r="C344" s="87"/>
      <c r="D344" s="87"/>
      <c r="E344" s="87"/>
      <c r="F344" s="87"/>
      <c r="G344" s="87"/>
      <c r="H344" s="87"/>
      <c r="I344" s="87"/>
      <c r="J344" s="87">
        <v>30</v>
      </c>
      <c r="K344" s="129">
        <v>23</v>
      </c>
      <c r="L344" s="241"/>
      <c r="M344" s="101"/>
      <c r="N344" s="242"/>
      <c r="O344" s="126">
        <f>IF(J344=0,"",J344/I343)</f>
        <v>1</v>
      </c>
      <c r="P344" s="97">
        <v>44</v>
      </c>
      <c r="Q344" s="126">
        <f t="shared" si="60"/>
        <v>0.97777777777777775</v>
      </c>
      <c r="R344" s="126">
        <f t="shared" si="61"/>
        <v>2.2222222222222254E-2</v>
      </c>
      <c r="Z344" s="12"/>
    </row>
    <row r="345" spans="1:26" ht="15.75" customHeight="1" x14ac:dyDescent="0.25">
      <c r="A345" s="84">
        <v>1402</v>
      </c>
      <c r="B345" s="87"/>
      <c r="C345" s="87"/>
      <c r="D345" s="87"/>
      <c r="E345" s="87"/>
      <c r="F345" s="87"/>
      <c r="G345" s="87"/>
      <c r="H345" s="87"/>
      <c r="I345" s="87"/>
      <c r="J345" s="87">
        <v>10</v>
      </c>
      <c r="K345" s="129">
        <v>8</v>
      </c>
      <c r="L345" s="241"/>
      <c r="M345" s="101"/>
      <c r="N345" s="232"/>
      <c r="O345" s="101"/>
      <c r="P345" s="97">
        <v>21</v>
      </c>
      <c r="Q345" s="101"/>
      <c r="R345" s="263"/>
      <c r="Z345" s="12"/>
    </row>
    <row r="346" spans="1:26" ht="15.75" customHeight="1" x14ac:dyDescent="0.25">
      <c r="A346" s="84">
        <v>1501</v>
      </c>
      <c r="B346" s="87"/>
      <c r="C346" s="87"/>
      <c r="D346" s="87"/>
      <c r="E346" s="87"/>
      <c r="F346" s="87"/>
      <c r="G346" s="87"/>
      <c r="H346" s="87"/>
      <c r="I346" s="87"/>
      <c r="J346" s="87">
        <v>7</v>
      </c>
      <c r="K346" s="129">
        <v>6</v>
      </c>
      <c r="L346" s="241"/>
      <c r="M346" s="101"/>
      <c r="N346" s="232"/>
      <c r="O346" s="205"/>
      <c r="P346" s="106">
        <v>10</v>
      </c>
      <c r="Q346" s="261"/>
      <c r="R346" s="205"/>
      <c r="Z346" s="12"/>
    </row>
    <row r="347" spans="1:26" ht="15.75" customHeight="1" x14ac:dyDescent="0.25">
      <c r="A347" s="84">
        <v>1502</v>
      </c>
      <c r="B347" s="87"/>
      <c r="C347" s="87"/>
      <c r="D347" s="87"/>
      <c r="E347" s="87"/>
      <c r="F347" s="87"/>
      <c r="G347" s="87"/>
      <c r="H347" s="87"/>
      <c r="I347" s="87"/>
      <c r="J347" s="87">
        <v>5</v>
      </c>
      <c r="K347" s="129">
        <v>1</v>
      </c>
      <c r="L347" s="241"/>
      <c r="M347" s="101"/>
      <c r="N347" s="232"/>
      <c r="O347" s="205"/>
      <c r="P347" s="106">
        <v>7</v>
      </c>
      <c r="Q347" s="261"/>
      <c r="R347" s="205"/>
      <c r="Z347" s="12"/>
    </row>
    <row r="348" spans="1:26" ht="15.75" customHeight="1" x14ac:dyDescent="0.25">
      <c r="A348" s="84">
        <v>1601</v>
      </c>
      <c r="B348" s="87"/>
      <c r="C348" s="87"/>
      <c r="D348" s="87"/>
      <c r="E348" s="87"/>
      <c r="F348" s="87"/>
      <c r="G348" s="87"/>
      <c r="H348" s="87"/>
      <c r="I348" s="87"/>
      <c r="J348" s="87">
        <v>1</v>
      </c>
      <c r="K348" s="129">
        <v>1</v>
      </c>
      <c r="L348" s="241"/>
      <c r="M348" s="101"/>
      <c r="N348" s="232"/>
      <c r="O348" s="205"/>
      <c r="P348" s="106">
        <v>2</v>
      </c>
      <c r="Q348" s="261"/>
      <c r="R348" s="205"/>
      <c r="Z348" s="12"/>
    </row>
    <row r="349" spans="1:26" ht="15.75" customHeight="1" x14ac:dyDescent="0.25">
      <c r="A349" s="84">
        <v>1602</v>
      </c>
      <c r="B349" s="87"/>
      <c r="C349" s="87"/>
      <c r="D349" s="87"/>
      <c r="E349" s="87"/>
      <c r="F349" s="87"/>
      <c r="G349" s="87"/>
      <c r="H349" s="87"/>
      <c r="I349" s="87"/>
      <c r="J349" s="87">
        <v>1</v>
      </c>
      <c r="K349" s="129">
        <v>2</v>
      </c>
      <c r="L349" s="241"/>
      <c r="M349" s="101"/>
      <c r="N349" s="232"/>
      <c r="O349" s="101"/>
      <c r="P349" s="97">
        <v>2</v>
      </c>
      <c r="Q349" s="262"/>
      <c r="R349" s="205"/>
      <c r="Z349" s="12"/>
    </row>
    <row r="350" spans="1:26" ht="15.75" customHeight="1" x14ac:dyDescent="0.25">
      <c r="A350" s="84">
        <v>1701</v>
      </c>
      <c r="B350" s="87"/>
      <c r="C350" s="87"/>
      <c r="D350" s="87"/>
      <c r="E350" s="87"/>
      <c r="F350" s="87"/>
      <c r="G350" s="87"/>
      <c r="H350" s="87"/>
      <c r="I350" s="87"/>
      <c r="J350" s="87"/>
      <c r="K350" s="129"/>
      <c r="L350" s="241"/>
      <c r="M350" s="101"/>
      <c r="N350" s="232"/>
      <c r="O350" s="111" t="s">
        <v>91</v>
      </c>
      <c r="P350" s="164">
        <v>37</v>
      </c>
      <c r="Q350" s="113">
        <f>K353</f>
        <v>41</v>
      </c>
      <c r="R350" s="114" t="s">
        <v>19</v>
      </c>
      <c r="Z350" s="12"/>
    </row>
    <row r="351" spans="1:26" ht="15.75" customHeight="1" x14ac:dyDescent="0.25">
      <c r="A351" s="84">
        <v>1702</v>
      </c>
      <c r="B351" s="87"/>
      <c r="C351" s="87"/>
      <c r="D351" s="87"/>
      <c r="E351" s="87"/>
      <c r="F351" s="87"/>
      <c r="G351" s="87"/>
      <c r="H351" s="87"/>
      <c r="I351" s="87"/>
      <c r="J351" s="87"/>
      <c r="K351" s="129"/>
      <c r="L351" s="241"/>
      <c r="M351" s="101"/>
      <c r="N351" s="232"/>
      <c r="O351" s="115" t="s">
        <v>92</v>
      </c>
      <c r="P351" s="165">
        <f>IF(P350/B336=0,"",P350/B336)</f>
        <v>0.49333333333333335</v>
      </c>
      <c r="Q351" s="117">
        <f>IF(P350/Q350=0,"",P350/Q350)</f>
        <v>0.90243902439024393</v>
      </c>
      <c r="R351" s="118" t="s">
        <v>93</v>
      </c>
      <c r="Z351" s="12"/>
    </row>
    <row r="352" spans="1:26" ht="15.75" customHeight="1" x14ac:dyDescent="0.25">
      <c r="A352" s="84">
        <v>1801</v>
      </c>
      <c r="B352" s="227"/>
      <c r="C352" s="227"/>
      <c r="D352" s="227"/>
      <c r="E352" s="227"/>
      <c r="F352" s="227"/>
      <c r="G352" s="227"/>
      <c r="H352" s="227"/>
      <c r="I352" s="227"/>
      <c r="J352" s="227"/>
      <c r="K352" s="129"/>
      <c r="L352" s="243"/>
      <c r="M352" s="244"/>
      <c r="N352" s="245"/>
      <c r="O352" s="120"/>
      <c r="P352" s="121"/>
      <c r="Q352" s="121"/>
      <c r="R352" s="122"/>
      <c r="Z352" s="12"/>
    </row>
    <row r="353" spans="1:26" ht="18" customHeight="1" x14ac:dyDescent="0.25">
      <c r="A353" s="46"/>
      <c r="B353" s="296" t="s">
        <v>111</v>
      </c>
      <c r="C353" s="296"/>
      <c r="D353" s="296"/>
      <c r="E353" s="296"/>
      <c r="F353" s="296"/>
      <c r="G353" s="296"/>
      <c r="H353" s="296"/>
      <c r="I353" s="296"/>
      <c r="J353" s="296"/>
      <c r="K353" s="209">
        <f>SUM(K336:K349)</f>
        <v>41</v>
      </c>
      <c r="L353" s="124">
        <f>IF(SUM(K343:K344)=0,"",SUM(K343:K344)/B336)</f>
        <v>0.30666666666666664</v>
      </c>
      <c r="M353" s="124">
        <f>IF(K353=0,"",K353/B336)</f>
        <v>0.54666666666666663</v>
      </c>
      <c r="N353" s="124">
        <f>IF(K344=0,"",M353-L353)</f>
        <v>0.24</v>
      </c>
      <c r="O353" s="1"/>
      <c r="P353" s="2"/>
      <c r="Q353" s="36"/>
      <c r="R353" s="1"/>
      <c r="Z353" s="12"/>
    </row>
    <row r="354" spans="1:26" ht="12.75" customHeight="1" x14ac:dyDescent="0.2">
      <c r="L354" s="1"/>
      <c r="M354" s="1"/>
      <c r="O354" s="1"/>
      <c r="Z354" s="12"/>
    </row>
    <row r="355" spans="1:26" ht="12.75" customHeight="1" x14ac:dyDescent="0.2">
      <c r="L355" s="1"/>
      <c r="M355" s="1"/>
      <c r="N355" s="1"/>
      <c r="O355" s="1"/>
    </row>
    <row r="356" spans="1:26" ht="26.25" customHeight="1" x14ac:dyDescent="0.4">
      <c r="B356" s="340" t="s">
        <v>101</v>
      </c>
      <c r="C356" s="315"/>
      <c r="D356" s="315"/>
      <c r="E356" s="315"/>
      <c r="F356" s="315"/>
      <c r="G356" s="315"/>
      <c r="H356" s="315"/>
      <c r="I356" s="315"/>
      <c r="J356" s="315"/>
      <c r="K356" s="208" t="s">
        <v>71</v>
      </c>
      <c r="L356" s="1"/>
      <c r="M356" s="1"/>
      <c r="N356" s="2"/>
      <c r="O356" s="1"/>
      <c r="P356" s="2"/>
      <c r="Q356" s="2"/>
      <c r="R356" s="2"/>
    </row>
    <row r="357" spans="1:26" ht="20.25" customHeight="1" x14ac:dyDescent="0.2">
      <c r="A357" s="316" t="s">
        <v>18</v>
      </c>
      <c r="B357" s="318" t="s">
        <v>102</v>
      </c>
      <c r="C357" s="319"/>
      <c r="D357" s="319"/>
      <c r="E357" s="319"/>
      <c r="F357" s="319"/>
      <c r="G357" s="319"/>
      <c r="H357" s="319"/>
      <c r="I357" s="319"/>
      <c r="J357" s="335"/>
      <c r="K357" s="327" t="s">
        <v>19</v>
      </c>
      <c r="L357" s="323" t="s">
        <v>11</v>
      </c>
      <c r="M357" s="323" t="s">
        <v>12</v>
      </c>
      <c r="N357" s="325" t="s">
        <v>13</v>
      </c>
      <c r="O357" s="323" t="s">
        <v>14</v>
      </c>
      <c r="P357" s="324" t="s">
        <v>15</v>
      </c>
      <c r="Q357" s="324" t="s">
        <v>16</v>
      </c>
      <c r="R357" s="323" t="s">
        <v>103</v>
      </c>
    </row>
    <row r="358" spans="1:26" ht="15.75" customHeight="1" x14ac:dyDescent="0.25">
      <c r="A358" s="317"/>
      <c r="B358" s="84" t="s">
        <v>104</v>
      </c>
      <c r="C358" s="84" t="s">
        <v>105</v>
      </c>
      <c r="D358" s="84" t="s">
        <v>106</v>
      </c>
      <c r="E358" s="84" t="s">
        <v>107</v>
      </c>
      <c r="F358" s="84" t="s">
        <v>108</v>
      </c>
      <c r="G358" s="84" t="s">
        <v>109</v>
      </c>
      <c r="H358" s="84" t="s">
        <v>110</v>
      </c>
      <c r="I358" s="84" t="s">
        <v>73</v>
      </c>
      <c r="J358" s="84" t="s">
        <v>74</v>
      </c>
      <c r="K358" s="322"/>
      <c r="L358" s="317"/>
      <c r="M358" s="317"/>
      <c r="N358" s="317"/>
      <c r="O358" s="317"/>
      <c r="P358" s="317"/>
      <c r="Q358" s="317"/>
      <c r="R358" s="317"/>
    </row>
    <row r="359" spans="1:26" ht="15.75" customHeight="1" x14ac:dyDescent="0.25">
      <c r="A359" s="84">
        <v>1002</v>
      </c>
      <c r="B359" s="87">
        <v>78</v>
      </c>
      <c r="C359" s="87"/>
      <c r="D359" s="87"/>
      <c r="E359" s="87"/>
      <c r="F359" s="87"/>
      <c r="G359" s="87"/>
      <c r="H359" s="87"/>
      <c r="I359" s="87"/>
      <c r="J359" s="87"/>
      <c r="K359" s="129"/>
      <c r="L359" s="238"/>
      <c r="M359" s="239"/>
      <c r="N359" s="240"/>
      <c r="O359" s="254"/>
      <c r="P359" s="92">
        <f>B359</f>
        <v>78</v>
      </c>
      <c r="Q359" s="255"/>
      <c r="R359" s="254"/>
    </row>
    <row r="360" spans="1:26" ht="15.75" customHeight="1" x14ac:dyDescent="0.25">
      <c r="A360" s="84">
        <v>1101</v>
      </c>
      <c r="B360" s="87"/>
      <c r="C360" s="87">
        <v>71</v>
      </c>
      <c r="D360" s="87"/>
      <c r="E360" s="87"/>
      <c r="F360" s="87"/>
      <c r="G360" s="87"/>
      <c r="H360" s="87"/>
      <c r="I360" s="87"/>
      <c r="J360" s="87"/>
      <c r="K360" s="129"/>
      <c r="L360" s="241"/>
      <c r="M360" s="101"/>
      <c r="N360" s="242"/>
      <c r="O360" s="96">
        <f>IF(C360=0,"",C360/B359)</f>
        <v>0.91025641025641024</v>
      </c>
      <c r="P360" s="97">
        <v>71</v>
      </c>
      <c r="Q360" s="256">
        <f t="shared" ref="Q360:Q367" si="62">IF(P360=0,"",P360/P359)</f>
        <v>0.91025641025641024</v>
      </c>
      <c r="R360" s="256">
        <f t="shared" ref="R360:R367" si="63">IF(P360=0,"",100%-Q360)</f>
        <v>8.9743589743589758E-2</v>
      </c>
    </row>
    <row r="361" spans="1:26" ht="15.75" customHeight="1" x14ac:dyDescent="0.25">
      <c r="A361" s="84">
        <v>1102</v>
      </c>
      <c r="B361" s="87"/>
      <c r="C361" s="87"/>
      <c r="D361" s="87">
        <v>69</v>
      </c>
      <c r="E361" s="87"/>
      <c r="F361" s="87"/>
      <c r="G361" s="87"/>
      <c r="H361" s="87"/>
      <c r="I361" s="87"/>
      <c r="J361" s="87"/>
      <c r="K361" s="129"/>
      <c r="L361" s="241"/>
      <c r="M361" s="101"/>
      <c r="N361" s="242"/>
      <c r="O361" s="96">
        <f>IF(D361=0,"",D361/C360)</f>
        <v>0.971830985915493</v>
      </c>
      <c r="P361" s="97">
        <v>70</v>
      </c>
      <c r="Q361" s="256">
        <f t="shared" si="62"/>
        <v>0.9859154929577465</v>
      </c>
      <c r="R361" s="256">
        <f t="shared" si="63"/>
        <v>1.4084507042253502E-2</v>
      </c>
      <c r="S361" s="14">
        <f>P361/P359</f>
        <v>0.89743589743589747</v>
      </c>
    </row>
    <row r="362" spans="1:26" ht="15.75" customHeight="1" x14ac:dyDescent="0.25">
      <c r="A362" s="84">
        <v>1201</v>
      </c>
      <c r="B362" s="87"/>
      <c r="C362" s="87"/>
      <c r="D362" s="87"/>
      <c r="E362" s="87">
        <v>66</v>
      </c>
      <c r="F362" s="87"/>
      <c r="G362" s="87"/>
      <c r="H362" s="87"/>
      <c r="I362" s="87"/>
      <c r="J362" s="87"/>
      <c r="K362" s="129"/>
      <c r="L362" s="241"/>
      <c r="M362" s="101"/>
      <c r="N362" s="242"/>
      <c r="O362" s="96">
        <f>IF(E362=0,"",E362/D361)</f>
        <v>0.95652173913043481</v>
      </c>
      <c r="P362" s="97">
        <v>68</v>
      </c>
      <c r="Q362" s="256">
        <f t="shared" si="62"/>
        <v>0.97142857142857142</v>
      </c>
      <c r="R362" s="256">
        <f t="shared" si="63"/>
        <v>2.8571428571428581E-2</v>
      </c>
    </row>
    <row r="363" spans="1:26" ht="15.75" customHeight="1" x14ac:dyDescent="0.25">
      <c r="A363" s="84" t="s">
        <v>85</v>
      </c>
      <c r="B363" s="87"/>
      <c r="C363" s="87"/>
      <c r="D363" s="87"/>
      <c r="E363" s="87"/>
      <c r="F363" s="87">
        <v>56</v>
      </c>
      <c r="G363" s="87"/>
      <c r="H363" s="87"/>
      <c r="I363" s="87"/>
      <c r="J363" s="87"/>
      <c r="K363" s="129"/>
      <c r="L363" s="241"/>
      <c r="M363" s="101"/>
      <c r="N363" s="242"/>
      <c r="O363" s="96">
        <f>IF(F363=0,"",F363/E362)</f>
        <v>0.84848484848484851</v>
      </c>
      <c r="P363" s="97">
        <v>64</v>
      </c>
      <c r="Q363" s="256">
        <f t="shared" si="62"/>
        <v>0.94117647058823528</v>
      </c>
      <c r="R363" s="256">
        <f t="shared" si="63"/>
        <v>5.8823529411764719E-2</v>
      </c>
    </row>
    <row r="364" spans="1:26" ht="15.75" customHeight="1" x14ac:dyDescent="0.25">
      <c r="A364" s="84">
        <v>1301</v>
      </c>
      <c r="B364" s="87"/>
      <c r="C364" s="87"/>
      <c r="D364" s="87"/>
      <c r="E364" s="87"/>
      <c r="F364" s="87"/>
      <c r="G364" s="87">
        <v>52</v>
      </c>
      <c r="H364" s="87"/>
      <c r="I364" s="87"/>
      <c r="J364" s="87"/>
      <c r="K364" s="129"/>
      <c r="L364" s="241"/>
      <c r="M364" s="101"/>
      <c r="N364" s="242"/>
      <c r="O364" s="96">
        <f>IF(G364=0,"",G364/F363)</f>
        <v>0.9285714285714286</v>
      </c>
      <c r="P364" s="97">
        <v>61</v>
      </c>
      <c r="Q364" s="256">
        <f t="shared" si="62"/>
        <v>0.953125</v>
      </c>
      <c r="R364" s="256">
        <f t="shared" si="63"/>
        <v>4.6875E-2</v>
      </c>
    </row>
    <row r="365" spans="1:26" ht="15.75" customHeight="1" x14ac:dyDescent="0.25">
      <c r="A365" s="84">
        <v>1302</v>
      </c>
      <c r="B365" s="87"/>
      <c r="C365" s="87"/>
      <c r="D365" s="87"/>
      <c r="E365" s="87"/>
      <c r="F365" s="87"/>
      <c r="G365" s="87"/>
      <c r="H365" s="87">
        <v>48</v>
      </c>
      <c r="I365" s="87"/>
      <c r="J365" s="87"/>
      <c r="K365" s="129"/>
      <c r="L365" s="241"/>
      <c r="M365" s="101"/>
      <c r="N365" s="242"/>
      <c r="O365" s="96">
        <f>IF(H365=0,"",H365/G364)</f>
        <v>0.92307692307692313</v>
      </c>
      <c r="P365" s="97">
        <v>59</v>
      </c>
      <c r="Q365" s="256">
        <f t="shared" si="62"/>
        <v>0.96721311475409832</v>
      </c>
      <c r="R365" s="256">
        <f t="shared" si="63"/>
        <v>3.2786885245901676E-2</v>
      </c>
    </row>
    <row r="366" spans="1:26" ht="15.75" customHeight="1" x14ac:dyDescent="0.25">
      <c r="A366" s="84">
        <v>1401</v>
      </c>
      <c r="B366" s="87"/>
      <c r="C366" s="87"/>
      <c r="D366" s="87"/>
      <c r="E366" s="87"/>
      <c r="F366" s="87"/>
      <c r="G366" s="87"/>
      <c r="H366" s="87"/>
      <c r="I366" s="87">
        <v>46</v>
      </c>
      <c r="J366" s="87"/>
      <c r="K366" s="129"/>
      <c r="L366" s="241"/>
      <c r="M366" s="101"/>
      <c r="N366" s="242"/>
      <c r="O366" s="96">
        <f>IF(I366=0,"",I366/H365)</f>
        <v>0.95833333333333337</v>
      </c>
      <c r="P366" s="97">
        <v>59</v>
      </c>
      <c r="Q366" s="256">
        <f t="shared" si="62"/>
        <v>1</v>
      </c>
      <c r="R366" s="256">
        <f t="shared" si="63"/>
        <v>0</v>
      </c>
    </row>
    <row r="367" spans="1:26" ht="15.75" customHeight="1" x14ac:dyDescent="0.25">
      <c r="A367" s="84">
        <v>1402</v>
      </c>
      <c r="B367" s="87"/>
      <c r="C367" s="87"/>
      <c r="D367" s="87"/>
      <c r="E367" s="87"/>
      <c r="F367" s="87"/>
      <c r="G367" s="87"/>
      <c r="H367" s="87"/>
      <c r="I367" s="87"/>
      <c r="J367" s="87">
        <v>44</v>
      </c>
      <c r="K367" s="129">
        <v>38</v>
      </c>
      <c r="L367" s="241"/>
      <c r="M367" s="101"/>
      <c r="N367" s="242"/>
      <c r="O367" s="126">
        <f>IF(J367=0,"",J367/I366)</f>
        <v>0.95652173913043481</v>
      </c>
      <c r="P367" s="97">
        <v>59</v>
      </c>
      <c r="Q367" s="126">
        <f t="shared" si="62"/>
        <v>1</v>
      </c>
      <c r="R367" s="126">
        <f t="shared" si="63"/>
        <v>0</v>
      </c>
    </row>
    <row r="368" spans="1:26" ht="15.75" customHeight="1" x14ac:dyDescent="0.25">
      <c r="A368" s="84">
        <v>1501</v>
      </c>
      <c r="B368" s="87"/>
      <c r="C368" s="87"/>
      <c r="D368" s="87"/>
      <c r="E368" s="87"/>
      <c r="F368" s="87"/>
      <c r="G368" s="87"/>
      <c r="H368" s="87"/>
      <c r="I368" s="87"/>
      <c r="J368" s="87">
        <v>8</v>
      </c>
      <c r="K368" s="129">
        <v>10</v>
      </c>
      <c r="L368" s="241"/>
      <c r="M368" s="101"/>
      <c r="N368" s="232"/>
      <c r="O368" s="101"/>
      <c r="P368" s="97">
        <v>10</v>
      </c>
      <c r="Q368" s="101"/>
      <c r="R368" s="263"/>
    </row>
    <row r="369" spans="1:19" ht="15.75" customHeight="1" x14ac:dyDescent="0.25">
      <c r="A369" s="84">
        <v>1502</v>
      </c>
      <c r="B369" s="87"/>
      <c r="C369" s="87"/>
      <c r="D369" s="87"/>
      <c r="E369" s="87"/>
      <c r="F369" s="87"/>
      <c r="G369" s="87"/>
      <c r="H369" s="87"/>
      <c r="I369" s="87"/>
      <c r="J369" s="87">
        <v>2</v>
      </c>
      <c r="K369" s="129">
        <v>1</v>
      </c>
      <c r="L369" s="241"/>
      <c r="M369" s="101"/>
      <c r="N369" s="232"/>
      <c r="O369" s="205"/>
      <c r="P369" s="106">
        <v>4</v>
      </c>
      <c r="Q369" s="261"/>
      <c r="R369" s="205"/>
    </row>
    <row r="370" spans="1:19" ht="15.75" customHeight="1" x14ac:dyDescent="0.25">
      <c r="A370" s="84">
        <v>1601</v>
      </c>
      <c r="B370" s="87"/>
      <c r="C370" s="87"/>
      <c r="D370" s="87"/>
      <c r="E370" s="87"/>
      <c r="F370" s="87"/>
      <c r="G370" s="87"/>
      <c r="H370" s="87"/>
      <c r="I370" s="87"/>
      <c r="J370" s="87">
        <v>1</v>
      </c>
      <c r="K370" s="129"/>
      <c r="L370" s="241"/>
      <c r="M370" s="101"/>
      <c r="N370" s="232"/>
      <c r="O370" s="205"/>
      <c r="P370" s="106">
        <v>2</v>
      </c>
      <c r="Q370" s="261"/>
      <c r="R370" s="205"/>
    </row>
    <row r="371" spans="1:19" ht="15.75" customHeight="1" x14ac:dyDescent="0.25">
      <c r="A371" s="84">
        <v>1602</v>
      </c>
      <c r="B371" s="87"/>
      <c r="C371" s="87"/>
      <c r="D371" s="87"/>
      <c r="E371" s="87"/>
      <c r="F371" s="87"/>
      <c r="G371" s="87"/>
      <c r="H371" s="87"/>
      <c r="I371" s="87"/>
      <c r="J371" s="87">
        <v>1</v>
      </c>
      <c r="K371" s="129">
        <v>1</v>
      </c>
      <c r="L371" s="241"/>
      <c r="M371" s="101"/>
      <c r="N371" s="232"/>
      <c r="O371" s="205"/>
      <c r="P371" s="106">
        <v>2</v>
      </c>
      <c r="Q371" s="261"/>
      <c r="R371" s="205"/>
    </row>
    <row r="372" spans="1:19" ht="15.75" customHeight="1" x14ac:dyDescent="0.25">
      <c r="A372" s="84">
        <v>1701</v>
      </c>
      <c r="B372" s="87"/>
      <c r="C372" s="87"/>
      <c r="D372" s="87"/>
      <c r="E372" s="87"/>
      <c r="F372" s="87"/>
      <c r="G372" s="87"/>
      <c r="H372" s="87"/>
      <c r="I372" s="87"/>
      <c r="J372" s="87">
        <v>1</v>
      </c>
      <c r="K372" s="129"/>
      <c r="L372" s="241"/>
      <c r="M372" s="101"/>
      <c r="N372" s="232"/>
      <c r="O372" s="101"/>
      <c r="P372" s="97">
        <v>1</v>
      </c>
      <c r="Q372" s="262"/>
      <c r="R372" s="205"/>
    </row>
    <row r="373" spans="1:19" ht="15.75" customHeight="1" x14ac:dyDescent="0.25">
      <c r="A373" s="84">
        <v>1702</v>
      </c>
      <c r="B373" s="87"/>
      <c r="C373" s="87"/>
      <c r="D373" s="87"/>
      <c r="E373" s="87"/>
      <c r="F373" s="87"/>
      <c r="G373" s="87"/>
      <c r="H373" s="87"/>
      <c r="I373" s="87"/>
      <c r="J373" s="87"/>
      <c r="K373" s="129"/>
      <c r="L373" s="241"/>
      <c r="M373" s="101"/>
      <c r="N373" s="232"/>
      <c r="O373" s="111" t="s">
        <v>91</v>
      </c>
      <c r="P373" s="164">
        <v>50</v>
      </c>
      <c r="Q373" s="113">
        <f>K376</f>
        <v>50</v>
      </c>
      <c r="R373" s="114" t="s">
        <v>19</v>
      </c>
    </row>
    <row r="374" spans="1:19" ht="15.75" customHeight="1" x14ac:dyDescent="0.25">
      <c r="A374" s="84">
        <v>1801</v>
      </c>
      <c r="B374" s="87"/>
      <c r="C374" s="87"/>
      <c r="D374" s="87"/>
      <c r="E374" s="87"/>
      <c r="F374" s="87"/>
      <c r="G374" s="87"/>
      <c r="H374" s="87"/>
      <c r="I374" s="87"/>
      <c r="J374" s="87"/>
      <c r="K374" s="129"/>
      <c r="L374" s="241"/>
      <c r="M374" s="101"/>
      <c r="N374" s="232"/>
      <c r="O374" s="115" t="s">
        <v>92</v>
      </c>
      <c r="P374" s="165">
        <f>IF(P373/B359=0,"",P373/B359)</f>
        <v>0.64102564102564108</v>
      </c>
      <c r="Q374" s="117">
        <f>IF(P373/Q373=0,"",P373/Q373)</f>
        <v>1</v>
      </c>
      <c r="R374" s="118" t="s">
        <v>93</v>
      </c>
    </row>
    <row r="375" spans="1:19" ht="15.75" customHeight="1" x14ac:dyDescent="0.25">
      <c r="A375" s="84">
        <v>1802</v>
      </c>
      <c r="B375" s="87"/>
      <c r="C375" s="87"/>
      <c r="D375" s="87"/>
      <c r="E375" s="87"/>
      <c r="F375" s="87"/>
      <c r="G375" s="87"/>
      <c r="H375" s="87"/>
      <c r="I375" s="87"/>
      <c r="J375" s="87"/>
      <c r="K375" s="129"/>
      <c r="L375" s="243"/>
      <c r="M375" s="244"/>
      <c r="N375" s="245"/>
      <c r="O375" s="120"/>
      <c r="P375" s="121"/>
      <c r="Q375" s="121"/>
      <c r="R375" s="122"/>
    </row>
    <row r="376" spans="1:19" ht="18" customHeight="1" x14ac:dyDescent="0.25">
      <c r="A376" s="46"/>
      <c r="B376" s="296" t="s">
        <v>111</v>
      </c>
      <c r="C376" s="296"/>
      <c r="D376" s="296"/>
      <c r="E376" s="296"/>
      <c r="F376" s="296"/>
      <c r="G376" s="296"/>
      <c r="H376" s="296"/>
      <c r="I376" s="296"/>
      <c r="J376" s="296"/>
      <c r="K376" s="123">
        <f>SUM(K359:K372)</f>
        <v>50</v>
      </c>
      <c r="L376" s="124">
        <f>IF(SUM(K366:K367)=0,"",SUM(K366:K367)/B359)</f>
        <v>0.48717948717948717</v>
      </c>
      <c r="M376" s="124">
        <f>IF(K376=0,"",K376/B359)</f>
        <v>0.64102564102564108</v>
      </c>
      <c r="N376" s="124">
        <f>IF(K367=0,"",M376-L376)</f>
        <v>0.15384615384615391</v>
      </c>
      <c r="O376" s="1"/>
      <c r="P376" s="2"/>
      <c r="Q376" s="36"/>
      <c r="R376" s="1"/>
    </row>
    <row r="377" spans="1:19" ht="12.75" customHeight="1" x14ac:dyDescent="0.2">
      <c r="L377" s="1"/>
      <c r="M377" s="1"/>
      <c r="N377" s="1"/>
      <c r="O377" s="1"/>
    </row>
    <row r="378" spans="1:19" ht="12.75" customHeight="1" x14ac:dyDescent="0.2">
      <c r="L378" s="1"/>
      <c r="M378" s="1"/>
      <c r="N378" s="1"/>
      <c r="O378" s="1"/>
    </row>
    <row r="379" spans="1:19" ht="26.25" customHeight="1" x14ac:dyDescent="0.4">
      <c r="B379" s="340" t="s">
        <v>101</v>
      </c>
      <c r="C379" s="315"/>
      <c r="D379" s="315"/>
      <c r="E379" s="315"/>
      <c r="F379" s="315"/>
      <c r="G379" s="315"/>
      <c r="H379" s="315"/>
      <c r="I379" s="315"/>
      <c r="J379" s="315"/>
      <c r="K379" s="208" t="s">
        <v>79</v>
      </c>
      <c r="L379" s="1"/>
      <c r="M379" s="1"/>
      <c r="N379" s="2"/>
      <c r="O379" s="1"/>
      <c r="P379" s="2"/>
      <c r="Q379" s="2"/>
      <c r="R379" s="2"/>
    </row>
    <row r="380" spans="1:19" ht="20.25" customHeight="1" x14ac:dyDescent="0.2">
      <c r="A380" s="316" t="s">
        <v>18</v>
      </c>
      <c r="B380" s="318" t="s">
        <v>102</v>
      </c>
      <c r="C380" s="319"/>
      <c r="D380" s="319"/>
      <c r="E380" s="319"/>
      <c r="F380" s="319"/>
      <c r="G380" s="319"/>
      <c r="H380" s="319"/>
      <c r="I380" s="319"/>
      <c r="J380" s="335"/>
      <c r="K380" s="327" t="s">
        <v>19</v>
      </c>
      <c r="L380" s="323" t="s">
        <v>11</v>
      </c>
      <c r="M380" s="323" t="s">
        <v>12</v>
      </c>
      <c r="N380" s="325" t="s">
        <v>13</v>
      </c>
      <c r="O380" s="323" t="s">
        <v>14</v>
      </c>
      <c r="P380" s="324" t="s">
        <v>15</v>
      </c>
      <c r="Q380" s="324" t="s">
        <v>16</v>
      </c>
      <c r="R380" s="323" t="s">
        <v>103</v>
      </c>
    </row>
    <row r="381" spans="1:19" ht="15.75" customHeight="1" x14ac:dyDescent="0.25">
      <c r="A381" s="317"/>
      <c r="B381" s="84" t="s">
        <v>104</v>
      </c>
      <c r="C381" s="84" t="s">
        <v>105</v>
      </c>
      <c r="D381" s="84" t="s">
        <v>106</v>
      </c>
      <c r="E381" s="84" t="s">
        <v>107</v>
      </c>
      <c r="F381" s="84" t="s">
        <v>108</v>
      </c>
      <c r="G381" s="84" t="s">
        <v>109</v>
      </c>
      <c r="H381" s="84" t="s">
        <v>110</v>
      </c>
      <c r="I381" s="84" t="s">
        <v>73</v>
      </c>
      <c r="J381" s="84" t="s">
        <v>74</v>
      </c>
      <c r="K381" s="322"/>
      <c r="L381" s="317"/>
      <c r="M381" s="317"/>
      <c r="N381" s="317"/>
      <c r="O381" s="317"/>
      <c r="P381" s="317"/>
      <c r="Q381" s="317"/>
      <c r="R381" s="317"/>
    </row>
    <row r="382" spans="1:19" ht="15.75" customHeight="1" x14ac:dyDescent="0.25">
      <c r="A382" s="84">
        <v>1101</v>
      </c>
      <c r="B382" s="87">
        <v>117</v>
      </c>
      <c r="C382" s="87"/>
      <c r="D382" s="87"/>
      <c r="E382" s="87"/>
      <c r="F382" s="87"/>
      <c r="G382" s="87"/>
      <c r="H382" s="87"/>
      <c r="I382" s="87"/>
      <c r="J382" s="87"/>
      <c r="K382" s="129"/>
      <c r="L382" s="238"/>
      <c r="M382" s="239"/>
      <c r="N382" s="240"/>
      <c r="O382" s="254"/>
      <c r="P382" s="92">
        <f>B382</f>
        <v>117</v>
      </c>
      <c r="Q382" s="255"/>
      <c r="R382" s="254"/>
    </row>
    <row r="383" spans="1:19" ht="15.75" customHeight="1" x14ac:dyDescent="0.25">
      <c r="A383" s="84">
        <v>1102</v>
      </c>
      <c r="B383" s="87"/>
      <c r="C383" s="87">
        <v>102</v>
      </c>
      <c r="D383" s="87"/>
      <c r="E383" s="87"/>
      <c r="F383" s="87"/>
      <c r="G383" s="87"/>
      <c r="H383" s="87"/>
      <c r="I383" s="87"/>
      <c r="J383" s="87"/>
      <c r="K383" s="129"/>
      <c r="L383" s="241"/>
      <c r="M383" s="101"/>
      <c r="N383" s="242"/>
      <c r="O383" s="96">
        <f>IF(C383=0,"",C383/B382)</f>
        <v>0.87179487179487181</v>
      </c>
      <c r="P383" s="97">
        <v>102</v>
      </c>
      <c r="Q383" s="256">
        <f t="shared" ref="Q383:Q390" si="64">IF(P383=0,"",P383/P382)</f>
        <v>0.87179487179487181</v>
      </c>
      <c r="R383" s="256">
        <f t="shared" ref="R383:R390" si="65">IF(P383=0,"",100%-Q383)</f>
        <v>0.12820512820512819</v>
      </c>
    </row>
    <row r="384" spans="1:19" ht="15.75" customHeight="1" x14ac:dyDescent="0.25">
      <c r="A384" s="84">
        <v>1201</v>
      </c>
      <c r="B384" s="87"/>
      <c r="C384" s="87"/>
      <c r="D384" s="87">
        <v>94</v>
      </c>
      <c r="E384" s="87"/>
      <c r="F384" s="87"/>
      <c r="G384" s="87"/>
      <c r="H384" s="87"/>
      <c r="I384" s="87"/>
      <c r="J384" s="87"/>
      <c r="K384" s="129"/>
      <c r="L384" s="241"/>
      <c r="M384" s="101"/>
      <c r="N384" s="242"/>
      <c r="O384" s="96">
        <f>IF(D384=0,"",D384/C383)</f>
        <v>0.92156862745098034</v>
      </c>
      <c r="P384" s="97">
        <v>96</v>
      </c>
      <c r="Q384" s="256">
        <f t="shared" si="64"/>
        <v>0.94117647058823528</v>
      </c>
      <c r="R384" s="256">
        <f t="shared" si="65"/>
        <v>5.8823529411764719E-2</v>
      </c>
      <c r="S384" s="14">
        <f>P384/P382</f>
        <v>0.82051282051282048</v>
      </c>
    </row>
    <row r="385" spans="1:18" ht="15.75" customHeight="1" x14ac:dyDescent="0.25">
      <c r="A385" s="84" t="s">
        <v>85</v>
      </c>
      <c r="B385" s="87"/>
      <c r="C385" s="87"/>
      <c r="D385" s="87"/>
      <c r="E385" s="87">
        <v>90</v>
      </c>
      <c r="F385" s="87"/>
      <c r="G385" s="87"/>
      <c r="H385" s="87"/>
      <c r="I385" s="87"/>
      <c r="J385" s="87"/>
      <c r="K385" s="129"/>
      <c r="L385" s="241"/>
      <c r="M385" s="101"/>
      <c r="N385" s="242"/>
      <c r="O385" s="96">
        <f>IF(E385=0,"",E385/D384)</f>
        <v>0.95744680851063835</v>
      </c>
      <c r="P385" s="97">
        <v>94</v>
      </c>
      <c r="Q385" s="256">
        <f t="shared" si="64"/>
        <v>0.97916666666666663</v>
      </c>
      <c r="R385" s="256">
        <f t="shared" si="65"/>
        <v>2.083333333333337E-2</v>
      </c>
    </row>
    <row r="386" spans="1:18" ht="15.75" customHeight="1" x14ac:dyDescent="0.25">
      <c r="A386" s="84">
        <v>1301</v>
      </c>
      <c r="B386" s="87"/>
      <c r="C386" s="87"/>
      <c r="D386" s="87"/>
      <c r="E386" s="87"/>
      <c r="F386" s="87">
        <v>86</v>
      </c>
      <c r="G386" s="87"/>
      <c r="H386" s="87"/>
      <c r="I386" s="87"/>
      <c r="J386" s="87"/>
      <c r="K386" s="129"/>
      <c r="L386" s="241"/>
      <c r="M386" s="101"/>
      <c r="N386" s="242"/>
      <c r="O386" s="96">
        <f>IF(F386=0,"",F386/E385)</f>
        <v>0.9555555555555556</v>
      </c>
      <c r="P386" s="97">
        <v>91</v>
      </c>
      <c r="Q386" s="256">
        <f t="shared" si="64"/>
        <v>0.96808510638297873</v>
      </c>
      <c r="R386" s="256">
        <f t="shared" si="65"/>
        <v>3.1914893617021267E-2</v>
      </c>
    </row>
    <row r="387" spans="1:18" ht="15.75" customHeight="1" x14ac:dyDescent="0.25">
      <c r="A387" s="84">
        <v>1302</v>
      </c>
      <c r="B387" s="87"/>
      <c r="C387" s="87"/>
      <c r="D387" s="87"/>
      <c r="E387" s="87"/>
      <c r="F387" s="87"/>
      <c r="G387" s="87">
        <v>75</v>
      </c>
      <c r="H387" s="87"/>
      <c r="I387" s="87"/>
      <c r="J387" s="87"/>
      <c r="K387" s="129"/>
      <c r="L387" s="241"/>
      <c r="M387" s="101"/>
      <c r="N387" s="242"/>
      <c r="O387" s="96">
        <f>IF(G387=0,"",G387/F386)</f>
        <v>0.87209302325581395</v>
      </c>
      <c r="P387" s="97">
        <v>86</v>
      </c>
      <c r="Q387" s="256">
        <f t="shared" si="64"/>
        <v>0.94505494505494503</v>
      </c>
      <c r="R387" s="256">
        <f t="shared" si="65"/>
        <v>5.4945054945054972E-2</v>
      </c>
    </row>
    <row r="388" spans="1:18" ht="15.75" customHeight="1" x14ac:dyDescent="0.25">
      <c r="A388" s="84">
        <v>1401</v>
      </c>
      <c r="B388" s="87"/>
      <c r="C388" s="87"/>
      <c r="D388" s="87"/>
      <c r="E388" s="87"/>
      <c r="F388" s="87"/>
      <c r="G388" s="87"/>
      <c r="H388" s="87">
        <v>69</v>
      </c>
      <c r="I388" s="87"/>
      <c r="J388" s="87"/>
      <c r="K388" s="129"/>
      <c r="L388" s="241"/>
      <c r="M388" s="101"/>
      <c r="N388" s="242"/>
      <c r="O388" s="96">
        <f>IF(H388=0,"",H388/G387)</f>
        <v>0.92</v>
      </c>
      <c r="P388" s="97">
        <v>86</v>
      </c>
      <c r="Q388" s="256">
        <f t="shared" si="64"/>
        <v>1</v>
      </c>
      <c r="R388" s="256">
        <f t="shared" si="65"/>
        <v>0</v>
      </c>
    </row>
    <row r="389" spans="1:18" ht="15.75" customHeight="1" x14ac:dyDescent="0.25">
      <c r="A389" s="84">
        <v>1402</v>
      </c>
      <c r="B389" s="87"/>
      <c r="C389" s="87"/>
      <c r="D389" s="87"/>
      <c r="E389" s="87"/>
      <c r="F389" s="87"/>
      <c r="G389" s="87"/>
      <c r="H389" s="87"/>
      <c r="I389" s="87">
        <v>66</v>
      </c>
      <c r="J389" s="87"/>
      <c r="K389" s="129"/>
      <c r="L389" s="241"/>
      <c r="M389" s="101"/>
      <c r="N389" s="242"/>
      <c r="O389" s="96">
        <f>IF(I389=0,"",I389/H388)</f>
        <v>0.95652173913043481</v>
      </c>
      <c r="P389" s="97">
        <v>83</v>
      </c>
      <c r="Q389" s="256">
        <f t="shared" si="64"/>
        <v>0.96511627906976749</v>
      </c>
      <c r="R389" s="256">
        <f t="shared" si="65"/>
        <v>3.4883720930232509E-2</v>
      </c>
    </row>
    <row r="390" spans="1:18" ht="15.75" customHeight="1" x14ac:dyDescent="0.25">
      <c r="A390" s="84">
        <v>1501</v>
      </c>
      <c r="B390" s="87"/>
      <c r="C390" s="87"/>
      <c r="D390" s="87"/>
      <c r="E390" s="87"/>
      <c r="F390" s="87"/>
      <c r="G390" s="87"/>
      <c r="H390" s="87"/>
      <c r="I390" s="87"/>
      <c r="J390" s="87">
        <v>60</v>
      </c>
      <c r="K390" s="129">
        <v>58</v>
      </c>
      <c r="L390" s="241"/>
      <c r="M390" s="101"/>
      <c r="N390" s="242"/>
      <c r="O390" s="126">
        <f>IF(J390=0,"",J390/I389)</f>
        <v>0.90909090909090906</v>
      </c>
      <c r="P390" s="97">
        <v>80</v>
      </c>
      <c r="Q390" s="126">
        <f t="shared" si="64"/>
        <v>0.96385542168674698</v>
      </c>
      <c r="R390" s="126">
        <f t="shared" si="65"/>
        <v>3.6144578313253017E-2</v>
      </c>
    </row>
    <row r="391" spans="1:18" ht="15.75" customHeight="1" x14ac:dyDescent="0.25">
      <c r="A391" s="84">
        <v>1502</v>
      </c>
      <c r="B391" s="87"/>
      <c r="C391" s="87"/>
      <c r="D391" s="87"/>
      <c r="E391" s="87"/>
      <c r="F391" s="87"/>
      <c r="G391" s="87"/>
      <c r="H391" s="87"/>
      <c r="I391" s="87"/>
      <c r="J391" s="87">
        <v>7</v>
      </c>
      <c r="K391" s="129">
        <v>4</v>
      </c>
      <c r="L391" s="241"/>
      <c r="M391" s="101"/>
      <c r="N391" s="232"/>
      <c r="O391" s="101"/>
      <c r="P391" s="97">
        <v>28</v>
      </c>
      <c r="Q391" s="101"/>
      <c r="R391" s="263"/>
    </row>
    <row r="392" spans="1:18" ht="15.75" customHeight="1" x14ac:dyDescent="0.25">
      <c r="A392" s="84">
        <v>1601</v>
      </c>
      <c r="B392" s="87"/>
      <c r="C392" s="87"/>
      <c r="D392" s="87"/>
      <c r="E392" s="87"/>
      <c r="F392" s="87"/>
      <c r="G392" s="87"/>
      <c r="H392" s="87"/>
      <c r="I392" s="87"/>
      <c r="J392" s="87">
        <v>11</v>
      </c>
      <c r="K392" s="129">
        <v>6</v>
      </c>
      <c r="L392" s="241"/>
      <c r="M392" s="101"/>
      <c r="N392" s="232"/>
      <c r="O392" s="205"/>
      <c r="P392" s="106">
        <v>19</v>
      </c>
      <c r="Q392" s="261"/>
      <c r="R392" s="205"/>
    </row>
    <row r="393" spans="1:18" ht="15.75" customHeight="1" x14ac:dyDescent="0.25">
      <c r="A393" s="84">
        <v>1602</v>
      </c>
      <c r="B393" s="87"/>
      <c r="C393" s="87"/>
      <c r="D393" s="87"/>
      <c r="E393" s="87"/>
      <c r="F393" s="87"/>
      <c r="G393" s="87"/>
      <c r="H393" s="87"/>
      <c r="I393" s="87"/>
      <c r="J393" s="87">
        <v>9</v>
      </c>
      <c r="K393" s="129">
        <v>5</v>
      </c>
      <c r="L393" s="241"/>
      <c r="M393" s="101"/>
      <c r="N393" s="232"/>
      <c r="O393" s="205"/>
      <c r="P393" s="106">
        <v>11</v>
      </c>
      <c r="Q393" s="261"/>
      <c r="R393" s="205"/>
    </row>
    <row r="394" spans="1:18" ht="15.75" customHeight="1" x14ac:dyDescent="0.25">
      <c r="A394" s="84">
        <v>1701</v>
      </c>
      <c r="B394" s="87"/>
      <c r="C394" s="87"/>
      <c r="D394" s="87"/>
      <c r="E394" s="87"/>
      <c r="F394" s="87"/>
      <c r="G394" s="87"/>
      <c r="H394" s="87"/>
      <c r="I394" s="87"/>
      <c r="J394" s="87">
        <v>6</v>
      </c>
      <c r="K394" s="129">
        <v>2</v>
      </c>
      <c r="L394" s="241"/>
      <c r="M394" s="101"/>
      <c r="N394" s="232"/>
      <c r="O394" s="205"/>
      <c r="P394" s="106">
        <v>7</v>
      </c>
      <c r="Q394" s="261"/>
      <c r="R394" s="205"/>
    </row>
    <row r="395" spans="1:18" ht="15.75" customHeight="1" x14ac:dyDescent="0.25">
      <c r="A395" s="84">
        <v>1702</v>
      </c>
      <c r="B395" s="87"/>
      <c r="C395" s="87"/>
      <c r="D395" s="87"/>
      <c r="E395" s="87"/>
      <c r="F395" s="87"/>
      <c r="G395" s="87"/>
      <c r="H395" s="87"/>
      <c r="I395" s="87"/>
      <c r="J395" s="87">
        <v>5</v>
      </c>
      <c r="K395" s="129">
        <v>5</v>
      </c>
      <c r="L395" s="241"/>
      <c r="M395" s="101"/>
      <c r="N395" s="232"/>
      <c r="O395" s="101"/>
      <c r="P395" s="97">
        <v>5</v>
      </c>
      <c r="Q395" s="262"/>
      <c r="R395" s="205"/>
    </row>
    <row r="396" spans="1:18" ht="15.75" customHeight="1" x14ac:dyDescent="0.25">
      <c r="A396" s="84">
        <v>1801</v>
      </c>
      <c r="B396" s="87"/>
      <c r="C396" s="87"/>
      <c r="D396" s="87"/>
      <c r="E396" s="87"/>
      <c r="F396" s="87"/>
      <c r="G396" s="87"/>
      <c r="H396" s="87"/>
      <c r="I396" s="87"/>
      <c r="J396" s="87"/>
      <c r="K396" s="129"/>
      <c r="L396" s="241"/>
      <c r="M396" s="101"/>
      <c r="N396" s="232"/>
      <c r="O396" s="111" t="s">
        <v>91</v>
      </c>
      <c r="P396" s="164">
        <v>72</v>
      </c>
      <c r="Q396" s="113">
        <f>K399</f>
        <v>80</v>
      </c>
      <c r="R396" s="114" t="s">
        <v>19</v>
      </c>
    </row>
    <row r="397" spans="1:18" ht="15.75" customHeight="1" x14ac:dyDescent="0.25">
      <c r="A397" s="84">
        <v>1802</v>
      </c>
      <c r="B397" s="87"/>
      <c r="C397" s="87"/>
      <c r="D397" s="87"/>
      <c r="E397" s="87"/>
      <c r="F397" s="87"/>
      <c r="G397" s="87"/>
      <c r="H397" s="87"/>
      <c r="I397" s="87"/>
      <c r="J397" s="87"/>
      <c r="K397" s="129"/>
      <c r="L397" s="241"/>
      <c r="M397" s="101"/>
      <c r="N397" s="232"/>
      <c r="O397" s="115" t="s">
        <v>92</v>
      </c>
      <c r="P397" s="165">
        <f>IF(P396/B382=0,"",P396/B382)</f>
        <v>0.61538461538461542</v>
      </c>
      <c r="Q397" s="117">
        <f>IF(P396/Q396=0,"",P396/Q396)</f>
        <v>0.9</v>
      </c>
      <c r="R397" s="118" t="s">
        <v>93</v>
      </c>
    </row>
    <row r="398" spans="1:18" ht="15.75" customHeight="1" x14ac:dyDescent="0.25">
      <c r="A398" s="84">
        <v>1901</v>
      </c>
      <c r="B398" s="87"/>
      <c r="C398" s="87"/>
      <c r="D398" s="87"/>
      <c r="E398" s="87"/>
      <c r="F398" s="87"/>
      <c r="G398" s="87"/>
      <c r="H398" s="87"/>
      <c r="I398" s="87"/>
      <c r="J398" s="87"/>
      <c r="K398" s="129"/>
      <c r="L398" s="243"/>
      <c r="M398" s="244"/>
      <c r="N398" s="245"/>
      <c r="O398" s="120"/>
      <c r="P398" s="121"/>
      <c r="Q398" s="121"/>
      <c r="R398" s="122"/>
    </row>
    <row r="399" spans="1:18" ht="18" customHeight="1" x14ac:dyDescent="0.25">
      <c r="A399" s="46"/>
      <c r="B399" s="296" t="s">
        <v>111</v>
      </c>
      <c r="C399" s="296"/>
      <c r="D399" s="296"/>
      <c r="E399" s="296"/>
      <c r="F399" s="296"/>
      <c r="G399" s="296"/>
      <c r="H399" s="296"/>
      <c r="I399" s="296"/>
      <c r="J399" s="296"/>
      <c r="K399" s="123">
        <f>SUM(K382:K395)</f>
        <v>80</v>
      </c>
      <c r="L399" s="124">
        <f>IF(SUM(K389:K390)=0,"",SUM(K389:K390)/B382)</f>
        <v>0.49572649572649574</v>
      </c>
      <c r="M399" s="124">
        <f>IF(K399=0,"",K399/B382)</f>
        <v>0.68376068376068377</v>
      </c>
      <c r="N399" s="124">
        <f>IF(K390=0,"",M399-L399)</f>
        <v>0.18803418803418803</v>
      </c>
      <c r="O399" s="1"/>
      <c r="P399" s="2"/>
      <c r="Q399" s="36"/>
      <c r="R399" s="1"/>
    </row>
    <row r="400" spans="1:18" ht="12.75" customHeight="1" x14ac:dyDescent="0.2">
      <c r="L400" s="1"/>
      <c r="M400" s="1"/>
      <c r="N400" s="1"/>
      <c r="O400" s="1"/>
    </row>
    <row r="401" spans="1:19" ht="12.75" customHeight="1" x14ac:dyDescent="0.2">
      <c r="L401" s="1"/>
      <c r="M401" s="1"/>
      <c r="O401" s="1"/>
    </row>
    <row r="402" spans="1:19" ht="26.25" customHeight="1" x14ac:dyDescent="0.4">
      <c r="B402" s="340" t="s">
        <v>101</v>
      </c>
      <c r="C402" s="315"/>
      <c r="D402" s="315"/>
      <c r="E402" s="315"/>
      <c r="F402" s="315"/>
      <c r="G402" s="315"/>
      <c r="H402" s="315"/>
      <c r="I402" s="315"/>
      <c r="J402" s="315"/>
      <c r="K402" s="208" t="s">
        <v>82</v>
      </c>
      <c r="L402" s="1"/>
      <c r="M402" s="1"/>
      <c r="N402" s="2"/>
      <c r="O402" s="1"/>
      <c r="P402" s="2"/>
      <c r="Q402" s="2"/>
      <c r="R402" s="2"/>
    </row>
    <row r="403" spans="1:19" ht="20.25" customHeight="1" x14ac:dyDescent="0.2">
      <c r="A403" s="316" t="s">
        <v>18</v>
      </c>
      <c r="B403" s="318" t="s">
        <v>102</v>
      </c>
      <c r="C403" s="319"/>
      <c r="D403" s="319"/>
      <c r="E403" s="319"/>
      <c r="F403" s="319"/>
      <c r="G403" s="319"/>
      <c r="H403" s="319"/>
      <c r="I403" s="319"/>
      <c r="J403" s="335"/>
      <c r="K403" s="327" t="s">
        <v>19</v>
      </c>
      <c r="L403" s="323" t="s">
        <v>11</v>
      </c>
      <c r="M403" s="323" t="s">
        <v>12</v>
      </c>
      <c r="N403" s="325" t="s">
        <v>13</v>
      </c>
      <c r="O403" s="323" t="s">
        <v>14</v>
      </c>
      <c r="P403" s="324" t="s">
        <v>15</v>
      </c>
      <c r="Q403" s="324" t="s">
        <v>16</v>
      </c>
      <c r="R403" s="323" t="s">
        <v>103</v>
      </c>
    </row>
    <row r="404" spans="1:19" ht="15.75" customHeight="1" x14ac:dyDescent="0.25">
      <c r="A404" s="317"/>
      <c r="B404" s="84" t="s">
        <v>104</v>
      </c>
      <c r="C404" s="84" t="s">
        <v>105</v>
      </c>
      <c r="D404" s="84" t="s">
        <v>106</v>
      </c>
      <c r="E404" s="84" t="s">
        <v>107</v>
      </c>
      <c r="F404" s="84" t="s">
        <v>108</v>
      </c>
      <c r="G404" s="84" t="s">
        <v>109</v>
      </c>
      <c r="H404" s="84" t="s">
        <v>110</v>
      </c>
      <c r="I404" s="84" t="s">
        <v>73</v>
      </c>
      <c r="J404" s="84" t="s">
        <v>74</v>
      </c>
      <c r="K404" s="322"/>
      <c r="L404" s="317"/>
      <c r="M404" s="317"/>
      <c r="N404" s="317"/>
      <c r="O404" s="317"/>
      <c r="P404" s="317"/>
      <c r="Q404" s="317"/>
      <c r="R404" s="317"/>
    </row>
    <row r="405" spans="1:19" ht="15.75" customHeight="1" x14ac:dyDescent="0.25">
      <c r="A405" s="84">
        <v>1102</v>
      </c>
      <c r="B405" s="87">
        <v>111</v>
      </c>
      <c r="C405" s="87"/>
      <c r="D405" s="87"/>
      <c r="E405" s="87"/>
      <c r="F405" s="87"/>
      <c r="G405" s="87"/>
      <c r="H405" s="87"/>
      <c r="I405" s="87"/>
      <c r="J405" s="87"/>
      <c r="K405" s="129"/>
      <c r="L405" s="238"/>
      <c r="M405" s="239"/>
      <c r="N405" s="240"/>
      <c r="O405" s="254"/>
      <c r="P405" s="92">
        <f>B405</f>
        <v>111</v>
      </c>
      <c r="Q405" s="255"/>
      <c r="R405" s="254"/>
    </row>
    <row r="406" spans="1:19" ht="15.75" customHeight="1" x14ac:dyDescent="0.25">
      <c r="A406" s="84">
        <v>1201</v>
      </c>
      <c r="B406" s="87"/>
      <c r="C406" s="87">
        <v>107</v>
      </c>
      <c r="D406" s="87"/>
      <c r="E406" s="87"/>
      <c r="F406" s="87"/>
      <c r="G406" s="87"/>
      <c r="H406" s="87"/>
      <c r="I406" s="87"/>
      <c r="J406" s="87"/>
      <c r="K406" s="129"/>
      <c r="L406" s="241"/>
      <c r="M406" s="101"/>
      <c r="N406" s="242"/>
      <c r="O406" s="96">
        <f>IF(C406=0,"",C406/B405)</f>
        <v>0.963963963963964</v>
      </c>
      <c r="P406" s="97">
        <v>107</v>
      </c>
      <c r="Q406" s="256">
        <f t="shared" ref="Q406:Q413" si="66">IF(P406=0,"",P406/P405)</f>
        <v>0.963963963963964</v>
      </c>
      <c r="R406" s="256">
        <f t="shared" ref="R406:R413" si="67">IF(P406=0,"",100%-Q406)</f>
        <v>3.6036036036036001E-2</v>
      </c>
    </row>
    <row r="407" spans="1:19" ht="15.75" customHeight="1" x14ac:dyDescent="0.25">
      <c r="A407" s="84" t="s">
        <v>85</v>
      </c>
      <c r="B407" s="87"/>
      <c r="C407" s="87"/>
      <c r="D407" s="87">
        <v>92</v>
      </c>
      <c r="E407" s="87"/>
      <c r="F407" s="87"/>
      <c r="G407" s="87"/>
      <c r="H407" s="87"/>
      <c r="I407" s="87"/>
      <c r="J407" s="87"/>
      <c r="K407" s="129"/>
      <c r="L407" s="241"/>
      <c r="M407" s="101"/>
      <c r="N407" s="242"/>
      <c r="O407" s="96">
        <f>IF(D407=0,"",D407/C406)</f>
        <v>0.85981308411214952</v>
      </c>
      <c r="P407" s="97">
        <v>99</v>
      </c>
      <c r="Q407" s="256">
        <f t="shared" si="66"/>
        <v>0.92523364485981308</v>
      </c>
      <c r="R407" s="256">
        <f t="shared" si="67"/>
        <v>7.4766355140186924E-2</v>
      </c>
      <c r="S407" s="14">
        <f>P407/P405</f>
        <v>0.89189189189189189</v>
      </c>
    </row>
    <row r="408" spans="1:19" ht="15.75" customHeight="1" x14ac:dyDescent="0.25">
      <c r="A408" s="84">
        <v>1301</v>
      </c>
      <c r="B408" s="87"/>
      <c r="C408" s="87"/>
      <c r="D408" s="87"/>
      <c r="E408" s="87">
        <v>86</v>
      </c>
      <c r="F408" s="87"/>
      <c r="G408" s="87"/>
      <c r="H408" s="87"/>
      <c r="I408" s="87"/>
      <c r="J408" s="87"/>
      <c r="K408" s="129"/>
      <c r="L408" s="241"/>
      <c r="M408" s="101"/>
      <c r="N408" s="242"/>
      <c r="O408" s="96">
        <f>IF(E408=0,"",E408/D407)</f>
        <v>0.93478260869565222</v>
      </c>
      <c r="P408" s="97">
        <v>92</v>
      </c>
      <c r="Q408" s="256">
        <f t="shared" si="66"/>
        <v>0.92929292929292928</v>
      </c>
      <c r="R408" s="256">
        <f t="shared" si="67"/>
        <v>7.0707070707070718E-2</v>
      </c>
    </row>
    <row r="409" spans="1:19" ht="15.75" customHeight="1" x14ac:dyDescent="0.25">
      <c r="A409" s="84">
        <v>1302</v>
      </c>
      <c r="B409" s="87"/>
      <c r="C409" s="87"/>
      <c r="D409" s="87"/>
      <c r="E409" s="87"/>
      <c r="F409" s="87">
        <v>83</v>
      </c>
      <c r="G409" s="87"/>
      <c r="H409" s="87"/>
      <c r="I409" s="87"/>
      <c r="J409" s="87"/>
      <c r="K409" s="129"/>
      <c r="L409" s="241"/>
      <c r="M409" s="101"/>
      <c r="N409" s="242"/>
      <c r="O409" s="96">
        <f>IF(F409=0,"",F409/E408)</f>
        <v>0.96511627906976749</v>
      </c>
      <c r="P409" s="97">
        <v>92</v>
      </c>
      <c r="Q409" s="256">
        <f t="shared" si="66"/>
        <v>1</v>
      </c>
      <c r="R409" s="256">
        <f t="shared" si="67"/>
        <v>0</v>
      </c>
    </row>
    <row r="410" spans="1:19" ht="15.75" customHeight="1" x14ac:dyDescent="0.25">
      <c r="A410" s="84">
        <v>1401</v>
      </c>
      <c r="B410" s="87"/>
      <c r="C410" s="87"/>
      <c r="D410" s="87"/>
      <c r="E410" s="87"/>
      <c r="F410" s="87"/>
      <c r="G410" s="87">
        <v>80</v>
      </c>
      <c r="H410" s="87"/>
      <c r="I410" s="87"/>
      <c r="J410" s="87"/>
      <c r="K410" s="129"/>
      <c r="L410" s="241"/>
      <c r="M410" s="101"/>
      <c r="N410" s="242"/>
      <c r="O410" s="96">
        <f>IF(G410=0,"",G410/F409)</f>
        <v>0.96385542168674698</v>
      </c>
      <c r="P410" s="97">
        <v>88</v>
      </c>
      <c r="Q410" s="256">
        <f t="shared" si="66"/>
        <v>0.95652173913043481</v>
      </c>
      <c r="R410" s="256">
        <f t="shared" si="67"/>
        <v>4.3478260869565188E-2</v>
      </c>
    </row>
    <row r="411" spans="1:19" ht="15.75" customHeight="1" x14ac:dyDescent="0.25">
      <c r="A411" s="84">
        <v>1402</v>
      </c>
      <c r="B411" s="87"/>
      <c r="C411" s="87"/>
      <c r="D411" s="87"/>
      <c r="E411" s="87"/>
      <c r="F411" s="87"/>
      <c r="G411" s="87"/>
      <c r="H411" s="87">
        <v>78</v>
      </c>
      <c r="I411" s="87"/>
      <c r="J411" s="87"/>
      <c r="K411" s="129"/>
      <c r="L411" s="241"/>
      <c r="M411" s="101"/>
      <c r="N411" s="242"/>
      <c r="O411" s="96">
        <f>IF(H411=0,"",H411/G410)</f>
        <v>0.97499999999999998</v>
      </c>
      <c r="P411" s="97">
        <v>88</v>
      </c>
      <c r="Q411" s="256">
        <f t="shared" si="66"/>
        <v>1</v>
      </c>
      <c r="R411" s="256">
        <f t="shared" si="67"/>
        <v>0</v>
      </c>
    </row>
    <row r="412" spans="1:19" ht="15.75" customHeight="1" x14ac:dyDescent="0.25">
      <c r="A412" s="84">
        <v>1501</v>
      </c>
      <c r="B412" s="87"/>
      <c r="C412" s="87"/>
      <c r="D412" s="87"/>
      <c r="E412" s="87"/>
      <c r="F412" s="87"/>
      <c r="G412" s="87"/>
      <c r="H412" s="87"/>
      <c r="I412" s="87">
        <v>75</v>
      </c>
      <c r="J412" s="87"/>
      <c r="K412" s="129"/>
      <c r="L412" s="241"/>
      <c r="M412" s="101"/>
      <c r="N412" s="242"/>
      <c r="O412" s="96">
        <f>IF(I412=0,"",I412/H411)</f>
        <v>0.96153846153846156</v>
      </c>
      <c r="P412" s="97">
        <v>86</v>
      </c>
      <c r="Q412" s="256">
        <f t="shared" si="66"/>
        <v>0.97727272727272729</v>
      </c>
      <c r="R412" s="256">
        <f t="shared" si="67"/>
        <v>2.2727272727272707E-2</v>
      </c>
    </row>
    <row r="413" spans="1:19" ht="15.75" customHeight="1" x14ac:dyDescent="0.25">
      <c r="A413" s="84">
        <v>1502</v>
      </c>
      <c r="B413" s="87"/>
      <c r="C413" s="87"/>
      <c r="D413" s="87"/>
      <c r="E413" s="87"/>
      <c r="F413" s="87"/>
      <c r="G413" s="87"/>
      <c r="H413" s="87"/>
      <c r="I413" s="87"/>
      <c r="J413" s="87">
        <v>69</v>
      </c>
      <c r="K413" s="129">
        <v>47</v>
      </c>
      <c r="L413" s="241"/>
      <c r="M413" s="101"/>
      <c r="N413" s="242"/>
      <c r="O413" s="126">
        <f>IF(J413=0,"",J413/I412)</f>
        <v>0.92</v>
      </c>
      <c r="P413" s="97">
        <v>86</v>
      </c>
      <c r="Q413" s="126">
        <f t="shared" si="66"/>
        <v>1</v>
      </c>
      <c r="R413" s="126">
        <f t="shared" si="67"/>
        <v>0</v>
      </c>
    </row>
    <row r="414" spans="1:19" ht="15.75" customHeight="1" x14ac:dyDescent="0.25">
      <c r="A414" s="84">
        <v>1601</v>
      </c>
      <c r="B414" s="87"/>
      <c r="C414" s="87"/>
      <c r="D414" s="87"/>
      <c r="E414" s="87"/>
      <c r="F414" s="87"/>
      <c r="G414" s="87"/>
      <c r="H414" s="87"/>
      <c r="I414" s="87"/>
      <c r="J414" s="87">
        <v>18</v>
      </c>
      <c r="K414" s="129">
        <v>9</v>
      </c>
      <c r="L414" s="241"/>
      <c r="M414" s="101"/>
      <c r="N414" s="232"/>
      <c r="O414" s="101"/>
      <c r="P414" s="97">
        <v>29</v>
      </c>
      <c r="Q414" s="101"/>
      <c r="R414" s="263"/>
    </row>
    <row r="415" spans="1:19" ht="15.75" customHeight="1" x14ac:dyDescent="0.25">
      <c r="A415" s="84">
        <v>1602</v>
      </c>
      <c r="B415" s="87"/>
      <c r="C415" s="87"/>
      <c r="D415" s="87"/>
      <c r="E415" s="87"/>
      <c r="F415" s="87"/>
      <c r="G415" s="87"/>
      <c r="H415" s="87"/>
      <c r="I415" s="87"/>
      <c r="J415" s="87">
        <v>10</v>
      </c>
      <c r="K415" s="129">
        <v>3</v>
      </c>
      <c r="L415" s="241"/>
      <c r="M415" s="101"/>
      <c r="N415" s="232"/>
      <c r="O415" s="205"/>
      <c r="P415" s="106">
        <v>14</v>
      </c>
      <c r="Q415" s="261"/>
      <c r="R415" s="205"/>
    </row>
    <row r="416" spans="1:19" ht="15.75" customHeight="1" x14ac:dyDescent="0.25">
      <c r="A416" s="84">
        <v>1701</v>
      </c>
      <c r="B416" s="87"/>
      <c r="C416" s="87"/>
      <c r="D416" s="87"/>
      <c r="E416" s="87"/>
      <c r="F416" s="87"/>
      <c r="G416" s="87"/>
      <c r="H416" s="87"/>
      <c r="I416" s="87"/>
      <c r="J416" s="87">
        <v>9</v>
      </c>
      <c r="K416" s="129">
        <v>5</v>
      </c>
      <c r="L416" s="241"/>
      <c r="M416" s="101"/>
      <c r="N416" s="232"/>
      <c r="O416" s="205"/>
      <c r="P416" s="106">
        <v>10</v>
      </c>
      <c r="Q416" s="261"/>
      <c r="R416" s="205"/>
    </row>
    <row r="417" spans="1:19" ht="15.75" customHeight="1" x14ac:dyDescent="0.25">
      <c r="A417" s="84">
        <v>1702</v>
      </c>
      <c r="B417" s="87"/>
      <c r="C417" s="87"/>
      <c r="D417" s="87"/>
      <c r="E417" s="87"/>
      <c r="F417" s="87"/>
      <c r="G417" s="87"/>
      <c r="H417" s="87"/>
      <c r="I417" s="87"/>
      <c r="J417" s="87">
        <v>2</v>
      </c>
      <c r="K417" s="129">
        <v>2</v>
      </c>
      <c r="L417" s="241"/>
      <c r="M417" s="101"/>
      <c r="N417" s="232"/>
      <c r="O417" s="205"/>
      <c r="P417" s="106">
        <v>3</v>
      </c>
      <c r="Q417" s="261"/>
      <c r="R417" s="205"/>
    </row>
    <row r="418" spans="1:19" ht="15.75" customHeight="1" x14ac:dyDescent="0.25">
      <c r="A418" s="84">
        <v>1801</v>
      </c>
      <c r="B418" s="87"/>
      <c r="C418" s="87"/>
      <c r="D418" s="87"/>
      <c r="E418" s="87"/>
      <c r="F418" s="87"/>
      <c r="G418" s="87"/>
      <c r="H418" s="87"/>
      <c r="I418" s="87"/>
      <c r="J418" s="87"/>
      <c r="K418" s="129"/>
      <c r="L418" s="241"/>
      <c r="M418" s="101"/>
      <c r="N418" s="232"/>
      <c r="O418" s="101"/>
      <c r="P418" s="232"/>
      <c r="Q418" s="262"/>
      <c r="R418" s="205"/>
    </row>
    <row r="419" spans="1:19" ht="15.75" customHeight="1" x14ac:dyDescent="0.25">
      <c r="A419" s="84">
        <v>1802</v>
      </c>
      <c r="B419" s="87"/>
      <c r="C419" s="87"/>
      <c r="D419" s="87"/>
      <c r="E419" s="87"/>
      <c r="F419" s="87"/>
      <c r="G419" s="87"/>
      <c r="H419" s="87"/>
      <c r="I419" s="87"/>
      <c r="J419" s="87">
        <v>1</v>
      </c>
      <c r="K419" s="129"/>
      <c r="L419" s="241"/>
      <c r="M419" s="101"/>
      <c r="N419" s="232"/>
      <c r="O419" s="111" t="s">
        <v>91</v>
      </c>
      <c r="P419" s="164">
        <v>66</v>
      </c>
      <c r="Q419" s="113">
        <f>K422</f>
        <v>66</v>
      </c>
      <c r="R419" s="114" t="s">
        <v>19</v>
      </c>
    </row>
    <row r="420" spans="1:19" ht="15.75" customHeight="1" x14ac:dyDescent="0.25">
      <c r="A420" s="84">
        <v>1901</v>
      </c>
      <c r="B420" s="87"/>
      <c r="C420" s="87"/>
      <c r="D420" s="87"/>
      <c r="E420" s="87"/>
      <c r="F420" s="87"/>
      <c r="G420" s="87"/>
      <c r="H420" s="87"/>
      <c r="I420" s="87"/>
      <c r="J420" s="87"/>
      <c r="K420" s="129"/>
      <c r="L420" s="241"/>
      <c r="M420" s="101"/>
      <c r="N420" s="232"/>
      <c r="O420" s="115" t="s">
        <v>92</v>
      </c>
      <c r="P420" s="165">
        <f>IF(P419/B405=0,"",P419/B405)</f>
        <v>0.59459459459459463</v>
      </c>
      <c r="Q420" s="117">
        <f>IF(P419/Q419=0,"",P419/Q419)</f>
        <v>1</v>
      </c>
      <c r="R420" s="118" t="s">
        <v>93</v>
      </c>
    </row>
    <row r="421" spans="1:19" ht="15.75" customHeight="1" x14ac:dyDescent="0.25">
      <c r="A421" s="84">
        <v>1902</v>
      </c>
      <c r="B421" s="87"/>
      <c r="C421" s="87"/>
      <c r="D421" s="87"/>
      <c r="E421" s="87"/>
      <c r="F421" s="87"/>
      <c r="G421" s="87"/>
      <c r="H421" s="87"/>
      <c r="I421" s="87"/>
      <c r="J421" s="87"/>
      <c r="K421" s="129"/>
      <c r="L421" s="243"/>
      <c r="M421" s="244"/>
      <c r="N421" s="245"/>
      <c r="O421" s="120"/>
      <c r="P421" s="121"/>
      <c r="Q421" s="121"/>
      <c r="R421" s="122"/>
    </row>
    <row r="422" spans="1:19" ht="18" customHeight="1" x14ac:dyDescent="0.25">
      <c r="A422" s="46"/>
      <c r="B422" s="296" t="s">
        <v>111</v>
      </c>
      <c r="C422" s="296"/>
      <c r="D422" s="296"/>
      <c r="E422" s="296"/>
      <c r="F422" s="296"/>
      <c r="G422" s="296"/>
      <c r="H422" s="296"/>
      <c r="I422" s="296"/>
      <c r="J422" s="296"/>
      <c r="K422" s="123">
        <f>SUM(K405:K418)</f>
        <v>66</v>
      </c>
      <c r="L422" s="124">
        <f>IF(SUM(K412:K413)=0,"",SUM(K412:K413)/B405)</f>
        <v>0.42342342342342343</v>
      </c>
      <c r="M422" s="124">
        <f>IF(K422=0,"",K422/B405)</f>
        <v>0.59459459459459463</v>
      </c>
      <c r="N422" s="124">
        <f>IF(K413=0,"",M422-L422)</f>
        <v>0.1711711711711712</v>
      </c>
      <c r="O422" s="1"/>
      <c r="P422" s="2"/>
      <c r="Q422" s="36"/>
      <c r="R422" s="1"/>
    </row>
    <row r="423" spans="1:19" ht="12.75" customHeight="1" x14ac:dyDescent="0.2">
      <c r="L423" s="1"/>
      <c r="M423" s="1"/>
      <c r="O423" s="1"/>
    </row>
    <row r="424" spans="1:19" ht="12.75" customHeight="1" x14ac:dyDescent="0.2">
      <c r="L424" s="1"/>
      <c r="M424" s="1"/>
      <c r="N424" s="1"/>
      <c r="O424" s="1"/>
    </row>
    <row r="425" spans="1:19" ht="26.25" customHeight="1" x14ac:dyDescent="0.4">
      <c r="B425" s="340" t="s">
        <v>101</v>
      </c>
      <c r="C425" s="315"/>
      <c r="D425" s="315"/>
      <c r="E425" s="315"/>
      <c r="F425" s="315"/>
      <c r="G425" s="315"/>
      <c r="H425" s="315"/>
      <c r="I425" s="315"/>
      <c r="J425" s="315"/>
      <c r="K425" s="208" t="s">
        <v>83</v>
      </c>
      <c r="L425" s="1"/>
      <c r="M425" s="1"/>
      <c r="N425" s="2"/>
      <c r="O425" s="1"/>
      <c r="P425" s="2"/>
      <c r="Q425" s="2"/>
      <c r="R425" s="2"/>
    </row>
    <row r="426" spans="1:19" ht="20.25" customHeight="1" x14ac:dyDescent="0.2">
      <c r="A426" s="316" t="s">
        <v>18</v>
      </c>
      <c r="B426" s="318" t="s">
        <v>102</v>
      </c>
      <c r="C426" s="319"/>
      <c r="D426" s="319"/>
      <c r="E426" s="319"/>
      <c r="F426" s="319"/>
      <c r="G426" s="319"/>
      <c r="H426" s="319"/>
      <c r="I426" s="319"/>
      <c r="J426" s="335"/>
      <c r="K426" s="327" t="s">
        <v>19</v>
      </c>
      <c r="L426" s="323" t="s">
        <v>11</v>
      </c>
      <c r="M426" s="323" t="s">
        <v>12</v>
      </c>
      <c r="N426" s="325" t="s">
        <v>13</v>
      </c>
      <c r="O426" s="323" t="s">
        <v>14</v>
      </c>
      <c r="P426" s="324" t="s">
        <v>15</v>
      </c>
      <c r="Q426" s="324" t="s">
        <v>16</v>
      </c>
      <c r="R426" s="323" t="s">
        <v>103</v>
      </c>
    </row>
    <row r="427" spans="1:19" ht="15.75" customHeight="1" x14ac:dyDescent="0.25">
      <c r="A427" s="317"/>
      <c r="B427" s="84" t="s">
        <v>104</v>
      </c>
      <c r="C427" s="84" t="s">
        <v>105</v>
      </c>
      <c r="D427" s="84" t="s">
        <v>106</v>
      </c>
      <c r="E427" s="84" t="s">
        <v>107</v>
      </c>
      <c r="F427" s="84" t="s">
        <v>108</v>
      </c>
      <c r="G427" s="84" t="s">
        <v>109</v>
      </c>
      <c r="H427" s="84" t="s">
        <v>110</v>
      </c>
      <c r="I427" s="84" t="s">
        <v>73</v>
      </c>
      <c r="J427" s="84" t="s">
        <v>74</v>
      </c>
      <c r="K427" s="322"/>
      <c r="L427" s="317"/>
      <c r="M427" s="317"/>
      <c r="N427" s="317"/>
      <c r="O427" s="317"/>
      <c r="P427" s="317"/>
      <c r="Q427" s="317"/>
      <c r="R427" s="317"/>
    </row>
    <row r="428" spans="1:19" ht="15.75" customHeight="1" x14ac:dyDescent="0.25">
      <c r="A428" s="84">
        <v>1201</v>
      </c>
      <c r="B428" s="87">
        <v>119</v>
      </c>
      <c r="C428" s="87"/>
      <c r="D428" s="87"/>
      <c r="E428" s="87"/>
      <c r="F428" s="87"/>
      <c r="G428" s="87"/>
      <c r="H428" s="87"/>
      <c r="I428" s="87"/>
      <c r="J428" s="87"/>
      <c r="K428" s="129"/>
      <c r="L428" s="238"/>
      <c r="M428" s="239"/>
      <c r="N428" s="240"/>
      <c r="O428" s="254"/>
      <c r="P428" s="92">
        <f>B428</f>
        <v>119</v>
      </c>
      <c r="Q428" s="255"/>
      <c r="R428" s="254"/>
    </row>
    <row r="429" spans="1:19" ht="15.75" customHeight="1" x14ac:dyDescent="0.25">
      <c r="A429" s="84" t="s">
        <v>85</v>
      </c>
      <c r="B429" s="87"/>
      <c r="C429" s="87">
        <v>95</v>
      </c>
      <c r="D429" s="87"/>
      <c r="E429" s="87"/>
      <c r="F429" s="87"/>
      <c r="G429" s="87"/>
      <c r="H429" s="87"/>
      <c r="I429" s="87"/>
      <c r="J429" s="87"/>
      <c r="K429" s="129"/>
      <c r="L429" s="241"/>
      <c r="M429" s="101"/>
      <c r="N429" s="242"/>
      <c r="O429" s="96">
        <f>IF(C429=0,"",C429/B428)</f>
        <v>0.79831932773109249</v>
      </c>
      <c r="P429" s="97">
        <v>95</v>
      </c>
      <c r="Q429" s="256">
        <f t="shared" ref="Q429:Q436" si="68">IF(P429=0,"",P429/P428)</f>
        <v>0.79831932773109249</v>
      </c>
      <c r="R429" s="256">
        <f t="shared" ref="R429:R436" si="69">IF(P429=0,"",100%-Q429)</f>
        <v>0.20168067226890751</v>
      </c>
    </row>
    <row r="430" spans="1:19" ht="15.75" customHeight="1" x14ac:dyDescent="0.25">
      <c r="A430" s="84">
        <v>1301</v>
      </c>
      <c r="B430" s="87"/>
      <c r="C430" s="87"/>
      <c r="D430" s="87">
        <v>85</v>
      </c>
      <c r="E430" s="87"/>
      <c r="F430" s="87"/>
      <c r="G430" s="87"/>
      <c r="H430" s="87"/>
      <c r="I430" s="87"/>
      <c r="J430" s="87"/>
      <c r="K430" s="129"/>
      <c r="L430" s="241"/>
      <c r="M430" s="101"/>
      <c r="N430" s="242"/>
      <c r="O430" s="96">
        <f>IF(D430=0,"",D430/C429)</f>
        <v>0.89473684210526316</v>
      </c>
      <c r="P430" s="97">
        <v>90</v>
      </c>
      <c r="Q430" s="256">
        <f t="shared" si="68"/>
        <v>0.94736842105263153</v>
      </c>
      <c r="R430" s="256">
        <f t="shared" si="69"/>
        <v>5.2631578947368474E-2</v>
      </c>
      <c r="S430" s="14">
        <f>P430/P428</f>
        <v>0.75630252100840334</v>
      </c>
    </row>
    <row r="431" spans="1:19" ht="15.75" customHeight="1" x14ac:dyDescent="0.25">
      <c r="A431" s="84">
        <v>1302</v>
      </c>
      <c r="B431" s="87"/>
      <c r="C431" s="87"/>
      <c r="D431" s="87"/>
      <c r="E431" s="87">
        <v>72</v>
      </c>
      <c r="F431" s="87"/>
      <c r="G431" s="87"/>
      <c r="H431" s="87"/>
      <c r="I431" s="87"/>
      <c r="J431" s="87"/>
      <c r="K431" s="129"/>
      <c r="L431" s="241"/>
      <c r="M431" s="101"/>
      <c r="N431" s="242"/>
      <c r="O431" s="96">
        <f>IF(E431=0,"",E431/D430)</f>
        <v>0.84705882352941175</v>
      </c>
      <c r="P431" s="97">
        <v>85</v>
      </c>
      <c r="Q431" s="256">
        <f t="shared" si="68"/>
        <v>0.94444444444444442</v>
      </c>
      <c r="R431" s="256">
        <f t="shared" si="69"/>
        <v>5.555555555555558E-2</v>
      </c>
    </row>
    <row r="432" spans="1:19" ht="15.75" customHeight="1" x14ac:dyDescent="0.25">
      <c r="A432" s="84">
        <v>1401</v>
      </c>
      <c r="B432" s="87"/>
      <c r="C432" s="87"/>
      <c r="D432" s="87"/>
      <c r="E432" s="87"/>
      <c r="F432" s="87">
        <v>66</v>
      </c>
      <c r="G432" s="87"/>
      <c r="H432" s="87"/>
      <c r="I432" s="87"/>
      <c r="J432" s="87"/>
      <c r="K432" s="129"/>
      <c r="L432" s="241"/>
      <c r="M432" s="101"/>
      <c r="N432" s="242"/>
      <c r="O432" s="96">
        <f>IF(F432=0,"",F432/E431)</f>
        <v>0.91666666666666663</v>
      </c>
      <c r="P432" s="97">
        <v>81</v>
      </c>
      <c r="Q432" s="256">
        <f t="shared" si="68"/>
        <v>0.95294117647058818</v>
      </c>
      <c r="R432" s="256">
        <f t="shared" si="69"/>
        <v>4.705882352941182E-2</v>
      </c>
    </row>
    <row r="433" spans="1:18" ht="15.75" customHeight="1" x14ac:dyDescent="0.25">
      <c r="A433" s="84">
        <v>1402</v>
      </c>
      <c r="B433" s="87"/>
      <c r="C433" s="87"/>
      <c r="D433" s="87"/>
      <c r="E433" s="87"/>
      <c r="F433" s="87"/>
      <c r="G433" s="87">
        <v>59</v>
      </c>
      <c r="H433" s="87"/>
      <c r="I433" s="87"/>
      <c r="J433" s="87"/>
      <c r="K433" s="129"/>
      <c r="L433" s="241"/>
      <c r="M433" s="101"/>
      <c r="N433" s="242"/>
      <c r="O433" s="96">
        <f>IF(G433=0,"",G433/F432)</f>
        <v>0.89393939393939392</v>
      </c>
      <c r="P433" s="97">
        <v>79</v>
      </c>
      <c r="Q433" s="256">
        <f t="shared" si="68"/>
        <v>0.97530864197530864</v>
      </c>
      <c r="R433" s="256">
        <f t="shared" si="69"/>
        <v>2.4691358024691357E-2</v>
      </c>
    </row>
    <row r="434" spans="1:18" ht="15.75" customHeight="1" x14ac:dyDescent="0.25">
      <c r="A434" s="84">
        <v>1501</v>
      </c>
      <c r="B434" s="87"/>
      <c r="C434" s="87"/>
      <c r="D434" s="87"/>
      <c r="E434" s="87"/>
      <c r="F434" s="87"/>
      <c r="G434" s="87"/>
      <c r="H434" s="87">
        <v>56</v>
      </c>
      <c r="I434" s="87"/>
      <c r="J434" s="87"/>
      <c r="K434" s="129"/>
      <c r="L434" s="241"/>
      <c r="M434" s="101"/>
      <c r="N434" s="242"/>
      <c r="O434" s="96">
        <f>IF(H434=0,"",H434/G433)</f>
        <v>0.94915254237288138</v>
      </c>
      <c r="P434" s="97">
        <v>78</v>
      </c>
      <c r="Q434" s="256">
        <f t="shared" si="68"/>
        <v>0.98734177215189878</v>
      </c>
      <c r="R434" s="256">
        <f t="shared" si="69"/>
        <v>1.2658227848101222E-2</v>
      </c>
    </row>
    <row r="435" spans="1:18" ht="15.75" customHeight="1" x14ac:dyDescent="0.25">
      <c r="A435" s="84">
        <v>1502</v>
      </c>
      <c r="B435" s="87"/>
      <c r="C435" s="87"/>
      <c r="D435" s="87"/>
      <c r="E435" s="87"/>
      <c r="F435" s="87"/>
      <c r="G435" s="87"/>
      <c r="H435" s="87"/>
      <c r="I435" s="87">
        <v>55</v>
      </c>
      <c r="J435" s="87"/>
      <c r="K435" s="129"/>
      <c r="L435" s="241"/>
      <c r="M435" s="101"/>
      <c r="N435" s="242"/>
      <c r="O435" s="96">
        <f>IF(I435=0,"",I435/H434)</f>
        <v>0.9821428571428571</v>
      </c>
      <c r="P435" s="97">
        <v>76</v>
      </c>
      <c r="Q435" s="256">
        <f t="shared" si="68"/>
        <v>0.97435897435897434</v>
      </c>
      <c r="R435" s="256">
        <f t="shared" si="69"/>
        <v>2.5641025641025661E-2</v>
      </c>
    </row>
    <row r="436" spans="1:18" ht="15.75" customHeight="1" x14ac:dyDescent="0.25">
      <c r="A436" s="84">
        <v>1601</v>
      </c>
      <c r="B436" s="87"/>
      <c r="C436" s="87"/>
      <c r="D436" s="87"/>
      <c r="E436" s="87"/>
      <c r="F436" s="87"/>
      <c r="G436" s="87"/>
      <c r="H436" s="87"/>
      <c r="I436" s="87"/>
      <c r="J436" s="87">
        <v>55</v>
      </c>
      <c r="K436" s="129">
        <v>47</v>
      </c>
      <c r="L436" s="241"/>
      <c r="M436" s="101"/>
      <c r="N436" s="242"/>
      <c r="O436" s="126">
        <f>IF(J436=0,"",J436/I435)</f>
        <v>1</v>
      </c>
      <c r="P436" s="97">
        <v>75</v>
      </c>
      <c r="Q436" s="126">
        <f t="shared" si="68"/>
        <v>0.98684210526315785</v>
      </c>
      <c r="R436" s="126">
        <f t="shared" si="69"/>
        <v>1.3157894736842146E-2</v>
      </c>
    </row>
    <row r="437" spans="1:18" ht="15.75" customHeight="1" x14ac:dyDescent="0.25">
      <c r="A437" s="84">
        <v>1602</v>
      </c>
      <c r="B437" s="87"/>
      <c r="C437" s="87"/>
      <c r="D437" s="87"/>
      <c r="E437" s="87"/>
      <c r="F437" s="87"/>
      <c r="G437" s="87"/>
      <c r="H437" s="87"/>
      <c r="I437" s="87"/>
      <c r="J437" s="87">
        <v>20</v>
      </c>
      <c r="K437" s="129">
        <v>12</v>
      </c>
      <c r="L437" s="241"/>
      <c r="M437" s="101"/>
      <c r="N437" s="232"/>
      <c r="O437" s="101"/>
      <c r="P437" s="97">
        <v>28</v>
      </c>
      <c r="Q437" s="101"/>
      <c r="R437" s="263"/>
    </row>
    <row r="438" spans="1:18" ht="15.75" customHeight="1" x14ac:dyDescent="0.25">
      <c r="A438" s="84">
        <v>1701</v>
      </c>
      <c r="B438" s="87"/>
      <c r="C438" s="87"/>
      <c r="D438" s="87"/>
      <c r="E438" s="87"/>
      <c r="F438" s="87"/>
      <c r="G438" s="87"/>
      <c r="H438" s="87"/>
      <c r="I438" s="87"/>
      <c r="J438" s="87">
        <v>10</v>
      </c>
      <c r="K438" s="129">
        <v>6</v>
      </c>
      <c r="L438" s="241"/>
      <c r="M438" s="101"/>
      <c r="N438" s="232"/>
      <c r="O438" s="205"/>
      <c r="P438" s="106">
        <v>14</v>
      </c>
      <c r="Q438" s="261"/>
      <c r="R438" s="205"/>
    </row>
    <row r="439" spans="1:18" ht="15.75" customHeight="1" x14ac:dyDescent="0.25">
      <c r="A439" s="84">
        <v>1702</v>
      </c>
      <c r="B439" s="87"/>
      <c r="C439" s="87"/>
      <c r="D439" s="87"/>
      <c r="E439" s="87"/>
      <c r="F439" s="87"/>
      <c r="G439" s="87"/>
      <c r="H439" s="87"/>
      <c r="I439" s="87"/>
      <c r="J439" s="87">
        <v>5</v>
      </c>
      <c r="K439" s="129">
        <v>3</v>
      </c>
      <c r="L439" s="241"/>
      <c r="M439" s="101"/>
      <c r="N439" s="232"/>
      <c r="O439" s="205"/>
      <c r="P439" s="106">
        <v>7</v>
      </c>
      <c r="Q439" s="261"/>
      <c r="R439" s="205"/>
    </row>
    <row r="440" spans="1:18" ht="15.75" customHeight="1" x14ac:dyDescent="0.25">
      <c r="A440" s="84">
        <v>1801</v>
      </c>
      <c r="B440" s="87"/>
      <c r="C440" s="87"/>
      <c r="D440" s="87"/>
      <c r="E440" s="87"/>
      <c r="F440" s="87"/>
      <c r="G440" s="87"/>
      <c r="H440" s="87"/>
      <c r="I440" s="87"/>
      <c r="J440" s="87">
        <v>2</v>
      </c>
      <c r="K440" s="129">
        <v>1</v>
      </c>
      <c r="L440" s="241"/>
      <c r="M440" s="101"/>
      <c r="N440" s="232"/>
      <c r="O440" s="205"/>
      <c r="P440" s="106">
        <v>3</v>
      </c>
      <c r="Q440" s="261"/>
      <c r="R440" s="205"/>
    </row>
    <row r="441" spans="1:18" ht="15.75" customHeight="1" x14ac:dyDescent="0.25">
      <c r="A441" s="84">
        <v>1802</v>
      </c>
      <c r="B441" s="87"/>
      <c r="C441" s="87"/>
      <c r="D441" s="87"/>
      <c r="E441" s="87"/>
      <c r="F441" s="87"/>
      <c r="G441" s="87"/>
      <c r="H441" s="87"/>
      <c r="I441" s="87"/>
      <c r="J441" s="87"/>
      <c r="K441" s="129"/>
      <c r="L441" s="241"/>
      <c r="M441" s="101"/>
      <c r="N441" s="232"/>
      <c r="O441" s="101"/>
      <c r="P441" s="232"/>
      <c r="Q441" s="262"/>
      <c r="R441" s="205"/>
    </row>
    <row r="442" spans="1:18" ht="15.75" customHeight="1" x14ac:dyDescent="0.25">
      <c r="A442" s="84">
        <v>1901</v>
      </c>
      <c r="B442" s="87"/>
      <c r="C442" s="87"/>
      <c r="D442" s="87"/>
      <c r="E442" s="87"/>
      <c r="F442" s="87"/>
      <c r="G442" s="87"/>
      <c r="H442" s="87"/>
      <c r="I442" s="87"/>
      <c r="J442" s="87"/>
      <c r="K442" s="129"/>
      <c r="L442" s="241"/>
      <c r="M442" s="101"/>
      <c r="N442" s="232"/>
      <c r="O442" s="111" t="s">
        <v>91</v>
      </c>
      <c r="P442" s="164">
        <v>63</v>
      </c>
      <c r="Q442" s="113">
        <f>K445</f>
        <v>69</v>
      </c>
      <c r="R442" s="114" t="s">
        <v>19</v>
      </c>
    </row>
    <row r="443" spans="1:18" ht="15.75" customHeight="1" x14ac:dyDescent="0.25">
      <c r="A443" s="84">
        <v>1902</v>
      </c>
      <c r="B443" s="87"/>
      <c r="C443" s="87"/>
      <c r="D443" s="87"/>
      <c r="E443" s="87"/>
      <c r="F443" s="87"/>
      <c r="G443" s="87"/>
      <c r="H443" s="87"/>
      <c r="I443" s="87"/>
      <c r="J443" s="87"/>
      <c r="K443" s="129"/>
      <c r="L443" s="241"/>
      <c r="M443" s="101"/>
      <c r="N443" s="232"/>
      <c r="O443" s="115" t="s">
        <v>92</v>
      </c>
      <c r="P443" s="165">
        <f>IF(P442/B428=0,"",P442/B428)</f>
        <v>0.52941176470588236</v>
      </c>
      <c r="Q443" s="117">
        <f>IF(P442/Q442=0,"",P442/Q442)</f>
        <v>0.91304347826086951</v>
      </c>
      <c r="R443" s="118" t="s">
        <v>93</v>
      </c>
    </row>
    <row r="444" spans="1:18" ht="15.75" customHeight="1" x14ac:dyDescent="0.25">
      <c r="A444" s="84">
        <v>2001</v>
      </c>
      <c r="B444" s="87"/>
      <c r="C444" s="87"/>
      <c r="D444" s="87"/>
      <c r="E444" s="87"/>
      <c r="F444" s="87"/>
      <c r="G444" s="87"/>
      <c r="H444" s="87"/>
      <c r="I444" s="87"/>
      <c r="J444" s="87"/>
      <c r="K444" s="129"/>
      <c r="L444" s="243"/>
      <c r="M444" s="244"/>
      <c r="N444" s="245"/>
      <c r="O444" s="120"/>
      <c r="P444" s="121"/>
      <c r="Q444" s="121"/>
      <c r="R444" s="122"/>
    </row>
    <row r="445" spans="1:18" ht="18" customHeight="1" x14ac:dyDescent="0.25">
      <c r="A445" s="46"/>
      <c r="B445" s="296" t="s">
        <v>111</v>
      </c>
      <c r="C445" s="296"/>
      <c r="D445" s="296"/>
      <c r="E445" s="296"/>
      <c r="F445" s="296"/>
      <c r="G445" s="296"/>
      <c r="H445" s="296"/>
      <c r="I445" s="296"/>
      <c r="J445" s="296"/>
      <c r="K445" s="123">
        <f>SUM(K428:K441)</f>
        <v>69</v>
      </c>
      <c r="L445" s="124">
        <f>IF(SUM(K435:K436)=0,"",SUM(K435:K436)/B428)</f>
        <v>0.3949579831932773</v>
      </c>
      <c r="M445" s="124">
        <f>IF(K445=0,"",K445/B428)</f>
        <v>0.57983193277310929</v>
      </c>
      <c r="N445" s="124">
        <f>IF(K436=0,"",M445-L445)</f>
        <v>0.184873949579832</v>
      </c>
      <c r="O445" s="1"/>
      <c r="P445" s="2"/>
      <c r="Q445" s="36"/>
      <c r="R445" s="1"/>
    </row>
    <row r="446" spans="1:18" ht="12.75" customHeight="1" x14ac:dyDescent="0.2"/>
    <row r="447" spans="1:18" ht="12.75" customHeight="1" x14ac:dyDescent="0.2"/>
    <row r="448" spans="1:18" ht="26.25" customHeight="1" x14ac:dyDescent="0.4">
      <c r="B448" s="340" t="s">
        <v>101</v>
      </c>
      <c r="C448" s="315"/>
      <c r="D448" s="315"/>
      <c r="E448" s="315"/>
      <c r="F448" s="315"/>
      <c r="G448" s="315"/>
      <c r="H448" s="315"/>
      <c r="I448" s="315"/>
      <c r="J448" s="315"/>
      <c r="K448" s="208" t="s">
        <v>85</v>
      </c>
      <c r="L448" s="1"/>
      <c r="M448" s="1"/>
      <c r="N448" s="2"/>
      <c r="O448" s="1"/>
      <c r="P448" s="2"/>
      <c r="Q448" s="2"/>
      <c r="R448" s="2"/>
    </row>
    <row r="449" spans="1:19" ht="20.25" customHeight="1" x14ac:dyDescent="0.2">
      <c r="A449" s="316" t="s">
        <v>18</v>
      </c>
      <c r="B449" s="318" t="s">
        <v>102</v>
      </c>
      <c r="C449" s="319"/>
      <c r="D449" s="319"/>
      <c r="E449" s="319"/>
      <c r="F449" s="319"/>
      <c r="G449" s="319"/>
      <c r="H449" s="319"/>
      <c r="I449" s="319"/>
      <c r="J449" s="335"/>
      <c r="K449" s="327" t="s">
        <v>19</v>
      </c>
      <c r="L449" s="323" t="s">
        <v>11</v>
      </c>
      <c r="M449" s="323" t="s">
        <v>12</v>
      </c>
      <c r="N449" s="325" t="s">
        <v>13</v>
      </c>
      <c r="O449" s="323" t="s">
        <v>14</v>
      </c>
      <c r="P449" s="324" t="s">
        <v>15</v>
      </c>
      <c r="Q449" s="324" t="s">
        <v>16</v>
      </c>
      <c r="R449" s="323" t="s">
        <v>103</v>
      </c>
    </row>
    <row r="450" spans="1:19" ht="15.75" customHeight="1" x14ac:dyDescent="0.25">
      <c r="A450" s="317"/>
      <c r="B450" s="84" t="s">
        <v>104</v>
      </c>
      <c r="C450" s="84" t="s">
        <v>105</v>
      </c>
      <c r="D450" s="84" t="s">
        <v>106</v>
      </c>
      <c r="E450" s="84" t="s">
        <v>107</v>
      </c>
      <c r="F450" s="84" t="s">
        <v>108</v>
      </c>
      <c r="G450" s="84" t="s">
        <v>109</v>
      </c>
      <c r="H450" s="84" t="s">
        <v>110</v>
      </c>
      <c r="I450" s="84" t="s">
        <v>73</v>
      </c>
      <c r="J450" s="84" t="s">
        <v>74</v>
      </c>
      <c r="K450" s="322"/>
      <c r="L450" s="317"/>
      <c r="M450" s="317"/>
      <c r="N450" s="317"/>
      <c r="O450" s="317"/>
      <c r="P450" s="317"/>
      <c r="Q450" s="317"/>
      <c r="R450" s="317"/>
    </row>
    <row r="451" spans="1:19" ht="15.75" customHeight="1" x14ac:dyDescent="0.25">
      <c r="A451" s="84" t="s">
        <v>85</v>
      </c>
      <c r="B451" s="87">
        <v>117</v>
      </c>
      <c r="C451" s="87"/>
      <c r="D451" s="87"/>
      <c r="E451" s="87"/>
      <c r="F451" s="87"/>
      <c r="G451" s="87"/>
      <c r="H451" s="87"/>
      <c r="I451" s="87"/>
      <c r="J451" s="87"/>
      <c r="K451" s="129"/>
      <c r="L451" s="238"/>
      <c r="M451" s="239"/>
      <c r="N451" s="240"/>
      <c r="O451" s="254"/>
      <c r="P451" s="92">
        <f>B451</f>
        <v>117</v>
      </c>
      <c r="Q451" s="255"/>
      <c r="R451" s="254"/>
    </row>
    <row r="452" spans="1:19" ht="15.75" customHeight="1" x14ac:dyDescent="0.25">
      <c r="A452" s="84">
        <v>1301</v>
      </c>
      <c r="B452" s="87"/>
      <c r="C452" s="87">
        <v>94</v>
      </c>
      <c r="D452" s="87"/>
      <c r="E452" s="87"/>
      <c r="F452" s="87"/>
      <c r="G452" s="87"/>
      <c r="H452" s="87"/>
      <c r="I452" s="87"/>
      <c r="J452" s="87"/>
      <c r="K452" s="129"/>
      <c r="L452" s="241"/>
      <c r="M452" s="101"/>
      <c r="N452" s="242"/>
      <c r="O452" s="96">
        <f>IF(C452=0,"",C452/B451)</f>
        <v>0.80341880341880345</v>
      </c>
      <c r="P452" s="97">
        <v>94</v>
      </c>
      <c r="Q452" s="256">
        <f t="shared" ref="Q452:Q459" si="70">IF(P452=0,"",P452/P451)</f>
        <v>0.80341880341880345</v>
      </c>
      <c r="R452" s="256">
        <f t="shared" ref="R452:R459" si="71">IF(P452=0,"",100%-Q452)</f>
        <v>0.19658119658119655</v>
      </c>
    </row>
    <row r="453" spans="1:19" ht="15.75" customHeight="1" x14ac:dyDescent="0.25">
      <c r="A453" s="84">
        <v>1302</v>
      </c>
      <c r="B453" s="87"/>
      <c r="C453" s="87"/>
      <c r="D453" s="87">
        <v>87</v>
      </c>
      <c r="E453" s="87"/>
      <c r="F453" s="87"/>
      <c r="G453" s="87"/>
      <c r="H453" s="87"/>
      <c r="I453" s="87"/>
      <c r="J453" s="87"/>
      <c r="K453" s="129"/>
      <c r="L453" s="241"/>
      <c r="M453" s="101"/>
      <c r="N453" s="242"/>
      <c r="O453" s="96">
        <f>IF(D453=0,"",D453/C452)</f>
        <v>0.92553191489361697</v>
      </c>
      <c r="P453" s="97">
        <v>93</v>
      </c>
      <c r="Q453" s="256">
        <f t="shared" si="70"/>
        <v>0.98936170212765961</v>
      </c>
      <c r="R453" s="256">
        <f t="shared" si="71"/>
        <v>1.0638297872340385E-2</v>
      </c>
      <c r="S453" s="14">
        <f>P453/P451</f>
        <v>0.79487179487179482</v>
      </c>
    </row>
    <row r="454" spans="1:19" ht="15.75" customHeight="1" x14ac:dyDescent="0.25">
      <c r="A454" s="84">
        <v>1401</v>
      </c>
      <c r="B454" s="87"/>
      <c r="C454" s="87"/>
      <c r="D454" s="87"/>
      <c r="E454" s="87">
        <v>85</v>
      </c>
      <c r="F454" s="87"/>
      <c r="G454" s="87"/>
      <c r="H454" s="87"/>
      <c r="I454" s="87"/>
      <c r="J454" s="87"/>
      <c r="K454" s="129"/>
      <c r="L454" s="241"/>
      <c r="M454" s="101"/>
      <c r="N454" s="242"/>
      <c r="O454" s="96">
        <f>IF(E454=0,"",E454/D453)</f>
        <v>0.97701149425287359</v>
      </c>
      <c r="P454" s="97">
        <v>93</v>
      </c>
      <c r="Q454" s="256">
        <f t="shared" si="70"/>
        <v>1</v>
      </c>
      <c r="R454" s="256">
        <f t="shared" si="71"/>
        <v>0</v>
      </c>
    </row>
    <row r="455" spans="1:19" ht="15.75" customHeight="1" x14ac:dyDescent="0.25">
      <c r="A455" s="84">
        <v>1402</v>
      </c>
      <c r="B455" s="87"/>
      <c r="C455" s="87"/>
      <c r="D455" s="87"/>
      <c r="E455" s="87"/>
      <c r="F455" s="87">
        <v>79</v>
      </c>
      <c r="G455" s="87"/>
      <c r="H455" s="87"/>
      <c r="I455" s="87"/>
      <c r="J455" s="87"/>
      <c r="K455" s="129"/>
      <c r="L455" s="241"/>
      <c r="M455" s="101"/>
      <c r="N455" s="242"/>
      <c r="O455" s="96">
        <f>IF(F455=0,"",F455/E454)</f>
        <v>0.92941176470588238</v>
      </c>
      <c r="P455" s="97">
        <v>89</v>
      </c>
      <c r="Q455" s="256">
        <f t="shared" si="70"/>
        <v>0.956989247311828</v>
      </c>
      <c r="R455" s="256">
        <f t="shared" si="71"/>
        <v>4.3010752688172005E-2</v>
      </c>
    </row>
    <row r="456" spans="1:19" ht="15.75" customHeight="1" x14ac:dyDescent="0.25">
      <c r="A456" s="84">
        <v>1501</v>
      </c>
      <c r="B456" s="87"/>
      <c r="C456" s="87"/>
      <c r="D456" s="87"/>
      <c r="E456" s="87"/>
      <c r="F456" s="87"/>
      <c r="G456" s="87">
        <v>75</v>
      </c>
      <c r="H456" s="87"/>
      <c r="I456" s="87"/>
      <c r="J456" s="87"/>
      <c r="K456" s="129"/>
      <c r="L456" s="241"/>
      <c r="M456" s="101"/>
      <c r="N456" s="242"/>
      <c r="O456" s="96">
        <f>IF(G456=0,"",G456/F455)</f>
        <v>0.94936708860759489</v>
      </c>
      <c r="P456" s="97">
        <v>86</v>
      </c>
      <c r="Q456" s="256">
        <f t="shared" si="70"/>
        <v>0.9662921348314607</v>
      </c>
      <c r="R456" s="256">
        <f t="shared" si="71"/>
        <v>3.3707865168539297E-2</v>
      </c>
    </row>
    <row r="457" spans="1:19" ht="15.75" customHeight="1" x14ac:dyDescent="0.25">
      <c r="A457" s="84">
        <v>1502</v>
      </c>
      <c r="B457" s="87"/>
      <c r="C457" s="87"/>
      <c r="D457" s="87"/>
      <c r="E457" s="87"/>
      <c r="F457" s="87"/>
      <c r="G457" s="87"/>
      <c r="H457" s="87">
        <v>69</v>
      </c>
      <c r="I457" s="87"/>
      <c r="J457" s="87"/>
      <c r="K457" s="129"/>
      <c r="L457" s="241"/>
      <c r="M457" s="101"/>
      <c r="N457" s="242"/>
      <c r="O457" s="96">
        <f>IF(H457=0,"",H457/G456)</f>
        <v>0.92</v>
      </c>
      <c r="P457" s="97">
        <v>84</v>
      </c>
      <c r="Q457" s="256">
        <f t="shared" si="70"/>
        <v>0.97674418604651159</v>
      </c>
      <c r="R457" s="256">
        <f t="shared" si="71"/>
        <v>2.3255813953488413E-2</v>
      </c>
    </row>
    <row r="458" spans="1:19" ht="15.75" customHeight="1" x14ac:dyDescent="0.25">
      <c r="A458" s="84">
        <v>1601</v>
      </c>
      <c r="B458" s="87"/>
      <c r="C458" s="87"/>
      <c r="D458" s="87"/>
      <c r="E458" s="87"/>
      <c r="F458" s="87"/>
      <c r="G458" s="87"/>
      <c r="H458" s="87"/>
      <c r="I458" s="87">
        <v>68</v>
      </c>
      <c r="J458" s="87"/>
      <c r="K458" s="129">
        <v>1</v>
      </c>
      <c r="L458" s="241"/>
      <c r="M458" s="101"/>
      <c r="N458" s="242"/>
      <c r="O458" s="96">
        <f>IF(I458=0,"",I458/H457)</f>
        <v>0.98550724637681164</v>
      </c>
      <c r="P458" s="97">
        <v>81</v>
      </c>
      <c r="Q458" s="256">
        <f t="shared" si="70"/>
        <v>0.9642857142857143</v>
      </c>
      <c r="R458" s="256">
        <f t="shared" si="71"/>
        <v>3.5714285714285698E-2</v>
      </c>
    </row>
    <row r="459" spans="1:19" ht="15.75" customHeight="1" x14ac:dyDescent="0.25">
      <c r="A459" s="84">
        <v>1602</v>
      </c>
      <c r="B459" s="87"/>
      <c r="C459" s="87"/>
      <c r="D459" s="87"/>
      <c r="E459" s="87"/>
      <c r="F459" s="87"/>
      <c r="G459" s="87"/>
      <c r="H459" s="87"/>
      <c r="I459" s="87"/>
      <c r="J459" s="87">
        <v>63</v>
      </c>
      <c r="K459" s="129">
        <v>51</v>
      </c>
      <c r="L459" s="241"/>
      <c r="M459" s="101"/>
      <c r="N459" s="242"/>
      <c r="O459" s="126">
        <f>IF(J459=0,"",J459/I458)</f>
        <v>0.92647058823529416</v>
      </c>
      <c r="P459" s="97">
        <v>80</v>
      </c>
      <c r="Q459" s="126">
        <f t="shared" si="70"/>
        <v>0.98765432098765427</v>
      </c>
      <c r="R459" s="126">
        <f t="shared" si="71"/>
        <v>1.2345679012345734E-2</v>
      </c>
    </row>
    <row r="460" spans="1:19" ht="15.75" customHeight="1" x14ac:dyDescent="0.25">
      <c r="A460" s="84">
        <v>1701</v>
      </c>
      <c r="B460" s="87"/>
      <c r="C460" s="87"/>
      <c r="D460" s="87"/>
      <c r="E460" s="87"/>
      <c r="F460" s="87"/>
      <c r="G460" s="87"/>
      <c r="H460" s="87"/>
      <c r="I460" s="87"/>
      <c r="J460" s="87">
        <v>15</v>
      </c>
      <c r="K460" s="129">
        <v>13</v>
      </c>
      <c r="L460" s="241"/>
      <c r="M460" s="101"/>
      <c r="N460" s="232"/>
      <c r="O460" s="101"/>
      <c r="P460" s="97">
        <v>23</v>
      </c>
      <c r="Q460" s="101"/>
      <c r="R460" s="263"/>
    </row>
    <row r="461" spans="1:19" ht="15.75" customHeight="1" x14ac:dyDescent="0.25">
      <c r="A461" s="84">
        <v>1702</v>
      </c>
      <c r="B461" s="87"/>
      <c r="C461" s="87"/>
      <c r="D461" s="87"/>
      <c r="E461" s="87"/>
      <c r="F461" s="87"/>
      <c r="G461" s="87"/>
      <c r="H461" s="87"/>
      <c r="I461" s="87"/>
      <c r="J461" s="87">
        <v>8</v>
      </c>
      <c r="K461" s="129">
        <v>7</v>
      </c>
      <c r="L461" s="241"/>
      <c r="M461" s="101"/>
      <c r="N461" s="232"/>
      <c r="O461" s="205"/>
      <c r="P461" s="106">
        <v>9</v>
      </c>
      <c r="Q461" s="261"/>
      <c r="R461" s="205"/>
    </row>
    <row r="462" spans="1:19" ht="15.75" customHeight="1" x14ac:dyDescent="0.25">
      <c r="A462" s="84">
        <v>1801</v>
      </c>
      <c r="B462" s="87"/>
      <c r="C462" s="87"/>
      <c r="D462" s="87"/>
      <c r="E462" s="87"/>
      <c r="F462" s="87"/>
      <c r="G462" s="87"/>
      <c r="H462" s="87"/>
      <c r="I462" s="87"/>
      <c r="J462" s="87">
        <v>2</v>
      </c>
      <c r="K462" s="129">
        <v>2</v>
      </c>
      <c r="L462" s="241"/>
      <c r="M462" s="101"/>
      <c r="N462" s="232"/>
      <c r="O462" s="205"/>
      <c r="P462" s="106">
        <v>5</v>
      </c>
      <c r="Q462" s="261"/>
      <c r="R462" s="205"/>
    </row>
    <row r="463" spans="1:19" ht="15.75" customHeight="1" x14ac:dyDescent="0.25">
      <c r="A463" s="84">
        <v>1802</v>
      </c>
      <c r="B463" s="87"/>
      <c r="C463" s="87"/>
      <c r="D463" s="87"/>
      <c r="E463" s="87"/>
      <c r="F463" s="87"/>
      <c r="G463" s="87"/>
      <c r="H463" s="87"/>
      <c r="I463" s="87"/>
      <c r="J463" s="87">
        <v>2</v>
      </c>
      <c r="K463" s="129">
        <v>2</v>
      </c>
      <c r="L463" s="241"/>
      <c r="M463" s="101"/>
      <c r="N463" s="232"/>
      <c r="O463" s="205"/>
      <c r="P463" s="106">
        <v>5</v>
      </c>
      <c r="Q463" s="261"/>
      <c r="R463" s="205"/>
    </row>
    <row r="464" spans="1:19" ht="15.75" customHeight="1" x14ac:dyDescent="0.25">
      <c r="A464" s="84">
        <v>1901</v>
      </c>
      <c r="B464" s="87"/>
      <c r="C464" s="87"/>
      <c r="D464" s="87"/>
      <c r="E464" s="87"/>
      <c r="F464" s="87"/>
      <c r="G464" s="87"/>
      <c r="H464" s="87"/>
      <c r="I464" s="87"/>
      <c r="J464" s="87"/>
      <c r="K464" s="129"/>
      <c r="L464" s="241"/>
      <c r="M464" s="101"/>
      <c r="N464" s="232"/>
      <c r="O464" s="101"/>
      <c r="P464" s="232"/>
      <c r="Q464" s="262"/>
      <c r="R464" s="205"/>
    </row>
    <row r="465" spans="1:20" ht="15.75" customHeight="1" x14ac:dyDescent="0.25">
      <c r="A465" s="84">
        <v>1902</v>
      </c>
      <c r="B465" s="87"/>
      <c r="C465" s="87"/>
      <c r="D465" s="87"/>
      <c r="E465" s="87"/>
      <c r="F465" s="87"/>
      <c r="G465" s="87"/>
      <c r="H465" s="87"/>
      <c r="I465" s="87"/>
      <c r="J465" s="87"/>
      <c r="K465" s="129"/>
      <c r="L465" s="241"/>
      <c r="M465" s="101"/>
      <c r="N465" s="232"/>
      <c r="O465" s="111" t="s">
        <v>91</v>
      </c>
      <c r="P465" s="164">
        <v>76</v>
      </c>
      <c r="Q465" s="113">
        <f>K468</f>
        <v>76</v>
      </c>
      <c r="R465" s="114" t="s">
        <v>19</v>
      </c>
    </row>
    <row r="466" spans="1:20" ht="15.75" customHeight="1" x14ac:dyDescent="0.25">
      <c r="A466" s="84">
        <v>2001</v>
      </c>
      <c r="B466" s="87"/>
      <c r="C466" s="87"/>
      <c r="D466" s="87"/>
      <c r="E466" s="87"/>
      <c r="F466" s="87"/>
      <c r="G466" s="87"/>
      <c r="H466" s="87"/>
      <c r="I466" s="87"/>
      <c r="J466" s="87"/>
      <c r="K466" s="129"/>
      <c r="L466" s="241"/>
      <c r="M466" s="101"/>
      <c r="N466" s="232"/>
      <c r="O466" s="115" t="s">
        <v>92</v>
      </c>
      <c r="P466" s="165">
        <f>IF(P465/B451=0,"",P465/B451)</f>
        <v>0.6495726495726496</v>
      </c>
      <c r="Q466" s="117">
        <f>IF(P465/Q465=0,"",P465/Q465)</f>
        <v>1</v>
      </c>
      <c r="R466" s="118" t="s">
        <v>93</v>
      </c>
    </row>
    <row r="467" spans="1:20" ht="15.75" customHeight="1" x14ac:dyDescent="0.25">
      <c r="A467" s="84">
        <v>2002</v>
      </c>
      <c r="B467" s="87"/>
      <c r="C467" s="87"/>
      <c r="D467" s="87"/>
      <c r="E467" s="87"/>
      <c r="F467" s="87"/>
      <c r="G467" s="87"/>
      <c r="H467" s="87"/>
      <c r="I467" s="87"/>
      <c r="J467" s="87"/>
      <c r="K467" s="129"/>
      <c r="L467" s="243"/>
      <c r="M467" s="244"/>
      <c r="N467" s="245"/>
      <c r="O467" s="120"/>
      <c r="P467" s="121"/>
      <c r="Q467" s="121"/>
      <c r="R467" s="122"/>
    </row>
    <row r="468" spans="1:20" ht="18" customHeight="1" x14ac:dyDescent="0.25">
      <c r="A468" s="46"/>
      <c r="B468" s="296" t="s">
        <v>111</v>
      </c>
      <c r="C468" s="296"/>
      <c r="D468" s="296"/>
      <c r="E468" s="296"/>
      <c r="F468" s="296"/>
      <c r="G468" s="296"/>
      <c r="H468" s="296"/>
      <c r="I468" s="296"/>
      <c r="J468" s="296"/>
      <c r="K468" s="123">
        <f>SUM(K451:K464)</f>
        <v>76</v>
      </c>
      <c r="L468" s="124">
        <f>IF(SUM(K458:K459)=0,"",SUM(K458:K459)/B451)</f>
        <v>0.44444444444444442</v>
      </c>
      <c r="M468" s="124">
        <f>IF(K468=0,"",K468/B451)</f>
        <v>0.6495726495726496</v>
      </c>
      <c r="N468" s="124">
        <f>IF(K459=0,"",M468-L468)</f>
        <v>0.20512820512820518</v>
      </c>
      <c r="O468" s="1"/>
      <c r="P468" s="2"/>
      <c r="Q468" s="36"/>
      <c r="R468" s="1"/>
    </row>
    <row r="469" spans="1:20" ht="12.75" customHeight="1" x14ac:dyDescent="0.2">
      <c r="L469" s="1"/>
      <c r="M469" s="1"/>
      <c r="O469" s="1"/>
    </row>
    <row r="470" spans="1:20" ht="12.75" customHeight="1" x14ac:dyDescent="0.2">
      <c r="L470" s="1"/>
      <c r="M470" s="1"/>
      <c r="O470" s="1"/>
    </row>
    <row r="471" spans="1:20" ht="26.25" x14ac:dyDescent="0.4">
      <c r="B471" s="342" t="s">
        <v>101</v>
      </c>
      <c r="C471" s="342"/>
      <c r="D471" s="342"/>
      <c r="E471" s="342"/>
      <c r="F471" s="342"/>
      <c r="G471" s="342"/>
      <c r="H471" s="342"/>
      <c r="I471" s="342"/>
      <c r="J471" s="342"/>
      <c r="K471" s="208" t="s">
        <v>86</v>
      </c>
      <c r="L471" s="1"/>
      <c r="M471" s="1"/>
      <c r="N471" s="2"/>
      <c r="O471" s="1"/>
      <c r="P471" s="2"/>
      <c r="Q471" s="2"/>
      <c r="R471" s="2"/>
    </row>
    <row r="472" spans="1:20" ht="20.25" x14ac:dyDescent="0.2">
      <c r="A472" s="316" t="s">
        <v>18</v>
      </c>
      <c r="B472" s="318" t="s">
        <v>102</v>
      </c>
      <c r="C472" s="319"/>
      <c r="D472" s="319"/>
      <c r="E472" s="319"/>
      <c r="F472" s="319"/>
      <c r="G472" s="319"/>
      <c r="H472" s="319"/>
      <c r="I472" s="319"/>
      <c r="J472" s="335"/>
      <c r="K472" s="327" t="s">
        <v>19</v>
      </c>
      <c r="L472" s="323" t="s">
        <v>11</v>
      </c>
      <c r="M472" s="323" t="s">
        <v>12</v>
      </c>
      <c r="N472" s="325" t="s">
        <v>13</v>
      </c>
      <c r="O472" s="323" t="s">
        <v>14</v>
      </c>
      <c r="P472" s="324" t="s">
        <v>15</v>
      </c>
      <c r="Q472" s="324" t="s">
        <v>16</v>
      </c>
      <c r="R472" s="323" t="s">
        <v>103</v>
      </c>
    </row>
    <row r="473" spans="1:20" ht="15.75" x14ac:dyDescent="0.25">
      <c r="A473" s="317"/>
      <c r="B473" s="84" t="s">
        <v>104</v>
      </c>
      <c r="C473" s="84" t="s">
        <v>105</v>
      </c>
      <c r="D473" s="84" t="s">
        <v>106</v>
      </c>
      <c r="E473" s="84" t="s">
        <v>107</v>
      </c>
      <c r="F473" s="84" t="s">
        <v>108</v>
      </c>
      <c r="G473" s="84" t="s">
        <v>109</v>
      </c>
      <c r="H473" s="84" t="s">
        <v>110</v>
      </c>
      <c r="I473" s="84" t="s">
        <v>73</v>
      </c>
      <c r="J473" s="84" t="s">
        <v>74</v>
      </c>
      <c r="K473" s="322"/>
      <c r="L473" s="317"/>
      <c r="M473" s="317"/>
      <c r="N473" s="317"/>
      <c r="O473" s="317"/>
      <c r="P473" s="317"/>
      <c r="Q473" s="317"/>
      <c r="R473" s="317"/>
    </row>
    <row r="474" spans="1:20" ht="15.75" customHeight="1" x14ac:dyDescent="0.25">
      <c r="A474" s="84">
        <v>1301</v>
      </c>
      <c r="B474" s="87">
        <v>110</v>
      </c>
      <c r="C474" s="87"/>
      <c r="D474" s="87"/>
      <c r="E474" s="87"/>
      <c r="F474" s="87"/>
      <c r="G474" s="87"/>
      <c r="H474" s="87"/>
      <c r="I474" s="87"/>
      <c r="J474" s="87"/>
      <c r="K474" s="129"/>
      <c r="L474" s="238"/>
      <c r="M474" s="239"/>
      <c r="N474" s="240"/>
      <c r="O474" s="254"/>
      <c r="P474" s="92">
        <f>B474</f>
        <v>110</v>
      </c>
      <c r="Q474" s="255"/>
      <c r="R474" s="254"/>
    </row>
    <row r="475" spans="1:20" ht="15.75" customHeight="1" x14ac:dyDescent="0.25">
      <c r="A475" s="84">
        <v>1302</v>
      </c>
      <c r="B475" s="87"/>
      <c r="C475" s="87">
        <v>96</v>
      </c>
      <c r="D475" s="87"/>
      <c r="E475" s="87"/>
      <c r="F475" s="87"/>
      <c r="G475" s="87"/>
      <c r="H475" s="87"/>
      <c r="I475" s="87"/>
      <c r="J475" s="87"/>
      <c r="K475" s="129"/>
      <c r="L475" s="241"/>
      <c r="M475" s="101"/>
      <c r="N475" s="242"/>
      <c r="O475" s="96">
        <f>IF(C475=0,"",C475/B474)</f>
        <v>0.87272727272727268</v>
      </c>
      <c r="P475" s="97">
        <v>96</v>
      </c>
      <c r="Q475" s="256">
        <f t="shared" ref="Q475:Q482" si="72">IF(P475=0,"",P475/P474)</f>
        <v>0.87272727272727268</v>
      </c>
      <c r="R475" s="256">
        <f t="shared" ref="R475:R482" si="73">IF(P475=0,"",100%-Q475)</f>
        <v>0.12727272727272732</v>
      </c>
    </row>
    <row r="476" spans="1:20" ht="15.75" customHeight="1" x14ac:dyDescent="0.25">
      <c r="A476" s="84">
        <v>1401</v>
      </c>
      <c r="B476" s="87"/>
      <c r="C476" s="87"/>
      <c r="D476" s="87">
        <v>84</v>
      </c>
      <c r="E476" s="87"/>
      <c r="F476" s="87"/>
      <c r="G476" s="87"/>
      <c r="H476" s="87"/>
      <c r="I476" s="87"/>
      <c r="J476" s="87"/>
      <c r="K476" s="129"/>
      <c r="L476" s="241"/>
      <c r="M476" s="101"/>
      <c r="N476" s="242"/>
      <c r="O476" s="96">
        <f>IF(D476=0,"",D476/C475)</f>
        <v>0.875</v>
      </c>
      <c r="P476" s="97">
        <v>89</v>
      </c>
      <c r="Q476" s="256">
        <f t="shared" si="72"/>
        <v>0.92708333333333337</v>
      </c>
      <c r="R476" s="256">
        <f t="shared" si="73"/>
        <v>7.291666666666663E-2</v>
      </c>
      <c r="T476" s="14">
        <f>P476/P474</f>
        <v>0.80909090909090908</v>
      </c>
    </row>
    <row r="477" spans="1:20" ht="15.75" customHeight="1" x14ac:dyDescent="0.25">
      <c r="A477" s="84">
        <v>1402</v>
      </c>
      <c r="B477" s="87"/>
      <c r="C477" s="87"/>
      <c r="D477" s="87"/>
      <c r="E477" s="87">
        <v>69</v>
      </c>
      <c r="F477" s="87"/>
      <c r="G477" s="87"/>
      <c r="H477" s="87"/>
      <c r="I477" s="87"/>
      <c r="J477" s="87"/>
      <c r="K477" s="129"/>
      <c r="L477" s="241"/>
      <c r="M477" s="101"/>
      <c r="N477" s="242"/>
      <c r="O477" s="96">
        <f>IF(E477=0,"",E477/D476)</f>
        <v>0.8214285714285714</v>
      </c>
      <c r="P477" s="97">
        <v>85</v>
      </c>
      <c r="Q477" s="256">
        <f t="shared" si="72"/>
        <v>0.9550561797752809</v>
      </c>
      <c r="R477" s="256">
        <f t="shared" si="73"/>
        <v>4.49438202247191E-2</v>
      </c>
    </row>
    <row r="478" spans="1:20" ht="15.75" customHeight="1" x14ac:dyDescent="0.25">
      <c r="A478" s="84">
        <v>1501</v>
      </c>
      <c r="B478" s="87"/>
      <c r="C478" s="87"/>
      <c r="D478" s="87"/>
      <c r="E478" s="87"/>
      <c r="F478" s="87">
        <v>66</v>
      </c>
      <c r="G478" s="87"/>
      <c r="H478" s="87"/>
      <c r="I478" s="87"/>
      <c r="J478" s="87"/>
      <c r="K478" s="129"/>
      <c r="L478" s="241"/>
      <c r="M478" s="101"/>
      <c r="N478" s="242"/>
      <c r="O478" s="96">
        <f>IF(F478=0,"",F478/E477)</f>
        <v>0.95652173913043481</v>
      </c>
      <c r="P478" s="97">
        <v>84</v>
      </c>
      <c r="Q478" s="256">
        <f t="shared" si="72"/>
        <v>0.9882352941176471</v>
      </c>
      <c r="R478" s="256">
        <f t="shared" si="73"/>
        <v>1.1764705882352899E-2</v>
      </c>
    </row>
    <row r="479" spans="1:20" ht="15.75" customHeight="1" x14ac:dyDescent="0.25">
      <c r="A479" s="84">
        <v>1502</v>
      </c>
      <c r="B479" s="87"/>
      <c r="C479" s="87"/>
      <c r="D479" s="87"/>
      <c r="E479" s="87"/>
      <c r="F479" s="87"/>
      <c r="G479" s="87">
        <v>56</v>
      </c>
      <c r="H479" s="87"/>
      <c r="I479" s="87"/>
      <c r="J479" s="87"/>
      <c r="K479" s="129"/>
      <c r="L479" s="241"/>
      <c r="M479" s="101"/>
      <c r="N479" s="242"/>
      <c r="O479" s="96">
        <f>IF(G479=0,"",G479/F478)</f>
        <v>0.84848484848484851</v>
      </c>
      <c r="P479" s="97">
        <v>76</v>
      </c>
      <c r="Q479" s="256">
        <f t="shared" si="72"/>
        <v>0.90476190476190477</v>
      </c>
      <c r="R479" s="256">
        <f t="shared" si="73"/>
        <v>9.5238095238095233E-2</v>
      </c>
    </row>
    <row r="480" spans="1:20" ht="15.75" customHeight="1" x14ac:dyDescent="0.25">
      <c r="A480" s="84">
        <v>1601</v>
      </c>
      <c r="B480" s="87"/>
      <c r="C480" s="87"/>
      <c r="D480" s="87"/>
      <c r="E480" s="87"/>
      <c r="F480" s="87"/>
      <c r="G480" s="87"/>
      <c r="H480" s="87">
        <v>56</v>
      </c>
      <c r="I480" s="87"/>
      <c r="J480" s="87"/>
      <c r="K480" s="129"/>
      <c r="L480" s="241"/>
      <c r="M480" s="101"/>
      <c r="N480" s="242"/>
      <c r="O480" s="96">
        <f>IF(H480=0,"",H480/G479)</f>
        <v>1</v>
      </c>
      <c r="P480" s="97">
        <v>74</v>
      </c>
      <c r="Q480" s="256">
        <f t="shared" si="72"/>
        <v>0.97368421052631582</v>
      </c>
      <c r="R480" s="256">
        <f t="shared" si="73"/>
        <v>2.6315789473684181E-2</v>
      </c>
    </row>
    <row r="481" spans="1:18" ht="15.75" customHeight="1" x14ac:dyDescent="0.25">
      <c r="A481" s="84">
        <v>1602</v>
      </c>
      <c r="B481" s="87"/>
      <c r="C481" s="87"/>
      <c r="D481" s="87"/>
      <c r="E481" s="87"/>
      <c r="F481" s="87"/>
      <c r="G481" s="87"/>
      <c r="H481" s="87"/>
      <c r="I481" s="87">
        <v>56</v>
      </c>
      <c r="J481" s="87"/>
      <c r="K481" s="129"/>
      <c r="L481" s="241"/>
      <c r="M481" s="101"/>
      <c r="N481" s="242"/>
      <c r="O481" s="96">
        <f>IF(I481=0,"",I481/H480)</f>
        <v>1</v>
      </c>
      <c r="P481" s="97">
        <v>74</v>
      </c>
      <c r="Q481" s="256">
        <f t="shared" si="72"/>
        <v>1</v>
      </c>
      <c r="R481" s="256">
        <f t="shared" si="73"/>
        <v>0</v>
      </c>
    </row>
    <row r="482" spans="1:18" ht="15.75" customHeight="1" x14ac:dyDescent="0.25">
      <c r="A482" s="84">
        <v>1701</v>
      </c>
      <c r="B482" s="87"/>
      <c r="C482" s="87"/>
      <c r="D482" s="87"/>
      <c r="E482" s="87"/>
      <c r="F482" s="87"/>
      <c r="G482" s="87"/>
      <c r="H482" s="87"/>
      <c r="I482" s="87"/>
      <c r="J482" s="87">
        <v>56</v>
      </c>
      <c r="K482" s="129">
        <v>48</v>
      </c>
      <c r="L482" s="241"/>
      <c r="M482" s="101"/>
      <c r="N482" s="242"/>
      <c r="O482" s="126">
        <f>IF(J482=0,"",J482/I481)</f>
        <v>1</v>
      </c>
      <c r="P482" s="97">
        <v>70</v>
      </c>
      <c r="Q482" s="126">
        <f t="shared" si="72"/>
        <v>0.94594594594594594</v>
      </c>
      <c r="R482" s="126">
        <f t="shared" si="73"/>
        <v>5.4054054054054057E-2</v>
      </c>
    </row>
    <row r="483" spans="1:18" ht="15.75" customHeight="1" x14ac:dyDescent="0.25">
      <c r="A483" s="84">
        <v>1702</v>
      </c>
      <c r="B483" s="87"/>
      <c r="C483" s="87"/>
      <c r="D483" s="87"/>
      <c r="E483" s="87"/>
      <c r="F483" s="87"/>
      <c r="G483" s="87"/>
      <c r="H483" s="87"/>
      <c r="I483" s="87"/>
      <c r="J483" s="87">
        <v>11</v>
      </c>
      <c r="K483" s="129">
        <v>10</v>
      </c>
      <c r="L483" s="241"/>
      <c r="M483" s="101"/>
      <c r="N483" s="232"/>
      <c r="O483" s="101"/>
      <c r="P483" s="97">
        <v>21</v>
      </c>
      <c r="Q483" s="101"/>
      <c r="R483" s="263"/>
    </row>
    <row r="484" spans="1:18" ht="15.75" customHeight="1" x14ac:dyDescent="0.25">
      <c r="A484" s="84">
        <v>1801</v>
      </c>
      <c r="B484" s="87"/>
      <c r="C484" s="87"/>
      <c r="D484" s="87"/>
      <c r="E484" s="87"/>
      <c r="F484" s="87"/>
      <c r="G484" s="87"/>
      <c r="H484" s="87"/>
      <c r="I484" s="87"/>
      <c r="J484" s="87">
        <v>5</v>
      </c>
      <c r="K484" s="129">
        <v>4</v>
      </c>
      <c r="L484" s="241"/>
      <c r="M484" s="101"/>
      <c r="N484" s="232"/>
      <c r="O484" s="205"/>
      <c r="P484" s="106">
        <v>10</v>
      </c>
      <c r="Q484" s="261"/>
      <c r="R484" s="205"/>
    </row>
    <row r="485" spans="1:18" ht="15.75" customHeight="1" x14ac:dyDescent="0.25">
      <c r="A485" s="84">
        <v>1802</v>
      </c>
      <c r="B485" s="87"/>
      <c r="C485" s="87"/>
      <c r="D485" s="87"/>
      <c r="E485" s="87"/>
      <c r="F485" s="87"/>
      <c r="G485" s="87"/>
      <c r="H485" s="87"/>
      <c r="I485" s="87"/>
      <c r="J485" s="87">
        <v>3</v>
      </c>
      <c r="K485" s="129"/>
      <c r="L485" s="241"/>
      <c r="M485" s="101"/>
      <c r="N485" s="232"/>
      <c r="O485" s="205"/>
      <c r="P485" s="106">
        <v>5</v>
      </c>
      <c r="Q485" s="261"/>
      <c r="R485" s="205"/>
    </row>
    <row r="486" spans="1:18" ht="15.75" customHeight="1" x14ac:dyDescent="0.25">
      <c r="A486" s="84">
        <v>1901</v>
      </c>
      <c r="B486" s="87"/>
      <c r="C486" s="87"/>
      <c r="D486" s="87"/>
      <c r="E486" s="87"/>
      <c r="F486" s="87"/>
      <c r="G486" s="87"/>
      <c r="H486" s="87"/>
      <c r="I486" s="87"/>
      <c r="J486" s="87">
        <v>3</v>
      </c>
      <c r="K486" s="129">
        <v>2</v>
      </c>
      <c r="L486" s="241"/>
      <c r="M486" s="101"/>
      <c r="N486" s="232"/>
      <c r="O486" s="205"/>
      <c r="P486" s="228">
        <v>5</v>
      </c>
      <c r="Q486" s="261"/>
      <c r="R486" s="205"/>
    </row>
    <row r="487" spans="1:18" ht="15.75" customHeight="1" x14ac:dyDescent="0.25">
      <c r="A487" s="84">
        <v>1902</v>
      </c>
      <c r="B487" s="87"/>
      <c r="C487" s="87"/>
      <c r="D487" s="87"/>
      <c r="E487" s="87"/>
      <c r="F487" s="87"/>
      <c r="G487" s="87"/>
      <c r="H487" s="87"/>
      <c r="I487" s="87"/>
      <c r="J487" s="87">
        <v>2</v>
      </c>
      <c r="K487" s="129">
        <v>1</v>
      </c>
      <c r="L487" s="241"/>
      <c r="M487" s="101"/>
      <c r="N487" s="232"/>
      <c r="O487" s="101"/>
      <c r="P487" s="230">
        <v>2</v>
      </c>
      <c r="Q487" s="262"/>
      <c r="R487" s="205"/>
    </row>
    <row r="488" spans="1:18" ht="15.75" customHeight="1" x14ac:dyDescent="0.25">
      <c r="A488" s="84">
        <v>2001</v>
      </c>
      <c r="B488" s="87"/>
      <c r="C488" s="87"/>
      <c r="D488" s="87"/>
      <c r="E488" s="87"/>
      <c r="F488" s="87"/>
      <c r="G488" s="87"/>
      <c r="H488" s="87"/>
      <c r="I488" s="87"/>
      <c r="J488" s="87"/>
      <c r="K488" s="129"/>
      <c r="L488" s="241"/>
      <c r="M488" s="101"/>
      <c r="N488" s="232"/>
      <c r="O488" s="111" t="s">
        <v>91</v>
      </c>
      <c r="P488" s="278">
        <v>60</v>
      </c>
      <c r="Q488" s="113">
        <f>IF(SUM(K480:K487)=0,"",SUM(K480:K487))</f>
        <v>65</v>
      </c>
      <c r="R488" s="114" t="s">
        <v>19</v>
      </c>
    </row>
    <row r="489" spans="1:18" ht="15.75" customHeight="1" x14ac:dyDescent="0.25">
      <c r="A489" s="84">
        <v>2002</v>
      </c>
      <c r="B489" s="87"/>
      <c r="C489" s="87"/>
      <c r="D489" s="87"/>
      <c r="E489" s="87"/>
      <c r="F489" s="87"/>
      <c r="G489" s="87"/>
      <c r="H489" s="87"/>
      <c r="I489" s="87"/>
      <c r="J489" s="87"/>
      <c r="K489" s="129"/>
      <c r="L489" s="241"/>
      <c r="M489" s="101"/>
      <c r="N489" s="232"/>
      <c r="O489" s="115" t="s">
        <v>92</v>
      </c>
      <c r="P489" s="165">
        <f>IF(P488/B474=0,"",P488/B474)</f>
        <v>0.54545454545454541</v>
      </c>
      <c r="Q489" s="117">
        <f>IF(P488/Q488=0,"",P488/Q488)</f>
        <v>0.92307692307692313</v>
      </c>
      <c r="R489" s="118" t="s">
        <v>93</v>
      </c>
    </row>
    <row r="490" spans="1:18" ht="15.75" x14ac:dyDescent="0.25">
      <c r="A490" s="84">
        <v>2101</v>
      </c>
      <c r="B490" s="87"/>
      <c r="C490" s="87"/>
      <c r="D490" s="87"/>
      <c r="E490" s="87"/>
      <c r="F490" s="87"/>
      <c r="G490" s="87"/>
      <c r="H490" s="87"/>
      <c r="I490" s="87"/>
      <c r="J490" s="87"/>
      <c r="K490" s="129"/>
      <c r="L490" s="243"/>
      <c r="M490" s="244"/>
      <c r="N490" s="245"/>
      <c r="O490" s="120"/>
      <c r="P490" s="121"/>
      <c r="Q490" s="121"/>
      <c r="R490" s="122"/>
    </row>
    <row r="491" spans="1:18" ht="18" customHeight="1" x14ac:dyDescent="0.25">
      <c r="A491" s="46"/>
      <c r="B491" s="296" t="s">
        <v>111</v>
      </c>
      <c r="C491" s="296"/>
      <c r="D491" s="296"/>
      <c r="E491" s="296"/>
      <c r="F491" s="296"/>
      <c r="G491" s="296"/>
      <c r="H491" s="296"/>
      <c r="I491" s="296"/>
      <c r="J491" s="296"/>
      <c r="K491" s="123">
        <f>SUM(K474:K487)</f>
        <v>65</v>
      </c>
      <c r="L491" s="124">
        <f>IF(K482=0,"",K482/B474)</f>
        <v>0.43636363636363634</v>
      </c>
      <c r="M491" s="124">
        <f>IF(K491=0,"",K491/B474)</f>
        <v>0.59090909090909094</v>
      </c>
      <c r="N491" s="124">
        <f>IF(K482=0,"",M491-L491)</f>
        <v>0.1545454545454546</v>
      </c>
      <c r="O491" s="1"/>
      <c r="P491" s="2"/>
      <c r="Q491" s="36"/>
      <c r="R491" s="1"/>
    </row>
    <row r="492" spans="1:18" ht="12.75" customHeight="1" x14ac:dyDescent="0.2">
      <c r="L492" s="1"/>
      <c r="M492" s="1"/>
      <c r="O492" s="1"/>
    </row>
    <row r="493" spans="1:18" ht="12.75" customHeight="1" x14ac:dyDescent="0.2">
      <c r="L493" s="1"/>
      <c r="M493" s="1"/>
      <c r="O493" s="1"/>
    </row>
    <row r="494" spans="1:18" ht="26.25" customHeight="1" x14ac:dyDescent="0.4">
      <c r="B494" s="342" t="s">
        <v>101</v>
      </c>
      <c r="C494" s="342"/>
      <c r="D494" s="342"/>
      <c r="E494" s="342"/>
      <c r="F494" s="342"/>
      <c r="G494" s="342"/>
      <c r="H494" s="342"/>
      <c r="I494" s="342"/>
      <c r="J494" s="342"/>
      <c r="K494" s="208" t="s">
        <v>89</v>
      </c>
      <c r="L494" s="1"/>
      <c r="M494" s="1"/>
      <c r="N494" s="2"/>
      <c r="O494" s="1"/>
      <c r="P494" s="2"/>
      <c r="Q494" s="2"/>
      <c r="R494" s="2"/>
    </row>
    <row r="495" spans="1:18" ht="20.25" customHeight="1" x14ac:dyDescent="0.2">
      <c r="A495" s="316" t="s">
        <v>18</v>
      </c>
      <c r="B495" s="318" t="s">
        <v>102</v>
      </c>
      <c r="C495" s="319"/>
      <c r="D495" s="319"/>
      <c r="E495" s="319"/>
      <c r="F495" s="319"/>
      <c r="G495" s="319"/>
      <c r="H495" s="319"/>
      <c r="I495" s="319"/>
      <c r="J495" s="335"/>
      <c r="K495" s="327" t="s">
        <v>19</v>
      </c>
      <c r="L495" s="323" t="s">
        <v>11</v>
      </c>
      <c r="M495" s="323" t="s">
        <v>12</v>
      </c>
      <c r="N495" s="325" t="s">
        <v>13</v>
      </c>
      <c r="O495" s="323" t="s">
        <v>14</v>
      </c>
      <c r="P495" s="324" t="s">
        <v>15</v>
      </c>
      <c r="Q495" s="324" t="s">
        <v>16</v>
      </c>
      <c r="R495" s="323" t="s">
        <v>103</v>
      </c>
    </row>
    <row r="496" spans="1:18" ht="15.75" customHeight="1" x14ac:dyDescent="0.25">
      <c r="A496" s="317"/>
      <c r="B496" s="84" t="s">
        <v>104</v>
      </c>
      <c r="C496" s="84" t="s">
        <v>105</v>
      </c>
      <c r="D496" s="84" t="s">
        <v>106</v>
      </c>
      <c r="E496" s="84" t="s">
        <v>107</v>
      </c>
      <c r="F496" s="84" t="s">
        <v>108</v>
      </c>
      <c r="G496" s="84" t="s">
        <v>109</v>
      </c>
      <c r="H496" s="84" t="s">
        <v>110</v>
      </c>
      <c r="I496" s="84" t="s">
        <v>73</v>
      </c>
      <c r="J496" s="84" t="s">
        <v>74</v>
      </c>
      <c r="K496" s="322"/>
      <c r="L496" s="317"/>
      <c r="M496" s="317"/>
      <c r="N496" s="317"/>
      <c r="O496" s="317"/>
      <c r="P496" s="317"/>
      <c r="Q496" s="317"/>
      <c r="R496" s="317"/>
    </row>
    <row r="497" spans="1:20" ht="15.75" customHeight="1" x14ac:dyDescent="0.25">
      <c r="A497" s="84">
        <v>1302</v>
      </c>
      <c r="B497" s="87">
        <v>115</v>
      </c>
      <c r="C497" s="87"/>
      <c r="D497" s="87"/>
      <c r="E497" s="87"/>
      <c r="F497" s="87"/>
      <c r="G497" s="87"/>
      <c r="H497" s="87"/>
      <c r="I497" s="87"/>
      <c r="J497" s="87"/>
      <c r="K497" s="129"/>
      <c r="L497" s="238"/>
      <c r="M497" s="239"/>
      <c r="N497" s="240"/>
      <c r="O497" s="254"/>
      <c r="P497" s="92">
        <f>B497</f>
        <v>115</v>
      </c>
      <c r="Q497" s="255"/>
      <c r="R497" s="254"/>
    </row>
    <row r="498" spans="1:20" ht="15.75" customHeight="1" x14ac:dyDescent="0.25">
      <c r="A498" s="84">
        <v>1401</v>
      </c>
      <c r="B498" s="87"/>
      <c r="C498" s="87">
        <v>97</v>
      </c>
      <c r="D498" s="87"/>
      <c r="E498" s="87"/>
      <c r="F498" s="87"/>
      <c r="G498" s="87"/>
      <c r="H498" s="87"/>
      <c r="I498" s="87"/>
      <c r="J498" s="87"/>
      <c r="K498" s="129"/>
      <c r="L498" s="241"/>
      <c r="M498" s="101"/>
      <c r="N498" s="242"/>
      <c r="O498" s="96">
        <f>IF(C498=0,"",C498/B497)</f>
        <v>0.84347826086956523</v>
      </c>
      <c r="P498" s="97">
        <v>97</v>
      </c>
      <c r="Q498" s="256">
        <f t="shared" ref="Q498:Q505" si="74">IF(P498=0,"",P498/P497)</f>
        <v>0.84347826086956523</v>
      </c>
      <c r="R498" s="256">
        <f t="shared" ref="R498:R505" si="75">IF(P498=0,"",100%-Q498)</f>
        <v>0.15652173913043477</v>
      </c>
    </row>
    <row r="499" spans="1:20" ht="15.75" customHeight="1" x14ac:dyDescent="0.25">
      <c r="A499" s="84">
        <v>1402</v>
      </c>
      <c r="B499" s="87"/>
      <c r="C499" s="87"/>
      <c r="D499" s="87">
        <v>93</v>
      </c>
      <c r="E499" s="87"/>
      <c r="F499" s="87"/>
      <c r="G499" s="87"/>
      <c r="H499" s="87"/>
      <c r="I499" s="87"/>
      <c r="J499" s="87"/>
      <c r="K499" s="129"/>
      <c r="L499" s="241"/>
      <c r="M499" s="101"/>
      <c r="N499" s="242"/>
      <c r="O499" s="96">
        <f>IF(D499=0,"",D499/C498)</f>
        <v>0.95876288659793818</v>
      </c>
      <c r="P499" s="97">
        <v>94</v>
      </c>
      <c r="Q499" s="256">
        <f t="shared" si="74"/>
        <v>0.96907216494845361</v>
      </c>
      <c r="R499" s="256">
        <f t="shared" si="75"/>
        <v>3.0927835051546393E-2</v>
      </c>
      <c r="T499" s="14">
        <f>P499/P497</f>
        <v>0.81739130434782614</v>
      </c>
    </row>
    <row r="500" spans="1:20" ht="15.75" customHeight="1" x14ac:dyDescent="0.25">
      <c r="A500" s="84">
        <v>1501</v>
      </c>
      <c r="B500" s="87"/>
      <c r="C500" s="87"/>
      <c r="D500" s="87"/>
      <c r="E500" s="87">
        <v>90</v>
      </c>
      <c r="F500" s="87"/>
      <c r="G500" s="87"/>
      <c r="H500" s="87"/>
      <c r="I500" s="87"/>
      <c r="J500" s="87"/>
      <c r="K500" s="129"/>
      <c r="L500" s="241"/>
      <c r="M500" s="101"/>
      <c r="N500" s="242"/>
      <c r="O500" s="96">
        <f>IF(E500=0,"",E500/D499)</f>
        <v>0.967741935483871</v>
      </c>
      <c r="P500" s="97">
        <v>93</v>
      </c>
      <c r="Q500" s="256">
        <f t="shared" si="74"/>
        <v>0.98936170212765961</v>
      </c>
      <c r="R500" s="256">
        <f t="shared" si="75"/>
        <v>1.0638297872340385E-2</v>
      </c>
    </row>
    <row r="501" spans="1:20" ht="15.75" customHeight="1" x14ac:dyDescent="0.25">
      <c r="A501" s="84">
        <v>1502</v>
      </c>
      <c r="B501" s="87"/>
      <c r="C501" s="87"/>
      <c r="D501" s="87"/>
      <c r="E501" s="87"/>
      <c r="F501" s="87">
        <v>81</v>
      </c>
      <c r="G501" s="87"/>
      <c r="H501" s="87"/>
      <c r="I501" s="87"/>
      <c r="J501" s="87"/>
      <c r="K501" s="129"/>
      <c r="L501" s="241"/>
      <c r="M501" s="101"/>
      <c r="N501" s="242"/>
      <c r="O501" s="96">
        <f>IF(F501=0,"",F501/E500)</f>
        <v>0.9</v>
      </c>
      <c r="P501" s="97">
        <v>90</v>
      </c>
      <c r="Q501" s="256">
        <f t="shared" si="74"/>
        <v>0.967741935483871</v>
      </c>
      <c r="R501" s="256">
        <f t="shared" si="75"/>
        <v>3.2258064516129004E-2</v>
      </c>
    </row>
    <row r="502" spans="1:20" ht="15.75" customHeight="1" x14ac:dyDescent="0.25">
      <c r="A502" s="84">
        <v>1601</v>
      </c>
      <c r="B502" s="87"/>
      <c r="C502" s="87"/>
      <c r="D502" s="87"/>
      <c r="E502" s="87"/>
      <c r="F502" s="87"/>
      <c r="G502" s="87">
        <v>80</v>
      </c>
      <c r="H502" s="87"/>
      <c r="I502" s="87"/>
      <c r="J502" s="87"/>
      <c r="K502" s="129"/>
      <c r="L502" s="241"/>
      <c r="M502" s="101"/>
      <c r="N502" s="242"/>
      <c r="O502" s="96">
        <f>IF(G502=0,"",G502/F501)</f>
        <v>0.98765432098765427</v>
      </c>
      <c r="P502" s="97">
        <v>90</v>
      </c>
      <c r="Q502" s="256">
        <f t="shared" si="74"/>
        <v>1</v>
      </c>
      <c r="R502" s="256">
        <f t="shared" si="75"/>
        <v>0</v>
      </c>
    </row>
    <row r="503" spans="1:20" ht="15.75" customHeight="1" x14ac:dyDescent="0.25">
      <c r="A503" s="84">
        <v>1602</v>
      </c>
      <c r="B503" s="87"/>
      <c r="C503" s="87"/>
      <c r="D503" s="87"/>
      <c r="E503" s="87"/>
      <c r="F503" s="87"/>
      <c r="G503" s="87"/>
      <c r="H503" s="87">
        <v>77</v>
      </c>
      <c r="I503" s="87"/>
      <c r="J503" s="87"/>
      <c r="K503" s="129"/>
      <c r="L503" s="241"/>
      <c r="M503" s="101"/>
      <c r="N503" s="242"/>
      <c r="O503" s="96">
        <f>IF(H503=0,"",H503/G502)</f>
        <v>0.96250000000000002</v>
      </c>
      <c r="P503" s="97">
        <v>87</v>
      </c>
      <c r="Q503" s="256">
        <f t="shared" si="74"/>
        <v>0.96666666666666667</v>
      </c>
      <c r="R503" s="256">
        <f t="shared" si="75"/>
        <v>3.3333333333333326E-2</v>
      </c>
    </row>
    <row r="504" spans="1:20" ht="15.75" customHeight="1" x14ac:dyDescent="0.25">
      <c r="A504" s="84">
        <v>1701</v>
      </c>
      <c r="B504" s="87"/>
      <c r="C504" s="87"/>
      <c r="D504" s="87"/>
      <c r="E504" s="87"/>
      <c r="F504" s="87"/>
      <c r="G504" s="87"/>
      <c r="H504" s="87"/>
      <c r="I504" s="87">
        <v>75</v>
      </c>
      <c r="J504" s="87"/>
      <c r="K504" s="129"/>
      <c r="L504" s="241"/>
      <c r="M504" s="101"/>
      <c r="N504" s="242"/>
      <c r="O504" s="96">
        <f>IF(I504=0,"",I504/H503)</f>
        <v>0.97402597402597402</v>
      </c>
      <c r="P504" s="97">
        <v>87</v>
      </c>
      <c r="Q504" s="256">
        <f t="shared" si="74"/>
        <v>1</v>
      </c>
      <c r="R504" s="256">
        <f t="shared" si="75"/>
        <v>0</v>
      </c>
    </row>
    <row r="505" spans="1:20" ht="15.75" customHeight="1" x14ac:dyDescent="0.25">
      <c r="A505" s="84">
        <v>1702</v>
      </c>
      <c r="B505" s="87"/>
      <c r="C505" s="87"/>
      <c r="D505" s="87"/>
      <c r="E505" s="87"/>
      <c r="F505" s="87"/>
      <c r="G505" s="87"/>
      <c r="H505" s="87"/>
      <c r="I505" s="87"/>
      <c r="J505" s="87">
        <v>72</v>
      </c>
      <c r="K505" s="129">
        <v>71</v>
      </c>
      <c r="L505" s="241"/>
      <c r="M505" s="101"/>
      <c r="N505" s="242"/>
      <c r="O505" s="126">
        <f>IF(J505=0,"",J505/I504)</f>
        <v>0.96</v>
      </c>
      <c r="P505" s="97">
        <v>85</v>
      </c>
      <c r="Q505" s="126">
        <f t="shared" si="74"/>
        <v>0.97701149425287359</v>
      </c>
      <c r="R505" s="126">
        <f t="shared" si="75"/>
        <v>2.2988505747126409E-2</v>
      </c>
    </row>
    <row r="506" spans="1:20" ht="15.75" customHeight="1" x14ac:dyDescent="0.25">
      <c r="A506" s="84">
        <v>1801</v>
      </c>
      <c r="B506" s="87"/>
      <c r="C506" s="87"/>
      <c r="D506" s="87"/>
      <c r="E506" s="87"/>
      <c r="F506" s="87"/>
      <c r="G506" s="87"/>
      <c r="H506" s="87"/>
      <c r="I506" s="87"/>
      <c r="J506" s="87">
        <v>11</v>
      </c>
      <c r="K506" s="129">
        <v>8</v>
      </c>
      <c r="L506" s="241"/>
      <c r="M506" s="101"/>
      <c r="N506" s="232"/>
      <c r="O506" s="101"/>
      <c r="P506" s="97">
        <v>14</v>
      </c>
      <c r="Q506" s="101"/>
      <c r="R506" s="263"/>
    </row>
    <row r="507" spans="1:20" ht="15.75" customHeight="1" x14ac:dyDescent="0.25">
      <c r="A507" s="84">
        <v>1802</v>
      </c>
      <c r="B507" s="87"/>
      <c r="C507" s="87"/>
      <c r="D507" s="87"/>
      <c r="E507" s="87"/>
      <c r="F507" s="87"/>
      <c r="G507" s="87"/>
      <c r="H507" s="87"/>
      <c r="I507" s="87"/>
      <c r="J507" s="87">
        <v>4</v>
      </c>
      <c r="K507" s="129">
        <v>4</v>
      </c>
      <c r="L507" s="241"/>
      <c r="M507" s="101"/>
      <c r="N507" s="232"/>
      <c r="O507" s="205"/>
      <c r="P507" s="106">
        <v>4</v>
      </c>
      <c r="Q507" s="261"/>
      <c r="R507" s="205"/>
    </row>
    <row r="508" spans="1:20" ht="15.75" customHeight="1" x14ac:dyDescent="0.25">
      <c r="A508" s="84">
        <v>1901</v>
      </c>
      <c r="B508" s="87"/>
      <c r="C508" s="87"/>
      <c r="D508" s="87"/>
      <c r="E508" s="87"/>
      <c r="F508" s="87"/>
      <c r="G508" s="87"/>
      <c r="H508" s="87"/>
      <c r="I508" s="87"/>
      <c r="J508" s="87">
        <v>1</v>
      </c>
      <c r="K508" s="129"/>
      <c r="L508" s="241"/>
      <c r="M508" s="101"/>
      <c r="N508" s="232"/>
      <c r="O508" s="205"/>
      <c r="P508" s="106">
        <v>1</v>
      </c>
      <c r="Q508" s="261"/>
      <c r="R508" s="205"/>
    </row>
    <row r="509" spans="1:20" ht="15.75" customHeight="1" x14ac:dyDescent="0.25">
      <c r="A509" s="84">
        <v>1902</v>
      </c>
      <c r="B509" s="87"/>
      <c r="C509" s="87"/>
      <c r="D509" s="87"/>
      <c r="E509" s="87"/>
      <c r="F509" s="87"/>
      <c r="G509" s="87"/>
      <c r="H509" s="87"/>
      <c r="I509" s="87"/>
      <c r="J509" s="87">
        <v>1</v>
      </c>
      <c r="K509" s="129">
        <v>1</v>
      </c>
      <c r="L509" s="241"/>
      <c r="M509" s="101"/>
      <c r="N509" s="232"/>
      <c r="O509" s="205"/>
      <c r="P509" s="106">
        <v>1</v>
      </c>
      <c r="Q509" s="261"/>
      <c r="R509" s="205"/>
    </row>
    <row r="510" spans="1:20" ht="15.75" customHeight="1" x14ac:dyDescent="0.25">
      <c r="A510" s="84">
        <v>2001</v>
      </c>
      <c r="B510" s="87"/>
      <c r="C510" s="87"/>
      <c r="D510" s="87"/>
      <c r="E510" s="87"/>
      <c r="F510" s="87"/>
      <c r="G510" s="87"/>
      <c r="H510" s="87"/>
      <c r="I510" s="87"/>
      <c r="J510" s="87"/>
      <c r="K510" s="129"/>
      <c r="L510" s="241"/>
      <c r="M510" s="101"/>
      <c r="N510" s="232"/>
      <c r="O510" s="101"/>
      <c r="P510" s="232"/>
      <c r="Q510" s="262"/>
      <c r="R510" s="205"/>
    </row>
    <row r="511" spans="1:20" ht="15.75" customHeight="1" x14ac:dyDescent="0.25">
      <c r="A511" s="84">
        <v>2002</v>
      </c>
      <c r="B511" s="87"/>
      <c r="C511" s="87"/>
      <c r="D511" s="87"/>
      <c r="E511" s="87"/>
      <c r="F511" s="87"/>
      <c r="G511" s="87"/>
      <c r="H511" s="87"/>
      <c r="I511" s="87"/>
      <c r="J511" s="87"/>
      <c r="K511" s="129"/>
      <c r="L511" s="241"/>
      <c r="M511" s="101"/>
      <c r="N511" s="232"/>
      <c r="O511" s="111" t="s">
        <v>91</v>
      </c>
      <c r="P511" s="164">
        <v>75</v>
      </c>
      <c r="Q511" s="113">
        <f>IF(SUM(K503:K510)=0,"",SUM(K503:K510))</f>
        <v>84</v>
      </c>
      <c r="R511" s="114" t="s">
        <v>19</v>
      </c>
    </row>
    <row r="512" spans="1:20" ht="15.75" customHeight="1" x14ac:dyDescent="0.25">
      <c r="A512" s="84">
        <v>2101</v>
      </c>
      <c r="B512" s="87"/>
      <c r="C512" s="87"/>
      <c r="D512" s="87"/>
      <c r="E512" s="87"/>
      <c r="F512" s="87"/>
      <c r="G512" s="87"/>
      <c r="H512" s="87"/>
      <c r="I512" s="87"/>
      <c r="J512" s="87"/>
      <c r="K512" s="129"/>
      <c r="L512" s="241"/>
      <c r="M512" s="101"/>
      <c r="N512" s="232"/>
      <c r="O512" s="115" t="s">
        <v>92</v>
      </c>
      <c r="P512" s="165">
        <f>IF(P511/B497=0,"",P511/B497)</f>
        <v>0.65217391304347827</v>
      </c>
      <c r="Q512" s="117">
        <f>IF(P511/Q511=0,"",P511/Q511)</f>
        <v>0.8928571428571429</v>
      </c>
      <c r="R512" s="118" t="s">
        <v>93</v>
      </c>
    </row>
    <row r="513" spans="1:20" ht="15.75" customHeight="1" x14ac:dyDescent="0.25">
      <c r="A513" s="84">
        <v>2102</v>
      </c>
      <c r="B513" s="87"/>
      <c r="C513" s="87"/>
      <c r="D513" s="87"/>
      <c r="E513" s="87"/>
      <c r="F513" s="87"/>
      <c r="G513" s="87"/>
      <c r="H513" s="87"/>
      <c r="I513" s="87"/>
      <c r="J513" s="87"/>
      <c r="K513" s="129"/>
      <c r="L513" s="243"/>
      <c r="M513" s="244"/>
      <c r="N513" s="245"/>
      <c r="O513" s="120"/>
      <c r="P513" s="121"/>
      <c r="Q513" s="121"/>
      <c r="R513" s="122"/>
    </row>
    <row r="514" spans="1:20" ht="18" customHeight="1" x14ac:dyDescent="0.25">
      <c r="A514" s="46"/>
      <c r="B514" s="296" t="s">
        <v>111</v>
      </c>
      <c r="C514" s="296"/>
      <c r="D514" s="296"/>
      <c r="E514" s="296"/>
      <c r="F514" s="296"/>
      <c r="G514" s="296"/>
      <c r="H514" s="296"/>
      <c r="I514" s="296"/>
      <c r="J514" s="296"/>
      <c r="K514" s="123">
        <f>SUM(K497:K510)</f>
        <v>84</v>
      </c>
      <c r="L514" s="124">
        <f>IF(K505=0,"",K505/B497)</f>
        <v>0.61739130434782608</v>
      </c>
      <c r="M514" s="124">
        <f>IF(K514=0,"",K514/B497)</f>
        <v>0.73043478260869565</v>
      </c>
      <c r="N514" s="124">
        <f>IF(K505=0,"",M514-L514)</f>
        <v>0.11304347826086958</v>
      </c>
      <c r="O514" s="1"/>
      <c r="P514" s="2"/>
      <c r="Q514" s="36"/>
      <c r="R514" s="1"/>
    </row>
    <row r="515" spans="1:20" ht="12.75" customHeight="1" x14ac:dyDescent="0.2"/>
    <row r="516" spans="1:20" ht="12.75" customHeight="1" x14ac:dyDescent="0.2">
      <c r="L516" s="1"/>
      <c r="M516" s="1"/>
      <c r="O516" s="1"/>
    </row>
    <row r="517" spans="1:20" ht="26.25" customHeight="1" x14ac:dyDescent="0.4">
      <c r="B517" s="342" t="s">
        <v>101</v>
      </c>
      <c r="C517" s="342"/>
      <c r="D517" s="342"/>
      <c r="E517" s="342"/>
      <c r="F517" s="342"/>
      <c r="G517" s="342"/>
      <c r="H517" s="342"/>
      <c r="I517" s="342"/>
      <c r="J517" s="342"/>
      <c r="K517" s="208" t="s">
        <v>95</v>
      </c>
      <c r="L517" s="1"/>
      <c r="M517" s="1"/>
      <c r="N517" s="2"/>
      <c r="O517" s="1"/>
      <c r="P517" s="2"/>
      <c r="Q517" s="2"/>
      <c r="R517" s="2"/>
    </row>
    <row r="518" spans="1:20" ht="20.25" customHeight="1" x14ac:dyDescent="0.2">
      <c r="A518" s="316" t="s">
        <v>18</v>
      </c>
      <c r="B518" s="318" t="s">
        <v>102</v>
      </c>
      <c r="C518" s="319"/>
      <c r="D518" s="319"/>
      <c r="E518" s="319"/>
      <c r="F518" s="319"/>
      <c r="G518" s="319"/>
      <c r="H518" s="319"/>
      <c r="I518" s="319"/>
      <c r="J518" s="335"/>
      <c r="K518" s="327" t="s">
        <v>19</v>
      </c>
      <c r="L518" s="323" t="s">
        <v>11</v>
      </c>
      <c r="M518" s="323" t="s">
        <v>12</v>
      </c>
      <c r="N518" s="325" t="s">
        <v>13</v>
      </c>
      <c r="O518" s="323" t="s">
        <v>14</v>
      </c>
      <c r="P518" s="324" t="s">
        <v>15</v>
      </c>
      <c r="Q518" s="324" t="s">
        <v>16</v>
      </c>
      <c r="R518" s="323" t="s">
        <v>103</v>
      </c>
    </row>
    <row r="519" spans="1:20" ht="15.75" customHeight="1" x14ac:dyDescent="0.25">
      <c r="A519" s="317"/>
      <c r="B519" s="84" t="s">
        <v>104</v>
      </c>
      <c r="C519" s="84" t="s">
        <v>105</v>
      </c>
      <c r="D519" s="84" t="s">
        <v>106</v>
      </c>
      <c r="E519" s="84" t="s">
        <v>107</v>
      </c>
      <c r="F519" s="84" t="s">
        <v>108</v>
      </c>
      <c r="G519" s="84" t="s">
        <v>109</v>
      </c>
      <c r="H519" s="84" t="s">
        <v>110</v>
      </c>
      <c r="I519" s="84" t="s">
        <v>73</v>
      </c>
      <c r="J519" s="84" t="s">
        <v>74</v>
      </c>
      <c r="K519" s="322"/>
      <c r="L519" s="317"/>
      <c r="M519" s="317"/>
      <c r="N519" s="317"/>
      <c r="O519" s="317"/>
      <c r="P519" s="317"/>
      <c r="Q519" s="317"/>
      <c r="R519" s="317"/>
    </row>
    <row r="520" spans="1:20" ht="15.75" customHeight="1" x14ac:dyDescent="0.25">
      <c r="A520" s="84">
        <v>1401</v>
      </c>
      <c r="B520" s="87">
        <v>118</v>
      </c>
      <c r="C520" s="87"/>
      <c r="D520" s="87"/>
      <c r="E520" s="87"/>
      <c r="F520" s="87"/>
      <c r="G520" s="87"/>
      <c r="H520" s="87"/>
      <c r="I520" s="87"/>
      <c r="J520" s="87"/>
      <c r="K520" s="129"/>
      <c r="L520" s="238"/>
      <c r="M520" s="239"/>
      <c r="N520" s="240"/>
      <c r="O520" s="254"/>
      <c r="P520" s="92">
        <f>B520</f>
        <v>118</v>
      </c>
      <c r="Q520" s="255"/>
      <c r="R520" s="254"/>
    </row>
    <row r="521" spans="1:20" ht="15.75" customHeight="1" x14ac:dyDescent="0.25">
      <c r="A521" s="84">
        <v>1402</v>
      </c>
      <c r="B521" s="87"/>
      <c r="C521" s="87">
        <v>98</v>
      </c>
      <c r="D521" s="87"/>
      <c r="E521" s="87"/>
      <c r="F521" s="87"/>
      <c r="G521" s="87"/>
      <c r="H521" s="87"/>
      <c r="I521" s="87"/>
      <c r="J521" s="87"/>
      <c r="K521" s="129"/>
      <c r="L521" s="241"/>
      <c r="M521" s="101"/>
      <c r="N521" s="242"/>
      <c r="O521" s="96">
        <f>IF(C521=0,"",C521/B520)</f>
        <v>0.83050847457627119</v>
      </c>
      <c r="P521" s="97">
        <v>98</v>
      </c>
      <c r="Q521" s="256">
        <f t="shared" ref="Q521:Q528" si="76">IF(P521=0,"",P521/P520)</f>
        <v>0.83050847457627119</v>
      </c>
      <c r="R521" s="256">
        <f t="shared" ref="R521:R528" si="77">IF(P521=0,"",100%-Q521)</f>
        <v>0.16949152542372881</v>
      </c>
    </row>
    <row r="522" spans="1:20" ht="15.75" customHeight="1" x14ac:dyDescent="0.25">
      <c r="A522" s="84">
        <v>1501</v>
      </c>
      <c r="B522" s="87"/>
      <c r="C522" s="87"/>
      <c r="D522" s="87">
        <v>95</v>
      </c>
      <c r="E522" s="87"/>
      <c r="F522" s="87"/>
      <c r="G522" s="87"/>
      <c r="H522" s="87"/>
      <c r="I522" s="87"/>
      <c r="J522" s="87"/>
      <c r="K522" s="129"/>
      <c r="L522" s="241"/>
      <c r="M522" s="101"/>
      <c r="N522" s="242"/>
      <c r="O522" s="96">
        <f>IF(D522=0,"",D522/C521)</f>
        <v>0.96938775510204078</v>
      </c>
      <c r="P522" s="97">
        <v>97</v>
      </c>
      <c r="Q522" s="256">
        <f t="shared" si="76"/>
        <v>0.98979591836734693</v>
      </c>
      <c r="R522" s="256">
        <f t="shared" si="77"/>
        <v>1.0204081632653073E-2</v>
      </c>
      <c r="T522" s="14">
        <f>P522/P520</f>
        <v>0.82203389830508478</v>
      </c>
    </row>
    <row r="523" spans="1:20" ht="15.75" customHeight="1" x14ac:dyDescent="0.25">
      <c r="A523" s="84">
        <v>1502</v>
      </c>
      <c r="B523" s="87"/>
      <c r="C523" s="87"/>
      <c r="D523" s="87"/>
      <c r="E523" s="87">
        <v>77</v>
      </c>
      <c r="F523" s="87"/>
      <c r="G523" s="87"/>
      <c r="H523" s="87"/>
      <c r="I523" s="87"/>
      <c r="J523" s="87"/>
      <c r="K523" s="129"/>
      <c r="L523" s="241"/>
      <c r="M523" s="101"/>
      <c r="N523" s="242"/>
      <c r="O523" s="96">
        <f>IF(E523=0,"",E523/D522)</f>
        <v>0.81052631578947365</v>
      </c>
      <c r="P523" s="97">
        <v>85</v>
      </c>
      <c r="Q523" s="256">
        <f t="shared" si="76"/>
        <v>0.87628865979381443</v>
      </c>
      <c r="R523" s="256">
        <f t="shared" si="77"/>
        <v>0.12371134020618557</v>
      </c>
    </row>
    <row r="524" spans="1:20" ht="15.75" customHeight="1" x14ac:dyDescent="0.25">
      <c r="A524" s="84">
        <v>1601</v>
      </c>
      <c r="B524" s="87"/>
      <c r="C524" s="87"/>
      <c r="D524" s="87"/>
      <c r="E524" s="87"/>
      <c r="F524" s="87">
        <v>68</v>
      </c>
      <c r="G524" s="87"/>
      <c r="H524" s="87"/>
      <c r="I524" s="87"/>
      <c r="J524" s="87"/>
      <c r="K524" s="129"/>
      <c r="L524" s="241"/>
      <c r="M524" s="101"/>
      <c r="N524" s="242"/>
      <c r="O524" s="96">
        <f>IF(F524=0,"",F524/E523)</f>
        <v>0.88311688311688308</v>
      </c>
      <c r="P524" s="97">
        <v>84</v>
      </c>
      <c r="Q524" s="256">
        <f t="shared" si="76"/>
        <v>0.9882352941176471</v>
      </c>
      <c r="R524" s="256">
        <f t="shared" si="77"/>
        <v>1.1764705882352899E-2</v>
      </c>
    </row>
    <row r="525" spans="1:20" ht="15.75" customHeight="1" x14ac:dyDescent="0.25">
      <c r="A525" s="84">
        <v>1602</v>
      </c>
      <c r="B525" s="87"/>
      <c r="C525" s="87"/>
      <c r="D525" s="87"/>
      <c r="E525" s="87"/>
      <c r="F525" s="87"/>
      <c r="G525" s="87">
        <v>62</v>
      </c>
      <c r="H525" s="87"/>
      <c r="I525" s="87"/>
      <c r="J525" s="87"/>
      <c r="K525" s="129"/>
      <c r="L525" s="241"/>
      <c r="M525" s="101"/>
      <c r="N525" s="242"/>
      <c r="O525" s="96">
        <f>IF(G525=0,"",G525/F524)</f>
        <v>0.91176470588235292</v>
      </c>
      <c r="P525" s="97">
        <v>80</v>
      </c>
      <c r="Q525" s="256">
        <f t="shared" si="76"/>
        <v>0.95238095238095233</v>
      </c>
      <c r="R525" s="256">
        <f t="shared" si="77"/>
        <v>4.7619047619047672E-2</v>
      </c>
    </row>
    <row r="526" spans="1:20" ht="15.75" customHeight="1" x14ac:dyDescent="0.25">
      <c r="A526" s="84">
        <v>1701</v>
      </c>
      <c r="B526" s="87"/>
      <c r="C526" s="87"/>
      <c r="D526" s="87"/>
      <c r="E526" s="87"/>
      <c r="F526" s="87"/>
      <c r="G526" s="87"/>
      <c r="H526" s="87">
        <v>61</v>
      </c>
      <c r="I526" s="87"/>
      <c r="J526" s="87"/>
      <c r="K526" s="129"/>
      <c r="L526" s="241"/>
      <c r="M526" s="101"/>
      <c r="N526" s="242"/>
      <c r="O526" s="96">
        <f>IF(H526=0,"",H526/G525)</f>
        <v>0.9838709677419355</v>
      </c>
      <c r="P526" s="97">
        <v>74</v>
      </c>
      <c r="Q526" s="256">
        <f t="shared" si="76"/>
        <v>0.92500000000000004</v>
      </c>
      <c r="R526" s="256">
        <f t="shared" si="77"/>
        <v>7.4999999999999956E-2</v>
      </c>
    </row>
    <row r="527" spans="1:20" ht="15.75" customHeight="1" x14ac:dyDescent="0.25">
      <c r="A527" s="84">
        <v>1702</v>
      </c>
      <c r="B527" s="87"/>
      <c r="C527" s="87"/>
      <c r="D527" s="87"/>
      <c r="E527" s="87"/>
      <c r="F527" s="87"/>
      <c r="G527" s="87"/>
      <c r="H527" s="87"/>
      <c r="I527" s="87">
        <v>58</v>
      </c>
      <c r="J527" s="87"/>
      <c r="K527" s="129">
        <v>2</v>
      </c>
      <c r="L527" s="241"/>
      <c r="M527" s="101"/>
      <c r="N527" s="242"/>
      <c r="O527" s="96">
        <f>IF(I527=0,"",I527/H526)</f>
        <v>0.95081967213114749</v>
      </c>
      <c r="P527" s="97">
        <v>74</v>
      </c>
      <c r="Q527" s="256">
        <f t="shared" si="76"/>
        <v>1</v>
      </c>
      <c r="R527" s="256">
        <f t="shared" si="77"/>
        <v>0</v>
      </c>
    </row>
    <row r="528" spans="1:20" ht="15.75" customHeight="1" x14ac:dyDescent="0.25">
      <c r="A528" s="84">
        <v>1801</v>
      </c>
      <c r="B528" s="87"/>
      <c r="C528" s="87"/>
      <c r="D528" s="87"/>
      <c r="E528" s="87"/>
      <c r="F528" s="87"/>
      <c r="G528" s="87"/>
      <c r="H528" s="87"/>
      <c r="I528" s="87"/>
      <c r="J528" s="87">
        <v>56</v>
      </c>
      <c r="K528" s="129">
        <v>42</v>
      </c>
      <c r="L528" s="241"/>
      <c r="M528" s="101"/>
      <c r="N528" s="242"/>
      <c r="O528" s="126">
        <f>IF(J528=0,"",J528/I527)</f>
        <v>0.96551724137931039</v>
      </c>
      <c r="P528" s="97">
        <v>71</v>
      </c>
      <c r="Q528" s="126">
        <f t="shared" si="76"/>
        <v>0.95945945945945943</v>
      </c>
      <c r="R528" s="126">
        <f t="shared" si="77"/>
        <v>4.0540540540540571E-2</v>
      </c>
    </row>
    <row r="529" spans="1:18" ht="15.75" customHeight="1" x14ac:dyDescent="0.25">
      <c r="A529" s="84">
        <v>1802</v>
      </c>
      <c r="B529" s="87"/>
      <c r="C529" s="87"/>
      <c r="D529" s="87"/>
      <c r="E529" s="87"/>
      <c r="F529" s="87"/>
      <c r="G529" s="87"/>
      <c r="H529" s="87"/>
      <c r="I529" s="87"/>
      <c r="J529" s="87">
        <v>21</v>
      </c>
      <c r="K529" s="129">
        <v>14</v>
      </c>
      <c r="L529" s="241"/>
      <c r="M529" s="101"/>
      <c r="N529" s="232"/>
      <c r="O529" s="175"/>
      <c r="P529" s="97">
        <v>26</v>
      </c>
      <c r="Q529" s="175"/>
      <c r="R529" s="257"/>
    </row>
    <row r="530" spans="1:18" ht="15.75" customHeight="1" x14ac:dyDescent="0.25">
      <c r="A530" s="84">
        <v>1901</v>
      </c>
      <c r="B530" s="87"/>
      <c r="C530" s="87"/>
      <c r="D530" s="87"/>
      <c r="E530" s="87"/>
      <c r="F530" s="87"/>
      <c r="G530" s="87"/>
      <c r="H530" s="87"/>
      <c r="I530" s="87"/>
      <c r="J530" s="87">
        <v>5</v>
      </c>
      <c r="K530" s="129"/>
      <c r="L530" s="241"/>
      <c r="M530" s="101"/>
      <c r="N530" s="232"/>
      <c r="O530" s="205"/>
      <c r="P530" s="106">
        <v>8</v>
      </c>
      <c r="Q530" s="261"/>
      <c r="R530" s="205"/>
    </row>
    <row r="531" spans="1:18" ht="15.75" customHeight="1" x14ac:dyDescent="0.25">
      <c r="A531" s="84">
        <v>1902</v>
      </c>
      <c r="B531" s="87"/>
      <c r="C531" s="87"/>
      <c r="D531" s="87"/>
      <c r="E531" s="87"/>
      <c r="F531" s="87"/>
      <c r="G531" s="87"/>
      <c r="H531" s="87"/>
      <c r="I531" s="87"/>
      <c r="J531" s="87">
        <v>5</v>
      </c>
      <c r="K531" s="129">
        <v>2</v>
      </c>
      <c r="L531" s="241"/>
      <c r="M531" s="101"/>
      <c r="N531" s="232"/>
      <c r="O531" s="205"/>
      <c r="P531" s="106">
        <v>7</v>
      </c>
      <c r="Q531" s="261"/>
      <c r="R531" s="205"/>
    </row>
    <row r="532" spans="1:18" ht="15.75" customHeight="1" x14ac:dyDescent="0.25">
      <c r="A532" s="84">
        <v>2001</v>
      </c>
      <c r="B532" s="87"/>
      <c r="C532" s="87"/>
      <c r="D532" s="87"/>
      <c r="E532" s="87"/>
      <c r="F532" s="87"/>
      <c r="G532" s="87"/>
      <c r="H532" s="87"/>
      <c r="I532" s="87"/>
      <c r="J532" s="87">
        <v>3</v>
      </c>
      <c r="K532" s="129">
        <v>3</v>
      </c>
      <c r="L532" s="241"/>
      <c r="M532" s="101"/>
      <c r="N532" s="232"/>
      <c r="O532" s="205"/>
      <c r="P532" s="106">
        <v>3</v>
      </c>
      <c r="Q532" s="261"/>
      <c r="R532" s="205"/>
    </row>
    <row r="533" spans="1:18" ht="15.75" customHeight="1" x14ac:dyDescent="0.25">
      <c r="A533" s="84">
        <v>2002</v>
      </c>
      <c r="B533" s="87"/>
      <c r="C533" s="87"/>
      <c r="D533" s="87"/>
      <c r="E533" s="87"/>
      <c r="F533" s="87"/>
      <c r="G533" s="87"/>
      <c r="H533" s="87"/>
      <c r="I533" s="87"/>
      <c r="J533" s="87"/>
      <c r="K533" s="129"/>
      <c r="L533" s="241"/>
      <c r="M533" s="101"/>
      <c r="N533" s="232"/>
      <c r="O533" s="101"/>
      <c r="P533" s="232"/>
      <c r="Q533" s="262"/>
      <c r="R533" s="205"/>
    </row>
    <row r="534" spans="1:18" ht="15.75" customHeight="1" x14ac:dyDescent="0.25">
      <c r="A534" s="84">
        <v>2101</v>
      </c>
      <c r="B534" s="87"/>
      <c r="C534" s="87"/>
      <c r="D534" s="87"/>
      <c r="E534" s="87"/>
      <c r="F534" s="87"/>
      <c r="G534" s="87"/>
      <c r="H534" s="87"/>
      <c r="I534" s="87"/>
      <c r="J534" s="87"/>
      <c r="K534" s="129"/>
      <c r="L534" s="241"/>
      <c r="M534" s="101"/>
      <c r="N534" s="232"/>
      <c r="O534" s="111" t="s">
        <v>91</v>
      </c>
      <c r="P534" s="164">
        <v>50</v>
      </c>
      <c r="Q534" s="113">
        <f>IF(SUM(K526:K533)=0,"",SUM(K526:K533))</f>
        <v>63</v>
      </c>
      <c r="R534" s="114" t="s">
        <v>19</v>
      </c>
    </row>
    <row r="535" spans="1:18" ht="15.75" customHeight="1" x14ac:dyDescent="0.25">
      <c r="A535" s="84">
        <v>2102</v>
      </c>
      <c r="B535" s="87"/>
      <c r="C535" s="87"/>
      <c r="D535" s="87"/>
      <c r="E535" s="87"/>
      <c r="F535" s="87"/>
      <c r="G535" s="87"/>
      <c r="H535" s="87"/>
      <c r="I535" s="87"/>
      <c r="J535" s="87"/>
      <c r="K535" s="129"/>
      <c r="L535" s="241"/>
      <c r="M535" s="101"/>
      <c r="N535" s="232"/>
      <c r="O535" s="115" t="s">
        <v>92</v>
      </c>
      <c r="P535" s="165">
        <f>IF(P534/B520=0,"",P534/B520)</f>
        <v>0.42372881355932202</v>
      </c>
      <c r="Q535" s="117">
        <f>IF(P534/Q534=0,"",P534/Q534)</f>
        <v>0.79365079365079361</v>
      </c>
      <c r="R535" s="118" t="s">
        <v>93</v>
      </c>
    </row>
    <row r="536" spans="1:18" ht="15.75" customHeight="1" x14ac:dyDescent="0.25">
      <c r="A536" s="84">
        <v>2201</v>
      </c>
      <c r="B536" s="87"/>
      <c r="C536" s="87"/>
      <c r="D536" s="87"/>
      <c r="E536" s="87"/>
      <c r="F536" s="87"/>
      <c r="G536" s="87"/>
      <c r="H536" s="87"/>
      <c r="I536" s="87"/>
      <c r="J536" s="87"/>
      <c r="K536" s="129"/>
      <c r="L536" s="243"/>
      <c r="M536" s="244"/>
      <c r="N536" s="245"/>
      <c r="O536" s="120"/>
      <c r="P536" s="121"/>
      <c r="Q536" s="121"/>
      <c r="R536" s="122"/>
    </row>
    <row r="537" spans="1:18" ht="18" customHeight="1" x14ac:dyDescent="0.25">
      <c r="A537" s="46"/>
      <c r="B537" s="296" t="s">
        <v>111</v>
      </c>
      <c r="C537" s="296"/>
      <c r="D537" s="296"/>
      <c r="E537" s="296"/>
      <c r="F537" s="296"/>
      <c r="G537" s="296"/>
      <c r="H537" s="296"/>
      <c r="I537" s="296"/>
      <c r="J537" s="296"/>
      <c r="K537" s="123">
        <f>SUM(K520:K533)</f>
        <v>63</v>
      </c>
      <c r="L537" s="124">
        <f>(K527+K528)/B520</f>
        <v>0.3728813559322034</v>
      </c>
      <c r="M537" s="124">
        <f>IF(K537=0,"",K537/B520)</f>
        <v>0.53389830508474578</v>
      </c>
      <c r="N537" s="124">
        <f>IF(K528=0,"",M537-L537)</f>
        <v>0.16101694915254239</v>
      </c>
      <c r="O537" s="1"/>
      <c r="P537" s="2"/>
      <c r="Q537" s="36"/>
      <c r="R537" s="1"/>
    </row>
    <row r="538" spans="1:18" ht="12.75" customHeight="1" x14ac:dyDescent="0.2">
      <c r="L538" s="1"/>
      <c r="M538" s="1"/>
      <c r="O538" s="1"/>
    </row>
    <row r="539" spans="1:18" ht="12.75" customHeight="1" x14ac:dyDescent="0.2">
      <c r="L539" s="1"/>
      <c r="M539" s="1"/>
      <c r="O539" s="1"/>
    </row>
    <row r="540" spans="1:18" ht="26.25" customHeight="1" x14ac:dyDescent="0.4">
      <c r="B540" s="342" t="s">
        <v>101</v>
      </c>
      <c r="C540" s="342"/>
      <c r="D540" s="342"/>
      <c r="E540" s="342"/>
      <c r="F540" s="342"/>
      <c r="G540" s="342"/>
      <c r="H540" s="342"/>
      <c r="I540" s="342"/>
      <c r="J540" s="342"/>
      <c r="K540" s="208" t="s">
        <v>97</v>
      </c>
      <c r="L540" s="1"/>
      <c r="M540" s="1"/>
      <c r="N540" s="2"/>
      <c r="O540" s="1"/>
      <c r="P540" s="2"/>
      <c r="Q540" s="2"/>
      <c r="R540" s="2"/>
    </row>
    <row r="541" spans="1:18" ht="20.25" customHeight="1" x14ac:dyDescent="0.2">
      <c r="A541" s="316" t="s">
        <v>18</v>
      </c>
      <c r="B541" s="318" t="s">
        <v>102</v>
      </c>
      <c r="C541" s="319"/>
      <c r="D541" s="319"/>
      <c r="E541" s="319"/>
      <c r="F541" s="319"/>
      <c r="G541" s="319"/>
      <c r="H541" s="319"/>
      <c r="I541" s="319"/>
      <c r="J541" s="335"/>
      <c r="K541" s="327" t="s">
        <v>19</v>
      </c>
      <c r="L541" s="323" t="s">
        <v>11</v>
      </c>
      <c r="M541" s="323" t="s">
        <v>12</v>
      </c>
      <c r="N541" s="325" t="s">
        <v>13</v>
      </c>
      <c r="O541" s="323" t="s">
        <v>14</v>
      </c>
      <c r="P541" s="324" t="s">
        <v>15</v>
      </c>
      <c r="Q541" s="324" t="s">
        <v>16</v>
      </c>
      <c r="R541" s="323" t="s">
        <v>103</v>
      </c>
    </row>
    <row r="542" spans="1:18" ht="15.75" customHeight="1" x14ac:dyDescent="0.25">
      <c r="A542" s="317"/>
      <c r="B542" s="84" t="s">
        <v>104</v>
      </c>
      <c r="C542" s="84" t="s">
        <v>105</v>
      </c>
      <c r="D542" s="84" t="s">
        <v>106</v>
      </c>
      <c r="E542" s="84" t="s">
        <v>107</v>
      </c>
      <c r="F542" s="84" t="s">
        <v>108</v>
      </c>
      <c r="G542" s="84" t="s">
        <v>109</v>
      </c>
      <c r="H542" s="84" t="s">
        <v>110</v>
      </c>
      <c r="I542" s="84" t="s">
        <v>73</v>
      </c>
      <c r="J542" s="84" t="s">
        <v>74</v>
      </c>
      <c r="K542" s="322"/>
      <c r="L542" s="317"/>
      <c r="M542" s="317"/>
      <c r="N542" s="317"/>
      <c r="O542" s="317"/>
      <c r="P542" s="317"/>
      <c r="Q542" s="317"/>
      <c r="R542" s="317"/>
    </row>
    <row r="543" spans="1:18" ht="15.75" customHeight="1" x14ac:dyDescent="0.25">
      <c r="A543" s="84">
        <v>1402</v>
      </c>
      <c r="B543" s="87">
        <v>106</v>
      </c>
      <c r="C543" s="87"/>
      <c r="D543" s="87"/>
      <c r="E543" s="87"/>
      <c r="F543" s="87"/>
      <c r="G543" s="87"/>
      <c r="H543" s="87"/>
      <c r="I543" s="87"/>
      <c r="J543" s="87"/>
      <c r="K543" s="129"/>
      <c r="L543" s="238"/>
      <c r="M543" s="239"/>
      <c r="N543" s="240"/>
      <c r="O543" s="254"/>
      <c r="P543" s="92">
        <f>B543</f>
        <v>106</v>
      </c>
      <c r="Q543" s="255"/>
      <c r="R543" s="254"/>
    </row>
    <row r="544" spans="1:18" ht="15.75" customHeight="1" x14ac:dyDescent="0.25">
      <c r="A544" s="84">
        <v>1501</v>
      </c>
      <c r="B544" s="87"/>
      <c r="C544" s="87">
        <v>100</v>
      </c>
      <c r="D544" s="87"/>
      <c r="E544" s="87"/>
      <c r="F544" s="87"/>
      <c r="G544" s="87"/>
      <c r="H544" s="87"/>
      <c r="I544" s="87"/>
      <c r="J544" s="87"/>
      <c r="K544" s="129"/>
      <c r="L544" s="241"/>
      <c r="M544" s="101"/>
      <c r="N544" s="242"/>
      <c r="O544" s="96">
        <f>IF(C544=0,"",C544/B543)</f>
        <v>0.94339622641509435</v>
      </c>
      <c r="P544" s="97">
        <v>100</v>
      </c>
      <c r="Q544" s="256">
        <f t="shared" ref="Q544:Q551" si="78">IF(P544=0,"",P544/P543)</f>
        <v>0.94339622641509435</v>
      </c>
      <c r="R544" s="256">
        <f t="shared" ref="R544:R551" si="79">IF(P544=0,"",100%-Q544)</f>
        <v>5.6603773584905648E-2</v>
      </c>
    </row>
    <row r="545" spans="1:20" ht="15.75" customHeight="1" x14ac:dyDescent="0.25">
      <c r="A545" s="84">
        <v>1502</v>
      </c>
      <c r="B545" s="87"/>
      <c r="C545" s="87"/>
      <c r="D545" s="87">
        <v>89</v>
      </c>
      <c r="E545" s="87"/>
      <c r="F545" s="87"/>
      <c r="G545" s="87"/>
      <c r="H545" s="87"/>
      <c r="I545" s="87"/>
      <c r="J545" s="87"/>
      <c r="K545" s="129"/>
      <c r="L545" s="241"/>
      <c r="M545" s="101"/>
      <c r="N545" s="242"/>
      <c r="O545" s="96">
        <f>IF(D545=0,"",D545/C544)</f>
        <v>0.89</v>
      </c>
      <c r="P545" s="97">
        <v>93</v>
      </c>
      <c r="Q545" s="256">
        <f t="shared" si="78"/>
        <v>0.93</v>
      </c>
      <c r="R545" s="256">
        <f t="shared" si="79"/>
        <v>6.9999999999999951E-2</v>
      </c>
      <c r="T545" s="14">
        <f>P545/P543</f>
        <v>0.87735849056603776</v>
      </c>
    </row>
    <row r="546" spans="1:20" ht="15.75" customHeight="1" x14ac:dyDescent="0.25">
      <c r="A546" s="84">
        <v>1601</v>
      </c>
      <c r="B546" s="87"/>
      <c r="C546" s="87"/>
      <c r="D546" s="87"/>
      <c r="E546" s="87">
        <v>85</v>
      </c>
      <c r="F546" s="87"/>
      <c r="G546" s="87"/>
      <c r="H546" s="87"/>
      <c r="I546" s="87"/>
      <c r="J546" s="87"/>
      <c r="K546" s="129"/>
      <c r="L546" s="241"/>
      <c r="M546" s="101"/>
      <c r="N546" s="242"/>
      <c r="O546" s="96">
        <f>IF(E546=0,"",E546/D545)</f>
        <v>0.9550561797752809</v>
      </c>
      <c r="P546" s="97">
        <v>91</v>
      </c>
      <c r="Q546" s="256">
        <f t="shared" si="78"/>
        <v>0.978494623655914</v>
      </c>
      <c r="R546" s="256">
        <f t="shared" si="79"/>
        <v>2.1505376344086002E-2</v>
      </c>
    </row>
    <row r="547" spans="1:20" ht="15.75" customHeight="1" x14ac:dyDescent="0.25">
      <c r="A547" s="84">
        <v>1602</v>
      </c>
      <c r="B547" s="87"/>
      <c r="C547" s="87"/>
      <c r="D547" s="87"/>
      <c r="E547" s="87"/>
      <c r="F547" s="87">
        <v>84</v>
      </c>
      <c r="G547" s="87"/>
      <c r="H547" s="87"/>
      <c r="I547" s="87"/>
      <c r="J547" s="87"/>
      <c r="K547" s="129"/>
      <c r="L547" s="241"/>
      <c r="M547" s="101"/>
      <c r="N547" s="242"/>
      <c r="O547" s="96">
        <f>IF(F547=0,"",F547/E546)</f>
        <v>0.9882352941176471</v>
      </c>
      <c r="P547" s="97">
        <v>89</v>
      </c>
      <c r="Q547" s="256">
        <f t="shared" si="78"/>
        <v>0.97802197802197799</v>
      </c>
      <c r="R547" s="256">
        <f t="shared" si="79"/>
        <v>2.1978021978022011E-2</v>
      </c>
    </row>
    <row r="548" spans="1:20" ht="15.75" customHeight="1" x14ac:dyDescent="0.25">
      <c r="A548" s="84">
        <v>1701</v>
      </c>
      <c r="B548" s="87"/>
      <c r="C548" s="87"/>
      <c r="D548" s="87"/>
      <c r="E548" s="87"/>
      <c r="F548" s="87"/>
      <c r="G548" s="87">
        <v>80</v>
      </c>
      <c r="H548" s="87"/>
      <c r="I548" s="87"/>
      <c r="J548" s="87"/>
      <c r="K548" s="129"/>
      <c r="L548" s="241"/>
      <c r="M548" s="101"/>
      <c r="N548" s="242"/>
      <c r="O548" s="96">
        <f>IF(G548=0,"",G548/F547)</f>
        <v>0.95238095238095233</v>
      </c>
      <c r="P548" s="97">
        <v>89</v>
      </c>
      <c r="Q548" s="256">
        <f t="shared" si="78"/>
        <v>1</v>
      </c>
      <c r="R548" s="256">
        <f t="shared" si="79"/>
        <v>0</v>
      </c>
    </row>
    <row r="549" spans="1:20" ht="15.75" customHeight="1" x14ac:dyDescent="0.25">
      <c r="A549" s="84">
        <v>1702</v>
      </c>
      <c r="B549" s="87"/>
      <c r="C549" s="87"/>
      <c r="D549" s="87"/>
      <c r="E549" s="87"/>
      <c r="F549" s="87"/>
      <c r="G549" s="87"/>
      <c r="H549" s="87">
        <v>77</v>
      </c>
      <c r="I549" s="87"/>
      <c r="J549" s="87"/>
      <c r="K549" s="129"/>
      <c r="L549" s="241"/>
      <c r="M549" s="101"/>
      <c r="N549" s="242"/>
      <c r="O549" s="96">
        <f>IF(H549=0,"",H549/G548)</f>
        <v>0.96250000000000002</v>
      </c>
      <c r="P549" s="97">
        <v>88</v>
      </c>
      <c r="Q549" s="256">
        <f t="shared" si="78"/>
        <v>0.9887640449438202</v>
      </c>
      <c r="R549" s="256">
        <f t="shared" si="79"/>
        <v>1.1235955056179803E-2</v>
      </c>
    </row>
    <row r="550" spans="1:20" ht="15.75" customHeight="1" x14ac:dyDescent="0.25">
      <c r="A550" s="84">
        <v>1801</v>
      </c>
      <c r="B550" s="87"/>
      <c r="C550" s="87"/>
      <c r="D550" s="87"/>
      <c r="E550" s="87"/>
      <c r="F550" s="87"/>
      <c r="G550" s="87"/>
      <c r="H550" s="87"/>
      <c r="I550" s="87">
        <v>73</v>
      </c>
      <c r="J550" s="87"/>
      <c r="K550" s="129"/>
      <c r="L550" s="241"/>
      <c r="M550" s="101"/>
      <c r="N550" s="242"/>
      <c r="O550" s="96">
        <f>IF(I550=0,"",I550/H549)</f>
        <v>0.94805194805194803</v>
      </c>
      <c r="P550" s="97">
        <v>88</v>
      </c>
      <c r="Q550" s="256">
        <f t="shared" si="78"/>
        <v>1</v>
      </c>
      <c r="R550" s="256">
        <f t="shared" si="79"/>
        <v>0</v>
      </c>
    </row>
    <row r="551" spans="1:20" ht="15.75" customHeight="1" x14ac:dyDescent="0.25">
      <c r="A551" s="84">
        <v>1802</v>
      </c>
      <c r="B551" s="87"/>
      <c r="C551" s="87"/>
      <c r="D551" s="87"/>
      <c r="E551" s="87"/>
      <c r="F551" s="87"/>
      <c r="G551" s="87"/>
      <c r="H551" s="87"/>
      <c r="I551" s="87"/>
      <c r="J551" s="87">
        <v>71</v>
      </c>
      <c r="K551" s="129">
        <v>58</v>
      </c>
      <c r="L551" s="241"/>
      <c r="M551" s="101"/>
      <c r="N551" s="242"/>
      <c r="O551" s="126">
        <f>IF(J551=0,"",J551/I550)</f>
        <v>0.9726027397260274</v>
      </c>
      <c r="P551" s="97">
        <v>88</v>
      </c>
      <c r="Q551" s="126">
        <f t="shared" si="78"/>
        <v>1</v>
      </c>
      <c r="R551" s="126">
        <f t="shared" si="79"/>
        <v>0</v>
      </c>
    </row>
    <row r="552" spans="1:20" ht="15.75" customHeight="1" x14ac:dyDescent="0.25">
      <c r="A552" s="84">
        <v>1901</v>
      </c>
      <c r="B552" s="87"/>
      <c r="C552" s="87"/>
      <c r="D552" s="87"/>
      <c r="E552" s="87"/>
      <c r="F552" s="87"/>
      <c r="G552" s="87"/>
      <c r="H552" s="87"/>
      <c r="I552" s="87"/>
      <c r="J552" s="87">
        <v>25</v>
      </c>
      <c r="K552" s="129">
        <v>16</v>
      </c>
      <c r="L552" s="241"/>
      <c r="M552" s="101"/>
      <c r="N552" s="232"/>
      <c r="O552" s="101"/>
      <c r="P552" s="97">
        <v>29</v>
      </c>
      <c r="Q552" s="101"/>
      <c r="R552" s="263"/>
    </row>
    <row r="553" spans="1:20" ht="15.75" customHeight="1" x14ac:dyDescent="0.25">
      <c r="A553" s="84">
        <v>1902</v>
      </c>
      <c r="B553" s="87"/>
      <c r="C553" s="87"/>
      <c r="D553" s="87"/>
      <c r="E553" s="87"/>
      <c r="F553" s="87"/>
      <c r="G553" s="87"/>
      <c r="H553" s="87"/>
      <c r="I553" s="87"/>
      <c r="J553" s="87">
        <v>11</v>
      </c>
      <c r="K553" s="129">
        <v>7</v>
      </c>
      <c r="L553" s="241"/>
      <c r="M553" s="101"/>
      <c r="N553" s="232"/>
      <c r="O553" s="205"/>
      <c r="P553" s="106">
        <v>14</v>
      </c>
      <c r="Q553" s="261"/>
      <c r="R553" s="205"/>
    </row>
    <row r="554" spans="1:20" ht="15.75" customHeight="1" x14ac:dyDescent="0.25">
      <c r="A554" s="84">
        <v>2001</v>
      </c>
      <c r="B554" s="87"/>
      <c r="C554" s="87"/>
      <c r="D554" s="87"/>
      <c r="E554" s="87"/>
      <c r="F554" s="87"/>
      <c r="G554" s="87"/>
      <c r="H554" s="87"/>
      <c r="I554" s="87"/>
      <c r="J554" s="87">
        <v>5</v>
      </c>
      <c r="K554" s="129">
        <v>4</v>
      </c>
      <c r="L554" s="241"/>
      <c r="M554" s="101"/>
      <c r="N554" s="232"/>
      <c r="O554" s="205"/>
      <c r="P554" s="106">
        <v>5</v>
      </c>
      <c r="Q554" s="261"/>
      <c r="R554" s="205"/>
    </row>
    <row r="555" spans="1:20" ht="15.75" customHeight="1" x14ac:dyDescent="0.25">
      <c r="A555" s="84">
        <v>2002</v>
      </c>
      <c r="B555" s="87"/>
      <c r="C555" s="87"/>
      <c r="D555" s="87"/>
      <c r="E555" s="87"/>
      <c r="F555" s="87"/>
      <c r="G555" s="87"/>
      <c r="H555" s="87"/>
      <c r="I555" s="87"/>
      <c r="J555" s="87">
        <v>1</v>
      </c>
      <c r="K555" s="129">
        <v>1</v>
      </c>
      <c r="L555" s="241"/>
      <c r="M555" s="101"/>
      <c r="N555" s="232"/>
      <c r="O555" s="205"/>
      <c r="P555" s="106">
        <v>1</v>
      </c>
      <c r="Q555" s="261"/>
      <c r="R555" s="205"/>
    </row>
    <row r="556" spans="1:20" ht="15.75" customHeight="1" x14ac:dyDescent="0.25">
      <c r="A556" s="84">
        <v>2101</v>
      </c>
      <c r="B556" s="87"/>
      <c r="C556" s="87"/>
      <c r="D556" s="87"/>
      <c r="E556" s="87"/>
      <c r="F556" s="87"/>
      <c r="G556" s="87"/>
      <c r="H556" s="87"/>
      <c r="I556" s="87"/>
      <c r="J556" s="87"/>
      <c r="K556" s="129"/>
      <c r="L556" s="241"/>
      <c r="M556" s="101"/>
      <c r="N556" s="232"/>
      <c r="O556" s="101"/>
      <c r="P556" s="232"/>
      <c r="Q556" s="262"/>
      <c r="R556" s="205"/>
    </row>
    <row r="557" spans="1:20" ht="15.75" customHeight="1" x14ac:dyDescent="0.25">
      <c r="A557" s="84">
        <v>2102</v>
      </c>
      <c r="B557" s="87"/>
      <c r="C557" s="87"/>
      <c r="D557" s="87"/>
      <c r="E557" s="87"/>
      <c r="F557" s="87"/>
      <c r="G557" s="87"/>
      <c r="H557" s="87"/>
      <c r="I557" s="87"/>
      <c r="J557" s="87"/>
      <c r="K557" s="129"/>
      <c r="L557" s="241"/>
      <c r="M557" s="101"/>
      <c r="N557" s="232"/>
      <c r="O557" s="111" t="s">
        <v>91</v>
      </c>
      <c r="P557" s="164">
        <v>80</v>
      </c>
      <c r="Q557" s="113">
        <f>IF(SUM(K549:K556)=0,"",SUM(K549:K556))</f>
        <v>86</v>
      </c>
      <c r="R557" s="114" t="s">
        <v>19</v>
      </c>
    </row>
    <row r="558" spans="1:20" ht="15.75" customHeight="1" x14ac:dyDescent="0.25">
      <c r="A558" s="84">
        <v>2201</v>
      </c>
      <c r="B558" s="87"/>
      <c r="C558" s="87"/>
      <c r="D558" s="87"/>
      <c r="E558" s="87"/>
      <c r="F558" s="87"/>
      <c r="G558" s="87"/>
      <c r="H558" s="87"/>
      <c r="I558" s="87"/>
      <c r="J558" s="87"/>
      <c r="K558" s="129"/>
      <c r="L558" s="241"/>
      <c r="M558" s="101"/>
      <c r="N558" s="232"/>
      <c r="O558" s="115" t="s">
        <v>92</v>
      </c>
      <c r="P558" s="165">
        <f>IF(P557/B543=0,"",P557/B543)</f>
        <v>0.75471698113207553</v>
      </c>
      <c r="Q558" s="117">
        <f>IF(P557/Q557=0,"",P557/Q557)</f>
        <v>0.93023255813953487</v>
      </c>
      <c r="R558" s="118" t="s">
        <v>93</v>
      </c>
    </row>
    <row r="559" spans="1:20" ht="15.75" customHeight="1" x14ac:dyDescent="0.25">
      <c r="A559" s="84">
        <v>2202</v>
      </c>
      <c r="B559" s="87"/>
      <c r="C559" s="87"/>
      <c r="D559" s="87"/>
      <c r="E559" s="87"/>
      <c r="F559" s="87"/>
      <c r="G559" s="87"/>
      <c r="H559" s="87"/>
      <c r="I559" s="87"/>
      <c r="J559" s="87"/>
      <c r="K559" s="129"/>
      <c r="L559" s="243"/>
      <c r="M559" s="244"/>
      <c r="N559" s="245"/>
      <c r="O559" s="120"/>
      <c r="P559" s="121"/>
      <c r="Q559" s="121"/>
      <c r="R559" s="122"/>
    </row>
    <row r="560" spans="1:20" ht="18" customHeight="1" x14ac:dyDescent="0.25">
      <c r="A560" s="46"/>
      <c r="B560" s="296" t="s">
        <v>111</v>
      </c>
      <c r="C560" s="296"/>
      <c r="D560" s="296"/>
      <c r="E560" s="296"/>
      <c r="F560" s="296"/>
      <c r="G560" s="296"/>
      <c r="H560" s="296"/>
      <c r="I560" s="296"/>
      <c r="J560" s="296"/>
      <c r="K560" s="123">
        <f>SUM(K543:K556)</f>
        <v>86</v>
      </c>
      <c r="L560" s="124">
        <f>IF(K551=0,"",K551/B543)</f>
        <v>0.54716981132075471</v>
      </c>
      <c r="M560" s="124">
        <f>IF(K560=0,"",K560/B543)</f>
        <v>0.81132075471698117</v>
      </c>
      <c r="N560" s="124">
        <f>IF(K551=0,"",M560-L560)</f>
        <v>0.26415094339622647</v>
      </c>
      <c r="O560" s="1"/>
      <c r="P560" s="2"/>
      <c r="Q560" s="36"/>
      <c r="R560" s="1"/>
    </row>
    <row r="561" spans="1:20" ht="12.75" customHeight="1" x14ac:dyDescent="0.2"/>
    <row r="562" spans="1:20" ht="12.75" customHeight="1" x14ac:dyDescent="0.2">
      <c r="L562" s="1"/>
      <c r="M562" s="1"/>
      <c r="O562" s="1"/>
    </row>
    <row r="563" spans="1:20" ht="26.25" customHeight="1" x14ac:dyDescent="0.4">
      <c r="B563" s="342" t="s">
        <v>101</v>
      </c>
      <c r="C563" s="342"/>
      <c r="D563" s="342"/>
      <c r="E563" s="342"/>
      <c r="F563" s="342"/>
      <c r="G563" s="342"/>
      <c r="H563" s="342"/>
      <c r="I563" s="342"/>
      <c r="J563" s="342"/>
      <c r="K563" s="208" t="s">
        <v>98</v>
      </c>
      <c r="L563" s="1"/>
      <c r="M563" s="1"/>
      <c r="N563" s="2"/>
      <c r="O563" s="1"/>
      <c r="P563" s="2"/>
      <c r="Q563" s="2"/>
      <c r="R563" s="2"/>
    </row>
    <row r="564" spans="1:20" ht="20.25" customHeight="1" x14ac:dyDescent="0.2">
      <c r="A564" s="316" t="s">
        <v>18</v>
      </c>
      <c r="B564" s="318" t="s">
        <v>102</v>
      </c>
      <c r="C564" s="319"/>
      <c r="D564" s="319"/>
      <c r="E564" s="319"/>
      <c r="F564" s="319"/>
      <c r="G564" s="319"/>
      <c r="H564" s="319"/>
      <c r="I564" s="319"/>
      <c r="J564" s="335"/>
      <c r="K564" s="327" t="s">
        <v>19</v>
      </c>
      <c r="L564" s="323" t="s">
        <v>11</v>
      </c>
      <c r="M564" s="323" t="s">
        <v>12</v>
      </c>
      <c r="N564" s="325" t="s">
        <v>13</v>
      </c>
      <c r="O564" s="323" t="s">
        <v>14</v>
      </c>
      <c r="P564" s="324" t="s">
        <v>15</v>
      </c>
      <c r="Q564" s="324" t="s">
        <v>16</v>
      </c>
      <c r="R564" s="323" t="s">
        <v>103</v>
      </c>
    </row>
    <row r="565" spans="1:20" ht="15.75" customHeight="1" x14ac:dyDescent="0.25">
      <c r="A565" s="317"/>
      <c r="B565" s="84" t="s">
        <v>104</v>
      </c>
      <c r="C565" s="84" t="s">
        <v>105</v>
      </c>
      <c r="D565" s="84" t="s">
        <v>106</v>
      </c>
      <c r="E565" s="84" t="s">
        <v>107</v>
      </c>
      <c r="F565" s="84" t="s">
        <v>108</v>
      </c>
      <c r="G565" s="84" t="s">
        <v>109</v>
      </c>
      <c r="H565" s="84" t="s">
        <v>110</v>
      </c>
      <c r="I565" s="84" t="s">
        <v>73</v>
      </c>
      <c r="J565" s="84" t="s">
        <v>74</v>
      </c>
      <c r="K565" s="322"/>
      <c r="L565" s="317"/>
      <c r="M565" s="317"/>
      <c r="N565" s="317"/>
      <c r="O565" s="317"/>
      <c r="P565" s="317"/>
      <c r="Q565" s="317"/>
      <c r="R565" s="317"/>
    </row>
    <row r="566" spans="1:20" ht="15.75" customHeight="1" x14ac:dyDescent="0.25">
      <c r="A566" s="84">
        <v>1501</v>
      </c>
      <c r="B566" s="87">
        <v>100</v>
      </c>
      <c r="C566" s="87"/>
      <c r="D566" s="87"/>
      <c r="E566" s="87"/>
      <c r="F566" s="87"/>
      <c r="G566" s="87"/>
      <c r="H566" s="87"/>
      <c r="I566" s="87"/>
      <c r="J566" s="87"/>
      <c r="K566" s="129"/>
      <c r="L566" s="238"/>
      <c r="M566" s="239"/>
      <c r="N566" s="240"/>
      <c r="O566" s="254"/>
      <c r="P566" s="92">
        <f>B566</f>
        <v>100</v>
      </c>
      <c r="Q566" s="255"/>
      <c r="R566" s="254"/>
    </row>
    <row r="567" spans="1:20" ht="15.75" customHeight="1" x14ac:dyDescent="0.25">
      <c r="A567" s="84">
        <v>1502</v>
      </c>
      <c r="B567" s="87"/>
      <c r="C567" s="87">
        <v>89</v>
      </c>
      <c r="D567" s="87"/>
      <c r="E567" s="87"/>
      <c r="F567" s="87"/>
      <c r="G567" s="87"/>
      <c r="H567" s="87"/>
      <c r="I567" s="87"/>
      <c r="J567" s="87"/>
      <c r="K567" s="129"/>
      <c r="L567" s="241"/>
      <c r="M567" s="101"/>
      <c r="N567" s="242"/>
      <c r="O567" s="96">
        <f>IF(C567=0,"",C567/B566)</f>
        <v>0.89</v>
      </c>
      <c r="P567" s="97">
        <v>89</v>
      </c>
      <c r="Q567" s="256">
        <f t="shared" ref="Q567:Q574" si="80">IF(P567=0,"",P567/P566)</f>
        <v>0.89</v>
      </c>
      <c r="R567" s="256">
        <f t="shared" ref="R567:R574" si="81">IF(P567=0,"",100%-Q567)</f>
        <v>0.10999999999999999</v>
      </c>
    </row>
    <row r="568" spans="1:20" ht="15.75" customHeight="1" x14ac:dyDescent="0.25">
      <c r="A568" s="84">
        <v>1601</v>
      </c>
      <c r="B568" s="87"/>
      <c r="C568" s="87"/>
      <c r="D568" s="87">
        <v>84</v>
      </c>
      <c r="E568" s="87"/>
      <c r="F568" s="87"/>
      <c r="G568" s="87"/>
      <c r="H568" s="87"/>
      <c r="I568" s="87"/>
      <c r="J568" s="87"/>
      <c r="K568" s="129"/>
      <c r="L568" s="241"/>
      <c r="M568" s="101"/>
      <c r="N568" s="242"/>
      <c r="O568" s="96">
        <f>IF(D568=0,"",D568/C567)</f>
        <v>0.9438202247191011</v>
      </c>
      <c r="P568" s="97">
        <v>85</v>
      </c>
      <c r="Q568" s="256">
        <f t="shared" si="80"/>
        <v>0.9550561797752809</v>
      </c>
      <c r="R568" s="256">
        <f t="shared" si="81"/>
        <v>4.49438202247191E-2</v>
      </c>
      <c r="T568" s="14">
        <f>P568/P566</f>
        <v>0.85</v>
      </c>
    </row>
    <row r="569" spans="1:20" ht="15.75" customHeight="1" x14ac:dyDescent="0.25">
      <c r="A569" s="84">
        <v>1602</v>
      </c>
      <c r="B569" s="87"/>
      <c r="C569" s="87"/>
      <c r="D569" s="87"/>
      <c r="E569" s="87">
        <v>74</v>
      </c>
      <c r="F569" s="87"/>
      <c r="G569" s="87"/>
      <c r="H569" s="87"/>
      <c r="I569" s="87"/>
      <c r="J569" s="87"/>
      <c r="K569" s="129"/>
      <c r="L569" s="241"/>
      <c r="M569" s="101"/>
      <c r="N569" s="242"/>
      <c r="O569" s="96">
        <f>IF(E569=0,"",E569/D568)</f>
        <v>0.88095238095238093</v>
      </c>
      <c r="P569" s="97">
        <v>83</v>
      </c>
      <c r="Q569" s="256">
        <f t="shared" si="80"/>
        <v>0.97647058823529409</v>
      </c>
      <c r="R569" s="256">
        <f t="shared" si="81"/>
        <v>2.352941176470591E-2</v>
      </c>
    </row>
    <row r="570" spans="1:20" ht="15.75" customHeight="1" x14ac:dyDescent="0.25">
      <c r="A570" s="84">
        <v>1701</v>
      </c>
      <c r="B570" s="87"/>
      <c r="C570" s="87"/>
      <c r="D570" s="87"/>
      <c r="E570" s="87"/>
      <c r="F570" s="87">
        <v>70</v>
      </c>
      <c r="G570" s="87"/>
      <c r="H570" s="87"/>
      <c r="I570" s="87"/>
      <c r="J570" s="87"/>
      <c r="K570" s="129"/>
      <c r="L570" s="241"/>
      <c r="M570" s="101"/>
      <c r="N570" s="242"/>
      <c r="O570" s="96">
        <f>IF(F570=0,"",F570/E569)</f>
        <v>0.94594594594594594</v>
      </c>
      <c r="P570" s="97">
        <v>78</v>
      </c>
      <c r="Q570" s="256">
        <f t="shared" si="80"/>
        <v>0.93975903614457834</v>
      </c>
      <c r="R570" s="256">
        <f t="shared" si="81"/>
        <v>6.0240963855421659E-2</v>
      </c>
    </row>
    <row r="571" spans="1:20" ht="15.75" customHeight="1" x14ac:dyDescent="0.25">
      <c r="A571" s="84">
        <v>1702</v>
      </c>
      <c r="B571" s="87"/>
      <c r="C571" s="87"/>
      <c r="D571" s="87"/>
      <c r="E571" s="87"/>
      <c r="F571" s="87"/>
      <c r="G571" s="87">
        <v>67</v>
      </c>
      <c r="H571" s="87"/>
      <c r="I571" s="87"/>
      <c r="J571" s="87"/>
      <c r="K571" s="129"/>
      <c r="L571" s="241"/>
      <c r="M571" s="101"/>
      <c r="N571" s="242"/>
      <c r="O571" s="96">
        <f>IF(G571=0,"",G571/F570)</f>
        <v>0.95714285714285718</v>
      </c>
      <c r="P571" s="97">
        <v>72</v>
      </c>
      <c r="Q571" s="256">
        <f t="shared" si="80"/>
        <v>0.92307692307692313</v>
      </c>
      <c r="R571" s="256">
        <f t="shared" si="81"/>
        <v>7.6923076923076872E-2</v>
      </c>
    </row>
    <row r="572" spans="1:20" ht="15.75" customHeight="1" x14ac:dyDescent="0.25">
      <c r="A572" s="84">
        <v>1801</v>
      </c>
      <c r="B572" s="87"/>
      <c r="C572" s="87"/>
      <c r="D572" s="87"/>
      <c r="E572" s="87"/>
      <c r="F572" s="87"/>
      <c r="G572" s="87"/>
      <c r="H572" s="87">
        <v>63</v>
      </c>
      <c r="I572" s="87"/>
      <c r="J572" s="87"/>
      <c r="K572" s="129"/>
      <c r="L572" s="241"/>
      <c r="M572" s="101"/>
      <c r="N572" s="242"/>
      <c r="O572" s="96">
        <f>IF(H572=0,"",H572/G571)</f>
        <v>0.94029850746268662</v>
      </c>
      <c r="P572" s="97">
        <v>70</v>
      </c>
      <c r="Q572" s="256">
        <f t="shared" si="80"/>
        <v>0.97222222222222221</v>
      </c>
      <c r="R572" s="256">
        <f t="shared" si="81"/>
        <v>2.777777777777779E-2</v>
      </c>
    </row>
    <row r="573" spans="1:20" ht="15.75" customHeight="1" x14ac:dyDescent="0.25">
      <c r="A573" s="84">
        <v>1802</v>
      </c>
      <c r="B573" s="87"/>
      <c r="C573" s="87"/>
      <c r="D573" s="87"/>
      <c r="E573" s="87"/>
      <c r="F573" s="87"/>
      <c r="G573" s="87"/>
      <c r="H573" s="87"/>
      <c r="I573" s="87">
        <v>56</v>
      </c>
      <c r="J573" s="87"/>
      <c r="K573" s="129"/>
      <c r="L573" s="241"/>
      <c r="M573" s="101"/>
      <c r="N573" s="242"/>
      <c r="O573" s="96">
        <f>IF(I573=0,"",I573/H572)</f>
        <v>0.88888888888888884</v>
      </c>
      <c r="P573" s="97">
        <v>69</v>
      </c>
      <c r="Q573" s="256">
        <f t="shared" si="80"/>
        <v>0.98571428571428577</v>
      </c>
      <c r="R573" s="256">
        <f t="shared" si="81"/>
        <v>1.4285714285714235E-2</v>
      </c>
    </row>
    <row r="574" spans="1:20" ht="15.75" customHeight="1" x14ac:dyDescent="0.25">
      <c r="A574" s="84">
        <v>1901</v>
      </c>
      <c r="B574" s="87"/>
      <c r="C574" s="87"/>
      <c r="D574" s="87"/>
      <c r="E574" s="87"/>
      <c r="F574" s="87"/>
      <c r="G574" s="87"/>
      <c r="H574" s="87"/>
      <c r="I574" s="87"/>
      <c r="J574" s="87">
        <v>56</v>
      </c>
      <c r="K574" s="129">
        <v>38</v>
      </c>
      <c r="L574" s="241"/>
      <c r="M574" s="101"/>
      <c r="N574" s="242"/>
      <c r="O574" s="126">
        <f>IF(J574=0,"",J574/I573)</f>
        <v>1</v>
      </c>
      <c r="P574" s="97">
        <v>69</v>
      </c>
      <c r="Q574" s="126">
        <f t="shared" si="80"/>
        <v>1</v>
      </c>
      <c r="R574" s="126">
        <f t="shared" si="81"/>
        <v>0</v>
      </c>
    </row>
    <row r="575" spans="1:20" ht="15.75" customHeight="1" x14ac:dyDescent="0.25">
      <c r="A575" s="84">
        <v>1902</v>
      </c>
      <c r="B575" s="87"/>
      <c r="C575" s="87"/>
      <c r="D575" s="87"/>
      <c r="E575" s="87"/>
      <c r="F575" s="87"/>
      <c r="G575" s="87"/>
      <c r="H575" s="87"/>
      <c r="I575" s="87"/>
      <c r="J575" s="87">
        <v>20</v>
      </c>
      <c r="K575" s="129">
        <v>16</v>
      </c>
      <c r="L575" s="241"/>
      <c r="M575" s="101"/>
      <c r="N575" s="232"/>
      <c r="O575" s="101"/>
      <c r="P575" s="97">
        <v>29</v>
      </c>
      <c r="Q575" s="101"/>
      <c r="R575" s="263"/>
    </row>
    <row r="576" spans="1:20" ht="15.75" customHeight="1" x14ac:dyDescent="0.25">
      <c r="A576" s="84">
        <v>2001</v>
      </c>
      <c r="B576" s="87"/>
      <c r="C576" s="87"/>
      <c r="D576" s="87"/>
      <c r="E576" s="87"/>
      <c r="F576" s="87"/>
      <c r="G576" s="87"/>
      <c r="H576" s="87"/>
      <c r="I576" s="87"/>
      <c r="J576" s="87">
        <v>13</v>
      </c>
      <c r="K576" s="129">
        <v>13</v>
      </c>
      <c r="L576" s="241"/>
      <c r="M576" s="101"/>
      <c r="N576" s="232"/>
      <c r="O576" s="205"/>
      <c r="P576" s="106">
        <v>13</v>
      </c>
      <c r="Q576" s="261"/>
      <c r="R576" s="205"/>
    </row>
    <row r="577" spans="1:19" ht="15.75" customHeight="1" x14ac:dyDescent="0.25">
      <c r="A577" s="84">
        <v>2002</v>
      </c>
      <c r="B577" s="87"/>
      <c r="C577" s="87"/>
      <c r="D577" s="87"/>
      <c r="E577" s="87"/>
      <c r="F577" s="87"/>
      <c r="G577" s="87"/>
      <c r="H577" s="87"/>
      <c r="I577" s="87"/>
      <c r="J577" s="87"/>
      <c r="K577" s="129"/>
      <c r="L577" s="241"/>
      <c r="M577" s="101"/>
      <c r="N577" s="232"/>
      <c r="O577" s="205"/>
      <c r="P577" s="106"/>
      <c r="Q577" s="261"/>
      <c r="R577" s="205"/>
    </row>
    <row r="578" spans="1:19" ht="15.75" customHeight="1" x14ac:dyDescent="0.25">
      <c r="A578" s="84">
        <v>2101</v>
      </c>
      <c r="B578" s="87"/>
      <c r="C578" s="87"/>
      <c r="D578" s="87"/>
      <c r="E578" s="87"/>
      <c r="F578" s="87"/>
      <c r="G578" s="87"/>
      <c r="H578" s="87"/>
      <c r="I578" s="87"/>
      <c r="J578" s="87"/>
      <c r="K578" s="129"/>
      <c r="L578" s="241"/>
      <c r="M578" s="101"/>
      <c r="N578" s="232"/>
      <c r="O578" s="205"/>
      <c r="P578" s="106"/>
      <c r="Q578" s="261"/>
      <c r="R578" s="205"/>
    </row>
    <row r="579" spans="1:19" ht="15.75" customHeight="1" x14ac:dyDescent="0.25">
      <c r="A579" s="84">
        <v>2102</v>
      </c>
      <c r="B579" s="87"/>
      <c r="C579" s="87"/>
      <c r="D579" s="87"/>
      <c r="E579" s="87"/>
      <c r="F579" s="87"/>
      <c r="G579" s="87"/>
      <c r="H579" s="87"/>
      <c r="I579" s="87"/>
      <c r="J579" s="87"/>
      <c r="K579" s="129"/>
      <c r="L579" s="241"/>
      <c r="M579" s="101"/>
      <c r="N579" s="232"/>
      <c r="O579" s="101"/>
      <c r="P579" s="232"/>
      <c r="Q579" s="262"/>
      <c r="R579" s="205"/>
    </row>
    <row r="580" spans="1:19" ht="15.75" customHeight="1" x14ac:dyDescent="0.25">
      <c r="A580" s="84">
        <v>2201</v>
      </c>
      <c r="B580" s="87"/>
      <c r="C580" s="87"/>
      <c r="D580" s="87"/>
      <c r="E580" s="87"/>
      <c r="F580" s="87"/>
      <c r="G580" s="87"/>
      <c r="H580" s="87"/>
      <c r="I580" s="87"/>
      <c r="J580" s="87"/>
      <c r="K580" s="129"/>
      <c r="L580" s="241"/>
      <c r="M580" s="101"/>
      <c r="N580" s="232"/>
      <c r="O580" s="111" t="s">
        <v>91</v>
      </c>
      <c r="P580" s="164">
        <v>56</v>
      </c>
      <c r="Q580" s="113">
        <f>IF(SUM(K572:K579)=0,"",SUM(K572:K579))</f>
        <v>67</v>
      </c>
      <c r="R580" s="114" t="s">
        <v>19</v>
      </c>
    </row>
    <row r="581" spans="1:19" ht="15.75" customHeight="1" x14ac:dyDescent="0.25">
      <c r="A581" s="84">
        <v>2202</v>
      </c>
      <c r="B581" s="87"/>
      <c r="C581" s="87"/>
      <c r="D581" s="87"/>
      <c r="E581" s="87"/>
      <c r="F581" s="87"/>
      <c r="G581" s="87"/>
      <c r="H581" s="87"/>
      <c r="I581" s="87"/>
      <c r="J581" s="87"/>
      <c r="K581" s="129"/>
      <c r="L581" s="241"/>
      <c r="M581" s="101"/>
      <c r="N581" s="232"/>
      <c r="O581" s="115" t="s">
        <v>92</v>
      </c>
      <c r="P581" s="165">
        <f>IF(P580/B566=0,"",P580/B566)</f>
        <v>0.56000000000000005</v>
      </c>
      <c r="Q581" s="117">
        <f>IF(P580/Q580=0,"",P580/Q580)</f>
        <v>0.83582089552238803</v>
      </c>
      <c r="R581" s="118" t="s">
        <v>93</v>
      </c>
    </row>
    <row r="582" spans="1:19" ht="15.75" customHeight="1" x14ac:dyDescent="0.25">
      <c r="A582" s="84">
        <v>2301</v>
      </c>
      <c r="B582" s="87"/>
      <c r="C582" s="87"/>
      <c r="D582" s="87"/>
      <c r="E582" s="87"/>
      <c r="F582" s="87"/>
      <c r="G582" s="87"/>
      <c r="H582" s="87"/>
      <c r="I582" s="87"/>
      <c r="J582" s="87"/>
      <c r="K582" s="129"/>
      <c r="L582" s="243"/>
      <c r="M582" s="244"/>
      <c r="N582" s="245"/>
      <c r="O582" s="120"/>
      <c r="P582" s="121"/>
      <c r="Q582" s="121"/>
      <c r="R582" s="122"/>
    </row>
    <row r="583" spans="1:19" ht="18" customHeight="1" x14ac:dyDescent="0.25">
      <c r="A583" s="46"/>
      <c r="B583" s="296" t="s">
        <v>111</v>
      </c>
      <c r="C583" s="296"/>
      <c r="D583" s="296"/>
      <c r="E583" s="296"/>
      <c r="F583" s="296"/>
      <c r="G583" s="296"/>
      <c r="H583" s="296"/>
      <c r="I583" s="296"/>
      <c r="J583" s="296"/>
      <c r="K583" s="123">
        <f>SUM(K566:K579)</f>
        <v>67</v>
      </c>
      <c r="L583" s="124">
        <f>IF(K574=0,"",K574/B566)</f>
        <v>0.38</v>
      </c>
      <c r="M583" s="124">
        <f>IF(K583=0,"",K583/B566)</f>
        <v>0.67</v>
      </c>
      <c r="N583" s="124">
        <f>IF(K574=0,"",M583-L583)</f>
        <v>0.29000000000000004</v>
      </c>
      <c r="O583" s="1"/>
      <c r="P583" s="2"/>
      <c r="Q583" s="36"/>
      <c r="R583" s="1"/>
    </row>
    <row r="584" spans="1:19" ht="12.75" customHeight="1" x14ac:dyDescent="0.2"/>
    <row r="585" spans="1:19" ht="12.75" customHeight="1" x14ac:dyDescent="0.2">
      <c r="L585" s="1"/>
      <c r="M585" s="1"/>
      <c r="O585" s="1"/>
    </row>
    <row r="586" spans="1:19" ht="26.25" customHeight="1" x14ac:dyDescent="0.4">
      <c r="B586" s="342" t="s">
        <v>101</v>
      </c>
      <c r="C586" s="342"/>
      <c r="D586" s="342"/>
      <c r="E586" s="342"/>
      <c r="F586" s="342"/>
      <c r="G586" s="342"/>
      <c r="H586" s="342"/>
      <c r="I586" s="342"/>
      <c r="J586" s="342"/>
      <c r="K586" s="208" t="s">
        <v>112</v>
      </c>
      <c r="L586" s="1"/>
      <c r="M586" s="1"/>
      <c r="N586" s="2"/>
      <c r="O586" s="1"/>
      <c r="P586" s="2"/>
      <c r="Q586" s="2"/>
      <c r="R586" s="2"/>
    </row>
    <row r="587" spans="1:19" ht="20.25" customHeight="1" x14ac:dyDescent="0.2">
      <c r="A587" s="316" t="s">
        <v>18</v>
      </c>
      <c r="B587" s="318" t="s">
        <v>102</v>
      </c>
      <c r="C587" s="319"/>
      <c r="D587" s="319"/>
      <c r="E587" s="319"/>
      <c r="F587" s="319"/>
      <c r="G587" s="319"/>
      <c r="H587" s="319"/>
      <c r="I587" s="319"/>
      <c r="J587" s="335"/>
      <c r="K587" s="327" t="s">
        <v>19</v>
      </c>
      <c r="L587" s="323" t="s">
        <v>11</v>
      </c>
      <c r="M587" s="323" t="s">
        <v>12</v>
      </c>
      <c r="N587" s="325" t="s">
        <v>13</v>
      </c>
      <c r="O587" s="323" t="s">
        <v>14</v>
      </c>
      <c r="P587" s="324" t="s">
        <v>15</v>
      </c>
      <c r="Q587" s="324" t="s">
        <v>16</v>
      </c>
      <c r="R587" s="323" t="s">
        <v>103</v>
      </c>
    </row>
    <row r="588" spans="1:19" ht="15.75" customHeight="1" x14ac:dyDescent="0.25">
      <c r="A588" s="317"/>
      <c r="B588" s="84" t="s">
        <v>104</v>
      </c>
      <c r="C588" s="84" t="s">
        <v>105</v>
      </c>
      <c r="D588" s="84" t="s">
        <v>106</v>
      </c>
      <c r="E588" s="84" t="s">
        <v>107</v>
      </c>
      <c r="F588" s="84" t="s">
        <v>108</v>
      </c>
      <c r="G588" s="84" t="s">
        <v>109</v>
      </c>
      <c r="H588" s="84" t="s">
        <v>110</v>
      </c>
      <c r="I588" s="84" t="s">
        <v>73</v>
      </c>
      <c r="J588" s="84" t="s">
        <v>74</v>
      </c>
      <c r="K588" s="322"/>
      <c r="L588" s="317"/>
      <c r="M588" s="317"/>
      <c r="N588" s="317"/>
      <c r="O588" s="317"/>
      <c r="P588" s="317"/>
      <c r="Q588" s="317"/>
      <c r="R588" s="317"/>
    </row>
    <row r="589" spans="1:19" ht="15.75" customHeight="1" x14ac:dyDescent="0.25">
      <c r="A589" s="84">
        <v>1502</v>
      </c>
      <c r="B589" s="87">
        <v>111</v>
      </c>
      <c r="C589" s="87"/>
      <c r="D589" s="87"/>
      <c r="E589" s="87"/>
      <c r="F589" s="87"/>
      <c r="G589" s="87"/>
      <c r="H589" s="87"/>
      <c r="I589" s="87"/>
      <c r="J589" s="87"/>
      <c r="K589" s="129"/>
      <c r="L589" s="238"/>
      <c r="M589" s="239"/>
      <c r="N589" s="240"/>
      <c r="O589" s="254"/>
      <c r="P589" s="92">
        <f>B589</f>
        <v>111</v>
      </c>
      <c r="Q589" s="255"/>
      <c r="R589" s="254"/>
    </row>
    <row r="590" spans="1:19" ht="15.75" customHeight="1" x14ac:dyDescent="0.25">
      <c r="A590" s="84">
        <v>1601</v>
      </c>
      <c r="B590" s="87"/>
      <c r="C590" s="87">
        <v>91</v>
      </c>
      <c r="D590" s="87"/>
      <c r="E590" s="87"/>
      <c r="F590" s="87"/>
      <c r="G590" s="87"/>
      <c r="H590" s="87"/>
      <c r="I590" s="87"/>
      <c r="J590" s="87"/>
      <c r="K590" s="129"/>
      <c r="L590" s="241"/>
      <c r="M590" s="101"/>
      <c r="N590" s="242"/>
      <c r="O590" s="96">
        <f>IF(C590=0,"",C590/B589)</f>
        <v>0.81981981981981977</v>
      </c>
      <c r="P590" s="97">
        <v>91</v>
      </c>
      <c r="Q590" s="256">
        <f t="shared" ref="Q590:Q597" si="82">IF(P590=0,"",P590/P589)</f>
        <v>0.81981981981981977</v>
      </c>
      <c r="R590" s="256">
        <f t="shared" ref="R590:R597" si="83">IF(P590=0,"",100%-Q590)</f>
        <v>0.18018018018018023</v>
      </c>
    </row>
    <row r="591" spans="1:19" ht="15.75" customHeight="1" x14ac:dyDescent="0.25">
      <c r="A591" s="84">
        <v>1602</v>
      </c>
      <c r="B591" s="87"/>
      <c r="C591" s="87"/>
      <c r="D591" s="87">
        <v>79</v>
      </c>
      <c r="E591" s="87"/>
      <c r="F591" s="87"/>
      <c r="G591" s="87"/>
      <c r="H591" s="87"/>
      <c r="I591" s="87"/>
      <c r="J591" s="87"/>
      <c r="K591" s="129"/>
      <c r="L591" s="241"/>
      <c r="M591" s="101"/>
      <c r="N591" s="242"/>
      <c r="O591" s="96">
        <f>IF(D591=0,"",D591/C590)</f>
        <v>0.86813186813186816</v>
      </c>
      <c r="P591" s="97">
        <v>82</v>
      </c>
      <c r="Q591" s="256">
        <f t="shared" si="82"/>
        <v>0.90109890109890112</v>
      </c>
      <c r="R591" s="256">
        <f t="shared" si="83"/>
        <v>9.8901098901098883E-2</v>
      </c>
      <c r="S591" s="14">
        <f>P591/P589</f>
        <v>0.73873873873873874</v>
      </c>
    </row>
    <row r="592" spans="1:19" ht="15.75" customHeight="1" x14ac:dyDescent="0.25">
      <c r="A592" s="84">
        <v>1701</v>
      </c>
      <c r="B592" s="87"/>
      <c r="C592" s="87"/>
      <c r="D592" s="87"/>
      <c r="E592" s="87">
        <v>69</v>
      </c>
      <c r="F592" s="87"/>
      <c r="G592" s="87"/>
      <c r="H592" s="87"/>
      <c r="I592" s="87"/>
      <c r="J592" s="87"/>
      <c r="K592" s="129"/>
      <c r="L592" s="241"/>
      <c r="M592" s="101"/>
      <c r="N592" s="242"/>
      <c r="O592" s="96">
        <f>IF(E592=0,"",E592/D591)</f>
        <v>0.87341772151898733</v>
      </c>
      <c r="P592" s="97">
        <v>76</v>
      </c>
      <c r="Q592" s="256">
        <f t="shared" si="82"/>
        <v>0.92682926829268297</v>
      </c>
      <c r="R592" s="256">
        <f t="shared" si="83"/>
        <v>7.3170731707317027E-2</v>
      </c>
    </row>
    <row r="593" spans="1:18" ht="15.75" customHeight="1" x14ac:dyDescent="0.25">
      <c r="A593" s="84">
        <v>1702</v>
      </c>
      <c r="B593" s="87"/>
      <c r="C593" s="87"/>
      <c r="D593" s="87"/>
      <c r="E593" s="87"/>
      <c r="F593" s="87">
        <v>69</v>
      </c>
      <c r="G593" s="87"/>
      <c r="H593" s="87"/>
      <c r="I593" s="87"/>
      <c r="J593" s="87"/>
      <c r="K593" s="129"/>
      <c r="L593" s="241"/>
      <c r="M593" s="101"/>
      <c r="N593" s="242"/>
      <c r="O593" s="96">
        <f>IF(F593=0,"",F593/E592)</f>
        <v>1</v>
      </c>
      <c r="P593" s="97">
        <v>72</v>
      </c>
      <c r="Q593" s="256">
        <f t="shared" si="82"/>
        <v>0.94736842105263153</v>
      </c>
      <c r="R593" s="256">
        <f t="shared" si="83"/>
        <v>5.2631578947368474E-2</v>
      </c>
    </row>
    <row r="594" spans="1:18" ht="15.75" customHeight="1" x14ac:dyDescent="0.25">
      <c r="A594" s="84">
        <v>1801</v>
      </c>
      <c r="B594" s="87"/>
      <c r="C594" s="87"/>
      <c r="D594" s="87"/>
      <c r="E594" s="87"/>
      <c r="F594" s="87"/>
      <c r="G594" s="87">
        <v>67</v>
      </c>
      <c r="H594" s="87"/>
      <c r="I594" s="87"/>
      <c r="J594" s="87"/>
      <c r="K594" s="129"/>
      <c r="L594" s="241"/>
      <c r="M594" s="101"/>
      <c r="N594" s="242"/>
      <c r="O594" s="96">
        <f>IF(G594=0,"",G594/F593)</f>
        <v>0.97101449275362317</v>
      </c>
      <c r="P594" s="97">
        <v>71</v>
      </c>
      <c r="Q594" s="256">
        <f t="shared" si="82"/>
        <v>0.98611111111111116</v>
      </c>
      <c r="R594" s="256">
        <f t="shared" si="83"/>
        <v>1.388888888888884E-2</v>
      </c>
    </row>
    <row r="595" spans="1:18" ht="15.75" customHeight="1" x14ac:dyDescent="0.25">
      <c r="A595" s="84">
        <v>1802</v>
      </c>
      <c r="B595" s="87"/>
      <c r="C595" s="87"/>
      <c r="D595" s="87"/>
      <c r="E595" s="87"/>
      <c r="F595" s="87"/>
      <c r="G595" s="87"/>
      <c r="H595" s="87">
        <v>65</v>
      </c>
      <c r="I595" s="87"/>
      <c r="J595" s="87"/>
      <c r="K595" s="129"/>
      <c r="L595" s="241"/>
      <c r="M595" s="101"/>
      <c r="N595" s="242"/>
      <c r="O595" s="96">
        <f>IF(H595=0,"",H595/G594)</f>
        <v>0.97014925373134331</v>
      </c>
      <c r="P595" s="97">
        <v>71</v>
      </c>
      <c r="Q595" s="256">
        <f t="shared" si="82"/>
        <v>1</v>
      </c>
      <c r="R595" s="256">
        <f t="shared" si="83"/>
        <v>0</v>
      </c>
    </row>
    <row r="596" spans="1:18" ht="15.75" customHeight="1" x14ac:dyDescent="0.25">
      <c r="A596" s="84">
        <v>1901</v>
      </c>
      <c r="B596" s="87"/>
      <c r="C596" s="87"/>
      <c r="D596" s="87"/>
      <c r="E596" s="87"/>
      <c r="F596" s="87"/>
      <c r="G596" s="87"/>
      <c r="H596" s="87"/>
      <c r="I596" s="87">
        <v>60</v>
      </c>
      <c r="J596" s="87"/>
      <c r="K596" s="129"/>
      <c r="L596" s="241"/>
      <c r="M596" s="101"/>
      <c r="N596" s="242"/>
      <c r="O596" s="96">
        <f>IF(I596=0,"",I596/H595)</f>
        <v>0.92307692307692313</v>
      </c>
      <c r="P596" s="97">
        <v>70</v>
      </c>
      <c r="Q596" s="256">
        <f t="shared" si="82"/>
        <v>0.9859154929577465</v>
      </c>
      <c r="R596" s="256">
        <f t="shared" si="83"/>
        <v>1.4084507042253502E-2</v>
      </c>
    </row>
    <row r="597" spans="1:18" ht="15.75" customHeight="1" x14ac:dyDescent="0.25">
      <c r="A597" s="84">
        <v>1902</v>
      </c>
      <c r="B597" s="87"/>
      <c r="C597" s="87"/>
      <c r="D597" s="87"/>
      <c r="E597" s="87"/>
      <c r="F597" s="87"/>
      <c r="G597" s="87"/>
      <c r="H597" s="87"/>
      <c r="I597" s="87"/>
      <c r="J597" s="87">
        <v>59</v>
      </c>
      <c r="K597" s="129">
        <v>49</v>
      </c>
      <c r="L597" s="241"/>
      <c r="M597" s="101"/>
      <c r="N597" s="242"/>
      <c r="O597" s="126">
        <f>IF(J597=0,"",J597/I596)</f>
        <v>0.98333333333333328</v>
      </c>
      <c r="P597" s="97">
        <v>70</v>
      </c>
      <c r="Q597" s="126">
        <f t="shared" si="82"/>
        <v>1</v>
      </c>
      <c r="R597" s="126">
        <f t="shared" si="83"/>
        <v>0</v>
      </c>
    </row>
    <row r="598" spans="1:18" ht="15.75" customHeight="1" x14ac:dyDescent="0.25">
      <c r="A598" s="84">
        <v>2001</v>
      </c>
      <c r="B598" s="87"/>
      <c r="C598" s="87"/>
      <c r="D598" s="87"/>
      <c r="E598" s="87"/>
      <c r="F598" s="87"/>
      <c r="G598" s="87"/>
      <c r="H598" s="87"/>
      <c r="I598" s="87"/>
      <c r="J598" s="87">
        <v>20</v>
      </c>
      <c r="K598" s="129">
        <v>19</v>
      </c>
      <c r="L598" s="241"/>
      <c r="M598" s="101"/>
      <c r="N598" s="232"/>
      <c r="O598" s="101"/>
      <c r="P598" s="97">
        <v>20</v>
      </c>
      <c r="Q598" s="101"/>
      <c r="R598" s="263"/>
    </row>
    <row r="599" spans="1:18" ht="15.75" customHeight="1" x14ac:dyDescent="0.25">
      <c r="A599" s="84">
        <v>2002</v>
      </c>
      <c r="B599" s="87"/>
      <c r="C599" s="87"/>
      <c r="D599" s="87"/>
      <c r="E599" s="87"/>
      <c r="F599" s="87"/>
      <c r="G599" s="87"/>
      <c r="H599" s="87"/>
      <c r="I599" s="87"/>
      <c r="J599" s="87"/>
      <c r="K599" s="129"/>
      <c r="L599" s="241"/>
      <c r="M599" s="101"/>
      <c r="N599" s="232"/>
      <c r="O599" s="205"/>
      <c r="P599" s="106"/>
      <c r="Q599" s="261"/>
      <c r="R599" s="205"/>
    </row>
    <row r="600" spans="1:18" ht="15.75" customHeight="1" x14ac:dyDescent="0.25">
      <c r="A600" s="84">
        <v>2101</v>
      </c>
      <c r="B600" s="87"/>
      <c r="C600" s="87"/>
      <c r="D600" s="87"/>
      <c r="E600" s="87"/>
      <c r="F600" s="87"/>
      <c r="G600" s="87"/>
      <c r="H600" s="87"/>
      <c r="I600" s="87"/>
      <c r="J600" s="87"/>
      <c r="K600" s="129"/>
      <c r="L600" s="241"/>
      <c r="M600" s="101"/>
      <c r="N600" s="232"/>
      <c r="O600" s="205"/>
      <c r="P600" s="106"/>
      <c r="Q600" s="261"/>
      <c r="R600" s="205"/>
    </row>
    <row r="601" spans="1:18" ht="15.75" customHeight="1" x14ac:dyDescent="0.25">
      <c r="A601" s="84">
        <v>2102</v>
      </c>
      <c r="B601" s="87"/>
      <c r="C601" s="87"/>
      <c r="D601" s="87"/>
      <c r="E601" s="87"/>
      <c r="F601" s="87"/>
      <c r="G601" s="87"/>
      <c r="H601" s="87"/>
      <c r="I601" s="87"/>
      <c r="J601" s="87"/>
      <c r="K601" s="129"/>
      <c r="L601" s="241"/>
      <c r="M601" s="101"/>
      <c r="N601" s="232"/>
      <c r="O601" s="205"/>
      <c r="P601" s="106"/>
      <c r="Q601" s="261"/>
      <c r="R601" s="205"/>
    </row>
    <row r="602" spans="1:18" ht="15.75" customHeight="1" x14ac:dyDescent="0.25">
      <c r="A602" s="84">
        <v>2201</v>
      </c>
      <c r="B602" s="87"/>
      <c r="C602" s="87"/>
      <c r="D602" s="87"/>
      <c r="E602" s="87"/>
      <c r="F602" s="87"/>
      <c r="G602" s="87"/>
      <c r="H602" s="87"/>
      <c r="I602" s="87"/>
      <c r="J602" s="87"/>
      <c r="K602" s="129"/>
      <c r="L602" s="241"/>
      <c r="M602" s="101"/>
      <c r="N602" s="232"/>
      <c r="O602" s="101"/>
      <c r="P602" s="232"/>
      <c r="Q602" s="262"/>
      <c r="R602" s="205"/>
    </row>
    <row r="603" spans="1:18" ht="15.75" customHeight="1" x14ac:dyDescent="0.25">
      <c r="A603" s="84">
        <v>2202</v>
      </c>
      <c r="B603" s="87"/>
      <c r="C603" s="87"/>
      <c r="D603" s="87"/>
      <c r="E603" s="87"/>
      <c r="F603" s="87"/>
      <c r="G603" s="87"/>
      <c r="H603" s="87"/>
      <c r="I603" s="87"/>
      <c r="J603" s="87"/>
      <c r="K603" s="129"/>
      <c r="L603" s="241"/>
      <c r="M603" s="101"/>
      <c r="N603" s="232"/>
      <c r="O603" s="111" t="s">
        <v>91</v>
      </c>
      <c r="P603" s="164">
        <v>64</v>
      </c>
      <c r="Q603" s="113">
        <f>IF(SUM(K595:K602)=0,"",SUM(K595:K602))</f>
        <v>68</v>
      </c>
      <c r="R603" s="114" t="s">
        <v>19</v>
      </c>
    </row>
    <row r="604" spans="1:18" ht="15.75" customHeight="1" x14ac:dyDescent="0.25">
      <c r="A604" s="84">
        <v>2301</v>
      </c>
      <c r="B604" s="87"/>
      <c r="C604" s="87"/>
      <c r="D604" s="87"/>
      <c r="E604" s="87"/>
      <c r="F604" s="87"/>
      <c r="G604" s="87"/>
      <c r="H604" s="87"/>
      <c r="I604" s="87"/>
      <c r="J604" s="87"/>
      <c r="K604" s="129"/>
      <c r="L604" s="241"/>
      <c r="M604" s="101"/>
      <c r="N604" s="232"/>
      <c r="O604" s="115" t="s">
        <v>92</v>
      </c>
      <c r="P604" s="165">
        <f>IF(P603/B589=0,"",P603/B589)</f>
        <v>0.57657657657657657</v>
      </c>
      <c r="Q604" s="117">
        <f>IF(P603/Q603=0,"",P603/Q603)</f>
        <v>0.94117647058823528</v>
      </c>
      <c r="R604" s="118" t="s">
        <v>93</v>
      </c>
    </row>
    <row r="605" spans="1:18" ht="15.75" customHeight="1" x14ac:dyDescent="0.25">
      <c r="A605" s="84">
        <v>2302</v>
      </c>
      <c r="B605" s="87"/>
      <c r="C605" s="87"/>
      <c r="D605" s="87"/>
      <c r="E605" s="87"/>
      <c r="F605" s="87"/>
      <c r="G605" s="87"/>
      <c r="H605" s="87"/>
      <c r="I605" s="87"/>
      <c r="J605" s="87"/>
      <c r="K605" s="129"/>
      <c r="L605" s="243"/>
      <c r="M605" s="244"/>
      <c r="N605" s="245"/>
      <c r="O605" s="120"/>
      <c r="P605" s="121"/>
      <c r="Q605" s="121"/>
      <c r="R605" s="122"/>
    </row>
    <row r="606" spans="1:18" ht="18" customHeight="1" x14ac:dyDescent="0.25">
      <c r="A606" s="46"/>
      <c r="B606" s="296" t="s">
        <v>111</v>
      </c>
      <c r="C606" s="296"/>
      <c r="D606" s="296"/>
      <c r="E606" s="296"/>
      <c r="F606" s="296"/>
      <c r="G606" s="296"/>
      <c r="H606" s="296"/>
      <c r="I606" s="296"/>
      <c r="J606" s="296"/>
      <c r="K606" s="123">
        <f>SUM(K589:K602)</f>
        <v>68</v>
      </c>
      <c r="L606" s="124">
        <f>IF(K597=0,"",K597/B589)</f>
        <v>0.44144144144144143</v>
      </c>
      <c r="M606" s="124">
        <f>IF(K606=0,"",K606/B589)</f>
        <v>0.61261261261261257</v>
      </c>
      <c r="N606" s="124">
        <f>IF(K597=0,"",M606-L606)</f>
        <v>0.17117117117117114</v>
      </c>
      <c r="O606" s="1"/>
      <c r="P606" s="2"/>
      <c r="Q606" s="36"/>
      <c r="R606" s="1"/>
    </row>
    <row r="607" spans="1:18" ht="12.75" customHeight="1" x14ac:dyDescent="0.2">
      <c r="L607" s="1"/>
      <c r="M607" s="1"/>
      <c r="O607" s="1"/>
    </row>
    <row r="608" spans="1:18" ht="12.75" customHeight="1" x14ac:dyDescent="0.2">
      <c r="L608" s="1"/>
      <c r="M608" s="1"/>
      <c r="O608" s="1"/>
    </row>
    <row r="609" spans="1:19" ht="26.25" customHeight="1" x14ac:dyDescent="0.4">
      <c r="B609" s="342" t="s">
        <v>101</v>
      </c>
      <c r="C609" s="342"/>
      <c r="D609" s="342"/>
      <c r="E609" s="342"/>
      <c r="F609" s="342"/>
      <c r="G609" s="342"/>
      <c r="H609" s="342"/>
      <c r="I609" s="342"/>
      <c r="J609" s="342"/>
      <c r="K609" s="208" t="s">
        <v>113</v>
      </c>
      <c r="L609" s="1"/>
      <c r="M609" s="1"/>
      <c r="N609" s="2"/>
      <c r="O609" s="1"/>
      <c r="P609" s="2"/>
      <c r="Q609" s="2"/>
      <c r="R609" s="2"/>
    </row>
    <row r="610" spans="1:19" ht="20.25" customHeight="1" x14ac:dyDescent="0.2">
      <c r="A610" s="316" t="s">
        <v>18</v>
      </c>
      <c r="B610" s="318" t="s">
        <v>102</v>
      </c>
      <c r="C610" s="319"/>
      <c r="D610" s="319"/>
      <c r="E610" s="319"/>
      <c r="F610" s="319"/>
      <c r="G610" s="319"/>
      <c r="H610" s="319"/>
      <c r="I610" s="319"/>
      <c r="J610" s="335"/>
      <c r="K610" s="327" t="s">
        <v>19</v>
      </c>
      <c r="L610" s="323" t="s">
        <v>11</v>
      </c>
      <c r="M610" s="323" t="s">
        <v>12</v>
      </c>
      <c r="N610" s="325" t="s">
        <v>13</v>
      </c>
      <c r="O610" s="323" t="s">
        <v>14</v>
      </c>
      <c r="P610" s="324" t="s">
        <v>15</v>
      </c>
      <c r="Q610" s="324" t="s">
        <v>16</v>
      </c>
      <c r="R610" s="323" t="s">
        <v>103</v>
      </c>
    </row>
    <row r="611" spans="1:19" ht="15.75" customHeight="1" x14ac:dyDescent="0.25">
      <c r="A611" s="317"/>
      <c r="B611" s="84" t="s">
        <v>104</v>
      </c>
      <c r="C611" s="84" t="s">
        <v>105</v>
      </c>
      <c r="D611" s="84" t="s">
        <v>106</v>
      </c>
      <c r="E611" s="84" t="s">
        <v>107</v>
      </c>
      <c r="F611" s="84" t="s">
        <v>108</v>
      </c>
      <c r="G611" s="84" t="s">
        <v>109</v>
      </c>
      <c r="H611" s="84" t="s">
        <v>110</v>
      </c>
      <c r="I611" s="84" t="s">
        <v>73</v>
      </c>
      <c r="J611" s="84" t="s">
        <v>74</v>
      </c>
      <c r="K611" s="322"/>
      <c r="L611" s="317"/>
      <c r="M611" s="317"/>
      <c r="N611" s="317"/>
      <c r="O611" s="317"/>
      <c r="P611" s="317"/>
      <c r="Q611" s="317"/>
      <c r="R611" s="317"/>
    </row>
    <row r="612" spans="1:19" ht="15.75" customHeight="1" x14ac:dyDescent="0.25">
      <c r="A612" s="84">
        <v>1601</v>
      </c>
      <c r="B612" s="87">
        <v>91</v>
      </c>
      <c r="C612" s="87"/>
      <c r="D612" s="87"/>
      <c r="E612" s="87"/>
      <c r="F612" s="87"/>
      <c r="G612" s="87"/>
      <c r="H612" s="87"/>
      <c r="I612" s="87"/>
      <c r="J612" s="87"/>
      <c r="K612" s="129"/>
      <c r="L612" s="238"/>
      <c r="M612" s="239"/>
      <c r="N612" s="240"/>
      <c r="O612" s="254"/>
      <c r="P612" s="92">
        <f>B612</f>
        <v>91</v>
      </c>
      <c r="Q612" s="255"/>
      <c r="R612" s="254"/>
    </row>
    <row r="613" spans="1:19" ht="15.75" customHeight="1" x14ac:dyDescent="0.25">
      <c r="A613" s="84">
        <v>1602</v>
      </c>
      <c r="B613" s="87"/>
      <c r="C613" s="87">
        <v>75</v>
      </c>
      <c r="D613" s="87"/>
      <c r="E613" s="87"/>
      <c r="F613" s="87"/>
      <c r="G613" s="87"/>
      <c r="H613" s="87"/>
      <c r="I613" s="87"/>
      <c r="J613" s="87"/>
      <c r="K613" s="129"/>
      <c r="L613" s="241"/>
      <c r="M613" s="101"/>
      <c r="N613" s="242"/>
      <c r="O613" s="96">
        <f>IF(C613=0,"",C613/B612)</f>
        <v>0.82417582417582413</v>
      </c>
      <c r="P613" s="97">
        <v>75</v>
      </c>
      <c r="Q613" s="256">
        <f t="shared" ref="Q613:Q620" si="84">IF(P613=0,"",P613/P612)</f>
        <v>0.82417582417582413</v>
      </c>
      <c r="R613" s="256">
        <f t="shared" ref="R613:R620" si="85">IF(P613=0,"",100%-Q613)</f>
        <v>0.17582417582417587</v>
      </c>
    </row>
    <row r="614" spans="1:19" ht="15.75" customHeight="1" x14ac:dyDescent="0.25">
      <c r="A614" s="84">
        <v>1701</v>
      </c>
      <c r="B614" s="87"/>
      <c r="C614" s="87"/>
      <c r="D614" s="87">
        <v>73</v>
      </c>
      <c r="E614" s="87"/>
      <c r="F614" s="87"/>
      <c r="G614" s="87"/>
      <c r="H614" s="87"/>
      <c r="I614" s="87"/>
      <c r="J614" s="87"/>
      <c r="K614" s="129"/>
      <c r="L614" s="241"/>
      <c r="M614" s="101"/>
      <c r="N614" s="242"/>
      <c r="O614" s="96">
        <f>IF(D614=0,"",D614/C613)</f>
        <v>0.97333333333333338</v>
      </c>
      <c r="P614" s="97">
        <v>73</v>
      </c>
      <c r="Q614" s="256">
        <f t="shared" si="84"/>
        <v>0.97333333333333338</v>
      </c>
      <c r="R614" s="256">
        <f t="shared" si="85"/>
        <v>2.6666666666666616E-2</v>
      </c>
      <c r="S614" s="14">
        <f>P614/P612</f>
        <v>0.80219780219780223</v>
      </c>
    </row>
    <row r="615" spans="1:19" ht="15.75" customHeight="1" x14ac:dyDescent="0.25">
      <c r="A615" s="84">
        <v>1702</v>
      </c>
      <c r="B615" s="87"/>
      <c r="C615" s="87"/>
      <c r="D615" s="87"/>
      <c r="E615" s="87">
        <v>70</v>
      </c>
      <c r="F615" s="87"/>
      <c r="G615" s="87"/>
      <c r="H615" s="87"/>
      <c r="I615" s="87"/>
      <c r="J615" s="87"/>
      <c r="K615" s="129"/>
      <c r="L615" s="241"/>
      <c r="M615" s="101"/>
      <c r="N615" s="242"/>
      <c r="O615" s="96">
        <f>IF(E615=0,"",E615/D614)</f>
        <v>0.95890410958904104</v>
      </c>
      <c r="P615" s="97">
        <v>70</v>
      </c>
      <c r="Q615" s="256">
        <f t="shared" si="84"/>
        <v>0.95890410958904104</v>
      </c>
      <c r="R615" s="256">
        <f t="shared" si="85"/>
        <v>4.1095890410958957E-2</v>
      </c>
    </row>
    <row r="616" spans="1:19" ht="15.75" customHeight="1" x14ac:dyDescent="0.25">
      <c r="A616" s="84">
        <v>1801</v>
      </c>
      <c r="B616" s="87"/>
      <c r="C616" s="87"/>
      <c r="D616" s="87"/>
      <c r="E616" s="87"/>
      <c r="F616" s="87">
        <v>68</v>
      </c>
      <c r="G616" s="87"/>
      <c r="H616" s="87"/>
      <c r="I616" s="87"/>
      <c r="J616" s="87"/>
      <c r="K616" s="129"/>
      <c r="L616" s="241"/>
      <c r="M616" s="101"/>
      <c r="N616" s="242"/>
      <c r="O616" s="96">
        <f>IF(F616=0,"",F616/E615)</f>
        <v>0.97142857142857142</v>
      </c>
      <c r="P616" s="97">
        <v>69</v>
      </c>
      <c r="Q616" s="256">
        <f t="shared" si="84"/>
        <v>0.98571428571428577</v>
      </c>
      <c r="R616" s="256">
        <f t="shared" si="85"/>
        <v>1.4285714285714235E-2</v>
      </c>
    </row>
    <row r="617" spans="1:19" ht="15.75" customHeight="1" x14ac:dyDescent="0.25">
      <c r="A617" s="84">
        <v>1802</v>
      </c>
      <c r="B617" s="87"/>
      <c r="C617" s="87"/>
      <c r="D617" s="87"/>
      <c r="E617" s="87"/>
      <c r="F617" s="87"/>
      <c r="G617" s="87">
        <v>66</v>
      </c>
      <c r="H617" s="87"/>
      <c r="I617" s="87"/>
      <c r="J617" s="87"/>
      <c r="K617" s="129"/>
      <c r="L617" s="241"/>
      <c r="M617" s="101"/>
      <c r="N617" s="242"/>
      <c r="O617" s="96">
        <f>IF(G617=0,"",G617/F616)</f>
        <v>0.97058823529411764</v>
      </c>
      <c r="P617" s="97">
        <v>66</v>
      </c>
      <c r="Q617" s="256">
        <f t="shared" si="84"/>
        <v>0.95652173913043481</v>
      </c>
      <c r="R617" s="256">
        <f t="shared" si="85"/>
        <v>4.3478260869565188E-2</v>
      </c>
    </row>
    <row r="618" spans="1:19" ht="15.75" customHeight="1" x14ac:dyDescent="0.25">
      <c r="A618" s="84">
        <v>1901</v>
      </c>
      <c r="B618" s="87"/>
      <c r="C618" s="87"/>
      <c r="D618" s="87"/>
      <c r="E618" s="87"/>
      <c r="F618" s="87"/>
      <c r="G618" s="87"/>
      <c r="H618" s="87">
        <v>65</v>
      </c>
      <c r="I618" s="87"/>
      <c r="J618" s="87"/>
      <c r="K618" s="129"/>
      <c r="L618" s="241"/>
      <c r="M618" s="101"/>
      <c r="N618" s="242"/>
      <c r="O618" s="96">
        <f>IF(H618=0,"",H618/G617)</f>
        <v>0.98484848484848486</v>
      </c>
      <c r="P618" s="97">
        <v>65</v>
      </c>
      <c r="Q618" s="256">
        <f t="shared" si="84"/>
        <v>0.98484848484848486</v>
      </c>
      <c r="R618" s="256">
        <f t="shared" si="85"/>
        <v>1.5151515151515138E-2</v>
      </c>
    </row>
    <row r="619" spans="1:19" ht="15.75" customHeight="1" x14ac:dyDescent="0.25">
      <c r="A619" s="84">
        <v>1902</v>
      </c>
      <c r="B619" s="87"/>
      <c r="C619" s="87"/>
      <c r="D619" s="87"/>
      <c r="E619" s="87"/>
      <c r="F619" s="87"/>
      <c r="G619" s="87"/>
      <c r="H619" s="87"/>
      <c r="I619" s="87">
        <v>62</v>
      </c>
      <c r="J619" s="87"/>
      <c r="K619" s="129"/>
      <c r="L619" s="241"/>
      <c r="M619" s="101"/>
      <c r="N619" s="242"/>
      <c r="O619" s="96">
        <f>IF(I619=0,"",I619/H618)</f>
        <v>0.9538461538461539</v>
      </c>
      <c r="P619" s="97">
        <v>62</v>
      </c>
      <c r="Q619" s="256">
        <f t="shared" si="84"/>
        <v>0.9538461538461539</v>
      </c>
      <c r="R619" s="256">
        <f t="shared" si="85"/>
        <v>4.6153846153846101E-2</v>
      </c>
    </row>
    <row r="620" spans="1:19" ht="15.75" customHeight="1" x14ac:dyDescent="0.25">
      <c r="A620" s="84">
        <v>2001</v>
      </c>
      <c r="B620" s="87"/>
      <c r="C620" s="87"/>
      <c r="D620" s="87"/>
      <c r="E620" s="87"/>
      <c r="F620" s="87"/>
      <c r="G620" s="87"/>
      <c r="H620" s="87"/>
      <c r="I620" s="87"/>
      <c r="J620" s="87">
        <v>60</v>
      </c>
      <c r="K620" s="129">
        <v>58</v>
      </c>
      <c r="L620" s="241"/>
      <c r="M620" s="101"/>
      <c r="N620" s="242"/>
      <c r="O620" s="126">
        <f>IF(J620=0,"",J620/I619)</f>
        <v>0.967741935483871</v>
      </c>
      <c r="P620" s="97">
        <v>60</v>
      </c>
      <c r="Q620" s="126">
        <f t="shared" si="84"/>
        <v>0.967741935483871</v>
      </c>
      <c r="R620" s="126">
        <f t="shared" si="85"/>
        <v>3.2258064516129004E-2</v>
      </c>
    </row>
    <row r="621" spans="1:19" ht="15.75" customHeight="1" x14ac:dyDescent="0.25">
      <c r="A621" s="84">
        <v>2002</v>
      </c>
      <c r="B621" s="87"/>
      <c r="C621" s="87"/>
      <c r="D621" s="87"/>
      <c r="E621" s="87"/>
      <c r="F621" s="87"/>
      <c r="G621" s="87"/>
      <c r="H621" s="87"/>
      <c r="I621" s="87"/>
      <c r="J621" s="87"/>
      <c r="K621" s="129"/>
      <c r="L621" s="241"/>
      <c r="M621" s="101"/>
      <c r="N621" s="232"/>
      <c r="O621" s="101"/>
      <c r="P621" s="97"/>
      <c r="Q621" s="101"/>
      <c r="R621" s="263"/>
    </row>
    <row r="622" spans="1:19" ht="15.75" customHeight="1" x14ac:dyDescent="0.25">
      <c r="A622" s="84">
        <v>2101</v>
      </c>
      <c r="B622" s="87"/>
      <c r="C622" s="87"/>
      <c r="D622" s="87"/>
      <c r="E622" s="87"/>
      <c r="F622" s="87"/>
      <c r="G622" s="87"/>
      <c r="H622" s="87"/>
      <c r="I622" s="87"/>
      <c r="J622" s="87"/>
      <c r="K622" s="129"/>
      <c r="L622" s="241"/>
      <c r="M622" s="101"/>
      <c r="N622" s="232"/>
      <c r="O622" s="205"/>
      <c r="P622" s="106"/>
      <c r="Q622" s="261"/>
      <c r="R622" s="205"/>
    </row>
    <row r="623" spans="1:19" ht="15.75" customHeight="1" x14ac:dyDescent="0.25">
      <c r="A623" s="84">
        <v>2102</v>
      </c>
      <c r="B623" s="87"/>
      <c r="C623" s="87"/>
      <c r="D623" s="87"/>
      <c r="E623" s="87"/>
      <c r="F623" s="87"/>
      <c r="G623" s="87"/>
      <c r="H623" s="87"/>
      <c r="I623" s="87"/>
      <c r="J623" s="87"/>
      <c r="K623" s="129"/>
      <c r="L623" s="241"/>
      <c r="M623" s="101"/>
      <c r="N623" s="232"/>
      <c r="O623" s="205"/>
      <c r="P623" s="106"/>
      <c r="Q623" s="261"/>
      <c r="R623" s="205"/>
    </row>
    <row r="624" spans="1:19" ht="15.75" customHeight="1" x14ac:dyDescent="0.25">
      <c r="A624" s="84">
        <v>2201</v>
      </c>
      <c r="B624" s="87"/>
      <c r="C624" s="87"/>
      <c r="D624" s="87"/>
      <c r="E624" s="87"/>
      <c r="F624" s="87"/>
      <c r="G624" s="87"/>
      <c r="H624" s="87"/>
      <c r="I624" s="87"/>
      <c r="J624" s="87"/>
      <c r="K624" s="129"/>
      <c r="L624" s="241"/>
      <c r="M624" s="101"/>
      <c r="N624" s="232"/>
      <c r="O624" s="205"/>
      <c r="P624" s="106"/>
      <c r="Q624" s="261"/>
      <c r="R624" s="205"/>
    </row>
    <row r="625" spans="1:19" ht="15.75" customHeight="1" x14ac:dyDescent="0.25">
      <c r="A625" s="84">
        <v>2202</v>
      </c>
      <c r="B625" s="87"/>
      <c r="C625" s="87"/>
      <c r="D625" s="87"/>
      <c r="E625" s="87"/>
      <c r="F625" s="87"/>
      <c r="G625" s="87"/>
      <c r="H625" s="87"/>
      <c r="I625" s="87"/>
      <c r="J625" s="87"/>
      <c r="K625" s="129"/>
      <c r="L625" s="241"/>
      <c r="M625" s="101"/>
      <c r="N625" s="232"/>
      <c r="O625" s="101"/>
      <c r="P625" s="232"/>
      <c r="Q625" s="262"/>
      <c r="R625" s="205"/>
    </row>
    <row r="626" spans="1:19" ht="15.75" customHeight="1" x14ac:dyDescent="0.25">
      <c r="A626" s="84">
        <v>2301</v>
      </c>
      <c r="B626" s="87"/>
      <c r="C626" s="87"/>
      <c r="D626" s="87"/>
      <c r="E626" s="87"/>
      <c r="F626" s="87"/>
      <c r="G626" s="87"/>
      <c r="H626" s="87"/>
      <c r="I626" s="87"/>
      <c r="J626" s="87"/>
      <c r="K626" s="129"/>
      <c r="L626" s="241"/>
      <c r="M626" s="101"/>
      <c r="N626" s="232"/>
      <c r="O626" s="111" t="s">
        <v>91</v>
      </c>
      <c r="P626" s="164">
        <v>42</v>
      </c>
      <c r="Q626" s="113">
        <f>IF(SUM(K618:K625)=0,"",SUM(K618:K625))</f>
        <v>58</v>
      </c>
      <c r="R626" s="114" t="s">
        <v>19</v>
      </c>
    </row>
    <row r="627" spans="1:19" ht="15.75" customHeight="1" x14ac:dyDescent="0.25">
      <c r="A627" s="84">
        <v>2302</v>
      </c>
      <c r="B627" s="87"/>
      <c r="C627" s="87"/>
      <c r="D627" s="87"/>
      <c r="E627" s="87"/>
      <c r="F627" s="87"/>
      <c r="G627" s="87"/>
      <c r="H627" s="87"/>
      <c r="I627" s="87"/>
      <c r="J627" s="87"/>
      <c r="K627" s="129"/>
      <c r="L627" s="241"/>
      <c r="M627" s="101"/>
      <c r="N627" s="232"/>
      <c r="O627" s="115" t="s">
        <v>92</v>
      </c>
      <c r="P627" s="165">
        <f>IF(P626/B612=0,"",P626/B612)</f>
        <v>0.46153846153846156</v>
      </c>
      <c r="Q627" s="117">
        <f>IF(P626/Q626=0,"",P626/Q626)</f>
        <v>0.72413793103448276</v>
      </c>
      <c r="R627" s="118" t="s">
        <v>93</v>
      </c>
    </row>
    <row r="628" spans="1:19" ht="15.75" customHeight="1" x14ac:dyDescent="0.25">
      <c r="A628" s="84">
        <v>2401</v>
      </c>
      <c r="B628" s="87"/>
      <c r="C628" s="87"/>
      <c r="D628" s="87"/>
      <c r="E628" s="87"/>
      <c r="F628" s="87"/>
      <c r="G628" s="87"/>
      <c r="H628" s="87"/>
      <c r="I628" s="87"/>
      <c r="J628" s="87"/>
      <c r="K628" s="129"/>
      <c r="L628" s="243"/>
      <c r="M628" s="244"/>
      <c r="N628" s="245"/>
      <c r="O628" s="120"/>
      <c r="P628" s="121"/>
      <c r="Q628" s="121"/>
      <c r="R628" s="122"/>
    </row>
    <row r="629" spans="1:19" ht="18" customHeight="1" x14ac:dyDescent="0.25">
      <c r="A629" s="46"/>
      <c r="B629" s="296" t="s">
        <v>111</v>
      </c>
      <c r="C629" s="296"/>
      <c r="D629" s="296"/>
      <c r="E629" s="296"/>
      <c r="F629" s="296"/>
      <c r="G629" s="296"/>
      <c r="H629" s="296"/>
      <c r="I629" s="296"/>
      <c r="J629" s="296"/>
      <c r="K629" s="123">
        <f>SUM(K612:K625)</f>
        <v>58</v>
      </c>
      <c r="L629" s="124">
        <f>IF(K620=0,"",K620/B612)</f>
        <v>0.63736263736263732</v>
      </c>
      <c r="M629" s="124">
        <f>IF(K629=0,"",K629/B612)</f>
        <v>0.63736263736263732</v>
      </c>
      <c r="N629" s="124">
        <f>IF(K620=0,"",M629-L629)</f>
        <v>0</v>
      </c>
      <c r="O629" s="1"/>
      <c r="P629" s="2"/>
      <c r="Q629" s="36"/>
      <c r="R629" s="1"/>
    </row>
    <row r="630" spans="1:19" ht="12.75" customHeight="1" x14ac:dyDescent="0.2">
      <c r="L630" s="1"/>
      <c r="M630" s="1"/>
      <c r="O630" s="1"/>
    </row>
    <row r="631" spans="1:19" ht="12.75" customHeight="1" x14ac:dyDescent="0.2">
      <c r="L631" s="1"/>
      <c r="M631" s="1"/>
      <c r="O631" s="1"/>
    </row>
    <row r="632" spans="1:19" ht="26.25" customHeight="1" x14ac:dyDescent="0.4">
      <c r="B632" s="342" t="s">
        <v>101</v>
      </c>
      <c r="C632" s="342"/>
      <c r="D632" s="342"/>
      <c r="E632" s="342"/>
      <c r="F632" s="342"/>
      <c r="G632" s="342"/>
      <c r="H632" s="342"/>
      <c r="I632" s="342"/>
      <c r="J632" s="342"/>
      <c r="K632" s="208" t="s">
        <v>114</v>
      </c>
      <c r="L632" s="1"/>
      <c r="M632" s="1"/>
      <c r="N632" s="2"/>
      <c r="O632" s="1"/>
      <c r="P632" s="2"/>
      <c r="Q632" s="2"/>
      <c r="R632" s="2"/>
    </row>
    <row r="633" spans="1:19" ht="20.25" customHeight="1" x14ac:dyDescent="0.2">
      <c r="A633" s="316" t="s">
        <v>18</v>
      </c>
      <c r="B633" s="318" t="s">
        <v>102</v>
      </c>
      <c r="C633" s="319"/>
      <c r="D633" s="319"/>
      <c r="E633" s="319"/>
      <c r="F633" s="319"/>
      <c r="G633" s="319"/>
      <c r="H633" s="319"/>
      <c r="I633" s="319"/>
      <c r="J633" s="335"/>
      <c r="K633" s="327" t="s">
        <v>19</v>
      </c>
      <c r="L633" s="323" t="s">
        <v>11</v>
      </c>
      <c r="M633" s="323" t="s">
        <v>12</v>
      </c>
      <c r="N633" s="325" t="s">
        <v>13</v>
      </c>
      <c r="O633" s="323" t="s">
        <v>14</v>
      </c>
      <c r="P633" s="324" t="s">
        <v>15</v>
      </c>
      <c r="Q633" s="324" t="s">
        <v>16</v>
      </c>
      <c r="R633" s="323" t="s">
        <v>103</v>
      </c>
    </row>
    <row r="634" spans="1:19" ht="15.75" customHeight="1" x14ac:dyDescent="0.25">
      <c r="A634" s="317"/>
      <c r="B634" s="84" t="s">
        <v>104</v>
      </c>
      <c r="C634" s="84" t="s">
        <v>105</v>
      </c>
      <c r="D634" s="84" t="s">
        <v>106</v>
      </c>
      <c r="E634" s="84" t="s">
        <v>107</v>
      </c>
      <c r="F634" s="84" t="s">
        <v>108</v>
      </c>
      <c r="G634" s="84" t="s">
        <v>109</v>
      </c>
      <c r="H634" s="84" t="s">
        <v>110</v>
      </c>
      <c r="I634" s="84" t="s">
        <v>73</v>
      </c>
      <c r="J634" s="84" t="s">
        <v>74</v>
      </c>
      <c r="K634" s="322"/>
      <c r="L634" s="317"/>
      <c r="M634" s="317"/>
      <c r="N634" s="317"/>
      <c r="O634" s="317"/>
      <c r="P634" s="317"/>
      <c r="Q634" s="317"/>
      <c r="R634" s="317"/>
    </row>
    <row r="635" spans="1:19" ht="15.75" customHeight="1" x14ac:dyDescent="0.25">
      <c r="A635" s="84">
        <v>1602</v>
      </c>
      <c r="B635" s="87">
        <v>114</v>
      </c>
      <c r="C635" s="87"/>
      <c r="D635" s="87"/>
      <c r="E635" s="87"/>
      <c r="F635" s="87"/>
      <c r="G635" s="87"/>
      <c r="H635" s="87"/>
      <c r="I635" s="87"/>
      <c r="J635" s="87"/>
      <c r="K635" s="129"/>
      <c r="L635" s="238"/>
      <c r="M635" s="239"/>
      <c r="N635" s="240"/>
      <c r="O635" s="254"/>
      <c r="P635" s="92">
        <f>B635</f>
        <v>114</v>
      </c>
      <c r="Q635" s="255"/>
      <c r="R635" s="254"/>
    </row>
    <row r="636" spans="1:19" ht="15.75" customHeight="1" x14ac:dyDescent="0.25">
      <c r="A636" s="84">
        <v>1701</v>
      </c>
      <c r="B636" s="87"/>
      <c r="C636" s="87">
        <v>94</v>
      </c>
      <c r="D636" s="87"/>
      <c r="E636" s="87"/>
      <c r="F636" s="87"/>
      <c r="G636" s="87"/>
      <c r="H636" s="87"/>
      <c r="I636" s="87"/>
      <c r="J636" s="87"/>
      <c r="K636" s="129"/>
      <c r="L636" s="241"/>
      <c r="M636" s="101"/>
      <c r="N636" s="242"/>
      <c r="O636" s="96">
        <f>IF(C636=0,"",C636/B635)</f>
        <v>0.82456140350877194</v>
      </c>
      <c r="P636" s="97">
        <v>96</v>
      </c>
      <c r="Q636" s="256">
        <f t="shared" ref="Q636:Q643" si="86">IF(P636=0,"",P636/P635)</f>
        <v>0.84210526315789469</v>
      </c>
      <c r="R636" s="256">
        <f t="shared" ref="R636:R643" si="87">IF(P636=0,"",100%-Q636)</f>
        <v>0.15789473684210531</v>
      </c>
    </row>
    <row r="637" spans="1:19" ht="15.75" customHeight="1" x14ac:dyDescent="0.25">
      <c r="A637" s="84">
        <v>1702</v>
      </c>
      <c r="B637" s="87"/>
      <c r="C637" s="87"/>
      <c r="D637" s="87">
        <v>88</v>
      </c>
      <c r="E637" s="87"/>
      <c r="F637" s="87"/>
      <c r="G637" s="87"/>
      <c r="H637" s="87"/>
      <c r="I637" s="87"/>
      <c r="J637" s="87"/>
      <c r="K637" s="129"/>
      <c r="L637" s="241"/>
      <c r="M637" s="101"/>
      <c r="N637" s="242"/>
      <c r="O637" s="96">
        <f>IF(D637=0,"",D637/C636)</f>
        <v>0.93617021276595747</v>
      </c>
      <c r="P637" s="97">
        <v>91</v>
      </c>
      <c r="Q637" s="256">
        <f t="shared" si="86"/>
        <v>0.94791666666666663</v>
      </c>
      <c r="R637" s="256">
        <f t="shared" si="87"/>
        <v>5.208333333333337E-2</v>
      </c>
      <c r="S637" s="14">
        <f>P637/P635</f>
        <v>0.79824561403508776</v>
      </c>
    </row>
    <row r="638" spans="1:19" ht="15.75" customHeight="1" x14ac:dyDescent="0.25">
      <c r="A638" s="84">
        <v>1801</v>
      </c>
      <c r="B638" s="87"/>
      <c r="C638" s="87"/>
      <c r="D638" s="87"/>
      <c r="E638" s="87">
        <v>84</v>
      </c>
      <c r="F638" s="87"/>
      <c r="G638" s="87"/>
      <c r="H638" s="87"/>
      <c r="I638" s="87"/>
      <c r="J638" s="87"/>
      <c r="K638" s="129"/>
      <c r="L638" s="241"/>
      <c r="M638" s="101"/>
      <c r="N638" s="242"/>
      <c r="O638" s="96">
        <f>IF(E638=0,"",E638/D637)</f>
        <v>0.95454545454545459</v>
      </c>
      <c r="P638" s="97">
        <v>87</v>
      </c>
      <c r="Q638" s="256">
        <f t="shared" si="86"/>
        <v>0.95604395604395609</v>
      </c>
      <c r="R638" s="256">
        <f t="shared" si="87"/>
        <v>4.3956043956043911E-2</v>
      </c>
    </row>
    <row r="639" spans="1:19" ht="15.75" customHeight="1" x14ac:dyDescent="0.25">
      <c r="A639" s="84">
        <v>1802</v>
      </c>
      <c r="B639" s="87"/>
      <c r="C639" s="87"/>
      <c r="D639" s="87"/>
      <c r="E639" s="87"/>
      <c r="F639" s="87">
        <v>78</v>
      </c>
      <c r="G639" s="87"/>
      <c r="H639" s="87"/>
      <c r="I639" s="87"/>
      <c r="J639" s="87"/>
      <c r="K639" s="129"/>
      <c r="L639" s="241"/>
      <c r="M639" s="101"/>
      <c r="N639" s="242"/>
      <c r="O639" s="96">
        <f>IF(F639=0,"",F639/E638)</f>
        <v>0.9285714285714286</v>
      </c>
      <c r="P639" s="97">
        <v>84</v>
      </c>
      <c r="Q639" s="256">
        <f t="shared" si="86"/>
        <v>0.96551724137931039</v>
      </c>
      <c r="R639" s="256">
        <f t="shared" si="87"/>
        <v>3.4482758620689613E-2</v>
      </c>
    </row>
    <row r="640" spans="1:19" ht="15.75" customHeight="1" x14ac:dyDescent="0.25">
      <c r="A640" s="84">
        <v>1901</v>
      </c>
      <c r="B640" s="87"/>
      <c r="C640" s="87"/>
      <c r="D640" s="87"/>
      <c r="E640" s="87"/>
      <c r="F640" s="87"/>
      <c r="G640" s="87">
        <v>77</v>
      </c>
      <c r="H640" s="87"/>
      <c r="I640" s="87"/>
      <c r="J640" s="87"/>
      <c r="K640" s="129"/>
      <c r="L640" s="241"/>
      <c r="M640" s="101"/>
      <c r="N640" s="242"/>
      <c r="O640" s="96">
        <f>IF(G640=0,"",G640/F639)</f>
        <v>0.98717948717948723</v>
      </c>
      <c r="P640" s="97">
        <v>82</v>
      </c>
      <c r="Q640" s="256">
        <f t="shared" si="86"/>
        <v>0.97619047619047616</v>
      </c>
      <c r="R640" s="256">
        <f t="shared" si="87"/>
        <v>2.3809523809523836E-2</v>
      </c>
    </row>
    <row r="641" spans="1:18" ht="15.75" customHeight="1" x14ac:dyDescent="0.25">
      <c r="A641" s="84">
        <v>1902</v>
      </c>
      <c r="B641" s="87"/>
      <c r="C641" s="87"/>
      <c r="D641" s="87"/>
      <c r="E641" s="87"/>
      <c r="F641" s="87"/>
      <c r="G641" s="87"/>
      <c r="H641" s="87">
        <v>77</v>
      </c>
      <c r="I641" s="87"/>
      <c r="J641" s="87"/>
      <c r="K641" s="129"/>
      <c r="L641" s="241"/>
      <c r="M641" s="101"/>
      <c r="N641" s="242"/>
      <c r="O641" s="96">
        <f>IF(H641=0,"",H641/G640)</f>
        <v>1</v>
      </c>
      <c r="P641" s="97">
        <v>82</v>
      </c>
      <c r="Q641" s="256">
        <f t="shared" si="86"/>
        <v>1</v>
      </c>
      <c r="R641" s="256">
        <f t="shared" si="87"/>
        <v>0</v>
      </c>
    </row>
    <row r="642" spans="1:18" ht="15.75" customHeight="1" x14ac:dyDescent="0.25">
      <c r="A642" s="84">
        <v>2001</v>
      </c>
      <c r="B642" s="87"/>
      <c r="C642" s="87"/>
      <c r="D642" s="87"/>
      <c r="E642" s="87"/>
      <c r="F642" s="87"/>
      <c r="G642" s="87"/>
      <c r="H642" s="87"/>
      <c r="I642" s="87">
        <v>76</v>
      </c>
      <c r="J642" s="87"/>
      <c r="K642" s="129"/>
      <c r="L642" s="241"/>
      <c r="M642" s="101"/>
      <c r="N642" s="242"/>
      <c r="O642" s="96">
        <f>IF(I642=0,"",I642/H641)</f>
        <v>0.98701298701298701</v>
      </c>
      <c r="P642" s="97">
        <v>79</v>
      </c>
      <c r="Q642" s="256">
        <f t="shared" si="86"/>
        <v>0.96341463414634143</v>
      </c>
      <c r="R642" s="256">
        <f t="shared" si="87"/>
        <v>3.6585365853658569E-2</v>
      </c>
    </row>
    <row r="643" spans="1:18" ht="15.75" customHeight="1" x14ac:dyDescent="0.25">
      <c r="A643" s="84">
        <v>2002</v>
      </c>
      <c r="B643" s="87"/>
      <c r="C643" s="87"/>
      <c r="D643" s="87"/>
      <c r="E643" s="87"/>
      <c r="F643" s="87"/>
      <c r="G643" s="87"/>
      <c r="H643" s="87"/>
      <c r="I643" s="87"/>
      <c r="J643" s="87">
        <v>67</v>
      </c>
      <c r="K643" s="129">
        <v>65</v>
      </c>
      <c r="L643" s="241"/>
      <c r="M643" s="101"/>
      <c r="N643" s="242"/>
      <c r="O643" s="126">
        <f>IF(J643=0,"",J643/I642)</f>
        <v>0.88157894736842102</v>
      </c>
      <c r="P643" s="97">
        <v>79</v>
      </c>
      <c r="Q643" s="126">
        <f t="shared" si="86"/>
        <v>1</v>
      </c>
      <c r="R643" s="126">
        <f t="shared" si="87"/>
        <v>0</v>
      </c>
    </row>
    <row r="644" spans="1:18" ht="15.75" customHeight="1" x14ac:dyDescent="0.25">
      <c r="A644" s="84">
        <v>2101</v>
      </c>
      <c r="B644" s="87"/>
      <c r="C644" s="87"/>
      <c r="D644" s="87"/>
      <c r="E644" s="87"/>
      <c r="F644" s="87"/>
      <c r="G644" s="87"/>
      <c r="H644" s="87"/>
      <c r="I644" s="87"/>
      <c r="J644" s="87">
        <v>13</v>
      </c>
      <c r="K644" s="129">
        <v>10</v>
      </c>
      <c r="L644" s="241"/>
      <c r="M644" s="101"/>
      <c r="N644" s="232"/>
      <c r="O644" s="101"/>
      <c r="P644" s="97">
        <v>14</v>
      </c>
      <c r="Q644" s="101"/>
      <c r="R644" s="263"/>
    </row>
    <row r="645" spans="1:18" ht="15.75" customHeight="1" x14ac:dyDescent="0.25">
      <c r="A645" s="84">
        <v>2102</v>
      </c>
      <c r="B645" s="87"/>
      <c r="C645" s="87"/>
      <c r="D645" s="87"/>
      <c r="E645" s="87"/>
      <c r="F645" s="87"/>
      <c r="G645" s="87"/>
      <c r="H645" s="87"/>
      <c r="I645" s="87"/>
      <c r="J645" s="87">
        <v>3</v>
      </c>
      <c r="K645" s="129">
        <v>2</v>
      </c>
      <c r="L645" s="241"/>
      <c r="M645" s="101"/>
      <c r="N645" s="232"/>
      <c r="O645" s="205"/>
      <c r="P645" s="106">
        <v>4</v>
      </c>
      <c r="Q645" s="261"/>
      <c r="R645" s="205"/>
    </row>
    <row r="646" spans="1:18" ht="15.75" customHeight="1" x14ac:dyDescent="0.25">
      <c r="A646" s="84">
        <v>2201</v>
      </c>
      <c r="B646" s="87"/>
      <c r="C646" s="87"/>
      <c r="D646" s="87"/>
      <c r="E646" s="87"/>
      <c r="F646" s="87"/>
      <c r="G646" s="87"/>
      <c r="H646" s="87"/>
      <c r="I646" s="87"/>
      <c r="J646" s="87">
        <v>1</v>
      </c>
      <c r="K646" s="129">
        <v>1</v>
      </c>
      <c r="L646" s="241"/>
      <c r="M646" s="101"/>
      <c r="N646" s="232"/>
      <c r="O646" s="205"/>
      <c r="P646" s="106">
        <v>3</v>
      </c>
      <c r="Q646" s="261"/>
      <c r="R646" s="205"/>
    </row>
    <row r="647" spans="1:18" ht="15.75" customHeight="1" x14ac:dyDescent="0.25">
      <c r="A647" s="84">
        <v>2202</v>
      </c>
      <c r="B647" s="87"/>
      <c r="C647" s="87"/>
      <c r="D647" s="87"/>
      <c r="E647" s="87"/>
      <c r="F647" s="87"/>
      <c r="G647" s="87"/>
      <c r="H647" s="87"/>
      <c r="I647" s="87"/>
      <c r="J647" s="87">
        <v>2</v>
      </c>
      <c r="K647" s="129"/>
      <c r="L647" s="241"/>
      <c r="M647" s="101"/>
      <c r="N647" s="232"/>
      <c r="O647" s="205"/>
      <c r="P647" s="106">
        <v>2</v>
      </c>
      <c r="Q647" s="261"/>
      <c r="R647" s="205"/>
    </row>
    <row r="648" spans="1:18" ht="15.75" customHeight="1" x14ac:dyDescent="0.25">
      <c r="A648" s="84">
        <v>2301</v>
      </c>
      <c r="B648" s="87"/>
      <c r="C648" s="87"/>
      <c r="D648" s="87"/>
      <c r="E648" s="87"/>
      <c r="F648" s="87"/>
      <c r="G648" s="87"/>
      <c r="H648" s="87"/>
      <c r="I648" s="87"/>
      <c r="J648" s="87">
        <v>1</v>
      </c>
      <c r="K648" s="129">
        <v>1</v>
      </c>
      <c r="L648" s="241"/>
      <c r="M648" s="101"/>
      <c r="N648" s="232"/>
      <c r="O648" s="101"/>
      <c r="P648" s="232">
        <v>1</v>
      </c>
      <c r="Q648" s="262"/>
      <c r="R648" s="205"/>
    </row>
    <row r="649" spans="1:18" ht="15.75" customHeight="1" x14ac:dyDescent="0.25">
      <c r="A649" s="84">
        <v>2302</v>
      </c>
      <c r="B649" s="87"/>
      <c r="C649" s="87"/>
      <c r="D649" s="87"/>
      <c r="E649" s="87"/>
      <c r="F649" s="87"/>
      <c r="G649" s="87"/>
      <c r="H649" s="87"/>
      <c r="I649" s="87"/>
      <c r="J649" s="87"/>
      <c r="K649" s="129"/>
      <c r="L649" s="241"/>
      <c r="M649" s="101"/>
      <c r="N649" s="232"/>
      <c r="O649" s="111" t="s">
        <v>91</v>
      </c>
      <c r="P649" s="164">
        <v>71</v>
      </c>
      <c r="Q649" s="113">
        <f>IF(SUM(K641:K648)=0,"",SUM(K641:K648))</f>
        <v>79</v>
      </c>
      <c r="R649" s="114" t="s">
        <v>19</v>
      </c>
    </row>
    <row r="650" spans="1:18" ht="15.75" customHeight="1" x14ac:dyDescent="0.25">
      <c r="A650" s="84">
        <v>2401</v>
      </c>
      <c r="B650" s="87"/>
      <c r="C650" s="87"/>
      <c r="D650" s="87"/>
      <c r="E650" s="87"/>
      <c r="F650" s="87"/>
      <c r="G650" s="87"/>
      <c r="H650" s="87"/>
      <c r="I650" s="87"/>
      <c r="J650" s="87"/>
      <c r="K650" s="129"/>
      <c r="L650" s="241"/>
      <c r="M650" s="101"/>
      <c r="N650" s="232"/>
      <c r="O650" s="115" t="s">
        <v>92</v>
      </c>
      <c r="P650" s="165">
        <f>IF(P649/B635=0,"",P649/B635)</f>
        <v>0.6228070175438597</v>
      </c>
      <c r="Q650" s="117">
        <f>IF(P649/Q649=0,"",P649/Q649)</f>
        <v>0.89873417721518989</v>
      </c>
      <c r="R650" s="118" t="s">
        <v>93</v>
      </c>
    </row>
    <row r="651" spans="1:18" ht="15.75" customHeight="1" x14ac:dyDescent="0.25">
      <c r="A651" s="84">
        <v>2402</v>
      </c>
      <c r="B651" s="87"/>
      <c r="C651" s="87"/>
      <c r="D651" s="87"/>
      <c r="E651" s="87"/>
      <c r="F651" s="87"/>
      <c r="G651" s="87"/>
      <c r="H651" s="87"/>
      <c r="I651" s="87"/>
      <c r="J651" s="87"/>
      <c r="K651" s="129"/>
      <c r="L651" s="243"/>
      <c r="M651" s="244"/>
      <c r="N651" s="245"/>
      <c r="O651" s="120"/>
      <c r="P651" s="121"/>
      <c r="Q651" s="121"/>
      <c r="R651" s="122"/>
    </row>
    <row r="652" spans="1:18" ht="18" customHeight="1" x14ac:dyDescent="0.25">
      <c r="A652" s="46"/>
      <c r="B652" s="296" t="s">
        <v>111</v>
      </c>
      <c r="C652" s="296"/>
      <c r="D652" s="296"/>
      <c r="E652" s="296"/>
      <c r="F652" s="296"/>
      <c r="G652" s="296"/>
      <c r="H652" s="296"/>
      <c r="I652" s="296"/>
      <c r="J652" s="296"/>
      <c r="K652" s="123">
        <f>SUM(K635:K648)</f>
        <v>79</v>
      </c>
      <c r="L652" s="124">
        <f>IF(K643=0,"",K643/B635)</f>
        <v>0.57017543859649122</v>
      </c>
      <c r="M652" s="124">
        <f>IF(K652=0,"",K652/B635)</f>
        <v>0.69298245614035092</v>
      </c>
      <c r="N652" s="124">
        <f>IF(K643=0,"",M652-L652)</f>
        <v>0.1228070175438597</v>
      </c>
      <c r="O652" s="1"/>
      <c r="P652" s="2"/>
      <c r="Q652" s="36"/>
      <c r="R652" s="1"/>
    </row>
    <row r="653" spans="1:18" ht="12.75" customHeight="1" x14ac:dyDescent="0.2"/>
    <row r="654" spans="1:18" ht="12.75" customHeight="1" x14ac:dyDescent="0.2"/>
    <row r="655" spans="1:18" ht="26.25" customHeight="1" x14ac:dyDescent="0.4">
      <c r="B655" s="342" t="s">
        <v>101</v>
      </c>
      <c r="C655" s="342"/>
      <c r="D655" s="342"/>
      <c r="E655" s="342"/>
      <c r="F655" s="342"/>
      <c r="G655" s="342"/>
      <c r="H655" s="342"/>
      <c r="I655" s="342"/>
      <c r="J655" s="342"/>
      <c r="K655" s="208" t="s">
        <v>115</v>
      </c>
      <c r="L655" s="1"/>
      <c r="M655" s="1"/>
      <c r="N655" s="2"/>
      <c r="O655" s="1"/>
      <c r="P655" s="2"/>
      <c r="Q655" s="2"/>
      <c r="R655" s="2"/>
    </row>
    <row r="656" spans="1:18" ht="20.25" customHeight="1" x14ac:dyDescent="0.2">
      <c r="A656" s="316" t="s">
        <v>18</v>
      </c>
      <c r="B656" s="318" t="s">
        <v>102</v>
      </c>
      <c r="C656" s="319"/>
      <c r="D656" s="319"/>
      <c r="E656" s="319"/>
      <c r="F656" s="319"/>
      <c r="G656" s="319"/>
      <c r="H656" s="319"/>
      <c r="I656" s="319"/>
      <c r="J656" s="335"/>
      <c r="K656" s="327" t="s">
        <v>19</v>
      </c>
      <c r="L656" s="323" t="s">
        <v>11</v>
      </c>
      <c r="M656" s="323" t="s">
        <v>12</v>
      </c>
      <c r="N656" s="325" t="s">
        <v>13</v>
      </c>
      <c r="O656" s="323" t="s">
        <v>14</v>
      </c>
      <c r="P656" s="324" t="s">
        <v>15</v>
      </c>
      <c r="Q656" s="324" t="s">
        <v>16</v>
      </c>
      <c r="R656" s="323" t="s">
        <v>103</v>
      </c>
    </row>
    <row r="657" spans="1:19" ht="15.75" customHeight="1" x14ac:dyDescent="0.25">
      <c r="A657" s="317"/>
      <c r="B657" s="84" t="s">
        <v>104</v>
      </c>
      <c r="C657" s="84" t="s">
        <v>105</v>
      </c>
      <c r="D657" s="84" t="s">
        <v>106</v>
      </c>
      <c r="E657" s="84" t="s">
        <v>107</v>
      </c>
      <c r="F657" s="84" t="s">
        <v>108</v>
      </c>
      <c r="G657" s="84" t="s">
        <v>109</v>
      </c>
      <c r="H657" s="84" t="s">
        <v>110</v>
      </c>
      <c r="I657" s="84" t="s">
        <v>73</v>
      </c>
      <c r="J657" s="84" t="s">
        <v>74</v>
      </c>
      <c r="K657" s="322"/>
      <c r="L657" s="317"/>
      <c r="M657" s="317"/>
      <c r="N657" s="317"/>
      <c r="O657" s="317"/>
      <c r="P657" s="317"/>
      <c r="Q657" s="317"/>
      <c r="R657" s="317"/>
    </row>
    <row r="658" spans="1:19" ht="15.75" customHeight="1" x14ac:dyDescent="0.25">
      <c r="A658" s="84">
        <v>1701</v>
      </c>
      <c r="B658" s="87">
        <v>117</v>
      </c>
      <c r="C658" s="87"/>
      <c r="D658" s="87"/>
      <c r="E658" s="87"/>
      <c r="F658" s="87"/>
      <c r="G658" s="87"/>
      <c r="H658" s="87"/>
      <c r="I658" s="87"/>
      <c r="J658" s="87"/>
      <c r="K658" s="129"/>
      <c r="L658" s="238"/>
      <c r="M658" s="239"/>
      <c r="N658" s="240"/>
      <c r="O658" s="254"/>
      <c r="P658" s="92">
        <f>B658</f>
        <v>117</v>
      </c>
      <c r="Q658" s="255"/>
      <c r="R658" s="254"/>
    </row>
    <row r="659" spans="1:19" ht="15.75" customHeight="1" x14ac:dyDescent="0.25">
      <c r="A659" s="84">
        <v>1702</v>
      </c>
      <c r="B659" s="87"/>
      <c r="C659" s="87">
        <v>86</v>
      </c>
      <c r="D659" s="87"/>
      <c r="E659" s="87"/>
      <c r="F659" s="87"/>
      <c r="G659" s="87"/>
      <c r="H659" s="87"/>
      <c r="I659" s="87"/>
      <c r="J659" s="87"/>
      <c r="K659" s="129"/>
      <c r="L659" s="241"/>
      <c r="M659" s="101"/>
      <c r="N659" s="242"/>
      <c r="O659" s="96">
        <f>IF(C659=0,"",C659/B658)</f>
        <v>0.7350427350427351</v>
      </c>
      <c r="P659" s="97">
        <v>87</v>
      </c>
      <c r="Q659" s="256">
        <f t="shared" ref="Q659:Q666" si="88">IF(P659=0,"",P659/P658)</f>
        <v>0.74358974358974361</v>
      </c>
      <c r="R659" s="256">
        <f t="shared" ref="R659:R666" si="89">IF(P659=0,"",100%-Q659)</f>
        <v>0.25641025641025639</v>
      </c>
    </row>
    <row r="660" spans="1:19" ht="15.75" customHeight="1" x14ac:dyDescent="0.25">
      <c r="A660" s="84">
        <v>1801</v>
      </c>
      <c r="B660" s="87"/>
      <c r="C660" s="87"/>
      <c r="D660" s="87">
        <v>74</v>
      </c>
      <c r="E660" s="87"/>
      <c r="F660" s="87"/>
      <c r="G660" s="87"/>
      <c r="H660" s="87"/>
      <c r="I660" s="87"/>
      <c r="J660" s="87"/>
      <c r="K660" s="129"/>
      <c r="L660" s="241"/>
      <c r="M660" s="101"/>
      <c r="N660" s="242"/>
      <c r="O660" s="96">
        <f>IF(D660=0,"",D660/C659)</f>
        <v>0.86046511627906974</v>
      </c>
      <c r="P660" s="97">
        <v>80</v>
      </c>
      <c r="Q660" s="256">
        <f t="shared" si="88"/>
        <v>0.91954022988505746</v>
      </c>
      <c r="R660" s="256">
        <f t="shared" si="89"/>
        <v>8.0459770114942541E-2</v>
      </c>
      <c r="S660" s="14">
        <f>P660/P658</f>
        <v>0.68376068376068377</v>
      </c>
    </row>
    <row r="661" spans="1:19" ht="15.75" customHeight="1" x14ac:dyDescent="0.25">
      <c r="A661" s="84">
        <v>1802</v>
      </c>
      <c r="B661" s="87"/>
      <c r="C661" s="87"/>
      <c r="D661" s="87"/>
      <c r="E661" s="87">
        <v>66</v>
      </c>
      <c r="F661" s="87"/>
      <c r="G661" s="87"/>
      <c r="H661" s="87"/>
      <c r="I661" s="87"/>
      <c r="J661" s="87"/>
      <c r="K661" s="129"/>
      <c r="L661" s="241"/>
      <c r="M661" s="101"/>
      <c r="N661" s="242"/>
      <c r="O661" s="96">
        <f>IF(E661=0,"",E661/D660)</f>
        <v>0.89189189189189189</v>
      </c>
      <c r="P661" s="97">
        <v>74</v>
      </c>
      <c r="Q661" s="256">
        <f t="shared" si="88"/>
        <v>0.92500000000000004</v>
      </c>
      <c r="R661" s="256">
        <f t="shared" si="89"/>
        <v>7.4999999999999956E-2</v>
      </c>
    </row>
    <row r="662" spans="1:19" ht="15.75" customHeight="1" x14ac:dyDescent="0.25">
      <c r="A662" s="84">
        <v>1901</v>
      </c>
      <c r="B662" s="87"/>
      <c r="C662" s="87"/>
      <c r="D662" s="87"/>
      <c r="E662" s="87"/>
      <c r="F662" s="87">
        <v>65</v>
      </c>
      <c r="G662" s="87"/>
      <c r="H662" s="87"/>
      <c r="I662" s="87"/>
      <c r="J662" s="87"/>
      <c r="K662" s="129"/>
      <c r="L662" s="241"/>
      <c r="M662" s="101"/>
      <c r="N662" s="242"/>
      <c r="O662" s="96">
        <f>IF(F662=0,"",F662/E661)</f>
        <v>0.98484848484848486</v>
      </c>
      <c r="P662" s="97">
        <v>74</v>
      </c>
      <c r="Q662" s="256">
        <f t="shared" si="88"/>
        <v>1</v>
      </c>
      <c r="R662" s="256">
        <f t="shared" si="89"/>
        <v>0</v>
      </c>
    </row>
    <row r="663" spans="1:19" ht="15.75" customHeight="1" x14ac:dyDescent="0.25">
      <c r="A663" s="84">
        <v>1902</v>
      </c>
      <c r="B663" s="87"/>
      <c r="C663" s="87"/>
      <c r="D663" s="87"/>
      <c r="E663" s="87"/>
      <c r="F663" s="87"/>
      <c r="G663" s="87">
        <v>65</v>
      </c>
      <c r="H663" s="87"/>
      <c r="I663" s="87"/>
      <c r="J663" s="87"/>
      <c r="K663" s="129"/>
      <c r="L663" s="241"/>
      <c r="M663" s="101"/>
      <c r="N663" s="242"/>
      <c r="O663" s="96">
        <f>IF(G663=0,"",G663/F662)</f>
        <v>1</v>
      </c>
      <c r="P663" s="97">
        <v>71</v>
      </c>
      <c r="Q663" s="256">
        <f t="shared" si="88"/>
        <v>0.95945945945945943</v>
      </c>
      <c r="R663" s="256">
        <f t="shared" si="89"/>
        <v>4.0540540540540571E-2</v>
      </c>
    </row>
    <row r="664" spans="1:19" ht="15.75" customHeight="1" x14ac:dyDescent="0.25">
      <c r="A664" s="84">
        <v>2001</v>
      </c>
      <c r="B664" s="87"/>
      <c r="C664" s="87"/>
      <c r="D664" s="87"/>
      <c r="E664" s="87"/>
      <c r="F664" s="87"/>
      <c r="G664" s="87"/>
      <c r="H664" s="87">
        <v>65</v>
      </c>
      <c r="I664" s="87"/>
      <c r="J664" s="87"/>
      <c r="K664" s="129"/>
      <c r="L664" s="241"/>
      <c r="M664" s="101"/>
      <c r="N664" s="242"/>
      <c r="O664" s="96">
        <f>IF(H664=0,"",H664/G663)</f>
        <v>1</v>
      </c>
      <c r="P664" s="97">
        <v>71</v>
      </c>
      <c r="Q664" s="256">
        <f t="shared" si="88"/>
        <v>1</v>
      </c>
      <c r="R664" s="256">
        <f t="shared" si="89"/>
        <v>0</v>
      </c>
    </row>
    <row r="665" spans="1:19" ht="15.75" customHeight="1" x14ac:dyDescent="0.25">
      <c r="A665" s="84">
        <v>2002</v>
      </c>
      <c r="B665" s="87"/>
      <c r="C665" s="87"/>
      <c r="D665" s="87"/>
      <c r="E665" s="87"/>
      <c r="F665" s="87"/>
      <c r="G665" s="87"/>
      <c r="H665" s="87"/>
      <c r="I665" s="87">
        <v>65</v>
      </c>
      <c r="J665" s="87"/>
      <c r="K665" s="129"/>
      <c r="L665" s="241"/>
      <c r="M665" s="101"/>
      <c r="N665" s="242"/>
      <c r="O665" s="96">
        <f>IF(I665=0,"",I665/H664)</f>
        <v>1</v>
      </c>
      <c r="P665" s="97">
        <v>71</v>
      </c>
      <c r="Q665" s="256">
        <f t="shared" si="88"/>
        <v>1</v>
      </c>
      <c r="R665" s="256">
        <f t="shared" si="89"/>
        <v>0</v>
      </c>
    </row>
    <row r="666" spans="1:19" ht="15.75" customHeight="1" x14ac:dyDescent="0.25">
      <c r="A666" s="84">
        <v>2101</v>
      </c>
      <c r="B666" s="87"/>
      <c r="C666" s="87"/>
      <c r="D666" s="87"/>
      <c r="E666" s="87"/>
      <c r="F666" s="87"/>
      <c r="G666" s="87"/>
      <c r="H666" s="87"/>
      <c r="I666" s="87"/>
      <c r="J666" s="87">
        <v>65</v>
      </c>
      <c r="K666" s="129">
        <v>60</v>
      </c>
      <c r="L666" s="241"/>
      <c r="M666" s="101"/>
      <c r="N666" s="242"/>
      <c r="O666" s="126">
        <f>IF(J666=0,"",J666/I665)</f>
        <v>1</v>
      </c>
      <c r="P666" s="97">
        <v>71</v>
      </c>
      <c r="Q666" s="126">
        <f t="shared" si="88"/>
        <v>1</v>
      </c>
      <c r="R666" s="126">
        <f t="shared" si="89"/>
        <v>0</v>
      </c>
    </row>
    <row r="667" spans="1:19" ht="15.75" customHeight="1" x14ac:dyDescent="0.25">
      <c r="A667" s="84">
        <v>2102</v>
      </c>
      <c r="B667" s="87"/>
      <c r="C667" s="87"/>
      <c r="D667" s="87"/>
      <c r="E667" s="87"/>
      <c r="F667" s="87"/>
      <c r="G667" s="87"/>
      <c r="H667" s="87"/>
      <c r="I667" s="87"/>
      <c r="J667" s="87">
        <v>4</v>
      </c>
      <c r="K667" s="129">
        <v>4</v>
      </c>
      <c r="L667" s="241"/>
      <c r="M667" s="101"/>
      <c r="N667" s="232"/>
      <c r="O667" s="101"/>
      <c r="P667" s="97">
        <v>10</v>
      </c>
      <c r="Q667" s="101"/>
      <c r="R667" s="263"/>
    </row>
    <row r="668" spans="1:19" ht="15.75" customHeight="1" x14ac:dyDescent="0.25">
      <c r="A668" s="84">
        <v>2201</v>
      </c>
      <c r="B668" s="87"/>
      <c r="C668" s="87"/>
      <c r="D668" s="87"/>
      <c r="E668" s="87"/>
      <c r="F668" s="87"/>
      <c r="G668" s="87"/>
      <c r="H668" s="87"/>
      <c r="I668" s="87"/>
      <c r="J668" s="87">
        <v>4</v>
      </c>
      <c r="K668" s="129">
        <v>3</v>
      </c>
      <c r="L668" s="241"/>
      <c r="M668" s="101"/>
      <c r="N668" s="232"/>
      <c r="O668" s="205"/>
      <c r="P668" s="106">
        <v>6</v>
      </c>
      <c r="Q668" s="261" t="s">
        <v>37</v>
      </c>
      <c r="R668" s="205"/>
    </row>
    <row r="669" spans="1:19" ht="15.75" customHeight="1" x14ac:dyDescent="0.25">
      <c r="A669" s="84">
        <v>2202</v>
      </c>
      <c r="B669" s="87"/>
      <c r="C669" s="87"/>
      <c r="D669" s="87"/>
      <c r="E669" s="87"/>
      <c r="F669" s="87"/>
      <c r="G669" s="87"/>
      <c r="H669" s="87"/>
      <c r="I669" s="87"/>
      <c r="J669" s="87">
        <v>3</v>
      </c>
      <c r="K669" s="129">
        <v>2</v>
      </c>
      <c r="L669" s="241"/>
      <c r="M669" s="101"/>
      <c r="N669" s="232"/>
      <c r="O669" s="205"/>
      <c r="P669" s="228">
        <v>3</v>
      </c>
      <c r="Q669" s="261"/>
      <c r="R669" s="205"/>
    </row>
    <row r="670" spans="1:19" ht="15.75" customHeight="1" x14ac:dyDescent="0.25">
      <c r="A670" s="84">
        <v>2301</v>
      </c>
      <c r="B670" s="87"/>
      <c r="C670" s="87"/>
      <c r="D670" s="87"/>
      <c r="E670" s="87"/>
      <c r="F670" s="87"/>
      <c r="G670" s="87"/>
      <c r="H670" s="87"/>
      <c r="I670" s="87"/>
      <c r="J670" s="87">
        <v>1</v>
      </c>
      <c r="K670" s="129"/>
      <c r="L670" s="241"/>
      <c r="M670" s="101"/>
      <c r="N670" s="232"/>
      <c r="O670" s="268"/>
      <c r="P670" s="230">
        <v>1</v>
      </c>
      <c r="Q670" s="270"/>
      <c r="R670" s="205"/>
    </row>
    <row r="671" spans="1:19" ht="15.75" customHeight="1" x14ac:dyDescent="0.25">
      <c r="A671" s="84">
        <v>2302</v>
      </c>
      <c r="B671" s="87"/>
      <c r="C671" s="87"/>
      <c r="D671" s="87"/>
      <c r="E671" s="87"/>
      <c r="F671" s="87"/>
      <c r="G671" s="87"/>
      <c r="H671" s="87"/>
      <c r="I671" s="87"/>
      <c r="J671" s="87">
        <v>1</v>
      </c>
      <c r="K671" s="129"/>
      <c r="L671" s="241"/>
      <c r="M671" s="101"/>
      <c r="N671" s="232"/>
      <c r="O671" s="268"/>
      <c r="P671" s="230">
        <v>1</v>
      </c>
      <c r="Q671" s="270"/>
      <c r="R671" s="205"/>
    </row>
    <row r="672" spans="1:19" ht="15.75" customHeight="1" x14ac:dyDescent="0.25">
      <c r="A672" s="84">
        <v>2401</v>
      </c>
      <c r="B672" s="87"/>
      <c r="C672" s="87"/>
      <c r="D672" s="87"/>
      <c r="E672" s="87"/>
      <c r="F672" s="87"/>
      <c r="G672" s="87"/>
      <c r="H672" s="87"/>
      <c r="I672" s="87"/>
      <c r="J672" s="87">
        <v>1</v>
      </c>
      <c r="K672" s="129">
        <v>1</v>
      </c>
      <c r="L672" s="241"/>
      <c r="M672" s="101"/>
      <c r="N672" s="232"/>
      <c r="O672" s="111" t="s">
        <v>91</v>
      </c>
      <c r="P672" s="278">
        <v>63</v>
      </c>
      <c r="Q672" s="113">
        <f>K675</f>
        <v>70</v>
      </c>
      <c r="R672" s="114" t="s">
        <v>19</v>
      </c>
    </row>
    <row r="673" spans="1:19" ht="15.75" customHeight="1" x14ac:dyDescent="0.25">
      <c r="A673" s="84">
        <v>2402</v>
      </c>
      <c r="B673" s="87"/>
      <c r="C673" s="87"/>
      <c r="D673" s="87"/>
      <c r="E673" s="87"/>
      <c r="F673" s="87"/>
      <c r="G673" s="87"/>
      <c r="H673" s="87"/>
      <c r="I673" s="87"/>
      <c r="J673" s="87"/>
      <c r="K673" s="129"/>
      <c r="L673" s="241"/>
      <c r="M673" s="101"/>
      <c r="N673" s="232"/>
      <c r="O673" s="115" t="s">
        <v>92</v>
      </c>
      <c r="P673" s="165">
        <f>IF(P672/B658=0,"",P672/B658)</f>
        <v>0.53846153846153844</v>
      </c>
      <c r="Q673" s="117">
        <f>IF(P672/Q672=0,"",P672/Q672)</f>
        <v>0.9</v>
      </c>
      <c r="R673" s="118" t="s">
        <v>93</v>
      </c>
    </row>
    <row r="674" spans="1:19" ht="15.75" customHeight="1" x14ac:dyDescent="0.25">
      <c r="A674" s="84">
        <v>2501</v>
      </c>
      <c r="B674" s="87"/>
      <c r="C674" s="87"/>
      <c r="D674" s="87"/>
      <c r="E674" s="87"/>
      <c r="F674" s="87"/>
      <c r="G674" s="87"/>
      <c r="H674" s="87"/>
      <c r="I674" s="87"/>
      <c r="J674" s="87"/>
      <c r="K674" s="129"/>
      <c r="L674" s="243"/>
      <c r="M674" s="244"/>
      <c r="N674" s="245"/>
      <c r="O674" s="120"/>
      <c r="P674" s="121"/>
      <c r="Q674" s="121"/>
      <c r="R674" s="122"/>
    </row>
    <row r="675" spans="1:19" ht="18" customHeight="1" x14ac:dyDescent="0.25">
      <c r="A675" s="46"/>
      <c r="B675" s="296" t="s">
        <v>111</v>
      </c>
      <c r="C675" s="296"/>
      <c r="D675" s="296"/>
      <c r="E675" s="296"/>
      <c r="F675" s="296"/>
      <c r="G675" s="296"/>
      <c r="H675" s="296"/>
      <c r="I675" s="296"/>
      <c r="J675" s="296"/>
      <c r="K675" s="123">
        <f>SUM(K658:K672)</f>
        <v>70</v>
      </c>
      <c r="L675" s="124">
        <f>IF(K666=0,"",K666/B658)</f>
        <v>0.51282051282051277</v>
      </c>
      <c r="M675" s="124">
        <f>IF(K675=0,"",K675/B658)</f>
        <v>0.59829059829059827</v>
      </c>
      <c r="N675" s="124">
        <f>IF(K666=0,"",M675-L675)</f>
        <v>8.54700854700855E-2</v>
      </c>
      <c r="O675" s="1"/>
      <c r="P675" s="2"/>
      <c r="Q675" s="36"/>
      <c r="R675" s="1"/>
    </row>
    <row r="676" spans="1:19" ht="12.75" customHeight="1" x14ac:dyDescent="0.2">
      <c r="L676" s="1"/>
      <c r="M676" s="1"/>
      <c r="O676" s="1"/>
    </row>
    <row r="677" spans="1:19" ht="12.75" customHeight="1" x14ac:dyDescent="0.2">
      <c r="L677" s="1"/>
      <c r="M677" s="1"/>
      <c r="O677" s="1"/>
    </row>
    <row r="678" spans="1:19" ht="26.25" customHeight="1" x14ac:dyDescent="0.4">
      <c r="B678" s="342" t="s">
        <v>101</v>
      </c>
      <c r="C678" s="342"/>
      <c r="D678" s="342"/>
      <c r="E678" s="342"/>
      <c r="F678" s="342"/>
      <c r="G678" s="342"/>
      <c r="H678" s="342"/>
      <c r="I678" s="342"/>
      <c r="J678" s="342"/>
      <c r="K678" s="208" t="s">
        <v>116</v>
      </c>
      <c r="L678" s="1"/>
      <c r="M678" s="1"/>
      <c r="N678" s="2"/>
      <c r="O678" s="1"/>
      <c r="P678" s="2"/>
      <c r="Q678" s="2"/>
      <c r="R678" s="2"/>
    </row>
    <row r="679" spans="1:19" ht="20.25" customHeight="1" x14ac:dyDescent="0.2">
      <c r="A679" s="316" t="s">
        <v>18</v>
      </c>
      <c r="B679" s="318" t="s">
        <v>102</v>
      </c>
      <c r="C679" s="319"/>
      <c r="D679" s="319"/>
      <c r="E679" s="319"/>
      <c r="F679" s="319"/>
      <c r="G679" s="319"/>
      <c r="H679" s="319"/>
      <c r="I679" s="319"/>
      <c r="J679" s="335"/>
      <c r="K679" s="327" t="s">
        <v>19</v>
      </c>
      <c r="L679" s="323" t="s">
        <v>11</v>
      </c>
      <c r="M679" s="323" t="s">
        <v>12</v>
      </c>
      <c r="N679" s="325" t="s">
        <v>13</v>
      </c>
      <c r="O679" s="323" t="s">
        <v>14</v>
      </c>
      <c r="P679" s="324" t="s">
        <v>15</v>
      </c>
      <c r="Q679" s="324" t="s">
        <v>16</v>
      </c>
      <c r="R679" s="323" t="s">
        <v>103</v>
      </c>
    </row>
    <row r="680" spans="1:19" ht="15.75" customHeight="1" x14ac:dyDescent="0.25">
      <c r="A680" s="317"/>
      <c r="B680" s="84" t="s">
        <v>104</v>
      </c>
      <c r="C680" s="84" t="s">
        <v>105</v>
      </c>
      <c r="D680" s="84" t="s">
        <v>106</v>
      </c>
      <c r="E680" s="84" t="s">
        <v>107</v>
      </c>
      <c r="F680" s="84" t="s">
        <v>108</v>
      </c>
      <c r="G680" s="84" t="s">
        <v>109</v>
      </c>
      <c r="H680" s="84" t="s">
        <v>110</v>
      </c>
      <c r="I680" s="84" t="s">
        <v>73</v>
      </c>
      <c r="J680" s="84" t="s">
        <v>74</v>
      </c>
      <c r="K680" s="322"/>
      <c r="L680" s="317"/>
      <c r="M680" s="317"/>
      <c r="N680" s="317"/>
      <c r="O680" s="317"/>
      <c r="P680" s="317"/>
      <c r="Q680" s="317"/>
      <c r="R680" s="317"/>
    </row>
    <row r="681" spans="1:19" ht="15.75" customHeight="1" x14ac:dyDescent="0.25">
      <c r="A681" s="84">
        <v>1702</v>
      </c>
      <c r="B681" s="87">
        <v>117</v>
      </c>
      <c r="C681" s="87"/>
      <c r="D681" s="87"/>
      <c r="E681" s="87"/>
      <c r="F681" s="87"/>
      <c r="G681" s="87"/>
      <c r="H681" s="87"/>
      <c r="I681" s="87"/>
      <c r="J681" s="87"/>
      <c r="K681" s="129"/>
      <c r="L681" s="238"/>
      <c r="M681" s="239"/>
      <c r="N681" s="240"/>
      <c r="O681" s="254"/>
      <c r="P681" s="92">
        <f>B681</f>
        <v>117</v>
      </c>
      <c r="Q681" s="255"/>
      <c r="R681" s="254"/>
    </row>
    <row r="682" spans="1:19" ht="15.75" customHeight="1" x14ac:dyDescent="0.25">
      <c r="A682" s="84">
        <v>1801</v>
      </c>
      <c r="B682" s="87"/>
      <c r="C682" s="87">
        <v>98</v>
      </c>
      <c r="D682" s="87"/>
      <c r="E682" s="87"/>
      <c r="F682" s="87"/>
      <c r="G682" s="87"/>
      <c r="H682" s="87"/>
      <c r="I682" s="87"/>
      <c r="J682" s="87"/>
      <c r="K682" s="129"/>
      <c r="L682" s="241"/>
      <c r="M682" s="101"/>
      <c r="N682" s="242"/>
      <c r="O682" s="96">
        <f>IF(C682=0,"",C682/B681)</f>
        <v>0.83760683760683763</v>
      </c>
      <c r="P682" s="97">
        <v>99</v>
      </c>
      <c r="Q682" s="256">
        <f t="shared" ref="Q682:Q689" si="90">IF(P682=0,"",P682/P681)</f>
        <v>0.84615384615384615</v>
      </c>
      <c r="R682" s="256">
        <f t="shared" ref="R682:R689" si="91">IF(P682=0,"",100%-Q682)</f>
        <v>0.15384615384615385</v>
      </c>
    </row>
    <row r="683" spans="1:19" ht="15.75" customHeight="1" x14ac:dyDescent="0.25">
      <c r="A683" s="84">
        <v>1802</v>
      </c>
      <c r="B683" s="87"/>
      <c r="C683" s="87"/>
      <c r="D683" s="87">
        <v>91</v>
      </c>
      <c r="E683" s="87"/>
      <c r="F683" s="87"/>
      <c r="G683" s="87"/>
      <c r="H683" s="87"/>
      <c r="I683" s="87"/>
      <c r="J683" s="87"/>
      <c r="K683" s="129"/>
      <c r="L683" s="241"/>
      <c r="M683" s="101"/>
      <c r="N683" s="242"/>
      <c r="O683" s="96">
        <f>IF(D683=0,"",D683/C682)</f>
        <v>0.9285714285714286</v>
      </c>
      <c r="P683" s="97">
        <v>99</v>
      </c>
      <c r="Q683" s="256">
        <f t="shared" si="90"/>
        <v>1</v>
      </c>
      <c r="R683" s="256">
        <f t="shared" si="91"/>
        <v>0</v>
      </c>
      <c r="S683" s="14">
        <f>P683/P681</f>
        <v>0.84615384615384615</v>
      </c>
    </row>
    <row r="684" spans="1:19" ht="15.75" customHeight="1" x14ac:dyDescent="0.25">
      <c r="A684" s="84">
        <v>1901</v>
      </c>
      <c r="B684" s="87"/>
      <c r="C684" s="87"/>
      <c r="D684" s="87"/>
      <c r="E684" s="87">
        <v>79</v>
      </c>
      <c r="F684" s="87"/>
      <c r="G684" s="87"/>
      <c r="H684" s="87"/>
      <c r="I684" s="87"/>
      <c r="J684" s="87"/>
      <c r="K684" s="129"/>
      <c r="L684" s="241"/>
      <c r="M684" s="101"/>
      <c r="N684" s="242"/>
      <c r="O684" s="96">
        <f>IF(E684=0,"",E684/D683)</f>
        <v>0.86813186813186816</v>
      </c>
      <c r="P684" s="97">
        <v>99</v>
      </c>
      <c r="Q684" s="256">
        <f t="shared" si="90"/>
        <v>1</v>
      </c>
      <c r="R684" s="256">
        <f t="shared" si="91"/>
        <v>0</v>
      </c>
    </row>
    <row r="685" spans="1:19" ht="15.75" customHeight="1" x14ac:dyDescent="0.25">
      <c r="A685" s="84">
        <v>1902</v>
      </c>
      <c r="B685" s="87"/>
      <c r="C685" s="87"/>
      <c r="D685" s="87"/>
      <c r="E685" s="87"/>
      <c r="F685" s="87">
        <v>78</v>
      </c>
      <c r="G685" s="87"/>
      <c r="H685" s="87"/>
      <c r="I685" s="87"/>
      <c r="J685" s="87"/>
      <c r="K685" s="129"/>
      <c r="L685" s="241"/>
      <c r="M685" s="101"/>
      <c r="N685" s="242"/>
      <c r="O685" s="96">
        <f>IF(F685=0,"",F685/E684)</f>
        <v>0.98734177215189878</v>
      </c>
      <c r="P685" s="97">
        <v>99</v>
      </c>
      <c r="Q685" s="256">
        <f t="shared" si="90"/>
        <v>1</v>
      </c>
      <c r="R685" s="256">
        <f t="shared" si="91"/>
        <v>0</v>
      </c>
    </row>
    <row r="686" spans="1:19" ht="15.75" customHeight="1" x14ac:dyDescent="0.25">
      <c r="A686" s="84">
        <v>2001</v>
      </c>
      <c r="B686" s="87"/>
      <c r="C686" s="87"/>
      <c r="D686" s="87"/>
      <c r="E686" s="87"/>
      <c r="F686" s="87"/>
      <c r="G686" s="87">
        <v>78</v>
      </c>
      <c r="H686" s="87"/>
      <c r="I686" s="87"/>
      <c r="J686" s="87"/>
      <c r="K686" s="129"/>
      <c r="L686" s="241"/>
      <c r="M686" s="101"/>
      <c r="N686" s="242"/>
      <c r="O686" s="96">
        <f>IF(G686=0,"",G686/F685)</f>
        <v>1</v>
      </c>
      <c r="P686" s="97">
        <v>99</v>
      </c>
      <c r="Q686" s="256">
        <f t="shared" si="90"/>
        <v>1</v>
      </c>
      <c r="R686" s="256">
        <f t="shared" si="91"/>
        <v>0</v>
      </c>
    </row>
    <row r="687" spans="1:19" ht="15.75" customHeight="1" x14ac:dyDescent="0.25">
      <c r="A687" s="84">
        <v>2002</v>
      </c>
      <c r="B687" s="87"/>
      <c r="C687" s="87"/>
      <c r="D687" s="87"/>
      <c r="E687" s="87"/>
      <c r="F687" s="87"/>
      <c r="G687" s="87"/>
      <c r="H687" s="87">
        <v>78</v>
      </c>
      <c r="I687" s="87"/>
      <c r="J687" s="87"/>
      <c r="K687" s="129"/>
      <c r="L687" s="241"/>
      <c r="M687" s="101"/>
      <c r="N687" s="242"/>
      <c r="O687" s="96">
        <f>IF(H687=0,"",H687/G686)</f>
        <v>1</v>
      </c>
      <c r="P687" s="97">
        <v>99</v>
      </c>
      <c r="Q687" s="256">
        <f t="shared" si="90"/>
        <v>1</v>
      </c>
      <c r="R687" s="256">
        <f t="shared" si="91"/>
        <v>0</v>
      </c>
    </row>
    <row r="688" spans="1:19" ht="15.75" customHeight="1" x14ac:dyDescent="0.25">
      <c r="A688" s="84">
        <v>2101</v>
      </c>
      <c r="B688" s="87"/>
      <c r="C688" s="87"/>
      <c r="D688" s="87"/>
      <c r="E688" s="87"/>
      <c r="F688" s="87"/>
      <c r="G688" s="87"/>
      <c r="H688" s="87"/>
      <c r="I688" s="87">
        <v>78</v>
      </c>
      <c r="J688" s="87"/>
      <c r="K688" s="129"/>
      <c r="L688" s="241"/>
      <c r="M688" s="101"/>
      <c r="N688" s="242"/>
      <c r="O688" s="96">
        <f>IF(I688=0,"",I688/H687)</f>
        <v>1</v>
      </c>
      <c r="P688" s="97">
        <v>99</v>
      </c>
      <c r="Q688" s="256">
        <f t="shared" si="90"/>
        <v>1</v>
      </c>
      <c r="R688" s="256">
        <f t="shared" si="91"/>
        <v>0</v>
      </c>
    </row>
    <row r="689" spans="1:18" ht="15.75" customHeight="1" x14ac:dyDescent="0.25">
      <c r="A689" s="84">
        <v>2102</v>
      </c>
      <c r="B689" s="87"/>
      <c r="C689" s="87"/>
      <c r="D689" s="87"/>
      <c r="E689" s="87"/>
      <c r="F689" s="87"/>
      <c r="G689" s="87"/>
      <c r="H689" s="87"/>
      <c r="I689" s="87"/>
      <c r="J689" s="87">
        <v>73</v>
      </c>
      <c r="K689" s="129">
        <v>67</v>
      </c>
      <c r="L689" s="241"/>
      <c r="M689" s="101"/>
      <c r="N689" s="242"/>
      <c r="O689" s="126">
        <f>IF(J689=0,"",J689/I688)</f>
        <v>0.9358974358974359</v>
      </c>
      <c r="P689" s="97">
        <v>78</v>
      </c>
      <c r="Q689" s="126">
        <f t="shared" si="90"/>
        <v>0.78787878787878785</v>
      </c>
      <c r="R689" s="126">
        <f t="shared" si="91"/>
        <v>0.21212121212121215</v>
      </c>
    </row>
    <row r="690" spans="1:18" ht="15.75" customHeight="1" x14ac:dyDescent="0.25">
      <c r="A690" s="84">
        <v>2201</v>
      </c>
      <c r="B690" s="87"/>
      <c r="C690" s="87"/>
      <c r="D690" s="87"/>
      <c r="E690" s="87"/>
      <c r="F690" s="87"/>
      <c r="G690" s="87"/>
      <c r="H690" s="87"/>
      <c r="I690" s="87"/>
      <c r="J690" s="87">
        <v>8</v>
      </c>
      <c r="K690" s="129">
        <v>6</v>
      </c>
      <c r="L690" s="241"/>
      <c r="M690" s="101"/>
      <c r="N690" s="232"/>
      <c r="O690" s="175"/>
      <c r="P690" s="97">
        <v>12</v>
      </c>
      <c r="Q690" s="175"/>
      <c r="R690" s="257"/>
    </row>
    <row r="691" spans="1:18" ht="15.75" customHeight="1" x14ac:dyDescent="0.25">
      <c r="A691" s="84">
        <v>2202</v>
      </c>
      <c r="B691" s="87"/>
      <c r="C691" s="87"/>
      <c r="D691" s="87"/>
      <c r="E691" s="87"/>
      <c r="F691" s="87"/>
      <c r="G691" s="87"/>
      <c r="H691" s="87"/>
      <c r="I691" s="87"/>
      <c r="J691" s="87">
        <v>4</v>
      </c>
      <c r="K691" s="129">
        <v>4</v>
      </c>
      <c r="L691" s="241"/>
      <c r="M691" s="101"/>
      <c r="N691" s="232"/>
      <c r="O691" s="205"/>
      <c r="P691" s="106">
        <v>6</v>
      </c>
      <c r="Q691" s="261"/>
      <c r="R691" s="205"/>
    </row>
    <row r="692" spans="1:18" ht="15.75" customHeight="1" x14ac:dyDescent="0.25">
      <c r="A692" s="84">
        <v>2301</v>
      </c>
      <c r="B692" s="87"/>
      <c r="C692" s="87"/>
      <c r="D692" s="87"/>
      <c r="E692" s="87"/>
      <c r="F692" s="87"/>
      <c r="G692" s="87"/>
      <c r="H692" s="87"/>
      <c r="I692" s="87"/>
      <c r="J692" s="87">
        <v>2</v>
      </c>
      <c r="K692" s="129"/>
      <c r="L692" s="241"/>
      <c r="M692" s="101"/>
      <c r="N692" s="232"/>
      <c r="O692" s="205"/>
      <c r="P692" s="106">
        <v>3</v>
      </c>
      <c r="Q692" s="261"/>
      <c r="R692" s="205"/>
    </row>
    <row r="693" spans="1:18" ht="15.75" customHeight="1" x14ac:dyDescent="0.25">
      <c r="A693" s="84">
        <v>2302</v>
      </c>
      <c r="B693" s="87"/>
      <c r="C693" s="87"/>
      <c r="D693" s="87"/>
      <c r="E693" s="87"/>
      <c r="F693" s="87"/>
      <c r="G693" s="87"/>
      <c r="H693" s="87"/>
      <c r="I693" s="87"/>
      <c r="J693" s="87">
        <v>2</v>
      </c>
      <c r="K693" s="129"/>
      <c r="L693" s="241"/>
      <c r="M693" s="101"/>
      <c r="N693" s="232"/>
      <c r="O693" s="205"/>
      <c r="P693" s="228">
        <v>2</v>
      </c>
      <c r="Q693" s="261"/>
      <c r="R693" s="205"/>
    </row>
    <row r="694" spans="1:18" ht="15.75" customHeight="1" x14ac:dyDescent="0.25">
      <c r="A694" s="84">
        <v>2401</v>
      </c>
      <c r="B694" s="87"/>
      <c r="C694" s="87"/>
      <c r="D694" s="87"/>
      <c r="E694" s="87"/>
      <c r="F694" s="87"/>
      <c r="G694" s="87"/>
      <c r="H694" s="87"/>
      <c r="I694" s="87"/>
      <c r="J694" s="87">
        <v>1</v>
      </c>
      <c r="K694" s="129"/>
      <c r="L694" s="241"/>
      <c r="M694" s="101"/>
      <c r="N694" s="232"/>
      <c r="O694" s="101"/>
      <c r="P694" s="230">
        <v>1</v>
      </c>
      <c r="Q694" s="262"/>
      <c r="R694" s="205"/>
    </row>
    <row r="695" spans="1:18" ht="15.75" customHeight="1" x14ac:dyDescent="0.25">
      <c r="A695" s="84">
        <v>2402</v>
      </c>
      <c r="B695" s="87"/>
      <c r="C695" s="87"/>
      <c r="D695" s="87"/>
      <c r="E695" s="87"/>
      <c r="F695" s="87"/>
      <c r="G695" s="87"/>
      <c r="H695" s="87"/>
      <c r="I695" s="87"/>
      <c r="J695" s="87">
        <v>2</v>
      </c>
      <c r="K695" s="129">
        <v>2</v>
      </c>
      <c r="L695" s="241"/>
      <c r="M695" s="101"/>
      <c r="N695" s="232"/>
      <c r="O695" s="111" t="s">
        <v>91</v>
      </c>
      <c r="P695" s="278">
        <v>74</v>
      </c>
      <c r="Q695" s="113">
        <f>K698</f>
        <v>79</v>
      </c>
      <c r="R695" s="114" t="s">
        <v>19</v>
      </c>
    </row>
    <row r="696" spans="1:18" ht="15.75" customHeight="1" x14ac:dyDescent="0.25">
      <c r="A696" s="84">
        <v>2501</v>
      </c>
      <c r="B696" s="87"/>
      <c r="C696" s="87"/>
      <c r="D696" s="87"/>
      <c r="E696" s="87"/>
      <c r="F696" s="87"/>
      <c r="G696" s="87"/>
      <c r="H696" s="87"/>
      <c r="I696" s="87"/>
      <c r="J696" s="87"/>
      <c r="K696" s="129"/>
      <c r="L696" s="241"/>
      <c r="M696" s="101"/>
      <c r="N696" s="232"/>
      <c r="O696" s="115" t="s">
        <v>92</v>
      </c>
      <c r="P696" s="165">
        <f>IF(P695/B681=0,"",P695/B681)</f>
        <v>0.63247863247863245</v>
      </c>
      <c r="Q696" s="117">
        <f>IF(P695/Q695=0,"",P695/Q695)</f>
        <v>0.93670886075949367</v>
      </c>
      <c r="R696" s="118" t="s">
        <v>93</v>
      </c>
    </row>
    <row r="697" spans="1:18" ht="15.75" customHeight="1" x14ac:dyDescent="0.25">
      <c r="A697" s="84">
        <v>2502</v>
      </c>
      <c r="B697" s="87"/>
      <c r="C697" s="87"/>
      <c r="D697" s="87"/>
      <c r="E697" s="87"/>
      <c r="F697" s="87"/>
      <c r="G697" s="87"/>
      <c r="H697" s="87"/>
      <c r="I697" s="87"/>
      <c r="J697" s="87"/>
      <c r="K697" s="129"/>
      <c r="L697" s="243"/>
      <c r="M697" s="244"/>
      <c r="N697" s="245"/>
      <c r="O697" s="120"/>
      <c r="P697" s="121"/>
      <c r="Q697" s="121"/>
      <c r="R697" s="122"/>
    </row>
    <row r="698" spans="1:18" ht="18" customHeight="1" x14ac:dyDescent="0.25">
      <c r="A698" s="46"/>
      <c r="B698" s="296" t="s">
        <v>111</v>
      </c>
      <c r="C698" s="296"/>
      <c r="D698" s="296"/>
      <c r="E698" s="296"/>
      <c r="F698" s="296"/>
      <c r="G698" s="296"/>
      <c r="H698" s="296"/>
      <c r="I698" s="296"/>
      <c r="J698" s="296"/>
      <c r="K698" s="123">
        <f>SUM(K684:K697)</f>
        <v>79</v>
      </c>
      <c r="L698" s="124">
        <f>IF(K689=0,"",K689/B681)</f>
        <v>0.57264957264957261</v>
      </c>
      <c r="M698" s="124">
        <f>IF(K698=0,"",K698/B681)</f>
        <v>0.67521367521367526</v>
      </c>
      <c r="N698" s="124">
        <f>IF(K689=0,"",M698-L698)</f>
        <v>0.10256410256410264</v>
      </c>
      <c r="O698" s="1"/>
      <c r="P698" s="2"/>
      <c r="Q698" s="36"/>
      <c r="R698" s="1"/>
    </row>
    <row r="699" spans="1:18" ht="18" customHeight="1" x14ac:dyDescent="0.25">
      <c r="A699" s="46"/>
      <c r="B699" s="2"/>
      <c r="C699" s="2"/>
      <c r="E699" s="130"/>
      <c r="F699" s="130"/>
      <c r="G699" s="130"/>
      <c r="H699" s="130"/>
      <c r="I699" s="130"/>
      <c r="J699" s="130"/>
      <c r="K699" s="131"/>
      <c r="L699" s="132"/>
      <c r="M699" s="132"/>
      <c r="N699" s="132"/>
      <c r="O699" s="1"/>
      <c r="P699" s="2"/>
      <c r="Q699" s="36"/>
      <c r="R699" s="1"/>
    </row>
    <row r="700" spans="1:18" ht="12.75" customHeight="1" x14ac:dyDescent="0.2">
      <c r="L700" s="1"/>
      <c r="M700" s="1"/>
      <c r="O700" s="1"/>
    </row>
    <row r="701" spans="1:18" ht="26.25" customHeight="1" x14ac:dyDescent="0.4">
      <c r="B701" s="340" t="s">
        <v>101</v>
      </c>
      <c r="C701" s="315"/>
      <c r="D701" s="315"/>
      <c r="E701" s="315"/>
      <c r="F701" s="315"/>
      <c r="G701" s="315"/>
      <c r="H701" s="315"/>
      <c r="I701" s="315"/>
      <c r="J701" s="315"/>
      <c r="K701" s="208" t="s">
        <v>117</v>
      </c>
      <c r="L701" s="1"/>
      <c r="M701" s="1"/>
      <c r="N701" s="2"/>
      <c r="O701" s="1"/>
      <c r="P701" s="2"/>
      <c r="Q701" s="2"/>
      <c r="R701" s="2"/>
    </row>
    <row r="702" spans="1:18" ht="20.25" customHeight="1" x14ac:dyDescent="0.2">
      <c r="A702" s="316" t="s">
        <v>18</v>
      </c>
      <c r="B702" s="318" t="s">
        <v>102</v>
      </c>
      <c r="C702" s="319"/>
      <c r="D702" s="319"/>
      <c r="E702" s="319"/>
      <c r="F702" s="319"/>
      <c r="G702" s="319"/>
      <c r="H702" s="319"/>
      <c r="I702" s="319"/>
      <c r="J702" s="335"/>
      <c r="K702" s="327" t="s">
        <v>19</v>
      </c>
      <c r="L702" s="323" t="s">
        <v>11</v>
      </c>
      <c r="M702" s="323" t="s">
        <v>12</v>
      </c>
      <c r="N702" s="325" t="s">
        <v>13</v>
      </c>
      <c r="O702" s="323" t="s">
        <v>14</v>
      </c>
      <c r="P702" s="324" t="s">
        <v>15</v>
      </c>
      <c r="Q702" s="324" t="s">
        <v>16</v>
      </c>
      <c r="R702" s="323" t="s">
        <v>103</v>
      </c>
    </row>
    <row r="703" spans="1:18" ht="15.75" customHeight="1" x14ac:dyDescent="0.25">
      <c r="A703" s="317"/>
      <c r="B703" s="84" t="s">
        <v>104</v>
      </c>
      <c r="C703" s="84" t="s">
        <v>105</v>
      </c>
      <c r="D703" s="84" t="s">
        <v>106</v>
      </c>
      <c r="E703" s="84" t="s">
        <v>107</v>
      </c>
      <c r="F703" s="84" t="s">
        <v>108</v>
      </c>
      <c r="G703" s="84" t="s">
        <v>109</v>
      </c>
      <c r="H703" s="84" t="s">
        <v>110</v>
      </c>
      <c r="I703" s="84" t="s">
        <v>73</v>
      </c>
      <c r="J703" s="84" t="s">
        <v>74</v>
      </c>
      <c r="K703" s="322"/>
      <c r="L703" s="317"/>
      <c r="M703" s="317"/>
      <c r="N703" s="317"/>
      <c r="O703" s="317"/>
      <c r="P703" s="317"/>
      <c r="Q703" s="317"/>
      <c r="R703" s="317"/>
    </row>
    <row r="704" spans="1:18" ht="15.75" customHeight="1" x14ac:dyDescent="0.25">
      <c r="A704" s="84">
        <v>1801</v>
      </c>
      <c r="B704" s="87">
        <v>120</v>
      </c>
      <c r="C704" s="87"/>
      <c r="D704" s="87"/>
      <c r="E704" s="87"/>
      <c r="F704" s="87"/>
      <c r="G704" s="87"/>
      <c r="H704" s="87"/>
      <c r="I704" s="87"/>
      <c r="J704" s="87"/>
      <c r="K704" s="129"/>
      <c r="L704" s="238"/>
      <c r="M704" s="239"/>
      <c r="N704" s="240"/>
      <c r="O704" s="254"/>
      <c r="P704" s="92">
        <f>B704</f>
        <v>120</v>
      </c>
      <c r="Q704" s="255"/>
      <c r="R704" s="254"/>
    </row>
    <row r="705" spans="1:19" ht="15.75" customHeight="1" x14ac:dyDescent="0.25">
      <c r="A705" s="84">
        <v>1802</v>
      </c>
      <c r="B705" s="87"/>
      <c r="C705" s="87">
        <v>94</v>
      </c>
      <c r="D705" s="87"/>
      <c r="E705" s="87"/>
      <c r="F705" s="87"/>
      <c r="G705" s="87"/>
      <c r="H705" s="87"/>
      <c r="I705" s="87"/>
      <c r="J705" s="87"/>
      <c r="K705" s="129"/>
      <c r="L705" s="241"/>
      <c r="M705" s="101"/>
      <c r="N705" s="242"/>
      <c r="O705" s="96">
        <f>IF(C705=0,"",C705/B704)</f>
        <v>0.78333333333333333</v>
      </c>
      <c r="P705" s="97">
        <v>94</v>
      </c>
      <c r="Q705" s="256">
        <f t="shared" ref="Q705:Q711" si="92">IF(P705=0,"",P705/P704)</f>
        <v>0.78333333333333333</v>
      </c>
      <c r="R705" s="256">
        <f t="shared" ref="R705:R711" si="93">IF(P705=0,"",100%-Q705)</f>
        <v>0.21666666666666667</v>
      </c>
    </row>
    <row r="706" spans="1:19" ht="15.75" customHeight="1" x14ac:dyDescent="0.25">
      <c r="A706" s="84">
        <v>1901</v>
      </c>
      <c r="B706" s="87"/>
      <c r="C706" s="87"/>
      <c r="D706" s="87">
        <v>80</v>
      </c>
      <c r="E706" s="87"/>
      <c r="F706" s="87"/>
      <c r="G706" s="87"/>
      <c r="H706" s="87"/>
      <c r="I706" s="87"/>
      <c r="J706" s="87"/>
      <c r="K706" s="129"/>
      <c r="L706" s="241"/>
      <c r="M706" s="101"/>
      <c r="N706" s="242"/>
      <c r="O706" s="96">
        <f>IF(D706=0,"",D706/C705)</f>
        <v>0.85106382978723405</v>
      </c>
      <c r="P706" s="97">
        <v>85</v>
      </c>
      <c r="Q706" s="256">
        <f t="shared" si="92"/>
        <v>0.9042553191489362</v>
      </c>
      <c r="R706" s="256">
        <f t="shared" si="93"/>
        <v>9.5744680851063801E-2</v>
      </c>
      <c r="S706" s="152">
        <f>P706/P704</f>
        <v>0.70833333333333337</v>
      </c>
    </row>
    <row r="707" spans="1:19" ht="15.75" customHeight="1" x14ac:dyDescent="0.25">
      <c r="A707" s="84">
        <v>1902</v>
      </c>
      <c r="B707" s="87"/>
      <c r="C707" s="87"/>
      <c r="D707" s="87"/>
      <c r="E707" s="87">
        <v>73</v>
      </c>
      <c r="F707" s="87"/>
      <c r="G707" s="87"/>
      <c r="H707" s="87"/>
      <c r="I707" s="87"/>
      <c r="J707" s="87"/>
      <c r="K707" s="129"/>
      <c r="L707" s="241"/>
      <c r="M707" s="101"/>
      <c r="N707" s="242"/>
      <c r="O707" s="96">
        <f>IF(E707=0,"",E707/D706)</f>
        <v>0.91249999999999998</v>
      </c>
      <c r="P707" s="97">
        <v>81</v>
      </c>
      <c r="Q707" s="256">
        <f t="shared" si="92"/>
        <v>0.95294117647058818</v>
      </c>
      <c r="R707" s="256">
        <f t="shared" si="93"/>
        <v>4.705882352941182E-2</v>
      </c>
    </row>
    <row r="708" spans="1:19" ht="15.75" customHeight="1" x14ac:dyDescent="0.25">
      <c r="A708" s="84">
        <v>2001</v>
      </c>
      <c r="B708" s="87"/>
      <c r="C708" s="87"/>
      <c r="D708" s="87"/>
      <c r="E708" s="87"/>
      <c r="F708" s="87">
        <v>72</v>
      </c>
      <c r="G708" s="87"/>
      <c r="H708" s="87"/>
      <c r="I708" s="87"/>
      <c r="J708" s="87"/>
      <c r="K708" s="129"/>
      <c r="L708" s="241"/>
      <c r="M708" s="101"/>
      <c r="N708" s="242"/>
      <c r="O708" s="96">
        <f>IF(F708=0,"",F708/E707)</f>
        <v>0.98630136986301364</v>
      </c>
      <c r="P708" s="97">
        <v>81</v>
      </c>
      <c r="Q708" s="256">
        <f t="shared" si="92"/>
        <v>1</v>
      </c>
      <c r="R708" s="256">
        <f t="shared" si="93"/>
        <v>0</v>
      </c>
    </row>
    <row r="709" spans="1:19" ht="15.75" customHeight="1" x14ac:dyDescent="0.25">
      <c r="A709" s="84">
        <v>2002</v>
      </c>
      <c r="B709" s="87"/>
      <c r="C709" s="87"/>
      <c r="D709" s="87"/>
      <c r="E709" s="87"/>
      <c r="F709" s="87"/>
      <c r="G709" s="87">
        <v>72</v>
      </c>
      <c r="H709" s="87"/>
      <c r="I709" s="87"/>
      <c r="J709" s="87"/>
      <c r="K709" s="129"/>
      <c r="L709" s="241"/>
      <c r="M709" s="101"/>
      <c r="N709" s="242"/>
      <c r="O709" s="96">
        <f>IF(G709=0,"",G709/F708)</f>
        <v>1</v>
      </c>
      <c r="P709" s="97">
        <v>81</v>
      </c>
      <c r="Q709" s="256">
        <f t="shared" si="92"/>
        <v>1</v>
      </c>
      <c r="R709" s="256">
        <f t="shared" si="93"/>
        <v>0</v>
      </c>
    </row>
    <row r="710" spans="1:19" ht="15.75" customHeight="1" x14ac:dyDescent="0.25">
      <c r="A710" s="84">
        <v>2101</v>
      </c>
      <c r="B710" s="87"/>
      <c r="C710" s="87"/>
      <c r="D710" s="87"/>
      <c r="E710" s="87"/>
      <c r="F710" s="87"/>
      <c r="G710" s="87"/>
      <c r="H710" s="87">
        <v>71</v>
      </c>
      <c r="I710" s="87"/>
      <c r="J710" s="87"/>
      <c r="K710" s="129"/>
      <c r="L710" s="241"/>
      <c r="M710" s="101"/>
      <c r="N710" s="242"/>
      <c r="O710" s="96">
        <f>IF(H710=0,"",H710/G709)</f>
        <v>0.98611111111111116</v>
      </c>
      <c r="P710" s="97">
        <v>81</v>
      </c>
      <c r="Q710" s="256">
        <f t="shared" si="92"/>
        <v>1</v>
      </c>
      <c r="R710" s="256">
        <f t="shared" si="93"/>
        <v>0</v>
      </c>
    </row>
    <row r="711" spans="1:19" ht="15.75" customHeight="1" x14ac:dyDescent="0.25">
      <c r="A711" s="84">
        <v>2102</v>
      </c>
      <c r="B711" s="87"/>
      <c r="C711" s="87"/>
      <c r="D711" s="87"/>
      <c r="E711" s="87"/>
      <c r="F711" s="87"/>
      <c r="G711" s="87"/>
      <c r="H711" s="87"/>
      <c r="I711" s="87">
        <v>69</v>
      </c>
      <c r="J711" s="87"/>
      <c r="K711" s="129"/>
      <c r="L711" s="241"/>
      <c r="M711" s="101"/>
      <c r="N711" s="242"/>
      <c r="O711" s="96">
        <f>IF(I711=0,"",I711/H710)</f>
        <v>0.971830985915493</v>
      </c>
      <c r="P711" s="97">
        <v>75</v>
      </c>
      <c r="Q711" s="256">
        <f t="shared" si="92"/>
        <v>0.92592592592592593</v>
      </c>
      <c r="R711" s="126">
        <f t="shared" si="93"/>
        <v>7.407407407407407E-2</v>
      </c>
    </row>
    <row r="712" spans="1:19" ht="15.75" customHeight="1" x14ac:dyDescent="0.25">
      <c r="A712" s="84">
        <v>2201</v>
      </c>
      <c r="B712" s="87"/>
      <c r="C712" s="87"/>
      <c r="D712" s="87"/>
      <c r="E712" s="87"/>
      <c r="F712" s="87"/>
      <c r="G712" s="87"/>
      <c r="H712" s="87"/>
      <c r="I712" s="87"/>
      <c r="J712" s="87">
        <v>68</v>
      </c>
      <c r="K712" s="129">
        <v>68</v>
      </c>
      <c r="L712" s="241"/>
      <c r="M712" s="101"/>
      <c r="N712" s="232"/>
      <c r="O712" s="175"/>
      <c r="P712" s="97">
        <v>74</v>
      </c>
      <c r="Q712" s="175"/>
      <c r="R712" s="257"/>
    </row>
    <row r="713" spans="1:19" ht="15.75" customHeight="1" x14ac:dyDescent="0.25">
      <c r="A713" s="84">
        <v>2202</v>
      </c>
      <c r="B713" s="87"/>
      <c r="C713" s="87"/>
      <c r="D713" s="87"/>
      <c r="E713" s="87"/>
      <c r="F713" s="87"/>
      <c r="G713" s="87"/>
      <c r="H713" s="87"/>
      <c r="I713" s="87"/>
      <c r="J713" s="87">
        <v>9</v>
      </c>
      <c r="K713" s="129">
        <v>8</v>
      </c>
      <c r="L713" s="241"/>
      <c r="M713" s="101"/>
      <c r="N713" s="232"/>
      <c r="O713" s="205"/>
      <c r="P713" s="106">
        <v>11</v>
      </c>
      <c r="Q713" s="261"/>
      <c r="R713" s="205"/>
    </row>
    <row r="714" spans="1:19" ht="15.75" customHeight="1" x14ac:dyDescent="0.25">
      <c r="A714" s="84">
        <v>2301</v>
      </c>
      <c r="B714" s="87"/>
      <c r="C714" s="87"/>
      <c r="D714" s="87"/>
      <c r="E714" s="87"/>
      <c r="F714" s="87"/>
      <c r="G714" s="87"/>
      <c r="H714" s="87"/>
      <c r="I714" s="87"/>
      <c r="J714" s="87">
        <v>2</v>
      </c>
      <c r="K714" s="129">
        <v>1</v>
      </c>
      <c r="L714" s="241"/>
      <c r="M714" s="101"/>
      <c r="N714" s="232"/>
      <c r="O714" s="205"/>
      <c r="P714" s="228">
        <v>3</v>
      </c>
      <c r="Q714" s="261"/>
      <c r="R714" s="205"/>
    </row>
    <row r="715" spans="1:19" ht="15.75" customHeight="1" x14ac:dyDescent="0.25">
      <c r="A715" s="84">
        <v>2302</v>
      </c>
      <c r="B715" s="87"/>
      <c r="C715" s="87"/>
      <c r="D715" s="87"/>
      <c r="E715" s="87"/>
      <c r="F715" s="87"/>
      <c r="G715" s="87"/>
      <c r="H715" s="87"/>
      <c r="I715" s="87"/>
      <c r="J715" s="87">
        <v>1</v>
      </c>
      <c r="K715" s="129"/>
      <c r="L715" s="241"/>
      <c r="M715" s="101"/>
      <c r="N715" s="232"/>
      <c r="O715" s="268"/>
      <c r="P715" s="230">
        <v>2</v>
      </c>
      <c r="Q715" s="270"/>
      <c r="R715" s="205"/>
    </row>
    <row r="716" spans="1:19" ht="15.75" customHeight="1" x14ac:dyDescent="0.25">
      <c r="A716" s="84">
        <v>2401</v>
      </c>
      <c r="B716" s="87"/>
      <c r="C716" s="87"/>
      <c r="D716" s="87"/>
      <c r="E716" s="87"/>
      <c r="F716" s="87"/>
      <c r="G716" s="87"/>
      <c r="H716" s="87"/>
      <c r="I716" s="87"/>
      <c r="J716" s="87">
        <v>2</v>
      </c>
      <c r="K716" s="129">
        <v>1</v>
      </c>
      <c r="L716" s="241"/>
      <c r="M716" s="101"/>
      <c r="N716" s="232"/>
      <c r="O716" s="268"/>
      <c r="P716" s="230">
        <v>2</v>
      </c>
      <c r="Q716" s="270"/>
      <c r="R716" s="205"/>
    </row>
    <row r="717" spans="1:19" ht="15.75" customHeight="1" x14ac:dyDescent="0.25">
      <c r="A717" s="84">
        <v>2402</v>
      </c>
      <c r="B717" s="87"/>
      <c r="C717" s="87"/>
      <c r="D717" s="87"/>
      <c r="E717" s="87"/>
      <c r="F717" s="87"/>
      <c r="G717" s="87"/>
      <c r="H717" s="87"/>
      <c r="I717" s="87"/>
      <c r="J717" s="87">
        <v>2</v>
      </c>
      <c r="K717" s="129">
        <v>1</v>
      </c>
      <c r="L717" s="241"/>
      <c r="M717" s="101"/>
      <c r="N717" s="232"/>
      <c r="O717" s="111" t="s">
        <v>91</v>
      </c>
      <c r="P717" s="278">
        <v>61</v>
      </c>
      <c r="Q717" s="113">
        <f>K720</f>
        <v>79</v>
      </c>
      <c r="R717" s="114" t="s">
        <v>19</v>
      </c>
    </row>
    <row r="718" spans="1:19" ht="15.75" customHeight="1" x14ac:dyDescent="0.25">
      <c r="A718" s="84">
        <v>2501</v>
      </c>
      <c r="B718" s="87"/>
      <c r="C718" s="87"/>
      <c r="D718" s="87"/>
      <c r="E718" s="87"/>
      <c r="F718" s="87"/>
      <c r="G718" s="87"/>
      <c r="H718" s="87"/>
      <c r="I718" s="87"/>
      <c r="J718" s="87"/>
      <c r="K718" s="129"/>
      <c r="L718" s="241"/>
      <c r="M718" s="101"/>
      <c r="N718" s="232"/>
      <c r="O718" s="115" t="s">
        <v>92</v>
      </c>
      <c r="P718" s="165">
        <f>IF(P717/B704=0,"",P717/B704)</f>
        <v>0.5083333333333333</v>
      </c>
      <c r="Q718" s="117">
        <f>IF(P717/Q717=0,"",P717/Q717)</f>
        <v>0.77215189873417722</v>
      </c>
      <c r="R718" s="118" t="s">
        <v>93</v>
      </c>
    </row>
    <row r="719" spans="1:19" ht="15.75" customHeight="1" x14ac:dyDescent="0.25">
      <c r="A719" s="84">
        <v>2502</v>
      </c>
      <c r="B719" s="87"/>
      <c r="C719" s="87"/>
      <c r="D719" s="87"/>
      <c r="E719" s="87"/>
      <c r="F719" s="87"/>
      <c r="G719" s="87"/>
      <c r="H719" s="87"/>
      <c r="I719" s="87"/>
      <c r="J719" s="87"/>
      <c r="K719" s="129"/>
      <c r="L719" s="243"/>
      <c r="M719" s="244"/>
      <c r="N719" s="245"/>
      <c r="O719" s="120"/>
      <c r="P719" s="121"/>
      <c r="Q719" s="121"/>
      <c r="R719" s="122"/>
    </row>
    <row r="720" spans="1:19" ht="18" customHeight="1" x14ac:dyDescent="0.25">
      <c r="A720" s="46"/>
      <c r="B720" s="296" t="s">
        <v>111</v>
      </c>
      <c r="C720" s="296"/>
      <c r="D720" s="296"/>
      <c r="E720" s="296"/>
      <c r="F720" s="296"/>
      <c r="G720" s="296"/>
      <c r="H720" s="296"/>
      <c r="I720" s="296"/>
      <c r="J720" s="296"/>
      <c r="K720" s="123">
        <f>SUM(K704:K717)</f>
        <v>79</v>
      </c>
      <c r="L720" s="124">
        <f>IF(K712=0,"",K712/B704)</f>
        <v>0.56666666666666665</v>
      </c>
      <c r="M720" s="124">
        <f>IF(K720=0,"",K720/B704)</f>
        <v>0.65833333333333333</v>
      </c>
      <c r="N720" s="124">
        <f>M720-L720</f>
        <v>9.1666666666666674E-2</v>
      </c>
      <c r="O720" s="1"/>
      <c r="P720" s="2"/>
      <c r="Q720" s="36"/>
      <c r="R720" s="1"/>
    </row>
    <row r="721" spans="1:19" ht="12.75" customHeight="1" x14ac:dyDescent="0.2">
      <c r="L721" s="1"/>
      <c r="M721" s="1"/>
      <c r="O721" s="1"/>
    </row>
    <row r="722" spans="1:19" ht="12.75" customHeight="1" x14ac:dyDescent="0.2">
      <c r="L722" s="1"/>
      <c r="M722" s="1"/>
      <c r="O722" s="1"/>
    </row>
    <row r="723" spans="1:19" ht="26.25" customHeight="1" x14ac:dyDescent="0.4">
      <c r="B723" s="340" t="s">
        <v>101</v>
      </c>
      <c r="C723" s="315"/>
      <c r="D723" s="315"/>
      <c r="E723" s="315"/>
      <c r="F723" s="315"/>
      <c r="G723" s="315"/>
      <c r="H723" s="315"/>
      <c r="I723" s="315"/>
      <c r="J723" s="315"/>
      <c r="K723" s="208" t="s">
        <v>118</v>
      </c>
      <c r="L723" s="1"/>
      <c r="M723" s="1"/>
      <c r="N723" s="2"/>
      <c r="O723" s="1"/>
      <c r="P723" s="2"/>
      <c r="Q723" s="2"/>
      <c r="R723" s="2"/>
    </row>
    <row r="724" spans="1:19" ht="20.25" customHeight="1" x14ac:dyDescent="0.2">
      <c r="A724" s="316" t="s">
        <v>18</v>
      </c>
      <c r="B724" s="318" t="s">
        <v>102</v>
      </c>
      <c r="C724" s="319"/>
      <c r="D724" s="319"/>
      <c r="E724" s="319"/>
      <c r="F724" s="319"/>
      <c r="G724" s="319"/>
      <c r="H724" s="319"/>
      <c r="I724" s="319"/>
      <c r="J724" s="335"/>
      <c r="K724" s="327" t="s">
        <v>19</v>
      </c>
      <c r="L724" s="323" t="s">
        <v>11</v>
      </c>
      <c r="M724" s="323" t="s">
        <v>12</v>
      </c>
      <c r="N724" s="325" t="s">
        <v>13</v>
      </c>
      <c r="O724" s="323" t="s">
        <v>14</v>
      </c>
      <c r="P724" s="324" t="s">
        <v>15</v>
      </c>
      <c r="Q724" s="324" t="s">
        <v>16</v>
      </c>
      <c r="R724" s="323" t="s">
        <v>103</v>
      </c>
    </row>
    <row r="725" spans="1:19" ht="15.75" customHeight="1" x14ac:dyDescent="0.25">
      <c r="A725" s="317"/>
      <c r="B725" s="84" t="s">
        <v>104</v>
      </c>
      <c r="C725" s="84" t="s">
        <v>105</v>
      </c>
      <c r="D725" s="84" t="s">
        <v>106</v>
      </c>
      <c r="E725" s="84" t="s">
        <v>107</v>
      </c>
      <c r="F725" s="84" t="s">
        <v>108</v>
      </c>
      <c r="G725" s="84" t="s">
        <v>109</v>
      </c>
      <c r="H725" s="84" t="s">
        <v>110</v>
      </c>
      <c r="I725" s="84" t="s">
        <v>73</v>
      </c>
      <c r="J725" s="84" t="s">
        <v>74</v>
      </c>
      <c r="K725" s="322"/>
      <c r="L725" s="317"/>
      <c r="M725" s="317"/>
      <c r="N725" s="317"/>
      <c r="O725" s="317"/>
      <c r="P725" s="317"/>
      <c r="Q725" s="317"/>
      <c r="R725" s="317"/>
    </row>
    <row r="726" spans="1:19" ht="15.75" customHeight="1" x14ac:dyDescent="0.25">
      <c r="A726" s="84">
        <v>1802</v>
      </c>
      <c r="B726" s="87">
        <v>114</v>
      </c>
      <c r="C726" s="87"/>
      <c r="D726" s="87"/>
      <c r="E726" s="87"/>
      <c r="F726" s="87"/>
      <c r="G726" s="87"/>
      <c r="H726" s="87"/>
      <c r="I726" s="87"/>
      <c r="J726" s="87"/>
      <c r="K726" s="129"/>
      <c r="L726" s="238"/>
      <c r="M726" s="239"/>
      <c r="N726" s="240"/>
      <c r="O726" s="254"/>
      <c r="P726" s="92">
        <f>B726</f>
        <v>114</v>
      </c>
      <c r="Q726" s="255"/>
      <c r="R726" s="254"/>
    </row>
    <row r="727" spans="1:19" ht="15.75" customHeight="1" x14ac:dyDescent="0.25">
      <c r="A727" s="84">
        <v>1901</v>
      </c>
      <c r="B727" s="87"/>
      <c r="C727" s="87">
        <v>87</v>
      </c>
      <c r="D727" s="87"/>
      <c r="E727" s="87"/>
      <c r="F727" s="87"/>
      <c r="G727" s="87"/>
      <c r="H727" s="87"/>
      <c r="I727" s="87"/>
      <c r="J727" s="87"/>
      <c r="K727" s="129"/>
      <c r="L727" s="241"/>
      <c r="M727" s="101"/>
      <c r="N727" s="242"/>
      <c r="O727" s="96">
        <f>IF(C727=0,"",C727/B726)</f>
        <v>0.76315789473684215</v>
      </c>
      <c r="P727" s="97">
        <v>89</v>
      </c>
      <c r="Q727" s="256">
        <f t="shared" ref="Q727:Q733" si="94">IF(P727=0,"",P727/P726)</f>
        <v>0.7807017543859649</v>
      </c>
      <c r="R727" s="256">
        <f t="shared" ref="R727:R733" si="95">IF(P727=0,"",100%-Q727)</f>
        <v>0.2192982456140351</v>
      </c>
    </row>
    <row r="728" spans="1:19" ht="15.75" customHeight="1" x14ac:dyDescent="0.25">
      <c r="A728" s="84">
        <v>1902</v>
      </c>
      <c r="B728" s="87"/>
      <c r="C728" s="87"/>
      <c r="D728" s="87">
        <v>82</v>
      </c>
      <c r="E728" s="87"/>
      <c r="F728" s="87"/>
      <c r="G728" s="87"/>
      <c r="H728" s="87"/>
      <c r="I728" s="87"/>
      <c r="J728" s="87"/>
      <c r="K728" s="129"/>
      <c r="L728" s="241"/>
      <c r="M728" s="101"/>
      <c r="N728" s="242"/>
      <c r="O728" s="96">
        <f>IF(D728=0,"",D728/C727)</f>
        <v>0.94252873563218387</v>
      </c>
      <c r="P728" s="97">
        <v>85</v>
      </c>
      <c r="Q728" s="256">
        <f t="shared" si="94"/>
        <v>0.9550561797752809</v>
      </c>
      <c r="R728" s="256">
        <f t="shared" si="95"/>
        <v>4.49438202247191E-2</v>
      </c>
      <c r="S728" s="128">
        <f>P728/P726</f>
        <v>0.74561403508771928</v>
      </c>
    </row>
    <row r="729" spans="1:19" ht="15.75" customHeight="1" x14ac:dyDescent="0.25">
      <c r="A729" s="84">
        <v>2001</v>
      </c>
      <c r="B729" s="87"/>
      <c r="C729" s="87"/>
      <c r="D729" s="87"/>
      <c r="E729" s="87">
        <v>80</v>
      </c>
      <c r="F729" s="87"/>
      <c r="G729" s="87"/>
      <c r="H729" s="87"/>
      <c r="I729" s="87"/>
      <c r="J729" s="87"/>
      <c r="K729" s="129"/>
      <c r="L729" s="241"/>
      <c r="M729" s="101"/>
      <c r="N729" s="242"/>
      <c r="O729" s="96">
        <f>IF(E729=0,"",E729/D728)</f>
        <v>0.97560975609756095</v>
      </c>
      <c r="P729" s="97">
        <v>85</v>
      </c>
      <c r="Q729" s="256">
        <f t="shared" si="94"/>
        <v>1</v>
      </c>
      <c r="R729" s="256">
        <f t="shared" si="95"/>
        <v>0</v>
      </c>
    </row>
    <row r="730" spans="1:19" ht="15.75" customHeight="1" x14ac:dyDescent="0.25">
      <c r="A730" s="84">
        <v>2002</v>
      </c>
      <c r="B730" s="87"/>
      <c r="C730" s="87"/>
      <c r="D730" s="87"/>
      <c r="E730" s="87"/>
      <c r="F730" s="87">
        <v>80</v>
      </c>
      <c r="G730" s="87"/>
      <c r="H730" s="87"/>
      <c r="I730" s="87"/>
      <c r="J730" s="87"/>
      <c r="K730" s="129"/>
      <c r="L730" s="241"/>
      <c r="M730" s="101"/>
      <c r="N730" s="242"/>
      <c r="O730" s="96">
        <f>IF(F730=0,"",F730/E729)</f>
        <v>1</v>
      </c>
      <c r="P730" s="97">
        <v>85</v>
      </c>
      <c r="Q730" s="256">
        <f t="shared" si="94"/>
        <v>1</v>
      </c>
      <c r="R730" s="256">
        <f t="shared" si="95"/>
        <v>0</v>
      </c>
    </row>
    <row r="731" spans="1:19" ht="15.75" customHeight="1" x14ac:dyDescent="0.25">
      <c r="A731" s="84">
        <v>2101</v>
      </c>
      <c r="B731" s="87"/>
      <c r="C731" s="87"/>
      <c r="D731" s="87"/>
      <c r="E731" s="87"/>
      <c r="F731" s="87"/>
      <c r="G731" s="87">
        <v>80</v>
      </c>
      <c r="H731" s="87"/>
      <c r="I731" s="87"/>
      <c r="J731" s="87"/>
      <c r="K731" s="129"/>
      <c r="L731" s="241"/>
      <c r="M731" s="101"/>
      <c r="N731" s="242"/>
      <c r="O731" s="96">
        <f>IF(G731=0,"",G731/F730)</f>
        <v>1</v>
      </c>
      <c r="P731" s="97">
        <v>85</v>
      </c>
      <c r="Q731" s="256">
        <f t="shared" si="94"/>
        <v>1</v>
      </c>
      <c r="R731" s="256">
        <f t="shared" si="95"/>
        <v>0</v>
      </c>
    </row>
    <row r="732" spans="1:19" ht="15.75" customHeight="1" x14ac:dyDescent="0.25">
      <c r="A732" s="84">
        <v>2102</v>
      </c>
      <c r="B732" s="87"/>
      <c r="C732" s="87"/>
      <c r="D732" s="87"/>
      <c r="E732" s="87"/>
      <c r="F732" s="87"/>
      <c r="G732" s="87"/>
      <c r="H732" s="87">
        <v>80</v>
      </c>
      <c r="I732" s="87"/>
      <c r="J732" s="87"/>
      <c r="K732" s="129"/>
      <c r="L732" s="241"/>
      <c r="M732" s="101"/>
      <c r="N732" s="242"/>
      <c r="O732" s="96">
        <f>IF(H732=0,"",H732/G731)</f>
        <v>1</v>
      </c>
      <c r="P732" s="97">
        <v>82</v>
      </c>
      <c r="Q732" s="256">
        <f t="shared" si="94"/>
        <v>0.96470588235294119</v>
      </c>
      <c r="R732" s="256">
        <f t="shared" si="95"/>
        <v>3.5294117647058809E-2</v>
      </c>
    </row>
    <row r="733" spans="1:19" ht="15.75" customHeight="1" x14ac:dyDescent="0.25">
      <c r="A733" s="84">
        <v>2201</v>
      </c>
      <c r="B733" s="87"/>
      <c r="C733" s="87"/>
      <c r="D733" s="87"/>
      <c r="E733" s="87"/>
      <c r="F733" s="87"/>
      <c r="G733" s="87"/>
      <c r="H733" s="87"/>
      <c r="I733" s="87">
        <v>80</v>
      </c>
      <c r="J733" s="87"/>
      <c r="K733" s="129"/>
      <c r="L733" s="241"/>
      <c r="M733" s="101"/>
      <c r="N733" s="242"/>
      <c r="O733" s="126">
        <f>IF(I733=0,"",I733/H732)</f>
        <v>1</v>
      </c>
      <c r="P733" s="97">
        <v>81</v>
      </c>
      <c r="Q733" s="256">
        <f t="shared" si="94"/>
        <v>0.98780487804878048</v>
      </c>
      <c r="R733" s="126">
        <f t="shared" si="95"/>
        <v>1.2195121951219523E-2</v>
      </c>
    </row>
    <row r="734" spans="1:19" ht="15.75" customHeight="1" x14ac:dyDescent="0.25">
      <c r="A734" s="84">
        <v>2202</v>
      </c>
      <c r="B734" s="87"/>
      <c r="C734" s="87"/>
      <c r="D734" s="87"/>
      <c r="E734" s="87"/>
      <c r="F734" s="87"/>
      <c r="G734" s="87"/>
      <c r="H734" s="87"/>
      <c r="I734" s="87"/>
      <c r="J734" s="87">
        <v>75</v>
      </c>
      <c r="K734" s="129">
        <v>66</v>
      </c>
      <c r="L734" s="241"/>
      <c r="M734" s="101"/>
      <c r="N734" s="232"/>
      <c r="O734" s="175"/>
      <c r="P734" s="97">
        <v>80</v>
      </c>
      <c r="Q734" s="175"/>
      <c r="R734" s="257"/>
    </row>
    <row r="735" spans="1:19" ht="15.75" customHeight="1" x14ac:dyDescent="0.25">
      <c r="A735" s="84">
        <v>2301</v>
      </c>
      <c r="B735" s="87"/>
      <c r="C735" s="87"/>
      <c r="D735" s="87"/>
      <c r="E735" s="87"/>
      <c r="F735" s="87"/>
      <c r="G735" s="87"/>
      <c r="H735" s="87"/>
      <c r="I735" s="87"/>
      <c r="J735" s="87">
        <v>10</v>
      </c>
      <c r="K735" s="129">
        <v>10</v>
      </c>
      <c r="L735" s="241"/>
      <c r="M735" s="101"/>
      <c r="N735" s="232"/>
      <c r="O735" s="205"/>
      <c r="P735" s="106">
        <v>12</v>
      </c>
      <c r="Q735" s="261"/>
      <c r="R735" s="205"/>
    </row>
    <row r="736" spans="1:19" ht="15.75" customHeight="1" x14ac:dyDescent="0.25">
      <c r="A736" s="84">
        <v>2302</v>
      </c>
      <c r="B736" s="87"/>
      <c r="C736" s="87"/>
      <c r="D736" s="87"/>
      <c r="E736" s="87"/>
      <c r="F736" s="87"/>
      <c r="G736" s="87"/>
      <c r="H736" s="87"/>
      <c r="I736" s="87"/>
      <c r="J736" s="87">
        <v>1</v>
      </c>
      <c r="K736" s="129">
        <v>1</v>
      </c>
      <c r="L736" s="241"/>
      <c r="M736" s="101"/>
      <c r="N736" s="232"/>
      <c r="O736" s="205"/>
      <c r="P736" s="106">
        <v>3</v>
      </c>
      <c r="Q736" s="261"/>
      <c r="R736" s="205"/>
    </row>
    <row r="737" spans="1:19" ht="15.75" customHeight="1" x14ac:dyDescent="0.25">
      <c r="A737" s="84">
        <v>2401</v>
      </c>
      <c r="B737" s="87"/>
      <c r="C737" s="87"/>
      <c r="D737" s="87"/>
      <c r="E737" s="87"/>
      <c r="F737" s="87"/>
      <c r="G737" s="87"/>
      <c r="H737" s="87"/>
      <c r="I737" s="87"/>
      <c r="J737" s="87">
        <v>1</v>
      </c>
      <c r="K737" s="129">
        <v>1</v>
      </c>
      <c r="L737" s="241"/>
      <c r="M737" s="101"/>
      <c r="N737" s="232"/>
      <c r="O737" s="205"/>
      <c r="P737" s="106">
        <v>1</v>
      </c>
      <c r="Q737" s="261"/>
      <c r="R737" s="205"/>
    </row>
    <row r="738" spans="1:19" ht="15.75" customHeight="1" x14ac:dyDescent="0.25">
      <c r="A738" s="84">
        <v>2402</v>
      </c>
      <c r="B738" s="87"/>
      <c r="C738" s="87"/>
      <c r="D738" s="87"/>
      <c r="E738" s="87"/>
      <c r="F738" s="87"/>
      <c r="G738" s="87"/>
      <c r="H738" s="87"/>
      <c r="I738" s="87"/>
      <c r="J738" s="87"/>
      <c r="K738" s="129">
        <v>1</v>
      </c>
      <c r="L738" s="241"/>
      <c r="M738" s="101"/>
      <c r="N738" s="232"/>
      <c r="O738" s="101"/>
      <c r="P738" s="232"/>
      <c r="Q738" s="262"/>
      <c r="R738" s="205"/>
    </row>
    <row r="739" spans="1:19" ht="15.75" customHeight="1" x14ac:dyDescent="0.25">
      <c r="A739" s="84">
        <v>2501</v>
      </c>
      <c r="B739" s="87"/>
      <c r="C739" s="87"/>
      <c r="D739" s="87"/>
      <c r="E739" s="87"/>
      <c r="F739" s="87"/>
      <c r="G739" s="87"/>
      <c r="H739" s="87"/>
      <c r="I739" s="87"/>
      <c r="J739" s="87"/>
      <c r="K739" s="129"/>
      <c r="L739" s="241"/>
      <c r="M739" s="101"/>
      <c r="N739" s="232"/>
      <c r="O739" s="111" t="s">
        <v>91</v>
      </c>
      <c r="P739" s="164">
        <v>67</v>
      </c>
      <c r="Q739" s="113">
        <f>K742</f>
        <v>79</v>
      </c>
      <c r="R739" s="114" t="s">
        <v>19</v>
      </c>
    </row>
    <row r="740" spans="1:19" ht="15.75" customHeight="1" x14ac:dyDescent="0.25">
      <c r="A740" s="84">
        <v>2502</v>
      </c>
      <c r="B740" s="87"/>
      <c r="C740" s="87"/>
      <c r="D740" s="87"/>
      <c r="E740" s="87"/>
      <c r="F740" s="87"/>
      <c r="G740" s="87"/>
      <c r="H740" s="87"/>
      <c r="I740" s="87"/>
      <c r="J740" s="87"/>
      <c r="K740" s="129"/>
      <c r="L740" s="241"/>
      <c r="M740" s="101"/>
      <c r="N740" s="232"/>
      <c r="O740" s="115" t="s">
        <v>92</v>
      </c>
      <c r="P740" s="165">
        <f>IF(P739/B726=0,"",P739/B726)</f>
        <v>0.58771929824561409</v>
      </c>
      <c r="Q740" s="117">
        <f>IF(P739/Q739=0,"",P739/Q739)</f>
        <v>0.84810126582278478</v>
      </c>
      <c r="R740" s="118" t="s">
        <v>93</v>
      </c>
    </row>
    <row r="741" spans="1:19" ht="15.75" customHeight="1" x14ac:dyDescent="0.25">
      <c r="A741" s="84">
        <v>2601</v>
      </c>
      <c r="B741" s="87"/>
      <c r="C741" s="87"/>
      <c r="D741" s="87"/>
      <c r="E741" s="87"/>
      <c r="F741" s="87"/>
      <c r="G741" s="87"/>
      <c r="H741" s="87"/>
      <c r="I741" s="87"/>
      <c r="J741" s="87"/>
      <c r="K741" s="129"/>
      <c r="L741" s="243"/>
      <c r="M741" s="244"/>
      <c r="N741" s="245"/>
      <c r="O741" s="120"/>
      <c r="P741" s="121"/>
      <c r="Q741" s="121"/>
      <c r="R741" s="122"/>
    </row>
    <row r="742" spans="1:19" ht="18" customHeight="1" x14ac:dyDescent="0.25">
      <c r="A742" s="46"/>
      <c r="B742" s="296" t="s">
        <v>111</v>
      </c>
      <c r="C742" s="296"/>
      <c r="D742" s="296"/>
      <c r="E742" s="296"/>
      <c r="F742" s="296"/>
      <c r="G742" s="296"/>
      <c r="H742" s="296"/>
      <c r="I742" s="296"/>
      <c r="J742" s="296"/>
      <c r="K742" s="123">
        <f>SUM(K726:K738)</f>
        <v>79</v>
      </c>
      <c r="L742" s="124">
        <f>IF(K734=0,"",K734/B726)</f>
        <v>0.57894736842105265</v>
      </c>
      <c r="M742" s="124">
        <f>IF(K742=0,"",K742/B726)</f>
        <v>0.69298245614035092</v>
      </c>
      <c r="N742" s="124">
        <f>M742-L742</f>
        <v>0.11403508771929827</v>
      </c>
      <c r="O742" s="1"/>
      <c r="P742" s="2"/>
      <c r="Q742" s="36"/>
      <c r="R742" s="1"/>
    </row>
    <row r="743" spans="1:19" ht="12.75" customHeight="1" x14ac:dyDescent="0.2">
      <c r="L743" s="1"/>
      <c r="M743" s="1"/>
      <c r="O743" s="1"/>
    </row>
    <row r="744" spans="1:19" ht="12.75" customHeight="1" x14ac:dyDescent="0.2">
      <c r="L744" s="1"/>
      <c r="M744" s="1"/>
      <c r="O744" s="1"/>
    </row>
    <row r="745" spans="1:19" ht="26.25" customHeight="1" x14ac:dyDescent="0.4">
      <c r="B745" s="340" t="s">
        <v>101</v>
      </c>
      <c r="C745" s="315"/>
      <c r="D745" s="315"/>
      <c r="E745" s="315"/>
      <c r="F745" s="315"/>
      <c r="G745" s="315"/>
      <c r="H745" s="315"/>
      <c r="I745" s="315"/>
      <c r="J745" s="315"/>
      <c r="K745" s="208" t="s">
        <v>119</v>
      </c>
      <c r="L745" s="1"/>
      <c r="M745" s="1"/>
      <c r="N745" s="2"/>
      <c r="O745" s="1"/>
      <c r="P745" s="2"/>
      <c r="Q745" s="2"/>
      <c r="R745" s="2"/>
    </row>
    <row r="746" spans="1:19" ht="20.25" customHeight="1" x14ac:dyDescent="0.2">
      <c r="A746" s="316" t="s">
        <v>18</v>
      </c>
      <c r="B746" s="318" t="s">
        <v>102</v>
      </c>
      <c r="C746" s="319"/>
      <c r="D746" s="319"/>
      <c r="E746" s="319"/>
      <c r="F746" s="319"/>
      <c r="G746" s="319"/>
      <c r="H746" s="319"/>
      <c r="I746" s="319"/>
      <c r="J746" s="335"/>
      <c r="K746" s="327" t="s">
        <v>19</v>
      </c>
      <c r="L746" s="323" t="s">
        <v>11</v>
      </c>
      <c r="M746" s="323" t="s">
        <v>12</v>
      </c>
      <c r="N746" s="325" t="s">
        <v>13</v>
      </c>
      <c r="O746" s="323" t="s">
        <v>14</v>
      </c>
      <c r="P746" s="324" t="s">
        <v>15</v>
      </c>
      <c r="Q746" s="324" t="s">
        <v>16</v>
      </c>
      <c r="R746" s="323" t="s">
        <v>103</v>
      </c>
    </row>
    <row r="747" spans="1:19" ht="15.75" customHeight="1" x14ac:dyDescent="0.25">
      <c r="A747" s="317"/>
      <c r="B747" s="84" t="s">
        <v>104</v>
      </c>
      <c r="C747" s="84" t="s">
        <v>105</v>
      </c>
      <c r="D747" s="84" t="s">
        <v>106</v>
      </c>
      <c r="E747" s="84" t="s">
        <v>107</v>
      </c>
      <c r="F747" s="84" t="s">
        <v>108</v>
      </c>
      <c r="G747" s="84" t="s">
        <v>109</v>
      </c>
      <c r="H747" s="84" t="s">
        <v>110</v>
      </c>
      <c r="I747" s="84" t="s">
        <v>73</v>
      </c>
      <c r="J747" s="84" t="s">
        <v>74</v>
      </c>
      <c r="K747" s="322"/>
      <c r="L747" s="317"/>
      <c r="M747" s="317"/>
      <c r="N747" s="317"/>
      <c r="O747" s="317"/>
      <c r="P747" s="317"/>
      <c r="Q747" s="317"/>
      <c r="R747" s="317"/>
    </row>
    <row r="748" spans="1:19" ht="15.75" customHeight="1" x14ac:dyDescent="0.25">
      <c r="A748" s="84">
        <v>1901</v>
      </c>
      <c r="B748" s="87">
        <v>103</v>
      </c>
      <c r="C748" s="87"/>
      <c r="D748" s="87"/>
      <c r="E748" s="87"/>
      <c r="F748" s="87"/>
      <c r="G748" s="87"/>
      <c r="H748" s="87"/>
      <c r="I748" s="87"/>
      <c r="J748" s="87"/>
      <c r="K748" s="129"/>
      <c r="L748" s="238"/>
      <c r="M748" s="239"/>
      <c r="N748" s="240"/>
      <c r="O748" s="254"/>
      <c r="P748" s="92">
        <f>B748</f>
        <v>103</v>
      </c>
      <c r="Q748" s="255"/>
      <c r="R748" s="254"/>
    </row>
    <row r="749" spans="1:19" ht="15.75" customHeight="1" x14ac:dyDescent="0.25">
      <c r="A749" s="84">
        <v>1902</v>
      </c>
      <c r="B749" s="87"/>
      <c r="C749" s="87">
        <v>86</v>
      </c>
      <c r="D749" s="87"/>
      <c r="E749" s="87"/>
      <c r="F749" s="87"/>
      <c r="G749" s="87"/>
      <c r="H749" s="87"/>
      <c r="I749" s="87"/>
      <c r="J749" s="87"/>
      <c r="K749" s="129"/>
      <c r="L749" s="241"/>
      <c r="M749" s="101"/>
      <c r="N749" s="242"/>
      <c r="O749" s="96">
        <f>IF(C749=0,"",C749/B748)</f>
        <v>0.83495145631067957</v>
      </c>
      <c r="P749" s="97">
        <v>79</v>
      </c>
      <c r="Q749" s="256">
        <f t="shared" ref="Q749:Q756" si="96">IF(P749=0,"",P749/P748)</f>
        <v>0.76699029126213591</v>
      </c>
      <c r="R749" s="256">
        <f t="shared" ref="R749:R756" si="97">IF(P749=0,"",100%-Q749)</f>
        <v>0.23300970873786409</v>
      </c>
    </row>
    <row r="750" spans="1:19" ht="15.75" customHeight="1" x14ac:dyDescent="0.25">
      <c r="A750" s="84">
        <v>2001</v>
      </c>
      <c r="B750" s="87"/>
      <c r="C750" s="87"/>
      <c r="D750" s="87">
        <v>61</v>
      </c>
      <c r="E750" s="87"/>
      <c r="F750" s="87"/>
      <c r="G750" s="87"/>
      <c r="H750" s="87"/>
      <c r="I750" s="87"/>
      <c r="J750" s="87"/>
      <c r="K750" s="129"/>
      <c r="L750" s="241"/>
      <c r="M750" s="101"/>
      <c r="N750" s="242"/>
      <c r="O750" s="96">
        <f>IF(D750=0,"",D750/C749)</f>
        <v>0.70930232558139539</v>
      </c>
      <c r="P750" s="97">
        <v>73</v>
      </c>
      <c r="Q750" s="256">
        <f t="shared" si="96"/>
        <v>0.92405063291139244</v>
      </c>
      <c r="R750" s="256">
        <f t="shared" si="97"/>
        <v>7.5949367088607556E-2</v>
      </c>
      <c r="S750" s="128">
        <f>P750/P748</f>
        <v>0.70873786407766992</v>
      </c>
    </row>
    <row r="751" spans="1:19" ht="15.75" customHeight="1" x14ac:dyDescent="0.25">
      <c r="A751" s="84">
        <v>2002</v>
      </c>
      <c r="B751" s="87"/>
      <c r="C751" s="87"/>
      <c r="D751" s="87"/>
      <c r="E751" s="87">
        <v>58</v>
      </c>
      <c r="F751" s="87"/>
      <c r="G751" s="87"/>
      <c r="H751" s="87"/>
      <c r="I751" s="87"/>
      <c r="J751" s="87"/>
      <c r="K751" s="129"/>
      <c r="L751" s="241"/>
      <c r="M751" s="101"/>
      <c r="N751" s="242"/>
      <c r="O751" s="96">
        <f>IF(E751=0,"",E751/D750)</f>
        <v>0.95081967213114749</v>
      </c>
      <c r="P751" s="97">
        <v>72</v>
      </c>
      <c r="Q751" s="256">
        <f t="shared" si="96"/>
        <v>0.98630136986301364</v>
      </c>
      <c r="R751" s="256">
        <f t="shared" si="97"/>
        <v>1.3698630136986356E-2</v>
      </c>
    </row>
    <row r="752" spans="1:19" ht="15.75" customHeight="1" x14ac:dyDescent="0.25">
      <c r="A752" s="84">
        <v>2101</v>
      </c>
      <c r="B752" s="87"/>
      <c r="C752" s="87"/>
      <c r="D752" s="87"/>
      <c r="E752" s="87"/>
      <c r="F752" s="87">
        <v>57</v>
      </c>
      <c r="G752" s="87"/>
      <c r="H752" s="87"/>
      <c r="I752" s="87"/>
      <c r="J752" s="87"/>
      <c r="K752" s="129"/>
      <c r="L752" s="241"/>
      <c r="M752" s="101"/>
      <c r="N752" s="242"/>
      <c r="O752" s="96">
        <f>F752/E751</f>
        <v>0.98275862068965514</v>
      </c>
      <c r="P752" s="97">
        <v>71</v>
      </c>
      <c r="Q752" s="256">
        <f t="shared" si="96"/>
        <v>0.98611111111111116</v>
      </c>
      <c r="R752" s="256">
        <f t="shared" si="97"/>
        <v>1.388888888888884E-2</v>
      </c>
    </row>
    <row r="753" spans="1:18" ht="15.75" customHeight="1" x14ac:dyDescent="0.25">
      <c r="A753" s="84">
        <v>2102</v>
      </c>
      <c r="B753" s="87"/>
      <c r="C753" s="87"/>
      <c r="D753" s="87"/>
      <c r="E753" s="87"/>
      <c r="F753" s="87"/>
      <c r="G753" s="87">
        <v>54</v>
      </c>
      <c r="H753" s="87"/>
      <c r="I753" s="87"/>
      <c r="J753" s="87"/>
      <c r="K753" s="129"/>
      <c r="L753" s="241"/>
      <c r="M753" s="101"/>
      <c r="N753" s="242"/>
      <c r="O753" s="96">
        <f>IF(G753=0,"",G753/F752)</f>
        <v>0.94736842105263153</v>
      </c>
      <c r="P753" s="97">
        <v>67</v>
      </c>
      <c r="Q753" s="256">
        <f t="shared" si="96"/>
        <v>0.94366197183098588</v>
      </c>
      <c r="R753" s="256">
        <f t="shared" si="97"/>
        <v>5.633802816901412E-2</v>
      </c>
    </row>
    <row r="754" spans="1:18" ht="15.75" customHeight="1" x14ac:dyDescent="0.25">
      <c r="A754" s="84">
        <v>2201</v>
      </c>
      <c r="B754" s="87"/>
      <c r="C754" s="87"/>
      <c r="D754" s="87"/>
      <c r="E754" s="87"/>
      <c r="F754" s="87"/>
      <c r="G754" s="87"/>
      <c r="H754" s="87">
        <v>52</v>
      </c>
      <c r="I754" s="87"/>
      <c r="J754" s="87"/>
      <c r="K754" s="129"/>
      <c r="L754" s="241"/>
      <c r="M754" s="101"/>
      <c r="N754" s="242"/>
      <c r="O754" s="96">
        <f>IF(H754=0,"",H754/G753)</f>
        <v>0.96296296296296291</v>
      </c>
      <c r="P754" s="97">
        <v>67</v>
      </c>
      <c r="Q754" s="256">
        <f t="shared" si="96"/>
        <v>1</v>
      </c>
      <c r="R754" s="256">
        <f t="shared" si="97"/>
        <v>0</v>
      </c>
    </row>
    <row r="755" spans="1:18" ht="15.75" customHeight="1" x14ac:dyDescent="0.25">
      <c r="A755" s="84">
        <v>2202</v>
      </c>
      <c r="B755" s="87"/>
      <c r="C755" s="87"/>
      <c r="D755" s="87"/>
      <c r="E755" s="87"/>
      <c r="F755" s="87"/>
      <c r="G755" s="87"/>
      <c r="H755" s="87"/>
      <c r="I755" s="87">
        <v>50</v>
      </c>
      <c r="J755" s="87"/>
      <c r="K755" s="129">
        <v>1</v>
      </c>
      <c r="L755" s="241"/>
      <c r="M755" s="101"/>
      <c r="N755" s="242"/>
      <c r="O755" s="126">
        <f>IF(I755=0,"",I755/H754)</f>
        <v>0.96153846153846156</v>
      </c>
      <c r="P755" s="97">
        <v>62</v>
      </c>
      <c r="Q755" s="256">
        <f t="shared" si="96"/>
        <v>0.92537313432835822</v>
      </c>
      <c r="R755" s="126">
        <f t="shared" si="97"/>
        <v>7.4626865671641784E-2</v>
      </c>
    </row>
    <row r="756" spans="1:18" ht="15.75" customHeight="1" x14ac:dyDescent="0.25">
      <c r="A756" s="84">
        <v>2301</v>
      </c>
      <c r="B756" s="87"/>
      <c r="C756" s="87"/>
      <c r="D756" s="87"/>
      <c r="E756" s="87"/>
      <c r="F756" s="87"/>
      <c r="G756" s="87"/>
      <c r="H756" s="87"/>
      <c r="I756" s="87"/>
      <c r="J756" s="87">
        <v>50</v>
      </c>
      <c r="K756" s="129">
        <v>39</v>
      </c>
      <c r="L756" s="241"/>
      <c r="M756" s="101"/>
      <c r="N756" s="232"/>
      <c r="O756" s="126">
        <f>J756/I755</f>
        <v>1</v>
      </c>
      <c r="P756" s="97">
        <v>61</v>
      </c>
      <c r="Q756" s="256">
        <f t="shared" si="96"/>
        <v>0.9838709677419355</v>
      </c>
      <c r="R756" s="126">
        <f t="shared" si="97"/>
        <v>1.6129032258064502E-2</v>
      </c>
    </row>
    <row r="757" spans="1:18" ht="15.75" customHeight="1" x14ac:dyDescent="0.25">
      <c r="A757" s="84">
        <v>2302</v>
      </c>
      <c r="B757" s="87"/>
      <c r="C757" s="87"/>
      <c r="D757" s="87"/>
      <c r="E757" s="87"/>
      <c r="F757" s="87"/>
      <c r="G757" s="87"/>
      <c r="H757" s="87"/>
      <c r="I757" s="87"/>
      <c r="J757" s="87">
        <v>15</v>
      </c>
      <c r="K757" s="129">
        <v>12</v>
      </c>
      <c r="L757" s="241"/>
      <c r="M757" s="101"/>
      <c r="N757" s="232"/>
      <c r="O757" s="205"/>
      <c r="P757" s="106">
        <v>23</v>
      </c>
      <c r="Q757" s="261"/>
      <c r="R757" s="205"/>
    </row>
    <row r="758" spans="1:18" ht="15.75" customHeight="1" x14ac:dyDescent="0.25">
      <c r="A758" s="84">
        <v>2401</v>
      </c>
      <c r="B758" s="87"/>
      <c r="C758" s="87"/>
      <c r="D758" s="87"/>
      <c r="E758" s="87"/>
      <c r="F758" s="87"/>
      <c r="G758" s="87"/>
      <c r="H758" s="87"/>
      <c r="I758" s="87"/>
      <c r="J758" s="87">
        <v>8</v>
      </c>
      <c r="K758" s="129">
        <v>7</v>
      </c>
      <c r="L758" s="241"/>
      <c r="M758" s="101"/>
      <c r="N758" s="232"/>
      <c r="O758" s="205"/>
      <c r="P758" s="106">
        <v>10</v>
      </c>
      <c r="Q758" s="261"/>
      <c r="R758" s="205"/>
    </row>
    <row r="759" spans="1:18" ht="15.75" customHeight="1" x14ac:dyDescent="0.25">
      <c r="A759" s="84">
        <v>2402</v>
      </c>
      <c r="B759" s="87"/>
      <c r="C759" s="87"/>
      <c r="D759" s="87"/>
      <c r="E759" s="87"/>
      <c r="F759" s="87"/>
      <c r="G759" s="87"/>
      <c r="H759" s="87"/>
      <c r="I759" s="87"/>
      <c r="J759" s="87">
        <v>1</v>
      </c>
      <c r="K759" s="129">
        <v>1</v>
      </c>
      <c r="L759" s="241"/>
      <c r="M759" s="101"/>
      <c r="N759" s="232"/>
      <c r="O759" s="205"/>
      <c r="P759" s="228">
        <v>4</v>
      </c>
      <c r="Q759" s="261"/>
      <c r="R759" s="205"/>
    </row>
    <row r="760" spans="1:18" ht="15.75" customHeight="1" x14ac:dyDescent="0.25">
      <c r="A760" s="84">
        <v>2501</v>
      </c>
      <c r="B760" s="87"/>
      <c r="C760" s="87"/>
      <c r="D760" s="87"/>
      <c r="E760" s="87"/>
      <c r="F760" s="87"/>
      <c r="G760" s="87"/>
      <c r="H760" s="87"/>
      <c r="I760" s="87"/>
      <c r="J760" s="87">
        <v>2</v>
      </c>
      <c r="K760" s="129">
        <v>1</v>
      </c>
      <c r="L760" s="241"/>
      <c r="M760" s="101"/>
      <c r="N760" s="232"/>
      <c r="O760" s="101"/>
      <c r="P760" s="230">
        <v>2</v>
      </c>
      <c r="Q760" s="262"/>
      <c r="R760" s="205"/>
    </row>
    <row r="761" spans="1:18" ht="15.75" customHeight="1" x14ac:dyDescent="0.25">
      <c r="A761" s="84">
        <v>2502</v>
      </c>
      <c r="B761" s="87"/>
      <c r="C761" s="87"/>
      <c r="D761" s="87"/>
      <c r="E761" s="87"/>
      <c r="F761" s="87"/>
      <c r="G761" s="87"/>
      <c r="H761" s="87"/>
      <c r="I761" s="87"/>
      <c r="J761" s="87"/>
      <c r="K761" s="129"/>
      <c r="L761" s="241"/>
      <c r="M761" s="101"/>
      <c r="N761" s="232"/>
      <c r="O761" s="111" t="s">
        <v>91</v>
      </c>
      <c r="P761" s="278">
        <v>42</v>
      </c>
      <c r="Q761" s="113">
        <f>K764</f>
        <v>61</v>
      </c>
      <c r="R761" s="114" t="s">
        <v>19</v>
      </c>
    </row>
    <row r="762" spans="1:18" ht="15.75" customHeight="1" x14ac:dyDescent="0.25">
      <c r="A762" s="84">
        <v>2601</v>
      </c>
      <c r="B762" s="87"/>
      <c r="C762" s="87"/>
      <c r="D762" s="87"/>
      <c r="E762" s="87"/>
      <c r="F762" s="87"/>
      <c r="G762" s="87"/>
      <c r="H762" s="87"/>
      <c r="I762" s="87"/>
      <c r="J762" s="87"/>
      <c r="K762" s="129"/>
      <c r="L762" s="241"/>
      <c r="M762" s="101"/>
      <c r="N762" s="232"/>
      <c r="O762" s="115" t="s">
        <v>92</v>
      </c>
      <c r="P762" s="165">
        <f>IF(P761/B748=0,"",P761/B748)</f>
        <v>0.40776699029126212</v>
      </c>
      <c r="Q762" s="117">
        <f>IF(P761/Q761=0,"",P761/Q761)</f>
        <v>0.68852459016393441</v>
      </c>
      <c r="R762" s="118" t="s">
        <v>93</v>
      </c>
    </row>
    <row r="763" spans="1:18" ht="15.75" customHeight="1" x14ac:dyDescent="0.25">
      <c r="A763" s="84">
        <v>2602</v>
      </c>
      <c r="B763" s="87"/>
      <c r="C763" s="87"/>
      <c r="D763" s="87"/>
      <c r="E763" s="87"/>
      <c r="F763" s="87"/>
      <c r="G763" s="87"/>
      <c r="H763" s="87"/>
      <c r="I763" s="87"/>
      <c r="J763" s="87"/>
      <c r="K763" s="129"/>
      <c r="L763" s="243"/>
      <c r="M763" s="244"/>
      <c r="N763" s="245"/>
      <c r="O763" s="120"/>
      <c r="P763" s="121"/>
      <c r="Q763" s="121"/>
      <c r="R763" s="122"/>
    </row>
    <row r="764" spans="1:18" ht="18" customHeight="1" x14ac:dyDescent="0.25">
      <c r="A764" s="46"/>
      <c r="B764" s="296" t="s">
        <v>111</v>
      </c>
      <c r="C764" s="296"/>
      <c r="D764" s="296"/>
      <c r="E764" s="296"/>
      <c r="F764" s="296"/>
      <c r="G764" s="296"/>
      <c r="H764" s="296"/>
      <c r="I764" s="296"/>
      <c r="J764" s="296"/>
      <c r="K764" s="123">
        <f>SUM(K748:K760)</f>
        <v>61</v>
      </c>
      <c r="L764" s="124">
        <f>(SUM(K755:K756))/B748</f>
        <v>0.38834951456310679</v>
      </c>
      <c r="M764" s="124">
        <f>IF(K764=0,"",K764/B748)</f>
        <v>0.59223300970873782</v>
      </c>
      <c r="N764" s="124">
        <f>IF(K755=0,"",M764-L764)</f>
        <v>0.20388349514563103</v>
      </c>
      <c r="O764" s="1"/>
      <c r="P764" s="2"/>
      <c r="Q764" s="36"/>
      <c r="R764" s="1"/>
    </row>
    <row r="765" spans="1:18" ht="12.75" customHeight="1" x14ac:dyDescent="0.2">
      <c r="L765" s="1"/>
      <c r="M765" s="1"/>
      <c r="O765" s="1"/>
    </row>
    <row r="766" spans="1:18" ht="12.75" customHeight="1" x14ac:dyDescent="0.2">
      <c r="L766" s="1"/>
      <c r="M766" s="1"/>
      <c r="O766" s="1"/>
    </row>
    <row r="767" spans="1:18" ht="26.25" customHeight="1" x14ac:dyDescent="0.4">
      <c r="B767" s="340" t="s">
        <v>101</v>
      </c>
      <c r="C767" s="315"/>
      <c r="D767" s="315"/>
      <c r="E767" s="315"/>
      <c r="F767" s="315"/>
      <c r="G767" s="315"/>
      <c r="H767" s="315"/>
      <c r="I767" s="315"/>
      <c r="J767" s="315"/>
      <c r="K767" s="208" t="s">
        <v>120</v>
      </c>
      <c r="L767" s="1"/>
      <c r="M767" s="1"/>
      <c r="N767" s="2"/>
      <c r="O767" s="1"/>
      <c r="P767" s="2"/>
      <c r="Q767" s="2"/>
      <c r="R767" s="2"/>
    </row>
    <row r="768" spans="1:18" ht="20.25" customHeight="1" x14ac:dyDescent="0.2">
      <c r="A768" s="316" t="s">
        <v>18</v>
      </c>
      <c r="B768" s="318" t="s">
        <v>102</v>
      </c>
      <c r="C768" s="319"/>
      <c r="D768" s="319"/>
      <c r="E768" s="319"/>
      <c r="F768" s="319"/>
      <c r="G768" s="319"/>
      <c r="H768" s="319"/>
      <c r="I768" s="319"/>
      <c r="J768" s="335"/>
      <c r="K768" s="327" t="s">
        <v>19</v>
      </c>
      <c r="L768" s="323" t="s">
        <v>11</v>
      </c>
      <c r="M768" s="323" t="s">
        <v>12</v>
      </c>
      <c r="N768" s="325" t="s">
        <v>13</v>
      </c>
      <c r="O768" s="323" t="s">
        <v>14</v>
      </c>
      <c r="P768" s="324" t="s">
        <v>15</v>
      </c>
      <c r="Q768" s="324" t="s">
        <v>16</v>
      </c>
      <c r="R768" s="323" t="s">
        <v>103</v>
      </c>
    </row>
    <row r="769" spans="1:19" ht="15.75" customHeight="1" x14ac:dyDescent="0.25">
      <c r="A769" s="317"/>
      <c r="B769" s="84" t="s">
        <v>104</v>
      </c>
      <c r="C769" s="84" t="s">
        <v>105</v>
      </c>
      <c r="D769" s="84" t="s">
        <v>106</v>
      </c>
      <c r="E769" s="84" t="s">
        <v>107</v>
      </c>
      <c r="F769" s="84" t="s">
        <v>108</v>
      </c>
      <c r="G769" s="84" t="s">
        <v>109</v>
      </c>
      <c r="H769" s="84" t="s">
        <v>110</v>
      </c>
      <c r="I769" s="84" t="s">
        <v>73</v>
      </c>
      <c r="J769" s="84" t="s">
        <v>74</v>
      </c>
      <c r="K769" s="322"/>
      <c r="L769" s="317"/>
      <c r="M769" s="317"/>
      <c r="N769" s="317"/>
      <c r="O769" s="317"/>
      <c r="P769" s="317"/>
      <c r="Q769" s="317"/>
      <c r="R769" s="317"/>
    </row>
    <row r="770" spans="1:19" ht="15.75" customHeight="1" x14ac:dyDescent="0.25">
      <c r="A770" s="84">
        <v>1902</v>
      </c>
      <c r="B770" s="87">
        <v>105</v>
      </c>
      <c r="C770" s="87"/>
      <c r="D770" s="87"/>
      <c r="E770" s="87"/>
      <c r="F770" s="87"/>
      <c r="G770" s="87"/>
      <c r="H770" s="87"/>
      <c r="I770" s="87"/>
      <c r="J770" s="87"/>
      <c r="K770" s="129"/>
      <c r="L770" s="238"/>
      <c r="M770" s="239"/>
      <c r="N770" s="240"/>
      <c r="O770" s="254"/>
      <c r="P770" s="92">
        <f>B770</f>
        <v>105</v>
      </c>
      <c r="Q770" s="255"/>
      <c r="R770" s="254"/>
    </row>
    <row r="771" spans="1:19" ht="15.75" customHeight="1" x14ac:dyDescent="0.25">
      <c r="A771" s="84">
        <v>2001</v>
      </c>
      <c r="B771" s="87"/>
      <c r="C771" s="87">
        <v>90</v>
      </c>
      <c r="D771" s="87"/>
      <c r="E771" s="87"/>
      <c r="F771" s="87"/>
      <c r="G771" s="87"/>
      <c r="H771" s="87"/>
      <c r="I771" s="87"/>
      <c r="J771" s="87"/>
      <c r="K771" s="129"/>
      <c r="L771" s="241"/>
      <c r="M771" s="101"/>
      <c r="N771" s="242"/>
      <c r="O771" s="96">
        <f>IF(C771=0,"",C771/B770)</f>
        <v>0.8571428571428571</v>
      </c>
      <c r="P771" s="97">
        <v>94</v>
      </c>
      <c r="Q771" s="256">
        <f t="shared" ref="Q771:Q777" si="98">IF(P771=0,"",P771/P770)</f>
        <v>0.89523809523809528</v>
      </c>
      <c r="R771" s="256">
        <f t="shared" ref="R771:R777" si="99">IF(P771=0,"",100%-Q771)</f>
        <v>0.10476190476190472</v>
      </c>
    </row>
    <row r="772" spans="1:19" ht="15.75" customHeight="1" x14ac:dyDescent="0.25">
      <c r="A772" s="84">
        <v>2002</v>
      </c>
      <c r="B772" s="87"/>
      <c r="C772" s="87"/>
      <c r="D772" s="87">
        <v>82</v>
      </c>
      <c r="E772" s="87"/>
      <c r="F772" s="87"/>
      <c r="G772" s="87"/>
      <c r="H772" s="87"/>
      <c r="I772" s="87"/>
      <c r="J772" s="87"/>
      <c r="K772" s="129"/>
      <c r="L772" s="241"/>
      <c r="M772" s="101"/>
      <c r="N772" s="242"/>
      <c r="O772" s="96">
        <f>IF(D772=0,"",D772/C771)</f>
        <v>0.91111111111111109</v>
      </c>
      <c r="P772" s="97">
        <v>88</v>
      </c>
      <c r="Q772" s="256">
        <f t="shared" si="98"/>
        <v>0.93617021276595747</v>
      </c>
      <c r="R772" s="256">
        <f t="shared" si="99"/>
        <v>6.3829787234042534E-2</v>
      </c>
      <c r="S772" s="128">
        <f>P772/P770</f>
        <v>0.83809523809523812</v>
      </c>
    </row>
    <row r="773" spans="1:19" ht="15.75" customHeight="1" x14ac:dyDescent="0.25">
      <c r="A773" s="84">
        <v>2101</v>
      </c>
      <c r="B773" s="87"/>
      <c r="C773" s="87"/>
      <c r="D773" s="87"/>
      <c r="E773" s="87">
        <v>76</v>
      </c>
      <c r="F773" s="87"/>
      <c r="G773" s="87"/>
      <c r="H773" s="87"/>
      <c r="I773" s="87"/>
      <c r="J773" s="87"/>
      <c r="K773" s="129"/>
      <c r="L773" s="241"/>
      <c r="M773" s="101"/>
      <c r="N773" s="242"/>
      <c r="O773" s="96">
        <f>IF(E773=0,"",E773/D772)</f>
        <v>0.92682926829268297</v>
      </c>
      <c r="P773" s="97">
        <v>82</v>
      </c>
      <c r="Q773" s="256">
        <f t="shared" si="98"/>
        <v>0.93181818181818177</v>
      </c>
      <c r="R773" s="256">
        <f t="shared" si="99"/>
        <v>6.8181818181818232E-2</v>
      </c>
    </row>
    <row r="774" spans="1:19" ht="15.75" customHeight="1" x14ac:dyDescent="0.25">
      <c r="A774" s="84">
        <v>2102</v>
      </c>
      <c r="B774" s="87"/>
      <c r="C774" s="87"/>
      <c r="D774" s="87"/>
      <c r="E774" s="87"/>
      <c r="F774" s="87">
        <v>75</v>
      </c>
      <c r="G774" s="87"/>
      <c r="H774" s="87"/>
      <c r="I774" s="87"/>
      <c r="J774" s="87"/>
      <c r="K774" s="129"/>
      <c r="L774" s="241"/>
      <c r="M774" s="101"/>
      <c r="N774" s="242"/>
      <c r="O774" s="96">
        <f>F774/E773</f>
        <v>0.98684210526315785</v>
      </c>
      <c r="P774" s="97">
        <v>79</v>
      </c>
      <c r="Q774" s="256">
        <f t="shared" si="98"/>
        <v>0.96341463414634143</v>
      </c>
      <c r="R774" s="256">
        <f t="shared" si="99"/>
        <v>3.6585365853658569E-2</v>
      </c>
    </row>
    <row r="775" spans="1:19" ht="15.75" customHeight="1" x14ac:dyDescent="0.25">
      <c r="A775" s="84">
        <v>2201</v>
      </c>
      <c r="B775" s="87"/>
      <c r="C775" s="87"/>
      <c r="D775" s="87"/>
      <c r="E775" s="87"/>
      <c r="F775" s="87"/>
      <c r="G775" s="87">
        <v>75</v>
      </c>
      <c r="H775" s="87"/>
      <c r="I775" s="87"/>
      <c r="J775" s="87"/>
      <c r="K775" s="129"/>
      <c r="L775" s="241"/>
      <c r="M775" s="101"/>
      <c r="N775" s="242"/>
      <c r="O775" s="96">
        <f>IF(G775=0,"",G775/F774)</f>
        <v>1</v>
      </c>
      <c r="P775" s="97">
        <v>78</v>
      </c>
      <c r="Q775" s="256">
        <f t="shared" si="98"/>
        <v>0.98734177215189878</v>
      </c>
      <c r="R775" s="256">
        <f t="shared" si="99"/>
        <v>1.2658227848101222E-2</v>
      </c>
    </row>
    <row r="776" spans="1:19" ht="15.75" customHeight="1" x14ac:dyDescent="0.25">
      <c r="A776" s="84">
        <v>2202</v>
      </c>
      <c r="B776" s="87"/>
      <c r="C776" s="87"/>
      <c r="D776" s="87"/>
      <c r="E776" s="87"/>
      <c r="F776" s="87"/>
      <c r="G776" s="87"/>
      <c r="H776" s="87">
        <v>74</v>
      </c>
      <c r="I776" s="87"/>
      <c r="J776" s="87"/>
      <c r="K776" s="129"/>
      <c r="L776" s="241"/>
      <c r="M776" s="101"/>
      <c r="N776" s="242"/>
      <c r="O776" s="96">
        <f>IF(H776=0,"",H776/G775)</f>
        <v>0.98666666666666669</v>
      </c>
      <c r="P776" s="97">
        <v>78</v>
      </c>
      <c r="Q776" s="256">
        <f t="shared" si="98"/>
        <v>1</v>
      </c>
      <c r="R776" s="256">
        <f t="shared" si="99"/>
        <v>0</v>
      </c>
    </row>
    <row r="777" spans="1:19" ht="15.75" customHeight="1" x14ac:dyDescent="0.25">
      <c r="A777" s="84">
        <v>2301</v>
      </c>
      <c r="B777" s="87"/>
      <c r="C777" s="87"/>
      <c r="D777" s="87"/>
      <c r="E777" s="87"/>
      <c r="F777" s="87"/>
      <c r="G777" s="87"/>
      <c r="H777" s="87"/>
      <c r="I777" s="87">
        <v>74</v>
      </c>
      <c r="J777" s="87"/>
      <c r="K777" s="129"/>
      <c r="L777" s="241"/>
      <c r="M777" s="101"/>
      <c r="N777" s="242"/>
      <c r="O777" s="126">
        <f>IF(I777=0,"",I777/H776)</f>
        <v>1</v>
      </c>
      <c r="P777" s="97">
        <v>77</v>
      </c>
      <c r="Q777" s="256">
        <f t="shared" si="98"/>
        <v>0.98717948717948723</v>
      </c>
      <c r="R777" s="126">
        <f t="shared" si="99"/>
        <v>1.2820512820512775E-2</v>
      </c>
    </row>
    <row r="778" spans="1:19" ht="15.75" customHeight="1" x14ac:dyDescent="0.25">
      <c r="A778" s="84">
        <v>2302</v>
      </c>
      <c r="B778" s="87"/>
      <c r="C778" s="87"/>
      <c r="D778" s="87"/>
      <c r="E778" s="87"/>
      <c r="F778" s="87"/>
      <c r="G778" s="87"/>
      <c r="H778" s="87"/>
      <c r="I778" s="87"/>
      <c r="J778" s="87">
        <v>70</v>
      </c>
      <c r="K778" s="129">
        <v>59</v>
      </c>
      <c r="L778" s="241"/>
      <c r="M778" s="101"/>
      <c r="N778" s="232"/>
      <c r="O778" s="126">
        <f>IF(J778=0,"",J778/I777)</f>
        <v>0.94594594594594594</v>
      </c>
      <c r="P778" s="97">
        <v>75</v>
      </c>
      <c r="Q778" s="256">
        <f t="shared" ref="Q778" si="100">IF(P778=0,"",P778/P777)</f>
        <v>0.97402597402597402</v>
      </c>
      <c r="R778" s="126">
        <f t="shared" ref="R778" si="101">IF(P778=0,"",100%-Q778)</f>
        <v>2.5974025974025983E-2</v>
      </c>
    </row>
    <row r="779" spans="1:19" ht="15.75" customHeight="1" x14ac:dyDescent="0.25">
      <c r="A779" s="84">
        <v>2401</v>
      </c>
      <c r="B779" s="87"/>
      <c r="C779" s="87"/>
      <c r="D779" s="87"/>
      <c r="E779" s="87"/>
      <c r="F779" s="87"/>
      <c r="G779" s="87"/>
      <c r="H779" s="87"/>
      <c r="I779" s="87"/>
      <c r="J779" s="87">
        <v>12</v>
      </c>
      <c r="K779" s="129">
        <v>11</v>
      </c>
      <c r="L779" s="241"/>
      <c r="M779" s="101"/>
      <c r="N779" s="232"/>
      <c r="O779" s="205"/>
      <c r="P779" s="106">
        <v>14</v>
      </c>
      <c r="Q779" s="261"/>
      <c r="R779" s="205"/>
    </row>
    <row r="780" spans="1:19" ht="15.75" customHeight="1" x14ac:dyDescent="0.25">
      <c r="A780" s="84">
        <v>2402</v>
      </c>
      <c r="B780" s="87"/>
      <c r="C780" s="87"/>
      <c r="D780" s="87"/>
      <c r="E780" s="87"/>
      <c r="F780" s="87"/>
      <c r="G780" s="87"/>
      <c r="H780" s="87"/>
      <c r="I780" s="87"/>
      <c r="J780" s="87">
        <v>2</v>
      </c>
      <c r="K780" s="129">
        <v>1</v>
      </c>
      <c r="L780" s="241"/>
      <c r="M780" s="101"/>
      <c r="N780" s="232"/>
      <c r="O780" s="205"/>
      <c r="P780" s="106">
        <v>2</v>
      </c>
      <c r="Q780" s="261"/>
      <c r="R780" s="205"/>
    </row>
    <row r="781" spans="1:19" ht="15.75" customHeight="1" x14ac:dyDescent="0.25">
      <c r="A781" s="84">
        <v>2501</v>
      </c>
      <c r="B781" s="87"/>
      <c r="C781" s="87"/>
      <c r="D781" s="87"/>
      <c r="E781" s="87"/>
      <c r="F781" s="87"/>
      <c r="G781" s="87"/>
      <c r="H781" s="87"/>
      <c r="I781" s="87"/>
      <c r="J781" s="87">
        <v>1</v>
      </c>
      <c r="K781" s="129">
        <v>2</v>
      </c>
      <c r="L781" s="241"/>
      <c r="M781" s="101"/>
      <c r="N781" s="232"/>
      <c r="O781" s="205"/>
      <c r="P781" s="106">
        <v>3</v>
      </c>
      <c r="Q781" s="261"/>
      <c r="R781" s="205"/>
    </row>
    <row r="782" spans="1:19" ht="15.75" customHeight="1" x14ac:dyDescent="0.25">
      <c r="A782" s="84">
        <v>2502</v>
      </c>
      <c r="B782" s="87"/>
      <c r="C782" s="87"/>
      <c r="D782" s="87"/>
      <c r="E782" s="87"/>
      <c r="F782" s="87"/>
      <c r="G782" s="87"/>
      <c r="H782" s="87"/>
      <c r="I782" s="87"/>
      <c r="J782" s="87"/>
      <c r="K782" s="129"/>
      <c r="L782" s="241"/>
      <c r="M782" s="101"/>
      <c r="N782" s="232"/>
      <c r="O782" s="101"/>
      <c r="P782" s="232"/>
      <c r="Q782" s="262"/>
      <c r="R782" s="205"/>
    </row>
    <row r="783" spans="1:19" ht="15.75" customHeight="1" x14ac:dyDescent="0.25">
      <c r="A783" s="84">
        <v>2601</v>
      </c>
      <c r="B783" s="87"/>
      <c r="C783" s="87"/>
      <c r="D783" s="87"/>
      <c r="E783" s="87"/>
      <c r="F783" s="87"/>
      <c r="G783" s="87"/>
      <c r="H783" s="87"/>
      <c r="I783" s="87"/>
      <c r="J783" s="87"/>
      <c r="K783" s="129"/>
      <c r="L783" s="241"/>
      <c r="M783" s="101"/>
      <c r="N783" s="232"/>
      <c r="O783" s="111" t="s">
        <v>91</v>
      </c>
      <c r="P783" s="164">
        <v>14</v>
      </c>
      <c r="Q783" s="113">
        <f>K786</f>
        <v>73</v>
      </c>
      <c r="R783" s="114" t="s">
        <v>19</v>
      </c>
    </row>
    <row r="784" spans="1:19" ht="15.75" customHeight="1" x14ac:dyDescent="0.25">
      <c r="A784" s="84">
        <v>2602</v>
      </c>
      <c r="B784" s="87"/>
      <c r="C784" s="87"/>
      <c r="D784" s="87"/>
      <c r="E784" s="87"/>
      <c r="F784" s="87"/>
      <c r="G784" s="87"/>
      <c r="H784" s="87"/>
      <c r="I784" s="87"/>
      <c r="J784" s="87"/>
      <c r="K784" s="129"/>
      <c r="L784" s="241"/>
      <c r="M784" s="101"/>
      <c r="N784" s="232"/>
      <c r="O784" s="115" t="s">
        <v>92</v>
      </c>
      <c r="P784" s="165">
        <f>IF(P783/B770=0,"",P783/B770)</f>
        <v>0.13333333333333333</v>
      </c>
      <c r="Q784" s="117">
        <f>IF(P783/Q783=0,"",P783/Q783)</f>
        <v>0.19178082191780821</v>
      </c>
      <c r="R784" s="118" t="s">
        <v>93</v>
      </c>
    </row>
    <row r="785" spans="1:19" ht="15.75" customHeight="1" x14ac:dyDescent="0.25">
      <c r="A785" s="84">
        <v>2701</v>
      </c>
      <c r="B785" s="87"/>
      <c r="C785" s="87"/>
      <c r="D785" s="87"/>
      <c r="E785" s="87"/>
      <c r="F785" s="87"/>
      <c r="G785" s="87"/>
      <c r="H785" s="87"/>
      <c r="I785" s="87"/>
      <c r="J785" s="87"/>
      <c r="K785" s="129"/>
      <c r="L785" s="243"/>
      <c r="M785" s="244"/>
      <c r="N785" s="245"/>
      <c r="O785" s="120"/>
      <c r="P785" s="121"/>
      <c r="Q785" s="121"/>
      <c r="R785" s="122"/>
    </row>
    <row r="786" spans="1:19" ht="18" customHeight="1" x14ac:dyDescent="0.25">
      <c r="A786" s="46"/>
      <c r="B786" s="296" t="s">
        <v>111</v>
      </c>
      <c r="C786" s="296"/>
      <c r="D786" s="296"/>
      <c r="E786" s="296"/>
      <c r="F786" s="296"/>
      <c r="G786" s="296"/>
      <c r="H786" s="296"/>
      <c r="I786" s="296"/>
      <c r="J786" s="296"/>
      <c r="K786" s="123">
        <f>SUM(K770:K782)</f>
        <v>73</v>
      </c>
      <c r="L786" s="124">
        <f>IF(K778=0,"",K778/B770)</f>
        <v>0.56190476190476191</v>
      </c>
      <c r="M786" s="124">
        <f>IF(K786=0,"",K786/B770)</f>
        <v>0.69523809523809521</v>
      </c>
      <c r="N786" s="124">
        <f>IF(K778=0,"",M786-L786)</f>
        <v>0.1333333333333333</v>
      </c>
      <c r="O786" s="1"/>
      <c r="P786" s="2"/>
      <c r="Q786" s="36"/>
      <c r="R786" s="1"/>
    </row>
    <row r="787" spans="1:19" ht="12.75" customHeight="1" x14ac:dyDescent="0.2">
      <c r="L787" s="1"/>
      <c r="M787" s="1"/>
      <c r="O787" s="1"/>
    </row>
    <row r="788" spans="1:19" ht="12.75" customHeight="1" x14ac:dyDescent="0.2">
      <c r="L788" s="1"/>
      <c r="M788" s="1"/>
      <c r="O788" s="1"/>
    </row>
    <row r="789" spans="1:19" ht="26.25" customHeight="1" x14ac:dyDescent="0.4">
      <c r="B789" s="340" t="s">
        <v>101</v>
      </c>
      <c r="C789" s="315"/>
      <c r="D789" s="315"/>
      <c r="E789" s="315"/>
      <c r="F789" s="315"/>
      <c r="G789" s="315"/>
      <c r="H789" s="315"/>
      <c r="I789" s="315"/>
      <c r="J789" s="315"/>
      <c r="K789" s="208" t="s">
        <v>121</v>
      </c>
      <c r="L789" s="1"/>
      <c r="M789" s="1"/>
      <c r="N789" s="2"/>
      <c r="O789" s="1"/>
      <c r="P789" s="2"/>
      <c r="Q789" s="2"/>
      <c r="R789" s="2"/>
    </row>
    <row r="790" spans="1:19" ht="20.25" customHeight="1" x14ac:dyDescent="0.2">
      <c r="A790" s="316" t="s">
        <v>18</v>
      </c>
      <c r="B790" s="318" t="s">
        <v>102</v>
      </c>
      <c r="C790" s="319"/>
      <c r="D790" s="319"/>
      <c r="E790" s="319"/>
      <c r="F790" s="319"/>
      <c r="G790" s="319"/>
      <c r="H790" s="319"/>
      <c r="I790" s="319"/>
      <c r="J790" s="335"/>
      <c r="K790" s="327" t="s">
        <v>19</v>
      </c>
      <c r="L790" s="323" t="s">
        <v>11</v>
      </c>
      <c r="M790" s="323" t="s">
        <v>12</v>
      </c>
      <c r="N790" s="325" t="s">
        <v>13</v>
      </c>
      <c r="O790" s="323" t="s">
        <v>14</v>
      </c>
      <c r="P790" s="324" t="s">
        <v>15</v>
      </c>
      <c r="Q790" s="324" t="s">
        <v>16</v>
      </c>
      <c r="R790" s="323" t="s">
        <v>103</v>
      </c>
    </row>
    <row r="791" spans="1:19" ht="15.75" customHeight="1" x14ac:dyDescent="0.25">
      <c r="A791" s="317"/>
      <c r="B791" s="84" t="s">
        <v>104</v>
      </c>
      <c r="C791" s="84" t="s">
        <v>105</v>
      </c>
      <c r="D791" s="84" t="s">
        <v>106</v>
      </c>
      <c r="E791" s="84" t="s">
        <v>107</v>
      </c>
      <c r="F791" s="84" t="s">
        <v>108</v>
      </c>
      <c r="G791" s="84" t="s">
        <v>109</v>
      </c>
      <c r="H791" s="84" t="s">
        <v>110</v>
      </c>
      <c r="I791" s="84" t="s">
        <v>73</v>
      </c>
      <c r="J791" s="84" t="s">
        <v>74</v>
      </c>
      <c r="K791" s="322"/>
      <c r="L791" s="317"/>
      <c r="M791" s="317"/>
      <c r="N791" s="317"/>
      <c r="O791" s="317"/>
      <c r="P791" s="317"/>
      <c r="Q791" s="317"/>
      <c r="R791" s="317"/>
    </row>
    <row r="792" spans="1:19" ht="15.75" customHeight="1" x14ac:dyDescent="0.25">
      <c r="A792" s="84">
        <v>2001</v>
      </c>
      <c r="B792" s="87">
        <v>100</v>
      </c>
      <c r="C792" s="87"/>
      <c r="D792" s="87"/>
      <c r="E792" s="87"/>
      <c r="F792" s="87"/>
      <c r="G792" s="87"/>
      <c r="H792" s="87"/>
      <c r="I792" s="87"/>
      <c r="J792" s="87"/>
      <c r="K792" s="129"/>
      <c r="L792" s="238"/>
      <c r="M792" s="239"/>
      <c r="N792" s="240"/>
      <c r="O792" s="254"/>
      <c r="P792" s="92">
        <f>B792</f>
        <v>100</v>
      </c>
      <c r="Q792" s="255"/>
      <c r="R792" s="254"/>
    </row>
    <row r="793" spans="1:19" ht="15.75" customHeight="1" x14ac:dyDescent="0.25">
      <c r="A793" s="84">
        <v>2002</v>
      </c>
      <c r="B793" s="87"/>
      <c r="C793" s="87">
        <v>73</v>
      </c>
      <c r="D793" s="87"/>
      <c r="E793" s="87"/>
      <c r="F793" s="87"/>
      <c r="G793" s="87"/>
      <c r="H793" s="87"/>
      <c r="I793" s="87"/>
      <c r="J793" s="87"/>
      <c r="K793" s="129"/>
      <c r="L793" s="241"/>
      <c r="M793" s="101"/>
      <c r="N793" s="242"/>
      <c r="O793" s="96">
        <f>IF(C793=0,"",C793/B792)</f>
        <v>0.73</v>
      </c>
      <c r="P793" s="97">
        <v>73</v>
      </c>
      <c r="Q793" s="256">
        <f t="shared" ref="Q793:Q799" si="102">IF(P793=0,"",P793/P792)</f>
        <v>0.73</v>
      </c>
      <c r="R793" s="256">
        <f t="shared" ref="R793:R799" si="103">IF(P793=0,"",100%-Q793)</f>
        <v>0.27</v>
      </c>
    </row>
    <row r="794" spans="1:19" ht="15.75" customHeight="1" x14ac:dyDescent="0.25">
      <c r="A794" s="84">
        <v>2101</v>
      </c>
      <c r="B794" s="87"/>
      <c r="C794" s="87"/>
      <c r="D794" s="87">
        <v>64</v>
      </c>
      <c r="E794" s="87"/>
      <c r="F794" s="87"/>
      <c r="G794" s="87"/>
      <c r="H794" s="87"/>
      <c r="I794" s="87"/>
      <c r="J794" s="87"/>
      <c r="K794" s="129"/>
      <c r="L794" s="241"/>
      <c r="M794" s="101"/>
      <c r="N794" s="242"/>
      <c r="O794" s="96">
        <f>IF(D794=0,"",D794/C793)</f>
        <v>0.87671232876712324</v>
      </c>
      <c r="P794" s="97">
        <v>67</v>
      </c>
      <c r="Q794" s="256">
        <f t="shared" si="102"/>
        <v>0.9178082191780822</v>
      </c>
      <c r="R794" s="256">
        <f t="shared" si="103"/>
        <v>8.2191780821917804E-2</v>
      </c>
      <c r="S794" s="128">
        <f>P794/P792</f>
        <v>0.67</v>
      </c>
    </row>
    <row r="795" spans="1:19" ht="15.75" customHeight="1" x14ac:dyDescent="0.25">
      <c r="A795" s="84">
        <v>2102</v>
      </c>
      <c r="B795" s="87"/>
      <c r="C795" s="87"/>
      <c r="D795" s="87"/>
      <c r="E795" s="87">
        <v>62</v>
      </c>
      <c r="F795" s="87"/>
      <c r="G795" s="87"/>
      <c r="H795" s="87"/>
      <c r="I795" s="87"/>
      <c r="J795" s="87"/>
      <c r="K795" s="129"/>
      <c r="L795" s="241"/>
      <c r="M795" s="101"/>
      <c r="N795" s="242"/>
      <c r="O795" s="96">
        <f>IF(E795=0,"",E795/D794)</f>
        <v>0.96875</v>
      </c>
      <c r="P795" s="97">
        <v>65</v>
      </c>
      <c r="Q795" s="256">
        <f t="shared" si="102"/>
        <v>0.97014925373134331</v>
      </c>
      <c r="R795" s="256">
        <f t="shared" si="103"/>
        <v>2.9850746268656692E-2</v>
      </c>
    </row>
    <row r="796" spans="1:19" ht="15.75" customHeight="1" x14ac:dyDescent="0.25">
      <c r="A796" s="84">
        <v>2201</v>
      </c>
      <c r="B796" s="87"/>
      <c r="C796" s="87"/>
      <c r="D796" s="87"/>
      <c r="E796" s="87"/>
      <c r="F796" s="87">
        <v>59</v>
      </c>
      <c r="G796" s="87"/>
      <c r="H796" s="87"/>
      <c r="I796" s="87"/>
      <c r="J796" s="87"/>
      <c r="K796" s="129"/>
      <c r="L796" s="241"/>
      <c r="M796" s="101"/>
      <c r="N796" s="242"/>
      <c r="O796" s="96">
        <f>F796/E795</f>
        <v>0.95161290322580649</v>
      </c>
      <c r="P796" s="97">
        <v>63</v>
      </c>
      <c r="Q796" s="256">
        <f t="shared" si="102"/>
        <v>0.96923076923076923</v>
      </c>
      <c r="R796" s="256">
        <f t="shared" si="103"/>
        <v>3.0769230769230771E-2</v>
      </c>
    </row>
    <row r="797" spans="1:19" ht="15.75" customHeight="1" x14ac:dyDescent="0.25">
      <c r="A797" s="84">
        <v>2202</v>
      </c>
      <c r="B797" s="87"/>
      <c r="C797" s="87"/>
      <c r="D797" s="87"/>
      <c r="E797" s="87"/>
      <c r="F797" s="87"/>
      <c r="G797" s="87">
        <v>55</v>
      </c>
      <c r="H797" s="87"/>
      <c r="I797" s="87"/>
      <c r="J797" s="87"/>
      <c r="K797" s="129"/>
      <c r="L797" s="241"/>
      <c r="M797" s="101"/>
      <c r="N797" s="242"/>
      <c r="O797" s="96">
        <f>IF(G797=0,"",G797/F796)</f>
        <v>0.93220338983050843</v>
      </c>
      <c r="P797" s="97">
        <v>62</v>
      </c>
      <c r="Q797" s="256">
        <f t="shared" si="102"/>
        <v>0.98412698412698407</v>
      </c>
      <c r="R797" s="256">
        <f t="shared" si="103"/>
        <v>1.5873015873015928E-2</v>
      </c>
    </row>
    <row r="798" spans="1:19" ht="15.75" customHeight="1" x14ac:dyDescent="0.25">
      <c r="A798" s="84">
        <v>2301</v>
      </c>
      <c r="B798" s="87"/>
      <c r="C798" s="87"/>
      <c r="D798" s="87"/>
      <c r="E798" s="87"/>
      <c r="F798" s="87"/>
      <c r="G798" s="87"/>
      <c r="H798" s="87">
        <v>55</v>
      </c>
      <c r="I798" s="87"/>
      <c r="J798" s="87"/>
      <c r="K798" s="129"/>
      <c r="L798" s="241"/>
      <c r="M798" s="101"/>
      <c r="N798" s="242"/>
      <c r="O798" s="96">
        <f>IF(H798=0,"",H798/G797)</f>
        <v>1</v>
      </c>
      <c r="P798" s="97">
        <v>62</v>
      </c>
      <c r="Q798" s="256">
        <f t="shared" si="102"/>
        <v>1</v>
      </c>
      <c r="R798" s="256">
        <f t="shared" si="103"/>
        <v>0</v>
      </c>
    </row>
    <row r="799" spans="1:19" ht="15.75" customHeight="1" x14ac:dyDescent="0.25">
      <c r="A799" s="84">
        <v>2302</v>
      </c>
      <c r="B799" s="87"/>
      <c r="C799" s="87"/>
      <c r="D799" s="87"/>
      <c r="E799" s="87"/>
      <c r="F799" s="87"/>
      <c r="G799" s="87"/>
      <c r="H799" s="87"/>
      <c r="I799" s="87">
        <v>52</v>
      </c>
      <c r="J799" s="87"/>
      <c r="K799" s="129"/>
      <c r="L799" s="241"/>
      <c r="M799" s="101"/>
      <c r="N799" s="242"/>
      <c r="O799" s="126">
        <f>IF(I799=0,"",I799/H798)</f>
        <v>0.94545454545454544</v>
      </c>
      <c r="P799" s="97">
        <v>59</v>
      </c>
      <c r="Q799" s="256">
        <f t="shared" si="102"/>
        <v>0.95161290322580649</v>
      </c>
      <c r="R799" s="126">
        <f t="shared" si="103"/>
        <v>4.8387096774193505E-2</v>
      </c>
    </row>
    <row r="800" spans="1:19" ht="15.75" customHeight="1" x14ac:dyDescent="0.25">
      <c r="A800" s="84">
        <v>2401</v>
      </c>
      <c r="B800" s="87"/>
      <c r="C800" s="87"/>
      <c r="D800" s="87"/>
      <c r="E800" s="87"/>
      <c r="F800" s="87"/>
      <c r="G800" s="87"/>
      <c r="H800" s="87"/>
      <c r="I800" s="87"/>
      <c r="J800" s="87">
        <v>52</v>
      </c>
      <c r="K800" s="129">
        <v>37</v>
      </c>
      <c r="L800" s="241"/>
      <c r="M800" s="101"/>
      <c r="N800" s="232"/>
      <c r="O800" s="126">
        <f>IF(J800=0,"",J800/I799)</f>
        <v>1</v>
      </c>
      <c r="P800" s="97">
        <v>57</v>
      </c>
      <c r="Q800" s="256">
        <f t="shared" ref="Q800" si="104">IF(P800=0,"",P800/P799)</f>
        <v>0.96610169491525422</v>
      </c>
      <c r="R800" s="126">
        <f t="shared" ref="R800" si="105">IF(P800=0,"",100%-Q800)</f>
        <v>3.3898305084745783E-2</v>
      </c>
    </row>
    <row r="801" spans="1:19" ht="15.75" customHeight="1" x14ac:dyDescent="0.25">
      <c r="A801" s="84">
        <v>2402</v>
      </c>
      <c r="B801" s="87"/>
      <c r="C801" s="87"/>
      <c r="D801" s="87"/>
      <c r="E801" s="87"/>
      <c r="F801" s="87"/>
      <c r="G801" s="87"/>
      <c r="H801" s="87"/>
      <c r="I801" s="87"/>
      <c r="J801" s="87">
        <v>11</v>
      </c>
      <c r="K801" s="129">
        <v>11</v>
      </c>
      <c r="L801" s="241"/>
      <c r="M801" s="101"/>
      <c r="N801" s="232"/>
      <c r="O801" s="205"/>
      <c r="P801" s="106">
        <v>19</v>
      </c>
      <c r="Q801" s="261"/>
      <c r="R801" s="205"/>
    </row>
    <row r="802" spans="1:19" ht="15.75" customHeight="1" x14ac:dyDescent="0.25">
      <c r="A802" s="84">
        <v>2501</v>
      </c>
      <c r="B802" s="87"/>
      <c r="C802" s="87"/>
      <c r="D802" s="87"/>
      <c r="E802" s="87"/>
      <c r="F802" s="87"/>
      <c r="G802" s="87"/>
      <c r="H802" s="87"/>
      <c r="I802" s="87"/>
      <c r="J802" s="87">
        <v>5</v>
      </c>
      <c r="K802" s="129">
        <v>8</v>
      </c>
      <c r="L802" s="241"/>
      <c r="M802" s="101"/>
      <c r="N802" s="232"/>
      <c r="O802" s="205"/>
      <c r="P802" s="106">
        <v>7</v>
      </c>
      <c r="Q802" s="261"/>
      <c r="R802" s="205"/>
    </row>
    <row r="803" spans="1:19" ht="15.75" customHeight="1" x14ac:dyDescent="0.25">
      <c r="A803" s="84">
        <v>2502</v>
      </c>
      <c r="B803" s="87"/>
      <c r="C803" s="87"/>
      <c r="D803" s="87"/>
      <c r="E803" s="87"/>
      <c r="F803" s="87"/>
      <c r="G803" s="87"/>
      <c r="H803" s="87"/>
      <c r="I803" s="87"/>
      <c r="J803" s="87"/>
      <c r="K803" s="129"/>
      <c r="L803" s="241"/>
      <c r="M803" s="101"/>
      <c r="N803" s="232"/>
      <c r="O803" s="205"/>
      <c r="P803" s="106"/>
      <c r="Q803" s="261"/>
      <c r="R803" s="205"/>
    </row>
    <row r="804" spans="1:19" ht="15.75" customHeight="1" x14ac:dyDescent="0.25">
      <c r="A804" s="84">
        <v>2601</v>
      </c>
      <c r="B804" s="87"/>
      <c r="C804" s="87"/>
      <c r="D804" s="87"/>
      <c r="E804" s="87"/>
      <c r="F804" s="87"/>
      <c r="G804" s="87"/>
      <c r="H804" s="87"/>
      <c r="I804" s="87"/>
      <c r="J804" s="87"/>
      <c r="K804" s="129"/>
      <c r="L804" s="241"/>
      <c r="M804" s="101"/>
      <c r="N804" s="232"/>
      <c r="O804" s="101"/>
      <c r="P804" s="232"/>
      <c r="Q804" s="262"/>
      <c r="R804" s="205"/>
    </row>
    <row r="805" spans="1:19" ht="15.75" customHeight="1" x14ac:dyDescent="0.25">
      <c r="A805" s="84">
        <v>2602</v>
      </c>
      <c r="B805" s="87"/>
      <c r="C805" s="87"/>
      <c r="D805" s="87"/>
      <c r="E805" s="87"/>
      <c r="F805" s="87"/>
      <c r="G805" s="87"/>
      <c r="H805" s="87"/>
      <c r="I805" s="87"/>
      <c r="J805" s="87"/>
      <c r="K805" s="129"/>
      <c r="L805" s="241"/>
      <c r="M805" s="101"/>
      <c r="N805" s="232"/>
      <c r="O805" s="111" t="s">
        <v>91</v>
      </c>
      <c r="P805" s="164">
        <v>1</v>
      </c>
      <c r="Q805" s="113">
        <f>K808</f>
        <v>56</v>
      </c>
      <c r="R805" s="114" t="s">
        <v>19</v>
      </c>
    </row>
    <row r="806" spans="1:19" ht="15.75" customHeight="1" x14ac:dyDescent="0.25">
      <c r="A806" s="84">
        <v>2701</v>
      </c>
      <c r="B806" s="87"/>
      <c r="C806" s="87"/>
      <c r="D806" s="87"/>
      <c r="E806" s="87"/>
      <c r="F806" s="87"/>
      <c r="G806" s="87"/>
      <c r="H806" s="87"/>
      <c r="I806" s="87"/>
      <c r="J806" s="87"/>
      <c r="K806" s="129"/>
      <c r="L806" s="241"/>
      <c r="M806" s="101"/>
      <c r="N806" s="232"/>
      <c r="O806" s="115" t="s">
        <v>92</v>
      </c>
      <c r="P806" s="165">
        <f>IF(P805/B792=0,"",P805/B792)</f>
        <v>0.01</v>
      </c>
      <c r="Q806" s="117">
        <f>IF(P805/Q805=0,"",P805/Q805)</f>
        <v>1.7857142857142856E-2</v>
      </c>
      <c r="R806" s="118" t="s">
        <v>93</v>
      </c>
    </row>
    <row r="807" spans="1:19" ht="15.75" customHeight="1" x14ac:dyDescent="0.25">
      <c r="A807" s="84">
        <v>2702</v>
      </c>
      <c r="B807" s="87"/>
      <c r="C807" s="87"/>
      <c r="D807" s="87"/>
      <c r="E807" s="87"/>
      <c r="F807" s="87"/>
      <c r="G807" s="87"/>
      <c r="H807" s="87"/>
      <c r="I807" s="87"/>
      <c r="J807" s="87"/>
      <c r="K807" s="129"/>
      <c r="L807" s="243"/>
      <c r="M807" s="244"/>
      <c r="N807" s="245"/>
      <c r="O807" s="120"/>
      <c r="P807" s="121"/>
      <c r="Q807" s="121"/>
      <c r="R807" s="122"/>
    </row>
    <row r="808" spans="1:19" ht="18" customHeight="1" x14ac:dyDescent="0.25">
      <c r="A808" s="46"/>
      <c r="B808" s="296" t="s">
        <v>111</v>
      </c>
      <c r="C808" s="296"/>
      <c r="D808" s="296"/>
      <c r="E808" s="296"/>
      <c r="F808" s="296"/>
      <c r="G808" s="296"/>
      <c r="H808" s="296"/>
      <c r="I808" s="296"/>
      <c r="J808" s="296"/>
      <c r="K808" s="123">
        <f>SUM(K792:K804)</f>
        <v>56</v>
      </c>
      <c r="L808" s="124">
        <f>IF(K800=0,"",K800/B792)</f>
        <v>0.37</v>
      </c>
      <c r="M808" s="124">
        <f>IF(K808=0,"",K808/B792)</f>
        <v>0.56000000000000005</v>
      </c>
      <c r="N808" s="124">
        <f>IF(K800=0,"",M808-L808)</f>
        <v>0.19000000000000006</v>
      </c>
      <c r="O808" s="1"/>
      <c r="P808" s="2"/>
      <c r="Q808" s="36"/>
      <c r="R808" s="1"/>
    </row>
    <row r="809" spans="1:19" ht="12.75" customHeight="1" x14ac:dyDescent="0.2">
      <c r="L809" s="1"/>
      <c r="M809" s="1"/>
      <c r="O809" s="1"/>
    </row>
    <row r="810" spans="1:19" ht="12.75" customHeight="1" x14ac:dyDescent="0.2">
      <c r="L810" s="1"/>
      <c r="M810" s="1"/>
      <c r="O810" s="1"/>
    </row>
    <row r="811" spans="1:19" ht="26.25" customHeight="1" x14ac:dyDescent="0.4">
      <c r="B811" s="340" t="s">
        <v>101</v>
      </c>
      <c r="C811" s="315"/>
      <c r="D811" s="315"/>
      <c r="E811" s="315"/>
      <c r="F811" s="315"/>
      <c r="G811" s="315"/>
      <c r="H811" s="315"/>
      <c r="I811" s="315"/>
      <c r="J811" s="315"/>
      <c r="K811" s="208" t="s">
        <v>122</v>
      </c>
      <c r="L811" s="1"/>
      <c r="M811" s="1"/>
      <c r="N811" s="2"/>
      <c r="O811" s="1"/>
      <c r="P811" s="2"/>
      <c r="Q811" s="2"/>
      <c r="R811" s="2"/>
    </row>
    <row r="812" spans="1:19" ht="20.25" customHeight="1" x14ac:dyDescent="0.2">
      <c r="A812" s="316" t="s">
        <v>18</v>
      </c>
      <c r="B812" s="318" t="s">
        <v>102</v>
      </c>
      <c r="C812" s="319"/>
      <c r="D812" s="319"/>
      <c r="E812" s="319"/>
      <c r="F812" s="319"/>
      <c r="G812" s="319"/>
      <c r="H812" s="319"/>
      <c r="I812" s="319"/>
      <c r="J812" s="335"/>
      <c r="K812" s="327" t="s">
        <v>19</v>
      </c>
      <c r="L812" s="323" t="s">
        <v>11</v>
      </c>
      <c r="M812" s="323" t="s">
        <v>12</v>
      </c>
      <c r="N812" s="325" t="s">
        <v>13</v>
      </c>
      <c r="O812" s="323" t="s">
        <v>14</v>
      </c>
      <c r="P812" s="324" t="s">
        <v>15</v>
      </c>
      <c r="Q812" s="324" t="s">
        <v>16</v>
      </c>
      <c r="R812" s="323" t="s">
        <v>103</v>
      </c>
    </row>
    <row r="813" spans="1:19" ht="15.75" customHeight="1" x14ac:dyDescent="0.25">
      <c r="A813" s="317"/>
      <c r="B813" s="84" t="s">
        <v>104</v>
      </c>
      <c r="C813" s="84" t="s">
        <v>105</v>
      </c>
      <c r="D813" s="84" t="s">
        <v>106</v>
      </c>
      <c r="E813" s="84" t="s">
        <v>107</v>
      </c>
      <c r="F813" s="84" t="s">
        <v>108</v>
      </c>
      <c r="G813" s="84" t="s">
        <v>109</v>
      </c>
      <c r="H813" s="84" t="s">
        <v>110</v>
      </c>
      <c r="I813" s="84" t="s">
        <v>73</v>
      </c>
      <c r="J813" s="84" t="s">
        <v>74</v>
      </c>
      <c r="K813" s="322"/>
      <c r="L813" s="317"/>
      <c r="M813" s="317"/>
      <c r="N813" s="317"/>
      <c r="O813" s="317"/>
      <c r="P813" s="317"/>
      <c r="Q813" s="317"/>
      <c r="R813" s="317"/>
    </row>
    <row r="814" spans="1:19" ht="15.75" customHeight="1" x14ac:dyDescent="0.25">
      <c r="A814" s="84">
        <v>2002</v>
      </c>
      <c r="B814" s="87">
        <v>115</v>
      </c>
      <c r="C814" s="87"/>
      <c r="D814" s="87"/>
      <c r="E814" s="87"/>
      <c r="F814" s="87"/>
      <c r="G814" s="87"/>
      <c r="H814" s="87"/>
      <c r="I814" s="87"/>
      <c r="J814" s="87"/>
      <c r="K814" s="129"/>
      <c r="L814" s="238"/>
      <c r="M814" s="239"/>
      <c r="N814" s="240"/>
      <c r="O814" s="254"/>
      <c r="P814" s="92">
        <f>B814</f>
        <v>115</v>
      </c>
      <c r="Q814" s="255"/>
      <c r="R814" s="254"/>
    </row>
    <row r="815" spans="1:19" ht="15.75" customHeight="1" x14ac:dyDescent="0.25">
      <c r="A815" s="84">
        <v>2101</v>
      </c>
      <c r="B815" s="87"/>
      <c r="C815" s="87">
        <v>83</v>
      </c>
      <c r="D815" s="87"/>
      <c r="E815" s="87"/>
      <c r="F815" s="87"/>
      <c r="G815" s="87"/>
      <c r="H815" s="87"/>
      <c r="I815" s="87"/>
      <c r="J815" s="87"/>
      <c r="K815" s="129"/>
      <c r="L815" s="241"/>
      <c r="M815" s="101"/>
      <c r="N815" s="242"/>
      <c r="O815" s="96">
        <f>IF(C815=0,"",C815/B814)</f>
        <v>0.72173913043478266</v>
      </c>
      <c r="P815" s="97">
        <v>83</v>
      </c>
      <c r="Q815" s="256">
        <f t="shared" ref="Q815:Q821" si="106">IF(P815=0,"",P815/P814)</f>
        <v>0.72173913043478266</v>
      </c>
      <c r="R815" s="256">
        <f t="shared" ref="R815:R821" si="107">IF(P815=0,"",100%-Q815)</f>
        <v>0.27826086956521734</v>
      </c>
    </row>
    <row r="816" spans="1:19" ht="15.75" customHeight="1" x14ac:dyDescent="0.25">
      <c r="A816" s="84">
        <v>2102</v>
      </c>
      <c r="B816" s="87"/>
      <c r="C816" s="87"/>
      <c r="D816" s="87">
        <v>74</v>
      </c>
      <c r="E816" s="87"/>
      <c r="F816" s="87"/>
      <c r="G816" s="87"/>
      <c r="H816" s="87"/>
      <c r="I816" s="87"/>
      <c r="J816" s="87"/>
      <c r="K816" s="129"/>
      <c r="L816" s="241"/>
      <c r="M816" s="101"/>
      <c r="N816" s="242"/>
      <c r="O816" s="96">
        <f>IF(D816=0,"",D816/C815)</f>
        <v>0.89156626506024095</v>
      </c>
      <c r="P816" s="97">
        <v>77</v>
      </c>
      <c r="Q816" s="256">
        <f t="shared" si="106"/>
        <v>0.92771084337349397</v>
      </c>
      <c r="R816" s="256">
        <f t="shared" si="107"/>
        <v>7.2289156626506035E-2</v>
      </c>
      <c r="S816" s="128">
        <f>P816/P814</f>
        <v>0.66956521739130437</v>
      </c>
    </row>
    <row r="817" spans="1:18" ht="15.75" customHeight="1" x14ac:dyDescent="0.25">
      <c r="A817" s="84">
        <v>2201</v>
      </c>
      <c r="B817" s="87"/>
      <c r="C817" s="87"/>
      <c r="D817" s="87"/>
      <c r="E817" s="87">
        <v>68</v>
      </c>
      <c r="F817" s="87"/>
      <c r="G817" s="87"/>
      <c r="H817" s="87"/>
      <c r="I817" s="87"/>
      <c r="J817" s="87"/>
      <c r="K817" s="129"/>
      <c r="L817" s="241"/>
      <c r="M817" s="101"/>
      <c r="N817" s="242"/>
      <c r="O817" s="96">
        <f>IF(E817=0,"",E817/D816)</f>
        <v>0.91891891891891897</v>
      </c>
      <c r="P817" s="97">
        <v>71</v>
      </c>
      <c r="Q817" s="256">
        <f t="shared" si="106"/>
        <v>0.92207792207792205</v>
      </c>
      <c r="R817" s="256">
        <f t="shared" si="107"/>
        <v>7.7922077922077948E-2</v>
      </c>
    </row>
    <row r="818" spans="1:18" ht="15.75" customHeight="1" x14ac:dyDescent="0.25">
      <c r="A818" s="84">
        <v>2202</v>
      </c>
      <c r="B818" s="87"/>
      <c r="C818" s="87"/>
      <c r="D818" s="87"/>
      <c r="E818" s="87"/>
      <c r="F818" s="87">
        <v>66</v>
      </c>
      <c r="G818" s="87"/>
      <c r="H818" s="87"/>
      <c r="I818" s="87"/>
      <c r="J818" s="87"/>
      <c r="K818" s="129"/>
      <c r="L818" s="241"/>
      <c r="M818" s="101"/>
      <c r="N818" s="242"/>
      <c r="O818" s="96">
        <f>F818/E817</f>
        <v>0.97058823529411764</v>
      </c>
      <c r="P818" s="97">
        <v>70</v>
      </c>
      <c r="Q818" s="256">
        <f t="shared" si="106"/>
        <v>0.9859154929577465</v>
      </c>
      <c r="R818" s="256">
        <f t="shared" si="107"/>
        <v>1.4084507042253502E-2</v>
      </c>
    </row>
    <row r="819" spans="1:18" ht="15.75" customHeight="1" x14ac:dyDescent="0.25">
      <c r="A819" s="84">
        <v>2301</v>
      </c>
      <c r="B819" s="87"/>
      <c r="C819" s="87"/>
      <c r="D819" s="87"/>
      <c r="E819" s="87"/>
      <c r="F819" s="87"/>
      <c r="G819" s="87">
        <v>63</v>
      </c>
      <c r="H819" s="87"/>
      <c r="I819" s="87"/>
      <c r="J819" s="87"/>
      <c r="K819" s="129"/>
      <c r="L819" s="241"/>
      <c r="M819" s="101"/>
      <c r="N819" s="242"/>
      <c r="O819" s="96">
        <f>G819/F818</f>
        <v>0.95454545454545459</v>
      </c>
      <c r="P819" s="97">
        <v>68</v>
      </c>
      <c r="Q819" s="256">
        <f t="shared" si="106"/>
        <v>0.97142857142857142</v>
      </c>
      <c r="R819" s="256">
        <f t="shared" si="107"/>
        <v>2.8571428571428581E-2</v>
      </c>
    </row>
    <row r="820" spans="1:18" ht="15.75" customHeight="1" x14ac:dyDescent="0.25">
      <c r="A820" s="84">
        <v>2302</v>
      </c>
      <c r="B820" s="87"/>
      <c r="C820" s="87"/>
      <c r="D820" s="87"/>
      <c r="E820" s="87"/>
      <c r="F820" s="87"/>
      <c r="G820" s="87"/>
      <c r="H820" s="87">
        <v>57</v>
      </c>
      <c r="I820" s="87"/>
      <c r="J820" s="87"/>
      <c r="K820" s="129"/>
      <c r="L820" s="241"/>
      <c r="M820" s="101"/>
      <c r="N820" s="242"/>
      <c r="O820" s="96">
        <f t="shared" ref="O820" si="108">H820/G819</f>
        <v>0.90476190476190477</v>
      </c>
      <c r="P820" s="97">
        <v>66</v>
      </c>
      <c r="Q820" s="256">
        <f t="shared" si="106"/>
        <v>0.97058823529411764</v>
      </c>
      <c r="R820" s="256">
        <f t="shared" si="107"/>
        <v>2.9411764705882359E-2</v>
      </c>
    </row>
    <row r="821" spans="1:18" ht="15.75" customHeight="1" x14ac:dyDescent="0.25">
      <c r="A821" s="84">
        <v>2401</v>
      </c>
      <c r="B821" s="87"/>
      <c r="C821" s="87"/>
      <c r="D821" s="87"/>
      <c r="E821" s="87"/>
      <c r="F821" s="87"/>
      <c r="G821" s="87"/>
      <c r="H821" s="87"/>
      <c r="I821" s="87">
        <v>55</v>
      </c>
      <c r="J821" s="87"/>
      <c r="K821" s="129"/>
      <c r="L821" s="241"/>
      <c r="M821" s="101"/>
      <c r="N821" s="242"/>
      <c r="O821" s="205">
        <f>I821/H820</f>
        <v>0.96491228070175439</v>
      </c>
      <c r="P821" s="97">
        <v>65</v>
      </c>
      <c r="Q821" s="256">
        <f t="shared" si="106"/>
        <v>0.98484848484848486</v>
      </c>
      <c r="R821" s="126">
        <f t="shared" si="107"/>
        <v>1.5151515151515138E-2</v>
      </c>
    </row>
    <row r="822" spans="1:18" ht="15.75" customHeight="1" x14ac:dyDescent="0.25">
      <c r="A822" s="84">
        <v>2402</v>
      </c>
      <c r="B822" s="87"/>
      <c r="C822" s="87"/>
      <c r="D822" s="87"/>
      <c r="E822" s="87"/>
      <c r="F822" s="87"/>
      <c r="G822" s="87"/>
      <c r="H822" s="87"/>
      <c r="I822" s="87"/>
      <c r="J822" s="87">
        <v>54</v>
      </c>
      <c r="K822" s="129">
        <v>36</v>
      </c>
      <c r="L822" s="241"/>
      <c r="M822" s="101"/>
      <c r="N822" s="232"/>
      <c r="O822" s="206">
        <f>J822/I821</f>
        <v>0.98181818181818181</v>
      </c>
      <c r="P822" s="204">
        <v>62</v>
      </c>
      <c r="Q822" s="256">
        <f t="shared" ref="Q822" si="109">IF(P822=0,"",P822/P821)</f>
        <v>0.9538461538461539</v>
      </c>
      <c r="R822" s="126">
        <f t="shared" ref="R822" si="110">IF(P822=0,"",100%-Q822)</f>
        <v>4.6153846153846101E-2</v>
      </c>
    </row>
    <row r="823" spans="1:18" ht="15.75" customHeight="1" x14ac:dyDescent="0.25">
      <c r="A823" s="84">
        <v>2501</v>
      </c>
      <c r="B823" s="87"/>
      <c r="C823" s="87"/>
      <c r="D823" s="87"/>
      <c r="E823" s="87"/>
      <c r="F823" s="87"/>
      <c r="G823" s="87"/>
      <c r="H823" s="87"/>
      <c r="I823" s="87"/>
      <c r="J823" s="87">
        <v>13</v>
      </c>
      <c r="K823" s="129">
        <v>23</v>
      </c>
      <c r="L823" s="241"/>
      <c r="M823" s="101"/>
      <c r="N823" s="232"/>
      <c r="O823" s="205"/>
      <c r="P823" s="106">
        <v>25</v>
      </c>
      <c r="Q823" s="261"/>
      <c r="R823" s="205"/>
    </row>
    <row r="824" spans="1:18" ht="15.75" customHeight="1" x14ac:dyDescent="0.25">
      <c r="A824" s="84">
        <v>2502</v>
      </c>
      <c r="B824" s="87"/>
      <c r="C824" s="87"/>
      <c r="D824" s="87"/>
      <c r="E824" s="87"/>
      <c r="F824" s="87"/>
      <c r="G824" s="87"/>
      <c r="H824" s="87"/>
      <c r="I824" s="87"/>
      <c r="J824" s="87"/>
      <c r="K824" s="129"/>
      <c r="L824" s="241"/>
      <c r="M824" s="101"/>
      <c r="N824" s="232"/>
      <c r="O824" s="205"/>
      <c r="P824" s="106"/>
      <c r="Q824" s="261"/>
      <c r="R824" s="205"/>
    </row>
    <row r="825" spans="1:18" ht="15.75" customHeight="1" x14ac:dyDescent="0.25">
      <c r="A825" s="84">
        <v>2601</v>
      </c>
      <c r="B825" s="87"/>
      <c r="C825" s="87"/>
      <c r="D825" s="87"/>
      <c r="E825" s="87"/>
      <c r="F825" s="87"/>
      <c r="G825" s="87"/>
      <c r="H825" s="87"/>
      <c r="I825" s="87"/>
      <c r="J825" s="87"/>
      <c r="K825" s="129"/>
      <c r="L825" s="241"/>
      <c r="M825" s="101"/>
      <c r="N825" s="232"/>
      <c r="O825" s="205"/>
      <c r="P825" s="106"/>
      <c r="Q825" s="261"/>
      <c r="R825" s="205"/>
    </row>
    <row r="826" spans="1:18" ht="15.75" customHeight="1" x14ac:dyDescent="0.25">
      <c r="A826" s="84">
        <v>2602</v>
      </c>
      <c r="B826" s="87"/>
      <c r="C826" s="87"/>
      <c r="D826" s="87"/>
      <c r="E826" s="87"/>
      <c r="F826" s="87"/>
      <c r="G826" s="87"/>
      <c r="H826" s="87"/>
      <c r="I826" s="87"/>
      <c r="J826" s="87"/>
      <c r="K826" s="129"/>
      <c r="L826" s="241"/>
      <c r="M826" s="101"/>
      <c r="N826" s="232"/>
      <c r="O826" s="101"/>
      <c r="P826" s="232"/>
      <c r="Q826" s="262"/>
      <c r="R826" s="205"/>
    </row>
    <row r="827" spans="1:18" ht="15.75" customHeight="1" x14ac:dyDescent="0.25">
      <c r="A827" s="84">
        <v>2701</v>
      </c>
      <c r="B827" s="87"/>
      <c r="C827" s="87"/>
      <c r="D827" s="87"/>
      <c r="E827" s="87"/>
      <c r="F827" s="87"/>
      <c r="G827" s="87"/>
      <c r="H827" s="87"/>
      <c r="I827" s="87"/>
      <c r="J827" s="87"/>
      <c r="K827" s="129"/>
      <c r="L827" s="241"/>
      <c r="M827" s="101"/>
      <c r="N827" s="232"/>
      <c r="O827" s="111" t="s">
        <v>91</v>
      </c>
      <c r="P827" s="164">
        <v>1</v>
      </c>
      <c r="Q827" s="113">
        <f>K830</f>
        <v>59</v>
      </c>
      <c r="R827" s="114" t="s">
        <v>19</v>
      </c>
    </row>
    <row r="828" spans="1:18" ht="15.75" customHeight="1" x14ac:dyDescent="0.25">
      <c r="A828" s="84">
        <v>2702</v>
      </c>
      <c r="B828" s="87"/>
      <c r="C828" s="87"/>
      <c r="D828" s="87"/>
      <c r="E828" s="87"/>
      <c r="F828" s="87"/>
      <c r="G828" s="87"/>
      <c r="H828" s="87"/>
      <c r="I828" s="87"/>
      <c r="J828" s="87"/>
      <c r="K828" s="129"/>
      <c r="L828" s="241"/>
      <c r="M828" s="101"/>
      <c r="N828" s="232"/>
      <c r="O828" s="115" t="s">
        <v>92</v>
      </c>
      <c r="P828" s="165">
        <f>IF(P827/B814=0,"",P827/B814)</f>
        <v>8.6956521739130436E-3</v>
      </c>
      <c r="Q828" s="117">
        <f>IF(P827/Q827=0,"",P827/Q827)</f>
        <v>1.6949152542372881E-2</v>
      </c>
      <c r="R828" s="118" t="s">
        <v>93</v>
      </c>
    </row>
    <row r="829" spans="1:18" ht="15.75" customHeight="1" x14ac:dyDescent="0.25">
      <c r="A829" s="84">
        <v>2801</v>
      </c>
      <c r="B829" s="87"/>
      <c r="C829" s="87"/>
      <c r="D829" s="87"/>
      <c r="E829" s="87"/>
      <c r="F829" s="87"/>
      <c r="G829" s="87"/>
      <c r="H829" s="87"/>
      <c r="I829" s="87"/>
      <c r="J829" s="87"/>
      <c r="K829" s="129"/>
      <c r="L829" s="243"/>
      <c r="M829" s="244"/>
      <c r="N829" s="245"/>
      <c r="O829" s="120"/>
      <c r="P829" s="121"/>
      <c r="Q829" s="121"/>
      <c r="R829" s="122"/>
    </row>
    <row r="830" spans="1:18" ht="18" customHeight="1" x14ac:dyDescent="0.25">
      <c r="A830" s="46"/>
      <c r="B830" s="296" t="s">
        <v>111</v>
      </c>
      <c r="C830" s="296"/>
      <c r="D830" s="296"/>
      <c r="E830" s="296"/>
      <c r="F830" s="296"/>
      <c r="G830" s="296"/>
      <c r="H830" s="296"/>
      <c r="I830" s="296"/>
      <c r="J830" s="296"/>
      <c r="K830" s="123">
        <f>SUM(K814:K826)</f>
        <v>59</v>
      </c>
      <c r="L830" s="124">
        <f>IF(K822=0,"",K822/B814)</f>
        <v>0.31304347826086959</v>
      </c>
      <c r="M830" s="124">
        <f>IF(K830=0,"",K830/B814)</f>
        <v>0.5130434782608696</v>
      </c>
      <c r="N830" s="124">
        <f>M830-L830</f>
        <v>0.2</v>
      </c>
      <c r="O830" s="1"/>
      <c r="P830" s="2"/>
      <c r="Q830" s="36"/>
      <c r="R830" s="1"/>
    </row>
    <row r="831" spans="1:18" ht="12.75" customHeight="1" x14ac:dyDescent="0.2">
      <c r="L831" s="1"/>
      <c r="M831" s="1"/>
      <c r="O831" s="1"/>
    </row>
    <row r="832" spans="1:18" ht="12.75" customHeight="1" x14ac:dyDescent="0.2">
      <c r="L832" s="1"/>
      <c r="M832" s="1"/>
      <c r="O832" s="1"/>
    </row>
    <row r="833" spans="1:19" ht="26.25" customHeight="1" x14ac:dyDescent="0.4">
      <c r="B833" s="340" t="s">
        <v>101</v>
      </c>
      <c r="C833" s="315"/>
      <c r="D833" s="315"/>
      <c r="E833" s="315"/>
      <c r="F833" s="315"/>
      <c r="G833" s="315"/>
      <c r="H833" s="315"/>
      <c r="I833" s="315"/>
      <c r="J833" s="315"/>
      <c r="K833" s="208" t="s">
        <v>123</v>
      </c>
      <c r="L833" s="1"/>
      <c r="M833" s="1"/>
      <c r="N833" s="2"/>
      <c r="O833" s="1"/>
      <c r="P833" s="2"/>
      <c r="Q833" s="2"/>
      <c r="R833" s="2"/>
    </row>
    <row r="834" spans="1:19" ht="20.25" customHeight="1" x14ac:dyDescent="0.2">
      <c r="A834" s="316" t="s">
        <v>18</v>
      </c>
      <c r="B834" s="318" t="s">
        <v>102</v>
      </c>
      <c r="C834" s="319"/>
      <c r="D834" s="319"/>
      <c r="E834" s="319"/>
      <c r="F834" s="319"/>
      <c r="G834" s="319"/>
      <c r="H834" s="319"/>
      <c r="I834" s="319"/>
      <c r="J834" s="335"/>
      <c r="K834" s="327" t="s">
        <v>19</v>
      </c>
      <c r="L834" s="323" t="s">
        <v>11</v>
      </c>
      <c r="M834" s="323" t="s">
        <v>12</v>
      </c>
      <c r="N834" s="325" t="s">
        <v>13</v>
      </c>
      <c r="O834" s="323" t="s">
        <v>14</v>
      </c>
      <c r="P834" s="324" t="s">
        <v>15</v>
      </c>
      <c r="Q834" s="324" t="s">
        <v>16</v>
      </c>
      <c r="R834" s="323" t="s">
        <v>103</v>
      </c>
    </row>
    <row r="835" spans="1:19" ht="15.75" customHeight="1" x14ac:dyDescent="0.25">
      <c r="A835" s="317"/>
      <c r="B835" s="84" t="s">
        <v>104</v>
      </c>
      <c r="C835" s="84" t="s">
        <v>105</v>
      </c>
      <c r="D835" s="84" t="s">
        <v>106</v>
      </c>
      <c r="E835" s="84" t="s">
        <v>107</v>
      </c>
      <c r="F835" s="84" t="s">
        <v>108</v>
      </c>
      <c r="G835" s="84" t="s">
        <v>109</v>
      </c>
      <c r="H835" s="84" t="s">
        <v>110</v>
      </c>
      <c r="I835" s="84" t="s">
        <v>73</v>
      </c>
      <c r="J835" s="84" t="s">
        <v>74</v>
      </c>
      <c r="K835" s="322"/>
      <c r="L835" s="317"/>
      <c r="M835" s="317"/>
      <c r="N835" s="317"/>
      <c r="O835" s="317"/>
      <c r="P835" s="317"/>
      <c r="Q835" s="317"/>
      <c r="R835" s="317"/>
    </row>
    <row r="836" spans="1:19" ht="15.75" customHeight="1" x14ac:dyDescent="0.25">
      <c r="A836" s="84">
        <v>2101</v>
      </c>
      <c r="B836" s="87">
        <v>74</v>
      </c>
      <c r="C836" s="87"/>
      <c r="D836" s="87"/>
      <c r="E836" s="87"/>
      <c r="F836" s="87"/>
      <c r="G836" s="87"/>
      <c r="H836" s="87"/>
      <c r="I836" s="87"/>
      <c r="J836" s="87"/>
      <c r="K836" s="129"/>
      <c r="L836" s="238"/>
      <c r="M836" s="239"/>
      <c r="N836" s="240"/>
      <c r="O836" s="254"/>
      <c r="P836" s="92">
        <f>B836</f>
        <v>74</v>
      </c>
      <c r="Q836" s="255"/>
      <c r="R836" s="254"/>
    </row>
    <row r="837" spans="1:19" ht="15.75" customHeight="1" x14ac:dyDescent="0.25">
      <c r="A837" s="84">
        <v>2102</v>
      </c>
      <c r="B837" s="87"/>
      <c r="C837" s="87">
        <v>55</v>
      </c>
      <c r="D837" s="87"/>
      <c r="E837" s="87"/>
      <c r="F837" s="87"/>
      <c r="G837" s="87"/>
      <c r="H837" s="87"/>
      <c r="I837" s="87"/>
      <c r="J837" s="87"/>
      <c r="K837" s="129"/>
      <c r="L837" s="241"/>
      <c r="M837" s="101"/>
      <c r="N837" s="242"/>
      <c r="O837" s="96">
        <f>IF(C837=0,"",C837/B836)</f>
        <v>0.7432432432432432</v>
      </c>
      <c r="P837" s="97">
        <v>56</v>
      </c>
      <c r="Q837" s="256">
        <f t="shared" ref="Q837:Q843" si="111">IF(P837=0,"",P837/P836)</f>
        <v>0.7567567567567568</v>
      </c>
      <c r="R837" s="256">
        <f t="shared" ref="R837:R843" si="112">IF(P837=0,"",100%-Q837)</f>
        <v>0.2432432432432432</v>
      </c>
    </row>
    <row r="838" spans="1:19" ht="15.75" customHeight="1" x14ac:dyDescent="0.25">
      <c r="A838" s="84">
        <v>2201</v>
      </c>
      <c r="B838" s="87"/>
      <c r="C838" s="87"/>
      <c r="D838" s="87">
        <v>46</v>
      </c>
      <c r="E838" s="87"/>
      <c r="F838" s="87"/>
      <c r="G838" s="87"/>
      <c r="H838" s="87"/>
      <c r="I838" s="87"/>
      <c r="J838" s="87"/>
      <c r="K838" s="129"/>
      <c r="L838" s="241"/>
      <c r="M838" s="101"/>
      <c r="N838" s="242"/>
      <c r="O838" s="96">
        <f>IF(D838=0,"",D838/C837)</f>
        <v>0.83636363636363631</v>
      </c>
      <c r="P838" s="97">
        <v>49</v>
      </c>
      <c r="Q838" s="256">
        <f t="shared" si="111"/>
        <v>0.875</v>
      </c>
      <c r="R838" s="256">
        <f t="shared" si="112"/>
        <v>0.125</v>
      </c>
      <c r="S838" s="128">
        <f>P838/P836</f>
        <v>0.66216216216216217</v>
      </c>
    </row>
    <row r="839" spans="1:19" ht="15.75" customHeight="1" x14ac:dyDescent="0.25">
      <c r="A839" s="84">
        <v>2202</v>
      </c>
      <c r="B839" s="87"/>
      <c r="C839" s="87"/>
      <c r="D839" s="87"/>
      <c r="E839" s="87">
        <v>42</v>
      </c>
      <c r="F839" s="87"/>
      <c r="G839" s="87"/>
      <c r="H839" s="87"/>
      <c r="I839" s="87"/>
      <c r="J839" s="87"/>
      <c r="K839" s="129"/>
      <c r="L839" s="241"/>
      <c r="M839" s="101"/>
      <c r="N839" s="242"/>
      <c r="O839" s="96">
        <f>IF(E839=0,"",E839/D838)</f>
        <v>0.91304347826086951</v>
      </c>
      <c r="P839" s="97">
        <v>44</v>
      </c>
      <c r="Q839" s="256">
        <f t="shared" si="111"/>
        <v>0.89795918367346939</v>
      </c>
      <c r="R839" s="256">
        <f t="shared" si="112"/>
        <v>0.10204081632653061</v>
      </c>
    </row>
    <row r="840" spans="1:19" ht="15.75" customHeight="1" x14ac:dyDescent="0.25">
      <c r="A840" s="84">
        <v>2301</v>
      </c>
      <c r="B840" s="87"/>
      <c r="C840" s="87"/>
      <c r="D840" s="87"/>
      <c r="E840" s="87"/>
      <c r="F840" s="87">
        <v>37</v>
      </c>
      <c r="G840" s="87"/>
      <c r="H840" s="87"/>
      <c r="I840" s="87"/>
      <c r="J840" s="87"/>
      <c r="K840" s="129"/>
      <c r="L840" s="241"/>
      <c r="M840" s="101"/>
      <c r="N840" s="242"/>
      <c r="O840" s="96">
        <f>F840/E839</f>
        <v>0.88095238095238093</v>
      </c>
      <c r="P840" s="97">
        <v>40</v>
      </c>
      <c r="Q840" s="256">
        <f t="shared" si="111"/>
        <v>0.90909090909090906</v>
      </c>
      <c r="R840" s="256">
        <f t="shared" si="112"/>
        <v>9.0909090909090939E-2</v>
      </c>
    </row>
    <row r="841" spans="1:19" ht="15.75" customHeight="1" x14ac:dyDescent="0.25">
      <c r="A841" s="84">
        <v>2302</v>
      </c>
      <c r="B841" s="87"/>
      <c r="C841" s="87"/>
      <c r="D841" s="87"/>
      <c r="E841" s="87"/>
      <c r="F841" s="87"/>
      <c r="G841" s="87">
        <v>35</v>
      </c>
      <c r="H841" s="87"/>
      <c r="I841" s="87"/>
      <c r="J841" s="87"/>
      <c r="K841" s="129"/>
      <c r="L841" s="241"/>
      <c r="M841" s="101"/>
      <c r="N841" s="242"/>
      <c r="O841" s="96">
        <f>IF(G841=0,"",G841/F840)</f>
        <v>0.94594594594594594</v>
      </c>
      <c r="P841" s="97">
        <v>39</v>
      </c>
      <c r="Q841" s="256">
        <f t="shared" si="111"/>
        <v>0.97499999999999998</v>
      </c>
      <c r="R841" s="256">
        <f t="shared" si="112"/>
        <v>2.5000000000000022E-2</v>
      </c>
    </row>
    <row r="842" spans="1:19" ht="15.75" customHeight="1" x14ac:dyDescent="0.25">
      <c r="A842" s="84">
        <v>2401</v>
      </c>
      <c r="B842" s="87"/>
      <c r="C842" s="87"/>
      <c r="D842" s="87"/>
      <c r="E842" s="87"/>
      <c r="F842" s="87"/>
      <c r="G842" s="87"/>
      <c r="H842" s="87">
        <v>34</v>
      </c>
      <c r="I842" s="87"/>
      <c r="J842" s="87"/>
      <c r="K842" s="129"/>
      <c r="L842" s="241"/>
      <c r="M842" s="101"/>
      <c r="N842" s="242"/>
      <c r="O842" s="96">
        <f>IF(H842=0,"",H842/G841)</f>
        <v>0.97142857142857142</v>
      </c>
      <c r="P842" s="97">
        <v>36</v>
      </c>
      <c r="Q842" s="256">
        <f t="shared" si="111"/>
        <v>0.92307692307692313</v>
      </c>
      <c r="R842" s="256">
        <f t="shared" si="112"/>
        <v>7.6923076923076872E-2</v>
      </c>
    </row>
    <row r="843" spans="1:19" ht="15.75" customHeight="1" x14ac:dyDescent="0.25">
      <c r="A843" s="84">
        <v>2402</v>
      </c>
      <c r="B843" s="87"/>
      <c r="C843" s="87"/>
      <c r="D843" s="87"/>
      <c r="E843" s="87"/>
      <c r="F843" s="87"/>
      <c r="G843" s="87"/>
      <c r="H843" s="87"/>
      <c r="I843" s="87">
        <v>34</v>
      </c>
      <c r="J843" s="87"/>
      <c r="K843" s="129"/>
      <c r="L843" s="241"/>
      <c r="M843" s="101"/>
      <c r="N843" s="242"/>
      <c r="O843" s="205">
        <f>IF(I843=0,"",I843/H842)</f>
        <v>1</v>
      </c>
      <c r="P843" s="97">
        <v>36</v>
      </c>
      <c r="Q843" s="256">
        <f t="shared" si="111"/>
        <v>1</v>
      </c>
      <c r="R843" s="126">
        <f t="shared" si="112"/>
        <v>0</v>
      </c>
    </row>
    <row r="844" spans="1:19" ht="15.75" customHeight="1" x14ac:dyDescent="0.25">
      <c r="A844" s="84">
        <v>2501</v>
      </c>
      <c r="B844" s="87"/>
      <c r="C844" s="87"/>
      <c r="D844" s="87"/>
      <c r="E844" s="87"/>
      <c r="F844" s="87"/>
      <c r="G844" s="87"/>
      <c r="H844" s="87"/>
      <c r="I844" s="87"/>
      <c r="J844" s="87">
        <v>30</v>
      </c>
      <c r="K844" s="129">
        <v>25</v>
      </c>
      <c r="L844" s="241"/>
      <c r="M844" s="101"/>
      <c r="N844" s="232"/>
      <c r="O844" s="206">
        <f>IF(J844=0,"",J844/I843)</f>
        <v>0.88235294117647056</v>
      </c>
      <c r="P844" s="204">
        <v>33</v>
      </c>
      <c r="Q844" s="256">
        <f t="shared" ref="Q844" si="113">IF(P844=0,"",P844/P843)</f>
        <v>0.91666666666666663</v>
      </c>
      <c r="R844" s="126">
        <f t="shared" ref="R844" si="114">IF(P844=0,"",100%-Q844)</f>
        <v>8.333333333333337E-2</v>
      </c>
    </row>
    <row r="845" spans="1:19" ht="15.75" customHeight="1" x14ac:dyDescent="0.25">
      <c r="A845" s="84">
        <v>2502</v>
      </c>
      <c r="B845" s="87"/>
      <c r="C845" s="87"/>
      <c r="D845" s="87"/>
      <c r="E845" s="87"/>
      <c r="F845" s="87"/>
      <c r="G845" s="87"/>
      <c r="H845" s="87"/>
      <c r="I845" s="87"/>
      <c r="J845" s="87"/>
      <c r="K845" s="129"/>
      <c r="L845" s="241"/>
      <c r="M845" s="101"/>
      <c r="N845" s="232"/>
      <c r="O845" s="205"/>
      <c r="P845" s="106"/>
      <c r="Q845" s="261"/>
      <c r="R845" s="205"/>
    </row>
    <row r="846" spans="1:19" ht="15.75" customHeight="1" x14ac:dyDescent="0.25">
      <c r="A846" s="84">
        <v>2601</v>
      </c>
      <c r="B846" s="87"/>
      <c r="C846" s="87"/>
      <c r="D846" s="87"/>
      <c r="E846" s="87"/>
      <c r="F846" s="87"/>
      <c r="G846" s="87"/>
      <c r="H846" s="87"/>
      <c r="I846" s="87"/>
      <c r="J846" s="87"/>
      <c r="K846" s="129"/>
      <c r="L846" s="241"/>
      <c r="M846" s="101"/>
      <c r="N846" s="232"/>
      <c r="O846" s="205"/>
      <c r="P846" s="106"/>
      <c r="Q846" s="261"/>
      <c r="R846" s="205"/>
    </row>
    <row r="847" spans="1:19" ht="15.75" customHeight="1" x14ac:dyDescent="0.25">
      <c r="A847" s="84">
        <v>2602</v>
      </c>
      <c r="B847" s="87"/>
      <c r="C847" s="87"/>
      <c r="D847" s="87"/>
      <c r="E847" s="87"/>
      <c r="F847" s="87"/>
      <c r="G847" s="87"/>
      <c r="H847" s="87"/>
      <c r="I847" s="87"/>
      <c r="J847" s="87"/>
      <c r="K847" s="129"/>
      <c r="L847" s="241"/>
      <c r="M847" s="101"/>
      <c r="N847" s="232"/>
      <c r="O847" s="205"/>
      <c r="P847" s="106"/>
      <c r="Q847" s="261"/>
      <c r="R847" s="205"/>
    </row>
    <row r="848" spans="1:19" ht="15.75" customHeight="1" x14ac:dyDescent="0.25">
      <c r="A848" s="84">
        <v>2701</v>
      </c>
      <c r="B848" s="87"/>
      <c r="C848" s="87"/>
      <c r="D848" s="87"/>
      <c r="E848" s="87"/>
      <c r="F848" s="87"/>
      <c r="G848" s="87"/>
      <c r="H848" s="87"/>
      <c r="I848" s="87"/>
      <c r="J848" s="87"/>
      <c r="K848" s="129"/>
      <c r="L848" s="241"/>
      <c r="M848" s="101"/>
      <c r="N848" s="232"/>
      <c r="O848" s="101"/>
      <c r="P848" s="232"/>
      <c r="Q848" s="262"/>
      <c r="R848" s="205"/>
    </row>
    <row r="849" spans="1:19" ht="15.75" customHeight="1" x14ac:dyDescent="0.25">
      <c r="A849" s="84">
        <v>2702</v>
      </c>
      <c r="B849" s="87"/>
      <c r="C849" s="87"/>
      <c r="D849" s="87"/>
      <c r="E849" s="87"/>
      <c r="F849" s="87"/>
      <c r="G849" s="87"/>
      <c r="H849" s="87"/>
      <c r="I849" s="87"/>
      <c r="J849" s="87"/>
      <c r="K849" s="129"/>
      <c r="L849" s="241"/>
      <c r="M849" s="101"/>
      <c r="N849" s="232"/>
      <c r="O849" s="111" t="s">
        <v>91</v>
      </c>
      <c r="P849" s="164"/>
      <c r="Q849" s="113">
        <f>K852</f>
        <v>25</v>
      </c>
      <c r="R849" s="114" t="s">
        <v>19</v>
      </c>
    </row>
    <row r="850" spans="1:19" ht="15.75" customHeight="1" x14ac:dyDescent="0.25">
      <c r="A850" s="84">
        <v>2801</v>
      </c>
      <c r="B850" s="87"/>
      <c r="C850" s="87"/>
      <c r="D850" s="87"/>
      <c r="E850" s="87"/>
      <c r="F850" s="87"/>
      <c r="G850" s="87"/>
      <c r="H850" s="87"/>
      <c r="I850" s="87"/>
      <c r="J850" s="87"/>
      <c r="K850" s="129"/>
      <c r="L850" s="241"/>
      <c r="M850" s="101"/>
      <c r="N850" s="232"/>
      <c r="O850" s="115" t="s">
        <v>92</v>
      </c>
      <c r="P850" s="165" t="str">
        <f>IF(P849/B836=0,"",P849/B836)</f>
        <v/>
      </c>
      <c r="Q850" s="117" t="str">
        <f>IF(P849/Q849=0,"",P849/Q849)</f>
        <v/>
      </c>
      <c r="R850" s="118" t="s">
        <v>93</v>
      </c>
    </row>
    <row r="851" spans="1:19" ht="15.75" customHeight="1" x14ac:dyDescent="0.25">
      <c r="A851" s="84">
        <v>2802</v>
      </c>
      <c r="B851" s="87"/>
      <c r="C851" s="87"/>
      <c r="D851" s="87"/>
      <c r="E851" s="87"/>
      <c r="F851" s="87"/>
      <c r="G851" s="87"/>
      <c r="H851" s="87"/>
      <c r="I851" s="87"/>
      <c r="J851" s="87"/>
      <c r="K851" s="129"/>
      <c r="L851" s="243"/>
      <c r="M851" s="244"/>
      <c r="N851" s="245"/>
      <c r="O851" s="120"/>
      <c r="P851" s="121"/>
      <c r="Q851" s="121"/>
      <c r="R851" s="122"/>
    </row>
    <row r="852" spans="1:19" ht="18" customHeight="1" x14ac:dyDescent="0.25">
      <c r="A852" s="46"/>
      <c r="B852" s="296" t="s">
        <v>111</v>
      </c>
      <c r="C852" s="296"/>
      <c r="D852" s="296"/>
      <c r="E852" s="296"/>
      <c r="F852" s="296"/>
      <c r="G852" s="296"/>
      <c r="H852" s="296"/>
      <c r="I852" s="296"/>
      <c r="J852" s="296"/>
      <c r="K852" s="123">
        <f>SUM(K836:K848)</f>
        <v>25</v>
      </c>
      <c r="L852" s="124">
        <f>K844/B836</f>
        <v>0.33783783783783783</v>
      </c>
      <c r="M852" s="124">
        <f>IF(K852=0,"",K852/B836)</f>
        <v>0.33783783783783783</v>
      </c>
      <c r="N852" s="124">
        <f>M852-L852</f>
        <v>0</v>
      </c>
      <c r="O852" s="1"/>
      <c r="P852" s="2"/>
      <c r="Q852" s="36"/>
      <c r="R852" s="1"/>
    </row>
    <row r="853" spans="1:19" ht="12.75" customHeight="1" x14ac:dyDescent="0.2">
      <c r="L853" s="1"/>
      <c r="M853" s="1"/>
      <c r="O853" s="1"/>
    </row>
    <row r="854" spans="1:19" ht="12.75" customHeight="1" x14ac:dyDescent="0.2">
      <c r="L854" s="1"/>
      <c r="M854" s="1"/>
      <c r="O854" s="1"/>
    </row>
    <row r="855" spans="1:19" ht="26.25" x14ac:dyDescent="0.4">
      <c r="B855" s="340" t="s">
        <v>101</v>
      </c>
      <c r="C855" s="315"/>
      <c r="D855" s="315"/>
      <c r="E855" s="315"/>
      <c r="F855" s="315"/>
      <c r="G855" s="315"/>
      <c r="H855" s="315"/>
      <c r="I855" s="315"/>
      <c r="J855" s="315"/>
      <c r="K855" s="208" t="s">
        <v>129</v>
      </c>
      <c r="L855" s="1"/>
      <c r="M855" s="1"/>
      <c r="N855" s="2"/>
      <c r="O855" s="1"/>
      <c r="P855" s="2"/>
      <c r="Q855" s="2"/>
      <c r="R855" s="2"/>
    </row>
    <row r="856" spans="1:19" ht="20.25" x14ac:dyDescent="0.2">
      <c r="A856" s="316" t="s">
        <v>18</v>
      </c>
      <c r="B856" s="318" t="s">
        <v>102</v>
      </c>
      <c r="C856" s="319"/>
      <c r="D856" s="319"/>
      <c r="E856" s="319"/>
      <c r="F856" s="319"/>
      <c r="G856" s="319"/>
      <c r="H856" s="319"/>
      <c r="I856" s="319"/>
      <c r="J856" s="335"/>
      <c r="K856" s="327" t="s">
        <v>19</v>
      </c>
      <c r="L856" s="323" t="s">
        <v>11</v>
      </c>
      <c r="M856" s="323" t="s">
        <v>12</v>
      </c>
      <c r="N856" s="325" t="s">
        <v>13</v>
      </c>
      <c r="O856" s="323" t="s">
        <v>14</v>
      </c>
      <c r="P856" s="324" t="s">
        <v>15</v>
      </c>
      <c r="Q856" s="324" t="s">
        <v>16</v>
      </c>
      <c r="R856" s="323" t="s">
        <v>103</v>
      </c>
    </row>
    <row r="857" spans="1:19" ht="15.75" x14ac:dyDescent="0.25">
      <c r="A857" s="317"/>
      <c r="B857" s="84" t="s">
        <v>104</v>
      </c>
      <c r="C857" s="84" t="s">
        <v>105</v>
      </c>
      <c r="D857" s="84" t="s">
        <v>106</v>
      </c>
      <c r="E857" s="84" t="s">
        <v>107</v>
      </c>
      <c r="F857" s="84" t="s">
        <v>108</v>
      </c>
      <c r="G857" s="84" t="s">
        <v>109</v>
      </c>
      <c r="H857" s="84" t="s">
        <v>110</v>
      </c>
      <c r="I857" s="84" t="s">
        <v>73</v>
      </c>
      <c r="J857" s="84" t="s">
        <v>74</v>
      </c>
      <c r="K857" s="322"/>
      <c r="L857" s="317"/>
      <c r="M857" s="317"/>
      <c r="N857" s="317"/>
      <c r="O857" s="317"/>
      <c r="P857" s="317"/>
      <c r="Q857" s="317"/>
      <c r="R857" s="317"/>
    </row>
    <row r="858" spans="1:19" ht="15.75" customHeight="1" x14ac:dyDescent="0.25">
      <c r="A858" s="84">
        <v>2102</v>
      </c>
      <c r="B858" s="87">
        <v>107</v>
      </c>
      <c r="C858" s="87"/>
      <c r="D858" s="87"/>
      <c r="E858" s="87"/>
      <c r="F858" s="87"/>
      <c r="G858" s="87"/>
      <c r="H858" s="87"/>
      <c r="I858" s="87"/>
      <c r="J858" s="87"/>
      <c r="K858" s="129"/>
      <c r="L858" s="238"/>
      <c r="M858" s="239"/>
      <c r="N858" s="240"/>
      <c r="O858" s="254"/>
      <c r="P858" s="92">
        <f>B858</f>
        <v>107</v>
      </c>
      <c r="Q858" s="255"/>
      <c r="R858" s="254"/>
    </row>
    <row r="859" spans="1:19" ht="15.75" customHeight="1" x14ac:dyDescent="0.25">
      <c r="A859" s="84">
        <v>2201</v>
      </c>
      <c r="B859" s="87"/>
      <c r="C859" s="87">
        <v>91</v>
      </c>
      <c r="D859" s="87"/>
      <c r="E859" s="87"/>
      <c r="F859" s="87"/>
      <c r="G859" s="87"/>
      <c r="H859" s="87"/>
      <c r="I859" s="87"/>
      <c r="J859" s="87"/>
      <c r="K859" s="129"/>
      <c r="L859" s="241"/>
      <c r="M859" s="101"/>
      <c r="N859" s="242"/>
      <c r="O859" s="96">
        <f>IF(C859=0,"",C859/B858)</f>
        <v>0.85046728971962615</v>
      </c>
      <c r="P859" s="97">
        <v>92</v>
      </c>
      <c r="Q859" s="256">
        <f t="shared" ref="Q859:Q865" si="115">IF(P859=0,"",P859/P858)</f>
        <v>0.85981308411214952</v>
      </c>
      <c r="R859" s="256">
        <f t="shared" ref="R859:R865" si="116">IF(P859=0,"",100%-Q859)</f>
        <v>0.14018691588785048</v>
      </c>
    </row>
    <row r="860" spans="1:19" ht="15.75" customHeight="1" x14ac:dyDescent="0.25">
      <c r="A860" s="84">
        <v>2202</v>
      </c>
      <c r="B860" s="87"/>
      <c r="C860" s="87"/>
      <c r="D860" s="87">
        <v>76</v>
      </c>
      <c r="E860" s="87"/>
      <c r="F860" s="87"/>
      <c r="G860" s="87"/>
      <c r="H860" s="87"/>
      <c r="I860" s="87"/>
      <c r="J860" s="87"/>
      <c r="K860" s="129"/>
      <c r="L860" s="241"/>
      <c r="M860" s="101"/>
      <c r="N860" s="242"/>
      <c r="O860" s="96">
        <f>IF(D860=0,"",D860/C859)</f>
        <v>0.8351648351648352</v>
      </c>
      <c r="P860" s="97">
        <v>80</v>
      </c>
      <c r="Q860" s="256">
        <f t="shared" si="115"/>
        <v>0.86956521739130432</v>
      </c>
      <c r="R860" s="256">
        <f t="shared" si="116"/>
        <v>0.13043478260869568</v>
      </c>
      <c r="S860" s="128">
        <f>P860/P858</f>
        <v>0.74766355140186913</v>
      </c>
    </row>
    <row r="861" spans="1:19" ht="15.75" customHeight="1" x14ac:dyDescent="0.25">
      <c r="A861" s="84">
        <v>2301</v>
      </c>
      <c r="B861" s="87"/>
      <c r="C861" s="87"/>
      <c r="D861" s="87"/>
      <c r="E861" s="87">
        <v>73</v>
      </c>
      <c r="F861" s="87"/>
      <c r="G861" s="87"/>
      <c r="H861" s="87"/>
      <c r="I861" s="87"/>
      <c r="J861" s="87"/>
      <c r="K861" s="129"/>
      <c r="L861" s="241"/>
      <c r="M861" s="101"/>
      <c r="N861" s="242"/>
      <c r="O861" s="96">
        <f>IF(E861=0,"",E861/D860)</f>
        <v>0.96052631578947367</v>
      </c>
      <c r="P861" s="97">
        <v>77</v>
      </c>
      <c r="Q861" s="256">
        <f t="shared" si="115"/>
        <v>0.96250000000000002</v>
      </c>
      <c r="R861" s="256">
        <f t="shared" si="116"/>
        <v>3.7499999999999978E-2</v>
      </c>
    </row>
    <row r="862" spans="1:19" ht="15.75" customHeight="1" x14ac:dyDescent="0.25">
      <c r="A862" s="84">
        <v>2302</v>
      </c>
      <c r="B862" s="87"/>
      <c r="C862" s="87"/>
      <c r="D862" s="87"/>
      <c r="E862" s="87"/>
      <c r="F862" s="87">
        <v>70</v>
      </c>
      <c r="G862" s="87"/>
      <c r="H862" s="87"/>
      <c r="I862" s="87"/>
      <c r="J862" s="87"/>
      <c r="K862" s="129"/>
      <c r="L862" s="241"/>
      <c r="M862" s="101"/>
      <c r="N862" s="242"/>
      <c r="O862" s="96">
        <f>IF(F862=0,"",F862/E861)</f>
        <v>0.95890410958904104</v>
      </c>
      <c r="P862" s="97">
        <v>77</v>
      </c>
      <c r="Q862" s="256">
        <f t="shared" si="115"/>
        <v>1</v>
      </c>
      <c r="R862" s="256">
        <f t="shared" si="116"/>
        <v>0</v>
      </c>
    </row>
    <row r="863" spans="1:19" ht="15.75" customHeight="1" x14ac:dyDescent="0.25">
      <c r="A863" s="84">
        <v>2401</v>
      </c>
      <c r="B863" s="87"/>
      <c r="C863" s="87"/>
      <c r="D863" s="87"/>
      <c r="E863" s="87"/>
      <c r="F863" s="87"/>
      <c r="G863" s="87">
        <v>70</v>
      </c>
      <c r="H863" s="87"/>
      <c r="I863" s="87"/>
      <c r="J863" s="87"/>
      <c r="K863" s="129"/>
      <c r="L863" s="241"/>
      <c r="M863" s="101"/>
      <c r="N863" s="242"/>
      <c r="O863" s="96">
        <f>IF(G863=0,"",G863/F862)</f>
        <v>1</v>
      </c>
      <c r="P863" s="97">
        <v>77</v>
      </c>
      <c r="Q863" s="256">
        <f t="shared" si="115"/>
        <v>1</v>
      </c>
      <c r="R863" s="256">
        <f t="shared" si="116"/>
        <v>0</v>
      </c>
    </row>
    <row r="864" spans="1:19" ht="15.75" customHeight="1" x14ac:dyDescent="0.25">
      <c r="A864" s="84">
        <v>2402</v>
      </c>
      <c r="B864" s="87"/>
      <c r="C864" s="87"/>
      <c r="D864" s="87"/>
      <c r="E864" s="87"/>
      <c r="F864" s="87"/>
      <c r="G864" s="87"/>
      <c r="H864" s="87">
        <v>67</v>
      </c>
      <c r="I864" s="87"/>
      <c r="J864" s="87"/>
      <c r="K864" s="129"/>
      <c r="L864" s="241"/>
      <c r="M864" s="101"/>
      <c r="N864" s="242"/>
      <c r="O864" s="96">
        <f>IF(H864=0,"",H864/G863)</f>
        <v>0.95714285714285718</v>
      </c>
      <c r="P864" s="97">
        <v>75</v>
      </c>
      <c r="Q864" s="256">
        <f t="shared" si="115"/>
        <v>0.97402597402597402</v>
      </c>
      <c r="R864" s="256">
        <f t="shared" si="116"/>
        <v>2.5974025974025983E-2</v>
      </c>
    </row>
    <row r="865" spans="1:18" ht="15.75" customHeight="1" x14ac:dyDescent="0.25">
      <c r="A865" s="84">
        <v>2501</v>
      </c>
      <c r="B865" s="87"/>
      <c r="C865" s="87"/>
      <c r="D865" s="87"/>
      <c r="E865" s="87"/>
      <c r="F865" s="87"/>
      <c r="G865" s="87"/>
      <c r="H865" s="87"/>
      <c r="I865" s="87">
        <v>66</v>
      </c>
      <c r="J865" s="87"/>
      <c r="K865" s="129"/>
      <c r="L865" s="241"/>
      <c r="M865" s="101"/>
      <c r="N865" s="242"/>
      <c r="O865" s="96">
        <f>IF(I865=0,"",I865/H864)</f>
        <v>0.9850746268656716</v>
      </c>
      <c r="P865" s="97">
        <v>76</v>
      </c>
      <c r="Q865" s="273">
        <f t="shared" si="115"/>
        <v>1.0133333333333334</v>
      </c>
      <c r="R865" s="207">
        <f t="shared" si="116"/>
        <v>-1.3333333333333419E-2</v>
      </c>
    </row>
    <row r="866" spans="1:18" ht="15.75" customHeight="1" x14ac:dyDescent="0.25">
      <c r="A866" s="84">
        <v>2502</v>
      </c>
      <c r="B866" s="87"/>
      <c r="C866" s="87"/>
      <c r="D866" s="87"/>
      <c r="E866" s="87"/>
      <c r="F866" s="87"/>
      <c r="G866" s="87"/>
      <c r="H866" s="87"/>
      <c r="I866" s="87"/>
      <c r="J866" s="87"/>
      <c r="K866" s="129"/>
      <c r="L866" s="241"/>
      <c r="M866" s="101"/>
      <c r="N866" s="232"/>
      <c r="O866" s="175"/>
      <c r="P866" s="97"/>
      <c r="Q866" s="175"/>
      <c r="R866" s="257"/>
    </row>
    <row r="867" spans="1:18" ht="15.75" customHeight="1" x14ac:dyDescent="0.25">
      <c r="A867" s="84">
        <v>2601</v>
      </c>
      <c r="B867" s="87"/>
      <c r="C867" s="87"/>
      <c r="D867" s="87"/>
      <c r="E867" s="87"/>
      <c r="F867" s="87"/>
      <c r="G867" s="87"/>
      <c r="H867" s="87"/>
      <c r="I867" s="87"/>
      <c r="J867" s="87"/>
      <c r="K867" s="129"/>
      <c r="L867" s="241"/>
      <c r="M867" s="101"/>
      <c r="N867" s="232"/>
      <c r="O867" s="205"/>
      <c r="P867" s="106"/>
      <c r="Q867" s="261"/>
      <c r="R867" s="205"/>
    </row>
    <row r="868" spans="1:18" ht="15.75" customHeight="1" x14ac:dyDescent="0.25">
      <c r="A868" s="84">
        <v>2602</v>
      </c>
      <c r="B868" s="87"/>
      <c r="C868" s="87"/>
      <c r="D868" s="87"/>
      <c r="E868" s="87"/>
      <c r="F868" s="87"/>
      <c r="G868" s="87"/>
      <c r="H868" s="87"/>
      <c r="I868" s="87"/>
      <c r="J868" s="87"/>
      <c r="K868" s="129"/>
      <c r="L868" s="241"/>
      <c r="M868" s="101"/>
      <c r="N868" s="232"/>
      <c r="O868" s="205"/>
      <c r="P868" s="106"/>
      <c r="Q868" s="261"/>
      <c r="R868" s="205"/>
    </row>
    <row r="869" spans="1:18" ht="15.75" customHeight="1" x14ac:dyDescent="0.25">
      <c r="A869" s="84">
        <v>2701</v>
      </c>
      <c r="B869" s="87"/>
      <c r="C869" s="87"/>
      <c r="D869" s="87"/>
      <c r="E869" s="87"/>
      <c r="F869" s="87"/>
      <c r="G869" s="87"/>
      <c r="H869" s="87"/>
      <c r="I869" s="87"/>
      <c r="J869" s="87"/>
      <c r="K869" s="129"/>
      <c r="L869" s="241"/>
      <c r="M869" s="101"/>
      <c r="N869" s="232"/>
      <c r="O869" s="205"/>
      <c r="P869" s="106"/>
      <c r="Q869" s="261"/>
      <c r="R869" s="205"/>
    </row>
    <row r="870" spans="1:18" ht="15.75" customHeight="1" x14ac:dyDescent="0.25">
      <c r="A870" s="84">
        <v>2702</v>
      </c>
      <c r="B870" s="87"/>
      <c r="C870" s="87"/>
      <c r="D870" s="87"/>
      <c r="E870" s="87"/>
      <c r="F870" s="87"/>
      <c r="G870" s="87"/>
      <c r="H870" s="87"/>
      <c r="I870" s="87"/>
      <c r="J870" s="87"/>
      <c r="K870" s="129"/>
      <c r="L870" s="241"/>
      <c r="M870" s="101"/>
      <c r="N870" s="232"/>
      <c r="O870" s="101"/>
      <c r="P870" s="232"/>
      <c r="Q870" s="262"/>
      <c r="R870" s="205"/>
    </row>
    <row r="871" spans="1:18" ht="15.75" customHeight="1" x14ac:dyDescent="0.25">
      <c r="A871" s="84">
        <v>2801</v>
      </c>
      <c r="B871" s="87"/>
      <c r="C871" s="87"/>
      <c r="D871" s="87"/>
      <c r="E871" s="87"/>
      <c r="F871" s="87"/>
      <c r="G871" s="87"/>
      <c r="H871" s="87"/>
      <c r="I871" s="87"/>
      <c r="J871" s="87"/>
      <c r="K871" s="129"/>
      <c r="L871" s="241"/>
      <c r="M871" s="101"/>
      <c r="N871" s="232"/>
      <c r="O871" s="111" t="s">
        <v>91</v>
      </c>
      <c r="P871" s="164"/>
      <c r="Q871" s="113">
        <f>K874</f>
        <v>0</v>
      </c>
      <c r="R871" s="114" t="s">
        <v>19</v>
      </c>
    </row>
    <row r="872" spans="1:18" ht="15.75" customHeight="1" x14ac:dyDescent="0.25">
      <c r="A872" s="84">
        <v>2802</v>
      </c>
      <c r="B872" s="87"/>
      <c r="C872" s="87"/>
      <c r="D872" s="87"/>
      <c r="E872" s="87"/>
      <c r="F872" s="87"/>
      <c r="G872" s="87"/>
      <c r="H872" s="87"/>
      <c r="I872" s="87"/>
      <c r="J872" s="87"/>
      <c r="K872" s="129"/>
      <c r="L872" s="241"/>
      <c r="M872" s="101"/>
      <c r="N872" s="232"/>
      <c r="O872" s="115" t="s">
        <v>92</v>
      </c>
      <c r="P872" s="165" t="str">
        <f>IF(P871/B858=0,"",P871/B858)</f>
        <v/>
      </c>
      <c r="Q872" s="117" t="e">
        <f>IF(P871/Q871=0,"",P871/Q871)</f>
        <v>#DIV/0!</v>
      </c>
      <c r="R872" s="118" t="s">
        <v>93</v>
      </c>
    </row>
    <row r="873" spans="1:18" ht="15.75" customHeight="1" x14ac:dyDescent="0.25">
      <c r="A873" s="84">
        <v>2901</v>
      </c>
      <c r="B873" s="87"/>
      <c r="C873" s="87"/>
      <c r="D873" s="87"/>
      <c r="E873" s="87"/>
      <c r="F873" s="87"/>
      <c r="G873" s="87"/>
      <c r="H873" s="87"/>
      <c r="I873" s="87"/>
      <c r="J873" s="87"/>
      <c r="K873" s="129"/>
      <c r="L873" s="243"/>
      <c r="M873" s="244"/>
      <c r="N873" s="245"/>
      <c r="O873" s="120"/>
      <c r="P873" s="121"/>
      <c r="Q873" s="121"/>
      <c r="R873" s="122"/>
    </row>
    <row r="874" spans="1:18" ht="18" customHeight="1" x14ac:dyDescent="0.25">
      <c r="A874" s="46"/>
      <c r="B874" s="296" t="s">
        <v>111</v>
      </c>
      <c r="C874" s="296"/>
      <c r="D874" s="296"/>
      <c r="E874" s="296"/>
      <c r="F874" s="296"/>
      <c r="G874" s="296"/>
      <c r="H874" s="296"/>
      <c r="I874" s="296"/>
      <c r="J874" s="296"/>
      <c r="K874" s="123">
        <f>SUM(K858:K870)</f>
        <v>0</v>
      </c>
      <c r="L874" s="124" t="str">
        <f>IF(K865=0,"",K865/B858)</f>
        <v/>
      </c>
      <c r="M874" s="124" t="str">
        <f>IF(K874=0,"",K874/B858)</f>
        <v/>
      </c>
      <c r="N874" s="124" t="str">
        <f>IF(K865=0,"",M874-L874)</f>
        <v/>
      </c>
      <c r="O874" s="1"/>
      <c r="P874" s="2"/>
      <c r="Q874" s="36"/>
      <c r="R874" s="1"/>
    </row>
    <row r="875" spans="1:18" ht="12.75" customHeight="1" x14ac:dyDescent="0.2">
      <c r="L875" s="1"/>
      <c r="M875" s="1"/>
      <c r="O875" s="1"/>
    </row>
    <row r="876" spans="1:18" ht="12.75" customHeight="1" x14ac:dyDescent="0.2"/>
    <row r="877" spans="1:18" ht="26.25" x14ac:dyDescent="0.4">
      <c r="B877" s="340" t="s">
        <v>101</v>
      </c>
      <c r="C877" s="315"/>
      <c r="D877" s="315"/>
      <c r="E877" s="315"/>
      <c r="F877" s="315"/>
      <c r="G877" s="315"/>
      <c r="H877" s="315"/>
      <c r="I877" s="315"/>
      <c r="J877" s="315"/>
      <c r="K877" s="208" t="s">
        <v>124</v>
      </c>
      <c r="L877" s="1"/>
      <c r="M877" s="1"/>
      <c r="N877" s="2"/>
      <c r="O877" s="1"/>
      <c r="P877" s="2"/>
      <c r="Q877" s="2"/>
      <c r="R877" s="2"/>
    </row>
    <row r="878" spans="1:18" ht="20.25" x14ac:dyDescent="0.2">
      <c r="A878" s="316" t="s">
        <v>18</v>
      </c>
      <c r="B878" s="318" t="s">
        <v>102</v>
      </c>
      <c r="C878" s="319"/>
      <c r="D878" s="319"/>
      <c r="E878" s="319"/>
      <c r="F878" s="319"/>
      <c r="G878" s="319"/>
      <c r="H878" s="319"/>
      <c r="I878" s="319"/>
      <c r="J878" s="335"/>
      <c r="K878" s="327" t="s">
        <v>19</v>
      </c>
      <c r="L878" s="323" t="s">
        <v>11</v>
      </c>
      <c r="M878" s="323" t="s">
        <v>12</v>
      </c>
      <c r="N878" s="325" t="s">
        <v>13</v>
      </c>
      <c r="O878" s="323" t="s">
        <v>14</v>
      </c>
      <c r="P878" s="324" t="s">
        <v>15</v>
      </c>
      <c r="Q878" s="324" t="s">
        <v>16</v>
      </c>
      <c r="R878" s="323" t="s">
        <v>103</v>
      </c>
    </row>
    <row r="879" spans="1:18" ht="15.75" x14ac:dyDescent="0.25">
      <c r="A879" s="317"/>
      <c r="B879" s="84" t="s">
        <v>104</v>
      </c>
      <c r="C879" s="84" t="s">
        <v>105</v>
      </c>
      <c r="D879" s="84" t="s">
        <v>106</v>
      </c>
      <c r="E879" s="84" t="s">
        <v>107</v>
      </c>
      <c r="F879" s="84" t="s">
        <v>108</v>
      </c>
      <c r="G879" s="84" t="s">
        <v>109</v>
      </c>
      <c r="H879" s="84" t="s">
        <v>110</v>
      </c>
      <c r="I879" s="84" t="s">
        <v>73</v>
      </c>
      <c r="J879" s="84" t="s">
        <v>74</v>
      </c>
      <c r="K879" s="322"/>
      <c r="L879" s="317"/>
      <c r="M879" s="317"/>
      <c r="N879" s="317"/>
      <c r="O879" s="317"/>
      <c r="P879" s="317"/>
      <c r="Q879" s="317"/>
      <c r="R879" s="317"/>
    </row>
    <row r="880" spans="1:18" ht="15.75" x14ac:dyDescent="0.25">
      <c r="A880" s="84">
        <v>2201</v>
      </c>
      <c r="B880" s="87">
        <v>113</v>
      </c>
      <c r="C880" s="87"/>
      <c r="D880" s="87"/>
      <c r="E880" s="87"/>
      <c r="F880" s="87"/>
      <c r="G880" s="87"/>
      <c r="H880" s="87"/>
      <c r="I880" s="87"/>
      <c r="J880" s="87"/>
      <c r="K880" s="129"/>
      <c r="L880" s="238"/>
      <c r="M880" s="239"/>
      <c r="N880" s="240"/>
      <c r="O880" s="254"/>
      <c r="P880" s="92">
        <f>B880</f>
        <v>113</v>
      </c>
      <c r="Q880" s="255"/>
      <c r="R880" s="254"/>
    </row>
    <row r="881" spans="1:19" ht="15.75" x14ac:dyDescent="0.25">
      <c r="A881" s="84">
        <v>2202</v>
      </c>
      <c r="B881" s="87"/>
      <c r="C881" s="87">
        <v>97</v>
      </c>
      <c r="D881" s="87"/>
      <c r="E881" s="87"/>
      <c r="F881" s="87"/>
      <c r="G881" s="87"/>
      <c r="H881" s="87"/>
      <c r="I881" s="87"/>
      <c r="J881" s="87"/>
      <c r="K881" s="129"/>
      <c r="L881" s="241"/>
      <c r="M881" s="101"/>
      <c r="N881" s="242"/>
      <c r="O881" s="96">
        <f>IF(C881=0,"",C881/B880)</f>
        <v>0.8584070796460177</v>
      </c>
      <c r="P881" s="97">
        <v>97</v>
      </c>
      <c r="Q881" s="256">
        <f t="shared" ref="Q881:Q887" si="117">IF(P881=0,"",P881/P880)</f>
        <v>0.8584070796460177</v>
      </c>
      <c r="R881" s="256">
        <f t="shared" ref="R881:R887" si="118">IF(P881=0,"",100%-Q881)</f>
        <v>0.1415929203539823</v>
      </c>
    </row>
    <row r="882" spans="1:19" ht="15.75" x14ac:dyDescent="0.25">
      <c r="A882" s="84">
        <v>2301</v>
      </c>
      <c r="B882" s="87"/>
      <c r="C882" s="87"/>
      <c r="D882" s="87">
        <v>76</v>
      </c>
      <c r="E882" s="87"/>
      <c r="F882" s="87"/>
      <c r="G882" s="87"/>
      <c r="H882" s="87"/>
      <c r="I882" s="87"/>
      <c r="J882" s="87"/>
      <c r="K882" s="129"/>
      <c r="L882" s="241"/>
      <c r="M882" s="101"/>
      <c r="N882" s="242"/>
      <c r="O882" s="96">
        <f>IF(D882=0,"",D882/C881)</f>
        <v>0.78350515463917525</v>
      </c>
      <c r="P882" s="97">
        <v>90</v>
      </c>
      <c r="Q882" s="256">
        <f t="shared" si="117"/>
        <v>0.92783505154639179</v>
      </c>
      <c r="R882" s="256">
        <f t="shared" si="118"/>
        <v>7.2164948453608213E-2</v>
      </c>
      <c r="S882" s="128">
        <f>P882/P880</f>
        <v>0.79646017699115046</v>
      </c>
    </row>
    <row r="883" spans="1:19" ht="15.75" x14ac:dyDescent="0.25">
      <c r="A883" s="84">
        <v>2302</v>
      </c>
      <c r="B883" s="87"/>
      <c r="C883" s="87"/>
      <c r="D883" s="87"/>
      <c r="E883" s="87">
        <v>69</v>
      </c>
      <c r="F883" s="87"/>
      <c r="G883" s="87"/>
      <c r="H883" s="87"/>
      <c r="I883" s="87"/>
      <c r="J883" s="87"/>
      <c r="K883" s="129"/>
      <c r="L883" s="241"/>
      <c r="M883" s="101"/>
      <c r="N883" s="242"/>
      <c r="O883" s="96">
        <f>IF(E883=0,"",E883/D882)</f>
        <v>0.90789473684210531</v>
      </c>
      <c r="P883" s="97">
        <v>82</v>
      </c>
      <c r="Q883" s="256">
        <f t="shared" si="117"/>
        <v>0.91111111111111109</v>
      </c>
      <c r="R883" s="256">
        <f t="shared" si="118"/>
        <v>8.8888888888888906E-2</v>
      </c>
    </row>
    <row r="884" spans="1:19" ht="15.75" x14ac:dyDescent="0.25">
      <c r="A884" s="84">
        <v>2401</v>
      </c>
      <c r="B884" s="87"/>
      <c r="C884" s="87"/>
      <c r="D884" s="87"/>
      <c r="E884" s="87"/>
      <c r="F884" s="87">
        <v>68</v>
      </c>
      <c r="G884" s="87"/>
      <c r="H884" s="87"/>
      <c r="I884" s="87"/>
      <c r="J884" s="87"/>
      <c r="K884" s="129"/>
      <c r="L884" s="241"/>
      <c r="M884" s="101"/>
      <c r="N884" s="242"/>
      <c r="O884" s="96">
        <f>F884/E883</f>
        <v>0.98550724637681164</v>
      </c>
      <c r="P884" s="97">
        <v>77</v>
      </c>
      <c r="Q884" s="256">
        <f t="shared" si="117"/>
        <v>0.93902439024390238</v>
      </c>
      <c r="R884" s="256">
        <f t="shared" si="118"/>
        <v>6.0975609756097615E-2</v>
      </c>
    </row>
    <row r="885" spans="1:19" ht="15.75" x14ac:dyDescent="0.25">
      <c r="A885" s="84">
        <v>2402</v>
      </c>
      <c r="B885" s="87"/>
      <c r="C885" s="87"/>
      <c r="D885" s="87"/>
      <c r="E885" s="87"/>
      <c r="F885" s="87"/>
      <c r="G885" s="87">
        <v>67</v>
      </c>
      <c r="H885" s="87"/>
      <c r="I885" s="87"/>
      <c r="J885" s="87"/>
      <c r="K885" s="129"/>
      <c r="L885" s="241"/>
      <c r="M885" s="101"/>
      <c r="N885" s="242"/>
      <c r="O885" s="96">
        <f>G885/F884</f>
        <v>0.98529411764705888</v>
      </c>
      <c r="P885" s="97">
        <v>76</v>
      </c>
      <c r="Q885" s="256">
        <f t="shared" si="117"/>
        <v>0.98701298701298701</v>
      </c>
      <c r="R885" s="256">
        <f t="shared" si="118"/>
        <v>1.2987012987012991E-2</v>
      </c>
    </row>
    <row r="886" spans="1:19" ht="15.75" x14ac:dyDescent="0.25">
      <c r="A886" s="84">
        <v>2501</v>
      </c>
      <c r="B886" s="87"/>
      <c r="C886" s="87"/>
      <c r="D886" s="87"/>
      <c r="E886" s="87"/>
      <c r="F886" s="87"/>
      <c r="G886" s="87"/>
      <c r="H886" s="87">
        <v>64</v>
      </c>
      <c r="I886" s="87"/>
      <c r="J886" s="87"/>
      <c r="K886" s="129"/>
      <c r="L886" s="241"/>
      <c r="M886" s="101"/>
      <c r="N886" s="242"/>
      <c r="O886" s="96">
        <f>H886/G885</f>
        <v>0.95522388059701491</v>
      </c>
      <c r="P886" s="97">
        <v>75</v>
      </c>
      <c r="Q886" s="256">
        <f t="shared" si="117"/>
        <v>0.98684210526315785</v>
      </c>
      <c r="R886" s="256">
        <f t="shared" si="118"/>
        <v>1.3157894736842146E-2</v>
      </c>
    </row>
    <row r="887" spans="1:19" ht="15.75" x14ac:dyDescent="0.25">
      <c r="A887" s="84">
        <v>2502</v>
      </c>
      <c r="B887" s="87"/>
      <c r="C887" s="87"/>
      <c r="D887" s="87"/>
      <c r="E887" s="87"/>
      <c r="F887" s="87"/>
      <c r="G887" s="87"/>
      <c r="H887" s="87"/>
      <c r="I887" s="87"/>
      <c r="J887" s="87"/>
      <c r="K887" s="129"/>
      <c r="L887" s="241"/>
      <c r="M887" s="101"/>
      <c r="N887" s="242"/>
      <c r="O887" s="96"/>
      <c r="P887" s="97"/>
      <c r="Q887" s="256" t="str">
        <f t="shared" si="117"/>
        <v/>
      </c>
      <c r="R887" s="126" t="str">
        <f t="shared" si="118"/>
        <v/>
      </c>
    </row>
    <row r="888" spans="1:19" ht="15.75" x14ac:dyDescent="0.25">
      <c r="A888" s="84">
        <v>2601</v>
      </c>
      <c r="B888" s="87"/>
      <c r="C888" s="87"/>
      <c r="D888" s="87"/>
      <c r="E888" s="87"/>
      <c r="F888" s="87"/>
      <c r="G888" s="87"/>
      <c r="H888" s="87"/>
      <c r="I888" s="87"/>
      <c r="J888" s="87"/>
      <c r="K888" s="129"/>
      <c r="L888" s="241"/>
      <c r="M888" s="101"/>
      <c r="N888" s="232"/>
      <c r="O888" s="175"/>
      <c r="P888" s="97"/>
      <c r="Q888" s="175"/>
      <c r="R888" s="257"/>
    </row>
    <row r="889" spans="1:19" ht="15.75" x14ac:dyDescent="0.25">
      <c r="A889" s="84">
        <v>2602</v>
      </c>
      <c r="B889" s="87"/>
      <c r="C889" s="87"/>
      <c r="D889" s="87"/>
      <c r="E889" s="87"/>
      <c r="F889" s="87"/>
      <c r="G889" s="87"/>
      <c r="H889" s="87"/>
      <c r="I889" s="87"/>
      <c r="J889" s="87"/>
      <c r="K889" s="129"/>
      <c r="L889" s="241"/>
      <c r="M889" s="101"/>
      <c r="N889" s="232"/>
      <c r="O889" s="205"/>
      <c r="P889" s="106"/>
      <c r="Q889" s="261"/>
      <c r="R889" s="205"/>
    </row>
    <row r="890" spans="1:19" ht="15.75" x14ac:dyDescent="0.25">
      <c r="A890" s="84">
        <v>2701</v>
      </c>
      <c r="B890" s="87"/>
      <c r="C890" s="87"/>
      <c r="D890" s="87"/>
      <c r="E890" s="87"/>
      <c r="F890" s="87"/>
      <c r="G890" s="87"/>
      <c r="H890" s="87"/>
      <c r="I890" s="87"/>
      <c r="J890" s="87"/>
      <c r="K890" s="129"/>
      <c r="L890" s="241"/>
      <c r="M890" s="101"/>
      <c r="N890" s="232"/>
      <c r="O890" s="205"/>
      <c r="P890" s="106"/>
      <c r="Q890" s="261"/>
      <c r="R890" s="205"/>
    </row>
    <row r="891" spans="1:19" ht="15.75" x14ac:dyDescent="0.25">
      <c r="A891" s="84">
        <v>2702</v>
      </c>
      <c r="B891" s="87"/>
      <c r="C891" s="87"/>
      <c r="D891" s="87"/>
      <c r="E891" s="87"/>
      <c r="F891" s="87"/>
      <c r="G891" s="87"/>
      <c r="H891" s="87"/>
      <c r="I891" s="87"/>
      <c r="J891" s="87"/>
      <c r="K891" s="129"/>
      <c r="L891" s="241"/>
      <c r="M891" s="101"/>
      <c r="N891" s="232"/>
      <c r="O891" s="205"/>
      <c r="P891" s="106"/>
      <c r="Q891" s="261"/>
      <c r="R891" s="205"/>
    </row>
    <row r="892" spans="1:19" ht="15.75" x14ac:dyDescent="0.25">
      <c r="A892" s="84">
        <v>2801</v>
      </c>
      <c r="B892" s="87"/>
      <c r="C892" s="87"/>
      <c r="D892" s="87"/>
      <c r="E892" s="87"/>
      <c r="F892" s="87"/>
      <c r="G892" s="87"/>
      <c r="H892" s="87"/>
      <c r="I892" s="87"/>
      <c r="J892" s="87"/>
      <c r="K892" s="129"/>
      <c r="L892" s="241"/>
      <c r="M892" s="101"/>
      <c r="N892" s="232"/>
      <c r="O892" s="101"/>
      <c r="P892" s="232"/>
      <c r="Q892" s="262"/>
      <c r="R892" s="205"/>
    </row>
    <row r="893" spans="1:19" ht="15.75" x14ac:dyDescent="0.25">
      <c r="A893" s="84">
        <v>2802</v>
      </c>
      <c r="B893" s="87"/>
      <c r="C893" s="87"/>
      <c r="D893" s="87"/>
      <c r="E893" s="87"/>
      <c r="F893" s="87"/>
      <c r="G893" s="87"/>
      <c r="H893" s="87"/>
      <c r="I893" s="87"/>
      <c r="J893" s="87"/>
      <c r="K893" s="129"/>
      <c r="L893" s="241"/>
      <c r="M893" s="101"/>
      <c r="N893" s="232"/>
      <c r="O893" s="111" t="s">
        <v>91</v>
      </c>
      <c r="P893" s="164"/>
      <c r="Q893" s="113">
        <f>K896</f>
        <v>0</v>
      </c>
      <c r="R893" s="114" t="s">
        <v>19</v>
      </c>
    </row>
    <row r="894" spans="1:19" ht="15.75" x14ac:dyDescent="0.25">
      <c r="A894" s="84">
        <v>2901</v>
      </c>
      <c r="B894" s="87"/>
      <c r="C894" s="87"/>
      <c r="D894" s="87"/>
      <c r="E894" s="87"/>
      <c r="F894" s="87"/>
      <c r="G894" s="87"/>
      <c r="H894" s="87"/>
      <c r="I894" s="87"/>
      <c r="J894" s="87"/>
      <c r="K894" s="129"/>
      <c r="L894" s="241"/>
      <c r="M894" s="101"/>
      <c r="N894" s="232"/>
      <c r="O894" s="115" t="s">
        <v>92</v>
      </c>
      <c r="P894" s="165" t="str">
        <f>IF(P893/B880=0,"",P893/B880)</f>
        <v/>
      </c>
      <c r="Q894" s="117" t="e">
        <f>IF(P893/Q893=0,"",P893/Q893)</f>
        <v>#DIV/0!</v>
      </c>
      <c r="R894" s="118" t="s">
        <v>93</v>
      </c>
    </row>
    <row r="895" spans="1:19" ht="15.75" x14ac:dyDescent="0.25">
      <c r="A895" s="84">
        <v>2902</v>
      </c>
      <c r="B895" s="87"/>
      <c r="C895" s="87"/>
      <c r="D895" s="87"/>
      <c r="E895" s="87"/>
      <c r="F895" s="87"/>
      <c r="G895" s="87"/>
      <c r="H895" s="87"/>
      <c r="I895" s="87"/>
      <c r="J895" s="87"/>
      <c r="K895" s="129"/>
      <c r="L895" s="243"/>
      <c r="M895" s="244"/>
      <c r="N895" s="245"/>
      <c r="O895" s="120"/>
      <c r="P895" s="121"/>
      <c r="Q895" s="121"/>
      <c r="R895" s="122"/>
    </row>
    <row r="896" spans="1:19" ht="18" customHeight="1" x14ac:dyDescent="0.25">
      <c r="A896" s="46"/>
      <c r="B896" s="296" t="s">
        <v>111</v>
      </c>
      <c r="C896" s="296"/>
      <c r="D896" s="296"/>
      <c r="E896" s="296"/>
      <c r="F896" s="296"/>
      <c r="G896" s="296"/>
      <c r="H896" s="296"/>
      <c r="I896" s="296"/>
      <c r="J896" s="296"/>
      <c r="K896" s="123">
        <f>SUM(K880:K892)</f>
        <v>0</v>
      </c>
      <c r="L896" s="124" t="str">
        <f>IF(K887=0,"",K887/B880)</f>
        <v/>
      </c>
      <c r="M896" s="124" t="str">
        <f>IF(K896=0,"",K896/B880)</f>
        <v/>
      </c>
      <c r="N896" s="124" t="str">
        <f>IF(K887=0,"",M896-L896)</f>
        <v/>
      </c>
      <c r="O896" s="1"/>
      <c r="P896" s="2"/>
      <c r="Q896" s="36"/>
      <c r="R896" s="1"/>
    </row>
    <row r="897" spans="1:19" ht="12.75" customHeight="1" x14ac:dyDescent="0.2"/>
    <row r="898" spans="1:19" ht="12.75" customHeight="1" x14ac:dyDescent="0.2"/>
    <row r="899" spans="1:19" ht="26.25" x14ac:dyDescent="0.4">
      <c r="B899" s="340" t="s">
        <v>101</v>
      </c>
      <c r="C899" s="315"/>
      <c r="D899" s="315"/>
      <c r="E899" s="315"/>
      <c r="F899" s="315"/>
      <c r="G899" s="315"/>
      <c r="H899" s="315"/>
      <c r="I899" s="315"/>
      <c r="J899" s="315"/>
      <c r="K899" s="208" t="s">
        <v>130</v>
      </c>
      <c r="L899" s="1"/>
      <c r="M899" s="1"/>
      <c r="N899" s="2"/>
      <c r="O899" s="1"/>
      <c r="P899" s="2"/>
      <c r="Q899" s="2"/>
      <c r="R899" s="2"/>
    </row>
    <row r="900" spans="1:19" ht="20.25" x14ac:dyDescent="0.2">
      <c r="A900" s="316" t="s">
        <v>18</v>
      </c>
      <c r="B900" s="318" t="s">
        <v>102</v>
      </c>
      <c r="C900" s="319"/>
      <c r="D900" s="319"/>
      <c r="E900" s="319"/>
      <c r="F900" s="319"/>
      <c r="G900" s="319"/>
      <c r="H900" s="319"/>
      <c r="I900" s="319"/>
      <c r="J900" s="335"/>
      <c r="K900" s="327" t="s">
        <v>19</v>
      </c>
      <c r="L900" s="323" t="s">
        <v>11</v>
      </c>
      <c r="M900" s="323" t="s">
        <v>12</v>
      </c>
      <c r="N900" s="325" t="s">
        <v>13</v>
      </c>
      <c r="O900" s="323" t="s">
        <v>14</v>
      </c>
      <c r="P900" s="324" t="s">
        <v>15</v>
      </c>
      <c r="Q900" s="324" t="s">
        <v>16</v>
      </c>
      <c r="R900" s="323" t="s">
        <v>103</v>
      </c>
    </row>
    <row r="901" spans="1:19" ht="15.75" x14ac:dyDescent="0.25">
      <c r="A901" s="317"/>
      <c r="B901" s="84" t="s">
        <v>104</v>
      </c>
      <c r="C901" s="84" t="s">
        <v>105</v>
      </c>
      <c r="D901" s="84" t="s">
        <v>106</v>
      </c>
      <c r="E901" s="84" t="s">
        <v>107</v>
      </c>
      <c r="F901" s="84" t="s">
        <v>108</v>
      </c>
      <c r="G901" s="84" t="s">
        <v>109</v>
      </c>
      <c r="H901" s="84" t="s">
        <v>110</v>
      </c>
      <c r="I901" s="84" t="s">
        <v>73</v>
      </c>
      <c r="J901" s="84" t="s">
        <v>74</v>
      </c>
      <c r="K901" s="322"/>
      <c r="L901" s="317"/>
      <c r="M901" s="317"/>
      <c r="N901" s="317"/>
      <c r="O901" s="317"/>
      <c r="P901" s="317"/>
      <c r="Q901" s="317"/>
      <c r="R901" s="317"/>
    </row>
    <row r="902" spans="1:19" ht="15.75" x14ac:dyDescent="0.25">
      <c r="A902" s="84">
        <v>2202</v>
      </c>
      <c r="B902" s="87">
        <v>104</v>
      </c>
      <c r="C902" s="87"/>
      <c r="D902" s="87"/>
      <c r="E902" s="87"/>
      <c r="F902" s="87"/>
      <c r="G902" s="87"/>
      <c r="H902" s="87"/>
      <c r="I902" s="87"/>
      <c r="J902" s="87"/>
      <c r="K902" s="129"/>
      <c r="L902" s="238"/>
      <c r="M902" s="239"/>
      <c r="N902" s="240"/>
      <c r="O902" s="254"/>
      <c r="P902" s="92">
        <f>B902</f>
        <v>104</v>
      </c>
      <c r="Q902" s="255"/>
      <c r="R902" s="254"/>
    </row>
    <row r="903" spans="1:19" ht="15.75" x14ac:dyDescent="0.25">
      <c r="A903" s="84">
        <v>2301</v>
      </c>
      <c r="B903" s="87"/>
      <c r="C903" s="87">
        <v>95</v>
      </c>
      <c r="D903" s="87"/>
      <c r="E903" s="87"/>
      <c r="F903" s="87"/>
      <c r="G903" s="87"/>
      <c r="H903" s="87"/>
      <c r="I903" s="87"/>
      <c r="J903" s="87"/>
      <c r="K903" s="129"/>
      <c r="L903" s="241"/>
      <c r="M903" s="101"/>
      <c r="N903" s="242"/>
      <c r="O903" s="96">
        <f>IF(C903=0,"",C903/B902)</f>
        <v>0.91346153846153844</v>
      </c>
      <c r="P903" s="97">
        <v>95</v>
      </c>
      <c r="Q903" s="256">
        <f t="shared" ref="Q903:Q909" si="119">IF(P903=0,"",P903/P902)</f>
        <v>0.91346153846153844</v>
      </c>
      <c r="R903" s="256">
        <f t="shared" ref="R903:R909" si="120">IF(P903=0,"",100%-Q903)</f>
        <v>8.6538461538461564E-2</v>
      </c>
    </row>
    <row r="904" spans="1:19" ht="15.75" x14ac:dyDescent="0.25">
      <c r="A904" s="84">
        <v>2302</v>
      </c>
      <c r="B904" s="87"/>
      <c r="C904" s="87"/>
      <c r="D904" s="87">
        <v>88</v>
      </c>
      <c r="E904" s="87"/>
      <c r="F904" s="87"/>
      <c r="G904" s="87"/>
      <c r="H904" s="87"/>
      <c r="I904" s="87"/>
      <c r="J904" s="87"/>
      <c r="K904" s="129"/>
      <c r="L904" s="241"/>
      <c r="M904" s="101"/>
      <c r="N904" s="242"/>
      <c r="O904" s="96">
        <f>IF(D904=0,"",D904/C903)</f>
        <v>0.9263157894736842</v>
      </c>
      <c r="P904" s="97">
        <v>92</v>
      </c>
      <c r="Q904" s="256">
        <f t="shared" si="119"/>
        <v>0.96842105263157896</v>
      </c>
      <c r="R904" s="256">
        <f t="shared" si="120"/>
        <v>3.157894736842104E-2</v>
      </c>
      <c r="S904" s="128">
        <f>P904/P902</f>
        <v>0.88461538461538458</v>
      </c>
    </row>
    <row r="905" spans="1:19" ht="15.75" x14ac:dyDescent="0.25">
      <c r="A905" s="84">
        <v>2401</v>
      </c>
      <c r="B905" s="87"/>
      <c r="C905" s="87"/>
      <c r="D905" s="87"/>
      <c r="E905" s="87">
        <v>83</v>
      </c>
      <c r="F905" s="87"/>
      <c r="G905" s="87"/>
      <c r="H905" s="87"/>
      <c r="I905" s="87"/>
      <c r="J905" s="87"/>
      <c r="K905" s="129"/>
      <c r="L905" s="241"/>
      <c r="M905" s="101"/>
      <c r="N905" s="242"/>
      <c r="O905" s="96">
        <f>IF(E905=0,"",E905/D904)</f>
        <v>0.94318181818181823</v>
      </c>
      <c r="P905" s="97">
        <v>86</v>
      </c>
      <c r="Q905" s="256">
        <f t="shared" si="119"/>
        <v>0.93478260869565222</v>
      </c>
      <c r="R905" s="256">
        <f t="shared" si="120"/>
        <v>6.5217391304347783E-2</v>
      </c>
    </row>
    <row r="906" spans="1:19" ht="15.75" x14ac:dyDescent="0.25">
      <c r="A906" s="84">
        <v>2402</v>
      </c>
      <c r="B906" s="87"/>
      <c r="C906" s="87"/>
      <c r="D906" s="87"/>
      <c r="E906" s="87"/>
      <c r="F906" s="87">
        <v>79</v>
      </c>
      <c r="G906" s="87"/>
      <c r="H906" s="87"/>
      <c r="I906" s="87"/>
      <c r="J906" s="87"/>
      <c r="K906" s="129"/>
      <c r="L906" s="241"/>
      <c r="M906" s="101"/>
      <c r="N906" s="242"/>
      <c r="O906" s="96">
        <f>F906/E905</f>
        <v>0.95180722891566261</v>
      </c>
      <c r="P906" s="97">
        <v>83</v>
      </c>
      <c r="Q906" s="256">
        <f t="shared" si="119"/>
        <v>0.96511627906976749</v>
      </c>
      <c r="R906" s="256">
        <f t="shared" si="120"/>
        <v>3.4883720930232509E-2</v>
      </c>
    </row>
    <row r="907" spans="1:19" ht="15.75" x14ac:dyDescent="0.25">
      <c r="A907" s="84">
        <v>2501</v>
      </c>
      <c r="B907" s="87"/>
      <c r="C907" s="87"/>
      <c r="D907" s="87"/>
      <c r="E907" s="87"/>
      <c r="F907" s="87"/>
      <c r="G907" s="197">
        <v>80</v>
      </c>
      <c r="H907" s="87"/>
      <c r="I907" s="87"/>
      <c r="J907" s="87"/>
      <c r="K907" s="129"/>
      <c r="L907" s="241"/>
      <c r="M907" s="101"/>
      <c r="N907" s="242"/>
      <c r="O907" s="198">
        <f>G907/F906</f>
        <v>1.0126582278481013</v>
      </c>
      <c r="P907" s="97">
        <v>82</v>
      </c>
      <c r="Q907" s="256">
        <f t="shared" si="119"/>
        <v>0.98795180722891562</v>
      </c>
      <c r="R907" s="256">
        <f t="shared" si="120"/>
        <v>1.2048192771084376E-2</v>
      </c>
    </row>
    <row r="908" spans="1:19" ht="15.75" x14ac:dyDescent="0.25">
      <c r="A908" s="84">
        <v>2502</v>
      </c>
      <c r="B908" s="87"/>
      <c r="C908" s="87"/>
      <c r="D908" s="87"/>
      <c r="E908" s="87"/>
      <c r="F908" s="87"/>
      <c r="G908" s="87"/>
      <c r="H908" s="87"/>
      <c r="I908" s="87"/>
      <c r="J908" s="87"/>
      <c r="K908" s="129"/>
      <c r="L908" s="241"/>
      <c r="M908" s="101"/>
      <c r="N908" s="242"/>
      <c r="O908" s="96"/>
      <c r="P908" s="97"/>
      <c r="Q908" s="256" t="str">
        <f t="shared" si="119"/>
        <v/>
      </c>
      <c r="R908" s="256" t="str">
        <f t="shared" si="120"/>
        <v/>
      </c>
    </row>
    <row r="909" spans="1:19" ht="15.75" x14ac:dyDescent="0.25">
      <c r="A909" s="84">
        <v>2601</v>
      </c>
      <c r="B909" s="87"/>
      <c r="C909" s="87"/>
      <c r="D909" s="87"/>
      <c r="E909" s="87"/>
      <c r="F909" s="87"/>
      <c r="G909" s="87"/>
      <c r="H909" s="87"/>
      <c r="I909" s="87"/>
      <c r="J909" s="87"/>
      <c r="K909" s="129"/>
      <c r="L909" s="241"/>
      <c r="M909" s="101"/>
      <c r="N909" s="242"/>
      <c r="O909" s="96"/>
      <c r="P909" s="97"/>
      <c r="Q909" s="256" t="str">
        <f t="shared" si="119"/>
        <v/>
      </c>
      <c r="R909" s="126" t="str">
        <f t="shared" si="120"/>
        <v/>
      </c>
    </row>
    <row r="910" spans="1:19" ht="15.75" x14ac:dyDescent="0.25">
      <c r="A910" s="84">
        <v>2602</v>
      </c>
      <c r="B910" s="87"/>
      <c r="C910" s="87"/>
      <c r="D910" s="87"/>
      <c r="E910" s="87"/>
      <c r="F910" s="87"/>
      <c r="G910" s="87"/>
      <c r="H910" s="87"/>
      <c r="I910" s="87"/>
      <c r="J910" s="87"/>
      <c r="K910" s="129"/>
      <c r="L910" s="241"/>
      <c r="M910" s="101"/>
      <c r="N910" s="232"/>
      <c r="O910" s="175"/>
      <c r="P910" s="97"/>
      <c r="Q910" s="175"/>
      <c r="R910" s="257"/>
    </row>
    <row r="911" spans="1:19" ht="15.75" x14ac:dyDescent="0.25">
      <c r="A911" s="84">
        <v>2701</v>
      </c>
      <c r="B911" s="87"/>
      <c r="C911" s="87"/>
      <c r="D911" s="87"/>
      <c r="E911" s="87"/>
      <c r="F911" s="87"/>
      <c r="G911" s="87"/>
      <c r="H911" s="87"/>
      <c r="I911" s="87"/>
      <c r="J911" s="87"/>
      <c r="K911" s="129"/>
      <c r="L911" s="241"/>
      <c r="M911" s="101"/>
      <c r="N911" s="232"/>
      <c r="O911" s="205"/>
      <c r="P911" s="106"/>
      <c r="Q911" s="261"/>
      <c r="R911" s="205"/>
    </row>
    <row r="912" spans="1:19" ht="15.75" x14ac:dyDescent="0.25">
      <c r="A912" s="84">
        <v>2702</v>
      </c>
      <c r="B912" s="87"/>
      <c r="C912" s="87"/>
      <c r="D912" s="87"/>
      <c r="E912" s="87"/>
      <c r="F912" s="87"/>
      <c r="G912" s="87"/>
      <c r="H912" s="87"/>
      <c r="I912" s="87"/>
      <c r="J912" s="87"/>
      <c r="K912" s="129"/>
      <c r="L912" s="241"/>
      <c r="M912" s="101"/>
      <c r="N912" s="232"/>
      <c r="O912" s="205"/>
      <c r="P912" s="106"/>
      <c r="Q912" s="261"/>
      <c r="R912" s="205"/>
    </row>
    <row r="913" spans="1:19" ht="15.75" x14ac:dyDescent="0.25">
      <c r="A913" s="84">
        <v>2801</v>
      </c>
      <c r="B913" s="87"/>
      <c r="C913" s="87"/>
      <c r="D913" s="87"/>
      <c r="E913" s="87"/>
      <c r="F913" s="87"/>
      <c r="G913" s="87"/>
      <c r="H913" s="87"/>
      <c r="I913" s="87"/>
      <c r="J913" s="87"/>
      <c r="K913" s="129"/>
      <c r="L913" s="241"/>
      <c r="M913" s="101"/>
      <c r="N913" s="232"/>
      <c r="O913" s="205"/>
      <c r="P913" s="106"/>
      <c r="Q913" s="261"/>
      <c r="R913" s="205"/>
    </row>
    <row r="914" spans="1:19" ht="15.75" x14ac:dyDescent="0.25">
      <c r="A914" s="84">
        <v>2802</v>
      </c>
      <c r="B914" s="87"/>
      <c r="C914" s="87"/>
      <c r="D914" s="87"/>
      <c r="E914" s="87"/>
      <c r="F914" s="87"/>
      <c r="G914" s="87"/>
      <c r="H914" s="87"/>
      <c r="I914" s="87"/>
      <c r="J914" s="87"/>
      <c r="K914" s="129"/>
      <c r="L914" s="241"/>
      <c r="M914" s="101"/>
      <c r="N914" s="232"/>
      <c r="O914" s="101"/>
      <c r="P914" s="232"/>
      <c r="Q914" s="262"/>
      <c r="R914" s="205"/>
    </row>
    <row r="915" spans="1:19" ht="15.75" x14ac:dyDescent="0.25">
      <c r="A915" s="84">
        <v>2901</v>
      </c>
      <c r="B915" s="87"/>
      <c r="C915" s="87"/>
      <c r="D915" s="87"/>
      <c r="E915" s="87"/>
      <c r="F915" s="87"/>
      <c r="G915" s="87"/>
      <c r="H915" s="87"/>
      <c r="I915" s="87"/>
      <c r="J915" s="87"/>
      <c r="K915" s="129"/>
      <c r="L915" s="241"/>
      <c r="M915" s="101"/>
      <c r="N915" s="232"/>
      <c r="O915" s="111" t="s">
        <v>91</v>
      </c>
      <c r="P915" s="164"/>
      <c r="Q915" s="113">
        <f>K918</f>
        <v>0</v>
      </c>
      <c r="R915" s="114" t="s">
        <v>19</v>
      </c>
    </row>
    <row r="916" spans="1:19" ht="15.75" x14ac:dyDescent="0.25">
      <c r="A916" s="84">
        <v>2902</v>
      </c>
      <c r="B916" s="87"/>
      <c r="C916" s="87"/>
      <c r="D916" s="87"/>
      <c r="E916" s="87"/>
      <c r="F916" s="87"/>
      <c r="G916" s="87"/>
      <c r="H916" s="87"/>
      <c r="I916" s="87"/>
      <c r="J916" s="87"/>
      <c r="K916" s="129"/>
      <c r="L916" s="241"/>
      <c r="M916" s="101"/>
      <c r="N916" s="232"/>
      <c r="O916" s="115" t="s">
        <v>92</v>
      </c>
      <c r="P916" s="165" t="str">
        <f>IF(P915/B902=0,"",P915/B902)</f>
        <v/>
      </c>
      <c r="Q916" s="117" t="e">
        <f>IF(P915/Q915=0,"",P915/Q915)</f>
        <v>#DIV/0!</v>
      </c>
      <c r="R916" s="118" t="s">
        <v>93</v>
      </c>
    </row>
    <row r="917" spans="1:19" ht="15.75" x14ac:dyDescent="0.25">
      <c r="A917" s="84">
        <v>3001</v>
      </c>
      <c r="B917" s="87"/>
      <c r="C917" s="87"/>
      <c r="D917" s="87"/>
      <c r="E917" s="87"/>
      <c r="F917" s="87"/>
      <c r="G917" s="87"/>
      <c r="H917" s="87"/>
      <c r="I917" s="87"/>
      <c r="J917" s="87"/>
      <c r="K917" s="129"/>
      <c r="L917" s="243"/>
      <c r="M917" s="244"/>
      <c r="N917" s="245"/>
      <c r="O917" s="120"/>
      <c r="P917" s="121"/>
      <c r="Q917" s="121"/>
      <c r="R917" s="122"/>
    </row>
    <row r="918" spans="1:19" ht="18" customHeight="1" x14ac:dyDescent="0.25">
      <c r="A918" s="46"/>
      <c r="B918" s="296" t="s">
        <v>111</v>
      </c>
      <c r="C918" s="296"/>
      <c r="D918" s="296"/>
      <c r="E918" s="296"/>
      <c r="F918" s="296"/>
      <c r="G918" s="296"/>
      <c r="H918" s="296"/>
      <c r="I918" s="296"/>
      <c r="J918" s="296"/>
      <c r="K918" s="123">
        <f>SUM(K902:K914)</f>
        <v>0</v>
      </c>
      <c r="L918" s="124" t="str">
        <f>IF(K909=0,"",K909/B902)</f>
        <v/>
      </c>
      <c r="M918" s="124" t="str">
        <f>IF(K918=0,"",K918/B902)</f>
        <v/>
      </c>
      <c r="N918" s="124" t="str">
        <f>IF(K909=0,"",M918-L918)</f>
        <v/>
      </c>
      <c r="O918" s="1"/>
      <c r="P918" s="2"/>
      <c r="Q918" s="36"/>
      <c r="R918" s="1"/>
    </row>
    <row r="919" spans="1:19" ht="12.75" customHeight="1" x14ac:dyDescent="0.2"/>
    <row r="920" spans="1:19" ht="12.75" customHeight="1" x14ac:dyDescent="0.2"/>
    <row r="921" spans="1:19" ht="26.25" x14ac:dyDescent="0.4">
      <c r="B921" s="340" t="s">
        <v>101</v>
      </c>
      <c r="C921" s="315"/>
      <c r="D921" s="315"/>
      <c r="E921" s="315"/>
      <c r="F921" s="315"/>
      <c r="G921" s="315"/>
      <c r="H921" s="315"/>
      <c r="I921" s="315"/>
      <c r="J921" s="315"/>
      <c r="K921" s="208" t="s">
        <v>153</v>
      </c>
      <c r="L921" s="1"/>
      <c r="M921" s="1"/>
      <c r="N921" s="2"/>
      <c r="O921" s="1"/>
      <c r="P921" s="2"/>
      <c r="Q921" s="2"/>
      <c r="R921" s="2"/>
    </row>
    <row r="922" spans="1:19" ht="20.25" x14ac:dyDescent="0.2">
      <c r="A922" s="316" t="s">
        <v>18</v>
      </c>
      <c r="B922" s="318" t="s">
        <v>102</v>
      </c>
      <c r="C922" s="319"/>
      <c r="D922" s="319"/>
      <c r="E922" s="319"/>
      <c r="F922" s="319"/>
      <c r="G922" s="319"/>
      <c r="H922" s="319"/>
      <c r="I922" s="319"/>
      <c r="J922" s="335"/>
      <c r="K922" s="327" t="s">
        <v>19</v>
      </c>
      <c r="L922" s="323" t="s">
        <v>11</v>
      </c>
      <c r="M922" s="323" t="s">
        <v>12</v>
      </c>
      <c r="N922" s="325" t="s">
        <v>13</v>
      </c>
      <c r="O922" s="323" t="s">
        <v>14</v>
      </c>
      <c r="P922" s="324" t="s">
        <v>15</v>
      </c>
      <c r="Q922" s="324" t="s">
        <v>16</v>
      </c>
      <c r="R922" s="323" t="s">
        <v>103</v>
      </c>
    </row>
    <row r="923" spans="1:19" ht="15.75" x14ac:dyDescent="0.25">
      <c r="A923" s="317"/>
      <c r="B923" s="84" t="s">
        <v>104</v>
      </c>
      <c r="C923" s="84" t="s">
        <v>105</v>
      </c>
      <c r="D923" s="84" t="s">
        <v>106</v>
      </c>
      <c r="E923" s="84" t="s">
        <v>107</v>
      </c>
      <c r="F923" s="84" t="s">
        <v>108</v>
      </c>
      <c r="G923" s="84" t="s">
        <v>109</v>
      </c>
      <c r="H923" s="84" t="s">
        <v>110</v>
      </c>
      <c r="I923" s="84" t="s">
        <v>73</v>
      </c>
      <c r="J923" s="84" t="s">
        <v>74</v>
      </c>
      <c r="K923" s="322"/>
      <c r="L923" s="317"/>
      <c r="M923" s="317"/>
      <c r="N923" s="317"/>
      <c r="O923" s="317"/>
      <c r="P923" s="317"/>
      <c r="Q923" s="317"/>
      <c r="R923" s="317"/>
    </row>
    <row r="924" spans="1:19" ht="15.75" x14ac:dyDescent="0.25">
      <c r="A924" s="84">
        <v>2301</v>
      </c>
      <c r="B924" s="87">
        <v>87</v>
      </c>
      <c r="C924" s="87"/>
      <c r="D924" s="87"/>
      <c r="E924" s="87"/>
      <c r="F924" s="87"/>
      <c r="G924" s="87"/>
      <c r="H924" s="87"/>
      <c r="I924" s="87"/>
      <c r="J924" s="87"/>
      <c r="K924" s="129"/>
      <c r="L924" s="238"/>
      <c r="M924" s="239"/>
      <c r="N924" s="240"/>
      <c r="O924" s="254"/>
      <c r="P924" s="92">
        <f>B924</f>
        <v>87</v>
      </c>
      <c r="Q924" s="255"/>
      <c r="R924" s="254"/>
    </row>
    <row r="925" spans="1:19" ht="15.75" x14ac:dyDescent="0.25">
      <c r="A925" s="84">
        <v>2302</v>
      </c>
      <c r="B925" s="87"/>
      <c r="C925" s="87">
        <v>73</v>
      </c>
      <c r="D925" s="87"/>
      <c r="E925" s="87"/>
      <c r="F925" s="87"/>
      <c r="G925" s="87"/>
      <c r="H925" s="87"/>
      <c r="I925" s="87"/>
      <c r="J925" s="87"/>
      <c r="K925" s="129"/>
      <c r="L925" s="241"/>
      <c r="M925" s="101"/>
      <c r="N925" s="242"/>
      <c r="O925" s="96">
        <f>IF(C925=0,"",C925/B924)</f>
        <v>0.83908045977011492</v>
      </c>
      <c r="P925" s="97">
        <v>74</v>
      </c>
      <c r="Q925" s="256">
        <f t="shared" ref="Q925:Q931" si="121">IF(P925=0,"",P925/P924)</f>
        <v>0.85057471264367812</v>
      </c>
      <c r="R925" s="256">
        <f t="shared" ref="R925:R931" si="122">IF(P925=0,"",100%-Q925)</f>
        <v>0.14942528735632188</v>
      </c>
    </row>
    <row r="926" spans="1:19" ht="15.75" x14ac:dyDescent="0.25">
      <c r="A926" s="84">
        <v>2401</v>
      </c>
      <c r="B926" s="87"/>
      <c r="C926" s="87"/>
      <c r="D926" s="87">
        <v>65</v>
      </c>
      <c r="E926" s="87"/>
      <c r="F926" s="87"/>
      <c r="G926" s="87"/>
      <c r="H926" s="87"/>
      <c r="I926" s="87"/>
      <c r="J926" s="87"/>
      <c r="K926" s="129"/>
      <c r="L926" s="241"/>
      <c r="M926" s="101"/>
      <c r="N926" s="242"/>
      <c r="O926" s="96">
        <f>IF(D926=0,"",D926/C925)</f>
        <v>0.8904109589041096</v>
      </c>
      <c r="P926" s="97">
        <v>70</v>
      </c>
      <c r="Q926" s="256">
        <f t="shared" si="121"/>
        <v>0.94594594594594594</v>
      </c>
      <c r="R926" s="256">
        <f t="shared" si="122"/>
        <v>5.4054054054054057E-2</v>
      </c>
      <c r="S926" s="128">
        <f>P926/P924</f>
        <v>0.8045977011494253</v>
      </c>
    </row>
    <row r="927" spans="1:19" ht="15.75" x14ac:dyDescent="0.25">
      <c r="A927" s="84">
        <v>2402</v>
      </c>
      <c r="B927" s="87"/>
      <c r="C927" s="87"/>
      <c r="D927" s="87"/>
      <c r="E927" s="87">
        <v>62</v>
      </c>
      <c r="F927" s="87"/>
      <c r="G927" s="87"/>
      <c r="H927" s="87"/>
      <c r="I927" s="87"/>
      <c r="J927" s="87"/>
      <c r="K927" s="129"/>
      <c r="L927" s="241"/>
      <c r="M927" s="101"/>
      <c r="N927" s="242"/>
      <c r="O927" s="96">
        <f>IF(E927=0,"",E927/D926)</f>
        <v>0.9538461538461539</v>
      </c>
      <c r="P927" s="97">
        <v>66</v>
      </c>
      <c r="Q927" s="256">
        <f t="shared" si="121"/>
        <v>0.94285714285714284</v>
      </c>
      <c r="R927" s="256">
        <f t="shared" si="122"/>
        <v>5.7142857142857162E-2</v>
      </c>
    </row>
    <row r="928" spans="1:19" ht="15.75" x14ac:dyDescent="0.25">
      <c r="A928" s="84">
        <v>2501</v>
      </c>
      <c r="B928" s="87"/>
      <c r="C928" s="87"/>
      <c r="D928" s="87"/>
      <c r="E928" s="87"/>
      <c r="F928" s="87">
        <v>52</v>
      </c>
      <c r="G928" s="87"/>
      <c r="H928" s="87"/>
      <c r="I928" s="87"/>
      <c r="J928" s="87"/>
      <c r="K928" s="129"/>
      <c r="L928" s="241"/>
      <c r="M928" s="101"/>
      <c r="N928" s="242"/>
      <c r="O928" s="96">
        <f>F928/E927</f>
        <v>0.83870967741935487</v>
      </c>
      <c r="P928" s="97">
        <v>58</v>
      </c>
      <c r="Q928" s="256">
        <f t="shared" si="121"/>
        <v>0.87878787878787878</v>
      </c>
      <c r="R928" s="256">
        <f t="shared" si="122"/>
        <v>0.12121212121212122</v>
      </c>
    </row>
    <row r="929" spans="1:18" ht="15.75" x14ac:dyDescent="0.25">
      <c r="A929" s="84">
        <v>2502</v>
      </c>
      <c r="B929" s="87"/>
      <c r="C929" s="87"/>
      <c r="D929" s="87"/>
      <c r="E929" s="87"/>
      <c r="F929" s="87"/>
      <c r="G929" s="87"/>
      <c r="H929" s="87"/>
      <c r="I929" s="87"/>
      <c r="J929" s="87"/>
      <c r="K929" s="129"/>
      <c r="L929" s="241"/>
      <c r="M929" s="101"/>
      <c r="N929" s="242"/>
      <c r="O929" s="96"/>
      <c r="P929" s="97"/>
      <c r="Q929" s="256" t="str">
        <f t="shared" si="121"/>
        <v/>
      </c>
      <c r="R929" s="256" t="str">
        <f t="shared" si="122"/>
        <v/>
      </c>
    </row>
    <row r="930" spans="1:18" ht="15.75" x14ac:dyDescent="0.25">
      <c r="A930" s="84">
        <v>2601</v>
      </c>
      <c r="B930" s="87"/>
      <c r="C930" s="87"/>
      <c r="D930" s="87"/>
      <c r="E930" s="87"/>
      <c r="F930" s="87"/>
      <c r="G930" s="87"/>
      <c r="H930" s="87"/>
      <c r="I930" s="87"/>
      <c r="J930" s="87"/>
      <c r="K930" s="129"/>
      <c r="L930" s="241"/>
      <c r="M930" s="101"/>
      <c r="N930" s="242"/>
      <c r="O930" s="96"/>
      <c r="P930" s="97"/>
      <c r="Q930" s="256" t="str">
        <f t="shared" si="121"/>
        <v/>
      </c>
      <c r="R930" s="256" t="str">
        <f t="shared" si="122"/>
        <v/>
      </c>
    </row>
    <row r="931" spans="1:18" ht="15.75" x14ac:dyDescent="0.25">
      <c r="A931" s="84">
        <v>2602</v>
      </c>
      <c r="B931" s="87"/>
      <c r="C931" s="87"/>
      <c r="D931" s="87"/>
      <c r="E931" s="87"/>
      <c r="F931" s="87"/>
      <c r="G931" s="87"/>
      <c r="H931" s="87"/>
      <c r="I931" s="87"/>
      <c r="J931" s="87"/>
      <c r="K931" s="129"/>
      <c r="L931" s="241"/>
      <c r="M931" s="101"/>
      <c r="N931" s="242"/>
      <c r="O931" s="96"/>
      <c r="P931" s="97"/>
      <c r="Q931" s="256" t="str">
        <f t="shared" si="121"/>
        <v/>
      </c>
      <c r="R931" s="126" t="str">
        <f t="shared" si="122"/>
        <v/>
      </c>
    </row>
    <row r="932" spans="1:18" ht="15.75" x14ac:dyDescent="0.25">
      <c r="A932" s="84">
        <v>2701</v>
      </c>
      <c r="B932" s="87"/>
      <c r="C932" s="87"/>
      <c r="D932" s="87"/>
      <c r="E932" s="87"/>
      <c r="F932" s="87"/>
      <c r="G932" s="87"/>
      <c r="H932" s="87"/>
      <c r="I932" s="87"/>
      <c r="J932" s="87"/>
      <c r="K932" s="129"/>
      <c r="L932" s="241"/>
      <c r="M932" s="101"/>
      <c r="N932" s="232"/>
      <c r="O932" s="175"/>
      <c r="P932" s="97"/>
      <c r="Q932" s="175"/>
      <c r="R932" s="257"/>
    </row>
    <row r="933" spans="1:18" ht="15.75" x14ac:dyDescent="0.25">
      <c r="A933" s="84">
        <v>2702</v>
      </c>
      <c r="B933" s="87"/>
      <c r="C933" s="87"/>
      <c r="D933" s="87"/>
      <c r="E933" s="87"/>
      <c r="F933" s="87"/>
      <c r="G933" s="87"/>
      <c r="H933" s="87"/>
      <c r="I933" s="87"/>
      <c r="J933" s="87"/>
      <c r="K933" s="129"/>
      <c r="L933" s="241"/>
      <c r="M933" s="101"/>
      <c r="N933" s="232"/>
      <c r="O933" s="205"/>
      <c r="P933" s="106"/>
      <c r="Q933" s="261"/>
      <c r="R933" s="205"/>
    </row>
    <row r="934" spans="1:18" ht="15.75" x14ac:dyDescent="0.25">
      <c r="A934" s="84">
        <v>2801</v>
      </c>
      <c r="B934" s="87"/>
      <c r="C934" s="87"/>
      <c r="D934" s="87"/>
      <c r="E934" s="87"/>
      <c r="F934" s="87"/>
      <c r="G934" s="87"/>
      <c r="H934" s="87"/>
      <c r="I934" s="87"/>
      <c r="J934" s="87"/>
      <c r="K934" s="129"/>
      <c r="L934" s="241"/>
      <c r="M934" s="101"/>
      <c r="N934" s="232"/>
      <c r="O934" s="205"/>
      <c r="P934" s="106"/>
      <c r="Q934" s="261"/>
      <c r="R934" s="205"/>
    </row>
    <row r="935" spans="1:18" ht="15.75" x14ac:dyDescent="0.25">
      <c r="A935" s="84">
        <v>2802</v>
      </c>
      <c r="B935" s="87"/>
      <c r="C935" s="87"/>
      <c r="D935" s="87"/>
      <c r="E935" s="87"/>
      <c r="F935" s="87"/>
      <c r="G935" s="87"/>
      <c r="H935" s="87"/>
      <c r="I935" s="87"/>
      <c r="J935" s="87"/>
      <c r="K935" s="129"/>
      <c r="L935" s="241"/>
      <c r="M935" s="101"/>
      <c r="N935" s="232"/>
      <c r="O935" s="205"/>
      <c r="P935" s="106"/>
      <c r="Q935" s="261"/>
      <c r="R935" s="205"/>
    </row>
    <row r="936" spans="1:18" ht="15.75" x14ac:dyDescent="0.25">
      <c r="A936" s="84">
        <v>2901</v>
      </c>
      <c r="B936" s="87"/>
      <c r="C936" s="87"/>
      <c r="D936" s="87"/>
      <c r="E936" s="87"/>
      <c r="F936" s="87"/>
      <c r="G936" s="87"/>
      <c r="H936" s="87"/>
      <c r="I936" s="87"/>
      <c r="J936" s="87"/>
      <c r="K936" s="129"/>
      <c r="L936" s="241"/>
      <c r="M936" s="101"/>
      <c r="N936" s="232"/>
      <c r="O936" s="101"/>
      <c r="P936" s="232"/>
      <c r="Q936" s="262"/>
      <c r="R936" s="205"/>
    </row>
    <row r="937" spans="1:18" ht="15.75" x14ac:dyDescent="0.25">
      <c r="A937" s="84">
        <v>2902</v>
      </c>
      <c r="B937" s="87"/>
      <c r="C937" s="87"/>
      <c r="D937" s="87"/>
      <c r="E937" s="87"/>
      <c r="F937" s="87"/>
      <c r="G937" s="87"/>
      <c r="H937" s="87"/>
      <c r="I937" s="87"/>
      <c r="J937" s="87"/>
      <c r="K937" s="129"/>
      <c r="L937" s="241"/>
      <c r="M937" s="101"/>
      <c r="N937" s="232"/>
      <c r="O937" s="111" t="s">
        <v>91</v>
      </c>
      <c r="P937" s="164"/>
      <c r="Q937" s="113">
        <f>K940</f>
        <v>0</v>
      </c>
      <c r="R937" s="114" t="s">
        <v>19</v>
      </c>
    </row>
    <row r="938" spans="1:18" ht="15.75" x14ac:dyDescent="0.25">
      <c r="A938" s="84">
        <v>3001</v>
      </c>
      <c r="B938" s="87"/>
      <c r="C938" s="87"/>
      <c r="D938" s="87"/>
      <c r="E938" s="87"/>
      <c r="F938" s="87"/>
      <c r="G938" s="87"/>
      <c r="H938" s="87"/>
      <c r="I938" s="87"/>
      <c r="J938" s="87"/>
      <c r="K938" s="129"/>
      <c r="L938" s="241"/>
      <c r="M938" s="101"/>
      <c r="N938" s="232"/>
      <c r="O938" s="115" t="s">
        <v>92</v>
      </c>
      <c r="P938" s="165" t="str">
        <f>IF(P937/B924=0,"",P937/B924)</f>
        <v/>
      </c>
      <c r="Q938" s="117" t="e">
        <f>IF(P937/Q937=0,"",P937/Q937)</f>
        <v>#DIV/0!</v>
      </c>
      <c r="R938" s="118" t="s">
        <v>93</v>
      </c>
    </row>
    <row r="939" spans="1:18" ht="15.75" x14ac:dyDescent="0.25">
      <c r="A939" s="84">
        <v>3002</v>
      </c>
      <c r="B939" s="87"/>
      <c r="C939" s="87"/>
      <c r="D939" s="87"/>
      <c r="E939" s="87"/>
      <c r="F939" s="87"/>
      <c r="G939" s="87"/>
      <c r="H939" s="87"/>
      <c r="I939" s="87"/>
      <c r="J939" s="87"/>
      <c r="K939" s="129"/>
      <c r="L939" s="243"/>
      <c r="M939" s="244"/>
      <c r="N939" s="245"/>
      <c r="O939" s="120"/>
      <c r="P939" s="121"/>
      <c r="Q939" s="121"/>
      <c r="R939" s="122"/>
    </row>
    <row r="940" spans="1:18" ht="18" customHeight="1" x14ac:dyDescent="0.25">
      <c r="A940" s="46"/>
      <c r="B940" s="296" t="s">
        <v>111</v>
      </c>
      <c r="C940" s="296"/>
      <c r="D940" s="296"/>
      <c r="E940" s="296"/>
      <c r="F940" s="296"/>
      <c r="G940" s="296"/>
      <c r="H940" s="296"/>
      <c r="I940" s="296"/>
      <c r="J940" s="296"/>
      <c r="K940" s="123">
        <f>SUM(K924:K936)</f>
        <v>0</v>
      </c>
      <c r="L940" s="124" t="str">
        <f>IF(K931=0,"",K931/B924)</f>
        <v/>
      </c>
      <c r="M940" s="124" t="str">
        <f>IF(K940=0,"",K940/B924)</f>
        <v/>
      </c>
      <c r="N940" s="124" t="str">
        <f>IF(K931=0,"",M940-L940)</f>
        <v/>
      </c>
      <c r="O940" s="1"/>
      <c r="P940" s="2"/>
      <c r="Q940" s="36"/>
      <c r="R940" s="1"/>
    </row>
    <row r="941" spans="1:18" ht="12.75" x14ac:dyDescent="0.2"/>
    <row r="942" spans="1:18" ht="12.75" x14ac:dyDescent="0.2"/>
    <row r="943" spans="1:18" ht="26.25" x14ac:dyDescent="0.4">
      <c r="B943" s="340" t="s">
        <v>101</v>
      </c>
      <c r="C943" s="315"/>
      <c r="D943" s="315"/>
      <c r="E943" s="315"/>
      <c r="F943" s="315"/>
      <c r="G943" s="315"/>
      <c r="H943" s="315"/>
      <c r="I943" s="315"/>
      <c r="J943" s="315"/>
      <c r="K943" s="208" t="s">
        <v>155</v>
      </c>
      <c r="L943" s="1"/>
      <c r="M943" s="1"/>
      <c r="N943" s="2"/>
      <c r="O943" s="1"/>
      <c r="P943" s="2"/>
      <c r="Q943" s="2"/>
      <c r="R943" s="2"/>
    </row>
    <row r="944" spans="1:18" ht="20.25" x14ac:dyDescent="0.2">
      <c r="A944" s="316" t="s">
        <v>18</v>
      </c>
      <c r="B944" s="318" t="s">
        <v>102</v>
      </c>
      <c r="C944" s="319"/>
      <c r="D944" s="319"/>
      <c r="E944" s="319"/>
      <c r="F944" s="319"/>
      <c r="G944" s="319"/>
      <c r="H944" s="319"/>
      <c r="I944" s="319"/>
      <c r="J944" s="335"/>
      <c r="K944" s="327" t="s">
        <v>19</v>
      </c>
      <c r="L944" s="323" t="s">
        <v>11</v>
      </c>
      <c r="M944" s="323" t="s">
        <v>12</v>
      </c>
      <c r="N944" s="325" t="s">
        <v>13</v>
      </c>
      <c r="O944" s="323" t="s">
        <v>14</v>
      </c>
      <c r="P944" s="324" t="s">
        <v>15</v>
      </c>
      <c r="Q944" s="324" t="s">
        <v>16</v>
      </c>
      <c r="R944" s="323" t="s">
        <v>103</v>
      </c>
    </row>
    <row r="945" spans="1:19" ht="15.75" x14ac:dyDescent="0.25">
      <c r="A945" s="317"/>
      <c r="B945" s="84" t="s">
        <v>104</v>
      </c>
      <c r="C945" s="84" t="s">
        <v>105</v>
      </c>
      <c r="D945" s="84" t="s">
        <v>106</v>
      </c>
      <c r="E945" s="84" t="s">
        <v>107</v>
      </c>
      <c r="F945" s="84" t="s">
        <v>108</v>
      </c>
      <c r="G945" s="84" t="s">
        <v>109</v>
      </c>
      <c r="H945" s="84" t="s">
        <v>110</v>
      </c>
      <c r="I945" s="84" t="s">
        <v>73</v>
      </c>
      <c r="J945" s="84" t="s">
        <v>74</v>
      </c>
      <c r="K945" s="322"/>
      <c r="L945" s="317"/>
      <c r="M945" s="317"/>
      <c r="N945" s="317"/>
      <c r="O945" s="317"/>
      <c r="P945" s="317"/>
      <c r="Q945" s="317"/>
      <c r="R945" s="317"/>
    </row>
    <row r="946" spans="1:19" ht="15.75" customHeight="1" x14ac:dyDescent="0.25">
      <c r="A946" s="84">
        <v>2302</v>
      </c>
      <c r="B946" s="87">
        <v>100</v>
      </c>
      <c r="C946" s="87"/>
      <c r="D946" s="87"/>
      <c r="E946" s="87"/>
      <c r="F946" s="87"/>
      <c r="G946" s="87"/>
      <c r="H946" s="87"/>
      <c r="I946" s="87"/>
      <c r="J946" s="87"/>
      <c r="K946" s="129"/>
      <c r="L946" s="238"/>
      <c r="M946" s="239"/>
      <c r="N946" s="240"/>
      <c r="O946" s="254"/>
      <c r="P946" s="92">
        <f>B946</f>
        <v>100</v>
      </c>
      <c r="Q946" s="255"/>
      <c r="R946" s="254"/>
    </row>
    <row r="947" spans="1:19" ht="15.75" customHeight="1" x14ac:dyDescent="0.25">
      <c r="A947" s="84">
        <v>2401</v>
      </c>
      <c r="B947" s="87"/>
      <c r="C947" s="87">
        <v>88</v>
      </c>
      <c r="D947" s="87"/>
      <c r="E947" s="87"/>
      <c r="F947" s="87"/>
      <c r="G947" s="87"/>
      <c r="H947" s="87"/>
      <c r="I947" s="87"/>
      <c r="J947" s="87"/>
      <c r="K947" s="129"/>
      <c r="L947" s="241"/>
      <c r="M947" s="101"/>
      <c r="N947" s="242"/>
      <c r="O947" s="96">
        <f>IF(C947=0,"",C947/B946)</f>
        <v>0.88</v>
      </c>
      <c r="P947" s="97">
        <v>90</v>
      </c>
      <c r="Q947" s="256">
        <f t="shared" ref="Q947:Q953" si="123">IF(P947=0,"",P947/P946)</f>
        <v>0.9</v>
      </c>
      <c r="R947" s="256">
        <f t="shared" ref="R947:R953" si="124">IF(P947=0,"",100%-Q947)</f>
        <v>9.9999999999999978E-2</v>
      </c>
    </row>
    <row r="948" spans="1:19" ht="15.75" customHeight="1" x14ac:dyDescent="0.25">
      <c r="A948" s="84">
        <v>2402</v>
      </c>
      <c r="B948" s="87"/>
      <c r="C948" s="87"/>
      <c r="D948" s="87">
        <v>84</v>
      </c>
      <c r="E948" s="87"/>
      <c r="F948" s="87"/>
      <c r="G948" s="87"/>
      <c r="H948" s="87"/>
      <c r="I948" s="87"/>
      <c r="J948" s="87"/>
      <c r="K948" s="129"/>
      <c r="L948" s="241"/>
      <c r="M948" s="101"/>
      <c r="N948" s="242"/>
      <c r="O948" s="96">
        <f>IF(D948=0,"",D948/C947)</f>
        <v>0.95454545454545459</v>
      </c>
      <c r="P948" s="97">
        <v>87</v>
      </c>
      <c r="Q948" s="256">
        <f t="shared" si="123"/>
        <v>0.96666666666666667</v>
      </c>
      <c r="R948" s="256">
        <f t="shared" si="124"/>
        <v>3.3333333333333326E-2</v>
      </c>
      <c r="S948" s="128">
        <f>P948/P946</f>
        <v>0.87</v>
      </c>
    </row>
    <row r="949" spans="1:19" ht="15.75" customHeight="1" x14ac:dyDescent="0.25">
      <c r="A949" s="84">
        <v>2501</v>
      </c>
      <c r="B949" s="87"/>
      <c r="C949" s="87"/>
      <c r="D949" s="87"/>
      <c r="E949" s="87">
        <v>77</v>
      </c>
      <c r="F949" s="87"/>
      <c r="G949" s="87"/>
      <c r="H949" s="87"/>
      <c r="I949" s="87"/>
      <c r="J949" s="87"/>
      <c r="K949" s="129"/>
      <c r="L949" s="241"/>
      <c r="M949" s="101"/>
      <c r="N949" s="242"/>
      <c r="O949" s="96">
        <f>IF(E949=0,"",E949/D948)</f>
        <v>0.91666666666666663</v>
      </c>
      <c r="P949" s="97">
        <v>87</v>
      </c>
      <c r="Q949" s="256">
        <f t="shared" si="123"/>
        <v>1</v>
      </c>
      <c r="R949" s="256">
        <f t="shared" si="124"/>
        <v>0</v>
      </c>
    </row>
    <row r="950" spans="1:19" ht="15.75" customHeight="1" x14ac:dyDescent="0.25">
      <c r="A950" s="84">
        <v>2502</v>
      </c>
      <c r="B950" s="87"/>
      <c r="C950" s="87"/>
      <c r="D950" s="87"/>
      <c r="E950" s="87"/>
      <c r="F950" s="87"/>
      <c r="G950" s="87"/>
      <c r="H950" s="87"/>
      <c r="I950" s="87"/>
      <c r="J950" s="87"/>
      <c r="K950" s="129"/>
      <c r="L950" s="241"/>
      <c r="M950" s="101"/>
      <c r="N950" s="242"/>
      <c r="O950" s="96"/>
      <c r="P950" s="97"/>
      <c r="Q950" s="256" t="str">
        <f t="shared" si="123"/>
        <v/>
      </c>
      <c r="R950" s="256" t="str">
        <f t="shared" si="124"/>
        <v/>
      </c>
    </row>
    <row r="951" spans="1:19" ht="15.75" customHeight="1" x14ac:dyDescent="0.25">
      <c r="A951" s="84">
        <v>2601</v>
      </c>
      <c r="B951" s="87"/>
      <c r="C951" s="87"/>
      <c r="D951" s="87"/>
      <c r="E951" s="87"/>
      <c r="F951" s="87"/>
      <c r="G951" s="87"/>
      <c r="H951" s="87"/>
      <c r="I951" s="87"/>
      <c r="J951" s="87"/>
      <c r="K951" s="129"/>
      <c r="L951" s="241"/>
      <c r="M951" s="101"/>
      <c r="N951" s="242"/>
      <c r="O951" s="96"/>
      <c r="P951" s="97"/>
      <c r="Q951" s="256" t="str">
        <f t="shared" si="123"/>
        <v/>
      </c>
      <c r="R951" s="256" t="str">
        <f t="shared" si="124"/>
        <v/>
      </c>
    </row>
    <row r="952" spans="1:19" ht="15.75" customHeight="1" x14ac:dyDescent="0.25">
      <c r="A952" s="84">
        <v>2602</v>
      </c>
      <c r="B952" s="87"/>
      <c r="C952" s="87"/>
      <c r="D952" s="87"/>
      <c r="E952" s="87"/>
      <c r="F952" s="87"/>
      <c r="G952" s="87"/>
      <c r="H952" s="87"/>
      <c r="I952" s="87"/>
      <c r="J952" s="87"/>
      <c r="K952" s="129"/>
      <c r="L952" s="241"/>
      <c r="M952" s="101"/>
      <c r="N952" s="242"/>
      <c r="O952" s="96"/>
      <c r="P952" s="97"/>
      <c r="Q952" s="256" t="str">
        <f t="shared" si="123"/>
        <v/>
      </c>
      <c r="R952" s="256" t="str">
        <f t="shared" si="124"/>
        <v/>
      </c>
    </row>
    <row r="953" spans="1:19" ht="15.75" customHeight="1" x14ac:dyDescent="0.25">
      <c r="A953" s="84">
        <v>2701</v>
      </c>
      <c r="B953" s="87"/>
      <c r="C953" s="87"/>
      <c r="D953" s="87"/>
      <c r="E953" s="87"/>
      <c r="F953" s="87"/>
      <c r="G953" s="87"/>
      <c r="H953" s="87"/>
      <c r="I953" s="87"/>
      <c r="J953" s="87"/>
      <c r="K953" s="129"/>
      <c r="L953" s="241"/>
      <c r="M953" s="101"/>
      <c r="N953" s="242"/>
      <c r="O953" s="96"/>
      <c r="P953" s="97"/>
      <c r="Q953" s="256" t="str">
        <f t="shared" si="123"/>
        <v/>
      </c>
      <c r="R953" s="126" t="str">
        <f t="shared" si="124"/>
        <v/>
      </c>
    </row>
    <row r="954" spans="1:19" ht="15.75" customHeight="1" x14ac:dyDescent="0.25">
      <c r="A954" s="84">
        <v>2702</v>
      </c>
      <c r="B954" s="87"/>
      <c r="C954" s="87"/>
      <c r="D954" s="87"/>
      <c r="E954" s="87"/>
      <c r="F954" s="87"/>
      <c r="G954" s="87"/>
      <c r="H954" s="87"/>
      <c r="I954" s="87"/>
      <c r="J954" s="87"/>
      <c r="K954" s="129"/>
      <c r="L954" s="241"/>
      <c r="M954" s="101"/>
      <c r="N954" s="232"/>
      <c r="O954" s="175"/>
      <c r="P954" s="97"/>
      <c r="Q954" s="175"/>
      <c r="R954" s="257"/>
    </row>
    <row r="955" spans="1:19" ht="15.75" customHeight="1" x14ac:dyDescent="0.25">
      <c r="A955" s="84">
        <v>2801</v>
      </c>
      <c r="B955" s="87"/>
      <c r="C955" s="87"/>
      <c r="D955" s="87"/>
      <c r="E955" s="87"/>
      <c r="F955" s="87"/>
      <c r="G955" s="87"/>
      <c r="H955" s="87"/>
      <c r="I955" s="87"/>
      <c r="J955" s="87"/>
      <c r="K955" s="129"/>
      <c r="L955" s="241"/>
      <c r="M955" s="101"/>
      <c r="N955" s="232"/>
      <c r="O955" s="205"/>
      <c r="P955" s="106"/>
      <c r="Q955" s="261"/>
      <c r="R955" s="205"/>
    </row>
    <row r="956" spans="1:19" ht="15.75" customHeight="1" x14ac:dyDescent="0.25">
      <c r="A956" s="84">
        <v>2802</v>
      </c>
      <c r="B956" s="87"/>
      <c r="C956" s="87"/>
      <c r="D956" s="87"/>
      <c r="E956" s="87"/>
      <c r="F956" s="87"/>
      <c r="G956" s="87"/>
      <c r="H956" s="87"/>
      <c r="I956" s="87"/>
      <c r="J956" s="87"/>
      <c r="K956" s="129"/>
      <c r="L956" s="241"/>
      <c r="M956" s="101"/>
      <c r="N956" s="232"/>
      <c r="O956" s="205"/>
      <c r="P956" s="106"/>
      <c r="Q956" s="261"/>
      <c r="R956" s="205"/>
    </row>
    <row r="957" spans="1:19" ht="15.75" customHeight="1" x14ac:dyDescent="0.25">
      <c r="A957" s="84">
        <v>2901</v>
      </c>
      <c r="B957" s="87"/>
      <c r="C957" s="87"/>
      <c r="D957" s="87"/>
      <c r="E957" s="87"/>
      <c r="F957" s="87"/>
      <c r="G957" s="87"/>
      <c r="H957" s="87"/>
      <c r="I957" s="87"/>
      <c r="J957" s="87"/>
      <c r="K957" s="129"/>
      <c r="L957" s="241"/>
      <c r="M957" s="101"/>
      <c r="N957" s="232"/>
      <c r="O957" s="205"/>
      <c r="P957" s="106"/>
      <c r="Q957" s="261"/>
      <c r="R957" s="205"/>
    </row>
    <row r="958" spans="1:19" ht="15.75" customHeight="1" x14ac:dyDescent="0.25">
      <c r="A958" s="84">
        <v>2902</v>
      </c>
      <c r="B958" s="87"/>
      <c r="C958" s="87"/>
      <c r="D958" s="87"/>
      <c r="E958" s="87"/>
      <c r="F958" s="87"/>
      <c r="G958" s="87"/>
      <c r="H958" s="87"/>
      <c r="I958" s="87"/>
      <c r="J958" s="87"/>
      <c r="K958" s="129"/>
      <c r="L958" s="241"/>
      <c r="M958" s="101"/>
      <c r="N958" s="232"/>
      <c r="O958" s="101"/>
      <c r="P958" s="232"/>
      <c r="Q958" s="262"/>
      <c r="R958" s="205"/>
    </row>
    <row r="959" spans="1:19" ht="15.75" customHeight="1" x14ac:dyDescent="0.25">
      <c r="A959" s="84">
        <v>3001</v>
      </c>
      <c r="B959" s="87"/>
      <c r="C959" s="87"/>
      <c r="D959" s="87"/>
      <c r="E959" s="87"/>
      <c r="F959" s="87"/>
      <c r="G959" s="87"/>
      <c r="H959" s="87"/>
      <c r="I959" s="87"/>
      <c r="J959" s="87"/>
      <c r="K959" s="129"/>
      <c r="L959" s="241"/>
      <c r="M959" s="101"/>
      <c r="N959" s="232"/>
      <c r="O959" s="111" t="s">
        <v>91</v>
      </c>
      <c r="P959" s="164"/>
      <c r="Q959" s="113">
        <f>K962</f>
        <v>0</v>
      </c>
      <c r="R959" s="114" t="s">
        <v>19</v>
      </c>
    </row>
    <row r="960" spans="1:19" ht="15.75" customHeight="1" x14ac:dyDescent="0.25">
      <c r="A960" s="84">
        <v>3002</v>
      </c>
      <c r="B960" s="87"/>
      <c r="C960" s="87"/>
      <c r="D960" s="87"/>
      <c r="E960" s="87"/>
      <c r="F960" s="87"/>
      <c r="G960" s="87"/>
      <c r="H960" s="87"/>
      <c r="I960" s="87"/>
      <c r="J960" s="87"/>
      <c r="K960" s="129"/>
      <c r="L960" s="241"/>
      <c r="M960" s="101"/>
      <c r="N960" s="232"/>
      <c r="O960" s="115" t="s">
        <v>92</v>
      </c>
      <c r="P960" s="165" t="str">
        <f>IF(P959/B946=0,"",P959/B946)</f>
        <v/>
      </c>
      <c r="Q960" s="117" t="e">
        <f>IF(P959/Q959=0,"",P959/Q959)</f>
        <v>#DIV/0!</v>
      </c>
      <c r="R960" s="118" t="s">
        <v>93</v>
      </c>
    </row>
    <row r="961" spans="1:19" ht="15.75" customHeight="1" x14ac:dyDescent="0.25">
      <c r="A961" s="84">
        <v>3101</v>
      </c>
      <c r="B961" s="87"/>
      <c r="C961" s="87"/>
      <c r="D961" s="87"/>
      <c r="E961" s="87"/>
      <c r="F961" s="87"/>
      <c r="G961" s="87"/>
      <c r="H961" s="87"/>
      <c r="I961" s="87"/>
      <c r="J961" s="87"/>
      <c r="K961" s="129"/>
      <c r="L961" s="243"/>
      <c r="M961" s="244"/>
      <c r="N961" s="245"/>
      <c r="O961" s="120"/>
      <c r="P961" s="121"/>
      <c r="Q961" s="121"/>
      <c r="R961" s="122"/>
    </row>
    <row r="962" spans="1:19" ht="18" customHeight="1" x14ac:dyDescent="0.25">
      <c r="A962" s="46"/>
      <c r="B962" s="296" t="s">
        <v>111</v>
      </c>
      <c r="C962" s="296"/>
      <c r="D962" s="296"/>
      <c r="E962" s="296"/>
      <c r="F962" s="296"/>
      <c r="G962" s="296"/>
      <c r="H962" s="296"/>
      <c r="I962" s="296"/>
      <c r="J962" s="296"/>
      <c r="K962" s="123">
        <f>SUM(K946:K958)</f>
        <v>0</v>
      </c>
      <c r="L962" s="124" t="str">
        <f>IF(K953=0,"",K953/B946)</f>
        <v/>
      </c>
      <c r="M962" s="124" t="str">
        <f>IF(K962=0,"",K962/B946)</f>
        <v/>
      </c>
      <c r="N962" s="124" t="str">
        <f>IF(K953=0,"",M962-L962)</f>
        <v/>
      </c>
      <c r="O962" s="1"/>
      <c r="P962" s="2"/>
      <c r="Q962" s="36"/>
      <c r="R962" s="1"/>
    </row>
    <row r="963" spans="1:19" ht="12.75" customHeight="1" x14ac:dyDescent="0.2"/>
    <row r="964" spans="1:19" ht="12.75" customHeight="1" x14ac:dyDescent="0.2"/>
    <row r="965" spans="1:19" ht="26.25" x14ac:dyDescent="0.4">
      <c r="B965" s="340" t="s">
        <v>101</v>
      </c>
      <c r="C965" s="315"/>
      <c r="D965" s="315"/>
      <c r="E965" s="315"/>
      <c r="F965" s="315"/>
      <c r="G965" s="315"/>
      <c r="H965" s="315"/>
      <c r="I965" s="315"/>
      <c r="J965" s="315"/>
      <c r="K965" s="208" t="s">
        <v>156</v>
      </c>
      <c r="L965" s="1"/>
      <c r="M965" s="1"/>
      <c r="N965" s="2"/>
      <c r="O965" s="1"/>
      <c r="P965" s="2"/>
      <c r="Q965" s="2"/>
      <c r="R965" s="2"/>
    </row>
    <row r="966" spans="1:19" ht="20.25" x14ac:dyDescent="0.2">
      <c r="A966" s="316" t="s">
        <v>18</v>
      </c>
      <c r="B966" s="318" t="s">
        <v>102</v>
      </c>
      <c r="C966" s="319"/>
      <c r="D966" s="319"/>
      <c r="E966" s="319"/>
      <c r="F966" s="319"/>
      <c r="G966" s="319"/>
      <c r="H966" s="319"/>
      <c r="I966" s="319"/>
      <c r="J966" s="335"/>
      <c r="K966" s="327" t="s">
        <v>19</v>
      </c>
      <c r="L966" s="323" t="s">
        <v>11</v>
      </c>
      <c r="M966" s="323" t="s">
        <v>12</v>
      </c>
      <c r="N966" s="325" t="s">
        <v>13</v>
      </c>
      <c r="O966" s="323" t="s">
        <v>14</v>
      </c>
      <c r="P966" s="324" t="s">
        <v>15</v>
      </c>
      <c r="Q966" s="324" t="s">
        <v>16</v>
      </c>
      <c r="R966" s="323" t="s">
        <v>103</v>
      </c>
    </row>
    <row r="967" spans="1:19" ht="15.75" x14ac:dyDescent="0.25">
      <c r="A967" s="317"/>
      <c r="B967" s="84" t="s">
        <v>104</v>
      </c>
      <c r="C967" s="84" t="s">
        <v>105</v>
      </c>
      <c r="D967" s="84" t="s">
        <v>106</v>
      </c>
      <c r="E967" s="84" t="s">
        <v>107</v>
      </c>
      <c r="F967" s="84" t="s">
        <v>108</v>
      </c>
      <c r="G967" s="84" t="s">
        <v>109</v>
      </c>
      <c r="H967" s="84" t="s">
        <v>110</v>
      </c>
      <c r="I967" s="84" t="s">
        <v>73</v>
      </c>
      <c r="J967" s="84" t="s">
        <v>74</v>
      </c>
      <c r="K967" s="322"/>
      <c r="L967" s="317"/>
      <c r="M967" s="317"/>
      <c r="N967" s="317"/>
      <c r="O967" s="317"/>
      <c r="P967" s="317"/>
      <c r="Q967" s="317"/>
      <c r="R967" s="317"/>
    </row>
    <row r="968" spans="1:19" ht="15.75" customHeight="1" x14ac:dyDescent="0.25">
      <c r="A968" s="84">
        <v>2401</v>
      </c>
      <c r="B968" s="87">
        <v>67</v>
      </c>
      <c r="C968" s="87"/>
      <c r="D968" s="87"/>
      <c r="E968" s="87"/>
      <c r="F968" s="87"/>
      <c r="G968" s="87"/>
      <c r="H968" s="87"/>
      <c r="I968" s="87"/>
      <c r="J968" s="87"/>
      <c r="K968" s="129"/>
      <c r="L968" s="238"/>
      <c r="M968" s="239"/>
      <c r="N968" s="240"/>
      <c r="O968" s="254"/>
      <c r="P968" s="92">
        <f>B968</f>
        <v>67</v>
      </c>
      <c r="Q968" s="255"/>
      <c r="R968" s="254"/>
    </row>
    <row r="969" spans="1:19" ht="15.75" customHeight="1" x14ac:dyDescent="0.25">
      <c r="A969" s="84">
        <v>2402</v>
      </c>
      <c r="B969" s="87"/>
      <c r="C969" s="87">
        <v>56</v>
      </c>
      <c r="D969" s="87"/>
      <c r="E969" s="87"/>
      <c r="F969" s="87"/>
      <c r="G969" s="87"/>
      <c r="H969" s="87"/>
      <c r="I969" s="87"/>
      <c r="J969" s="87"/>
      <c r="K969" s="129"/>
      <c r="L969" s="241"/>
      <c r="M969" s="101"/>
      <c r="N969" s="242"/>
      <c r="O969" s="96">
        <f>IF(C969=0,"",C969/B968)</f>
        <v>0.83582089552238803</v>
      </c>
      <c r="P969" s="97">
        <v>57</v>
      </c>
      <c r="Q969" s="256">
        <f t="shared" ref="Q969:Q975" si="125">IF(P969=0,"",P969/P968)</f>
        <v>0.85074626865671643</v>
      </c>
      <c r="R969" s="256">
        <f t="shared" ref="R969:R975" si="126">IF(P969=0,"",100%-Q969)</f>
        <v>0.14925373134328357</v>
      </c>
    </row>
    <row r="970" spans="1:19" ht="15.75" customHeight="1" x14ac:dyDescent="0.25">
      <c r="A970" s="84">
        <v>2501</v>
      </c>
      <c r="B970" s="87"/>
      <c r="C970" s="87"/>
      <c r="D970" s="87">
        <v>43</v>
      </c>
      <c r="E970" s="87"/>
      <c r="F970" s="87"/>
      <c r="G970" s="87"/>
      <c r="H970" s="87"/>
      <c r="I970" s="87"/>
      <c r="J970" s="87"/>
      <c r="K970" s="129"/>
      <c r="L970" s="241"/>
      <c r="M970" s="101"/>
      <c r="N970" s="242"/>
      <c r="O970" s="96">
        <f>IF(D970=0,"",D970/C969)</f>
        <v>0.7678571428571429</v>
      </c>
      <c r="P970" s="97">
        <v>50</v>
      </c>
      <c r="Q970" s="256">
        <f t="shared" si="125"/>
        <v>0.8771929824561403</v>
      </c>
      <c r="R970" s="256">
        <f t="shared" si="126"/>
        <v>0.1228070175438597</v>
      </c>
      <c r="S970" s="128">
        <f>P970/P968</f>
        <v>0.74626865671641796</v>
      </c>
    </row>
    <row r="971" spans="1:19" ht="15.75" customHeight="1" x14ac:dyDescent="0.25">
      <c r="A971" s="84">
        <v>2502</v>
      </c>
      <c r="B971" s="87"/>
      <c r="C971" s="87"/>
      <c r="D971" s="87"/>
      <c r="E971" s="87"/>
      <c r="F971" s="87"/>
      <c r="G971" s="87"/>
      <c r="H971" s="87"/>
      <c r="I971" s="87"/>
      <c r="J971" s="87"/>
      <c r="K971" s="129"/>
      <c r="L971" s="241"/>
      <c r="M971" s="101"/>
      <c r="N971" s="242"/>
      <c r="O971" s="96" t="str">
        <f>IF(E971=0,"",E971/D970)</f>
        <v/>
      </c>
      <c r="P971" s="97"/>
      <c r="Q971" s="256" t="str">
        <f t="shared" si="125"/>
        <v/>
      </c>
      <c r="R971" s="256" t="str">
        <f t="shared" si="126"/>
        <v/>
      </c>
    </row>
    <row r="972" spans="1:19" ht="15.75" customHeight="1" x14ac:dyDescent="0.25">
      <c r="A972" s="84">
        <v>2601</v>
      </c>
      <c r="B972" s="87"/>
      <c r="C972" s="87"/>
      <c r="D972" s="87"/>
      <c r="E972" s="87"/>
      <c r="F972" s="87"/>
      <c r="G972" s="87"/>
      <c r="H972" s="87"/>
      <c r="I972" s="87"/>
      <c r="J972" s="87"/>
      <c r="K972" s="129"/>
      <c r="L972" s="241"/>
      <c r="M972" s="101"/>
      <c r="N972" s="242"/>
      <c r="O972" s="96" t="str">
        <f t="shared" ref="O972:O975" si="127">IF(E972=0,"",E972/D971)</f>
        <v/>
      </c>
      <c r="P972" s="97"/>
      <c r="Q972" s="256" t="str">
        <f t="shared" si="125"/>
        <v/>
      </c>
      <c r="R972" s="256" t="str">
        <f t="shared" si="126"/>
        <v/>
      </c>
    </row>
    <row r="973" spans="1:19" ht="15.75" customHeight="1" x14ac:dyDescent="0.25">
      <c r="A973" s="84">
        <v>2602</v>
      </c>
      <c r="B973" s="87"/>
      <c r="C973" s="87"/>
      <c r="D973" s="87"/>
      <c r="E973" s="87"/>
      <c r="F973" s="87"/>
      <c r="G973" s="87"/>
      <c r="H973" s="87"/>
      <c r="I973" s="87"/>
      <c r="J973" s="87"/>
      <c r="K973" s="129"/>
      <c r="L973" s="241"/>
      <c r="M973" s="101"/>
      <c r="N973" s="242"/>
      <c r="O973" s="96" t="str">
        <f t="shared" si="127"/>
        <v/>
      </c>
      <c r="P973" s="97"/>
      <c r="Q973" s="256" t="str">
        <f t="shared" si="125"/>
        <v/>
      </c>
      <c r="R973" s="256" t="str">
        <f t="shared" si="126"/>
        <v/>
      </c>
    </row>
    <row r="974" spans="1:19" ht="15.75" customHeight="1" x14ac:dyDescent="0.25">
      <c r="A974" s="84">
        <v>2701</v>
      </c>
      <c r="B974" s="87"/>
      <c r="C974" s="87"/>
      <c r="D974" s="87"/>
      <c r="E974" s="87"/>
      <c r="F974" s="87"/>
      <c r="G974" s="87"/>
      <c r="H974" s="87"/>
      <c r="I974" s="87"/>
      <c r="J974" s="87"/>
      <c r="K974" s="129"/>
      <c r="L974" s="241"/>
      <c r="M974" s="101"/>
      <c r="N974" s="242"/>
      <c r="O974" s="96" t="str">
        <f t="shared" si="127"/>
        <v/>
      </c>
      <c r="P974" s="97"/>
      <c r="Q974" s="256" t="str">
        <f t="shared" si="125"/>
        <v/>
      </c>
      <c r="R974" s="256" t="str">
        <f t="shared" si="126"/>
        <v/>
      </c>
    </row>
    <row r="975" spans="1:19" ht="15.75" customHeight="1" x14ac:dyDescent="0.25">
      <c r="A975" s="84">
        <v>2702</v>
      </c>
      <c r="B975" s="87"/>
      <c r="C975" s="87"/>
      <c r="D975" s="87"/>
      <c r="E975" s="87"/>
      <c r="F975" s="87"/>
      <c r="G975" s="87"/>
      <c r="H975" s="87"/>
      <c r="I975" s="87"/>
      <c r="J975" s="87"/>
      <c r="K975" s="129"/>
      <c r="L975" s="241"/>
      <c r="M975" s="101"/>
      <c r="N975" s="242"/>
      <c r="O975" s="96" t="str">
        <f t="shared" si="127"/>
        <v/>
      </c>
      <c r="P975" s="97"/>
      <c r="Q975" s="256" t="str">
        <f t="shared" si="125"/>
        <v/>
      </c>
      <c r="R975" s="126" t="str">
        <f t="shared" si="126"/>
        <v/>
      </c>
    </row>
    <row r="976" spans="1:19" ht="15.75" customHeight="1" x14ac:dyDescent="0.25">
      <c r="A976" s="84">
        <v>2801</v>
      </c>
      <c r="B976" s="87"/>
      <c r="C976" s="87"/>
      <c r="D976" s="87"/>
      <c r="E976" s="87"/>
      <c r="F976" s="87"/>
      <c r="G976" s="87"/>
      <c r="H976" s="87"/>
      <c r="I976" s="87"/>
      <c r="J976" s="87"/>
      <c r="K976" s="129"/>
      <c r="L976" s="241"/>
      <c r="M976" s="101"/>
      <c r="N976" s="232"/>
      <c r="O976" s="175"/>
      <c r="P976" s="97"/>
      <c r="Q976" s="175"/>
      <c r="R976" s="257"/>
    </row>
    <row r="977" spans="1:19" ht="15.75" customHeight="1" x14ac:dyDescent="0.25">
      <c r="A977" s="84">
        <v>2802</v>
      </c>
      <c r="B977" s="87"/>
      <c r="C977" s="87"/>
      <c r="D977" s="87"/>
      <c r="E977" s="87"/>
      <c r="F977" s="87"/>
      <c r="G977" s="87"/>
      <c r="H977" s="87"/>
      <c r="I977" s="87"/>
      <c r="J977" s="87"/>
      <c r="K977" s="129"/>
      <c r="L977" s="241"/>
      <c r="M977" s="101"/>
      <c r="N977" s="232"/>
      <c r="O977" s="205"/>
      <c r="P977" s="106"/>
      <c r="Q977" s="261"/>
      <c r="R977" s="205"/>
    </row>
    <row r="978" spans="1:19" ht="15.75" customHeight="1" x14ac:dyDescent="0.25">
      <c r="A978" s="84">
        <v>2901</v>
      </c>
      <c r="B978" s="87"/>
      <c r="C978" s="87"/>
      <c r="D978" s="87"/>
      <c r="E978" s="87"/>
      <c r="F978" s="87"/>
      <c r="G978" s="87"/>
      <c r="H978" s="87"/>
      <c r="I978" s="87"/>
      <c r="J978" s="87"/>
      <c r="K978" s="129"/>
      <c r="L978" s="241"/>
      <c r="M978" s="101"/>
      <c r="N978" s="232"/>
      <c r="O978" s="205"/>
      <c r="P978" s="106"/>
      <c r="Q978" s="261"/>
      <c r="R978" s="205"/>
    </row>
    <row r="979" spans="1:19" ht="15.75" customHeight="1" x14ac:dyDescent="0.25">
      <c r="A979" s="84">
        <v>2902</v>
      </c>
      <c r="B979" s="87"/>
      <c r="C979" s="87"/>
      <c r="D979" s="87"/>
      <c r="E979" s="87"/>
      <c r="F979" s="87"/>
      <c r="G979" s="87"/>
      <c r="H979" s="87"/>
      <c r="I979" s="87"/>
      <c r="J979" s="87"/>
      <c r="K979" s="129"/>
      <c r="L979" s="241"/>
      <c r="M979" s="101"/>
      <c r="N979" s="232"/>
      <c r="O979" s="205"/>
      <c r="P979" s="106"/>
      <c r="Q979" s="261"/>
      <c r="R979" s="205"/>
    </row>
    <row r="980" spans="1:19" ht="15.75" customHeight="1" x14ac:dyDescent="0.25">
      <c r="A980" s="84">
        <v>3001</v>
      </c>
      <c r="B980" s="87"/>
      <c r="C980" s="87"/>
      <c r="D980" s="87"/>
      <c r="E980" s="87"/>
      <c r="F980" s="87"/>
      <c r="G980" s="87"/>
      <c r="H980" s="87"/>
      <c r="I980" s="87"/>
      <c r="J980" s="87"/>
      <c r="K980" s="129"/>
      <c r="L980" s="241"/>
      <c r="M980" s="101"/>
      <c r="N980" s="232"/>
      <c r="O980" s="101"/>
      <c r="P980" s="232"/>
      <c r="Q980" s="262"/>
      <c r="R980" s="205"/>
    </row>
    <row r="981" spans="1:19" ht="15.75" customHeight="1" x14ac:dyDescent="0.25">
      <c r="A981" s="84">
        <v>3002</v>
      </c>
      <c r="B981" s="87"/>
      <c r="C981" s="87"/>
      <c r="D981" s="87"/>
      <c r="E981" s="87"/>
      <c r="F981" s="87"/>
      <c r="G981" s="87"/>
      <c r="H981" s="87"/>
      <c r="I981" s="87"/>
      <c r="J981" s="87"/>
      <c r="K981" s="129"/>
      <c r="L981" s="241"/>
      <c r="M981" s="101"/>
      <c r="N981" s="232"/>
      <c r="O981" s="111" t="s">
        <v>91</v>
      </c>
      <c r="P981" s="164"/>
      <c r="Q981" s="113">
        <f>K984</f>
        <v>0</v>
      </c>
      <c r="R981" s="114" t="s">
        <v>19</v>
      </c>
    </row>
    <row r="982" spans="1:19" ht="15.75" customHeight="1" x14ac:dyDescent="0.25">
      <c r="A982" s="84">
        <v>3101</v>
      </c>
      <c r="B982" s="87"/>
      <c r="C982" s="87"/>
      <c r="D982" s="87"/>
      <c r="E982" s="87"/>
      <c r="F982" s="87"/>
      <c r="G982" s="87"/>
      <c r="H982" s="87"/>
      <c r="I982" s="87"/>
      <c r="J982" s="87"/>
      <c r="K982" s="129"/>
      <c r="L982" s="241"/>
      <c r="M982" s="101"/>
      <c r="N982" s="232"/>
      <c r="O982" s="115" t="s">
        <v>92</v>
      </c>
      <c r="P982" s="165" t="str">
        <f>IF(P981/B968=0,"",P981/B968)</f>
        <v/>
      </c>
      <c r="Q982" s="117" t="e">
        <f>IF(P981/Q981=0,"",P981/Q981)</f>
        <v>#DIV/0!</v>
      </c>
      <c r="R982" s="118" t="s">
        <v>93</v>
      </c>
    </row>
    <row r="983" spans="1:19" ht="15.75" customHeight="1" x14ac:dyDescent="0.25">
      <c r="A983" s="84">
        <v>3102</v>
      </c>
      <c r="B983" s="87"/>
      <c r="C983" s="87"/>
      <c r="D983" s="87"/>
      <c r="E983" s="87"/>
      <c r="F983" s="87"/>
      <c r="G983" s="87"/>
      <c r="H983" s="87"/>
      <c r="I983" s="87"/>
      <c r="J983" s="87"/>
      <c r="K983" s="129"/>
      <c r="L983" s="243"/>
      <c r="M983" s="244"/>
      <c r="N983" s="245"/>
      <c r="O983" s="120"/>
      <c r="P983" s="121"/>
      <c r="Q983" s="121"/>
      <c r="R983" s="122"/>
    </row>
    <row r="984" spans="1:19" ht="18" customHeight="1" x14ac:dyDescent="0.25">
      <c r="A984" s="46"/>
      <c r="B984" s="296" t="s">
        <v>111</v>
      </c>
      <c r="C984" s="296"/>
      <c r="D984" s="296"/>
      <c r="E984" s="296"/>
      <c r="F984" s="296"/>
      <c r="G984" s="296"/>
      <c r="H984" s="296"/>
      <c r="I984" s="296"/>
      <c r="J984" s="296"/>
      <c r="K984" s="123">
        <f>SUM(K968:K980)</f>
        <v>0</v>
      </c>
      <c r="L984" s="124" t="str">
        <f>IF(K975=0,"",K975/B968)</f>
        <v/>
      </c>
      <c r="M984" s="124" t="str">
        <f>IF(K984=0,"",K984/B968)</f>
        <v/>
      </c>
      <c r="N984" s="124" t="str">
        <f>IF(K975=0,"",M984-L984)</f>
        <v/>
      </c>
      <c r="O984" s="1"/>
      <c r="P984" s="2"/>
      <c r="Q984" s="36"/>
      <c r="R984" s="1"/>
    </row>
    <row r="985" spans="1:19" ht="12.75" x14ac:dyDescent="0.2"/>
    <row r="986" spans="1:19" ht="12.75" x14ac:dyDescent="0.2"/>
    <row r="987" spans="1:19" ht="26.25" x14ac:dyDescent="0.4">
      <c r="B987" s="340" t="s">
        <v>101</v>
      </c>
      <c r="C987" s="315"/>
      <c r="D987" s="315"/>
      <c r="E987" s="315"/>
      <c r="F987" s="315"/>
      <c r="G987" s="315"/>
      <c r="H987" s="315"/>
      <c r="I987" s="315"/>
      <c r="J987" s="315"/>
      <c r="K987" s="208" t="s">
        <v>157</v>
      </c>
      <c r="L987" s="1"/>
      <c r="M987" s="1"/>
      <c r="N987" s="2"/>
      <c r="O987" s="1"/>
      <c r="P987" s="2"/>
      <c r="Q987" s="2"/>
      <c r="R987" s="2"/>
    </row>
    <row r="988" spans="1:19" ht="20.25" x14ac:dyDescent="0.2">
      <c r="A988" s="316" t="s">
        <v>18</v>
      </c>
      <c r="B988" s="318" t="s">
        <v>102</v>
      </c>
      <c r="C988" s="319"/>
      <c r="D988" s="319"/>
      <c r="E988" s="319"/>
      <c r="F988" s="319"/>
      <c r="G988" s="319"/>
      <c r="H988" s="319"/>
      <c r="I988" s="319"/>
      <c r="J988" s="335"/>
      <c r="K988" s="327" t="s">
        <v>19</v>
      </c>
      <c r="L988" s="323" t="s">
        <v>11</v>
      </c>
      <c r="M988" s="323" t="s">
        <v>12</v>
      </c>
      <c r="N988" s="325" t="s">
        <v>13</v>
      </c>
      <c r="O988" s="323" t="s">
        <v>14</v>
      </c>
      <c r="P988" s="324" t="s">
        <v>15</v>
      </c>
      <c r="Q988" s="324" t="s">
        <v>16</v>
      </c>
      <c r="R988" s="323" t="s">
        <v>103</v>
      </c>
    </row>
    <row r="989" spans="1:19" ht="15.75" x14ac:dyDescent="0.25">
      <c r="A989" s="317"/>
      <c r="B989" s="84" t="s">
        <v>104</v>
      </c>
      <c r="C989" s="84" t="s">
        <v>105</v>
      </c>
      <c r="D989" s="84" t="s">
        <v>106</v>
      </c>
      <c r="E989" s="84" t="s">
        <v>107</v>
      </c>
      <c r="F989" s="84" t="s">
        <v>108</v>
      </c>
      <c r="G989" s="84" t="s">
        <v>109</v>
      </c>
      <c r="H989" s="84" t="s">
        <v>110</v>
      </c>
      <c r="I989" s="84" t="s">
        <v>73</v>
      </c>
      <c r="J989" s="84" t="s">
        <v>74</v>
      </c>
      <c r="K989" s="322"/>
      <c r="L989" s="317"/>
      <c r="M989" s="317"/>
      <c r="N989" s="317"/>
      <c r="O989" s="317"/>
      <c r="P989" s="317"/>
      <c r="Q989" s="317"/>
      <c r="R989" s="317"/>
    </row>
    <row r="990" spans="1:19" ht="15.75" customHeight="1" x14ac:dyDescent="0.25">
      <c r="A990" s="84">
        <v>2402</v>
      </c>
      <c r="B990" s="87">
        <v>98</v>
      </c>
      <c r="C990" s="87"/>
      <c r="D990" s="87"/>
      <c r="E990" s="87"/>
      <c r="F990" s="87"/>
      <c r="G990" s="87"/>
      <c r="H990" s="87"/>
      <c r="I990" s="87"/>
      <c r="J990" s="87"/>
      <c r="K990" s="129"/>
      <c r="L990" s="238"/>
      <c r="M990" s="239"/>
      <c r="N990" s="240"/>
      <c r="O990" s="254"/>
      <c r="P990" s="92">
        <f>B990</f>
        <v>98</v>
      </c>
      <c r="Q990" s="255"/>
      <c r="R990" s="254"/>
    </row>
    <row r="991" spans="1:19" ht="15.75" customHeight="1" x14ac:dyDescent="0.25">
      <c r="A991" s="84">
        <v>2501</v>
      </c>
      <c r="B991" s="87"/>
      <c r="C991" s="87">
        <v>89</v>
      </c>
      <c r="D991" s="87"/>
      <c r="E991" s="87"/>
      <c r="F991" s="87"/>
      <c r="G991" s="87"/>
      <c r="H991" s="87"/>
      <c r="I991" s="87"/>
      <c r="J991" s="87"/>
      <c r="K991" s="129"/>
      <c r="L991" s="241"/>
      <c r="M991" s="101"/>
      <c r="N991" s="242"/>
      <c r="O991" s="96">
        <f>IF(C991=0,"",C991/B990)</f>
        <v>0.90816326530612246</v>
      </c>
      <c r="P991" s="97">
        <v>89</v>
      </c>
      <c r="Q991" s="256">
        <f t="shared" ref="Q991:Q997" si="128">IF(P991=0,"",P991/P990)</f>
        <v>0.90816326530612246</v>
      </c>
      <c r="R991" s="256">
        <f t="shared" ref="R991:R997" si="129">IF(P991=0,"",100%-Q991)</f>
        <v>9.1836734693877542E-2</v>
      </c>
    </row>
    <row r="992" spans="1:19" ht="15.75" customHeight="1" x14ac:dyDescent="0.25">
      <c r="A992" s="84">
        <v>2502</v>
      </c>
      <c r="B992" s="87"/>
      <c r="C992" s="87"/>
      <c r="D992" s="87"/>
      <c r="E992" s="87"/>
      <c r="F992" s="87"/>
      <c r="G992" s="87"/>
      <c r="H992" s="87"/>
      <c r="I992" s="87"/>
      <c r="J992" s="87"/>
      <c r="K992" s="129"/>
      <c r="L992" s="241"/>
      <c r="M992" s="101"/>
      <c r="N992" s="242"/>
      <c r="O992" s="96" t="str">
        <f>IF(D992=0,"",D992/C991)</f>
        <v/>
      </c>
      <c r="P992" s="97"/>
      <c r="Q992" s="256" t="str">
        <f t="shared" si="128"/>
        <v/>
      </c>
      <c r="R992" s="256" t="str">
        <f t="shared" si="129"/>
        <v/>
      </c>
      <c r="S992" s="128">
        <f>P992/P990</f>
        <v>0</v>
      </c>
    </row>
    <row r="993" spans="1:18" ht="15.75" customHeight="1" x14ac:dyDescent="0.25">
      <c r="A993" s="84">
        <v>2601</v>
      </c>
      <c r="B993" s="87"/>
      <c r="C993" s="87"/>
      <c r="D993" s="87"/>
      <c r="E993" s="87"/>
      <c r="F993" s="87"/>
      <c r="G993" s="87"/>
      <c r="H993" s="87"/>
      <c r="I993" s="87"/>
      <c r="J993" s="87"/>
      <c r="K993" s="129"/>
      <c r="L993" s="241"/>
      <c r="M993" s="101"/>
      <c r="N993" s="242"/>
      <c r="O993" s="96" t="str">
        <f>IF(E993=0,"",E993/D992)</f>
        <v/>
      </c>
      <c r="P993" s="97"/>
      <c r="Q993" s="256" t="str">
        <f t="shared" si="128"/>
        <v/>
      </c>
      <c r="R993" s="256" t="str">
        <f t="shared" si="129"/>
        <v/>
      </c>
    </row>
    <row r="994" spans="1:18" ht="15.75" customHeight="1" x14ac:dyDescent="0.25">
      <c r="A994" s="84">
        <v>2602</v>
      </c>
      <c r="B994" s="87"/>
      <c r="C994" s="87"/>
      <c r="D994" s="87"/>
      <c r="E994" s="87"/>
      <c r="F994" s="87"/>
      <c r="G994" s="87"/>
      <c r="H994" s="87"/>
      <c r="I994" s="87"/>
      <c r="J994" s="87"/>
      <c r="K994" s="129"/>
      <c r="L994" s="241"/>
      <c r="M994" s="101"/>
      <c r="N994" s="242"/>
      <c r="O994" s="96" t="str">
        <f t="shared" ref="O994:O997" si="130">IF(E994=0,"",E994/D993)</f>
        <v/>
      </c>
      <c r="P994" s="97"/>
      <c r="Q994" s="256" t="str">
        <f t="shared" si="128"/>
        <v/>
      </c>
      <c r="R994" s="256" t="str">
        <f t="shared" si="129"/>
        <v/>
      </c>
    </row>
    <row r="995" spans="1:18" ht="15.75" customHeight="1" x14ac:dyDescent="0.25">
      <c r="A995" s="84">
        <v>2701</v>
      </c>
      <c r="B995" s="87"/>
      <c r="C995" s="87"/>
      <c r="D995" s="87"/>
      <c r="E995" s="87"/>
      <c r="F995" s="87"/>
      <c r="G995" s="87"/>
      <c r="H995" s="87"/>
      <c r="I995" s="87"/>
      <c r="J995" s="87"/>
      <c r="K995" s="129"/>
      <c r="L995" s="241"/>
      <c r="M995" s="101"/>
      <c r="N995" s="242"/>
      <c r="O995" s="96" t="str">
        <f t="shared" si="130"/>
        <v/>
      </c>
      <c r="P995" s="97"/>
      <c r="Q995" s="256" t="str">
        <f t="shared" si="128"/>
        <v/>
      </c>
      <c r="R995" s="256" t="str">
        <f t="shared" si="129"/>
        <v/>
      </c>
    </row>
    <row r="996" spans="1:18" ht="15.75" customHeight="1" x14ac:dyDescent="0.25">
      <c r="A996" s="84">
        <v>2702</v>
      </c>
      <c r="B996" s="87"/>
      <c r="C996" s="87"/>
      <c r="D996" s="87"/>
      <c r="E996" s="87"/>
      <c r="F996" s="87"/>
      <c r="G996" s="87"/>
      <c r="H996" s="87"/>
      <c r="I996" s="87"/>
      <c r="J996" s="87"/>
      <c r="K996" s="129"/>
      <c r="L996" s="241"/>
      <c r="M996" s="101"/>
      <c r="N996" s="242"/>
      <c r="O996" s="96" t="str">
        <f t="shared" si="130"/>
        <v/>
      </c>
      <c r="P996" s="97"/>
      <c r="Q996" s="256" t="str">
        <f t="shared" si="128"/>
        <v/>
      </c>
      <c r="R996" s="256" t="str">
        <f t="shared" si="129"/>
        <v/>
      </c>
    </row>
    <row r="997" spans="1:18" ht="15.75" customHeight="1" x14ac:dyDescent="0.25">
      <c r="A997" s="84">
        <v>2801</v>
      </c>
      <c r="B997" s="87"/>
      <c r="C997" s="87"/>
      <c r="D997" s="87"/>
      <c r="E997" s="87"/>
      <c r="F997" s="87"/>
      <c r="G997" s="87"/>
      <c r="H997" s="87"/>
      <c r="I997" s="87"/>
      <c r="J997" s="87"/>
      <c r="K997" s="129"/>
      <c r="L997" s="241"/>
      <c r="M997" s="101"/>
      <c r="N997" s="242"/>
      <c r="O997" s="96" t="str">
        <f t="shared" si="130"/>
        <v/>
      </c>
      <c r="P997" s="97"/>
      <c r="Q997" s="256" t="str">
        <f t="shared" si="128"/>
        <v/>
      </c>
      <c r="R997" s="126" t="str">
        <f t="shared" si="129"/>
        <v/>
      </c>
    </row>
    <row r="998" spans="1:18" ht="15.75" customHeight="1" x14ac:dyDescent="0.25">
      <c r="A998" s="84">
        <v>2802</v>
      </c>
      <c r="B998" s="87"/>
      <c r="C998" s="87"/>
      <c r="D998" s="87"/>
      <c r="E998" s="87"/>
      <c r="F998" s="87"/>
      <c r="G998" s="87"/>
      <c r="H998" s="87"/>
      <c r="I998" s="87"/>
      <c r="J998" s="87"/>
      <c r="K998" s="129"/>
      <c r="L998" s="241"/>
      <c r="M998" s="101"/>
      <c r="N998" s="232"/>
      <c r="O998" s="175"/>
      <c r="P998" s="97"/>
      <c r="Q998" s="175"/>
      <c r="R998" s="257"/>
    </row>
    <row r="999" spans="1:18" ht="15.75" customHeight="1" x14ac:dyDescent="0.25">
      <c r="A999" s="84">
        <v>2901</v>
      </c>
      <c r="B999" s="87"/>
      <c r="C999" s="87"/>
      <c r="D999" s="87"/>
      <c r="E999" s="87"/>
      <c r="F999" s="87"/>
      <c r="G999" s="87"/>
      <c r="H999" s="87"/>
      <c r="I999" s="87"/>
      <c r="J999" s="87"/>
      <c r="K999" s="129"/>
      <c r="L999" s="241"/>
      <c r="M999" s="101"/>
      <c r="N999" s="232"/>
      <c r="O999" s="205"/>
      <c r="P999" s="106"/>
      <c r="Q999" s="261"/>
      <c r="R999" s="205"/>
    </row>
    <row r="1000" spans="1:18" ht="15.75" customHeight="1" x14ac:dyDescent="0.25">
      <c r="A1000" s="84">
        <v>2902</v>
      </c>
      <c r="B1000" s="87"/>
      <c r="C1000" s="87"/>
      <c r="D1000" s="87"/>
      <c r="E1000" s="87"/>
      <c r="F1000" s="87"/>
      <c r="G1000" s="87"/>
      <c r="H1000" s="87"/>
      <c r="I1000" s="87"/>
      <c r="J1000" s="87"/>
      <c r="K1000" s="129"/>
      <c r="L1000" s="241"/>
      <c r="M1000" s="101"/>
      <c r="N1000" s="232"/>
      <c r="O1000" s="205"/>
      <c r="P1000" s="106"/>
      <c r="Q1000" s="261"/>
      <c r="R1000" s="205"/>
    </row>
    <row r="1001" spans="1:18" ht="15.75" customHeight="1" x14ac:dyDescent="0.25">
      <c r="A1001" s="84">
        <v>3001</v>
      </c>
      <c r="B1001" s="87"/>
      <c r="C1001" s="87"/>
      <c r="D1001" s="87"/>
      <c r="E1001" s="87"/>
      <c r="F1001" s="87"/>
      <c r="G1001" s="87"/>
      <c r="H1001" s="87"/>
      <c r="I1001" s="87"/>
      <c r="J1001" s="87"/>
      <c r="K1001" s="129"/>
      <c r="L1001" s="241"/>
      <c r="M1001" s="101"/>
      <c r="N1001" s="232"/>
      <c r="O1001" s="205"/>
      <c r="P1001" s="106"/>
      <c r="Q1001" s="261"/>
      <c r="R1001" s="205"/>
    </row>
    <row r="1002" spans="1:18" ht="15.75" customHeight="1" x14ac:dyDescent="0.25">
      <c r="A1002" s="84">
        <v>3002</v>
      </c>
      <c r="B1002" s="87"/>
      <c r="C1002" s="87"/>
      <c r="D1002" s="87"/>
      <c r="E1002" s="87"/>
      <c r="F1002" s="87"/>
      <c r="G1002" s="87"/>
      <c r="H1002" s="87"/>
      <c r="I1002" s="87"/>
      <c r="J1002" s="87"/>
      <c r="K1002" s="129"/>
      <c r="L1002" s="241"/>
      <c r="M1002" s="101"/>
      <c r="N1002" s="232"/>
      <c r="O1002" s="101"/>
      <c r="P1002" s="232"/>
      <c r="Q1002" s="262"/>
      <c r="R1002" s="205"/>
    </row>
    <row r="1003" spans="1:18" ht="15.75" customHeight="1" x14ac:dyDescent="0.25">
      <c r="A1003" s="84">
        <v>3101</v>
      </c>
      <c r="B1003" s="87"/>
      <c r="C1003" s="87"/>
      <c r="D1003" s="87"/>
      <c r="E1003" s="87"/>
      <c r="F1003" s="87"/>
      <c r="G1003" s="87"/>
      <c r="H1003" s="87"/>
      <c r="I1003" s="87"/>
      <c r="J1003" s="87"/>
      <c r="K1003" s="129"/>
      <c r="L1003" s="241"/>
      <c r="M1003" s="101"/>
      <c r="N1003" s="232"/>
      <c r="O1003" s="111" t="s">
        <v>91</v>
      </c>
      <c r="P1003" s="164"/>
      <c r="Q1003" s="113">
        <f>K1006</f>
        <v>0</v>
      </c>
      <c r="R1003" s="114" t="s">
        <v>19</v>
      </c>
    </row>
    <row r="1004" spans="1:18" ht="15.75" customHeight="1" x14ac:dyDescent="0.25">
      <c r="A1004" s="84">
        <v>3102</v>
      </c>
      <c r="B1004" s="87"/>
      <c r="C1004" s="87"/>
      <c r="D1004" s="87"/>
      <c r="E1004" s="87"/>
      <c r="F1004" s="87"/>
      <c r="G1004" s="87"/>
      <c r="H1004" s="87"/>
      <c r="I1004" s="87"/>
      <c r="J1004" s="87"/>
      <c r="K1004" s="129"/>
      <c r="L1004" s="241"/>
      <c r="M1004" s="101"/>
      <c r="N1004" s="232"/>
      <c r="O1004" s="115" t="s">
        <v>92</v>
      </c>
      <c r="P1004" s="165" t="str">
        <f>IF(P1003/B990=0,"",P1003/B990)</f>
        <v/>
      </c>
      <c r="Q1004" s="117" t="e">
        <f>IF(P1003/Q1003=0,"",P1003/Q1003)</f>
        <v>#DIV/0!</v>
      </c>
      <c r="R1004" s="118" t="s">
        <v>93</v>
      </c>
    </row>
    <row r="1005" spans="1:18" ht="15.75" customHeight="1" x14ac:dyDescent="0.25">
      <c r="A1005" s="84">
        <v>3201</v>
      </c>
      <c r="B1005" s="87"/>
      <c r="C1005" s="87"/>
      <c r="D1005" s="87"/>
      <c r="E1005" s="87"/>
      <c r="F1005" s="87"/>
      <c r="G1005" s="87"/>
      <c r="H1005" s="87"/>
      <c r="I1005" s="87"/>
      <c r="J1005" s="87"/>
      <c r="K1005" s="129"/>
      <c r="L1005" s="243"/>
      <c r="M1005" s="244"/>
      <c r="N1005" s="245"/>
      <c r="O1005" s="120"/>
      <c r="P1005" s="121"/>
      <c r="Q1005" s="121"/>
      <c r="R1005" s="122"/>
    </row>
    <row r="1006" spans="1:18" ht="18" customHeight="1" x14ac:dyDescent="0.25">
      <c r="A1006" s="46"/>
      <c r="B1006" s="296" t="s">
        <v>111</v>
      </c>
      <c r="C1006" s="296"/>
      <c r="D1006" s="296"/>
      <c r="E1006" s="296"/>
      <c r="F1006" s="296"/>
      <c r="G1006" s="296"/>
      <c r="H1006" s="296"/>
      <c r="I1006" s="296"/>
      <c r="J1006" s="296"/>
      <c r="K1006" s="123">
        <f>SUM(K990:K1002)</f>
        <v>0</v>
      </c>
      <c r="L1006" s="124" t="str">
        <f>IF(K997=0,"",K997/B990)</f>
        <v/>
      </c>
      <c r="M1006" s="124" t="str">
        <f>IF(K1006=0,"",K1006/B990)</f>
        <v/>
      </c>
      <c r="N1006" s="124" t="str">
        <f>IF(K997=0,"",M1006-L1006)</f>
        <v/>
      </c>
      <c r="O1006" s="1"/>
      <c r="P1006" s="2"/>
      <c r="Q1006" s="36"/>
      <c r="R1006" s="1"/>
    </row>
    <row r="1007" spans="1:18" ht="12.75" x14ac:dyDescent="0.2"/>
    <row r="1008" spans="1:18" ht="12.75" x14ac:dyDescent="0.2"/>
    <row r="1009" spans="1:19" ht="26.25" x14ac:dyDescent="0.4">
      <c r="B1009" s="340" t="s">
        <v>101</v>
      </c>
      <c r="C1009" s="315"/>
      <c r="D1009" s="315"/>
      <c r="E1009" s="315"/>
      <c r="F1009" s="315"/>
      <c r="G1009" s="315"/>
      <c r="H1009" s="315"/>
      <c r="I1009" s="315"/>
      <c r="J1009" s="315"/>
      <c r="K1009" s="208" t="s">
        <v>158</v>
      </c>
      <c r="L1009" s="1"/>
      <c r="M1009" s="1"/>
      <c r="N1009" s="2"/>
      <c r="O1009" s="1"/>
      <c r="P1009" s="2"/>
      <c r="Q1009" s="2"/>
      <c r="R1009" s="2"/>
    </row>
    <row r="1010" spans="1:19" ht="20.25" x14ac:dyDescent="0.2">
      <c r="A1010" s="316" t="s">
        <v>18</v>
      </c>
      <c r="B1010" s="318" t="s">
        <v>102</v>
      </c>
      <c r="C1010" s="319"/>
      <c r="D1010" s="319"/>
      <c r="E1010" s="319"/>
      <c r="F1010" s="319"/>
      <c r="G1010" s="319"/>
      <c r="H1010" s="319"/>
      <c r="I1010" s="319"/>
      <c r="J1010" s="335"/>
      <c r="K1010" s="327" t="s">
        <v>19</v>
      </c>
      <c r="L1010" s="323" t="s">
        <v>11</v>
      </c>
      <c r="M1010" s="323" t="s">
        <v>12</v>
      </c>
      <c r="N1010" s="325" t="s">
        <v>13</v>
      </c>
      <c r="O1010" s="323" t="s">
        <v>14</v>
      </c>
      <c r="P1010" s="324" t="s">
        <v>15</v>
      </c>
      <c r="Q1010" s="324" t="s">
        <v>16</v>
      </c>
      <c r="R1010" s="323" t="s">
        <v>103</v>
      </c>
    </row>
    <row r="1011" spans="1:19" ht="15.75" x14ac:dyDescent="0.25">
      <c r="A1011" s="317"/>
      <c r="B1011" s="84" t="s">
        <v>104</v>
      </c>
      <c r="C1011" s="84" t="s">
        <v>105</v>
      </c>
      <c r="D1011" s="84" t="s">
        <v>106</v>
      </c>
      <c r="E1011" s="84" t="s">
        <v>107</v>
      </c>
      <c r="F1011" s="84" t="s">
        <v>108</v>
      </c>
      <c r="G1011" s="84" t="s">
        <v>109</v>
      </c>
      <c r="H1011" s="84" t="s">
        <v>110</v>
      </c>
      <c r="I1011" s="84" t="s">
        <v>73</v>
      </c>
      <c r="J1011" s="84" t="s">
        <v>74</v>
      </c>
      <c r="K1011" s="322"/>
      <c r="L1011" s="317"/>
      <c r="M1011" s="317"/>
      <c r="N1011" s="317"/>
      <c r="O1011" s="317"/>
      <c r="P1011" s="317"/>
      <c r="Q1011" s="317"/>
      <c r="R1011" s="317"/>
    </row>
    <row r="1012" spans="1:19" ht="15.75" customHeight="1" x14ac:dyDescent="0.25">
      <c r="A1012" s="84">
        <v>2501</v>
      </c>
      <c r="B1012" s="87">
        <v>27</v>
      </c>
      <c r="C1012" s="87"/>
      <c r="D1012" s="87"/>
      <c r="E1012" s="87"/>
      <c r="F1012" s="87"/>
      <c r="G1012" s="87"/>
      <c r="H1012" s="87"/>
      <c r="I1012" s="87"/>
      <c r="J1012" s="87"/>
      <c r="K1012" s="129"/>
      <c r="L1012" s="238"/>
      <c r="M1012" s="239"/>
      <c r="N1012" s="240"/>
      <c r="O1012" s="254"/>
      <c r="P1012" s="92">
        <f>B1012</f>
        <v>27</v>
      </c>
      <c r="Q1012" s="255"/>
      <c r="R1012" s="254"/>
    </row>
    <row r="1013" spans="1:19" ht="15.75" customHeight="1" x14ac:dyDescent="0.25">
      <c r="A1013" s="84">
        <v>2502</v>
      </c>
      <c r="B1013" s="87"/>
      <c r="C1013" s="87"/>
      <c r="D1013" s="87"/>
      <c r="E1013" s="87"/>
      <c r="F1013" s="87"/>
      <c r="G1013" s="87"/>
      <c r="H1013" s="87"/>
      <c r="I1013" s="87"/>
      <c r="J1013" s="87"/>
      <c r="K1013" s="129"/>
      <c r="L1013" s="241"/>
      <c r="M1013" s="101"/>
      <c r="N1013" s="242"/>
      <c r="O1013" s="96" t="str">
        <f>IF(C1013=0,"",C1013/B1012)</f>
        <v/>
      </c>
      <c r="P1013" s="97"/>
      <c r="Q1013" s="256" t="str">
        <f t="shared" ref="Q1013:Q1020" si="131">IF(P1013=0,"",P1013/P1012)</f>
        <v/>
      </c>
      <c r="R1013" s="256" t="str">
        <f t="shared" ref="R1013:R1020" si="132">IF(P1013=0,"",100%-Q1013)</f>
        <v/>
      </c>
    </row>
    <row r="1014" spans="1:19" ht="15.75" customHeight="1" x14ac:dyDescent="0.25">
      <c r="A1014" s="84">
        <v>2601</v>
      </c>
      <c r="B1014" s="87"/>
      <c r="C1014" s="87"/>
      <c r="D1014" s="87"/>
      <c r="E1014" s="87"/>
      <c r="F1014" s="87"/>
      <c r="G1014" s="87"/>
      <c r="H1014" s="87"/>
      <c r="I1014" s="87"/>
      <c r="J1014" s="87"/>
      <c r="K1014" s="129"/>
      <c r="L1014" s="241"/>
      <c r="M1014" s="101"/>
      <c r="N1014" s="242"/>
      <c r="O1014" s="96" t="str">
        <f t="shared" ref="O1014:O1020" si="133">IF(C1014=0,"",C1014/B1013)</f>
        <v/>
      </c>
      <c r="P1014" s="97"/>
      <c r="Q1014" s="256" t="str">
        <f t="shared" si="131"/>
        <v/>
      </c>
      <c r="R1014" s="256" t="str">
        <f t="shared" si="132"/>
        <v/>
      </c>
      <c r="S1014" s="128">
        <f>P1014/P1012</f>
        <v>0</v>
      </c>
    </row>
    <row r="1015" spans="1:19" ht="15.75" customHeight="1" x14ac:dyDescent="0.25">
      <c r="A1015" s="84">
        <v>2602</v>
      </c>
      <c r="B1015" s="87"/>
      <c r="C1015" s="87"/>
      <c r="D1015" s="87"/>
      <c r="E1015" s="87"/>
      <c r="F1015" s="87"/>
      <c r="G1015" s="87"/>
      <c r="H1015" s="87"/>
      <c r="I1015" s="87"/>
      <c r="J1015" s="87"/>
      <c r="K1015" s="129"/>
      <c r="L1015" s="241"/>
      <c r="M1015" s="101"/>
      <c r="N1015" s="242"/>
      <c r="O1015" s="96" t="str">
        <f t="shared" si="133"/>
        <v/>
      </c>
      <c r="P1015" s="97"/>
      <c r="Q1015" s="256" t="str">
        <f t="shared" si="131"/>
        <v/>
      </c>
      <c r="R1015" s="256" t="str">
        <f t="shared" si="132"/>
        <v/>
      </c>
    </row>
    <row r="1016" spans="1:19" ht="15.75" customHeight="1" x14ac:dyDescent="0.25">
      <c r="A1016" s="84">
        <v>2701</v>
      </c>
      <c r="B1016" s="87"/>
      <c r="C1016" s="87"/>
      <c r="D1016" s="87"/>
      <c r="E1016" s="87"/>
      <c r="F1016" s="87"/>
      <c r="G1016" s="87"/>
      <c r="H1016" s="87"/>
      <c r="I1016" s="87"/>
      <c r="J1016" s="87"/>
      <c r="K1016" s="129"/>
      <c r="L1016" s="241"/>
      <c r="M1016" s="101"/>
      <c r="N1016" s="242"/>
      <c r="O1016" s="96" t="str">
        <f t="shared" si="133"/>
        <v/>
      </c>
      <c r="P1016" s="97"/>
      <c r="Q1016" s="256" t="str">
        <f t="shared" si="131"/>
        <v/>
      </c>
      <c r="R1016" s="256" t="str">
        <f t="shared" si="132"/>
        <v/>
      </c>
    </row>
    <row r="1017" spans="1:19" ht="15.75" customHeight="1" x14ac:dyDescent="0.25">
      <c r="A1017" s="84">
        <v>2702</v>
      </c>
      <c r="B1017" s="87"/>
      <c r="C1017" s="87"/>
      <c r="D1017" s="87"/>
      <c r="E1017" s="87"/>
      <c r="F1017" s="87"/>
      <c r="G1017" s="87"/>
      <c r="H1017" s="87"/>
      <c r="I1017" s="87"/>
      <c r="J1017" s="87"/>
      <c r="K1017" s="129"/>
      <c r="L1017" s="241"/>
      <c r="M1017" s="101"/>
      <c r="N1017" s="242"/>
      <c r="O1017" s="96" t="str">
        <f t="shared" si="133"/>
        <v/>
      </c>
      <c r="P1017" s="97"/>
      <c r="Q1017" s="256" t="str">
        <f t="shared" si="131"/>
        <v/>
      </c>
      <c r="R1017" s="256" t="str">
        <f t="shared" si="132"/>
        <v/>
      </c>
    </row>
    <row r="1018" spans="1:19" ht="15.75" customHeight="1" x14ac:dyDescent="0.25">
      <c r="A1018" s="84">
        <v>2801</v>
      </c>
      <c r="B1018" s="87"/>
      <c r="C1018" s="87"/>
      <c r="D1018" s="87"/>
      <c r="E1018" s="87"/>
      <c r="F1018" s="87"/>
      <c r="G1018" s="87"/>
      <c r="H1018" s="87"/>
      <c r="I1018" s="87"/>
      <c r="J1018" s="87"/>
      <c r="K1018" s="129"/>
      <c r="L1018" s="241"/>
      <c r="M1018" s="101"/>
      <c r="N1018" s="242"/>
      <c r="O1018" s="96" t="str">
        <f t="shared" si="133"/>
        <v/>
      </c>
      <c r="P1018" s="97"/>
      <c r="Q1018" s="256" t="str">
        <f t="shared" si="131"/>
        <v/>
      </c>
      <c r="R1018" s="256" t="str">
        <f t="shared" si="132"/>
        <v/>
      </c>
    </row>
    <row r="1019" spans="1:19" ht="15.75" customHeight="1" x14ac:dyDescent="0.25">
      <c r="A1019" s="84">
        <v>2802</v>
      </c>
      <c r="B1019" s="87"/>
      <c r="C1019" s="87"/>
      <c r="D1019" s="87"/>
      <c r="E1019" s="87"/>
      <c r="F1019" s="87"/>
      <c r="G1019" s="87"/>
      <c r="H1019" s="87"/>
      <c r="I1019" s="87"/>
      <c r="J1019" s="87"/>
      <c r="K1019" s="129"/>
      <c r="L1019" s="241"/>
      <c r="M1019" s="101"/>
      <c r="N1019" s="242"/>
      <c r="O1019" s="205" t="str">
        <f t="shared" si="133"/>
        <v/>
      </c>
      <c r="P1019" s="97"/>
      <c r="Q1019" s="256" t="str">
        <f t="shared" si="131"/>
        <v/>
      </c>
      <c r="R1019" s="126" t="str">
        <f t="shared" si="132"/>
        <v/>
      </c>
    </row>
    <row r="1020" spans="1:19" ht="15.75" customHeight="1" x14ac:dyDescent="0.25">
      <c r="A1020" s="84">
        <v>2901</v>
      </c>
      <c r="B1020" s="87"/>
      <c r="C1020" s="87"/>
      <c r="D1020" s="87"/>
      <c r="E1020" s="87"/>
      <c r="F1020" s="87"/>
      <c r="G1020" s="87"/>
      <c r="H1020" s="87"/>
      <c r="I1020" s="87"/>
      <c r="J1020" s="87"/>
      <c r="K1020" s="129"/>
      <c r="L1020" s="241"/>
      <c r="M1020" s="101"/>
      <c r="N1020" s="232"/>
      <c r="O1020" s="206" t="str">
        <f t="shared" si="133"/>
        <v/>
      </c>
      <c r="P1020" s="204"/>
      <c r="Q1020" s="256" t="str">
        <f t="shared" si="131"/>
        <v/>
      </c>
      <c r="R1020" s="126" t="str">
        <f t="shared" si="132"/>
        <v/>
      </c>
    </row>
    <row r="1021" spans="1:19" ht="15.75" customHeight="1" x14ac:dyDescent="0.25">
      <c r="A1021" s="84">
        <v>2902</v>
      </c>
      <c r="B1021" s="87"/>
      <c r="C1021" s="87"/>
      <c r="D1021" s="87"/>
      <c r="E1021" s="87"/>
      <c r="F1021" s="87"/>
      <c r="G1021" s="87"/>
      <c r="H1021" s="87"/>
      <c r="I1021" s="87"/>
      <c r="J1021" s="87"/>
      <c r="K1021" s="129"/>
      <c r="L1021" s="241"/>
      <c r="M1021" s="101"/>
      <c r="N1021" s="232"/>
      <c r="O1021" s="205"/>
      <c r="P1021" s="106"/>
      <c r="Q1021" s="261"/>
      <c r="R1021" s="205"/>
    </row>
    <row r="1022" spans="1:19" ht="15.75" customHeight="1" x14ac:dyDescent="0.25">
      <c r="A1022" s="84">
        <v>3001</v>
      </c>
      <c r="B1022" s="87"/>
      <c r="C1022" s="87"/>
      <c r="D1022" s="87"/>
      <c r="E1022" s="87"/>
      <c r="F1022" s="87"/>
      <c r="G1022" s="87"/>
      <c r="H1022" s="87"/>
      <c r="I1022" s="87"/>
      <c r="J1022" s="87"/>
      <c r="K1022" s="129"/>
      <c r="L1022" s="241"/>
      <c r="M1022" s="101"/>
      <c r="N1022" s="232"/>
      <c r="O1022" s="205"/>
      <c r="P1022" s="106"/>
      <c r="Q1022" s="261"/>
      <c r="R1022" s="205"/>
    </row>
    <row r="1023" spans="1:19" ht="15.75" customHeight="1" x14ac:dyDescent="0.25">
      <c r="A1023" s="84">
        <v>3002</v>
      </c>
      <c r="B1023" s="87"/>
      <c r="C1023" s="87"/>
      <c r="D1023" s="87"/>
      <c r="E1023" s="87"/>
      <c r="F1023" s="87"/>
      <c r="G1023" s="87"/>
      <c r="H1023" s="87"/>
      <c r="I1023" s="87"/>
      <c r="J1023" s="87"/>
      <c r="K1023" s="129"/>
      <c r="L1023" s="241"/>
      <c r="M1023" s="101"/>
      <c r="N1023" s="232"/>
      <c r="O1023" s="205"/>
      <c r="P1023" s="106"/>
      <c r="Q1023" s="261"/>
      <c r="R1023" s="205"/>
    </row>
    <row r="1024" spans="1:19" ht="15.75" customHeight="1" x14ac:dyDescent="0.25">
      <c r="A1024" s="84">
        <v>3101</v>
      </c>
      <c r="B1024" s="87"/>
      <c r="C1024" s="87"/>
      <c r="D1024" s="87"/>
      <c r="E1024" s="87"/>
      <c r="F1024" s="87"/>
      <c r="G1024" s="87"/>
      <c r="H1024" s="87"/>
      <c r="I1024" s="87"/>
      <c r="J1024" s="87"/>
      <c r="K1024" s="129"/>
      <c r="L1024" s="241"/>
      <c r="M1024" s="101"/>
      <c r="N1024" s="232"/>
      <c r="O1024" s="101"/>
      <c r="P1024" s="232"/>
      <c r="Q1024" s="262"/>
      <c r="R1024" s="205"/>
    </row>
    <row r="1025" spans="1:18" ht="15.75" customHeight="1" x14ac:dyDescent="0.25">
      <c r="A1025" s="84">
        <v>3102</v>
      </c>
      <c r="B1025" s="87"/>
      <c r="C1025" s="87"/>
      <c r="D1025" s="87"/>
      <c r="E1025" s="87"/>
      <c r="F1025" s="87"/>
      <c r="G1025" s="87"/>
      <c r="H1025" s="87"/>
      <c r="I1025" s="87"/>
      <c r="J1025" s="87"/>
      <c r="K1025" s="129"/>
      <c r="L1025" s="241"/>
      <c r="M1025" s="101"/>
      <c r="N1025" s="232"/>
      <c r="O1025" s="111" t="s">
        <v>91</v>
      </c>
      <c r="P1025" s="164"/>
      <c r="Q1025" s="113"/>
      <c r="R1025" s="114" t="s">
        <v>19</v>
      </c>
    </row>
    <row r="1026" spans="1:18" ht="15.75" customHeight="1" x14ac:dyDescent="0.25">
      <c r="A1026" s="84">
        <v>3201</v>
      </c>
      <c r="B1026" s="87"/>
      <c r="C1026" s="87"/>
      <c r="D1026" s="87"/>
      <c r="E1026" s="87"/>
      <c r="F1026" s="87"/>
      <c r="G1026" s="87"/>
      <c r="H1026" s="87"/>
      <c r="I1026" s="87"/>
      <c r="J1026" s="87"/>
      <c r="K1026" s="129"/>
      <c r="L1026" s="241"/>
      <c r="M1026" s="101"/>
      <c r="N1026" s="232"/>
      <c r="O1026" s="115" t="s">
        <v>92</v>
      </c>
      <c r="P1026" s="165" t="str">
        <f>IF(P1025/B1012=0,"",P1025/B1012)</f>
        <v/>
      </c>
      <c r="Q1026" s="117" t="e">
        <f>IF(P1025/Q1025=0,"",P1025/Q1025)</f>
        <v>#DIV/0!</v>
      </c>
      <c r="R1026" s="118" t="s">
        <v>93</v>
      </c>
    </row>
    <row r="1027" spans="1:18" ht="15.75" customHeight="1" x14ac:dyDescent="0.25">
      <c r="A1027" s="84">
        <v>3202</v>
      </c>
      <c r="B1027" s="87"/>
      <c r="C1027" s="87"/>
      <c r="D1027" s="87"/>
      <c r="E1027" s="87"/>
      <c r="F1027" s="87"/>
      <c r="G1027" s="87"/>
      <c r="H1027" s="87"/>
      <c r="I1027" s="87"/>
      <c r="J1027" s="87"/>
      <c r="K1027" s="129"/>
      <c r="L1027" s="243"/>
      <c r="M1027" s="244"/>
      <c r="N1027" s="245"/>
      <c r="O1027" s="120"/>
      <c r="P1027" s="121"/>
      <c r="Q1027" s="121"/>
      <c r="R1027" s="122"/>
    </row>
    <row r="1028" spans="1:18" ht="18" customHeight="1" x14ac:dyDescent="0.25">
      <c r="A1028" s="46"/>
      <c r="B1028" s="296" t="s">
        <v>111</v>
      </c>
      <c r="C1028" s="296"/>
      <c r="D1028" s="296"/>
      <c r="E1028" s="296"/>
      <c r="F1028" s="296"/>
      <c r="G1028" s="296"/>
      <c r="H1028" s="296"/>
      <c r="I1028" s="296"/>
      <c r="J1028" s="296"/>
      <c r="K1028" s="123">
        <f>SUM(K1012:K1024)</f>
        <v>0</v>
      </c>
      <c r="L1028" s="124">
        <f>(SUM(K1019:K1020))/B1012</f>
        <v>0</v>
      </c>
      <c r="M1028" s="124" t="str">
        <f>IF(K1028=0,"",K1028/B1012)</f>
        <v/>
      </c>
      <c r="N1028" s="124" t="str">
        <f>IF(K1019=0,"",M1028-L1028)</f>
        <v/>
      </c>
      <c r="O1028" s="1"/>
      <c r="P1028" s="2"/>
      <c r="Q1028" s="36"/>
      <c r="R1028" s="1"/>
    </row>
    <row r="1029" spans="1:18" ht="12.75" customHeight="1" x14ac:dyDescent="0.2"/>
    <row r="1030" spans="1:18" ht="12.75" customHeight="1" x14ac:dyDescent="0.2"/>
    <row r="1031" spans="1:18" ht="12.75" customHeight="1" x14ac:dyDescent="0.2"/>
    <row r="1032" spans="1:18" ht="12.75" customHeight="1" x14ac:dyDescent="0.2"/>
    <row r="1033" spans="1:18" ht="12.75" customHeight="1" x14ac:dyDescent="0.2"/>
    <row r="1034" spans="1:18" ht="12.75" customHeight="1" x14ac:dyDescent="0.2"/>
    <row r="1035" spans="1:18" ht="12.75" customHeight="1" x14ac:dyDescent="0.2"/>
    <row r="1036" spans="1:18" ht="12.75" customHeight="1" x14ac:dyDescent="0.2"/>
    <row r="1037" spans="1:18" ht="12.75" customHeight="1" x14ac:dyDescent="0.2"/>
    <row r="1038" spans="1:18" ht="12.75" customHeight="1" x14ac:dyDescent="0.2"/>
    <row r="1039" spans="1:18" ht="12.75" customHeight="1" x14ac:dyDescent="0.2"/>
    <row r="1040" spans="1:18" ht="12.75" customHeight="1" x14ac:dyDescent="0.2"/>
    <row r="1041" ht="12.75" customHeight="1" x14ac:dyDescent="0.2"/>
    <row r="1042" ht="12.75" customHeight="1" x14ac:dyDescent="0.2"/>
    <row r="1043" ht="12.75" customHeight="1" x14ac:dyDescent="0.2"/>
    <row r="1044" ht="12.75" customHeight="1" x14ac:dyDescent="0.2"/>
    <row r="1045" ht="12.75" customHeight="1" x14ac:dyDescent="0.2"/>
    <row r="1046" ht="12.75" customHeight="1" x14ac:dyDescent="0.2"/>
    <row r="1047" ht="12.75" customHeight="1" x14ac:dyDescent="0.2"/>
    <row r="1048" ht="12.75" customHeight="1" x14ac:dyDescent="0.2"/>
    <row r="1049" ht="12.75" customHeight="1" x14ac:dyDescent="0.2"/>
    <row r="1050" ht="12.75" customHeight="1" x14ac:dyDescent="0.2"/>
    <row r="1051" ht="12.75" customHeight="1" x14ac:dyDescent="0.2"/>
    <row r="1052" ht="12.75" customHeight="1" x14ac:dyDescent="0.2"/>
    <row r="1053" ht="12.75" customHeight="1" x14ac:dyDescent="0.2"/>
    <row r="1054" ht="12.75" customHeight="1" x14ac:dyDescent="0.2"/>
    <row r="1055" ht="12.75" customHeight="1" x14ac:dyDescent="0.2"/>
    <row r="1056" ht="12.75" customHeight="1" x14ac:dyDescent="0.2"/>
    <row r="1057" ht="12.75" customHeight="1" x14ac:dyDescent="0.2"/>
    <row r="1058" ht="12.75" customHeight="1" x14ac:dyDescent="0.2"/>
    <row r="1059" ht="12.75" customHeight="1" x14ac:dyDescent="0.2"/>
    <row r="1060" ht="12.75" customHeight="1" x14ac:dyDescent="0.2"/>
    <row r="1061" ht="12.75" customHeight="1" x14ac:dyDescent="0.2"/>
    <row r="1062" ht="12.75" customHeight="1" x14ac:dyDescent="0.2"/>
    <row r="1063" ht="12.75" customHeight="1" x14ac:dyDescent="0.2"/>
    <row r="1064" ht="12.75" customHeight="1" x14ac:dyDescent="0.2"/>
    <row r="1065" ht="12.75" customHeight="1" x14ac:dyDescent="0.2"/>
    <row r="1066" ht="12.75" customHeight="1" x14ac:dyDescent="0.2"/>
    <row r="1067" ht="12.75" customHeight="1" x14ac:dyDescent="0.2"/>
    <row r="1068" ht="12.75" customHeight="1" x14ac:dyDescent="0.2"/>
    <row r="1069" ht="12.75" customHeight="1" x14ac:dyDescent="0.2"/>
    <row r="1070" ht="12.75" customHeight="1" x14ac:dyDescent="0.2"/>
    <row r="1071" ht="12.75" customHeight="1" x14ac:dyDescent="0.2"/>
    <row r="1072" ht="12.75" customHeight="1" x14ac:dyDescent="0.2"/>
    <row r="1073" ht="12.75" customHeight="1" x14ac:dyDescent="0.2"/>
    <row r="1074" ht="12.75" customHeight="1" x14ac:dyDescent="0.2"/>
    <row r="1075" ht="12.75" customHeight="1" x14ac:dyDescent="0.2"/>
    <row r="1076" ht="12.75" customHeight="1" x14ac:dyDescent="0.2"/>
    <row r="1077" ht="12.75" customHeight="1" x14ac:dyDescent="0.2"/>
    <row r="1078" ht="12.75" customHeight="1" x14ac:dyDescent="0.2"/>
    <row r="1079" ht="12.75" customHeight="1" x14ac:dyDescent="0.2"/>
    <row r="1080" ht="12.75" customHeight="1" x14ac:dyDescent="0.2"/>
    <row r="1081" ht="12.75" customHeight="1" x14ac:dyDescent="0.2"/>
    <row r="1082" ht="12.75" customHeight="1" x14ac:dyDescent="0.2"/>
    <row r="1083" ht="12.75" customHeight="1" x14ac:dyDescent="0.2"/>
    <row r="1084" ht="12.75" customHeight="1" x14ac:dyDescent="0.2"/>
    <row r="1085" ht="12.75" customHeight="1" x14ac:dyDescent="0.2"/>
    <row r="1086" ht="12.75" customHeight="1" x14ac:dyDescent="0.2"/>
    <row r="1087" ht="12.75" customHeight="1" x14ac:dyDescent="0.2"/>
    <row r="1088" ht="12.75" customHeight="1" x14ac:dyDescent="0.2"/>
    <row r="1089" ht="12.75" customHeight="1" x14ac:dyDescent="0.2"/>
    <row r="1090" ht="12.75" customHeight="1" x14ac:dyDescent="0.2"/>
    <row r="1091" ht="12.75" customHeight="1" x14ac:dyDescent="0.2"/>
    <row r="1092" ht="12.75" customHeight="1" x14ac:dyDescent="0.2"/>
    <row r="1093" ht="12.75" customHeight="1" x14ac:dyDescent="0.2"/>
    <row r="1094" ht="12.75" customHeight="1" x14ac:dyDescent="0.2"/>
    <row r="1095" ht="12.75" customHeight="1" x14ac:dyDescent="0.2"/>
    <row r="1096" ht="12.75" customHeight="1" x14ac:dyDescent="0.2"/>
    <row r="1097" ht="12.75" customHeight="1" x14ac:dyDescent="0.2"/>
    <row r="1098" ht="12.75" customHeight="1" x14ac:dyDescent="0.2"/>
    <row r="1099" ht="12.75" customHeight="1" x14ac:dyDescent="0.2"/>
    <row r="1100" ht="12.75" customHeight="1" x14ac:dyDescent="0.2"/>
    <row r="1101" ht="12.75" customHeight="1" x14ac:dyDescent="0.2"/>
    <row r="1102" ht="12.75" customHeight="1" x14ac:dyDescent="0.2"/>
    <row r="1103" ht="12.75" customHeight="1" x14ac:dyDescent="0.2"/>
    <row r="1104" ht="12.75" customHeight="1" x14ac:dyDescent="0.2"/>
    <row r="1105" ht="12.75" customHeight="1" x14ac:dyDescent="0.2"/>
    <row r="1106" ht="12.75" customHeight="1" x14ac:dyDescent="0.2"/>
    <row r="1107" ht="12.75" customHeight="1" x14ac:dyDescent="0.2"/>
    <row r="1108" ht="12.75" customHeight="1" x14ac:dyDescent="0.2"/>
    <row r="1109" ht="12.75" customHeight="1" x14ac:dyDescent="0.2"/>
    <row r="1110" ht="12.75" customHeight="1" x14ac:dyDescent="0.2"/>
    <row r="1111" ht="12.75" customHeight="1" x14ac:dyDescent="0.2"/>
    <row r="1112" ht="12.75" customHeight="1" x14ac:dyDescent="0.2"/>
    <row r="1113" ht="12.75" customHeight="1" x14ac:dyDescent="0.2"/>
    <row r="1114" ht="12.75" customHeight="1" x14ac:dyDescent="0.2"/>
    <row r="1115" ht="12.75" customHeight="1" x14ac:dyDescent="0.2"/>
    <row r="1116" ht="12.75" customHeight="1" x14ac:dyDescent="0.2"/>
    <row r="1117" ht="12.75" customHeight="1" x14ac:dyDescent="0.2"/>
    <row r="1118" ht="12.75" customHeight="1" x14ac:dyDescent="0.2"/>
    <row r="1119" ht="12.75" customHeight="1" x14ac:dyDescent="0.2"/>
    <row r="1120" ht="12.75" customHeight="1" x14ac:dyDescent="0.2"/>
    <row r="1121" ht="12.75" customHeight="1" x14ac:dyDescent="0.2"/>
    <row r="1122" ht="12.75" customHeight="1" x14ac:dyDescent="0.2"/>
    <row r="1123" ht="12.75" customHeight="1" x14ac:dyDescent="0.2"/>
    <row r="1124" ht="12.75" customHeight="1" x14ac:dyDescent="0.2"/>
    <row r="1125" ht="12.75" customHeight="1" x14ac:dyDescent="0.2"/>
    <row r="1126" ht="12.75" customHeight="1" x14ac:dyDescent="0.2"/>
    <row r="1127" ht="12.75" customHeight="1" x14ac:dyDescent="0.2"/>
    <row r="1128" ht="12.75" customHeight="1" x14ac:dyDescent="0.2"/>
    <row r="1129" ht="12.75" customHeight="1" x14ac:dyDescent="0.2"/>
    <row r="1130" ht="12.75" customHeight="1" x14ac:dyDescent="0.2"/>
    <row r="1131" ht="12.75" customHeight="1" x14ac:dyDescent="0.2"/>
    <row r="1132" ht="12.75" customHeight="1" x14ac:dyDescent="0.2"/>
    <row r="1133" ht="12.75" customHeight="1" x14ac:dyDescent="0.2"/>
    <row r="1134" ht="12.75" customHeight="1" x14ac:dyDescent="0.2"/>
    <row r="1135" ht="12.75" customHeight="1" x14ac:dyDescent="0.2"/>
    <row r="1136" ht="12.75" customHeight="1" x14ac:dyDescent="0.2"/>
    <row r="1137" ht="12.75" customHeight="1" x14ac:dyDescent="0.2"/>
    <row r="1138" ht="12.75" customHeight="1" x14ac:dyDescent="0.2"/>
    <row r="1139" ht="12.75" customHeight="1" x14ac:dyDescent="0.2"/>
    <row r="1140" ht="12.75" customHeight="1" x14ac:dyDescent="0.2"/>
    <row r="1141" ht="12.75" customHeight="1" x14ac:dyDescent="0.2"/>
    <row r="1142" ht="12.75" customHeight="1" x14ac:dyDescent="0.2"/>
    <row r="1143" ht="12.75" customHeight="1" x14ac:dyDescent="0.2"/>
    <row r="1144" ht="12.75" customHeight="1" x14ac:dyDescent="0.2"/>
    <row r="1145" ht="12.75" customHeight="1" x14ac:dyDescent="0.2"/>
    <row r="1146" ht="12.75" customHeight="1" x14ac:dyDescent="0.2"/>
    <row r="1147" ht="12.75" customHeight="1" x14ac:dyDescent="0.2"/>
    <row r="1148" ht="12.75" customHeight="1" x14ac:dyDescent="0.2"/>
    <row r="1149" ht="12.75" customHeight="1" x14ac:dyDescent="0.2"/>
    <row r="1150" ht="12.75" customHeight="1" x14ac:dyDescent="0.2"/>
    <row r="1151" ht="12.75" customHeight="1" x14ac:dyDescent="0.2"/>
    <row r="1152" ht="12.75" customHeight="1" x14ac:dyDescent="0.2"/>
    <row r="1153" ht="12.75" customHeight="1" x14ac:dyDescent="0.2"/>
    <row r="1154" ht="12.75" customHeight="1" x14ac:dyDescent="0.2"/>
    <row r="1155" ht="12.75" customHeight="1" x14ac:dyDescent="0.2"/>
    <row r="1156" ht="12.75" customHeight="1" x14ac:dyDescent="0.2"/>
    <row r="1157" ht="12.75" customHeight="1" x14ac:dyDescent="0.2"/>
    <row r="1158" ht="12.75" customHeight="1" x14ac:dyDescent="0.2"/>
    <row r="1159" ht="12.75" customHeight="1" x14ac:dyDescent="0.2"/>
    <row r="1160" ht="12.75" customHeight="1" x14ac:dyDescent="0.2"/>
    <row r="1161" ht="12.75" customHeight="1" x14ac:dyDescent="0.2"/>
    <row r="1162" ht="12.75" customHeight="1" x14ac:dyDescent="0.2"/>
    <row r="1163" ht="12.75" customHeight="1" x14ac:dyDescent="0.2"/>
    <row r="1164" ht="12.75" customHeight="1" x14ac:dyDescent="0.2"/>
    <row r="1165" ht="12.75" customHeight="1" x14ac:dyDescent="0.2"/>
    <row r="1166" ht="12.75" customHeight="1" x14ac:dyDescent="0.2"/>
    <row r="1167" ht="12.75" customHeight="1" x14ac:dyDescent="0.2"/>
    <row r="1168" ht="12.75" customHeight="1" x14ac:dyDescent="0.2"/>
    <row r="1169" ht="12.75" customHeight="1" x14ac:dyDescent="0.2"/>
    <row r="1170" ht="12.75" customHeight="1" x14ac:dyDescent="0.2"/>
    <row r="1171" ht="12.75" customHeight="1" x14ac:dyDescent="0.2"/>
    <row r="1172" ht="12.75" customHeight="1" x14ac:dyDescent="0.2"/>
    <row r="1173" ht="12.75" customHeight="1" x14ac:dyDescent="0.2"/>
    <row r="1174" ht="12.75" customHeight="1" x14ac:dyDescent="0.2"/>
    <row r="1175" ht="12.75" customHeight="1" x14ac:dyDescent="0.2"/>
    <row r="1176" ht="12.75" customHeight="1" x14ac:dyDescent="0.2"/>
    <row r="1177" ht="12.75" customHeight="1" x14ac:dyDescent="0.2"/>
    <row r="1178" ht="12.75" customHeight="1" x14ac:dyDescent="0.2"/>
    <row r="1179" ht="12.75" customHeight="1" x14ac:dyDescent="0.2"/>
    <row r="1180" ht="12.75" customHeight="1" x14ac:dyDescent="0.2"/>
    <row r="1181" ht="12.75" customHeight="1" x14ac:dyDescent="0.2"/>
    <row r="1182" ht="12.75" customHeight="1" x14ac:dyDescent="0.2"/>
    <row r="1183" ht="12.75" customHeight="1" x14ac:dyDescent="0.2"/>
    <row r="1184" ht="12.75" customHeight="1" x14ac:dyDescent="0.2"/>
    <row r="1185" ht="12.75" customHeight="1" x14ac:dyDescent="0.2"/>
    <row r="1186" ht="12.75" customHeight="1" x14ac:dyDescent="0.2"/>
    <row r="1187" ht="12.75" customHeight="1" x14ac:dyDescent="0.2"/>
    <row r="1188" ht="12.75" customHeight="1" x14ac:dyDescent="0.2"/>
    <row r="1189" ht="12.75" customHeight="1" x14ac:dyDescent="0.2"/>
    <row r="1190" ht="12.75" customHeight="1" x14ac:dyDescent="0.2"/>
    <row r="1191" ht="12.75" customHeight="1" x14ac:dyDescent="0.2"/>
    <row r="1192" ht="12.75" customHeight="1" x14ac:dyDescent="0.2"/>
    <row r="1193" ht="12.75" customHeight="1" x14ac:dyDescent="0.2"/>
    <row r="1194" ht="12.75" customHeight="1" x14ac:dyDescent="0.2"/>
    <row r="1195" ht="12.75" customHeight="1" x14ac:dyDescent="0.2"/>
    <row r="1196" ht="12.75" customHeight="1" x14ac:dyDescent="0.2"/>
    <row r="1197" ht="12.75" customHeight="1" x14ac:dyDescent="0.2"/>
    <row r="1198" ht="12.75" customHeight="1" x14ac:dyDescent="0.2"/>
    <row r="1199" ht="12.75" customHeight="1" x14ac:dyDescent="0.2"/>
    <row r="1200" ht="12.75" customHeight="1" x14ac:dyDescent="0.2"/>
    <row r="1201" ht="12.75" customHeight="1" x14ac:dyDescent="0.2"/>
    <row r="1202" ht="12.75" customHeight="1" x14ac:dyDescent="0.2"/>
    <row r="1203" ht="12.75" customHeight="1" x14ac:dyDescent="0.2"/>
    <row r="1204" ht="12.75" customHeight="1" x14ac:dyDescent="0.2"/>
    <row r="1205" ht="12.75" customHeight="1" x14ac:dyDescent="0.2"/>
    <row r="1206" ht="12.75" customHeight="1" x14ac:dyDescent="0.2"/>
    <row r="1207" ht="12.75" customHeight="1" x14ac:dyDescent="0.2"/>
    <row r="1208" ht="12.75" customHeight="1" x14ac:dyDescent="0.2"/>
    <row r="1209" ht="12.75" customHeight="1" x14ac:dyDescent="0.2"/>
    <row r="1210" ht="12.75" customHeight="1" x14ac:dyDescent="0.2"/>
    <row r="1211" ht="12.75" customHeight="1" x14ac:dyDescent="0.2"/>
    <row r="1212" ht="12.75" customHeight="1" x14ac:dyDescent="0.2"/>
    <row r="1213" ht="12.75" customHeight="1" x14ac:dyDescent="0.2"/>
    <row r="1214" ht="12.75" customHeight="1" x14ac:dyDescent="0.2"/>
    <row r="1215" ht="12.75" customHeight="1" x14ac:dyDescent="0.2"/>
    <row r="1216" ht="12.75" customHeight="1" x14ac:dyDescent="0.2"/>
    <row r="1217" ht="12.75" customHeight="1" x14ac:dyDescent="0.2"/>
    <row r="1218" ht="12.75" customHeight="1" x14ac:dyDescent="0.2"/>
    <row r="1219" ht="12.75" customHeight="1" x14ac:dyDescent="0.2"/>
    <row r="1220" ht="12.75" customHeight="1" x14ac:dyDescent="0.2"/>
    <row r="1221" ht="12.75" customHeight="1" x14ac:dyDescent="0.2"/>
    <row r="1222" ht="12.75" customHeight="1" x14ac:dyDescent="0.2"/>
    <row r="1223" ht="12.75" customHeight="1" x14ac:dyDescent="0.2"/>
    <row r="1224" ht="12.75" customHeight="1" x14ac:dyDescent="0.2"/>
    <row r="1225" ht="12.75" customHeight="1" x14ac:dyDescent="0.2"/>
    <row r="1226" ht="12.75" customHeight="1" x14ac:dyDescent="0.2"/>
    <row r="1227" ht="12.75" customHeight="1" x14ac:dyDescent="0.2"/>
    <row r="1228" ht="12.75" customHeight="1" x14ac:dyDescent="0.2"/>
    <row r="1229" ht="12.75" customHeight="1" x14ac:dyDescent="0.2"/>
    <row r="1230" ht="12.75" customHeight="1" x14ac:dyDescent="0.2"/>
    <row r="1231" ht="12.75" customHeight="1" x14ac:dyDescent="0.2"/>
    <row r="1232" ht="12.75" customHeight="1" x14ac:dyDescent="0.2"/>
    <row r="1233" ht="12.75" customHeight="1" x14ac:dyDescent="0.2"/>
    <row r="1234" ht="12.75" customHeight="1" x14ac:dyDescent="0.2"/>
    <row r="1235" ht="12.75" customHeight="1" x14ac:dyDescent="0.2"/>
    <row r="1236" ht="12.75" customHeight="1" x14ac:dyDescent="0.2"/>
    <row r="1237" ht="12.75" customHeight="1" x14ac:dyDescent="0.2"/>
    <row r="1238" ht="12.75" customHeight="1" x14ac:dyDescent="0.2"/>
    <row r="1239" ht="12.75" customHeight="1" x14ac:dyDescent="0.2"/>
    <row r="1240" ht="12.75" customHeight="1" x14ac:dyDescent="0.2"/>
    <row r="1241" ht="12.75" customHeight="1" x14ac:dyDescent="0.2"/>
    <row r="1242" ht="12.75" customHeight="1" x14ac:dyDescent="0.2"/>
    <row r="1243" ht="12.75" customHeight="1" x14ac:dyDescent="0.2"/>
    <row r="1244" ht="12.75" customHeight="1" x14ac:dyDescent="0.2"/>
    <row r="1245" ht="12.75" customHeight="1" x14ac:dyDescent="0.2"/>
    <row r="1246" ht="12.75" customHeight="1" x14ac:dyDescent="0.2"/>
    <row r="1247" ht="12.75" customHeight="1" x14ac:dyDescent="0.2"/>
    <row r="1248" ht="12.75" customHeight="1" x14ac:dyDescent="0.2"/>
    <row r="1249" ht="12.75" customHeight="1" x14ac:dyDescent="0.2"/>
    <row r="1250" ht="12.75" customHeight="1" x14ac:dyDescent="0.2"/>
    <row r="1251" ht="12.75" customHeight="1" x14ac:dyDescent="0.2"/>
    <row r="1252" ht="12.75" customHeight="1" x14ac:dyDescent="0.2"/>
    <row r="1253" ht="12.75" customHeight="1" x14ac:dyDescent="0.2"/>
    <row r="1254" ht="12.75" customHeight="1" x14ac:dyDescent="0.2"/>
    <row r="1255" ht="12.75" customHeight="1" x14ac:dyDescent="0.2"/>
    <row r="1256" ht="12.75" customHeight="1" x14ac:dyDescent="0.2"/>
    <row r="1257" ht="12.75" customHeight="1" x14ac:dyDescent="0.2"/>
    <row r="1258" ht="12.75" customHeight="1" x14ac:dyDescent="0.2"/>
    <row r="1259" ht="12.75" customHeight="1" x14ac:dyDescent="0.2"/>
    <row r="1260" ht="12.75" customHeight="1" x14ac:dyDescent="0.2"/>
    <row r="1261" ht="12.75" customHeight="1" x14ac:dyDescent="0.2"/>
    <row r="1262" ht="12.75" customHeight="1" x14ac:dyDescent="0.2"/>
    <row r="1263" ht="12.75" customHeight="1" x14ac:dyDescent="0.2"/>
    <row r="1264" ht="12.75" customHeight="1" x14ac:dyDescent="0.2"/>
    <row r="1265" ht="12.75" customHeight="1" x14ac:dyDescent="0.2"/>
    <row r="1266" ht="12.75" customHeight="1" x14ac:dyDescent="0.2"/>
    <row r="1267" ht="12.75" customHeight="1" x14ac:dyDescent="0.2"/>
    <row r="1268" ht="12.75" customHeight="1" x14ac:dyDescent="0.2"/>
    <row r="1269" ht="12.75" customHeight="1" x14ac:dyDescent="0.2"/>
    <row r="1270" ht="12.75" customHeight="1" x14ac:dyDescent="0.2"/>
    <row r="1271" ht="12.75" customHeight="1" x14ac:dyDescent="0.2"/>
    <row r="1272" ht="12.75" customHeight="1" x14ac:dyDescent="0.2"/>
    <row r="1273" ht="12.75" customHeight="1" x14ac:dyDescent="0.2"/>
    <row r="1274" ht="12.75" customHeight="1" x14ac:dyDescent="0.2"/>
    <row r="1275" ht="12.75" customHeight="1" x14ac:dyDescent="0.2"/>
    <row r="1276" ht="12.75" customHeight="1" x14ac:dyDescent="0.2"/>
    <row r="1277" ht="12.75" customHeight="1" x14ac:dyDescent="0.2"/>
    <row r="1278" ht="12.75" customHeight="1" x14ac:dyDescent="0.2"/>
    <row r="1279" ht="12.75" customHeight="1" x14ac:dyDescent="0.2"/>
    <row r="1280" ht="12.75" customHeight="1" x14ac:dyDescent="0.2"/>
    <row r="1281" ht="12.75" customHeight="1" x14ac:dyDescent="0.2"/>
    <row r="1282" ht="12.75" customHeight="1" x14ac:dyDescent="0.2"/>
    <row r="1283" ht="12.75" customHeight="1" x14ac:dyDescent="0.2"/>
    <row r="1284" ht="12.75" customHeight="1" x14ac:dyDescent="0.2"/>
    <row r="1285" ht="12.75" customHeight="1" x14ac:dyDescent="0.2"/>
    <row r="1286" ht="12.75" customHeight="1" x14ac:dyDescent="0.2"/>
    <row r="1287" ht="12.75" customHeight="1" x14ac:dyDescent="0.2"/>
    <row r="1288" ht="12.75" customHeight="1" x14ac:dyDescent="0.2"/>
    <row r="1289" ht="12.75" customHeight="1" x14ac:dyDescent="0.2"/>
    <row r="1290" ht="12.75" customHeight="1" x14ac:dyDescent="0.2"/>
    <row r="1291" ht="12.75" customHeight="1" x14ac:dyDescent="0.2"/>
    <row r="1292" ht="12.75" customHeight="1" x14ac:dyDescent="0.2"/>
    <row r="1293" ht="12.75" customHeight="1" x14ac:dyDescent="0.2"/>
    <row r="1294" ht="12.75" customHeight="1" x14ac:dyDescent="0.2"/>
    <row r="1295" ht="12.75" customHeight="1" x14ac:dyDescent="0.2"/>
    <row r="1296" ht="12.75" customHeight="1" x14ac:dyDescent="0.2"/>
    <row r="1297" ht="12.75" customHeight="1" x14ac:dyDescent="0.2"/>
    <row r="1298" ht="12.75" customHeight="1" x14ac:dyDescent="0.2"/>
    <row r="1299" ht="12.75" customHeight="1" x14ac:dyDescent="0.2"/>
    <row r="1300" ht="12.75" customHeight="1" x14ac:dyDescent="0.2"/>
    <row r="1301" ht="12.75" customHeight="1" x14ac:dyDescent="0.2"/>
    <row r="1302" ht="12.75" customHeight="1" x14ac:dyDescent="0.2"/>
    <row r="1303" ht="12.75" customHeight="1" x14ac:dyDescent="0.2"/>
    <row r="1304" ht="12.75" customHeight="1" x14ac:dyDescent="0.2"/>
    <row r="1305" ht="12.75" customHeight="1" x14ac:dyDescent="0.2"/>
    <row r="1306" ht="12.75" customHeight="1" x14ac:dyDescent="0.2"/>
    <row r="1307" ht="12.75" customHeight="1" x14ac:dyDescent="0.2"/>
    <row r="1308" ht="12.75" customHeight="1" x14ac:dyDescent="0.2"/>
    <row r="1309" ht="12.75" customHeight="1" x14ac:dyDescent="0.2"/>
    <row r="1310" ht="12.75" customHeight="1" x14ac:dyDescent="0.2"/>
    <row r="1311" ht="12.75" customHeight="1" x14ac:dyDescent="0.2"/>
    <row r="1312" ht="12.75" customHeight="1" x14ac:dyDescent="0.2"/>
    <row r="1313" ht="12.75" customHeight="1" x14ac:dyDescent="0.2"/>
    <row r="1314" ht="12.75" customHeight="1" x14ac:dyDescent="0.2"/>
    <row r="1315" ht="12.75" customHeight="1" x14ac:dyDescent="0.2"/>
    <row r="1316" ht="12.75" customHeight="1" x14ac:dyDescent="0.2"/>
    <row r="1317" ht="12.75" customHeight="1" x14ac:dyDescent="0.2"/>
    <row r="1318" ht="12.75" customHeight="1" x14ac:dyDescent="0.2"/>
    <row r="1319" ht="12.75" customHeight="1" x14ac:dyDescent="0.2"/>
    <row r="1320" ht="12.75" customHeight="1" x14ac:dyDescent="0.2"/>
    <row r="1321" ht="12.75" customHeight="1" x14ac:dyDescent="0.2"/>
    <row r="1322" ht="12.75" customHeight="1" x14ac:dyDescent="0.2"/>
    <row r="1323" ht="12.75" customHeight="1" x14ac:dyDescent="0.2"/>
    <row r="1324" ht="12.75" customHeight="1" x14ac:dyDescent="0.2"/>
    <row r="1325" ht="12.75" customHeight="1" x14ac:dyDescent="0.2"/>
    <row r="1326" ht="12.75" customHeight="1" x14ac:dyDescent="0.2"/>
    <row r="1327" ht="12.75" customHeight="1" x14ac:dyDescent="0.2"/>
    <row r="1328" ht="12.75" customHeight="1" x14ac:dyDescent="0.2"/>
    <row r="1329" ht="12.75" customHeight="1" x14ac:dyDescent="0.2"/>
    <row r="1330" ht="12.75" customHeight="1" x14ac:dyDescent="0.2"/>
    <row r="1331" ht="12.75" customHeight="1" x14ac:dyDescent="0.2"/>
    <row r="1332" ht="12.75" customHeight="1" x14ac:dyDescent="0.2"/>
    <row r="1333" ht="12.75" customHeight="1" x14ac:dyDescent="0.2"/>
    <row r="1334" ht="12.75" customHeight="1" x14ac:dyDescent="0.2"/>
    <row r="1335" ht="12.75" customHeight="1" x14ac:dyDescent="0.2"/>
    <row r="1336" ht="12.75" customHeight="1" x14ac:dyDescent="0.2"/>
    <row r="1337" ht="12.75" customHeight="1" x14ac:dyDescent="0.2"/>
    <row r="1338" ht="12.75" customHeight="1" x14ac:dyDescent="0.2"/>
    <row r="1339" ht="12.75" customHeight="1" x14ac:dyDescent="0.2"/>
    <row r="1340" ht="12.75" customHeight="1" x14ac:dyDescent="0.2"/>
    <row r="1341" ht="12.75" customHeight="1" x14ac:dyDescent="0.2"/>
    <row r="1342" ht="12.75" customHeight="1" x14ac:dyDescent="0.2"/>
    <row r="1343" ht="12.75" customHeight="1" x14ac:dyDescent="0.2"/>
    <row r="1344" ht="12.75" customHeight="1" x14ac:dyDescent="0.2"/>
    <row r="1345" ht="12.75" customHeight="1" x14ac:dyDescent="0.2"/>
    <row r="1346" ht="12.75" customHeight="1" x14ac:dyDescent="0.2"/>
    <row r="1347" ht="12.75" customHeight="1" x14ac:dyDescent="0.2"/>
    <row r="1348" ht="12.75" customHeight="1" x14ac:dyDescent="0.2"/>
    <row r="1349" ht="12.75" customHeight="1" x14ac:dyDescent="0.2"/>
    <row r="1350" ht="12.75" customHeight="1" x14ac:dyDescent="0.2"/>
    <row r="1351" ht="12.75" customHeight="1" x14ac:dyDescent="0.2"/>
    <row r="1352" ht="12.75" customHeight="1" x14ac:dyDescent="0.2"/>
    <row r="1353" ht="12.75" customHeight="1" x14ac:dyDescent="0.2"/>
    <row r="1354" ht="12.75" customHeight="1" x14ac:dyDescent="0.2"/>
    <row r="1355" ht="12.75" customHeight="1" x14ac:dyDescent="0.2"/>
    <row r="1356" ht="12.75" customHeight="1" x14ac:dyDescent="0.2"/>
    <row r="1357" ht="12.75" customHeight="1" x14ac:dyDescent="0.2"/>
    <row r="1358" ht="12.75" customHeight="1" x14ac:dyDescent="0.2"/>
    <row r="1359" ht="12.75" customHeight="1" x14ac:dyDescent="0.2"/>
    <row r="1360" ht="12.75" customHeight="1" x14ac:dyDescent="0.2"/>
    <row r="1361" ht="12.75" customHeight="1" x14ac:dyDescent="0.2"/>
    <row r="1362" ht="12.75" customHeight="1" x14ac:dyDescent="0.2"/>
    <row r="1363" ht="12.75" customHeight="1" x14ac:dyDescent="0.2"/>
    <row r="1364" ht="12.75" customHeight="1" x14ac:dyDescent="0.2"/>
    <row r="1365" ht="12.75" customHeight="1" x14ac:dyDescent="0.2"/>
    <row r="1366" ht="12.75" customHeight="1" x14ac:dyDescent="0.2"/>
    <row r="1367" ht="12.75" customHeight="1" x14ac:dyDescent="0.2"/>
    <row r="1368" ht="12.75" customHeight="1" x14ac:dyDescent="0.2"/>
    <row r="1369" ht="12.75" customHeight="1" x14ac:dyDescent="0.2"/>
    <row r="1370" ht="12.75" customHeight="1" x14ac:dyDescent="0.2"/>
    <row r="1371" ht="12.75" customHeight="1" x14ac:dyDescent="0.2"/>
    <row r="1372" ht="12.75" customHeight="1" x14ac:dyDescent="0.2"/>
    <row r="1373" ht="12.75" customHeight="1" x14ac:dyDescent="0.2"/>
    <row r="1374" ht="12.75" customHeight="1" x14ac:dyDescent="0.2"/>
    <row r="1375" ht="12.75" customHeight="1" x14ac:dyDescent="0.2"/>
    <row r="1376" ht="12.75" customHeight="1" x14ac:dyDescent="0.2"/>
    <row r="1377" ht="12.75" customHeight="1" x14ac:dyDescent="0.2"/>
    <row r="1378" ht="12.75" customHeight="1" x14ac:dyDescent="0.2"/>
    <row r="1379" ht="12.75" customHeight="1" x14ac:dyDescent="0.2"/>
    <row r="1380" ht="12.75" customHeight="1" x14ac:dyDescent="0.2"/>
    <row r="1381" ht="12.75" customHeight="1" x14ac:dyDescent="0.2"/>
    <row r="1382" ht="12.75" customHeight="1" x14ac:dyDescent="0.2"/>
    <row r="1383" ht="12.75" customHeight="1" x14ac:dyDescent="0.2"/>
    <row r="1384" ht="12.75" customHeight="1" x14ac:dyDescent="0.2"/>
    <row r="1385" ht="12.75" customHeight="1" x14ac:dyDescent="0.2"/>
    <row r="1386" ht="12.75" customHeight="1" x14ac:dyDescent="0.2"/>
    <row r="1387" ht="12.75" customHeight="1" x14ac:dyDescent="0.2"/>
    <row r="1388" ht="12.75" customHeight="1" x14ac:dyDescent="0.2"/>
    <row r="1389" ht="12.75" customHeight="1" x14ac:dyDescent="0.2"/>
    <row r="1390" ht="12.75" customHeight="1" x14ac:dyDescent="0.2"/>
    <row r="1391" ht="12.75" customHeight="1" x14ac:dyDescent="0.2"/>
    <row r="1392" ht="12.75" customHeight="1" x14ac:dyDescent="0.2"/>
    <row r="1393" ht="12.75" customHeight="1" x14ac:dyDescent="0.2"/>
    <row r="1394" ht="12.75" customHeight="1" x14ac:dyDescent="0.2"/>
    <row r="1395" ht="12.75" customHeight="1" x14ac:dyDescent="0.2"/>
    <row r="1396" ht="12.75" customHeight="1" x14ac:dyDescent="0.2"/>
    <row r="1397" ht="12.75" customHeight="1" x14ac:dyDescent="0.2"/>
    <row r="1398" ht="12.75" customHeight="1" x14ac:dyDescent="0.2"/>
    <row r="1399" ht="12.75" customHeight="1" x14ac:dyDescent="0.2"/>
    <row r="1400" ht="12.75" customHeight="1" x14ac:dyDescent="0.2"/>
    <row r="1401" ht="12.75" customHeight="1" x14ac:dyDescent="0.2"/>
    <row r="1402" ht="12.75" customHeight="1" x14ac:dyDescent="0.2"/>
    <row r="1403" ht="12.75" customHeight="1" x14ac:dyDescent="0.2"/>
    <row r="1404" ht="12.75" customHeight="1" x14ac:dyDescent="0.2"/>
    <row r="1405" ht="12.75" customHeight="1" x14ac:dyDescent="0.2"/>
    <row r="1406" ht="12.75" customHeight="1" x14ac:dyDescent="0.2"/>
    <row r="1407" ht="12.75" customHeight="1" x14ac:dyDescent="0.2"/>
    <row r="1408" ht="12.75" customHeight="1" x14ac:dyDescent="0.2"/>
    <row r="1409" ht="12.75" customHeight="1" x14ac:dyDescent="0.2"/>
    <row r="1410" ht="12.75" customHeight="1" x14ac:dyDescent="0.2"/>
    <row r="1411" ht="12.75" customHeight="1" x14ac:dyDescent="0.2"/>
    <row r="1412" ht="12.75" customHeight="1" x14ac:dyDescent="0.2"/>
    <row r="1413" ht="12.75" customHeight="1" x14ac:dyDescent="0.2"/>
    <row r="1414" ht="12.75" customHeight="1" x14ac:dyDescent="0.2"/>
    <row r="1415" ht="12.75" customHeight="1" x14ac:dyDescent="0.2"/>
    <row r="1416" ht="12.75" customHeight="1" x14ac:dyDescent="0.2"/>
    <row r="1417" ht="12.75" customHeight="1" x14ac:dyDescent="0.2"/>
    <row r="1418" ht="12.75" customHeight="1" x14ac:dyDescent="0.2"/>
    <row r="1419" ht="12.75" customHeight="1" x14ac:dyDescent="0.2"/>
    <row r="1420" ht="12.75" customHeight="1" x14ac:dyDescent="0.2"/>
    <row r="1421" ht="12.75" customHeight="1" x14ac:dyDescent="0.2"/>
    <row r="1422" ht="12.75" customHeight="1" x14ac:dyDescent="0.2"/>
    <row r="1423" ht="12.75" customHeight="1" x14ac:dyDescent="0.2"/>
    <row r="1424" ht="12.75" customHeight="1" x14ac:dyDescent="0.2"/>
    <row r="1425" ht="12.75" customHeight="1" x14ac:dyDescent="0.2"/>
    <row r="1426" ht="12.75" customHeight="1" x14ac:dyDescent="0.2"/>
    <row r="1427" ht="12.75" customHeight="1" x14ac:dyDescent="0.2"/>
    <row r="1428" ht="12.75" customHeight="1" x14ac:dyDescent="0.2"/>
    <row r="1429" ht="12.75" customHeight="1" x14ac:dyDescent="0.2"/>
    <row r="1430" ht="12.75" customHeight="1" x14ac:dyDescent="0.2"/>
    <row r="1431" ht="12.75" customHeight="1" x14ac:dyDescent="0.2"/>
    <row r="1432" ht="12.75" customHeight="1" x14ac:dyDescent="0.2"/>
    <row r="1433" ht="12.75" customHeight="1" x14ac:dyDescent="0.2"/>
    <row r="1434" ht="12.75" customHeight="1" x14ac:dyDescent="0.2"/>
    <row r="1435" ht="12.75" customHeight="1" x14ac:dyDescent="0.2"/>
    <row r="1436" ht="12.75" customHeight="1" x14ac:dyDescent="0.2"/>
    <row r="1437" ht="12.75" customHeight="1" x14ac:dyDescent="0.2"/>
    <row r="1438" ht="12.75" customHeight="1" x14ac:dyDescent="0.2"/>
    <row r="1439" ht="12.75" customHeight="1" x14ac:dyDescent="0.2"/>
    <row r="1440" ht="12.75" customHeight="1" x14ac:dyDescent="0.2"/>
    <row r="1441" ht="12.75" customHeight="1" x14ac:dyDescent="0.2"/>
    <row r="1442" ht="12.75" customHeight="1" x14ac:dyDescent="0.2"/>
    <row r="1443" ht="12.75" customHeight="1" x14ac:dyDescent="0.2"/>
    <row r="1444" ht="12.75" customHeight="1" x14ac:dyDescent="0.2"/>
    <row r="1445" ht="12.75" customHeight="1" x14ac:dyDescent="0.2"/>
    <row r="1446" ht="12.75" customHeight="1" x14ac:dyDescent="0.2"/>
    <row r="1447" ht="12.75" customHeight="1" x14ac:dyDescent="0.2"/>
    <row r="1448" ht="12.75" customHeight="1" x14ac:dyDescent="0.2"/>
    <row r="1449" ht="12.75" customHeight="1" x14ac:dyDescent="0.2"/>
    <row r="1450" ht="12.75" customHeight="1" x14ac:dyDescent="0.2"/>
    <row r="1451" ht="12.75" customHeight="1" x14ac:dyDescent="0.2"/>
    <row r="1452" ht="12.75" customHeight="1" x14ac:dyDescent="0.2"/>
    <row r="1453" ht="12.75" customHeight="1" x14ac:dyDescent="0.2"/>
    <row r="1454" ht="12.75" customHeight="1" x14ac:dyDescent="0.2"/>
    <row r="1455" ht="12.75" customHeight="1" x14ac:dyDescent="0.2"/>
    <row r="1456" ht="12.75" customHeight="1" x14ac:dyDescent="0.2"/>
    <row r="1457" ht="12.75" customHeight="1" x14ac:dyDescent="0.2"/>
    <row r="1458" ht="12.75" customHeight="1" x14ac:dyDescent="0.2"/>
    <row r="1459" ht="12.75" customHeight="1" x14ac:dyDescent="0.2"/>
    <row r="1460" ht="12.75" customHeight="1" x14ac:dyDescent="0.2"/>
    <row r="1461" ht="12.75" customHeight="1" x14ac:dyDescent="0.2"/>
    <row r="1462" ht="12.75" customHeight="1" x14ac:dyDescent="0.2"/>
    <row r="1463" ht="12.75" customHeight="1" x14ac:dyDescent="0.2"/>
    <row r="1464" ht="12.75" customHeight="1" x14ac:dyDescent="0.2"/>
    <row r="1465" ht="12.75" customHeight="1" x14ac:dyDescent="0.2"/>
    <row r="1466" ht="12.75" customHeight="1" x14ac:dyDescent="0.2"/>
    <row r="1467" ht="12.75" customHeight="1" x14ac:dyDescent="0.2"/>
    <row r="1468" ht="12.75" customHeight="1" x14ac:dyDescent="0.2"/>
    <row r="1469" ht="12.75" customHeight="1" x14ac:dyDescent="0.2"/>
    <row r="1470" ht="12.75" customHeight="1" x14ac:dyDescent="0.2"/>
    <row r="1471" ht="12.75" customHeight="1" x14ac:dyDescent="0.2"/>
    <row r="1472" ht="12.75" customHeight="1" x14ac:dyDescent="0.2"/>
    <row r="1473" ht="12.75" customHeight="1" x14ac:dyDescent="0.2"/>
    <row r="1474" ht="12.75" customHeight="1" x14ac:dyDescent="0.2"/>
    <row r="1475" ht="12.75" customHeight="1" x14ac:dyDescent="0.2"/>
    <row r="1476" ht="12.75" customHeight="1" x14ac:dyDescent="0.2"/>
    <row r="1477" ht="12.75" customHeight="1" x14ac:dyDescent="0.2"/>
    <row r="1478" ht="12.75" customHeight="1" x14ac:dyDescent="0.2"/>
    <row r="1479" ht="12.75" customHeight="1" x14ac:dyDescent="0.2"/>
    <row r="1480" ht="12.75" customHeight="1" x14ac:dyDescent="0.2"/>
    <row r="1481" ht="12.75" customHeight="1" x14ac:dyDescent="0.2"/>
    <row r="1482" ht="12.75" customHeight="1" x14ac:dyDescent="0.2"/>
    <row r="1483" ht="12.75" customHeight="1" x14ac:dyDescent="0.2"/>
    <row r="1484" ht="12.75" customHeight="1" x14ac:dyDescent="0.2"/>
    <row r="1485" ht="12.75" customHeight="1" x14ac:dyDescent="0.2"/>
    <row r="1486" ht="12.75" customHeight="1" x14ac:dyDescent="0.2"/>
    <row r="1487" ht="12.75" customHeight="1" x14ac:dyDescent="0.2"/>
    <row r="1488" ht="12.75" customHeight="1" x14ac:dyDescent="0.2"/>
    <row r="1489" ht="12.75" customHeight="1" x14ac:dyDescent="0.2"/>
    <row r="1490" ht="12.75" customHeight="1" x14ac:dyDescent="0.2"/>
    <row r="1491" ht="12.75" customHeight="1" x14ac:dyDescent="0.2"/>
    <row r="1492" ht="12.75" customHeight="1" x14ac:dyDescent="0.2"/>
    <row r="1493" ht="12.75" customHeight="1" x14ac:dyDescent="0.2"/>
    <row r="1494" ht="12.75" customHeight="1" x14ac:dyDescent="0.2"/>
    <row r="1495" ht="12.75" customHeight="1" x14ac:dyDescent="0.2"/>
    <row r="1496" ht="12.75" customHeight="1" x14ac:dyDescent="0.2"/>
    <row r="1497" ht="12.75" customHeight="1" x14ac:dyDescent="0.2"/>
    <row r="1498" ht="12.75" customHeight="1" x14ac:dyDescent="0.2"/>
    <row r="1499" ht="12.75" customHeight="1" x14ac:dyDescent="0.2"/>
    <row r="1500" ht="12.75" customHeight="1" x14ac:dyDescent="0.2"/>
    <row r="1501" ht="12.75" customHeight="1" x14ac:dyDescent="0.2"/>
    <row r="1502" ht="12.75" customHeight="1" x14ac:dyDescent="0.2"/>
    <row r="1503" ht="12.75" customHeight="1" x14ac:dyDescent="0.2"/>
    <row r="1504" ht="12.75" customHeight="1" x14ac:dyDescent="0.2"/>
    <row r="1505" ht="12.75" customHeight="1" x14ac:dyDescent="0.2"/>
    <row r="1506" ht="12.75" customHeight="1" x14ac:dyDescent="0.2"/>
    <row r="1507" ht="12.75" customHeight="1" x14ac:dyDescent="0.2"/>
    <row r="1508" ht="12.75" customHeight="1" x14ac:dyDescent="0.2"/>
    <row r="1509" ht="12.75" customHeight="1" x14ac:dyDescent="0.2"/>
    <row r="1510" ht="12.75" customHeight="1" x14ac:dyDescent="0.2"/>
    <row r="1511" ht="12.75" customHeight="1" x14ac:dyDescent="0.2"/>
    <row r="1512" ht="12.75" customHeight="1" x14ac:dyDescent="0.2"/>
    <row r="1513" ht="12.75" customHeight="1" x14ac:dyDescent="0.2"/>
    <row r="1514" ht="12.75" customHeight="1" x14ac:dyDescent="0.2"/>
    <row r="1515" ht="12.75" customHeight="1" x14ac:dyDescent="0.2"/>
    <row r="1516" ht="12.75" customHeight="1" x14ac:dyDescent="0.2"/>
    <row r="1517" ht="12.75" customHeight="1" x14ac:dyDescent="0.2"/>
    <row r="1518" ht="12.75" customHeight="1" x14ac:dyDescent="0.2"/>
    <row r="1519" ht="12.75" customHeight="1" x14ac:dyDescent="0.2"/>
    <row r="1520" ht="12.75" customHeight="1" x14ac:dyDescent="0.2"/>
    <row r="1521" ht="12.75" customHeight="1" x14ac:dyDescent="0.2"/>
    <row r="1522" ht="12.75" customHeight="1" x14ac:dyDescent="0.2"/>
    <row r="1523" ht="12.75" customHeight="1" x14ac:dyDescent="0.2"/>
    <row r="1524" ht="12.75" customHeight="1" x14ac:dyDescent="0.2"/>
    <row r="1525" ht="12.75" customHeight="1" x14ac:dyDescent="0.2"/>
    <row r="1526" ht="12.75" customHeight="1" x14ac:dyDescent="0.2"/>
    <row r="1527" ht="12.75" customHeight="1" x14ac:dyDescent="0.2"/>
    <row r="1528" ht="12.75" customHeight="1" x14ac:dyDescent="0.2"/>
    <row r="1529" ht="12.75" customHeight="1" x14ac:dyDescent="0.2"/>
    <row r="1530" ht="12.75" customHeight="1" x14ac:dyDescent="0.2"/>
    <row r="1531" ht="12.75" customHeight="1" x14ac:dyDescent="0.2"/>
    <row r="1532" ht="12.75" customHeight="1" x14ac:dyDescent="0.2"/>
    <row r="1533" ht="12.75" customHeight="1" x14ac:dyDescent="0.2"/>
    <row r="1534" ht="12.75" customHeight="1" x14ac:dyDescent="0.2"/>
    <row r="1535" ht="12.75" customHeight="1" x14ac:dyDescent="0.2"/>
    <row r="1536" ht="12.75" customHeight="1" x14ac:dyDescent="0.2"/>
    <row r="1537" ht="12.75" customHeight="1" x14ac:dyDescent="0.2"/>
    <row r="1538" ht="12.75" customHeight="1" x14ac:dyDescent="0.2"/>
    <row r="1539" ht="12.75" customHeight="1" x14ac:dyDescent="0.2"/>
    <row r="1540" ht="12.75" customHeight="1" x14ac:dyDescent="0.2"/>
    <row r="1541" ht="12.75" customHeight="1" x14ac:dyDescent="0.2"/>
    <row r="1542" ht="12.75" customHeight="1" x14ac:dyDescent="0.2"/>
    <row r="1543" ht="12.75" customHeight="1" x14ac:dyDescent="0.2"/>
    <row r="1544" ht="12.75" customHeight="1" x14ac:dyDescent="0.2"/>
    <row r="1545" ht="12.75" customHeight="1" x14ac:dyDescent="0.2"/>
    <row r="1546" ht="12.75" customHeight="1" x14ac:dyDescent="0.2"/>
    <row r="1547" ht="12.75" customHeight="1" x14ac:dyDescent="0.2"/>
    <row r="1548" ht="12.75" customHeight="1" x14ac:dyDescent="0.2"/>
    <row r="1549" ht="12.75" customHeight="1" x14ac:dyDescent="0.2"/>
    <row r="1550" ht="12.75" customHeight="1" x14ac:dyDescent="0.2"/>
    <row r="1551" ht="12.75" customHeight="1" x14ac:dyDescent="0.2"/>
    <row r="1552" ht="12.75" customHeight="1" x14ac:dyDescent="0.2"/>
    <row r="1553" ht="12.75" customHeight="1" x14ac:dyDescent="0.2"/>
    <row r="1554" ht="12.75" customHeight="1" x14ac:dyDescent="0.2"/>
    <row r="1555" ht="12.75" customHeight="1" x14ac:dyDescent="0.2"/>
    <row r="1556" ht="12.75" customHeight="1" x14ac:dyDescent="0.2"/>
    <row r="1557" ht="12.75" customHeight="1" x14ac:dyDescent="0.2"/>
    <row r="1558" ht="12.75" customHeight="1" x14ac:dyDescent="0.2"/>
    <row r="1559" ht="12.75" customHeight="1" x14ac:dyDescent="0.2"/>
    <row r="1560" ht="12.75" customHeight="1" x14ac:dyDescent="0.2"/>
    <row r="1561" ht="12.75" customHeight="1" x14ac:dyDescent="0.2"/>
    <row r="1562" ht="12.75" customHeight="1" x14ac:dyDescent="0.2"/>
    <row r="1563" ht="12.75" customHeight="1" x14ac:dyDescent="0.2"/>
    <row r="1564" ht="12.75" customHeight="1" x14ac:dyDescent="0.2"/>
    <row r="1565" ht="12.75" customHeight="1" x14ac:dyDescent="0.2"/>
    <row r="1566" ht="12.75" customHeight="1" x14ac:dyDescent="0.2"/>
    <row r="1567" ht="12.75" customHeight="1" x14ac:dyDescent="0.2"/>
    <row r="1568" ht="12.75" customHeight="1" x14ac:dyDescent="0.2"/>
    <row r="1569" ht="12.75" customHeight="1" x14ac:dyDescent="0.2"/>
    <row r="1570" ht="12.75" customHeight="1" x14ac:dyDescent="0.2"/>
    <row r="1571" ht="12.75" customHeight="1" x14ac:dyDescent="0.2"/>
    <row r="1572" ht="12.75" customHeight="1" x14ac:dyDescent="0.2"/>
    <row r="1573" ht="12.75" customHeight="1" x14ac:dyDescent="0.2"/>
    <row r="1574" ht="12.75" customHeight="1" x14ac:dyDescent="0.2"/>
    <row r="1575" ht="12.75" customHeight="1" x14ac:dyDescent="0.2"/>
    <row r="1576" ht="12.75" customHeight="1" x14ac:dyDescent="0.2"/>
    <row r="1577" ht="12.75" customHeight="1" x14ac:dyDescent="0.2"/>
    <row r="1578" ht="12.75" customHeight="1" x14ac:dyDescent="0.2"/>
    <row r="1579" ht="12.75" customHeight="1" x14ac:dyDescent="0.2"/>
    <row r="1580" ht="12.75" customHeight="1" x14ac:dyDescent="0.2"/>
    <row r="1581" ht="12.75" customHeight="1" x14ac:dyDescent="0.2"/>
    <row r="1582" ht="12.75" customHeight="1" x14ac:dyDescent="0.2"/>
    <row r="1583" ht="12.75" customHeight="1" x14ac:dyDescent="0.2"/>
    <row r="1584" ht="12.75" customHeight="1" x14ac:dyDescent="0.2"/>
    <row r="1585" ht="12.75" customHeight="1" x14ac:dyDescent="0.2"/>
    <row r="1586" ht="12.75" customHeight="1" x14ac:dyDescent="0.2"/>
    <row r="1587" ht="12.75" customHeight="1" x14ac:dyDescent="0.2"/>
    <row r="1588" ht="12.75" customHeight="1" x14ac:dyDescent="0.2"/>
    <row r="1589" ht="12.75" customHeight="1" x14ac:dyDescent="0.2"/>
    <row r="1590" ht="12.75" customHeight="1" x14ac:dyDescent="0.2"/>
    <row r="1591" ht="12.75" customHeight="1" x14ac:dyDescent="0.2"/>
    <row r="1592" ht="12.75" customHeight="1" x14ac:dyDescent="0.2"/>
    <row r="1593" ht="12.75" customHeight="1" x14ac:dyDescent="0.2"/>
    <row r="1594" ht="12.75" customHeight="1" x14ac:dyDescent="0.2"/>
    <row r="1595" ht="12.75" customHeight="1" x14ac:dyDescent="0.2"/>
    <row r="1596" ht="12.75" customHeight="1" x14ac:dyDescent="0.2"/>
    <row r="1597" ht="12.75" customHeight="1" x14ac:dyDescent="0.2"/>
    <row r="1598" ht="12.75" customHeight="1" x14ac:dyDescent="0.2"/>
    <row r="1599" ht="12.75" customHeight="1" x14ac:dyDescent="0.2"/>
    <row r="1600" ht="12.75" customHeight="1" x14ac:dyDescent="0.2"/>
    <row r="1601" ht="12.75" customHeight="1" x14ac:dyDescent="0.2"/>
    <row r="1602" ht="12.75" customHeight="1" x14ac:dyDescent="0.2"/>
    <row r="1603" ht="12.75" customHeight="1" x14ac:dyDescent="0.2"/>
    <row r="1604" ht="12.75" customHeight="1" x14ac:dyDescent="0.2"/>
    <row r="1605" ht="12.75" customHeight="1" x14ac:dyDescent="0.2"/>
    <row r="1606" ht="12.75" customHeight="1" x14ac:dyDescent="0.2"/>
    <row r="1607" ht="12.75" customHeight="1" x14ac:dyDescent="0.2"/>
    <row r="1608" ht="12.75" customHeight="1" x14ac:dyDescent="0.2"/>
    <row r="1609" ht="12.75" customHeight="1" x14ac:dyDescent="0.2"/>
    <row r="1610" ht="12.75" customHeight="1" x14ac:dyDescent="0.2"/>
    <row r="1611" ht="12.75" customHeight="1" x14ac:dyDescent="0.2"/>
    <row r="1612" ht="12.75" customHeight="1" x14ac:dyDescent="0.2"/>
    <row r="1613" ht="12.75" customHeight="1" x14ac:dyDescent="0.2"/>
    <row r="1614" ht="12.75" customHeight="1" x14ac:dyDescent="0.2"/>
    <row r="1615" ht="12.75" customHeight="1" x14ac:dyDescent="0.2"/>
    <row r="1616" ht="12.75" customHeight="1" x14ac:dyDescent="0.2"/>
    <row r="1617" ht="12.75" customHeight="1" x14ac:dyDescent="0.2"/>
    <row r="1618" ht="12.75" customHeight="1" x14ac:dyDescent="0.2"/>
    <row r="1619" ht="12.75" customHeight="1" x14ac:dyDescent="0.2"/>
    <row r="1620" ht="12.75" customHeight="1" x14ac:dyDescent="0.2"/>
    <row r="1621" ht="12.75" customHeight="1" x14ac:dyDescent="0.2"/>
    <row r="1622" ht="12.75" customHeight="1" x14ac:dyDescent="0.2"/>
    <row r="1623" ht="12.75" customHeight="1" x14ac:dyDescent="0.2"/>
    <row r="1624" ht="12.75" customHeight="1" x14ac:dyDescent="0.2"/>
    <row r="1625" ht="12.75" customHeight="1" x14ac:dyDescent="0.2"/>
    <row r="1626" ht="12.75" customHeight="1" x14ac:dyDescent="0.2"/>
    <row r="1627" ht="12.75" customHeight="1" x14ac:dyDescent="0.2"/>
    <row r="1628" ht="12.75" customHeight="1" x14ac:dyDescent="0.2"/>
    <row r="1629" ht="12.75" customHeight="1" x14ac:dyDescent="0.2"/>
    <row r="1630" ht="12.75" customHeight="1" x14ac:dyDescent="0.2"/>
    <row r="1631" ht="12.75" customHeight="1" x14ac:dyDescent="0.2"/>
    <row r="1632" ht="12.75" customHeight="1" x14ac:dyDescent="0.2"/>
    <row r="1633" ht="12.75" customHeight="1" x14ac:dyDescent="0.2"/>
    <row r="1634" ht="12.75" customHeight="1" x14ac:dyDescent="0.2"/>
    <row r="1635" ht="12.75" customHeight="1" x14ac:dyDescent="0.2"/>
    <row r="1636" ht="12.75" customHeight="1" x14ac:dyDescent="0.2"/>
    <row r="1637" ht="12.75" customHeight="1" x14ac:dyDescent="0.2"/>
    <row r="1638" ht="12.75" customHeight="1" x14ac:dyDescent="0.2"/>
    <row r="1639" ht="12.75" customHeight="1" x14ac:dyDescent="0.2"/>
    <row r="1640" ht="12.75" customHeight="1" x14ac:dyDescent="0.2"/>
    <row r="1641" ht="12.75" customHeight="1" x14ac:dyDescent="0.2"/>
    <row r="1642" ht="12.75" customHeight="1" x14ac:dyDescent="0.2"/>
    <row r="1643" ht="12.75" customHeight="1" x14ac:dyDescent="0.2"/>
    <row r="1644" ht="12.75" customHeight="1" x14ac:dyDescent="0.2"/>
    <row r="1645" ht="12.75" customHeight="1" x14ac:dyDescent="0.2"/>
    <row r="1646" ht="12.75" customHeight="1" x14ac:dyDescent="0.2"/>
    <row r="1647" ht="12.75" customHeight="1" x14ac:dyDescent="0.2"/>
    <row r="1648" ht="12.75" customHeight="1" x14ac:dyDescent="0.2"/>
    <row r="1649" ht="12.75" customHeight="1" x14ac:dyDescent="0.2"/>
    <row r="1650" ht="12.75" customHeight="1" x14ac:dyDescent="0.2"/>
    <row r="1651" ht="12.75" customHeight="1" x14ac:dyDescent="0.2"/>
    <row r="1652" ht="12.75" customHeight="1" x14ac:dyDescent="0.2"/>
    <row r="1653" ht="12.75" customHeight="1" x14ac:dyDescent="0.2"/>
    <row r="1654" ht="12.75" customHeight="1" x14ac:dyDescent="0.2"/>
    <row r="1655" ht="12.75" customHeight="1" x14ac:dyDescent="0.2"/>
    <row r="1656" ht="12.75" customHeight="1" x14ac:dyDescent="0.2"/>
    <row r="1657" ht="12.75" customHeight="1" x14ac:dyDescent="0.2"/>
    <row r="1658" ht="12.75" customHeight="1" x14ac:dyDescent="0.2"/>
    <row r="1659" ht="12.75" customHeight="1" x14ac:dyDescent="0.2"/>
    <row r="1660" ht="12.75" customHeight="1" x14ac:dyDescent="0.2"/>
    <row r="1661" ht="12.75" customHeight="1" x14ac:dyDescent="0.2"/>
    <row r="1662" ht="12.75" customHeight="1" x14ac:dyDescent="0.2"/>
    <row r="1663" ht="12.75" customHeight="1" x14ac:dyDescent="0.2"/>
    <row r="1664" ht="12.75" customHeight="1" x14ac:dyDescent="0.2"/>
    <row r="1665" ht="12.75" customHeight="1" x14ac:dyDescent="0.2"/>
    <row r="1666" ht="12.75" customHeight="1" x14ac:dyDescent="0.2"/>
    <row r="1667" ht="12.75" customHeight="1" x14ac:dyDescent="0.2"/>
    <row r="1668" ht="12.75" customHeight="1" x14ac:dyDescent="0.2"/>
    <row r="1669" ht="12.75" customHeight="1" x14ac:dyDescent="0.2"/>
    <row r="1670" ht="12.75" customHeight="1" x14ac:dyDescent="0.2"/>
    <row r="1671" ht="12.75" customHeight="1" x14ac:dyDescent="0.2"/>
    <row r="1672" ht="12.75" customHeight="1" x14ac:dyDescent="0.2"/>
    <row r="1673" ht="12.75" customHeight="1" x14ac:dyDescent="0.2"/>
    <row r="1674" ht="12.75" customHeight="1" x14ac:dyDescent="0.2"/>
    <row r="1675" ht="12.75" customHeight="1" x14ac:dyDescent="0.2"/>
    <row r="1676" ht="12.75" customHeight="1" x14ac:dyDescent="0.2"/>
    <row r="1677" ht="12.75" customHeight="1" x14ac:dyDescent="0.2"/>
    <row r="1678" ht="12.75" customHeight="1" x14ac:dyDescent="0.2"/>
    <row r="1679" ht="12.75" customHeight="1" x14ac:dyDescent="0.2"/>
    <row r="1680" ht="12.75" customHeight="1" x14ac:dyDescent="0.2"/>
    <row r="1681" ht="12.75" customHeight="1" x14ac:dyDescent="0.2"/>
    <row r="1682" ht="12.75" customHeight="1" x14ac:dyDescent="0.2"/>
    <row r="1683" ht="12.75" customHeight="1" x14ac:dyDescent="0.2"/>
    <row r="1684" ht="12.75" customHeight="1" x14ac:dyDescent="0.2"/>
    <row r="1685" ht="12.75" customHeight="1" x14ac:dyDescent="0.2"/>
    <row r="1686" ht="12.75" customHeight="1" x14ac:dyDescent="0.2"/>
    <row r="1687" ht="12.75" customHeight="1" x14ac:dyDescent="0.2"/>
    <row r="1688" ht="12.75" customHeight="1" x14ac:dyDescent="0.2"/>
    <row r="1689" ht="12.75" customHeight="1" x14ac:dyDescent="0.2"/>
    <row r="1690" ht="12.75" customHeight="1" x14ac:dyDescent="0.2"/>
    <row r="1691" ht="12.75" customHeight="1" x14ac:dyDescent="0.2"/>
    <row r="1692" ht="12.75" customHeight="1" x14ac:dyDescent="0.2"/>
    <row r="1693" ht="12.75" customHeight="1" x14ac:dyDescent="0.2"/>
    <row r="1694" ht="12.75" customHeight="1" x14ac:dyDescent="0.2"/>
    <row r="1695" ht="12.75" customHeight="1" x14ac:dyDescent="0.2"/>
    <row r="1696" ht="12.75" customHeight="1" x14ac:dyDescent="0.2"/>
    <row r="1697" ht="12.75" customHeight="1" x14ac:dyDescent="0.2"/>
    <row r="1698" ht="12.75" customHeight="1" x14ac:dyDescent="0.2"/>
    <row r="1699" ht="12.75" customHeight="1" x14ac:dyDescent="0.2"/>
    <row r="1700" ht="12.75" customHeight="1" x14ac:dyDescent="0.2"/>
    <row r="1701" ht="12.75" customHeight="1" x14ac:dyDescent="0.2"/>
    <row r="1702" ht="12.75" customHeight="1" x14ac:dyDescent="0.2"/>
    <row r="1703" ht="12.75" customHeight="1" x14ac:dyDescent="0.2"/>
    <row r="1704" ht="12.75" customHeight="1" x14ac:dyDescent="0.2"/>
    <row r="1705" ht="12.75" customHeight="1" x14ac:dyDescent="0.2"/>
    <row r="1706" ht="12.75" customHeight="1" x14ac:dyDescent="0.2"/>
    <row r="1707" ht="12.75" customHeight="1" x14ac:dyDescent="0.2"/>
    <row r="1708" ht="12.75" customHeight="1" x14ac:dyDescent="0.2"/>
    <row r="1709" ht="12.75" customHeight="1" x14ac:dyDescent="0.2"/>
    <row r="1710" ht="12.75" customHeight="1" x14ac:dyDescent="0.2"/>
    <row r="1711" ht="12.75" customHeight="1" x14ac:dyDescent="0.2"/>
    <row r="1712" ht="12.75" customHeight="1" x14ac:dyDescent="0.2"/>
    <row r="1713" ht="12.75" customHeight="1" x14ac:dyDescent="0.2"/>
    <row r="1714" ht="12.75" customHeight="1" x14ac:dyDescent="0.2"/>
    <row r="1715" ht="12.75" customHeight="1" x14ac:dyDescent="0.2"/>
    <row r="1716" ht="12.75" customHeight="1" x14ac:dyDescent="0.2"/>
    <row r="1717" ht="12.75" customHeight="1" x14ac:dyDescent="0.2"/>
    <row r="1718" ht="12.75" customHeight="1" x14ac:dyDescent="0.2"/>
    <row r="1719" ht="12.75" customHeight="1" x14ac:dyDescent="0.2"/>
    <row r="1720" ht="12.75" customHeight="1" x14ac:dyDescent="0.2"/>
    <row r="1721" ht="12.75" customHeight="1" x14ac:dyDescent="0.2"/>
    <row r="1722" ht="12.75" customHeight="1" x14ac:dyDescent="0.2"/>
    <row r="1723" ht="12.75" customHeight="1" x14ac:dyDescent="0.2"/>
    <row r="1724" ht="12.75" customHeight="1" x14ac:dyDescent="0.2"/>
    <row r="1725" ht="12.75" customHeight="1" x14ac:dyDescent="0.2"/>
    <row r="1726" ht="12.75" customHeight="1" x14ac:dyDescent="0.2"/>
    <row r="1727" ht="12.75" customHeight="1" x14ac:dyDescent="0.2"/>
    <row r="1728" ht="12.75" customHeight="1" x14ac:dyDescent="0.2"/>
    <row r="1729" ht="12.75" customHeight="1" x14ac:dyDescent="0.2"/>
    <row r="1730" ht="12.75" customHeight="1" x14ac:dyDescent="0.2"/>
    <row r="1731" ht="12.75" customHeight="1" x14ac:dyDescent="0.2"/>
    <row r="1732" ht="12.75" customHeight="1" x14ac:dyDescent="0.2"/>
    <row r="1733" ht="12.75" customHeight="1" x14ac:dyDescent="0.2"/>
    <row r="1734" ht="12.75" customHeight="1" x14ac:dyDescent="0.2"/>
    <row r="1735" ht="12.75" customHeight="1" x14ac:dyDescent="0.2"/>
    <row r="1736" ht="12.75" customHeight="1" x14ac:dyDescent="0.2"/>
    <row r="1737" ht="12.75" customHeight="1" x14ac:dyDescent="0.2"/>
    <row r="1738" ht="12.75" customHeight="1" x14ac:dyDescent="0.2"/>
    <row r="1739" ht="12.75" customHeight="1" x14ac:dyDescent="0.2"/>
    <row r="1740" ht="12.75" customHeight="1" x14ac:dyDescent="0.2"/>
    <row r="1741" ht="12.75" customHeight="1" x14ac:dyDescent="0.2"/>
    <row r="1742" ht="12.75" customHeight="1" x14ac:dyDescent="0.2"/>
    <row r="1743" ht="12.75" customHeight="1" x14ac:dyDescent="0.2"/>
    <row r="1744" ht="12.75" customHeight="1" x14ac:dyDescent="0.2"/>
    <row r="1745" ht="12.75" customHeight="1" x14ac:dyDescent="0.2"/>
    <row r="1746" ht="12.75" customHeight="1" x14ac:dyDescent="0.2"/>
    <row r="1747" ht="12.75" customHeight="1" x14ac:dyDescent="0.2"/>
    <row r="1748" ht="12.75" customHeight="1" x14ac:dyDescent="0.2"/>
    <row r="1749" ht="12.75" customHeight="1" x14ac:dyDescent="0.2"/>
    <row r="1750" ht="12.75" customHeight="1" x14ac:dyDescent="0.2"/>
    <row r="1751" ht="12.75" customHeight="1" x14ac:dyDescent="0.2"/>
    <row r="1752" ht="12.75" customHeight="1" x14ac:dyDescent="0.2"/>
    <row r="1753" ht="12.75" customHeight="1" x14ac:dyDescent="0.2"/>
    <row r="1754" ht="12.75" customHeight="1" x14ac:dyDescent="0.2"/>
    <row r="1755" ht="12.75" customHeight="1" x14ac:dyDescent="0.2"/>
    <row r="1756" ht="12.75" customHeight="1" x14ac:dyDescent="0.2"/>
    <row r="1757" ht="12.75" customHeight="1" x14ac:dyDescent="0.2"/>
    <row r="1758" ht="12.75" customHeight="1" x14ac:dyDescent="0.2"/>
    <row r="1759" ht="12.75" customHeight="1" x14ac:dyDescent="0.2"/>
    <row r="1760" ht="12.75" customHeight="1" x14ac:dyDescent="0.2"/>
    <row r="1761" ht="12.75" customHeight="1" x14ac:dyDescent="0.2"/>
    <row r="1762" ht="12.75" customHeight="1" x14ac:dyDescent="0.2"/>
    <row r="1763" ht="12.75" customHeight="1" x14ac:dyDescent="0.2"/>
    <row r="1764" ht="12.75" customHeight="1" x14ac:dyDescent="0.2"/>
    <row r="1765" ht="12.75" customHeight="1" x14ac:dyDescent="0.2"/>
    <row r="1766" ht="12.75" customHeight="1" x14ac:dyDescent="0.2"/>
    <row r="1767" ht="12.75" customHeight="1" x14ac:dyDescent="0.2"/>
    <row r="1768" ht="12.75" customHeight="1" x14ac:dyDescent="0.2"/>
    <row r="1769" ht="12.75" customHeight="1" x14ac:dyDescent="0.2"/>
    <row r="1770" ht="12.75" customHeight="1" x14ac:dyDescent="0.2"/>
    <row r="1771" ht="12.75" customHeight="1" x14ac:dyDescent="0.2"/>
    <row r="1772" ht="12.75" customHeight="1" x14ac:dyDescent="0.2"/>
    <row r="1773" ht="12.75" customHeight="1" x14ac:dyDescent="0.2"/>
    <row r="1774" ht="12.75" customHeight="1" x14ac:dyDescent="0.2"/>
    <row r="1775" ht="12.75" customHeight="1" x14ac:dyDescent="0.2"/>
    <row r="1776" ht="12.75" customHeight="1" x14ac:dyDescent="0.2"/>
    <row r="1777" ht="12.75" customHeight="1" x14ac:dyDescent="0.2"/>
    <row r="1778" ht="12.75" customHeight="1" x14ac:dyDescent="0.2"/>
    <row r="1779" ht="12.75" customHeight="1" x14ac:dyDescent="0.2"/>
    <row r="1780" ht="12.75" customHeight="1" x14ac:dyDescent="0.2"/>
    <row r="1781" ht="12.75" customHeight="1" x14ac:dyDescent="0.2"/>
    <row r="1782" ht="12.75" customHeight="1" x14ac:dyDescent="0.2"/>
    <row r="1783" ht="12.75" customHeight="1" x14ac:dyDescent="0.2"/>
    <row r="1784" ht="12.75" customHeight="1" x14ac:dyDescent="0.2"/>
    <row r="1785" ht="12.75" customHeight="1" x14ac:dyDescent="0.2"/>
    <row r="1786" ht="12.75" customHeight="1" x14ac:dyDescent="0.2"/>
    <row r="1787" ht="12.75" customHeight="1" x14ac:dyDescent="0.2"/>
    <row r="1788" ht="12.75" customHeight="1" x14ac:dyDescent="0.2"/>
    <row r="1789" ht="12.75" customHeight="1" x14ac:dyDescent="0.2"/>
    <row r="1790" ht="12.75" customHeight="1" x14ac:dyDescent="0.2"/>
    <row r="1791" ht="12.75" customHeight="1" x14ac:dyDescent="0.2"/>
    <row r="1792" ht="12.75" customHeight="1" x14ac:dyDescent="0.2"/>
    <row r="1793" ht="12.75" customHeight="1" x14ac:dyDescent="0.2"/>
    <row r="1794" ht="12.75" customHeight="1" x14ac:dyDescent="0.2"/>
    <row r="1795" ht="12.75" customHeight="1" x14ac:dyDescent="0.2"/>
    <row r="1796" ht="12.75" customHeight="1" x14ac:dyDescent="0.2"/>
    <row r="1797" ht="12.75" customHeight="1" x14ac:dyDescent="0.2"/>
    <row r="1798" ht="12.75" customHeight="1" x14ac:dyDescent="0.2"/>
    <row r="1799" ht="12.75" customHeight="1" x14ac:dyDescent="0.2"/>
    <row r="1800" ht="12.75" customHeight="1" x14ac:dyDescent="0.2"/>
    <row r="1801" ht="12.75" customHeight="1" x14ac:dyDescent="0.2"/>
    <row r="1802" ht="12.75" customHeight="1" x14ac:dyDescent="0.2"/>
    <row r="1803" ht="12.75" customHeight="1" x14ac:dyDescent="0.2"/>
    <row r="1804" ht="12.75" customHeight="1" x14ac:dyDescent="0.2"/>
    <row r="1805" ht="12.75" customHeight="1" x14ac:dyDescent="0.2"/>
    <row r="1806" ht="12.75" customHeight="1" x14ac:dyDescent="0.2"/>
    <row r="1807" ht="12.75" customHeight="1" x14ac:dyDescent="0.2"/>
    <row r="1808" ht="12.75" customHeight="1" x14ac:dyDescent="0.2"/>
    <row r="1809" ht="12.75" customHeight="1" x14ac:dyDescent="0.2"/>
    <row r="1810" ht="12.75" customHeight="1" x14ac:dyDescent="0.2"/>
    <row r="1811" ht="12.75" customHeight="1" x14ac:dyDescent="0.2"/>
    <row r="1812" ht="12.75" customHeight="1" x14ac:dyDescent="0.2"/>
    <row r="1813" ht="12.75" customHeight="1" x14ac:dyDescent="0.2"/>
    <row r="1814" ht="12.75" customHeight="1" x14ac:dyDescent="0.2"/>
    <row r="1815" ht="12.75" customHeight="1" x14ac:dyDescent="0.2"/>
    <row r="1816" ht="12.75" customHeight="1" x14ac:dyDescent="0.2"/>
    <row r="1817" ht="12.75" customHeight="1" x14ac:dyDescent="0.2"/>
    <row r="1818" ht="12.75" customHeight="1" x14ac:dyDescent="0.2"/>
    <row r="1819" ht="12.75" customHeight="1" x14ac:dyDescent="0.2"/>
    <row r="1820" ht="12.75" customHeight="1" x14ac:dyDescent="0.2"/>
    <row r="1821" ht="12.75" customHeight="1" x14ac:dyDescent="0.2"/>
    <row r="1822" ht="12.75" customHeight="1" x14ac:dyDescent="0.2"/>
    <row r="1823" ht="12.75" customHeight="1" x14ac:dyDescent="0.2"/>
    <row r="1824" ht="12.75" customHeight="1" x14ac:dyDescent="0.2"/>
    <row r="1825" ht="12.75" customHeight="1" x14ac:dyDescent="0.2"/>
    <row r="1826" ht="12.75" customHeight="1" x14ac:dyDescent="0.2"/>
    <row r="1827" ht="12.75" customHeight="1" x14ac:dyDescent="0.2"/>
    <row r="1828" ht="12.75" customHeight="1" x14ac:dyDescent="0.2"/>
    <row r="1829" ht="12.75" customHeight="1" x14ac:dyDescent="0.2"/>
    <row r="1830" ht="12.75" customHeight="1" x14ac:dyDescent="0.2"/>
    <row r="1831" ht="12.75" customHeight="1" x14ac:dyDescent="0.2"/>
    <row r="1832" ht="12.75" customHeight="1" x14ac:dyDescent="0.2"/>
    <row r="1833" ht="12.75" customHeight="1" x14ac:dyDescent="0.2"/>
    <row r="1834" ht="12.75" customHeight="1" x14ac:dyDescent="0.2"/>
    <row r="1835" ht="12.75" customHeight="1" x14ac:dyDescent="0.2"/>
    <row r="1836" ht="12.75" customHeight="1" x14ac:dyDescent="0.2"/>
    <row r="1837" ht="12.75" customHeight="1" x14ac:dyDescent="0.2"/>
    <row r="1838" ht="12.75" customHeight="1" x14ac:dyDescent="0.2"/>
    <row r="1839" ht="12.75" customHeight="1" x14ac:dyDescent="0.2"/>
    <row r="1840" ht="12.75" customHeight="1" x14ac:dyDescent="0.2"/>
    <row r="1841" ht="12.75" customHeight="1" x14ac:dyDescent="0.2"/>
    <row r="1842" ht="12.75" customHeight="1" x14ac:dyDescent="0.2"/>
    <row r="1843" ht="12.75" customHeight="1" x14ac:dyDescent="0.2"/>
    <row r="1844" ht="12.75" customHeight="1" x14ac:dyDescent="0.2"/>
    <row r="1845" ht="12.75" customHeight="1" x14ac:dyDescent="0.2"/>
    <row r="1846" ht="12.75" customHeight="1" x14ac:dyDescent="0.2"/>
    <row r="1847" ht="12.75" customHeight="1" x14ac:dyDescent="0.2"/>
    <row r="1848" ht="12.75" customHeight="1" x14ac:dyDescent="0.2"/>
    <row r="1849" ht="12.75" customHeight="1" x14ac:dyDescent="0.2"/>
    <row r="1850" ht="12.75" customHeight="1" x14ac:dyDescent="0.2"/>
    <row r="1851" ht="12.75" customHeight="1" x14ac:dyDescent="0.2"/>
    <row r="1852" ht="12.75" customHeight="1" x14ac:dyDescent="0.2"/>
    <row r="1853" ht="12.75" customHeight="1" x14ac:dyDescent="0.2"/>
    <row r="1854" ht="12.75" customHeight="1" x14ac:dyDescent="0.2"/>
    <row r="1855" ht="12.75" customHeight="1" x14ac:dyDescent="0.2"/>
    <row r="1856" ht="12.75" customHeight="1" x14ac:dyDescent="0.2"/>
    <row r="1857" ht="12.75" customHeight="1" x14ac:dyDescent="0.2"/>
    <row r="1858" ht="12.75" customHeight="1" x14ac:dyDescent="0.2"/>
    <row r="1859" ht="12.75" customHeight="1" x14ac:dyDescent="0.2"/>
    <row r="1860" ht="12.75" customHeight="1" x14ac:dyDescent="0.2"/>
    <row r="1861" ht="12.75" customHeight="1" x14ac:dyDescent="0.2"/>
    <row r="1862" ht="12.75" customHeight="1" x14ac:dyDescent="0.2"/>
    <row r="1863" ht="12.75" customHeight="1" x14ac:dyDescent="0.2"/>
    <row r="1864" ht="12.75" customHeight="1" x14ac:dyDescent="0.2"/>
    <row r="1865" ht="12.75" customHeight="1" x14ac:dyDescent="0.2"/>
    <row r="1866" ht="12.75" customHeight="1" x14ac:dyDescent="0.2"/>
    <row r="1867" ht="12.75" customHeight="1" x14ac:dyDescent="0.2"/>
    <row r="1868" ht="12.75" customHeight="1" x14ac:dyDescent="0.2"/>
    <row r="1869" ht="12.75" customHeight="1" x14ac:dyDescent="0.2"/>
    <row r="1870" ht="12.75" customHeight="1" x14ac:dyDescent="0.2"/>
    <row r="1871" ht="12.75" customHeight="1" x14ac:dyDescent="0.2"/>
    <row r="1872" ht="12.75" customHeight="1" x14ac:dyDescent="0.2"/>
    <row r="1873" ht="12.75" customHeight="1" x14ac:dyDescent="0.2"/>
    <row r="1874" ht="12.75" customHeight="1" x14ac:dyDescent="0.2"/>
    <row r="1875" ht="12.75" customHeight="1" x14ac:dyDescent="0.2"/>
    <row r="1876" ht="12.75" customHeight="1" x14ac:dyDescent="0.2"/>
    <row r="1877" ht="12.75" customHeight="1" x14ac:dyDescent="0.2"/>
    <row r="1878" ht="12.75" customHeight="1" x14ac:dyDescent="0.2"/>
    <row r="1879" ht="12.75" customHeight="1" x14ac:dyDescent="0.2"/>
    <row r="1880" ht="12.75" customHeight="1" x14ac:dyDescent="0.2"/>
    <row r="1881" ht="12.75" customHeight="1" x14ac:dyDescent="0.2"/>
    <row r="1882" ht="12.75" customHeight="1" x14ac:dyDescent="0.2"/>
    <row r="1883" ht="12.75" customHeight="1" x14ac:dyDescent="0.2"/>
    <row r="1884" ht="12.75" customHeight="1" x14ac:dyDescent="0.2"/>
    <row r="1885" ht="12.75" customHeight="1" x14ac:dyDescent="0.2"/>
    <row r="1886" ht="12.75" customHeight="1" x14ac:dyDescent="0.2"/>
    <row r="1887" ht="12.75" customHeight="1" x14ac:dyDescent="0.2"/>
    <row r="1888" ht="12.75" customHeight="1" x14ac:dyDescent="0.2"/>
    <row r="1889" ht="12.75" customHeight="1" x14ac:dyDescent="0.2"/>
    <row r="1890" ht="12.75" customHeight="1" x14ac:dyDescent="0.2"/>
    <row r="1891" ht="12.75" customHeight="1" x14ac:dyDescent="0.2"/>
    <row r="1892" ht="12.75" customHeight="1" x14ac:dyDescent="0.2"/>
    <row r="1893" ht="12.75" customHeight="1" x14ac:dyDescent="0.2"/>
    <row r="1894" ht="12.75" customHeight="1" x14ac:dyDescent="0.2"/>
    <row r="1895" ht="12.75" customHeight="1" x14ac:dyDescent="0.2"/>
    <row r="1896" ht="12.75" customHeight="1" x14ac:dyDescent="0.2"/>
    <row r="1897" ht="12.75" customHeight="1" x14ac:dyDescent="0.2"/>
    <row r="1898" ht="12.75" customHeight="1" x14ac:dyDescent="0.2"/>
    <row r="1899" ht="12.75" customHeight="1" x14ac:dyDescent="0.2"/>
    <row r="1900" ht="12.75" customHeight="1" x14ac:dyDescent="0.2"/>
    <row r="1901" ht="12.75" customHeight="1" x14ac:dyDescent="0.2"/>
    <row r="1902" ht="12.75" customHeight="1" x14ac:dyDescent="0.2"/>
    <row r="1903" ht="12.75" customHeight="1" x14ac:dyDescent="0.2"/>
    <row r="1904" ht="12.75" customHeight="1" x14ac:dyDescent="0.2"/>
    <row r="1905" ht="12.75" customHeight="1" x14ac:dyDescent="0.2"/>
    <row r="1906" ht="12.75" customHeight="1" x14ac:dyDescent="0.2"/>
    <row r="1907" ht="12.75" customHeight="1" x14ac:dyDescent="0.2"/>
    <row r="1908" ht="12.75" customHeight="1" x14ac:dyDescent="0.2"/>
    <row r="1909" ht="12.75" customHeight="1" x14ac:dyDescent="0.2"/>
    <row r="1910" ht="12.75" customHeight="1" x14ac:dyDescent="0.2"/>
    <row r="1911" ht="12.75" customHeight="1" x14ac:dyDescent="0.2"/>
    <row r="1912" ht="12.75" customHeight="1" x14ac:dyDescent="0.2"/>
    <row r="1913" ht="12.75" customHeight="1" x14ac:dyDescent="0.2"/>
    <row r="1914" ht="12.75" customHeight="1" x14ac:dyDescent="0.2"/>
    <row r="1915" ht="12.75" customHeight="1" x14ac:dyDescent="0.2"/>
    <row r="1916" ht="12.75" customHeight="1" x14ac:dyDescent="0.2"/>
    <row r="1917" ht="12.75" customHeight="1" x14ac:dyDescent="0.2"/>
    <row r="1918" ht="12.75" customHeight="1" x14ac:dyDescent="0.2"/>
    <row r="1919" ht="12.75" customHeight="1" x14ac:dyDescent="0.2"/>
    <row r="1920" ht="12.75" customHeight="1" x14ac:dyDescent="0.2"/>
    <row r="1921" ht="12.75" customHeight="1" x14ac:dyDescent="0.2"/>
    <row r="1922" ht="12.75" customHeight="1" x14ac:dyDescent="0.2"/>
    <row r="1923" ht="12.75" customHeight="1" x14ac:dyDescent="0.2"/>
    <row r="1924" ht="12.75" customHeight="1" x14ac:dyDescent="0.2"/>
    <row r="1925" ht="12.75" customHeight="1" x14ac:dyDescent="0.2"/>
    <row r="1926" ht="12.75" customHeight="1" x14ac:dyDescent="0.2"/>
    <row r="1927" ht="12.75" customHeight="1" x14ac:dyDescent="0.2"/>
    <row r="1928" ht="12.75" customHeight="1" x14ac:dyDescent="0.2"/>
    <row r="1929" ht="12.75" customHeight="1" x14ac:dyDescent="0.2"/>
    <row r="1930" ht="12.75" customHeight="1" x14ac:dyDescent="0.2"/>
    <row r="1931" ht="12.75" customHeight="1" x14ac:dyDescent="0.2"/>
    <row r="1932" ht="12.75" customHeight="1" x14ac:dyDescent="0.2"/>
    <row r="1933" ht="12.75" customHeight="1" x14ac:dyDescent="0.2"/>
    <row r="1934" ht="12.75" customHeight="1" x14ac:dyDescent="0.2"/>
    <row r="1935" ht="12.75" customHeight="1" x14ac:dyDescent="0.2"/>
    <row r="1936" ht="12.75" customHeight="1" x14ac:dyDescent="0.2"/>
    <row r="1937" ht="12.75" customHeight="1" x14ac:dyDescent="0.2"/>
    <row r="1938" ht="12.75" customHeight="1" x14ac:dyDescent="0.2"/>
    <row r="1939" ht="12.75" customHeight="1" x14ac:dyDescent="0.2"/>
    <row r="1940" ht="12.75" customHeight="1" x14ac:dyDescent="0.2"/>
    <row r="1941" ht="12.75" customHeight="1" x14ac:dyDescent="0.2"/>
    <row r="1942" ht="12.75" customHeight="1" x14ac:dyDescent="0.2"/>
    <row r="1943" ht="12.75" customHeight="1" x14ac:dyDescent="0.2"/>
    <row r="1944" ht="12.75" customHeight="1" x14ac:dyDescent="0.2"/>
    <row r="1945" ht="12.75" customHeight="1" x14ac:dyDescent="0.2"/>
    <row r="1946" ht="12.75" customHeight="1" x14ac:dyDescent="0.2"/>
    <row r="1947" ht="12.75" customHeight="1" x14ac:dyDescent="0.2"/>
    <row r="1948" ht="12.75" customHeight="1" x14ac:dyDescent="0.2"/>
    <row r="1949" ht="12.75" customHeight="1" x14ac:dyDescent="0.2"/>
    <row r="1950" ht="12.75" customHeight="1" x14ac:dyDescent="0.2"/>
    <row r="1951" ht="12.75" customHeight="1" x14ac:dyDescent="0.2"/>
    <row r="1952" ht="12.75" customHeight="1" x14ac:dyDescent="0.2"/>
    <row r="1953" ht="12.75" customHeight="1" x14ac:dyDescent="0.2"/>
    <row r="1954" ht="12.75" customHeight="1" x14ac:dyDescent="0.2"/>
    <row r="1955" ht="12.75" customHeight="1" x14ac:dyDescent="0.2"/>
    <row r="1956" ht="12.75" customHeight="1" x14ac:dyDescent="0.2"/>
    <row r="1957" ht="12.75" customHeight="1" x14ac:dyDescent="0.2"/>
    <row r="1958" ht="12.75" customHeight="1" x14ac:dyDescent="0.2"/>
    <row r="1959" ht="12.75" customHeight="1" x14ac:dyDescent="0.2"/>
    <row r="1960" ht="12.75" customHeight="1" x14ac:dyDescent="0.2"/>
    <row r="1961" ht="12.75" customHeight="1" x14ac:dyDescent="0.2"/>
    <row r="1962" ht="12.75" customHeight="1" x14ac:dyDescent="0.2"/>
    <row r="1963" ht="12.75" customHeight="1" x14ac:dyDescent="0.2"/>
    <row r="1964" ht="12.75" customHeight="1" x14ac:dyDescent="0.2"/>
    <row r="1965" ht="12.75" customHeight="1" x14ac:dyDescent="0.2"/>
    <row r="1966" ht="12.75" customHeight="1" x14ac:dyDescent="0.2"/>
    <row r="1967" ht="12.75" customHeight="1" x14ac:dyDescent="0.2"/>
    <row r="1968" ht="12.75" customHeight="1" x14ac:dyDescent="0.2"/>
    <row r="1969" ht="12.75" customHeight="1" x14ac:dyDescent="0.2"/>
    <row r="1970" ht="12.75" customHeight="1" x14ac:dyDescent="0.2"/>
    <row r="1971" ht="12.75" customHeight="1" x14ac:dyDescent="0.2"/>
    <row r="1972" ht="12.75" customHeight="1" x14ac:dyDescent="0.2"/>
    <row r="1973" ht="12.75" customHeight="1" x14ac:dyDescent="0.2"/>
    <row r="1974" ht="12.75" customHeight="1" x14ac:dyDescent="0.2"/>
    <row r="1975" ht="12.75" customHeight="1" x14ac:dyDescent="0.2"/>
    <row r="1976" ht="12.75" customHeight="1" x14ac:dyDescent="0.2"/>
    <row r="1977" ht="12.75" customHeight="1" x14ac:dyDescent="0.2"/>
    <row r="1978" ht="12.75" customHeight="1" x14ac:dyDescent="0.2"/>
    <row r="1979" ht="12.75" customHeight="1" x14ac:dyDescent="0.2"/>
    <row r="1980" ht="12.75" customHeight="1" x14ac:dyDescent="0.2"/>
    <row r="1981" ht="12.75" customHeight="1" x14ac:dyDescent="0.2"/>
    <row r="1982" ht="12.75" customHeight="1" x14ac:dyDescent="0.2"/>
    <row r="1983" ht="12.75" customHeight="1" x14ac:dyDescent="0.2"/>
    <row r="1984" ht="12.75" customHeight="1" x14ac:dyDescent="0.2"/>
    <row r="1985" ht="12.75" customHeight="1" x14ac:dyDescent="0.2"/>
    <row r="1986" ht="12.75" customHeight="1" x14ac:dyDescent="0.2"/>
    <row r="1987" ht="12.75" customHeight="1" x14ac:dyDescent="0.2"/>
    <row r="1988" ht="12.75" customHeight="1" x14ac:dyDescent="0.2"/>
    <row r="1989" ht="12.75" customHeight="1" x14ac:dyDescent="0.2"/>
    <row r="1990" ht="12.75" customHeight="1" x14ac:dyDescent="0.2"/>
    <row r="1991" ht="12.75" customHeight="1" x14ac:dyDescent="0.2"/>
    <row r="1992" ht="12.75" customHeight="1" x14ac:dyDescent="0.2"/>
    <row r="1993" ht="12.75" customHeight="1" x14ac:dyDescent="0.2"/>
    <row r="1994" ht="12.75" customHeight="1" x14ac:dyDescent="0.2"/>
    <row r="1995" ht="12.75" customHeight="1" x14ac:dyDescent="0.2"/>
    <row r="1996" ht="12.75" customHeight="1" x14ac:dyDescent="0.2"/>
    <row r="1997" ht="12.75" customHeight="1" x14ac:dyDescent="0.2"/>
    <row r="1998" ht="12.75" customHeight="1" x14ac:dyDescent="0.2"/>
    <row r="1999" ht="12.75" customHeight="1" x14ac:dyDescent="0.2"/>
    <row r="2000" ht="12.75" customHeight="1" x14ac:dyDescent="0.2"/>
    <row r="2001" ht="12.75" customHeight="1" x14ac:dyDescent="0.2"/>
    <row r="2002" ht="12.75" customHeight="1" x14ac:dyDescent="0.2"/>
    <row r="2003" ht="12.75" customHeight="1" x14ac:dyDescent="0.2"/>
    <row r="2004" ht="12.75" customHeight="1" x14ac:dyDescent="0.2"/>
    <row r="2005" ht="12.75" customHeight="1" x14ac:dyDescent="0.2"/>
    <row r="2006" ht="12.75" customHeight="1" x14ac:dyDescent="0.2"/>
    <row r="2007" ht="12.75" customHeight="1" x14ac:dyDescent="0.2"/>
    <row r="2008" ht="12.75" customHeight="1" x14ac:dyDescent="0.2"/>
    <row r="2009" ht="12.75" customHeight="1" x14ac:dyDescent="0.2"/>
    <row r="2010" ht="12.75" customHeight="1" x14ac:dyDescent="0.2"/>
    <row r="2011" ht="12.75" customHeight="1" x14ac:dyDescent="0.2"/>
    <row r="2012" ht="12.75" customHeight="1" x14ac:dyDescent="0.2"/>
    <row r="2013" ht="12.75" customHeight="1" x14ac:dyDescent="0.2"/>
    <row r="2014" ht="12.75" customHeight="1" x14ac:dyDescent="0.2"/>
    <row r="2015" ht="12.75" customHeight="1" x14ac:dyDescent="0.2"/>
    <row r="2016" ht="12.75" customHeight="1" x14ac:dyDescent="0.2"/>
    <row r="2017" ht="12.75" customHeight="1" x14ac:dyDescent="0.2"/>
    <row r="2018" ht="12.75" customHeight="1" x14ac:dyDescent="0.2"/>
    <row r="2019" ht="12.75" customHeight="1" x14ac:dyDescent="0.2"/>
    <row r="2020" ht="12.75" customHeight="1" x14ac:dyDescent="0.2"/>
    <row r="2021" ht="12.75" customHeight="1" x14ac:dyDescent="0.2"/>
    <row r="2022" ht="12.75" customHeight="1" x14ac:dyDescent="0.2"/>
    <row r="2023" ht="12.75" customHeight="1" x14ac:dyDescent="0.2"/>
    <row r="2024" ht="12.75" customHeight="1" x14ac:dyDescent="0.2"/>
    <row r="2025" ht="12.75" customHeight="1" x14ac:dyDescent="0.2"/>
    <row r="2026" ht="12.75" customHeight="1" x14ac:dyDescent="0.2"/>
    <row r="2027" ht="12.75" customHeight="1" x14ac:dyDescent="0.2"/>
    <row r="2028" ht="12.75" customHeight="1" x14ac:dyDescent="0.2"/>
    <row r="2029" ht="12.75" customHeight="1" x14ac:dyDescent="0.2"/>
    <row r="2030" ht="12.75" customHeight="1" x14ac:dyDescent="0.2"/>
    <row r="2031" ht="12.75" customHeight="1" x14ac:dyDescent="0.2"/>
    <row r="2032" ht="12.75" customHeight="1" x14ac:dyDescent="0.2"/>
    <row r="2033" ht="12.75" customHeight="1" x14ac:dyDescent="0.2"/>
    <row r="2034" ht="12.75" customHeight="1" x14ac:dyDescent="0.2"/>
    <row r="2035" ht="12.75" customHeight="1" x14ac:dyDescent="0.2"/>
    <row r="2036" ht="12.75" customHeight="1" x14ac:dyDescent="0.2"/>
    <row r="2037" ht="12.75" customHeight="1" x14ac:dyDescent="0.2"/>
    <row r="2038" ht="12.75" customHeight="1" x14ac:dyDescent="0.2"/>
    <row r="2039" ht="12.75" customHeight="1" x14ac:dyDescent="0.2"/>
    <row r="2040" ht="12.75" customHeight="1" x14ac:dyDescent="0.2"/>
    <row r="2041" ht="12.75" customHeight="1" x14ac:dyDescent="0.2"/>
    <row r="2042" ht="12.75" customHeight="1" x14ac:dyDescent="0.2"/>
    <row r="2043" ht="12.75" customHeight="1" x14ac:dyDescent="0.2"/>
    <row r="2044" ht="12.75" customHeight="1" x14ac:dyDescent="0.2"/>
    <row r="2045" ht="12.75" customHeight="1" x14ac:dyDescent="0.2"/>
    <row r="2046" ht="12.75" customHeight="1" x14ac:dyDescent="0.2"/>
    <row r="2047" ht="12.75" customHeight="1" x14ac:dyDescent="0.2"/>
    <row r="2048" ht="12.75" customHeight="1" x14ac:dyDescent="0.2"/>
    <row r="2049" ht="12.75" customHeight="1" x14ac:dyDescent="0.2"/>
    <row r="2050" ht="12.75" customHeight="1" x14ac:dyDescent="0.2"/>
    <row r="2051" ht="12.75" customHeight="1" x14ac:dyDescent="0.2"/>
    <row r="2052" ht="12.75" customHeight="1" x14ac:dyDescent="0.2"/>
    <row r="2053" ht="12.75" customHeight="1" x14ac:dyDescent="0.2"/>
    <row r="2054" ht="12.75" customHeight="1" x14ac:dyDescent="0.2"/>
    <row r="2055" ht="12.75" customHeight="1" x14ac:dyDescent="0.2"/>
    <row r="2056" ht="12.75" customHeight="1" x14ac:dyDescent="0.2"/>
    <row r="2057" ht="12.75" customHeight="1" x14ac:dyDescent="0.2"/>
    <row r="2058" ht="12.75" customHeight="1" x14ac:dyDescent="0.2"/>
    <row r="2059" ht="12.75" customHeight="1" x14ac:dyDescent="0.2"/>
    <row r="2060" ht="12.75" customHeight="1" x14ac:dyDescent="0.2"/>
    <row r="2061" ht="12.75" customHeight="1" x14ac:dyDescent="0.2"/>
    <row r="2062" ht="12.75" customHeight="1" x14ac:dyDescent="0.2"/>
    <row r="2063" ht="12.75" customHeight="1" x14ac:dyDescent="0.2"/>
    <row r="2064" ht="12.75" customHeight="1" x14ac:dyDescent="0.2"/>
    <row r="2065" ht="12.75" customHeight="1" x14ac:dyDescent="0.2"/>
    <row r="2066" ht="12.75" customHeight="1" x14ac:dyDescent="0.2"/>
    <row r="2067" ht="12.75" customHeight="1" x14ac:dyDescent="0.2"/>
    <row r="2068" ht="12.75" customHeight="1" x14ac:dyDescent="0.2"/>
    <row r="2069" ht="12.75" customHeight="1" x14ac:dyDescent="0.2"/>
    <row r="2070" ht="12.75" customHeight="1" x14ac:dyDescent="0.2"/>
    <row r="2071" ht="12.75" customHeight="1" x14ac:dyDescent="0.2"/>
    <row r="2072" ht="12.75" customHeight="1" x14ac:dyDescent="0.2"/>
    <row r="2073" ht="12.75" customHeight="1" x14ac:dyDescent="0.2"/>
    <row r="2074" ht="12.75" customHeight="1" x14ac:dyDescent="0.2"/>
    <row r="2075" ht="12.75" customHeight="1" x14ac:dyDescent="0.2"/>
    <row r="2076" ht="12.75" customHeight="1" x14ac:dyDescent="0.2"/>
    <row r="2077" ht="12.75" customHeight="1" x14ac:dyDescent="0.2"/>
    <row r="2078" ht="12.75" customHeight="1" x14ac:dyDescent="0.2"/>
    <row r="2079" ht="12.75" customHeight="1" x14ac:dyDescent="0.2"/>
    <row r="2080" ht="12.75" customHeight="1" x14ac:dyDescent="0.2"/>
    <row r="2081" ht="12.75" customHeight="1" x14ac:dyDescent="0.2"/>
    <row r="2082" ht="12.75" customHeight="1" x14ac:dyDescent="0.2"/>
    <row r="2083" ht="12.75" customHeight="1" x14ac:dyDescent="0.2"/>
    <row r="2084" ht="12.75" customHeight="1" x14ac:dyDescent="0.2"/>
    <row r="2085" ht="12.75" customHeight="1" x14ac:dyDescent="0.2"/>
    <row r="2086" ht="12.75" customHeight="1" x14ac:dyDescent="0.2"/>
    <row r="2087" ht="12.75" customHeight="1" x14ac:dyDescent="0.2"/>
    <row r="2088" ht="12.75" customHeight="1" x14ac:dyDescent="0.2"/>
    <row r="2089" ht="12.75" customHeight="1" x14ac:dyDescent="0.2"/>
    <row r="2090" ht="12.75" customHeight="1" x14ac:dyDescent="0.2"/>
    <row r="2091" ht="12.75" customHeight="1" x14ac:dyDescent="0.2"/>
    <row r="2092" ht="12.75" customHeight="1" x14ac:dyDescent="0.2"/>
    <row r="2093" ht="12.75" customHeight="1" x14ac:dyDescent="0.2"/>
    <row r="2094" ht="12.75" customHeight="1" x14ac:dyDescent="0.2"/>
    <row r="2095" ht="12.75" customHeight="1" x14ac:dyDescent="0.2"/>
    <row r="2096" ht="12.75" customHeight="1" x14ac:dyDescent="0.2"/>
    <row r="2097" ht="12.75" customHeight="1" x14ac:dyDescent="0.2"/>
    <row r="2098" ht="12.75" customHeight="1" x14ac:dyDescent="0.2"/>
    <row r="2099" ht="12.75" customHeight="1" x14ac:dyDescent="0.2"/>
    <row r="2100" ht="12.75" customHeight="1" x14ac:dyDescent="0.2"/>
    <row r="2101" ht="12.75" customHeight="1" x14ac:dyDescent="0.2"/>
    <row r="2102" ht="12.75" customHeight="1" x14ac:dyDescent="0.2"/>
    <row r="2103" ht="12.75" customHeight="1" x14ac:dyDescent="0.2"/>
    <row r="2104" ht="12.75" customHeight="1" x14ac:dyDescent="0.2"/>
    <row r="2105" ht="12.75" customHeight="1" x14ac:dyDescent="0.2"/>
    <row r="2106" ht="12.75" customHeight="1" x14ac:dyDescent="0.2"/>
    <row r="2107" ht="12.75" customHeight="1" x14ac:dyDescent="0.2"/>
    <row r="2108" ht="12.75" customHeight="1" x14ac:dyDescent="0.2"/>
    <row r="2109" ht="12.75" customHeight="1" x14ac:dyDescent="0.2"/>
    <row r="2110" ht="12.75" customHeight="1" x14ac:dyDescent="0.2"/>
    <row r="2111" ht="12.75" customHeight="1" x14ac:dyDescent="0.2"/>
    <row r="2112" ht="12.75" customHeight="1" x14ac:dyDescent="0.2"/>
    <row r="2113" ht="12.75" customHeight="1" x14ac:dyDescent="0.2"/>
    <row r="2114" ht="12.75" customHeight="1" x14ac:dyDescent="0.2"/>
    <row r="2115" ht="12.75" customHeight="1" x14ac:dyDescent="0.2"/>
    <row r="2116" ht="12.75" customHeight="1" x14ac:dyDescent="0.2"/>
    <row r="2117" ht="12.75" customHeight="1" x14ac:dyDescent="0.2"/>
    <row r="2118" ht="12.75" customHeight="1" x14ac:dyDescent="0.2"/>
    <row r="2119" ht="12.75" customHeight="1" x14ac:dyDescent="0.2"/>
    <row r="2120" ht="12.75" customHeight="1" x14ac:dyDescent="0.2"/>
    <row r="2121" ht="12.75" customHeight="1" x14ac:dyDescent="0.2"/>
    <row r="2122" ht="12.75" customHeight="1" x14ac:dyDescent="0.2"/>
    <row r="2123" ht="12.75" customHeight="1" x14ac:dyDescent="0.2"/>
    <row r="2124" ht="12.75" customHeight="1" x14ac:dyDescent="0.2"/>
    <row r="2125" ht="12.75" customHeight="1" x14ac:dyDescent="0.2"/>
    <row r="2126" ht="12.75" customHeight="1" x14ac:dyDescent="0.2"/>
    <row r="2127" ht="12.75" customHeight="1" x14ac:dyDescent="0.2"/>
    <row r="2128" ht="12.75" customHeight="1" x14ac:dyDescent="0.2"/>
    <row r="2129" ht="12.75" customHeight="1" x14ac:dyDescent="0.2"/>
    <row r="2130" ht="12.75" customHeight="1" x14ac:dyDescent="0.2"/>
    <row r="2131" ht="12.75" customHeight="1" x14ac:dyDescent="0.2"/>
    <row r="2132" ht="12.75" customHeight="1" x14ac:dyDescent="0.2"/>
    <row r="2133" ht="12.75" customHeight="1" x14ac:dyDescent="0.2"/>
    <row r="2134" ht="12.75" customHeight="1" x14ac:dyDescent="0.2"/>
    <row r="2135" ht="12.75" customHeight="1" x14ac:dyDescent="0.2"/>
    <row r="2136" ht="12.75" customHeight="1" x14ac:dyDescent="0.2"/>
    <row r="2137" ht="12.75" customHeight="1" x14ac:dyDescent="0.2"/>
    <row r="2138" ht="12.75" customHeight="1" x14ac:dyDescent="0.2"/>
    <row r="2139" ht="12.75" customHeight="1" x14ac:dyDescent="0.2"/>
    <row r="2140" ht="12.75" customHeight="1" x14ac:dyDescent="0.2"/>
    <row r="2141" ht="12.75" customHeight="1" x14ac:dyDescent="0.2"/>
    <row r="2142" ht="12.75" customHeight="1" x14ac:dyDescent="0.2"/>
    <row r="2143" ht="12.75" customHeight="1" x14ac:dyDescent="0.2"/>
    <row r="2144" ht="12.75" customHeight="1" x14ac:dyDescent="0.2"/>
    <row r="2145" ht="12.75" customHeight="1" x14ac:dyDescent="0.2"/>
    <row r="2146" ht="12.75" customHeight="1" x14ac:dyDescent="0.2"/>
    <row r="2147" ht="12.75" customHeight="1" x14ac:dyDescent="0.2"/>
    <row r="2148" ht="12.75" customHeight="1" x14ac:dyDescent="0.2"/>
    <row r="2149" ht="12.75" customHeight="1" x14ac:dyDescent="0.2"/>
    <row r="2150" ht="12.75" customHeight="1" x14ac:dyDescent="0.2"/>
    <row r="2151" ht="12.75" customHeight="1" x14ac:dyDescent="0.2"/>
    <row r="2152" ht="12.75" customHeight="1" x14ac:dyDescent="0.2"/>
    <row r="2153" ht="12.75" customHeight="1" x14ac:dyDescent="0.2"/>
    <row r="2154" ht="12.75" customHeight="1" x14ac:dyDescent="0.2"/>
    <row r="2155" ht="12.75" customHeight="1" x14ac:dyDescent="0.2"/>
    <row r="2156" ht="12.75" customHeight="1" x14ac:dyDescent="0.2"/>
    <row r="2157" ht="12.75" customHeight="1" x14ac:dyDescent="0.2"/>
    <row r="2158" ht="12.75" customHeight="1" x14ac:dyDescent="0.2"/>
    <row r="2159" ht="12.75" customHeight="1" x14ac:dyDescent="0.2"/>
    <row r="2160" ht="12.75" customHeight="1" x14ac:dyDescent="0.2"/>
    <row r="2161" ht="12.75" customHeight="1" x14ac:dyDescent="0.2"/>
    <row r="2162" ht="12.75" customHeight="1" x14ac:dyDescent="0.2"/>
    <row r="2163" ht="12.75" customHeight="1" x14ac:dyDescent="0.2"/>
    <row r="2164" ht="12.75" customHeight="1" x14ac:dyDescent="0.2"/>
    <row r="2165" ht="12.75" customHeight="1" x14ac:dyDescent="0.2"/>
    <row r="2166" ht="12.75" customHeight="1" x14ac:dyDescent="0.2"/>
    <row r="2167" ht="12.75" customHeight="1" x14ac:dyDescent="0.2"/>
    <row r="2168" ht="12.75" customHeight="1" x14ac:dyDescent="0.2"/>
    <row r="2169" ht="12.75" customHeight="1" x14ac:dyDescent="0.2"/>
    <row r="2170" ht="12.75" customHeight="1" x14ac:dyDescent="0.2"/>
    <row r="2171" ht="12.75" customHeight="1" x14ac:dyDescent="0.2"/>
    <row r="2172" ht="12.75" customHeight="1" x14ac:dyDescent="0.2"/>
    <row r="2173" ht="12.75" customHeight="1" x14ac:dyDescent="0.2"/>
    <row r="2174" ht="12.75" customHeight="1" x14ac:dyDescent="0.2"/>
    <row r="2175" ht="12.75" customHeight="1" x14ac:dyDescent="0.2"/>
    <row r="2176" ht="12.75" customHeight="1" x14ac:dyDescent="0.2"/>
    <row r="2177" ht="12.75" customHeight="1" x14ac:dyDescent="0.2"/>
    <row r="2178" ht="12.75" customHeight="1" x14ac:dyDescent="0.2"/>
    <row r="2179" ht="12.75" customHeight="1" x14ac:dyDescent="0.2"/>
    <row r="2180" ht="12.75" customHeight="1" x14ac:dyDescent="0.2"/>
    <row r="2181" ht="12.75" customHeight="1" x14ac:dyDescent="0.2"/>
    <row r="2182" ht="12.75" customHeight="1" x14ac:dyDescent="0.2"/>
    <row r="2183" ht="12.75" customHeight="1" x14ac:dyDescent="0.2"/>
    <row r="2184" ht="12.75" customHeight="1" x14ac:dyDescent="0.2"/>
    <row r="2185" ht="12.75" customHeight="1" x14ac:dyDescent="0.2"/>
    <row r="2186" ht="12.75" customHeight="1" x14ac:dyDescent="0.2"/>
    <row r="2187" ht="12.75" customHeight="1" x14ac:dyDescent="0.2"/>
    <row r="2188" ht="12.75" customHeight="1" x14ac:dyDescent="0.2"/>
    <row r="2189" ht="12.75" customHeight="1" x14ac:dyDescent="0.2"/>
    <row r="2190" ht="12.75" customHeight="1" x14ac:dyDescent="0.2"/>
    <row r="2191" ht="12.75" customHeight="1" x14ac:dyDescent="0.2"/>
    <row r="2192" ht="12.75" customHeight="1" x14ac:dyDescent="0.2"/>
    <row r="2193" ht="12.75" customHeight="1" x14ac:dyDescent="0.2"/>
    <row r="2194" ht="12.75" customHeight="1" x14ac:dyDescent="0.2"/>
    <row r="2195" ht="12.75" customHeight="1" x14ac:dyDescent="0.2"/>
    <row r="2196" ht="12.75" customHeight="1" x14ac:dyDescent="0.2"/>
    <row r="2197" ht="12.75" customHeight="1" x14ac:dyDescent="0.2"/>
    <row r="2198" ht="12.75" customHeight="1" x14ac:dyDescent="0.2"/>
    <row r="2199" ht="12.75" customHeight="1" x14ac:dyDescent="0.2"/>
    <row r="2200" ht="12.75" customHeight="1" x14ac:dyDescent="0.2"/>
    <row r="2201" ht="12.75" customHeight="1" x14ac:dyDescent="0.2"/>
    <row r="2202" ht="12.75" customHeight="1" x14ac:dyDescent="0.2"/>
    <row r="2203" ht="12.75" customHeight="1" x14ac:dyDescent="0.2"/>
    <row r="2204" ht="12.75" customHeight="1" x14ac:dyDescent="0.2"/>
    <row r="2205" ht="12.75" customHeight="1" x14ac:dyDescent="0.2"/>
    <row r="2206" ht="12.75" customHeight="1" x14ac:dyDescent="0.2"/>
    <row r="2207" ht="12.75" customHeight="1" x14ac:dyDescent="0.2"/>
    <row r="2208" ht="12.75" customHeight="1" x14ac:dyDescent="0.2"/>
    <row r="2209" ht="12.75" customHeight="1" x14ac:dyDescent="0.2"/>
    <row r="2210" ht="12.75" customHeight="1" x14ac:dyDescent="0.2"/>
    <row r="2211" ht="12.75" customHeight="1" x14ac:dyDescent="0.2"/>
    <row r="2212" ht="12.75" customHeight="1" x14ac:dyDescent="0.2"/>
    <row r="2213" ht="12.75" customHeight="1" x14ac:dyDescent="0.2"/>
    <row r="2214" ht="12.75" customHeight="1" x14ac:dyDescent="0.2"/>
    <row r="2215" ht="12.75" customHeight="1" x14ac:dyDescent="0.2"/>
    <row r="2216" ht="12.75" customHeight="1" x14ac:dyDescent="0.2"/>
    <row r="2217" ht="12.75" customHeight="1" x14ac:dyDescent="0.2"/>
    <row r="2218" ht="12.75" customHeight="1" x14ac:dyDescent="0.2"/>
    <row r="2219" ht="12.75" customHeight="1" x14ac:dyDescent="0.2"/>
    <row r="2220" ht="12.75" customHeight="1" x14ac:dyDescent="0.2"/>
    <row r="2221" ht="12.75" customHeight="1" x14ac:dyDescent="0.2"/>
    <row r="2222" ht="12.75" customHeight="1" x14ac:dyDescent="0.2"/>
    <row r="2223" ht="12.75" customHeight="1" x14ac:dyDescent="0.2"/>
    <row r="2224" ht="12.75" customHeight="1" x14ac:dyDescent="0.2"/>
    <row r="2225" ht="12.75" customHeight="1" x14ac:dyDescent="0.2"/>
    <row r="2226" ht="12.75" customHeight="1" x14ac:dyDescent="0.2"/>
    <row r="2227" ht="12.75" customHeight="1" x14ac:dyDescent="0.2"/>
    <row r="2228" ht="12.75" customHeight="1" x14ac:dyDescent="0.2"/>
    <row r="2229" ht="12.75" customHeight="1" x14ac:dyDescent="0.2"/>
    <row r="2230" ht="12.75" customHeight="1" x14ac:dyDescent="0.2"/>
    <row r="2231" ht="12.75" customHeight="1" x14ac:dyDescent="0.2"/>
    <row r="2232" ht="12.75" customHeight="1" x14ac:dyDescent="0.2"/>
    <row r="2233" ht="12.75" customHeight="1" x14ac:dyDescent="0.2"/>
    <row r="2234" ht="12.75" customHeight="1" x14ac:dyDescent="0.2"/>
    <row r="2235" ht="12.75" customHeight="1" x14ac:dyDescent="0.2"/>
    <row r="2236" ht="12.75" customHeight="1" x14ac:dyDescent="0.2"/>
    <row r="2237" ht="12.75" customHeight="1" x14ac:dyDescent="0.2"/>
    <row r="2238" ht="12.75" customHeight="1" x14ac:dyDescent="0.2"/>
    <row r="2239" ht="12.75" customHeight="1" x14ac:dyDescent="0.2"/>
    <row r="2240" ht="12.75" customHeight="1" x14ac:dyDescent="0.2"/>
    <row r="2241" ht="12.75" customHeight="1" x14ac:dyDescent="0.2"/>
    <row r="2242" ht="12.75" customHeight="1" x14ac:dyDescent="0.2"/>
    <row r="2243" ht="12.75" customHeight="1" x14ac:dyDescent="0.2"/>
    <row r="2244" ht="12.75" customHeight="1" x14ac:dyDescent="0.2"/>
    <row r="2245" ht="12.75" customHeight="1" x14ac:dyDescent="0.2"/>
    <row r="2246" ht="12.75" customHeight="1" x14ac:dyDescent="0.2"/>
    <row r="2247" ht="12.75" customHeight="1" x14ac:dyDescent="0.2"/>
    <row r="2248" ht="12.75" customHeight="1" x14ac:dyDescent="0.2"/>
    <row r="2249" ht="12.75" customHeight="1" x14ac:dyDescent="0.2"/>
    <row r="2250" ht="12.75" customHeight="1" x14ac:dyDescent="0.2"/>
    <row r="2251" ht="12.75" customHeight="1" x14ac:dyDescent="0.2"/>
    <row r="2252" ht="12.75" customHeight="1" x14ac:dyDescent="0.2"/>
    <row r="2253" ht="12.75" customHeight="1" x14ac:dyDescent="0.2"/>
    <row r="2254" ht="12.75" customHeight="1" x14ac:dyDescent="0.2"/>
    <row r="2255" ht="12.75" customHeight="1" x14ac:dyDescent="0.2"/>
    <row r="2256" ht="12.75" customHeight="1" x14ac:dyDescent="0.2"/>
    <row r="2257" ht="12.75" customHeight="1" x14ac:dyDescent="0.2"/>
    <row r="2258" ht="12.75" customHeight="1" x14ac:dyDescent="0.2"/>
    <row r="2259" ht="12.75" customHeight="1" x14ac:dyDescent="0.2"/>
    <row r="2260" ht="12.75" customHeight="1" x14ac:dyDescent="0.2"/>
    <row r="2261" ht="12.75" customHeight="1" x14ac:dyDescent="0.2"/>
    <row r="2262" ht="12.75" customHeight="1" x14ac:dyDescent="0.2"/>
    <row r="2263" ht="12.75" customHeight="1" x14ac:dyDescent="0.2"/>
    <row r="2264" ht="12.75" customHeight="1" x14ac:dyDescent="0.2"/>
    <row r="2265" ht="12.75" customHeight="1" x14ac:dyDescent="0.2"/>
    <row r="2266" ht="12.75" customHeight="1" x14ac:dyDescent="0.2"/>
    <row r="2267" ht="12.75" customHeight="1" x14ac:dyDescent="0.2"/>
    <row r="2268" ht="12.75" customHeight="1" x14ac:dyDescent="0.2"/>
    <row r="2269" ht="12.75" customHeight="1" x14ac:dyDescent="0.2"/>
    <row r="2270" ht="12.75" customHeight="1" x14ac:dyDescent="0.2"/>
    <row r="2271" ht="12.75" customHeight="1" x14ac:dyDescent="0.2"/>
    <row r="2272" ht="12.75" customHeight="1" x14ac:dyDescent="0.2"/>
    <row r="2273" ht="12.75" customHeight="1" x14ac:dyDescent="0.2"/>
    <row r="2274" ht="12.75" customHeight="1" x14ac:dyDescent="0.2"/>
    <row r="2275" ht="12.75" customHeight="1" x14ac:dyDescent="0.2"/>
    <row r="2276" ht="12.75" customHeight="1" x14ac:dyDescent="0.2"/>
    <row r="2277" ht="12.75" customHeight="1" x14ac:dyDescent="0.2"/>
    <row r="2278" ht="12.75" customHeight="1" x14ac:dyDescent="0.2"/>
    <row r="2279" ht="12.75" customHeight="1" x14ac:dyDescent="0.2"/>
    <row r="2280" ht="12.75" customHeight="1" x14ac:dyDescent="0.2"/>
    <row r="2281" ht="12.75" customHeight="1" x14ac:dyDescent="0.2"/>
    <row r="2282" ht="12.75" customHeight="1" x14ac:dyDescent="0.2"/>
    <row r="2283" ht="12.75" customHeight="1" x14ac:dyDescent="0.2"/>
    <row r="2284" ht="12.75" customHeight="1" x14ac:dyDescent="0.2"/>
    <row r="2285" ht="12.75" customHeight="1" x14ac:dyDescent="0.2"/>
    <row r="2286" ht="12.75" customHeight="1" x14ac:dyDescent="0.2"/>
    <row r="2287" ht="12.75" customHeight="1" x14ac:dyDescent="0.2"/>
    <row r="2288" ht="12.75" customHeight="1" x14ac:dyDescent="0.2"/>
    <row r="2289" ht="12.75" customHeight="1" x14ac:dyDescent="0.2"/>
    <row r="2290" ht="12.75" customHeight="1" x14ac:dyDescent="0.2"/>
    <row r="2291" ht="12.75" customHeight="1" x14ac:dyDescent="0.2"/>
    <row r="2292" ht="12.75" customHeight="1" x14ac:dyDescent="0.2"/>
    <row r="2293" ht="12.75" customHeight="1" x14ac:dyDescent="0.2"/>
    <row r="2294" ht="12.75" customHeight="1" x14ac:dyDescent="0.2"/>
    <row r="2295" ht="12.75" customHeight="1" x14ac:dyDescent="0.2"/>
    <row r="2296" ht="12.75" customHeight="1" x14ac:dyDescent="0.2"/>
    <row r="2297" ht="12.75" customHeight="1" x14ac:dyDescent="0.2"/>
    <row r="2298" ht="12.75" customHeight="1" x14ac:dyDescent="0.2"/>
    <row r="2299" ht="12.75" customHeight="1" x14ac:dyDescent="0.2"/>
    <row r="2300" ht="12.75" customHeight="1" x14ac:dyDescent="0.2"/>
    <row r="2301" ht="12.75" customHeight="1" x14ac:dyDescent="0.2"/>
    <row r="2302" ht="12.75" customHeight="1" x14ac:dyDescent="0.2"/>
    <row r="2303" ht="12.75" customHeight="1" x14ac:dyDescent="0.2"/>
    <row r="2304" ht="12.75" customHeight="1" x14ac:dyDescent="0.2"/>
    <row r="2305" ht="12.75" customHeight="1" x14ac:dyDescent="0.2"/>
    <row r="2306" ht="12.75" customHeight="1" x14ac:dyDescent="0.2"/>
    <row r="2307" ht="12.75" customHeight="1" x14ac:dyDescent="0.2"/>
    <row r="2308" ht="12.75" customHeight="1" x14ac:dyDescent="0.2"/>
    <row r="2309" ht="12.75" customHeight="1" x14ac:dyDescent="0.2"/>
    <row r="2310" ht="12.75" customHeight="1" x14ac:dyDescent="0.2"/>
    <row r="2311" ht="12.75" customHeight="1" x14ac:dyDescent="0.2"/>
    <row r="2312" ht="12.75" customHeight="1" x14ac:dyDescent="0.2"/>
    <row r="2313" ht="12.75" customHeight="1" x14ac:dyDescent="0.2"/>
    <row r="2314" ht="12.75" customHeight="1" x14ac:dyDescent="0.2"/>
    <row r="2315" ht="12.75" customHeight="1" x14ac:dyDescent="0.2"/>
    <row r="2316" ht="12.75" customHeight="1" x14ac:dyDescent="0.2"/>
    <row r="2317" ht="12.75" customHeight="1" x14ac:dyDescent="0.2"/>
    <row r="2318" ht="12.75" customHeight="1" x14ac:dyDescent="0.2"/>
    <row r="2319" ht="12.75" customHeight="1" x14ac:dyDescent="0.2"/>
    <row r="2320" ht="12.75" customHeight="1" x14ac:dyDescent="0.2"/>
    <row r="2321" ht="12.75" customHeight="1" x14ac:dyDescent="0.2"/>
    <row r="2322" ht="12.75" customHeight="1" x14ac:dyDescent="0.2"/>
    <row r="2323" ht="12.75" customHeight="1" x14ac:dyDescent="0.2"/>
    <row r="2324" ht="12.75" customHeight="1" x14ac:dyDescent="0.2"/>
    <row r="2325" ht="12.75" customHeight="1" x14ac:dyDescent="0.2"/>
    <row r="2326" ht="12.75" customHeight="1" x14ac:dyDescent="0.2"/>
    <row r="2327" ht="12.75" customHeight="1" x14ac:dyDescent="0.2"/>
    <row r="2328" ht="12.75" customHeight="1" x14ac:dyDescent="0.2"/>
    <row r="2329" ht="12.75" customHeight="1" x14ac:dyDescent="0.2"/>
    <row r="2330" ht="12.75" customHeight="1" x14ac:dyDescent="0.2"/>
    <row r="2331" ht="12.75" customHeight="1" x14ac:dyDescent="0.2"/>
    <row r="2332" ht="12.75" customHeight="1" x14ac:dyDescent="0.2"/>
    <row r="2333" ht="12.75" customHeight="1" x14ac:dyDescent="0.2"/>
    <row r="2334" ht="12.75" customHeight="1" x14ac:dyDescent="0.2"/>
    <row r="2335" ht="12.75" customHeight="1" x14ac:dyDescent="0.2"/>
    <row r="2336" ht="12.75" customHeight="1" x14ac:dyDescent="0.2"/>
    <row r="2337" ht="12.75" customHeight="1" x14ac:dyDescent="0.2"/>
    <row r="2338" ht="12.75" customHeight="1" x14ac:dyDescent="0.2"/>
    <row r="2339" ht="12.75" customHeight="1" x14ac:dyDescent="0.2"/>
    <row r="2340" ht="12.75" customHeight="1" x14ac:dyDescent="0.2"/>
    <row r="2341" ht="12.75" customHeight="1" x14ac:dyDescent="0.2"/>
    <row r="2342" ht="12.75" customHeight="1" x14ac:dyDescent="0.2"/>
    <row r="2343" ht="12.75" customHeight="1" x14ac:dyDescent="0.2"/>
    <row r="2344" ht="12.75" customHeight="1" x14ac:dyDescent="0.2"/>
    <row r="2345" ht="12.75" customHeight="1" x14ac:dyDescent="0.2"/>
    <row r="2346" ht="12.75" customHeight="1" x14ac:dyDescent="0.2"/>
    <row r="2347" ht="12.75" customHeight="1" x14ac:dyDescent="0.2"/>
    <row r="2348" ht="12.75" customHeight="1" x14ac:dyDescent="0.2"/>
    <row r="2349" ht="12.75" customHeight="1" x14ac:dyDescent="0.2"/>
    <row r="2350" ht="12.75" customHeight="1" x14ac:dyDescent="0.2"/>
    <row r="2351" ht="12.75" customHeight="1" x14ac:dyDescent="0.2"/>
    <row r="2352" ht="12.75" customHeight="1" x14ac:dyDescent="0.2"/>
    <row r="2353" ht="12.75" customHeight="1" x14ac:dyDescent="0.2"/>
    <row r="2354" ht="12.75" customHeight="1" x14ac:dyDescent="0.2"/>
    <row r="2355" ht="12.75" customHeight="1" x14ac:dyDescent="0.2"/>
    <row r="2356" ht="12.75" customHeight="1" x14ac:dyDescent="0.2"/>
    <row r="2357" ht="12.75" customHeight="1" x14ac:dyDescent="0.2"/>
    <row r="2358" ht="12.75" customHeight="1" x14ac:dyDescent="0.2"/>
    <row r="2359" ht="12.75" customHeight="1" x14ac:dyDescent="0.2"/>
    <row r="2360" ht="12.75" customHeight="1" x14ac:dyDescent="0.2"/>
    <row r="2361" ht="12.75" customHeight="1" x14ac:dyDescent="0.2"/>
    <row r="2362" ht="12.75" customHeight="1" x14ac:dyDescent="0.2"/>
    <row r="2363" ht="12.75" customHeight="1" x14ac:dyDescent="0.2"/>
    <row r="2364" ht="12.75" customHeight="1" x14ac:dyDescent="0.2"/>
    <row r="2365" ht="12.75" customHeight="1" x14ac:dyDescent="0.2"/>
    <row r="2366" ht="12.75" customHeight="1" x14ac:dyDescent="0.2"/>
    <row r="2367" ht="12.75" customHeight="1" x14ac:dyDescent="0.2"/>
    <row r="2368" ht="12.75" customHeight="1" x14ac:dyDescent="0.2"/>
    <row r="2369" ht="12.75" customHeight="1" x14ac:dyDescent="0.2"/>
    <row r="2370" ht="12.75" customHeight="1" x14ac:dyDescent="0.2"/>
    <row r="2371" ht="12.75" customHeight="1" x14ac:dyDescent="0.2"/>
    <row r="2372" ht="12.75" customHeight="1" x14ac:dyDescent="0.2"/>
    <row r="2373" ht="12.75" customHeight="1" x14ac:dyDescent="0.2"/>
    <row r="2374" ht="12.75" customHeight="1" x14ac:dyDescent="0.2"/>
    <row r="2375" ht="12.75" customHeight="1" x14ac:dyDescent="0.2"/>
    <row r="2376" ht="12.75" customHeight="1" x14ac:dyDescent="0.2"/>
    <row r="2377" ht="12.75" customHeight="1" x14ac:dyDescent="0.2"/>
    <row r="2378" ht="12.75" customHeight="1" x14ac:dyDescent="0.2"/>
    <row r="2379" ht="12.75" customHeight="1" x14ac:dyDescent="0.2"/>
    <row r="2380" ht="12.75" customHeight="1" x14ac:dyDescent="0.2"/>
    <row r="2381" ht="12.75" customHeight="1" x14ac:dyDescent="0.2"/>
    <row r="2382" ht="12.75" customHeight="1" x14ac:dyDescent="0.2"/>
    <row r="2383" ht="12.75" customHeight="1" x14ac:dyDescent="0.2"/>
    <row r="2384" ht="12.75" customHeight="1" x14ac:dyDescent="0.2"/>
    <row r="2385" ht="12.75" customHeight="1" x14ac:dyDescent="0.2"/>
    <row r="2386" ht="12.75" customHeight="1" x14ac:dyDescent="0.2"/>
    <row r="2387" ht="12.75" customHeight="1" x14ac:dyDescent="0.2"/>
    <row r="2388" ht="12.75" customHeight="1" x14ac:dyDescent="0.2"/>
    <row r="2389" ht="12.75" customHeight="1" x14ac:dyDescent="0.2"/>
    <row r="2390" ht="12.75" customHeight="1" x14ac:dyDescent="0.2"/>
    <row r="2391" ht="12.75" customHeight="1" x14ac:dyDescent="0.2"/>
    <row r="2392" ht="12.75" customHeight="1" x14ac:dyDescent="0.2"/>
    <row r="2393" ht="12.75" customHeight="1" x14ac:dyDescent="0.2"/>
    <row r="2394" ht="12.75" customHeight="1" x14ac:dyDescent="0.2"/>
    <row r="2395" ht="12.75" customHeight="1" x14ac:dyDescent="0.2"/>
    <row r="2396" ht="12.75" customHeight="1" x14ac:dyDescent="0.2"/>
    <row r="2397" ht="12.75" customHeight="1" x14ac:dyDescent="0.2"/>
    <row r="2398" ht="12.75" customHeight="1" x14ac:dyDescent="0.2"/>
    <row r="2399" ht="12.75" customHeight="1" x14ac:dyDescent="0.2"/>
    <row r="2400" ht="12.75" customHeight="1" x14ac:dyDescent="0.2"/>
    <row r="2401" ht="12.75" customHeight="1" x14ac:dyDescent="0.2"/>
    <row r="2402" ht="12.75" customHeight="1" x14ac:dyDescent="0.2"/>
    <row r="2403" ht="12.75" customHeight="1" x14ac:dyDescent="0.2"/>
    <row r="2404" ht="12.75" customHeight="1" x14ac:dyDescent="0.2"/>
    <row r="2405" ht="12.75" customHeight="1" x14ac:dyDescent="0.2"/>
    <row r="2406" ht="12.75" customHeight="1" x14ac:dyDescent="0.2"/>
    <row r="2407" ht="12.75" customHeight="1" x14ac:dyDescent="0.2"/>
    <row r="2408" ht="12.75" customHeight="1" x14ac:dyDescent="0.2"/>
    <row r="2409" ht="12.75" customHeight="1" x14ac:dyDescent="0.2"/>
    <row r="2410" ht="12.75" customHeight="1" x14ac:dyDescent="0.2"/>
    <row r="2411" ht="12.75" customHeight="1" x14ac:dyDescent="0.2"/>
    <row r="2412" ht="12.75" customHeight="1" x14ac:dyDescent="0.2"/>
    <row r="2413" ht="12.75" customHeight="1" x14ac:dyDescent="0.2"/>
    <row r="2414" ht="12.75" customHeight="1" x14ac:dyDescent="0.2"/>
    <row r="2415" ht="12.75" customHeight="1" x14ac:dyDescent="0.2"/>
    <row r="2416" ht="12.75" customHeight="1" x14ac:dyDescent="0.2"/>
    <row r="2417" ht="12.75" customHeight="1" x14ac:dyDescent="0.2"/>
    <row r="2418" ht="12.75" customHeight="1" x14ac:dyDescent="0.2"/>
    <row r="2419" ht="12.75" customHeight="1" x14ac:dyDescent="0.2"/>
    <row r="2420" ht="12.75" customHeight="1" x14ac:dyDescent="0.2"/>
    <row r="2421" ht="12.75" customHeight="1" x14ac:dyDescent="0.2"/>
    <row r="2422" ht="12.75" customHeight="1" x14ac:dyDescent="0.2"/>
    <row r="2423" ht="12.75" customHeight="1" x14ac:dyDescent="0.2"/>
    <row r="2424" ht="12.75" customHeight="1" x14ac:dyDescent="0.2"/>
    <row r="2425" ht="12.75" customHeight="1" x14ac:dyDescent="0.2"/>
    <row r="2426" ht="12.75" customHeight="1" x14ac:dyDescent="0.2"/>
    <row r="2427" ht="12.75" customHeight="1" x14ac:dyDescent="0.2"/>
    <row r="2428" ht="12.75" customHeight="1" x14ac:dyDescent="0.2"/>
    <row r="2429" ht="12.75" customHeight="1" x14ac:dyDescent="0.2"/>
    <row r="2430" ht="12.75" customHeight="1" x14ac:dyDescent="0.2"/>
    <row r="2431" ht="12.75" customHeight="1" x14ac:dyDescent="0.2"/>
    <row r="2432" ht="12.75" customHeight="1" x14ac:dyDescent="0.2"/>
    <row r="2433" ht="12.75" customHeight="1" x14ac:dyDescent="0.2"/>
    <row r="2434" ht="12.75" customHeight="1" x14ac:dyDescent="0.2"/>
    <row r="2435" ht="12.75" customHeight="1" x14ac:dyDescent="0.2"/>
    <row r="2436" ht="12.75" customHeight="1" x14ac:dyDescent="0.2"/>
    <row r="2437" ht="12.75" customHeight="1" x14ac:dyDescent="0.2"/>
    <row r="2438" ht="12.75" customHeight="1" x14ac:dyDescent="0.2"/>
    <row r="2439" ht="12.75" customHeight="1" x14ac:dyDescent="0.2"/>
    <row r="2440" ht="12.75" customHeight="1" x14ac:dyDescent="0.2"/>
    <row r="2441" ht="12.75" customHeight="1" x14ac:dyDescent="0.2"/>
    <row r="2442" ht="12.75" customHeight="1" x14ac:dyDescent="0.2"/>
    <row r="2443" ht="12.75" customHeight="1" x14ac:dyDescent="0.2"/>
    <row r="2444" ht="12.75" customHeight="1" x14ac:dyDescent="0.2"/>
    <row r="2445" ht="12.75" customHeight="1" x14ac:dyDescent="0.2"/>
    <row r="2446" ht="12.75" customHeight="1" x14ac:dyDescent="0.2"/>
    <row r="2447" ht="12.75" customHeight="1" x14ac:dyDescent="0.2"/>
    <row r="2448" ht="12.75" customHeight="1" x14ac:dyDescent="0.2"/>
    <row r="2449" ht="12.75" customHeight="1" x14ac:dyDescent="0.2"/>
    <row r="2450" ht="12.75" customHeight="1" x14ac:dyDescent="0.2"/>
    <row r="2451" ht="12.75" customHeight="1" x14ac:dyDescent="0.2"/>
    <row r="2452" ht="12.75" customHeight="1" x14ac:dyDescent="0.2"/>
    <row r="2453" ht="12.75" customHeight="1" x14ac:dyDescent="0.2"/>
    <row r="2454" ht="12.75" customHeight="1" x14ac:dyDescent="0.2"/>
    <row r="2455" ht="12.75" customHeight="1" x14ac:dyDescent="0.2"/>
    <row r="2456" ht="12.75" customHeight="1" x14ac:dyDescent="0.2"/>
    <row r="2457" ht="12.75" customHeight="1" x14ac:dyDescent="0.2"/>
    <row r="2458" ht="12.75" customHeight="1" x14ac:dyDescent="0.2"/>
    <row r="2459" ht="12.75" customHeight="1" x14ac:dyDescent="0.2"/>
    <row r="2460" ht="12.75" customHeight="1" x14ac:dyDescent="0.2"/>
    <row r="2461" ht="12.75" customHeight="1" x14ac:dyDescent="0.2"/>
    <row r="2462" ht="12.75" customHeight="1" x14ac:dyDescent="0.2"/>
    <row r="2463" ht="12.75" customHeight="1" x14ac:dyDescent="0.2"/>
    <row r="2464" ht="12.75" customHeight="1" x14ac:dyDescent="0.2"/>
    <row r="2465" ht="12.75" customHeight="1" x14ac:dyDescent="0.2"/>
    <row r="2466" ht="12.75" customHeight="1" x14ac:dyDescent="0.2"/>
    <row r="2467" ht="12.75" customHeight="1" x14ac:dyDescent="0.2"/>
    <row r="2468" ht="12.75" customHeight="1" x14ac:dyDescent="0.2"/>
    <row r="2469" ht="12.75" customHeight="1" x14ac:dyDescent="0.2"/>
    <row r="2470" ht="12.75" customHeight="1" x14ac:dyDescent="0.2"/>
    <row r="2471" ht="12.75" customHeight="1" x14ac:dyDescent="0.2"/>
    <row r="2472" ht="12.75" customHeight="1" x14ac:dyDescent="0.2"/>
    <row r="2473" ht="12.75" customHeight="1" x14ac:dyDescent="0.2"/>
    <row r="2474" ht="12.75" customHeight="1" x14ac:dyDescent="0.2"/>
    <row r="2475" ht="12.75" customHeight="1" x14ac:dyDescent="0.2"/>
    <row r="2476" ht="12.75" customHeight="1" x14ac:dyDescent="0.2"/>
    <row r="2477" ht="12.75" customHeight="1" x14ac:dyDescent="0.2"/>
    <row r="2478" ht="12.75" customHeight="1" x14ac:dyDescent="0.2"/>
    <row r="2479" ht="12.75" customHeight="1" x14ac:dyDescent="0.2"/>
    <row r="2480" ht="12.75" customHeight="1" x14ac:dyDescent="0.2"/>
    <row r="2481" ht="12.75" customHeight="1" x14ac:dyDescent="0.2"/>
    <row r="2482" ht="12.75" customHeight="1" x14ac:dyDescent="0.2"/>
    <row r="2483" ht="12.75" customHeight="1" x14ac:dyDescent="0.2"/>
    <row r="2484" ht="12.75" customHeight="1" x14ac:dyDescent="0.2"/>
    <row r="2485" ht="12.75" customHeight="1" x14ac:dyDescent="0.2"/>
    <row r="2486" ht="12.75" customHeight="1" x14ac:dyDescent="0.2"/>
    <row r="2487" ht="12.75" customHeight="1" x14ac:dyDescent="0.2"/>
    <row r="2488" ht="12.75" customHeight="1" x14ac:dyDescent="0.2"/>
    <row r="2489" ht="12.75" customHeight="1" x14ac:dyDescent="0.2"/>
    <row r="2490" ht="12.75" customHeight="1" x14ac:dyDescent="0.2"/>
    <row r="2491" ht="12.75" customHeight="1" x14ac:dyDescent="0.2"/>
    <row r="2492" ht="12.75" customHeight="1" x14ac:dyDescent="0.2"/>
    <row r="2493" ht="12.75" customHeight="1" x14ac:dyDescent="0.2"/>
    <row r="2494" ht="12.75" customHeight="1" x14ac:dyDescent="0.2"/>
    <row r="2495" ht="12.75" customHeight="1" x14ac:dyDescent="0.2"/>
    <row r="2496" ht="12.75" customHeight="1" x14ac:dyDescent="0.2"/>
    <row r="2497" ht="12.75" customHeight="1" x14ac:dyDescent="0.2"/>
    <row r="2498" ht="12.75" customHeight="1" x14ac:dyDescent="0.2"/>
    <row r="2499" ht="12.75" customHeight="1" x14ac:dyDescent="0.2"/>
    <row r="2500" ht="12.75" customHeight="1" x14ac:dyDescent="0.2"/>
    <row r="2501" ht="12.75" customHeight="1" x14ac:dyDescent="0.2"/>
    <row r="2502" ht="12.75" customHeight="1" x14ac:dyDescent="0.2"/>
    <row r="2503" ht="12.75" customHeight="1" x14ac:dyDescent="0.2"/>
    <row r="2504" ht="12.75" customHeight="1" x14ac:dyDescent="0.2"/>
    <row r="2505" ht="12.75" customHeight="1" x14ac:dyDescent="0.2"/>
    <row r="2506" ht="12.75" customHeight="1" x14ac:dyDescent="0.2"/>
    <row r="2507" ht="12.75" customHeight="1" x14ac:dyDescent="0.2"/>
    <row r="2508" ht="12.75" customHeight="1" x14ac:dyDescent="0.2"/>
    <row r="2509" ht="12.75" customHeight="1" x14ac:dyDescent="0.2"/>
    <row r="2510" ht="12.75" customHeight="1" x14ac:dyDescent="0.2"/>
    <row r="2511" ht="12.75" customHeight="1" x14ac:dyDescent="0.2"/>
    <row r="2512" ht="12.75" customHeight="1" x14ac:dyDescent="0.2"/>
    <row r="2513" ht="12.75" customHeight="1" x14ac:dyDescent="0.2"/>
    <row r="2514" ht="12.75" customHeight="1" x14ac:dyDescent="0.2"/>
    <row r="2515" ht="12.75" customHeight="1" x14ac:dyDescent="0.2"/>
    <row r="2516" ht="12.75" customHeight="1" x14ac:dyDescent="0.2"/>
    <row r="2517" ht="12.75" customHeight="1" x14ac:dyDescent="0.2"/>
    <row r="2518" ht="12.75" customHeight="1" x14ac:dyDescent="0.2"/>
    <row r="2519" ht="12.75" customHeight="1" x14ac:dyDescent="0.2"/>
    <row r="2520" ht="12.75" customHeight="1" x14ac:dyDescent="0.2"/>
    <row r="2521" ht="12.75" customHeight="1" x14ac:dyDescent="0.2"/>
    <row r="2522" ht="12.75" customHeight="1" x14ac:dyDescent="0.2"/>
    <row r="2523" ht="12.75" customHeight="1" x14ac:dyDescent="0.2"/>
    <row r="2524" ht="12.75" customHeight="1" x14ac:dyDescent="0.2"/>
    <row r="2525" ht="12.75" customHeight="1" x14ac:dyDescent="0.2"/>
    <row r="2526" ht="12.75" customHeight="1" x14ac:dyDescent="0.2"/>
    <row r="2527" ht="12.75" customHeight="1" x14ac:dyDescent="0.2"/>
    <row r="2528" ht="12.75" customHeight="1" x14ac:dyDescent="0.2"/>
    <row r="2529" ht="12.75" customHeight="1" x14ac:dyDescent="0.2"/>
    <row r="2530" ht="12.75" customHeight="1" x14ac:dyDescent="0.2"/>
    <row r="2531" ht="12.75" customHeight="1" x14ac:dyDescent="0.2"/>
    <row r="2532" ht="12.75" customHeight="1" x14ac:dyDescent="0.2"/>
    <row r="2533" ht="12.75" customHeight="1" x14ac:dyDescent="0.2"/>
    <row r="2534" ht="12.75" customHeight="1" x14ac:dyDescent="0.2"/>
    <row r="2535" ht="12.75" customHeight="1" x14ac:dyDescent="0.2"/>
    <row r="2536" ht="12.75" customHeight="1" x14ac:dyDescent="0.2"/>
    <row r="2537" ht="12.75" customHeight="1" x14ac:dyDescent="0.2"/>
    <row r="2538" ht="12.75" customHeight="1" x14ac:dyDescent="0.2"/>
    <row r="2539" ht="12.75" customHeight="1" x14ac:dyDescent="0.2"/>
    <row r="2540" ht="12.75" customHeight="1" x14ac:dyDescent="0.2"/>
    <row r="2541" ht="12.75" customHeight="1" x14ac:dyDescent="0.2"/>
    <row r="2542" ht="12.75" customHeight="1" x14ac:dyDescent="0.2"/>
    <row r="2543" ht="12.75" customHeight="1" x14ac:dyDescent="0.2"/>
    <row r="2544" ht="12.75" customHeight="1" x14ac:dyDescent="0.2"/>
    <row r="2545" ht="12.75" customHeight="1" x14ac:dyDescent="0.2"/>
    <row r="2546" ht="12.75" customHeight="1" x14ac:dyDescent="0.2"/>
    <row r="2547" ht="12.75" customHeight="1" x14ac:dyDescent="0.2"/>
    <row r="2548" ht="12.75" customHeight="1" x14ac:dyDescent="0.2"/>
    <row r="2549" ht="12.75" customHeight="1" x14ac:dyDescent="0.2"/>
    <row r="2550" ht="12.75" customHeight="1" x14ac:dyDescent="0.2"/>
    <row r="2551" ht="12.75" customHeight="1" x14ac:dyDescent="0.2"/>
    <row r="2552" ht="12.75" customHeight="1" x14ac:dyDescent="0.2"/>
    <row r="2553" ht="12.75" customHeight="1" x14ac:dyDescent="0.2"/>
    <row r="2554" ht="12.75" customHeight="1" x14ac:dyDescent="0.2"/>
    <row r="2555" ht="12.75" customHeight="1" x14ac:dyDescent="0.2"/>
    <row r="2556" ht="12.75" customHeight="1" x14ac:dyDescent="0.2"/>
    <row r="2557" ht="12.75" customHeight="1" x14ac:dyDescent="0.2"/>
    <row r="2558" ht="12.75" customHeight="1" x14ac:dyDescent="0.2"/>
    <row r="2559" ht="12.75" customHeight="1" x14ac:dyDescent="0.2"/>
    <row r="2560" ht="12.75" customHeight="1" x14ac:dyDescent="0.2"/>
    <row r="2561" ht="12.75" customHeight="1" x14ac:dyDescent="0.2"/>
    <row r="2562" ht="12.75" customHeight="1" x14ac:dyDescent="0.2"/>
    <row r="2563" ht="12.75" customHeight="1" x14ac:dyDescent="0.2"/>
    <row r="2564" ht="12.75" customHeight="1" x14ac:dyDescent="0.2"/>
    <row r="2565" ht="12.75" customHeight="1" x14ac:dyDescent="0.2"/>
    <row r="2566" ht="12.75" customHeight="1" x14ac:dyDescent="0.2"/>
    <row r="2567" ht="12.75" customHeight="1" x14ac:dyDescent="0.2"/>
    <row r="2568" ht="12.75" customHeight="1" x14ac:dyDescent="0.2"/>
    <row r="2569" ht="12.75" customHeight="1" x14ac:dyDescent="0.2"/>
    <row r="2570" ht="12.75" customHeight="1" x14ac:dyDescent="0.2"/>
    <row r="2571" ht="12.75" customHeight="1" x14ac:dyDescent="0.2"/>
    <row r="2572" ht="12.75" customHeight="1" x14ac:dyDescent="0.2"/>
    <row r="2573" ht="12.75" customHeight="1" x14ac:dyDescent="0.2"/>
    <row r="2574" ht="12.75" customHeight="1" x14ac:dyDescent="0.2"/>
    <row r="2575" ht="12.75" customHeight="1" x14ac:dyDescent="0.2"/>
    <row r="2576" ht="12.75" customHeight="1" x14ac:dyDescent="0.2"/>
    <row r="2577" ht="12.75" customHeight="1" x14ac:dyDescent="0.2"/>
    <row r="2578" ht="12.75" customHeight="1" x14ac:dyDescent="0.2"/>
    <row r="2579" ht="12.75" customHeight="1" x14ac:dyDescent="0.2"/>
    <row r="2580" ht="12.75" customHeight="1" x14ac:dyDescent="0.2"/>
    <row r="2581" ht="12.75" customHeight="1" x14ac:dyDescent="0.2"/>
    <row r="2582" ht="12.75" customHeight="1" x14ac:dyDescent="0.2"/>
    <row r="2583" ht="12.75" customHeight="1" x14ac:dyDescent="0.2"/>
    <row r="2584" ht="12.75" customHeight="1" x14ac:dyDescent="0.2"/>
    <row r="2585" ht="12.75" customHeight="1" x14ac:dyDescent="0.2"/>
    <row r="2586" ht="12.75" customHeight="1" x14ac:dyDescent="0.2"/>
    <row r="2587" ht="12.75" customHeight="1" x14ac:dyDescent="0.2"/>
    <row r="2588" ht="12.75" customHeight="1" x14ac:dyDescent="0.2"/>
    <row r="2589" ht="12.75" customHeight="1" x14ac:dyDescent="0.2"/>
    <row r="2590" ht="12.75" customHeight="1" x14ac:dyDescent="0.2"/>
    <row r="2591" ht="12.75" customHeight="1" x14ac:dyDescent="0.2"/>
    <row r="2592" ht="12.75" customHeight="1" x14ac:dyDescent="0.2"/>
    <row r="2593" ht="12.75" customHeight="1" x14ac:dyDescent="0.2"/>
    <row r="2594" ht="12.75" customHeight="1" x14ac:dyDescent="0.2"/>
    <row r="2595" ht="12.75" customHeight="1" x14ac:dyDescent="0.2"/>
    <row r="2596" ht="12.75" customHeight="1" x14ac:dyDescent="0.2"/>
    <row r="2597" ht="12.75" customHeight="1" x14ac:dyDescent="0.2"/>
    <row r="2598" ht="12.75" customHeight="1" x14ac:dyDescent="0.2"/>
    <row r="2599" ht="12.75" customHeight="1" x14ac:dyDescent="0.2"/>
    <row r="2600" ht="12.75" customHeight="1" x14ac:dyDescent="0.2"/>
    <row r="2601" ht="12.75" customHeight="1" x14ac:dyDescent="0.2"/>
    <row r="2602" ht="12.75" customHeight="1" x14ac:dyDescent="0.2"/>
    <row r="2603" ht="12.75" customHeight="1" x14ac:dyDescent="0.2"/>
    <row r="2604" ht="12.75" customHeight="1" x14ac:dyDescent="0.2"/>
    <row r="2605" ht="12.75" customHeight="1" x14ac:dyDescent="0.2"/>
    <row r="2606" ht="12.75" customHeight="1" x14ac:dyDescent="0.2"/>
    <row r="2607" ht="12.75" customHeight="1" x14ac:dyDescent="0.2"/>
    <row r="2608" ht="12.75" customHeight="1" x14ac:dyDescent="0.2"/>
    <row r="2609" ht="12.75" customHeight="1" x14ac:dyDescent="0.2"/>
    <row r="2610" ht="12.75" customHeight="1" x14ac:dyDescent="0.2"/>
    <row r="2611" ht="12.75" customHeight="1" x14ac:dyDescent="0.2"/>
    <row r="2612" ht="12.75" customHeight="1" x14ac:dyDescent="0.2"/>
    <row r="2613" ht="12.75" customHeight="1" x14ac:dyDescent="0.2"/>
    <row r="2614" ht="12.75" customHeight="1" x14ac:dyDescent="0.2"/>
    <row r="2615" ht="12.75" customHeight="1" x14ac:dyDescent="0.2"/>
    <row r="2616" ht="12.75" customHeight="1" x14ac:dyDescent="0.2"/>
    <row r="2617" ht="12.75" customHeight="1" x14ac:dyDescent="0.2"/>
    <row r="2618" ht="12.75" customHeight="1" x14ac:dyDescent="0.2"/>
    <row r="2619" ht="12.75" customHeight="1" x14ac:dyDescent="0.2"/>
    <row r="2620" ht="12.75" customHeight="1" x14ac:dyDescent="0.2"/>
    <row r="2621" ht="12.75" customHeight="1" x14ac:dyDescent="0.2"/>
    <row r="2622" ht="12.75" customHeight="1" x14ac:dyDescent="0.2"/>
    <row r="2623" ht="12.75" customHeight="1" x14ac:dyDescent="0.2"/>
    <row r="2624" ht="12.75" customHeight="1" x14ac:dyDescent="0.2"/>
    <row r="2625" ht="12.75" customHeight="1" x14ac:dyDescent="0.2"/>
    <row r="2626" ht="12.75" customHeight="1" x14ac:dyDescent="0.2"/>
    <row r="2627" ht="12.75" customHeight="1" x14ac:dyDescent="0.2"/>
    <row r="2628" ht="12.75" customHeight="1" x14ac:dyDescent="0.2"/>
    <row r="2629" ht="12.75" customHeight="1" x14ac:dyDescent="0.2"/>
    <row r="2630" ht="12.75" customHeight="1" x14ac:dyDescent="0.2"/>
    <row r="2631" ht="12.75" customHeight="1" x14ac:dyDescent="0.2"/>
    <row r="2632" ht="12.75" customHeight="1" x14ac:dyDescent="0.2"/>
    <row r="2633" ht="12.75" customHeight="1" x14ac:dyDescent="0.2"/>
    <row r="2634" ht="12.75" customHeight="1" x14ac:dyDescent="0.2"/>
    <row r="2635" ht="12.75" customHeight="1" x14ac:dyDescent="0.2"/>
    <row r="2636" ht="12.75" customHeight="1" x14ac:dyDescent="0.2"/>
    <row r="2637" ht="12.75" customHeight="1" x14ac:dyDescent="0.2"/>
    <row r="2638" ht="12.75" customHeight="1" x14ac:dyDescent="0.2"/>
    <row r="2639" ht="12.75" customHeight="1" x14ac:dyDescent="0.2"/>
    <row r="2640" ht="12.75" customHeight="1" x14ac:dyDescent="0.2"/>
    <row r="2641" ht="12.75" customHeight="1" x14ac:dyDescent="0.2"/>
    <row r="2642" ht="12.75" customHeight="1" x14ac:dyDescent="0.2"/>
    <row r="2643" ht="12.75" customHeight="1" x14ac:dyDescent="0.2"/>
    <row r="2644" ht="12.75" customHeight="1" x14ac:dyDescent="0.2"/>
    <row r="2645" ht="12.75" customHeight="1" x14ac:dyDescent="0.2"/>
    <row r="2646" ht="12.75" customHeight="1" x14ac:dyDescent="0.2"/>
    <row r="2647" ht="12.75" customHeight="1" x14ac:dyDescent="0.2"/>
    <row r="2648" ht="12.75" customHeight="1" x14ac:dyDescent="0.2"/>
    <row r="2649" ht="12.75" customHeight="1" x14ac:dyDescent="0.2"/>
    <row r="2650" ht="12.75" customHeight="1" x14ac:dyDescent="0.2"/>
    <row r="2651" ht="12.75" customHeight="1" x14ac:dyDescent="0.2"/>
    <row r="2652" ht="12.75" customHeight="1" x14ac:dyDescent="0.2"/>
    <row r="2653" ht="12.75" customHeight="1" x14ac:dyDescent="0.2"/>
    <row r="2654" ht="12.75" customHeight="1" x14ac:dyDescent="0.2"/>
    <row r="2655" ht="12.75" customHeight="1" x14ac:dyDescent="0.2"/>
    <row r="2656" ht="12.75" customHeight="1" x14ac:dyDescent="0.2"/>
    <row r="2657" ht="12.75" customHeight="1" x14ac:dyDescent="0.2"/>
    <row r="2658" ht="12.75" customHeight="1" x14ac:dyDescent="0.2"/>
    <row r="2659" ht="12.75" customHeight="1" x14ac:dyDescent="0.2"/>
    <row r="2660" ht="12.75" customHeight="1" x14ac:dyDescent="0.2"/>
    <row r="2661" ht="12.75" customHeight="1" x14ac:dyDescent="0.2"/>
    <row r="2662" ht="12.75" customHeight="1" x14ac:dyDescent="0.2"/>
    <row r="2663" ht="12.75" customHeight="1" x14ac:dyDescent="0.2"/>
    <row r="2664" ht="12.75" customHeight="1" x14ac:dyDescent="0.2"/>
    <row r="2665" ht="12.75" customHeight="1" x14ac:dyDescent="0.2"/>
    <row r="2666" ht="12.75" customHeight="1" x14ac:dyDescent="0.2"/>
    <row r="2667" ht="12.75" customHeight="1" x14ac:dyDescent="0.2"/>
    <row r="2668" ht="12.75" customHeight="1" x14ac:dyDescent="0.2"/>
    <row r="2669" ht="12.75" customHeight="1" x14ac:dyDescent="0.2"/>
    <row r="2670" ht="12.75" customHeight="1" x14ac:dyDescent="0.2"/>
    <row r="2671" ht="12.75" customHeight="1" x14ac:dyDescent="0.2"/>
    <row r="2672" ht="12.75" customHeight="1" x14ac:dyDescent="0.2"/>
    <row r="2673" ht="12.75" customHeight="1" x14ac:dyDescent="0.2"/>
    <row r="2674" ht="12.75" customHeight="1" x14ac:dyDescent="0.2"/>
    <row r="2675" ht="12.75" customHeight="1" x14ac:dyDescent="0.2"/>
    <row r="2676" ht="12.75" customHeight="1" x14ac:dyDescent="0.2"/>
    <row r="2677" ht="12.75" customHeight="1" x14ac:dyDescent="0.2"/>
    <row r="2678" ht="12.75" customHeight="1" x14ac:dyDescent="0.2"/>
    <row r="2679" ht="12.75" customHeight="1" x14ac:dyDescent="0.2"/>
    <row r="2680" ht="12.75" customHeight="1" x14ac:dyDescent="0.2"/>
    <row r="2681" ht="12.75" customHeight="1" x14ac:dyDescent="0.2"/>
    <row r="2682" ht="12.75" customHeight="1" x14ac:dyDescent="0.2"/>
    <row r="2683" ht="12.75" customHeight="1" x14ac:dyDescent="0.2"/>
    <row r="2684" ht="12.75" customHeight="1" x14ac:dyDescent="0.2"/>
    <row r="2685" ht="12.75" customHeight="1" x14ac:dyDescent="0.2"/>
    <row r="2686" ht="12.75" customHeight="1" x14ac:dyDescent="0.2"/>
    <row r="2687" ht="12.75" customHeight="1" x14ac:dyDescent="0.2"/>
    <row r="2688" ht="12.75" customHeight="1" x14ac:dyDescent="0.2"/>
    <row r="2689" ht="12.75" customHeight="1" x14ac:dyDescent="0.2"/>
    <row r="2690" ht="12.75" customHeight="1" x14ac:dyDescent="0.2"/>
    <row r="2691" ht="12.75" customHeight="1" x14ac:dyDescent="0.2"/>
    <row r="2692" ht="12.75" customHeight="1" x14ac:dyDescent="0.2"/>
    <row r="2693" ht="12.75" customHeight="1" x14ac:dyDescent="0.2"/>
    <row r="2694" ht="12.75" customHeight="1" x14ac:dyDescent="0.2"/>
    <row r="2695" ht="12.75" customHeight="1" x14ac:dyDescent="0.2"/>
    <row r="2696" ht="12.75" customHeight="1" x14ac:dyDescent="0.2"/>
    <row r="2697" ht="12.75" customHeight="1" x14ac:dyDescent="0.2"/>
    <row r="2698" ht="12.75" customHeight="1" x14ac:dyDescent="0.2"/>
    <row r="2699" ht="12.75" customHeight="1" x14ac:dyDescent="0.2"/>
    <row r="2700" ht="12.75" customHeight="1" x14ac:dyDescent="0.2"/>
    <row r="2701" ht="12.75" customHeight="1" x14ac:dyDescent="0.2"/>
    <row r="2702" ht="12.75" customHeight="1" x14ac:dyDescent="0.2"/>
    <row r="2703" ht="12.75" customHeight="1" x14ac:dyDescent="0.2"/>
    <row r="2704" ht="12.75" customHeight="1" x14ac:dyDescent="0.2"/>
    <row r="2705" ht="12.75" customHeight="1" x14ac:dyDescent="0.2"/>
    <row r="2706" ht="12.75" customHeight="1" x14ac:dyDescent="0.2"/>
    <row r="2707" ht="12.75" customHeight="1" x14ac:dyDescent="0.2"/>
    <row r="2708" ht="12.75" customHeight="1" x14ac:dyDescent="0.2"/>
    <row r="2709" ht="12.75" customHeight="1" x14ac:dyDescent="0.2"/>
    <row r="2710" ht="12.75" customHeight="1" x14ac:dyDescent="0.2"/>
    <row r="2711" ht="12.75" customHeight="1" x14ac:dyDescent="0.2"/>
    <row r="2712" ht="12.75" customHeight="1" x14ac:dyDescent="0.2"/>
    <row r="2713" ht="12.75" customHeight="1" x14ac:dyDescent="0.2"/>
    <row r="2714" ht="12.75" customHeight="1" x14ac:dyDescent="0.2"/>
    <row r="2715" ht="12.75" customHeight="1" x14ac:dyDescent="0.2"/>
    <row r="2716" ht="12.75" customHeight="1" x14ac:dyDescent="0.2"/>
    <row r="2717" ht="12.75" customHeight="1" x14ac:dyDescent="0.2"/>
    <row r="2718" ht="12.75" customHeight="1" x14ac:dyDescent="0.2"/>
    <row r="2719" ht="12.75" customHeight="1" x14ac:dyDescent="0.2"/>
    <row r="2720" ht="12.75" customHeight="1" x14ac:dyDescent="0.2"/>
    <row r="2721" ht="12.75" customHeight="1" x14ac:dyDescent="0.2"/>
    <row r="2722" ht="12.75" customHeight="1" x14ac:dyDescent="0.2"/>
    <row r="2723" ht="12.75" customHeight="1" x14ac:dyDescent="0.2"/>
    <row r="2724" ht="12.75" customHeight="1" x14ac:dyDescent="0.2"/>
    <row r="2725" ht="12.75" customHeight="1" x14ac:dyDescent="0.2"/>
    <row r="2726" ht="12.75" customHeight="1" x14ac:dyDescent="0.2"/>
    <row r="2727" ht="12.75" customHeight="1" x14ac:dyDescent="0.2"/>
    <row r="2728" ht="12.75" customHeight="1" x14ac:dyDescent="0.2"/>
    <row r="2729" ht="12.75" customHeight="1" x14ac:dyDescent="0.2"/>
    <row r="2730" ht="12.75" customHeight="1" x14ac:dyDescent="0.2"/>
    <row r="2731" ht="12.75" customHeight="1" x14ac:dyDescent="0.2"/>
    <row r="2732" ht="12.75" customHeight="1" x14ac:dyDescent="0.2"/>
    <row r="2733" ht="12.75" customHeight="1" x14ac:dyDescent="0.2"/>
    <row r="2734" ht="12.75" customHeight="1" x14ac:dyDescent="0.2"/>
    <row r="2735" ht="12.75" customHeight="1" x14ac:dyDescent="0.2"/>
    <row r="2736" ht="12.75" customHeight="1" x14ac:dyDescent="0.2"/>
    <row r="2737" ht="12.75" customHeight="1" x14ac:dyDescent="0.2"/>
    <row r="2738" ht="12.75" customHeight="1" x14ac:dyDescent="0.2"/>
    <row r="2739" ht="12.75" customHeight="1" x14ac:dyDescent="0.2"/>
    <row r="2740" ht="12.75" customHeight="1" x14ac:dyDescent="0.2"/>
    <row r="2741" ht="12.75" customHeight="1" x14ac:dyDescent="0.2"/>
    <row r="2742" ht="12.75" customHeight="1" x14ac:dyDescent="0.2"/>
    <row r="2743" ht="12.75" customHeight="1" x14ac:dyDescent="0.2"/>
    <row r="2744" ht="12.75" customHeight="1" x14ac:dyDescent="0.2"/>
    <row r="2745" ht="12.75" customHeight="1" x14ac:dyDescent="0.2"/>
    <row r="2746" ht="12.75" customHeight="1" x14ac:dyDescent="0.2"/>
    <row r="2747" ht="12.75" customHeight="1" x14ac:dyDescent="0.2"/>
    <row r="2748" ht="12.75" customHeight="1" x14ac:dyDescent="0.2"/>
    <row r="2749" ht="12.75" customHeight="1" x14ac:dyDescent="0.2"/>
    <row r="2750" ht="12.75" customHeight="1" x14ac:dyDescent="0.2"/>
    <row r="2751" ht="12.75" customHeight="1" x14ac:dyDescent="0.2"/>
    <row r="2752" ht="12.75" customHeight="1" x14ac:dyDescent="0.2"/>
    <row r="2753" ht="12.75" customHeight="1" x14ac:dyDescent="0.2"/>
    <row r="2754" ht="12.75" customHeight="1" x14ac:dyDescent="0.2"/>
    <row r="2755" ht="12.75" customHeight="1" x14ac:dyDescent="0.2"/>
    <row r="2756" ht="12.75" customHeight="1" x14ac:dyDescent="0.2"/>
    <row r="2757" ht="12.75" customHeight="1" x14ac:dyDescent="0.2"/>
    <row r="2758" ht="12.75" customHeight="1" x14ac:dyDescent="0.2"/>
    <row r="2759" ht="12.75" customHeight="1" x14ac:dyDescent="0.2"/>
    <row r="2760" ht="12.75" customHeight="1" x14ac:dyDescent="0.2"/>
    <row r="2761" ht="12.75" customHeight="1" x14ac:dyDescent="0.2"/>
    <row r="2762" ht="12.75" customHeight="1" x14ac:dyDescent="0.2"/>
    <row r="2763" ht="12.75" customHeight="1" x14ac:dyDescent="0.2"/>
    <row r="2764" ht="12.75" customHeight="1" x14ac:dyDescent="0.2"/>
    <row r="2765" ht="12.75" customHeight="1" x14ac:dyDescent="0.2"/>
    <row r="2766" ht="12.75" customHeight="1" x14ac:dyDescent="0.2"/>
    <row r="2767" ht="12.75" customHeight="1" x14ac:dyDescent="0.2"/>
    <row r="2768" ht="12.75" customHeight="1" x14ac:dyDescent="0.2"/>
    <row r="2769" ht="12.75" customHeight="1" x14ac:dyDescent="0.2"/>
    <row r="2770" ht="12.75" customHeight="1" x14ac:dyDescent="0.2"/>
    <row r="2771" ht="12.75" customHeight="1" x14ac:dyDescent="0.2"/>
    <row r="2772" ht="12.75" customHeight="1" x14ac:dyDescent="0.2"/>
    <row r="2773" ht="12.75" customHeight="1" x14ac:dyDescent="0.2"/>
    <row r="2774" ht="12.75" customHeight="1" x14ac:dyDescent="0.2"/>
    <row r="2775" ht="12.75" customHeight="1" x14ac:dyDescent="0.2"/>
    <row r="2776" ht="12.75" customHeight="1" x14ac:dyDescent="0.2"/>
    <row r="2777" ht="12.75" customHeight="1" x14ac:dyDescent="0.2"/>
    <row r="2778" ht="12.75" customHeight="1" x14ac:dyDescent="0.2"/>
    <row r="2779" ht="12.75" customHeight="1" x14ac:dyDescent="0.2"/>
    <row r="2780" ht="12.75" customHeight="1" x14ac:dyDescent="0.2"/>
    <row r="2781" ht="12.75" customHeight="1" x14ac:dyDescent="0.2"/>
    <row r="2782" ht="12.75" customHeight="1" x14ac:dyDescent="0.2"/>
    <row r="2783" ht="12.75" customHeight="1" x14ac:dyDescent="0.2"/>
    <row r="2784" ht="12.75" customHeight="1" x14ac:dyDescent="0.2"/>
    <row r="2785" ht="12.75" customHeight="1" x14ac:dyDescent="0.2"/>
    <row r="2786" ht="12.75" customHeight="1" x14ac:dyDescent="0.2"/>
    <row r="2787" ht="12.75" customHeight="1" x14ac:dyDescent="0.2"/>
    <row r="2788" ht="12.75" customHeight="1" x14ac:dyDescent="0.2"/>
    <row r="2789" ht="12.75" customHeight="1" x14ac:dyDescent="0.2"/>
    <row r="2790" ht="12.75" customHeight="1" x14ac:dyDescent="0.2"/>
    <row r="2791" ht="12.75" customHeight="1" x14ac:dyDescent="0.2"/>
    <row r="2792" ht="12.75" customHeight="1" x14ac:dyDescent="0.2"/>
    <row r="2793" ht="12.75" customHeight="1" x14ac:dyDescent="0.2"/>
    <row r="2794" ht="12.75" customHeight="1" x14ac:dyDescent="0.2"/>
    <row r="2795" ht="12.75" customHeight="1" x14ac:dyDescent="0.2"/>
    <row r="2796" ht="12.75" customHeight="1" x14ac:dyDescent="0.2"/>
    <row r="2797" ht="12.75" customHeight="1" x14ac:dyDescent="0.2"/>
    <row r="2798" ht="12.75" customHeight="1" x14ac:dyDescent="0.2"/>
    <row r="2799" ht="12.75" customHeight="1" x14ac:dyDescent="0.2"/>
    <row r="2800" ht="12.75" customHeight="1" x14ac:dyDescent="0.2"/>
    <row r="2801" ht="12.75" customHeight="1" x14ac:dyDescent="0.2"/>
    <row r="2802" ht="12.75" customHeight="1" x14ac:dyDescent="0.2"/>
    <row r="2803" ht="12.75" customHeight="1" x14ac:dyDescent="0.2"/>
    <row r="2804" ht="12.75" customHeight="1" x14ac:dyDescent="0.2"/>
    <row r="2805" ht="12.75" customHeight="1" x14ac:dyDescent="0.2"/>
    <row r="2806" ht="12.75" customHeight="1" x14ac:dyDescent="0.2"/>
    <row r="2807" ht="12.75" customHeight="1" x14ac:dyDescent="0.2"/>
    <row r="2808" ht="12.75" customHeight="1" x14ac:dyDescent="0.2"/>
    <row r="2809" ht="12.75" customHeight="1" x14ac:dyDescent="0.2"/>
    <row r="2810" ht="12.75" customHeight="1" x14ac:dyDescent="0.2"/>
    <row r="2811" ht="12.75" customHeight="1" x14ac:dyDescent="0.2"/>
    <row r="2812" ht="12.75" customHeight="1" x14ac:dyDescent="0.2"/>
    <row r="2813" ht="12.75" customHeight="1" x14ac:dyDescent="0.2"/>
    <row r="2814" ht="12.75" customHeight="1" x14ac:dyDescent="0.2"/>
    <row r="2815" ht="12.75" customHeight="1" x14ac:dyDescent="0.2"/>
    <row r="2816" ht="12.75" customHeight="1" x14ac:dyDescent="0.2"/>
    <row r="2817" ht="12.75" customHeight="1" x14ac:dyDescent="0.2"/>
    <row r="2818" ht="12.75" customHeight="1" x14ac:dyDescent="0.2"/>
    <row r="2819" ht="12.75" customHeight="1" x14ac:dyDescent="0.2"/>
    <row r="2820" ht="12.75" customHeight="1" x14ac:dyDescent="0.2"/>
    <row r="2821" ht="12.75" customHeight="1" x14ac:dyDescent="0.2"/>
    <row r="2822" ht="12.75" customHeight="1" x14ac:dyDescent="0.2"/>
    <row r="2823" ht="12.75" customHeight="1" x14ac:dyDescent="0.2"/>
    <row r="2824" ht="12.75" customHeight="1" x14ac:dyDescent="0.2"/>
    <row r="2825" ht="12.75" customHeight="1" x14ac:dyDescent="0.2"/>
    <row r="2826" ht="12.75" customHeight="1" x14ac:dyDescent="0.2"/>
    <row r="2827" ht="12.75" customHeight="1" x14ac:dyDescent="0.2"/>
    <row r="2828" ht="12.75" customHeight="1" x14ac:dyDescent="0.2"/>
    <row r="2829" ht="12.75" customHeight="1" x14ac:dyDescent="0.2"/>
    <row r="2830" ht="12.75" customHeight="1" x14ac:dyDescent="0.2"/>
    <row r="2831" ht="12.75" customHeight="1" x14ac:dyDescent="0.2"/>
    <row r="2832" ht="12.75" customHeight="1" x14ac:dyDescent="0.2"/>
    <row r="2833" ht="12.75" customHeight="1" x14ac:dyDescent="0.2"/>
    <row r="2834" ht="12.75" customHeight="1" x14ac:dyDescent="0.2"/>
    <row r="2835" ht="12.75" customHeight="1" x14ac:dyDescent="0.2"/>
    <row r="2836" ht="12.75" customHeight="1" x14ac:dyDescent="0.2"/>
    <row r="2837" ht="12.75" customHeight="1" x14ac:dyDescent="0.2"/>
    <row r="2838" ht="12.75" customHeight="1" x14ac:dyDescent="0.2"/>
    <row r="2839" ht="12.75" customHeight="1" x14ac:dyDescent="0.2"/>
    <row r="2840" ht="12.75" customHeight="1" x14ac:dyDescent="0.2"/>
    <row r="2841" ht="12.75" customHeight="1" x14ac:dyDescent="0.2"/>
    <row r="2842" ht="12.75" customHeight="1" x14ac:dyDescent="0.2"/>
    <row r="2843" ht="12.75" customHeight="1" x14ac:dyDescent="0.2"/>
    <row r="2844" ht="12.75" customHeight="1" x14ac:dyDescent="0.2"/>
    <row r="2845" ht="12.75" customHeight="1" x14ac:dyDescent="0.2"/>
    <row r="2846" ht="12.75" customHeight="1" x14ac:dyDescent="0.2"/>
    <row r="2847" ht="12.75" customHeight="1" x14ac:dyDescent="0.2"/>
    <row r="2848" ht="12.75" customHeight="1" x14ac:dyDescent="0.2"/>
    <row r="2849" ht="12.75" customHeight="1" x14ac:dyDescent="0.2"/>
    <row r="2850" ht="12.75" customHeight="1" x14ac:dyDescent="0.2"/>
    <row r="2851" ht="12.75" customHeight="1" x14ac:dyDescent="0.2"/>
    <row r="2852" ht="12.75" customHeight="1" x14ac:dyDescent="0.2"/>
    <row r="2853" ht="12.75" customHeight="1" x14ac:dyDescent="0.2"/>
    <row r="2854" ht="12.75" customHeight="1" x14ac:dyDescent="0.2"/>
    <row r="2855" ht="12.75" customHeight="1" x14ac:dyDescent="0.2"/>
    <row r="2856" ht="12.75" customHeight="1" x14ac:dyDescent="0.2"/>
    <row r="2857" ht="12.75" customHeight="1" x14ac:dyDescent="0.2"/>
    <row r="2858" ht="12.75" customHeight="1" x14ac:dyDescent="0.2"/>
    <row r="2859" ht="12.75" customHeight="1" x14ac:dyDescent="0.2"/>
    <row r="2860" ht="12.75" customHeight="1" x14ac:dyDescent="0.2"/>
    <row r="2861" ht="12.75" customHeight="1" x14ac:dyDescent="0.2"/>
    <row r="2862" ht="12.75" customHeight="1" x14ac:dyDescent="0.2"/>
    <row r="2863" ht="12.75" customHeight="1" x14ac:dyDescent="0.2"/>
    <row r="2864" ht="12.75" customHeight="1" x14ac:dyDescent="0.2"/>
    <row r="2865" ht="12.75" customHeight="1" x14ac:dyDescent="0.2"/>
    <row r="2866" ht="12.75" customHeight="1" x14ac:dyDescent="0.2"/>
    <row r="2867" ht="12.75" customHeight="1" x14ac:dyDescent="0.2"/>
    <row r="2868" ht="12.75" customHeight="1" x14ac:dyDescent="0.2"/>
    <row r="2869" ht="12.75" customHeight="1" x14ac:dyDescent="0.2"/>
    <row r="2870" ht="12.75" customHeight="1" x14ac:dyDescent="0.2"/>
    <row r="2871" ht="12.75" customHeight="1" x14ac:dyDescent="0.2"/>
    <row r="2872" ht="12.75" customHeight="1" x14ac:dyDescent="0.2"/>
    <row r="2873" ht="12.75" customHeight="1" x14ac:dyDescent="0.2"/>
    <row r="2874" ht="12.75" customHeight="1" x14ac:dyDescent="0.2"/>
    <row r="2875" ht="12.75" customHeight="1" x14ac:dyDescent="0.2"/>
    <row r="2876" ht="12.75" customHeight="1" x14ac:dyDescent="0.2"/>
    <row r="2877" ht="12.75" customHeight="1" x14ac:dyDescent="0.2"/>
    <row r="2878" ht="12.75" customHeight="1" x14ac:dyDescent="0.2"/>
    <row r="2879" ht="12.75" customHeight="1" x14ac:dyDescent="0.2"/>
    <row r="2880" ht="12.75" customHeight="1" x14ac:dyDescent="0.2"/>
    <row r="2881" ht="12.75" customHeight="1" x14ac:dyDescent="0.2"/>
    <row r="2882" ht="12.75" customHeight="1" x14ac:dyDescent="0.2"/>
    <row r="2883" ht="12.75" customHeight="1" x14ac:dyDescent="0.2"/>
    <row r="2884" ht="12.75" customHeight="1" x14ac:dyDescent="0.2"/>
    <row r="2885" ht="12.75" customHeight="1" x14ac:dyDescent="0.2"/>
    <row r="2886" ht="12.75" customHeight="1" x14ac:dyDescent="0.2"/>
    <row r="2887" ht="12.75" customHeight="1" x14ac:dyDescent="0.2"/>
    <row r="2888" ht="12.75" customHeight="1" x14ac:dyDescent="0.2"/>
    <row r="2889" ht="12.75" customHeight="1" x14ac:dyDescent="0.2"/>
    <row r="2890" ht="12.75" customHeight="1" x14ac:dyDescent="0.2"/>
    <row r="2891" ht="12.75" customHeight="1" x14ac:dyDescent="0.2"/>
    <row r="2892" ht="12.75" customHeight="1" x14ac:dyDescent="0.2"/>
    <row r="2893" ht="12.75" customHeight="1" x14ac:dyDescent="0.2"/>
    <row r="2894" ht="12.75" customHeight="1" x14ac:dyDescent="0.2"/>
    <row r="2895" ht="12.75" customHeight="1" x14ac:dyDescent="0.2"/>
    <row r="2896" ht="12.75" customHeight="1" x14ac:dyDescent="0.2"/>
    <row r="2897" ht="12.75" customHeight="1" x14ac:dyDescent="0.2"/>
    <row r="2898" ht="12.75" customHeight="1" x14ac:dyDescent="0.2"/>
    <row r="2899" ht="12.75" customHeight="1" x14ac:dyDescent="0.2"/>
    <row r="2900" ht="12.75" customHeight="1" x14ac:dyDescent="0.2"/>
    <row r="2901" ht="12.75" customHeight="1" x14ac:dyDescent="0.2"/>
    <row r="2902" ht="12.75" customHeight="1" x14ac:dyDescent="0.2"/>
    <row r="2903" ht="12.75" customHeight="1" x14ac:dyDescent="0.2"/>
    <row r="2904" ht="12.75" customHeight="1" x14ac:dyDescent="0.2"/>
    <row r="2905" ht="12.75" customHeight="1" x14ac:dyDescent="0.2"/>
    <row r="2906" ht="12.75" customHeight="1" x14ac:dyDescent="0.2"/>
    <row r="2907" ht="12.75" customHeight="1" x14ac:dyDescent="0.2"/>
    <row r="2908" ht="12.75" customHeight="1" x14ac:dyDescent="0.2"/>
    <row r="2909" ht="12.75" customHeight="1" x14ac:dyDescent="0.2"/>
    <row r="2910" ht="12.75" customHeight="1" x14ac:dyDescent="0.2"/>
    <row r="2911" ht="12.75" customHeight="1" x14ac:dyDescent="0.2"/>
    <row r="2912" ht="12.75" customHeight="1" x14ac:dyDescent="0.2"/>
    <row r="2913" ht="12.75" customHeight="1" x14ac:dyDescent="0.2"/>
    <row r="2914" ht="12.75" customHeight="1" x14ac:dyDescent="0.2"/>
    <row r="2915" ht="12.75" customHeight="1" x14ac:dyDescent="0.2"/>
    <row r="2916" ht="12.75" customHeight="1" x14ac:dyDescent="0.2"/>
    <row r="2917" ht="12.75" customHeight="1" x14ac:dyDescent="0.2"/>
    <row r="2918" ht="12.75" customHeight="1" x14ac:dyDescent="0.2"/>
    <row r="2919" ht="12.75" customHeight="1" x14ac:dyDescent="0.2"/>
    <row r="2920" ht="12.75" customHeight="1" x14ac:dyDescent="0.2"/>
    <row r="2921" ht="12.75" customHeight="1" x14ac:dyDescent="0.2"/>
    <row r="2922" ht="12.75" customHeight="1" x14ac:dyDescent="0.2"/>
    <row r="2923" ht="12.75" customHeight="1" x14ac:dyDescent="0.2"/>
    <row r="2924" ht="12.75" customHeight="1" x14ac:dyDescent="0.2"/>
    <row r="2925" ht="12.75" customHeight="1" x14ac:dyDescent="0.2"/>
    <row r="2926" ht="12.75" customHeight="1" x14ac:dyDescent="0.2"/>
    <row r="2927" ht="12.75" customHeight="1" x14ac:dyDescent="0.2"/>
    <row r="2928" ht="12.75" customHeight="1" x14ac:dyDescent="0.2"/>
    <row r="2929" ht="12.75" customHeight="1" x14ac:dyDescent="0.2"/>
    <row r="2930" ht="12.75" customHeight="1" x14ac:dyDescent="0.2"/>
    <row r="2931" ht="12.75" customHeight="1" x14ac:dyDescent="0.2"/>
    <row r="2932" ht="12.75" customHeight="1" x14ac:dyDescent="0.2"/>
    <row r="2933" ht="12.75" customHeight="1" x14ac:dyDescent="0.2"/>
    <row r="2934" ht="12.75" customHeight="1" x14ac:dyDescent="0.2"/>
    <row r="2935" ht="12.75" customHeight="1" x14ac:dyDescent="0.2"/>
    <row r="2936" ht="12.75" customHeight="1" x14ac:dyDescent="0.2"/>
    <row r="2937" ht="12.75" customHeight="1" x14ac:dyDescent="0.2"/>
    <row r="2938" ht="12.75" customHeight="1" x14ac:dyDescent="0.2"/>
    <row r="2939" ht="12.75" customHeight="1" x14ac:dyDescent="0.2"/>
    <row r="2940" ht="12.75" customHeight="1" x14ac:dyDescent="0.2"/>
    <row r="2941" ht="12.75" customHeight="1" x14ac:dyDescent="0.2"/>
    <row r="2942" ht="12.75" customHeight="1" x14ac:dyDescent="0.2"/>
    <row r="2943" ht="12.75" customHeight="1" x14ac:dyDescent="0.2"/>
    <row r="2944" ht="12.75" customHeight="1" x14ac:dyDescent="0.2"/>
    <row r="2945" ht="12.75" customHeight="1" x14ac:dyDescent="0.2"/>
    <row r="2946" ht="12.75" customHeight="1" x14ac:dyDescent="0.2"/>
    <row r="2947" ht="12.75" customHeight="1" x14ac:dyDescent="0.2"/>
    <row r="2948" ht="12.75" customHeight="1" x14ac:dyDescent="0.2"/>
    <row r="2949" ht="12.75" customHeight="1" x14ac:dyDescent="0.2"/>
    <row r="2950" ht="12.75" customHeight="1" x14ac:dyDescent="0.2"/>
    <row r="2951" ht="12.75" customHeight="1" x14ac:dyDescent="0.2"/>
    <row r="2952" ht="12.75" customHeight="1" x14ac:dyDescent="0.2"/>
    <row r="2953" ht="12.75" customHeight="1" x14ac:dyDescent="0.2"/>
    <row r="2954" ht="12.75" customHeight="1" x14ac:dyDescent="0.2"/>
    <row r="2955" ht="12.75" customHeight="1" x14ac:dyDescent="0.2"/>
    <row r="2956" ht="12.75" customHeight="1" x14ac:dyDescent="0.2"/>
    <row r="2957" ht="12.75" customHeight="1" x14ac:dyDescent="0.2"/>
    <row r="2958" ht="12.75" customHeight="1" x14ac:dyDescent="0.2"/>
    <row r="2959" ht="12.75" customHeight="1" x14ac:dyDescent="0.2"/>
    <row r="2960" ht="12.75" customHeight="1" x14ac:dyDescent="0.2"/>
    <row r="2961" ht="12.75" customHeight="1" x14ac:dyDescent="0.2"/>
    <row r="2962" ht="12.75" customHeight="1" x14ac:dyDescent="0.2"/>
    <row r="2963" ht="12.75" customHeight="1" x14ac:dyDescent="0.2"/>
    <row r="2964" ht="12.75" customHeight="1" x14ac:dyDescent="0.2"/>
    <row r="2965" ht="12.75" customHeight="1" x14ac:dyDescent="0.2"/>
    <row r="2966" ht="12.75" customHeight="1" x14ac:dyDescent="0.2"/>
    <row r="2967" ht="12.75" customHeight="1" x14ac:dyDescent="0.2"/>
    <row r="2968" ht="12.75" customHeight="1" x14ac:dyDescent="0.2"/>
    <row r="2969" ht="12.75" customHeight="1" x14ac:dyDescent="0.2"/>
    <row r="2970" ht="12.75" customHeight="1" x14ac:dyDescent="0.2"/>
    <row r="2971" ht="12.75" customHeight="1" x14ac:dyDescent="0.2"/>
    <row r="2972" ht="12.75" customHeight="1" x14ac:dyDescent="0.2"/>
    <row r="2973" ht="12.75" customHeight="1" x14ac:dyDescent="0.2"/>
    <row r="2974" ht="12.75" customHeight="1" x14ac:dyDescent="0.2"/>
    <row r="2975" ht="12.75" customHeight="1" x14ac:dyDescent="0.2"/>
    <row r="2976" ht="12.75" customHeight="1" x14ac:dyDescent="0.2"/>
    <row r="2977" ht="12.75" customHeight="1" x14ac:dyDescent="0.2"/>
    <row r="2978" ht="12.75" customHeight="1" x14ac:dyDescent="0.2"/>
    <row r="2979" ht="12.75" customHeight="1" x14ac:dyDescent="0.2"/>
    <row r="2980" ht="12.75" customHeight="1" x14ac:dyDescent="0.2"/>
    <row r="2981" ht="12.75" customHeight="1" x14ac:dyDescent="0.2"/>
    <row r="2982" ht="12.75" customHeight="1" x14ac:dyDescent="0.2"/>
    <row r="2983" ht="12.75" customHeight="1" x14ac:dyDescent="0.2"/>
    <row r="2984" ht="12.75" customHeight="1" x14ac:dyDescent="0.2"/>
    <row r="2985" ht="12.75" customHeight="1" x14ac:dyDescent="0.2"/>
    <row r="2986" ht="12.75" customHeight="1" x14ac:dyDescent="0.2"/>
    <row r="2987" ht="12.75" customHeight="1" x14ac:dyDescent="0.2"/>
    <row r="2988" ht="12.75" customHeight="1" x14ac:dyDescent="0.2"/>
    <row r="2989" ht="12.75" customHeight="1" x14ac:dyDescent="0.2"/>
    <row r="2990" ht="12.75" customHeight="1" x14ac:dyDescent="0.2"/>
    <row r="2991" ht="12.75" customHeight="1" x14ac:dyDescent="0.2"/>
    <row r="2992" ht="12.75" customHeight="1" x14ac:dyDescent="0.2"/>
    <row r="2993" ht="12.75" customHeight="1" x14ac:dyDescent="0.2"/>
    <row r="2994" ht="12.75" customHeight="1" x14ac:dyDescent="0.2"/>
    <row r="2995" ht="12.75" customHeight="1" x14ac:dyDescent="0.2"/>
    <row r="2996" ht="12.75" customHeight="1" x14ac:dyDescent="0.2"/>
    <row r="2997" ht="12.75" customHeight="1" x14ac:dyDescent="0.2"/>
    <row r="2998" ht="12.75" customHeight="1" x14ac:dyDescent="0.2"/>
    <row r="2999" ht="12.75" customHeight="1" x14ac:dyDescent="0.2"/>
    <row r="3000" ht="12.75" customHeight="1" x14ac:dyDescent="0.2"/>
    <row r="3001" ht="12.75" customHeight="1" x14ac:dyDescent="0.2"/>
    <row r="3002" ht="12.75" customHeight="1" x14ac:dyDescent="0.2"/>
    <row r="3003" ht="12.75" customHeight="1" x14ac:dyDescent="0.2"/>
    <row r="3004" ht="12.75" customHeight="1" x14ac:dyDescent="0.2"/>
    <row r="3005" ht="12.75" customHeight="1" x14ac:dyDescent="0.2"/>
    <row r="3006" ht="12.75" customHeight="1" x14ac:dyDescent="0.2"/>
    <row r="3007" ht="12.75" customHeight="1" x14ac:dyDescent="0.2"/>
    <row r="3008" ht="12.75" customHeight="1" x14ac:dyDescent="0.2"/>
    <row r="3009" ht="12.75" customHeight="1" x14ac:dyDescent="0.2"/>
    <row r="3010" ht="12.75" customHeight="1" x14ac:dyDescent="0.2"/>
    <row r="3011" ht="12.75" customHeight="1" x14ac:dyDescent="0.2"/>
    <row r="3012" ht="12.75" customHeight="1" x14ac:dyDescent="0.2"/>
    <row r="3013" ht="12.75" customHeight="1" x14ac:dyDescent="0.2"/>
    <row r="3014" ht="12.75" customHeight="1" x14ac:dyDescent="0.2"/>
    <row r="3015" ht="12.75" customHeight="1" x14ac:dyDescent="0.2"/>
    <row r="3016" ht="12.75" customHeight="1" x14ac:dyDescent="0.2"/>
    <row r="3017" ht="12.75" customHeight="1" x14ac:dyDescent="0.2"/>
    <row r="3018" ht="12.75" customHeight="1" x14ac:dyDescent="0.2"/>
    <row r="3019" ht="12.75" customHeight="1" x14ac:dyDescent="0.2"/>
    <row r="3020" ht="12.75" customHeight="1" x14ac:dyDescent="0.2"/>
    <row r="3021" ht="12.75" customHeight="1" x14ac:dyDescent="0.2"/>
    <row r="3022" ht="12.75" customHeight="1" x14ac:dyDescent="0.2"/>
    <row r="3023" ht="12.75" customHeight="1" x14ac:dyDescent="0.2"/>
    <row r="3024" ht="12.75" customHeight="1" x14ac:dyDescent="0.2"/>
    <row r="3025" ht="12.75" customHeight="1" x14ac:dyDescent="0.2"/>
    <row r="3026" ht="12.75" customHeight="1" x14ac:dyDescent="0.2"/>
    <row r="3027" ht="12.75" customHeight="1" x14ac:dyDescent="0.2"/>
    <row r="3028" ht="12.75" customHeight="1" x14ac:dyDescent="0.2"/>
    <row r="3029" ht="12.75" customHeight="1" x14ac:dyDescent="0.2"/>
    <row r="3030" ht="12.75" customHeight="1" x14ac:dyDescent="0.2"/>
    <row r="3031" ht="12.75" customHeight="1" x14ac:dyDescent="0.2"/>
    <row r="3032" ht="12.75" customHeight="1" x14ac:dyDescent="0.2"/>
    <row r="3033" ht="12.75" customHeight="1" x14ac:dyDescent="0.2"/>
    <row r="3034" ht="12.75" customHeight="1" x14ac:dyDescent="0.2"/>
    <row r="3035" ht="12.75" customHeight="1" x14ac:dyDescent="0.2"/>
    <row r="3036" ht="12.75" customHeight="1" x14ac:dyDescent="0.2"/>
    <row r="3037" ht="12.75" customHeight="1" x14ac:dyDescent="0.2"/>
    <row r="3038" ht="12.75" customHeight="1" x14ac:dyDescent="0.2"/>
    <row r="3039" ht="12.75" customHeight="1" x14ac:dyDescent="0.2"/>
    <row r="3040" ht="12.75" customHeight="1" x14ac:dyDescent="0.2"/>
    <row r="3041" ht="12.75" customHeight="1" x14ac:dyDescent="0.2"/>
    <row r="3042" ht="12.75" customHeight="1" x14ac:dyDescent="0.2"/>
    <row r="3043" ht="12.75" customHeight="1" x14ac:dyDescent="0.2"/>
    <row r="3044" ht="12.75" customHeight="1" x14ac:dyDescent="0.2"/>
    <row r="3045" ht="12.75" customHeight="1" x14ac:dyDescent="0.2"/>
    <row r="3046" ht="12.75" customHeight="1" x14ac:dyDescent="0.2"/>
    <row r="3047" ht="12.75" customHeight="1" x14ac:dyDescent="0.2"/>
    <row r="3048" ht="12.75" customHeight="1" x14ac:dyDescent="0.2"/>
    <row r="3049" ht="12.75" customHeight="1" x14ac:dyDescent="0.2"/>
    <row r="3050" ht="12.75" customHeight="1" x14ac:dyDescent="0.2"/>
    <row r="3051" ht="12.75" customHeight="1" x14ac:dyDescent="0.2"/>
    <row r="3052" ht="12.75" customHeight="1" x14ac:dyDescent="0.2"/>
    <row r="3053" ht="12.75" customHeight="1" x14ac:dyDescent="0.2"/>
    <row r="3054" ht="12.75" customHeight="1" x14ac:dyDescent="0.2"/>
    <row r="3055" ht="12.75" customHeight="1" x14ac:dyDescent="0.2"/>
    <row r="3056" ht="12.75" customHeight="1" x14ac:dyDescent="0.2"/>
    <row r="3057" ht="12.75" customHeight="1" x14ac:dyDescent="0.2"/>
    <row r="3058" ht="12.75" customHeight="1" x14ac:dyDescent="0.2"/>
    <row r="3059" ht="12.75" customHeight="1" x14ac:dyDescent="0.2"/>
    <row r="3060" ht="12.75" customHeight="1" x14ac:dyDescent="0.2"/>
    <row r="3061" ht="12.75" customHeight="1" x14ac:dyDescent="0.2"/>
    <row r="3062" ht="12.75" customHeight="1" x14ac:dyDescent="0.2"/>
    <row r="3063" ht="12.75" customHeight="1" x14ac:dyDescent="0.2"/>
    <row r="3064" ht="12.75" customHeight="1" x14ac:dyDescent="0.2"/>
    <row r="3065" ht="12.75" customHeight="1" x14ac:dyDescent="0.2"/>
    <row r="3066" ht="12.75" customHeight="1" x14ac:dyDescent="0.2"/>
    <row r="3067" ht="12.75" customHeight="1" x14ac:dyDescent="0.2"/>
    <row r="3068" ht="12.75" customHeight="1" x14ac:dyDescent="0.2"/>
    <row r="3069" ht="12.75" customHeight="1" x14ac:dyDescent="0.2"/>
    <row r="3070" ht="12.75" customHeight="1" x14ac:dyDescent="0.2"/>
    <row r="3071" ht="12.75" customHeight="1" x14ac:dyDescent="0.2"/>
    <row r="3072" ht="12.75" customHeight="1" x14ac:dyDescent="0.2"/>
    <row r="3073" ht="12.75" customHeight="1" x14ac:dyDescent="0.2"/>
    <row r="3074" ht="12.75" customHeight="1" x14ac:dyDescent="0.2"/>
    <row r="3075" ht="12.75" customHeight="1" x14ac:dyDescent="0.2"/>
    <row r="3076" ht="12.75" customHeight="1" x14ac:dyDescent="0.2"/>
    <row r="3077" ht="12.75" customHeight="1" x14ac:dyDescent="0.2"/>
    <row r="3078" ht="12.75" customHeight="1" x14ac:dyDescent="0.2"/>
    <row r="3079" ht="12.75" customHeight="1" x14ac:dyDescent="0.2"/>
    <row r="3080" ht="12.75" customHeight="1" x14ac:dyDescent="0.2"/>
    <row r="3081" ht="12.75" customHeight="1" x14ac:dyDescent="0.2"/>
    <row r="3082" ht="12.75" customHeight="1" x14ac:dyDescent="0.2"/>
    <row r="3083" ht="12.75" customHeight="1" x14ac:dyDescent="0.2"/>
    <row r="3084" ht="12.75" customHeight="1" x14ac:dyDescent="0.2"/>
    <row r="3085" ht="12.75" customHeight="1" x14ac:dyDescent="0.2"/>
    <row r="3086" ht="12.75" customHeight="1" x14ac:dyDescent="0.2"/>
    <row r="3087" ht="12.75" customHeight="1" x14ac:dyDescent="0.2"/>
    <row r="3088" ht="12.75" customHeight="1" x14ac:dyDescent="0.2"/>
    <row r="3089" ht="12.75" customHeight="1" x14ac:dyDescent="0.2"/>
    <row r="3090" ht="12.75" customHeight="1" x14ac:dyDescent="0.2"/>
    <row r="3091" ht="12.75" customHeight="1" x14ac:dyDescent="0.2"/>
    <row r="3092" ht="12.75" customHeight="1" x14ac:dyDescent="0.2"/>
    <row r="3093" ht="12.75" customHeight="1" x14ac:dyDescent="0.2"/>
    <row r="3094" ht="12.75" customHeight="1" x14ac:dyDescent="0.2"/>
    <row r="3095" ht="12.75" customHeight="1" x14ac:dyDescent="0.2"/>
    <row r="3096" ht="12.75" customHeight="1" x14ac:dyDescent="0.2"/>
    <row r="3097" ht="12.75" customHeight="1" x14ac:dyDescent="0.2"/>
    <row r="3098" ht="12.75" customHeight="1" x14ac:dyDescent="0.2"/>
    <row r="3099" ht="12.75" customHeight="1" x14ac:dyDescent="0.2"/>
    <row r="3100" ht="12.75" customHeight="1" x14ac:dyDescent="0.2"/>
    <row r="3101" ht="12.75" customHeight="1" x14ac:dyDescent="0.2"/>
    <row r="3102" ht="12.75" customHeight="1" x14ac:dyDescent="0.2"/>
    <row r="3103" ht="12.75" customHeight="1" x14ac:dyDescent="0.2"/>
    <row r="3104" ht="12.75" customHeight="1" x14ac:dyDescent="0.2"/>
    <row r="3105" ht="12.75" customHeight="1" x14ac:dyDescent="0.2"/>
    <row r="3106" ht="12.75" customHeight="1" x14ac:dyDescent="0.2"/>
    <row r="3107" ht="12.75" customHeight="1" x14ac:dyDescent="0.2"/>
    <row r="3108" ht="12.75" customHeight="1" x14ac:dyDescent="0.2"/>
    <row r="3109" ht="12.75" customHeight="1" x14ac:dyDescent="0.2"/>
    <row r="3110" ht="12.75" customHeight="1" x14ac:dyDescent="0.2"/>
    <row r="3111" ht="12.75" customHeight="1" x14ac:dyDescent="0.2"/>
    <row r="3112" ht="12.75" customHeight="1" x14ac:dyDescent="0.2"/>
    <row r="3113" ht="12.75" customHeight="1" x14ac:dyDescent="0.2"/>
    <row r="3114" ht="12.75" customHeight="1" x14ac:dyDescent="0.2"/>
    <row r="3115" ht="12.75" customHeight="1" x14ac:dyDescent="0.2"/>
    <row r="3116" ht="12.75" customHeight="1" x14ac:dyDescent="0.2"/>
    <row r="3117" ht="12.75" customHeight="1" x14ac:dyDescent="0.2"/>
    <row r="3118" ht="12.75" customHeight="1" x14ac:dyDescent="0.2"/>
    <row r="3119" ht="12.75" customHeight="1" x14ac:dyDescent="0.2"/>
    <row r="3120" ht="12.75" customHeight="1" x14ac:dyDescent="0.2"/>
    <row r="3121" ht="12.75" customHeight="1" x14ac:dyDescent="0.2"/>
    <row r="3122" ht="12.75" customHeight="1" x14ac:dyDescent="0.2"/>
    <row r="3123" ht="12.75" customHeight="1" x14ac:dyDescent="0.2"/>
    <row r="3124" ht="12.75" customHeight="1" x14ac:dyDescent="0.2"/>
    <row r="3125" ht="12.75" customHeight="1" x14ac:dyDescent="0.2"/>
    <row r="3126" ht="12.75" customHeight="1" x14ac:dyDescent="0.2"/>
    <row r="3127" ht="12.75" customHeight="1" x14ac:dyDescent="0.2"/>
    <row r="3128" ht="12.75" customHeight="1" x14ac:dyDescent="0.2"/>
    <row r="3129" ht="12.75" customHeight="1" x14ac:dyDescent="0.2"/>
    <row r="3130" ht="12.75" customHeight="1" x14ac:dyDescent="0.2"/>
    <row r="3131" ht="12.75" customHeight="1" x14ac:dyDescent="0.2"/>
    <row r="3132" ht="12.75" customHeight="1" x14ac:dyDescent="0.2"/>
    <row r="3133" ht="12.75" customHeight="1" x14ac:dyDescent="0.2"/>
    <row r="3134" ht="12.75" customHeight="1" x14ac:dyDescent="0.2"/>
    <row r="3135" ht="12.75" customHeight="1" x14ac:dyDescent="0.2"/>
    <row r="3136" ht="12.75" customHeight="1" x14ac:dyDescent="0.2"/>
    <row r="3137" ht="12.75" customHeight="1" x14ac:dyDescent="0.2"/>
    <row r="3138" ht="12.75" customHeight="1" x14ac:dyDescent="0.2"/>
    <row r="3139" ht="12.75" customHeight="1" x14ac:dyDescent="0.2"/>
    <row r="3140" ht="12.75" customHeight="1" x14ac:dyDescent="0.2"/>
    <row r="3141" ht="12.75" customHeight="1" x14ac:dyDescent="0.2"/>
    <row r="3142" ht="12.75" customHeight="1" x14ac:dyDescent="0.2"/>
    <row r="3143" ht="12.75" customHeight="1" x14ac:dyDescent="0.2"/>
    <row r="3144" ht="12.75" customHeight="1" x14ac:dyDescent="0.2"/>
    <row r="3145" ht="12.75" customHeight="1" x14ac:dyDescent="0.2"/>
    <row r="3146" ht="12.75" customHeight="1" x14ac:dyDescent="0.2"/>
    <row r="3147" ht="12.75" customHeight="1" x14ac:dyDescent="0.2"/>
    <row r="3148" ht="12.75" customHeight="1" x14ac:dyDescent="0.2"/>
    <row r="3149" ht="12.75" customHeight="1" x14ac:dyDescent="0.2"/>
    <row r="3150" ht="12.75" customHeight="1" x14ac:dyDescent="0.2"/>
    <row r="3151" ht="12.75" customHeight="1" x14ac:dyDescent="0.2"/>
    <row r="3152" ht="12.75" customHeight="1" x14ac:dyDescent="0.2"/>
    <row r="3153" ht="12.75" customHeight="1" x14ac:dyDescent="0.2"/>
    <row r="3154" ht="12.75" customHeight="1" x14ac:dyDescent="0.2"/>
    <row r="3155" ht="12.75" customHeight="1" x14ac:dyDescent="0.2"/>
    <row r="3156" ht="12.75" customHeight="1" x14ac:dyDescent="0.2"/>
    <row r="3157" ht="12.75" customHeight="1" x14ac:dyDescent="0.2"/>
    <row r="3158" ht="12.75" customHeight="1" x14ac:dyDescent="0.2"/>
    <row r="3159" ht="12.75" customHeight="1" x14ac:dyDescent="0.2"/>
    <row r="3160" ht="12.75" customHeight="1" x14ac:dyDescent="0.2"/>
    <row r="3161" ht="12.75" customHeight="1" x14ac:dyDescent="0.2"/>
    <row r="3162" ht="12.75" customHeight="1" x14ac:dyDescent="0.2"/>
    <row r="3163" ht="12.75" customHeight="1" x14ac:dyDescent="0.2"/>
    <row r="3164" ht="12.75" customHeight="1" x14ac:dyDescent="0.2"/>
    <row r="3165" ht="12.75" customHeight="1" x14ac:dyDescent="0.2"/>
    <row r="3166" ht="12.75" customHeight="1" x14ac:dyDescent="0.2"/>
    <row r="3167" ht="12.75" customHeight="1" x14ac:dyDescent="0.2"/>
    <row r="3168" ht="12.75" customHeight="1" x14ac:dyDescent="0.2"/>
    <row r="3169" ht="12.75" customHeight="1" x14ac:dyDescent="0.2"/>
    <row r="3170" ht="12.75" customHeight="1" x14ac:dyDescent="0.2"/>
    <row r="3171" ht="12.75" customHeight="1" x14ac:dyDescent="0.2"/>
    <row r="3172" ht="12.75" customHeight="1" x14ac:dyDescent="0.2"/>
    <row r="3173" ht="12.75" customHeight="1" x14ac:dyDescent="0.2"/>
    <row r="3174" ht="12.75" customHeight="1" x14ac:dyDescent="0.2"/>
    <row r="3175" ht="12.75" customHeight="1" x14ac:dyDescent="0.2"/>
    <row r="3176" ht="12.75" customHeight="1" x14ac:dyDescent="0.2"/>
    <row r="3177" ht="12.75" customHeight="1" x14ac:dyDescent="0.2"/>
    <row r="3178" ht="12.75" customHeight="1" x14ac:dyDescent="0.2"/>
    <row r="3179" ht="12.75" customHeight="1" x14ac:dyDescent="0.2"/>
    <row r="3180" ht="12.75" customHeight="1" x14ac:dyDescent="0.2"/>
    <row r="3181" ht="12.75" customHeight="1" x14ac:dyDescent="0.2"/>
    <row r="3182" ht="12.75" customHeight="1" x14ac:dyDescent="0.2"/>
    <row r="3183" ht="12.75" customHeight="1" x14ac:dyDescent="0.2"/>
    <row r="3184" ht="12.75" customHeight="1" x14ac:dyDescent="0.2"/>
    <row r="3185" ht="12.75" customHeight="1" x14ac:dyDescent="0.2"/>
    <row r="3186" ht="12.75" customHeight="1" x14ac:dyDescent="0.2"/>
    <row r="3187" ht="12.75" customHeight="1" x14ac:dyDescent="0.2"/>
    <row r="3188" ht="12.75" customHeight="1" x14ac:dyDescent="0.2"/>
    <row r="3189" ht="12.75" customHeight="1" x14ac:dyDescent="0.2"/>
    <row r="3190" ht="12.75" customHeight="1" x14ac:dyDescent="0.2"/>
    <row r="3191" ht="12.75" customHeight="1" x14ac:dyDescent="0.2"/>
    <row r="3192" ht="12.75" customHeight="1" x14ac:dyDescent="0.2"/>
    <row r="3193" ht="12.75" customHeight="1" x14ac:dyDescent="0.2"/>
    <row r="3194" ht="12.75" customHeight="1" x14ac:dyDescent="0.2"/>
    <row r="3195" ht="12.75" customHeight="1" x14ac:dyDescent="0.2"/>
    <row r="3196" ht="12.75" customHeight="1" x14ac:dyDescent="0.2"/>
    <row r="3197" ht="12.75" customHeight="1" x14ac:dyDescent="0.2"/>
    <row r="3198" ht="12.75" customHeight="1" x14ac:dyDescent="0.2"/>
    <row r="3199" ht="12.75" customHeight="1" x14ac:dyDescent="0.2"/>
    <row r="3200" ht="12.75" customHeight="1" x14ac:dyDescent="0.2"/>
    <row r="3201" ht="12.75" customHeight="1" x14ac:dyDescent="0.2"/>
    <row r="3202" ht="12.75" customHeight="1" x14ac:dyDescent="0.2"/>
    <row r="3203" ht="12.75" customHeight="1" x14ac:dyDescent="0.2"/>
    <row r="3204" ht="12.75" customHeight="1" x14ac:dyDescent="0.2"/>
    <row r="3205" ht="12.75" customHeight="1" x14ac:dyDescent="0.2"/>
    <row r="3206" ht="12.75" customHeight="1" x14ac:dyDescent="0.2"/>
    <row r="3207" ht="12.75" customHeight="1" x14ac:dyDescent="0.2"/>
    <row r="3208" ht="12.75" customHeight="1" x14ac:dyDescent="0.2"/>
    <row r="3209" ht="12.75" customHeight="1" x14ac:dyDescent="0.2"/>
    <row r="3210" ht="12.75" customHeight="1" x14ac:dyDescent="0.2"/>
    <row r="3211" ht="12.75" customHeight="1" x14ac:dyDescent="0.2"/>
    <row r="3212" ht="12.75" customHeight="1" x14ac:dyDescent="0.2"/>
    <row r="3213" ht="12.75" customHeight="1" x14ac:dyDescent="0.2"/>
    <row r="3214" ht="12.75" customHeight="1" x14ac:dyDescent="0.2"/>
    <row r="3215" ht="12.75" customHeight="1" x14ac:dyDescent="0.2"/>
    <row r="3216" ht="12.75" customHeight="1" x14ac:dyDescent="0.2"/>
    <row r="3217" ht="12.75" customHeight="1" x14ac:dyDescent="0.2"/>
    <row r="3218" ht="12.75" customHeight="1" x14ac:dyDescent="0.2"/>
    <row r="3219" ht="12.75" customHeight="1" x14ac:dyDescent="0.2"/>
    <row r="3220" ht="12.75" customHeight="1" x14ac:dyDescent="0.2"/>
    <row r="3221" ht="12.75" customHeight="1" x14ac:dyDescent="0.2"/>
    <row r="3222" ht="12.75" customHeight="1" x14ac:dyDescent="0.2"/>
    <row r="3223" ht="12.75" customHeight="1" x14ac:dyDescent="0.2"/>
    <row r="3224" ht="12.75" customHeight="1" x14ac:dyDescent="0.2"/>
    <row r="3225" ht="12.75" customHeight="1" x14ac:dyDescent="0.2"/>
    <row r="3226" ht="12.75" customHeight="1" x14ac:dyDescent="0.2"/>
    <row r="3227" ht="12.75" customHeight="1" x14ac:dyDescent="0.2"/>
    <row r="3228" ht="12.75" customHeight="1" x14ac:dyDescent="0.2"/>
    <row r="3229" ht="12.75" customHeight="1" x14ac:dyDescent="0.2"/>
    <row r="3230" ht="12.75" customHeight="1" x14ac:dyDescent="0.2"/>
    <row r="3231" ht="12.75" customHeight="1" x14ac:dyDescent="0.2"/>
    <row r="3232" ht="12.75" customHeight="1" x14ac:dyDescent="0.2"/>
    <row r="3233" ht="12.75" customHeight="1" x14ac:dyDescent="0.2"/>
    <row r="3234" ht="12.75" customHeight="1" x14ac:dyDescent="0.2"/>
    <row r="3235" ht="12.75" customHeight="1" x14ac:dyDescent="0.2"/>
    <row r="3236" ht="12.75" customHeight="1" x14ac:dyDescent="0.2"/>
    <row r="3237" ht="12.75" customHeight="1" x14ac:dyDescent="0.2"/>
    <row r="3238" ht="12.75" customHeight="1" x14ac:dyDescent="0.2"/>
    <row r="3239" ht="12.75" customHeight="1" x14ac:dyDescent="0.2"/>
    <row r="3240" ht="12.75" customHeight="1" x14ac:dyDescent="0.2"/>
    <row r="3241" ht="12.75" customHeight="1" x14ac:dyDescent="0.2"/>
    <row r="3242" ht="12.75" customHeight="1" x14ac:dyDescent="0.2"/>
    <row r="3243" ht="12.75" customHeight="1" x14ac:dyDescent="0.2"/>
    <row r="3244" ht="12.75" customHeight="1" x14ac:dyDescent="0.2"/>
    <row r="3245" ht="12.75" customHeight="1" x14ac:dyDescent="0.2"/>
    <row r="3246" ht="12.75" customHeight="1" x14ac:dyDescent="0.2"/>
    <row r="3247" ht="12.75" customHeight="1" x14ac:dyDescent="0.2"/>
    <row r="3248" ht="12.75" customHeight="1" x14ac:dyDescent="0.2"/>
    <row r="3249" ht="12.75" customHeight="1" x14ac:dyDescent="0.2"/>
    <row r="3250" ht="12.75" customHeight="1" x14ac:dyDescent="0.2"/>
    <row r="3251" ht="12.75" customHeight="1" x14ac:dyDescent="0.2"/>
    <row r="3252" ht="12.75" customHeight="1" x14ac:dyDescent="0.2"/>
    <row r="3253" ht="12.75" customHeight="1" x14ac:dyDescent="0.2"/>
    <row r="3254" ht="12.75" customHeight="1" x14ac:dyDescent="0.2"/>
    <row r="3255" ht="12.75" customHeight="1" x14ac:dyDescent="0.2"/>
    <row r="3256" ht="12.75" customHeight="1" x14ac:dyDescent="0.2"/>
    <row r="3257" ht="12.75" customHeight="1" x14ac:dyDescent="0.2"/>
    <row r="3258" ht="12.75" customHeight="1" x14ac:dyDescent="0.2"/>
    <row r="3259" ht="12.75" customHeight="1" x14ac:dyDescent="0.2"/>
    <row r="3260" ht="12.75" customHeight="1" x14ac:dyDescent="0.2"/>
    <row r="3261" ht="12.75" customHeight="1" x14ac:dyDescent="0.2"/>
    <row r="3262" ht="12.75" customHeight="1" x14ac:dyDescent="0.2"/>
    <row r="3263" ht="12.75" customHeight="1" x14ac:dyDescent="0.2"/>
    <row r="3264" ht="12.75" customHeight="1" x14ac:dyDescent="0.2"/>
    <row r="3265" ht="12.75" customHeight="1" x14ac:dyDescent="0.2"/>
    <row r="3266" ht="12.75" customHeight="1" x14ac:dyDescent="0.2"/>
    <row r="3267" ht="12.75" customHeight="1" x14ac:dyDescent="0.2"/>
    <row r="3268" ht="12.75" customHeight="1" x14ac:dyDescent="0.2"/>
    <row r="3269" ht="12.75" customHeight="1" x14ac:dyDescent="0.2"/>
    <row r="3270" ht="12.75" customHeight="1" x14ac:dyDescent="0.2"/>
    <row r="3271" ht="12.75" customHeight="1" x14ac:dyDescent="0.2"/>
    <row r="3272" ht="12.75" customHeight="1" x14ac:dyDescent="0.2"/>
    <row r="3273" ht="12.75" customHeight="1" x14ac:dyDescent="0.2"/>
    <row r="3274" ht="12.75" customHeight="1" x14ac:dyDescent="0.2"/>
    <row r="3275" ht="12.75" customHeight="1" x14ac:dyDescent="0.2"/>
    <row r="3276" ht="12.75" customHeight="1" x14ac:dyDescent="0.2"/>
    <row r="3277" ht="12.75" customHeight="1" x14ac:dyDescent="0.2"/>
    <row r="3278" ht="12.75" customHeight="1" x14ac:dyDescent="0.2"/>
    <row r="3279" ht="12.75" customHeight="1" x14ac:dyDescent="0.2"/>
    <row r="3280" ht="12.75" customHeight="1" x14ac:dyDescent="0.2"/>
    <row r="3281" ht="12.75" customHeight="1" x14ac:dyDescent="0.2"/>
    <row r="3282" ht="12.75" customHeight="1" x14ac:dyDescent="0.2"/>
    <row r="3283" ht="12.75" customHeight="1" x14ac:dyDescent="0.2"/>
    <row r="3284" ht="12.75" customHeight="1" x14ac:dyDescent="0.2"/>
    <row r="3285" ht="12.75" customHeight="1" x14ac:dyDescent="0.2"/>
    <row r="3286" ht="12.75" customHeight="1" x14ac:dyDescent="0.2"/>
    <row r="3287" ht="12.75" customHeight="1" x14ac:dyDescent="0.2"/>
    <row r="3288" ht="12.75" customHeight="1" x14ac:dyDescent="0.2"/>
    <row r="3289" ht="12.75" customHeight="1" x14ac:dyDescent="0.2"/>
    <row r="3290" ht="12.75" customHeight="1" x14ac:dyDescent="0.2"/>
    <row r="3291" ht="12.75" customHeight="1" x14ac:dyDescent="0.2"/>
    <row r="3292" ht="12.75" customHeight="1" x14ac:dyDescent="0.2"/>
    <row r="3293" ht="12.75" customHeight="1" x14ac:dyDescent="0.2"/>
    <row r="3294" ht="12.75" customHeight="1" x14ac:dyDescent="0.2"/>
    <row r="3295" ht="12.75" customHeight="1" x14ac:dyDescent="0.2"/>
    <row r="3296" ht="12.75" customHeight="1" x14ac:dyDescent="0.2"/>
    <row r="3297" ht="12.75" customHeight="1" x14ac:dyDescent="0.2"/>
    <row r="3298" ht="12.75" customHeight="1" x14ac:dyDescent="0.2"/>
    <row r="3299" ht="12.75" customHeight="1" x14ac:dyDescent="0.2"/>
    <row r="3300" ht="12.75" customHeight="1" x14ac:dyDescent="0.2"/>
    <row r="3301" ht="12.75" customHeight="1" x14ac:dyDescent="0.2"/>
    <row r="3302" ht="12.75" customHeight="1" x14ac:dyDescent="0.2"/>
    <row r="3303" ht="12.75" customHeight="1" x14ac:dyDescent="0.2"/>
    <row r="3304" ht="12.75" customHeight="1" x14ac:dyDescent="0.2"/>
    <row r="3305" ht="12.75" customHeight="1" x14ac:dyDescent="0.2"/>
    <row r="3306" ht="12.75" customHeight="1" x14ac:dyDescent="0.2"/>
    <row r="3307" ht="12.75" customHeight="1" x14ac:dyDescent="0.2"/>
    <row r="3308" ht="12.75" customHeight="1" x14ac:dyDescent="0.2"/>
    <row r="3309" ht="12.75" customHeight="1" x14ac:dyDescent="0.2"/>
    <row r="3310" ht="12.75" customHeight="1" x14ac:dyDescent="0.2"/>
    <row r="3311" ht="12.75" customHeight="1" x14ac:dyDescent="0.2"/>
    <row r="3312" ht="12.75" customHeight="1" x14ac:dyDescent="0.2"/>
    <row r="3313" ht="12.75" customHeight="1" x14ac:dyDescent="0.2"/>
    <row r="3314" ht="12.75" customHeight="1" x14ac:dyDescent="0.2"/>
    <row r="3315" ht="12.75" customHeight="1" x14ac:dyDescent="0.2"/>
    <row r="3316" ht="12.75" customHeight="1" x14ac:dyDescent="0.2"/>
    <row r="3317" ht="12.75" customHeight="1" x14ac:dyDescent="0.2"/>
    <row r="3318" ht="12.75" customHeight="1" x14ac:dyDescent="0.2"/>
    <row r="3319" ht="12.75" customHeight="1" x14ac:dyDescent="0.2"/>
    <row r="3320" ht="12.75" customHeight="1" x14ac:dyDescent="0.2"/>
    <row r="3321" ht="12.75" customHeight="1" x14ac:dyDescent="0.2"/>
    <row r="3322" ht="12.75" customHeight="1" x14ac:dyDescent="0.2"/>
    <row r="3323" ht="12.75" customHeight="1" x14ac:dyDescent="0.2"/>
    <row r="3324" ht="12.75" customHeight="1" x14ac:dyDescent="0.2"/>
    <row r="3325" ht="12.75" customHeight="1" x14ac:dyDescent="0.2"/>
    <row r="3326" ht="12.75" customHeight="1" x14ac:dyDescent="0.2"/>
    <row r="3327" ht="12.75" customHeight="1" x14ac:dyDescent="0.2"/>
    <row r="3328" ht="12.75" customHeight="1" x14ac:dyDescent="0.2"/>
    <row r="3329" ht="12.75" customHeight="1" x14ac:dyDescent="0.2"/>
    <row r="3330" ht="12.75" customHeight="1" x14ac:dyDescent="0.2"/>
    <row r="3331" ht="12.75" customHeight="1" x14ac:dyDescent="0.2"/>
    <row r="3332" ht="12.75" customHeight="1" x14ac:dyDescent="0.2"/>
    <row r="3333" ht="12.75" customHeight="1" x14ac:dyDescent="0.2"/>
    <row r="3334" ht="12.75" customHeight="1" x14ac:dyDescent="0.2"/>
    <row r="3335" ht="12.75" customHeight="1" x14ac:dyDescent="0.2"/>
    <row r="3336" ht="12.75" customHeight="1" x14ac:dyDescent="0.2"/>
    <row r="3337" ht="12.75" customHeight="1" x14ac:dyDescent="0.2"/>
    <row r="3338" ht="12.75" customHeight="1" x14ac:dyDescent="0.2"/>
    <row r="3339" ht="12.75" customHeight="1" x14ac:dyDescent="0.2"/>
    <row r="3340" ht="12.75" customHeight="1" x14ac:dyDescent="0.2"/>
    <row r="3341" ht="12.75" customHeight="1" x14ac:dyDescent="0.2"/>
    <row r="3342" ht="12.75" customHeight="1" x14ac:dyDescent="0.2"/>
    <row r="3343" ht="12.75" customHeight="1" x14ac:dyDescent="0.2"/>
    <row r="3344" ht="12.75" customHeight="1" x14ac:dyDescent="0.2"/>
    <row r="3345" ht="12.75" customHeight="1" x14ac:dyDescent="0.2"/>
    <row r="3346" ht="12.75" customHeight="1" x14ac:dyDescent="0.2"/>
    <row r="3347" ht="12.75" customHeight="1" x14ac:dyDescent="0.2"/>
    <row r="3348" ht="12.75" customHeight="1" x14ac:dyDescent="0.2"/>
    <row r="3349" ht="12.75" customHeight="1" x14ac:dyDescent="0.2"/>
    <row r="3350" ht="12.75" customHeight="1" x14ac:dyDescent="0.2"/>
    <row r="3351" ht="12.75" customHeight="1" x14ac:dyDescent="0.2"/>
    <row r="3352" ht="12.75" customHeight="1" x14ac:dyDescent="0.2"/>
    <row r="3353" ht="12.75" customHeight="1" x14ac:dyDescent="0.2"/>
    <row r="3354" ht="12.75" customHeight="1" x14ac:dyDescent="0.2"/>
    <row r="3355" ht="12.75" customHeight="1" x14ac:dyDescent="0.2"/>
    <row r="3356" ht="12.75" customHeight="1" x14ac:dyDescent="0.2"/>
    <row r="3357" ht="12.75" customHeight="1" x14ac:dyDescent="0.2"/>
    <row r="3358" ht="12.75" customHeight="1" x14ac:dyDescent="0.2"/>
    <row r="3359" ht="12.75" customHeight="1" x14ac:dyDescent="0.2"/>
    <row r="3360" ht="12.75" customHeight="1" x14ac:dyDescent="0.2"/>
    <row r="3361" ht="12.75" customHeight="1" x14ac:dyDescent="0.2"/>
    <row r="3362" ht="12.75" customHeight="1" x14ac:dyDescent="0.2"/>
    <row r="3363" ht="12.75" customHeight="1" x14ac:dyDescent="0.2"/>
    <row r="3364" ht="12.75" customHeight="1" x14ac:dyDescent="0.2"/>
    <row r="3365" ht="12.75" customHeight="1" x14ac:dyDescent="0.2"/>
    <row r="3366" ht="12.75" customHeight="1" x14ac:dyDescent="0.2"/>
    <row r="3367" ht="12.75" customHeight="1" x14ac:dyDescent="0.2"/>
    <row r="3368" ht="12.75" customHeight="1" x14ac:dyDescent="0.2"/>
    <row r="3369" ht="12.75" customHeight="1" x14ac:dyDescent="0.2"/>
    <row r="3370" ht="12.75" customHeight="1" x14ac:dyDescent="0.2"/>
    <row r="3371" ht="12.75" customHeight="1" x14ac:dyDescent="0.2"/>
    <row r="3372" ht="12.75" customHeight="1" x14ac:dyDescent="0.2"/>
    <row r="3373" ht="12.75" customHeight="1" x14ac:dyDescent="0.2"/>
    <row r="3374" ht="12.75" customHeight="1" x14ac:dyDescent="0.2"/>
    <row r="3375" ht="12.75" customHeight="1" x14ac:dyDescent="0.2"/>
    <row r="3376" ht="12.75" customHeight="1" x14ac:dyDescent="0.2"/>
    <row r="3377" ht="12.75" customHeight="1" x14ac:dyDescent="0.2"/>
    <row r="3378" ht="12.75" customHeight="1" x14ac:dyDescent="0.2"/>
    <row r="3379" ht="12.75" customHeight="1" x14ac:dyDescent="0.2"/>
    <row r="3380" ht="12.75" customHeight="1" x14ac:dyDescent="0.2"/>
    <row r="3381" ht="12.75" customHeight="1" x14ac:dyDescent="0.2"/>
    <row r="3382" ht="12.75" customHeight="1" x14ac:dyDescent="0.2"/>
    <row r="3383" ht="12.75" customHeight="1" x14ac:dyDescent="0.2"/>
    <row r="3384" ht="12.75" customHeight="1" x14ac:dyDescent="0.2"/>
    <row r="3385" ht="12.75" customHeight="1" x14ac:dyDescent="0.2"/>
    <row r="3386" ht="12.75" customHeight="1" x14ac:dyDescent="0.2"/>
    <row r="3387" ht="12.75" customHeight="1" x14ac:dyDescent="0.2"/>
    <row r="3388" ht="12.75" customHeight="1" x14ac:dyDescent="0.2"/>
    <row r="3389" ht="12.75" customHeight="1" x14ac:dyDescent="0.2"/>
    <row r="3390" ht="12.75" customHeight="1" x14ac:dyDescent="0.2"/>
    <row r="3391" ht="12.75" customHeight="1" x14ac:dyDescent="0.2"/>
    <row r="3392" ht="12.75" customHeight="1" x14ac:dyDescent="0.2"/>
    <row r="3393" ht="12.75" customHeight="1" x14ac:dyDescent="0.2"/>
    <row r="3394" ht="12.75" customHeight="1" x14ac:dyDescent="0.2"/>
    <row r="3395" ht="12.75" customHeight="1" x14ac:dyDescent="0.2"/>
    <row r="3396" ht="12.75" customHeight="1" x14ac:dyDescent="0.2"/>
    <row r="3397" ht="12.75" customHeight="1" x14ac:dyDescent="0.2"/>
    <row r="3398" ht="12.75" customHeight="1" x14ac:dyDescent="0.2"/>
    <row r="3399" ht="12.75" customHeight="1" x14ac:dyDescent="0.2"/>
    <row r="3400" ht="12.75" customHeight="1" x14ac:dyDescent="0.2"/>
    <row r="3401" ht="12.75" customHeight="1" x14ac:dyDescent="0.2"/>
    <row r="3402" ht="12.75" customHeight="1" x14ac:dyDescent="0.2"/>
    <row r="3403" ht="12.75" customHeight="1" x14ac:dyDescent="0.2"/>
    <row r="3404" ht="12.75" customHeight="1" x14ac:dyDescent="0.2"/>
    <row r="3405" ht="12.75" customHeight="1" x14ac:dyDescent="0.2"/>
    <row r="3406" ht="12.75" customHeight="1" x14ac:dyDescent="0.2"/>
    <row r="3407" ht="12.75" customHeight="1" x14ac:dyDescent="0.2"/>
    <row r="3408" ht="12.75" customHeight="1" x14ac:dyDescent="0.2"/>
    <row r="3409" ht="12.75" customHeight="1" x14ac:dyDescent="0.2"/>
    <row r="3410" ht="12.75" customHeight="1" x14ac:dyDescent="0.2"/>
    <row r="3411" ht="12.75" customHeight="1" x14ac:dyDescent="0.2"/>
    <row r="3412" ht="12.75" customHeight="1" x14ac:dyDescent="0.2"/>
    <row r="3413" ht="12.75" customHeight="1" x14ac:dyDescent="0.2"/>
    <row r="3414" ht="12.75" customHeight="1" x14ac:dyDescent="0.2"/>
    <row r="3415" ht="12.75" customHeight="1" x14ac:dyDescent="0.2"/>
    <row r="3416" ht="12.75" customHeight="1" x14ac:dyDescent="0.2"/>
    <row r="3417" ht="12.75" customHeight="1" x14ac:dyDescent="0.2"/>
    <row r="3418" ht="12.75" customHeight="1" x14ac:dyDescent="0.2"/>
    <row r="3419" ht="12.75" customHeight="1" x14ac:dyDescent="0.2"/>
    <row r="3420" ht="12.75" customHeight="1" x14ac:dyDescent="0.2"/>
    <row r="3421" ht="12.75" customHeight="1" x14ac:dyDescent="0.2"/>
    <row r="3422" ht="12.75" customHeight="1" x14ac:dyDescent="0.2"/>
    <row r="3423" ht="12.75" customHeight="1" x14ac:dyDescent="0.2"/>
    <row r="3424" ht="12.75" customHeight="1" x14ac:dyDescent="0.2"/>
    <row r="3425" ht="12.75" customHeight="1" x14ac:dyDescent="0.2"/>
    <row r="3426" ht="12.75" customHeight="1" x14ac:dyDescent="0.2"/>
    <row r="3427" ht="12.75" customHeight="1" x14ac:dyDescent="0.2"/>
    <row r="3428" ht="12.75" customHeight="1" x14ac:dyDescent="0.2"/>
    <row r="3429" ht="12.75" customHeight="1" x14ac:dyDescent="0.2"/>
    <row r="3430" ht="12.75" customHeight="1" x14ac:dyDescent="0.2"/>
    <row r="3431" ht="12.75" customHeight="1" x14ac:dyDescent="0.2"/>
    <row r="3432" ht="12.75" customHeight="1" x14ac:dyDescent="0.2"/>
    <row r="3433" ht="12.75" customHeight="1" x14ac:dyDescent="0.2"/>
    <row r="3434" ht="12.75" customHeight="1" x14ac:dyDescent="0.2"/>
    <row r="3435" ht="12.75" customHeight="1" x14ac:dyDescent="0.2"/>
    <row r="3436" ht="12.75" customHeight="1" x14ac:dyDescent="0.2"/>
    <row r="3437" ht="12.75" customHeight="1" x14ac:dyDescent="0.2"/>
    <row r="3438" ht="12.75" customHeight="1" x14ac:dyDescent="0.2"/>
    <row r="3439" ht="12.75" customHeight="1" x14ac:dyDescent="0.2"/>
    <row r="3440" ht="12.75" customHeight="1" x14ac:dyDescent="0.2"/>
    <row r="3441" ht="12.75" customHeight="1" x14ac:dyDescent="0.2"/>
    <row r="3442" ht="12.75" customHeight="1" x14ac:dyDescent="0.2"/>
    <row r="3443" ht="12.75" customHeight="1" x14ac:dyDescent="0.2"/>
    <row r="3444" ht="12.75" customHeight="1" x14ac:dyDescent="0.2"/>
    <row r="3445" ht="12.75" customHeight="1" x14ac:dyDescent="0.2"/>
    <row r="3446" ht="12.75" customHeight="1" x14ac:dyDescent="0.2"/>
    <row r="3447" ht="12.75" customHeight="1" x14ac:dyDescent="0.2"/>
    <row r="3448" ht="12.75" customHeight="1" x14ac:dyDescent="0.2"/>
    <row r="3449" ht="12.75" customHeight="1" x14ac:dyDescent="0.2"/>
    <row r="3450" ht="12.75" customHeight="1" x14ac:dyDescent="0.2"/>
    <row r="3451" ht="12.75" customHeight="1" x14ac:dyDescent="0.2"/>
    <row r="3452" ht="12.75" customHeight="1" x14ac:dyDescent="0.2"/>
    <row r="3453" ht="12.75" customHeight="1" x14ac:dyDescent="0.2"/>
    <row r="3454" ht="12.75" customHeight="1" x14ac:dyDescent="0.2"/>
    <row r="3455" ht="12.75" customHeight="1" x14ac:dyDescent="0.2"/>
    <row r="3456" ht="12.75" customHeight="1" x14ac:dyDescent="0.2"/>
    <row r="3457" ht="12.75" customHeight="1" x14ac:dyDescent="0.2"/>
    <row r="3458" ht="12.75" customHeight="1" x14ac:dyDescent="0.2"/>
    <row r="3459" ht="12.75" customHeight="1" x14ac:dyDescent="0.2"/>
    <row r="3460" ht="12.75" customHeight="1" x14ac:dyDescent="0.2"/>
    <row r="3461" ht="12.75" customHeight="1" x14ac:dyDescent="0.2"/>
    <row r="3462" ht="12.75" customHeight="1" x14ac:dyDescent="0.2"/>
    <row r="3463" ht="12.75" customHeight="1" x14ac:dyDescent="0.2"/>
    <row r="3464" ht="12.75" customHeight="1" x14ac:dyDescent="0.2"/>
    <row r="3465" ht="12.75" customHeight="1" x14ac:dyDescent="0.2"/>
    <row r="3466" ht="12.75" customHeight="1" x14ac:dyDescent="0.2"/>
    <row r="3467" ht="12.75" customHeight="1" x14ac:dyDescent="0.2"/>
    <row r="3468" ht="12.75" customHeight="1" x14ac:dyDescent="0.2"/>
    <row r="3469" ht="12.75" customHeight="1" x14ac:dyDescent="0.2"/>
    <row r="3470" ht="12.75" customHeight="1" x14ac:dyDescent="0.2"/>
    <row r="3471" ht="12.75" customHeight="1" x14ac:dyDescent="0.2"/>
    <row r="3472" ht="12.75" customHeight="1" x14ac:dyDescent="0.2"/>
    <row r="3473" ht="12.75" customHeight="1" x14ac:dyDescent="0.2"/>
    <row r="3474" ht="12.75" customHeight="1" x14ac:dyDescent="0.2"/>
    <row r="3475" ht="12.75" customHeight="1" x14ac:dyDescent="0.2"/>
    <row r="3476" ht="12.75" customHeight="1" x14ac:dyDescent="0.2"/>
    <row r="3477" ht="12.75" customHeight="1" x14ac:dyDescent="0.2"/>
    <row r="3478" ht="12.75" customHeight="1" x14ac:dyDescent="0.2"/>
    <row r="3479" ht="12.75" customHeight="1" x14ac:dyDescent="0.2"/>
    <row r="3480" ht="12.75" customHeight="1" x14ac:dyDescent="0.2"/>
    <row r="3481" ht="12.75" customHeight="1" x14ac:dyDescent="0.2"/>
    <row r="3482" ht="12.75" customHeight="1" x14ac:dyDescent="0.2"/>
    <row r="3483" ht="12.75" customHeight="1" x14ac:dyDescent="0.2"/>
    <row r="3484" ht="12.75" customHeight="1" x14ac:dyDescent="0.2"/>
    <row r="3485" ht="12.75" customHeight="1" x14ac:dyDescent="0.2"/>
    <row r="3486" ht="12.75" customHeight="1" x14ac:dyDescent="0.2"/>
    <row r="3487" ht="12.75" customHeight="1" x14ac:dyDescent="0.2"/>
    <row r="3488" ht="12.75" customHeight="1" x14ac:dyDescent="0.2"/>
    <row r="3489" ht="12.75" customHeight="1" x14ac:dyDescent="0.2"/>
    <row r="3490" ht="12.75" customHeight="1" x14ac:dyDescent="0.2"/>
    <row r="3491" ht="12.75" customHeight="1" x14ac:dyDescent="0.2"/>
    <row r="3492" ht="12.75" customHeight="1" x14ac:dyDescent="0.2"/>
    <row r="3493" ht="12.75" customHeight="1" x14ac:dyDescent="0.2"/>
    <row r="3494" ht="12.75" customHeight="1" x14ac:dyDescent="0.2"/>
    <row r="3495" ht="12.75" customHeight="1" x14ac:dyDescent="0.2"/>
    <row r="3496" ht="12.75" customHeight="1" x14ac:dyDescent="0.2"/>
    <row r="3497" ht="12.75" customHeight="1" x14ac:dyDescent="0.2"/>
    <row r="3498" ht="12.75" customHeight="1" x14ac:dyDescent="0.2"/>
    <row r="3499" ht="12.75" customHeight="1" x14ac:dyDescent="0.2"/>
    <row r="3500" ht="12.75" customHeight="1" x14ac:dyDescent="0.2"/>
    <row r="3501" ht="12.75" customHeight="1" x14ac:dyDescent="0.2"/>
    <row r="3502" ht="12.75" customHeight="1" x14ac:dyDescent="0.2"/>
    <row r="3503" ht="12.75" customHeight="1" x14ac:dyDescent="0.2"/>
    <row r="3504" ht="12.75" customHeight="1" x14ac:dyDescent="0.2"/>
    <row r="3505" ht="12.75" customHeight="1" x14ac:dyDescent="0.2"/>
    <row r="3506" ht="12.75" customHeight="1" x14ac:dyDescent="0.2"/>
    <row r="3507" ht="12.75" customHeight="1" x14ac:dyDescent="0.2"/>
    <row r="3508" ht="12.75" customHeight="1" x14ac:dyDescent="0.2"/>
    <row r="3509" ht="12.75" customHeight="1" x14ac:dyDescent="0.2"/>
    <row r="3510" ht="12.75" customHeight="1" x14ac:dyDescent="0.2"/>
    <row r="3511" ht="12.75" customHeight="1" x14ac:dyDescent="0.2"/>
    <row r="3512" ht="12.75" customHeight="1" x14ac:dyDescent="0.2"/>
    <row r="3513" ht="12.75" customHeight="1" x14ac:dyDescent="0.2"/>
    <row r="3514" ht="12.75" customHeight="1" x14ac:dyDescent="0.2"/>
    <row r="3515" ht="12.75" customHeight="1" x14ac:dyDescent="0.2"/>
    <row r="3516" ht="12.75" customHeight="1" x14ac:dyDescent="0.2"/>
    <row r="3517" ht="12.75" customHeight="1" x14ac:dyDescent="0.2"/>
    <row r="3518" ht="12.75" customHeight="1" x14ac:dyDescent="0.2"/>
    <row r="3519" ht="12.75" customHeight="1" x14ac:dyDescent="0.2"/>
    <row r="3520" ht="12.75" customHeight="1" x14ac:dyDescent="0.2"/>
    <row r="3521" ht="12.75" customHeight="1" x14ac:dyDescent="0.2"/>
    <row r="3522" ht="12.75" customHeight="1" x14ac:dyDescent="0.2"/>
    <row r="3523" ht="12.75" customHeight="1" x14ac:dyDescent="0.2"/>
    <row r="3524" ht="12.75" customHeight="1" x14ac:dyDescent="0.2"/>
    <row r="3525" ht="12.75" customHeight="1" x14ac:dyDescent="0.2"/>
    <row r="3526" ht="12.75" customHeight="1" x14ac:dyDescent="0.2"/>
    <row r="3527" ht="12.75" customHeight="1" x14ac:dyDescent="0.2"/>
    <row r="3528" ht="12.75" customHeight="1" x14ac:dyDescent="0.2"/>
    <row r="3529" ht="12.75" customHeight="1" x14ac:dyDescent="0.2"/>
    <row r="3530" ht="12.75" customHeight="1" x14ac:dyDescent="0.2"/>
    <row r="3531" ht="12.75" customHeight="1" x14ac:dyDescent="0.2"/>
    <row r="3532" ht="12.75" customHeight="1" x14ac:dyDescent="0.2"/>
    <row r="3533" ht="12.75" customHeight="1" x14ac:dyDescent="0.2"/>
    <row r="3534" ht="12.75" customHeight="1" x14ac:dyDescent="0.2"/>
    <row r="3535" ht="12.75" customHeight="1" x14ac:dyDescent="0.2"/>
    <row r="3536" ht="12.75" customHeight="1" x14ac:dyDescent="0.2"/>
    <row r="3537" ht="12.75" customHeight="1" x14ac:dyDescent="0.2"/>
    <row r="3538" ht="12.75" customHeight="1" x14ac:dyDescent="0.2"/>
    <row r="3539" ht="12.75" customHeight="1" x14ac:dyDescent="0.2"/>
    <row r="3540" ht="12.75" customHeight="1" x14ac:dyDescent="0.2"/>
    <row r="3541" ht="12.75" customHeight="1" x14ac:dyDescent="0.2"/>
    <row r="3542" ht="12.75" customHeight="1" x14ac:dyDescent="0.2"/>
    <row r="3543" ht="12.75" customHeight="1" x14ac:dyDescent="0.2"/>
    <row r="3544" ht="12.75" customHeight="1" x14ac:dyDescent="0.2"/>
    <row r="3545" ht="12.75" customHeight="1" x14ac:dyDescent="0.2"/>
    <row r="3546" ht="12.75" customHeight="1" x14ac:dyDescent="0.2"/>
    <row r="3547" ht="12.75" customHeight="1" x14ac:dyDescent="0.2"/>
    <row r="3548" ht="12.75" customHeight="1" x14ac:dyDescent="0.2"/>
    <row r="3549" ht="12.75" customHeight="1" x14ac:dyDescent="0.2"/>
    <row r="3550" ht="12.75" customHeight="1" x14ac:dyDescent="0.2"/>
    <row r="3551" ht="12.75" customHeight="1" x14ac:dyDescent="0.2"/>
    <row r="3552" ht="12.75" customHeight="1" x14ac:dyDescent="0.2"/>
    <row r="3553" ht="12.75" customHeight="1" x14ac:dyDescent="0.2"/>
    <row r="3554" ht="12.75" customHeight="1" x14ac:dyDescent="0.2"/>
    <row r="3555" ht="12.75" customHeight="1" x14ac:dyDescent="0.2"/>
    <row r="3556" ht="12.75" customHeight="1" x14ac:dyDescent="0.2"/>
    <row r="3557" ht="12.75" customHeight="1" x14ac:dyDescent="0.2"/>
    <row r="3558" ht="12.75" customHeight="1" x14ac:dyDescent="0.2"/>
    <row r="3559" ht="12.75" customHeight="1" x14ac:dyDescent="0.2"/>
    <row r="3560" ht="12.75" customHeight="1" x14ac:dyDescent="0.2"/>
    <row r="3561" ht="12.75" customHeight="1" x14ac:dyDescent="0.2"/>
    <row r="3562" ht="12.75" customHeight="1" x14ac:dyDescent="0.2"/>
    <row r="3563" ht="12.75" customHeight="1" x14ac:dyDescent="0.2"/>
    <row r="3564" ht="12.75" customHeight="1" x14ac:dyDescent="0.2"/>
    <row r="3565" ht="12.75" customHeight="1" x14ac:dyDescent="0.2"/>
    <row r="3566" ht="12.75" customHeight="1" x14ac:dyDescent="0.2"/>
    <row r="3567" ht="12.75" customHeight="1" x14ac:dyDescent="0.2"/>
    <row r="3568" ht="12.75" customHeight="1" x14ac:dyDescent="0.2"/>
    <row r="3569" ht="12.75" customHeight="1" x14ac:dyDescent="0.2"/>
    <row r="3570" ht="12.75" customHeight="1" x14ac:dyDescent="0.2"/>
    <row r="3571" ht="12.75" customHeight="1" x14ac:dyDescent="0.2"/>
    <row r="3572" ht="12.75" customHeight="1" x14ac:dyDescent="0.2"/>
    <row r="3573" ht="12.75" customHeight="1" x14ac:dyDescent="0.2"/>
    <row r="3574" ht="12.75" customHeight="1" x14ac:dyDescent="0.2"/>
    <row r="3575" ht="12.75" customHeight="1" x14ac:dyDescent="0.2"/>
    <row r="3576" ht="12.75" customHeight="1" x14ac:dyDescent="0.2"/>
    <row r="3577" ht="12.75" customHeight="1" x14ac:dyDescent="0.2"/>
    <row r="3578" ht="12.75" customHeight="1" x14ac:dyDescent="0.2"/>
    <row r="3579" ht="12.75" customHeight="1" x14ac:dyDescent="0.2"/>
    <row r="3580" ht="12.75" customHeight="1" x14ac:dyDescent="0.2"/>
    <row r="3581" ht="12.75" customHeight="1" x14ac:dyDescent="0.2"/>
    <row r="3582" ht="12.75" customHeight="1" x14ac:dyDescent="0.2"/>
    <row r="3583" ht="12.75" customHeight="1" x14ac:dyDescent="0.2"/>
    <row r="3584" ht="12.75" customHeight="1" x14ac:dyDescent="0.2"/>
    <row r="3585" ht="12.75" customHeight="1" x14ac:dyDescent="0.2"/>
    <row r="3586" ht="12.75" customHeight="1" x14ac:dyDescent="0.2"/>
    <row r="3587" ht="12.75" customHeight="1" x14ac:dyDescent="0.2"/>
    <row r="3588" ht="12.75" customHeight="1" x14ac:dyDescent="0.2"/>
    <row r="3589" ht="12.75" customHeight="1" x14ac:dyDescent="0.2"/>
    <row r="3590" ht="12.75" customHeight="1" x14ac:dyDescent="0.2"/>
    <row r="3591" ht="12.75" customHeight="1" x14ac:dyDescent="0.2"/>
    <row r="3592" ht="12.75" customHeight="1" x14ac:dyDescent="0.2"/>
    <row r="3593" ht="12.75" customHeight="1" x14ac:dyDescent="0.2"/>
    <row r="3594" ht="12.75" customHeight="1" x14ac:dyDescent="0.2"/>
    <row r="3595" ht="12.75" customHeight="1" x14ac:dyDescent="0.2"/>
    <row r="3596" ht="12.75" customHeight="1" x14ac:dyDescent="0.2"/>
    <row r="3597" ht="12.75" customHeight="1" x14ac:dyDescent="0.2"/>
    <row r="3598" ht="12.75" customHeight="1" x14ac:dyDescent="0.2"/>
    <row r="3599" ht="12.75" customHeight="1" x14ac:dyDescent="0.2"/>
    <row r="3600" ht="12.75" customHeight="1" x14ac:dyDescent="0.2"/>
    <row r="3601" ht="12.75" customHeight="1" x14ac:dyDescent="0.2"/>
    <row r="3602" ht="12.75" customHeight="1" x14ac:dyDescent="0.2"/>
    <row r="3603" ht="12.75" customHeight="1" x14ac:dyDescent="0.2"/>
    <row r="3604" ht="12.75" customHeight="1" x14ac:dyDescent="0.2"/>
    <row r="3605" ht="12.75" customHeight="1" x14ac:dyDescent="0.2"/>
    <row r="3606" ht="12.75" customHeight="1" x14ac:dyDescent="0.2"/>
    <row r="3607" ht="12.75" customHeight="1" x14ac:dyDescent="0.2"/>
    <row r="3608" ht="12.75" customHeight="1" x14ac:dyDescent="0.2"/>
    <row r="3609" ht="12.75" customHeight="1" x14ac:dyDescent="0.2"/>
    <row r="3610" ht="12.75" customHeight="1" x14ac:dyDescent="0.2"/>
    <row r="3611" ht="12.75" customHeight="1" x14ac:dyDescent="0.2"/>
    <row r="3612" ht="12.75" customHeight="1" x14ac:dyDescent="0.2"/>
    <row r="3613" ht="12.75" customHeight="1" x14ac:dyDescent="0.2"/>
    <row r="3614" ht="12.75" customHeight="1" x14ac:dyDescent="0.2"/>
    <row r="3615" ht="12.75" customHeight="1" x14ac:dyDescent="0.2"/>
    <row r="3616" ht="12.75" customHeight="1" x14ac:dyDescent="0.2"/>
    <row r="3617" ht="12.75" customHeight="1" x14ac:dyDescent="0.2"/>
    <row r="3618" ht="12.75" customHeight="1" x14ac:dyDescent="0.2"/>
    <row r="3619" ht="12.75" customHeight="1" x14ac:dyDescent="0.2"/>
    <row r="3620" ht="12.75" customHeight="1" x14ac:dyDescent="0.2"/>
    <row r="3621" ht="12.75" customHeight="1" x14ac:dyDescent="0.2"/>
    <row r="3622" ht="12.75" customHeight="1" x14ac:dyDescent="0.2"/>
    <row r="3623" ht="12.75" customHeight="1" x14ac:dyDescent="0.2"/>
    <row r="3624" ht="12.75" customHeight="1" x14ac:dyDescent="0.2"/>
    <row r="3625" ht="12.75" customHeight="1" x14ac:dyDescent="0.2"/>
    <row r="3626" ht="12.75" customHeight="1" x14ac:dyDescent="0.2"/>
    <row r="3627" ht="12.75" customHeight="1" x14ac:dyDescent="0.2"/>
    <row r="3628" ht="12.75" customHeight="1" x14ac:dyDescent="0.2"/>
    <row r="3629" ht="12.75" customHeight="1" x14ac:dyDescent="0.2"/>
    <row r="3630" ht="12.75" customHeight="1" x14ac:dyDescent="0.2"/>
    <row r="3631" ht="12.75" customHeight="1" x14ac:dyDescent="0.2"/>
    <row r="3632" ht="12.75" customHeight="1" x14ac:dyDescent="0.2"/>
    <row r="3633" ht="12.75" customHeight="1" x14ac:dyDescent="0.2"/>
    <row r="3634" ht="12.75" customHeight="1" x14ac:dyDescent="0.2"/>
    <row r="3635" ht="12.75" customHeight="1" x14ac:dyDescent="0.2"/>
    <row r="3636" ht="12.75" customHeight="1" x14ac:dyDescent="0.2"/>
    <row r="3637" ht="12.75" customHeight="1" x14ac:dyDescent="0.2"/>
    <row r="3638" ht="12.75" customHeight="1" x14ac:dyDescent="0.2"/>
    <row r="3639" ht="12.75" customHeight="1" x14ac:dyDescent="0.2"/>
    <row r="3640" ht="12.75" customHeight="1" x14ac:dyDescent="0.2"/>
    <row r="3641" ht="12.75" customHeight="1" x14ac:dyDescent="0.2"/>
    <row r="3642" ht="12.75" customHeight="1" x14ac:dyDescent="0.2"/>
    <row r="3643" ht="12.75" customHeight="1" x14ac:dyDescent="0.2"/>
    <row r="3644" ht="12.75" customHeight="1" x14ac:dyDescent="0.2"/>
    <row r="3645" ht="12.75" customHeight="1" x14ac:dyDescent="0.2"/>
    <row r="3646" ht="12.75" customHeight="1" x14ac:dyDescent="0.2"/>
    <row r="3647" ht="12.75" customHeight="1" x14ac:dyDescent="0.2"/>
    <row r="3648" ht="12.75" customHeight="1" x14ac:dyDescent="0.2"/>
    <row r="3649" ht="12.75" customHeight="1" x14ac:dyDescent="0.2"/>
    <row r="3650" ht="12.75" customHeight="1" x14ac:dyDescent="0.2"/>
    <row r="3651" ht="12.75" customHeight="1" x14ac:dyDescent="0.2"/>
    <row r="3652" ht="12.75" customHeight="1" x14ac:dyDescent="0.2"/>
    <row r="3653" ht="12.75" customHeight="1" x14ac:dyDescent="0.2"/>
    <row r="3654" ht="12.75" customHeight="1" x14ac:dyDescent="0.2"/>
    <row r="3655" ht="12.75" customHeight="1" x14ac:dyDescent="0.2"/>
    <row r="3656" ht="12.75" customHeight="1" x14ac:dyDescent="0.2"/>
    <row r="3657" ht="12.75" customHeight="1" x14ac:dyDescent="0.2"/>
    <row r="3658" ht="12.75" customHeight="1" x14ac:dyDescent="0.2"/>
    <row r="3659" ht="12.75" customHeight="1" x14ac:dyDescent="0.2"/>
    <row r="3660" ht="12.75" customHeight="1" x14ac:dyDescent="0.2"/>
    <row r="3661" ht="12.75" customHeight="1" x14ac:dyDescent="0.2"/>
    <row r="3662" ht="12.75" customHeight="1" x14ac:dyDescent="0.2"/>
    <row r="3663" ht="12.75" customHeight="1" x14ac:dyDescent="0.2"/>
    <row r="3664" ht="12.75" customHeight="1" x14ac:dyDescent="0.2"/>
    <row r="3665" ht="12.75" customHeight="1" x14ac:dyDescent="0.2"/>
    <row r="3666" ht="12.75" customHeight="1" x14ac:dyDescent="0.2"/>
    <row r="3667" ht="12.75" customHeight="1" x14ac:dyDescent="0.2"/>
    <row r="3668" ht="12.75" customHeight="1" x14ac:dyDescent="0.2"/>
    <row r="3669" ht="12.75" customHeight="1" x14ac:dyDescent="0.2"/>
    <row r="3670" ht="12.75" customHeight="1" x14ac:dyDescent="0.2"/>
    <row r="3671" ht="12.75" customHeight="1" x14ac:dyDescent="0.2"/>
    <row r="3672" ht="12.75" customHeight="1" x14ac:dyDescent="0.2"/>
    <row r="3673" ht="12.75" customHeight="1" x14ac:dyDescent="0.2"/>
    <row r="3674" ht="12.75" customHeight="1" x14ac:dyDescent="0.2"/>
    <row r="3675" ht="12.75" customHeight="1" x14ac:dyDescent="0.2"/>
    <row r="3676" ht="12.75" customHeight="1" x14ac:dyDescent="0.2"/>
    <row r="3677" ht="12.75" customHeight="1" x14ac:dyDescent="0.2"/>
    <row r="3678" ht="12.75" customHeight="1" x14ac:dyDescent="0.2"/>
    <row r="3679" ht="12.75" customHeight="1" x14ac:dyDescent="0.2"/>
    <row r="3680" ht="12.75" customHeight="1" x14ac:dyDescent="0.2"/>
    <row r="3681" ht="12.75" customHeight="1" x14ac:dyDescent="0.2"/>
    <row r="3682" ht="12.75" customHeight="1" x14ac:dyDescent="0.2"/>
    <row r="3683" ht="12.75" customHeight="1" x14ac:dyDescent="0.2"/>
    <row r="3684" ht="12.75" customHeight="1" x14ac:dyDescent="0.2"/>
    <row r="3685" ht="12.75" customHeight="1" x14ac:dyDescent="0.2"/>
    <row r="3686" ht="12.75" customHeight="1" x14ac:dyDescent="0.2"/>
    <row r="3687" ht="12.75" customHeight="1" x14ac:dyDescent="0.2"/>
    <row r="3688" ht="12.75" customHeight="1" x14ac:dyDescent="0.2"/>
    <row r="3689" ht="12.75" customHeight="1" x14ac:dyDescent="0.2"/>
    <row r="3690" ht="12.75" customHeight="1" x14ac:dyDescent="0.2"/>
    <row r="3691" ht="12.75" customHeight="1" x14ac:dyDescent="0.2"/>
    <row r="3692" ht="12.75" customHeight="1" x14ac:dyDescent="0.2"/>
    <row r="3693" ht="12.75" customHeight="1" x14ac:dyDescent="0.2"/>
    <row r="3694" ht="12.75" customHeight="1" x14ac:dyDescent="0.2"/>
    <row r="3695" ht="12.75" customHeight="1" x14ac:dyDescent="0.2"/>
    <row r="3696" ht="12.75" customHeight="1" x14ac:dyDescent="0.2"/>
    <row r="3697" ht="12.75" customHeight="1" x14ac:dyDescent="0.2"/>
    <row r="3698" ht="12.75" customHeight="1" x14ac:dyDescent="0.2"/>
    <row r="3699" ht="12.75" customHeight="1" x14ac:dyDescent="0.2"/>
    <row r="3700" ht="12.75" customHeight="1" x14ac:dyDescent="0.2"/>
    <row r="3701" ht="12.75" customHeight="1" x14ac:dyDescent="0.2"/>
    <row r="3702" ht="12.75" customHeight="1" x14ac:dyDescent="0.2"/>
    <row r="3703" ht="12.75" customHeight="1" x14ac:dyDescent="0.2"/>
    <row r="3704" ht="12.75" customHeight="1" x14ac:dyDescent="0.2"/>
    <row r="3705" ht="12.75" customHeight="1" x14ac:dyDescent="0.2"/>
    <row r="3706" ht="12.75" customHeight="1" x14ac:dyDescent="0.2"/>
    <row r="3707" ht="12.75" customHeight="1" x14ac:dyDescent="0.2"/>
    <row r="3708" ht="12.75" customHeight="1" x14ac:dyDescent="0.2"/>
    <row r="3709" ht="12.75" customHeight="1" x14ac:dyDescent="0.2"/>
    <row r="3710" ht="12.75" customHeight="1" x14ac:dyDescent="0.2"/>
    <row r="3711" ht="12.75" customHeight="1" x14ac:dyDescent="0.2"/>
    <row r="3712" ht="12.75" customHeight="1" x14ac:dyDescent="0.2"/>
    <row r="3713" ht="12.75" customHeight="1" x14ac:dyDescent="0.2"/>
    <row r="3714" ht="12.75" customHeight="1" x14ac:dyDescent="0.2"/>
    <row r="3715" ht="12.75" customHeight="1" x14ac:dyDescent="0.2"/>
    <row r="3716" ht="12.75" customHeight="1" x14ac:dyDescent="0.2"/>
    <row r="3717" ht="12.75" customHeight="1" x14ac:dyDescent="0.2"/>
    <row r="3718" ht="12.75" customHeight="1" x14ac:dyDescent="0.2"/>
    <row r="3719" ht="12.75" customHeight="1" x14ac:dyDescent="0.2"/>
    <row r="3720" ht="12.75" customHeight="1" x14ac:dyDescent="0.2"/>
    <row r="3721" ht="12.75" customHeight="1" x14ac:dyDescent="0.2"/>
    <row r="3722" ht="12.75" customHeight="1" x14ac:dyDescent="0.2"/>
    <row r="3723" ht="12.75" customHeight="1" x14ac:dyDescent="0.2"/>
    <row r="3724" ht="12.75" customHeight="1" x14ac:dyDescent="0.2"/>
    <row r="3725" ht="12.75" customHeight="1" x14ac:dyDescent="0.2"/>
    <row r="3726" ht="12.75" customHeight="1" x14ac:dyDescent="0.2"/>
    <row r="3727" ht="12.75" customHeight="1" x14ac:dyDescent="0.2"/>
    <row r="3728" ht="12.75" customHeight="1" x14ac:dyDescent="0.2"/>
    <row r="3729" ht="12.75" customHeight="1" x14ac:dyDescent="0.2"/>
    <row r="3730" ht="12.75" customHeight="1" x14ac:dyDescent="0.2"/>
    <row r="3731" ht="12.75" customHeight="1" x14ac:dyDescent="0.2"/>
    <row r="3732" ht="12.75" customHeight="1" x14ac:dyDescent="0.2"/>
    <row r="3733" ht="12.75" customHeight="1" x14ac:dyDescent="0.2"/>
    <row r="3734" ht="12.75" customHeight="1" x14ac:dyDescent="0.2"/>
    <row r="3735" ht="12.75" customHeight="1" x14ac:dyDescent="0.2"/>
    <row r="3736" ht="12.75" customHeight="1" x14ac:dyDescent="0.2"/>
    <row r="3737" ht="12.75" customHeight="1" x14ac:dyDescent="0.2"/>
    <row r="3738" ht="12.75" customHeight="1" x14ac:dyDescent="0.2"/>
    <row r="3739" ht="12.75" customHeight="1" x14ac:dyDescent="0.2"/>
    <row r="3740" ht="12.75" customHeight="1" x14ac:dyDescent="0.2"/>
    <row r="3741" ht="12.75" customHeight="1" x14ac:dyDescent="0.2"/>
    <row r="3742" ht="12.75" customHeight="1" x14ac:dyDescent="0.2"/>
    <row r="3743" ht="12.75" customHeight="1" x14ac:dyDescent="0.2"/>
    <row r="3744" ht="12.75" customHeight="1" x14ac:dyDescent="0.2"/>
    <row r="3745" ht="12.75" customHeight="1" x14ac:dyDescent="0.2"/>
    <row r="3746" ht="12.75" customHeight="1" x14ac:dyDescent="0.2"/>
    <row r="3747" ht="12.75" customHeight="1" x14ac:dyDescent="0.2"/>
    <row r="3748" ht="12.75" customHeight="1" x14ac:dyDescent="0.2"/>
    <row r="3749" ht="12.75" customHeight="1" x14ac:dyDescent="0.2"/>
    <row r="3750" ht="12.75" customHeight="1" x14ac:dyDescent="0.2"/>
    <row r="3751" ht="12.75" customHeight="1" x14ac:dyDescent="0.2"/>
    <row r="3752" ht="12.75" customHeight="1" x14ac:dyDescent="0.2"/>
    <row r="3753" ht="12.75" customHeight="1" x14ac:dyDescent="0.2"/>
    <row r="3754" ht="12.75" customHeight="1" x14ac:dyDescent="0.2"/>
    <row r="3755" ht="12.75" customHeight="1" x14ac:dyDescent="0.2"/>
    <row r="3756" ht="12.75" customHeight="1" x14ac:dyDescent="0.2"/>
    <row r="3757" ht="12.75" customHeight="1" x14ac:dyDescent="0.2"/>
    <row r="3758" ht="12.75" customHeight="1" x14ac:dyDescent="0.2"/>
    <row r="3759" ht="12.75" customHeight="1" x14ac:dyDescent="0.2"/>
    <row r="3760" ht="12.75" customHeight="1" x14ac:dyDescent="0.2"/>
    <row r="3761" ht="12.75" customHeight="1" x14ac:dyDescent="0.2"/>
    <row r="3762" ht="12.75" customHeight="1" x14ac:dyDescent="0.2"/>
    <row r="3763" ht="12.75" customHeight="1" x14ac:dyDescent="0.2"/>
    <row r="3764" ht="12.75" customHeight="1" x14ac:dyDescent="0.2"/>
    <row r="3765" ht="12.75" customHeight="1" x14ac:dyDescent="0.2"/>
    <row r="3766" ht="12.75" customHeight="1" x14ac:dyDescent="0.2"/>
    <row r="3767" ht="12.75" customHeight="1" x14ac:dyDescent="0.2"/>
    <row r="3768" ht="12.75" customHeight="1" x14ac:dyDescent="0.2"/>
    <row r="3769" ht="12.75" customHeight="1" x14ac:dyDescent="0.2"/>
    <row r="3770" ht="12.75" customHeight="1" x14ac:dyDescent="0.2"/>
    <row r="3771" ht="12.75" customHeight="1" x14ac:dyDescent="0.2"/>
    <row r="3772" ht="12.75" customHeight="1" x14ac:dyDescent="0.2"/>
    <row r="3773" ht="12.75" customHeight="1" x14ac:dyDescent="0.2"/>
    <row r="3774" ht="12.75" customHeight="1" x14ac:dyDescent="0.2"/>
    <row r="3775" ht="12.75" customHeight="1" x14ac:dyDescent="0.2"/>
    <row r="3776" ht="12.75" customHeight="1" x14ac:dyDescent="0.2"/>
    <row r="3777" ht="12.75" customHeight="1" x14ac:dyDescent="0.2"/>
    <row r="3778" ht="12.75" customHeight="1" x14ac:dyDescent="0.2"/>
    <row r="3779" ht="12.75" customHeight="1" x14ac:dyDescent="0.2"/>
    <row r="3780" ht="12.75" customHeight="1" x14ac:dyDescent="0.2"/>
    <row r="3781" ht="12.75" customHeight="1" x14ac:dyDescent="0.2"/>
    <row r="3782" ht="12.75" customHeight="1" x14ac:dyDescent="0.2"/>
    <row r="3783" ht="12.75" customHeight="1" x14ac:dyDescent="0.2"/>
    <row r="3784" ht="12.75" customHeight="1" x14ac:dyDescent="0.2"/>
    <row r="3785" ht="12.75" customHeight="1" x14ac:dyDescent="0.2"/>
    <row r="3786" ht="12.75" customHeight="1" x14ac:dyDescent="0.2"/>
    <row r="3787" ht="12.75" customHeight="1" x14ac:dyDescent="0.2"/>
    <row r="3788" ht="12.75" customHeight="1" x14ac:dyDescent="0.2"/>
    <row r="3789" ht="12.75" customHeight="1" x14ac:dyDescent="0.2"/>
    <row r="3790" ht="12.75" customHeight="1" x14ac:dyDescent="0.2"/>
    <row r="3791" ht="12.75" customHeight="1" x14ac:dyDescent="0.2"/>
    <row r="3792" ht="12.75" customHeight="1" x14ac:dyDescent="0.2"/>
    <row r="3793" ht="12.75" customHeight="1" x14ac:dyDescent="0.2"/>
    <row r="3794" ht="12.75" customHeight="1" x14ac:dyDescent="0.2"/>
    <row r="3795" ht="12.75" customHeight="1" x14ac:dyDescent="0.2"/>
    <row r="3796" ht="12.75" customHeight="1" x14ac:dyDescent="0.2"/>
    <row r="3797" ht="12.75" customHeight="1" x14ac:dyDescent="0.2"/>
    <row r="3798" ht="12.75" customHeight="1" x14ac:dyDescent="0.2"/>
    <row r="3799" ht="12.75" customHeight="1" x14ac:dyDescent="0.2"/>
    <row r="3800" ht="12.75" customHeight="1" x14ac:dyDescent="0.2"/>
    <row r="3801" ht="12.75" customHeight="1" x14ac:dyDescent="0.2"/>
    <row r="3802" ht="12.75" customHeight="1" x14ac:dyDescent="0.2"/>
    <row r="3803" ht="12.75" customHeight="1" x14ac:dyDescent="0.2"/>
    <row r="3804" ht="12.75" customHeight="1" x14ac:dyDescent="0.2"/>
    <row r="3805" ht="12.75" customHeight="1" x14ac:dyDescent="0.2"/>
    <row r="3806" ht="12.75" customHeight="1" x14ac:dyDescent="0.2"/>
    <row r="3807" ht="12.75" customHeight="1" x14ac:dyDescent="0.2"/>
    <row r="3808" ht="12.75" customHeight="1" x14ac:dyDescent="0.2"/>
    <row r="3809" ht="12.75" customHeight="1" x14ac:dyDescent="0.2"/>
    <row r="3810" ht="12.75" customHeight="1" x14ac:dyDescent="0.2"/>
    <row r="3811" ht="12.75" customHeight="1" x14ac:dyDescent="0.2"/>
    <row r="3812" ht="12.75" customHeight="1" x14ac:dyDescent="0.2"/>
    <row r="3813" ht="12.75" customHeight="1" x14ac:dyDescent="0.2"/>
    <row r="3814" ht="12.75" customHeight="1" x14ac:dyDescent="0.2"/>
    <row r="3815" ht="12.75" customHeight="1" x14ac:dyDescent="0.2"/>
    <row r="3816" ht="12.75" customHeight="1" x14ac:dyDescent="0.2"/>
    <row r="3817" ht="12.75" customHeight="1" x14ac:dyDescent="0.2"/>
    <row r="3818" ht="12.75" customHeight="1" x14ac:dyDescent="0.2"/>
    <row r="3819" ht="12.75" customHeight="1" x14ac:dyDescent="0.2"/>
    <row r="3820" ht="12.75" customHeight="1" x14ac:dyDescent="0.2"/>
    <row r="3821" ht="12.75" customHeight="1" x14ac:dyDescent="0.2"/>
    <row r="3822" ht="12.75" customHeight="1" x14ac:dyDescent="0.2"/>
    <row r="3823" ht="12.75" customHeight="1" x14ac:dyDescent="0.2"/>
    <row r="3824" ht="12.75" customHeight="1" x14ac:dyDescent="0.2"/>
    <row r="3825" ht="12.75" customHeight="1" x14ac:dyDescent="0.2"/>
    <row r="3826" ht="12.75" customHeight="1" x14ac:dyDescent="0.2"/>
    <row r="3827" ht="12.75" customHeight="1" x14ac:dyDescent="0.2"/>
    <row r="3828" ht="12.75" customHeight="1" x14ac:dyDescent="0.2"/>
    <row r="3829" ht="12.75" customHeight="1" x14ac:dyDescent="0.2"/>
    <row r="3830" ht="12.75" customHeight="1" x14ac:dyDescent="0.2"/>
    <row r="3831" ht="12.75" customHeight="1" x14ac:dyDescent="0.2"/>
    <row r="3832" ht="12.75" customHeight="1" x14ac:dyDescent="0.2"/>
    <row r="3833" ht="12.75" customHeight="1" x14ac:dyDescent="0.2"/>
    <row r="3834" ht="12.75" customHeight="1" x14ac:dyDescent="0.2"/>
    <row r="3835" ht="12.75" customHeight="1" x14ac:dyDescent="0.2"/>
    <row r="3836" ht="12.75" customHeight="1" x14ac:dyDescent="0.2"/>
    <row r="3837" ht="12.75" customHeight="1" x14ac:dyDescent="0.2"/>
    <row r="3838" ht="12.75" customHeight="1" x14ac:dyDescent="0.2"/>
    <row r="3839" ht="12.75" customHeight="1" x14ac:dyDescent="0.2"/>
    <row r="3840" ht="12.75" customHeight="1" x14ac:dyDescent="0.2"/>
    <row r="3841" ht="12.75" customHeight="1" x14ac:dyDescent="0.2"/>
    <row r="3842" ht="12.75" customHeight="1" x14ac:dyDescent="0.2"/>
    <row r="3843" ht="12.75" customHeight="1" x14ac:dyDescent="0.2"/>
    <row r="3844" ht="12.75" customHeight="1" x14ac:dyDescent="0.2"/>
    <row r="3845" ht="12.75" customHeight="1" x14ac:dyDescent="0.2"/>
    <row r="3846" ht="12.75" customHeight="1" x14ac:dyDescent="0.2"/>
    <row r="3847" ht="12.75" customHeight="1" x14ac:dyDescent="0.2"/>
    <row r="3848" ht="12.75" customHeight="1" x14ac:dyDescent="0.2"/>
    <row r="3849" ht="12.75" customHeight="1" x14ac:dyDescent="0.2"/>
    <row r="3850" ht="12.75" customHeight="1" x14ac:dyDescent="0.2"/>
    <row r="3851" ht="12.75" customHeight="1" x14ac:dyDescent="0.2"/>
    <row r="3852" ht="12.75" customHeight="1" x14ac:dyDescent="0.2"/>
    <row r="3853" ht="12.75" customHeight="1" x14ac:dyDescent="0.2"/>
    <row r="3854" ht="12.75" customHeight="1" x14ac:dyDescent="0.2"/>
    <row r="3855" ht="12.75" customHeight="1" x14ac:dyDescent="0.2"/>
    <row r="3856" ht="12.75" customHeight="1" x14ac:dyDescent="0.2"/>
    <row r="3857" ht="12.75" customHeight="1" x14ac:dyDescent="0.2"/>
    <row r="3858" ht="12.75" customHeight="1" x14ac:dyDescent="0.2"/>
    <row r="3859" ht="12.75" customHeight="1" x14ac:dyDescent="0.2"/>
    <row r="3860" ht="12.75" customHeight="1" x14ac:dyDescent="0.2"/>
    <row r="3861" ht="12.75" customHeight="1" x14ac:dyDescent="0.2"/>
    <row r="3862" ht="12.75" customHeight="1" x14ac:dyDescent="0.2"/>
    <row r="3863" ht="12.75" customHeight="1" x14ac:dyDescent="0.2"/>
    <row r="3864" ht="12.75" customHeight="1" x14ac:dyDescent="0.2"/>
    <row r="3865" ht="12.75" customHeight="1" x14ac:dyDescent="0.2"/>
    <row r="3866" ht="12.75" customHeight="1" x14ac:dyDescent="0.2"/>
    <row r="3867" ht="12.75" customHeight="1" x14ac:dyDescent="0.2"/>
    <row r="3868" ht="12.75" customHeight="1" x14ac:dyDescent="0.2"/>
    <row r="3869" ht="12.75" customHeight="1" x14ac:dyDescent="0.2"/>
    <row r="3870" ht="12.75" customHeight="1" x14ac:dyDescent="0.2"/>
    <row r="3871" ht="12.75" customHeight="1" x14ac:dyDescent="0.2"/>
    <row r="3872" ht="12.75" customHeight="1" x14ac:dyDescent="0.2"/>
    <row r="3873" ht="12.75" customHeight="1" x14ac:dyDescent="0.2"/>
    <row r="3874" ht="12.75" customHeight="1" x14ac:dyDescent="0.2"/>
    <row r="3875" ht="12.75" customHeight="1" x14ac:dyDescent="0.2"/>
    <row r="3876" ht="12.75" customHeight="1" x14ac:dyDescent="0.2"/>
    <row r="3877" ht="12.75" customHeight="1" x14ac:dyDescent="0.2"/>
    <row r="3878" ht="12.75" customHeight="1" x14ac:dyDescent="0.2"/>
    <row r="3879" ht="12.75" customHeight="1" x14ac:dyDescent="0.2"/>
    <row r="3880" ht="12.75" customHeight="1" x14ac:dyDescent="0.2"/>
    <row r="3881" ht="12.75" customHeight="1" x14ac:dyDescent="0.2"/>
    <row r="3882" ht="12.75" customHeight="1" x14ac:dyDescent="0.2"/>
    <row r="3883" ht="12.75" customHeight="1" x14ac:dyDescent="0.2"/>
    <row r="3884" ht="12.75" customHeight="1" x14ac:dyDescent="0.2"/>
    <row r="3885" ht="12.75" customHeight="1" x14ac:dyDescent="0.2"/>
    <row r="3886" ht="12.75" customHeight="1" x14ac:dyDescent="0.2"/>
    <row r="3887" ht="12.75" customHeight="1" x14ac:dyDescent="0.2"/>
    <row r="3888" ht="12.75" customHeight="1" x14ac:dyDescent="0.2"/>
    <row r="3889" ht="12.75" customHeight="1" x14ac:dyDescent="0.2"/>
    <row r="3890" ht="12.75" customHeight="1" x14ac:dyDescent="0.2"/>
    <row r="3891" ht="12.75" customHeight="1" x14ac:dyDescent="0.2"/>
    <row r="3892" ht="12.75" customHeight="1" x14ac:dyDescent="0.2"/>
    <row r="3893" ht="12.75" customHeight="1" x14ac:dyDescent="0.2"/>
    <row r="3894" ht="12.75" customHeight="1" x14ac:dyDescent="0.2"/>
    <row r="3895" ht="12.75" customHeight="1" x14ac:dyDescent="0.2"/>
    <row r="3896" ht="12.75" customHeight="1" x14ac:dyDescent="0.2"/>
    <row r="3897" ht="12.75" customHeight="1" x14ac:dyDescent="0.2"/>
    <row r="3898" ht="12.75" customHeight="1" x14ac:dyDescent="0.2"/>
    <row r="3899" ht="12.75" customHeight="1" x14ac:dyDescent="0.2"/>
    <row r="3900" ht="12.75" customHeight="1" x14ac:dyDescent="0.2"/>
    <row r="3901" ht="12.75" customHeight="1" x14ac:dyDescent="0.2"/>
    <row r="3902" ht="12.75" customHeight="1" x14ac:dyDescent="0.2"/>
    <row r="3903" ht="12.75" customHeight="1" x14ac:dyDescent="0.2"/>
    <row r="3904" ht="12.75" customHeight="1" x14ac:dyDescent="0.2"/>
    <row r="3905" ht="12.75" customHeight="1" x14ac:dyDescent="0.2"/>
    <row r="3906" ht="12.75" customHeight="1" x14ac:dyDescent="0.2"/>
    <row r="3907" ht="12.75" customHeight="1" x14ac:dyDescent="0.2"/>
    <row r="3908" ht="12.75" customHeight="1" x14ac:dyDescent="0.2"/>
    <row r="3909" ht="12.75" customHeight="1" x14ac:dyDescent="0.2"/>
    <row r="3910" ht="12.75" customHeight="1" x14ac:dyDescent="0.2"/>
    <row r="3911" ht="12.75" customHeight="1" x14ac:dyDescent="0.2"/>
    <row r="3912" ht="12.75" customHeight="1" x14ac:dyDescent="0.2"/>
    <row r="3913" ht="12.75" customHeight="1" x14ac:dyDescent="0.2"/>
    <row r="3914" ht="12.75" customHeight="1" x14ac:dyDescent="0.2"/>
    <row r="3915" ht="12.75" customHeight="1" x14ac:dyDescent="0.2"/>
    <row r="3916" ht="12.75" customHeight="1" x14ac:dyDescent="0.2"/>
    <row r="3917" ht="12.75" customHeight="1" x14ac:dyDescent="0.2"/>
    <row r="3918" ht="12.75" customHeight="1" x14ac:dyDescent="0.2"/>
    <row r="3919" ht="12.75" customHeight="1" x14ac:dyDescent="0.2"/>
    <row r="3920" ht="12.75" customHeight="1" x14ac:dyDescent="0.2"/>
    <row r="3921" ht="12.75" customHeight="1" x14ac:dyDescent="0.2"/>
    <row r="3922" ht="12.75" customHeight="1" x14ac:dyDescent="0.2"/>
    <row r="3923" ht="12.75" customHeight="1" x14ac:dyDescent="0.2"/>
    <row r="3924" ht="12.75" customHeight="1" x14ac:dyDescent="0.2"/>
    <row r="3925" ht="12.75" customHeight="1" x14ac:dyDescent="0.2"/>
    <row r="3926" ht="12.75" customHeight="1" x14ac:dyDescent="0.2"/>
    <row r="3927" ht="12.75" customHeight="1" x14ac:dyDescent="0.2"/>
    <row r="3928" ht="12.75" customHeight="1" x14ac:dyDescent="0.2"/>
    <row r="3929" ht="12.75" customHeight="1" x14ac:dyDescent="0.2"/>
    <row r="3930" ht="12.75" customHeight="1" x14ac:dyDescent="0.2"/>
    <row r="3931" ht="12.75" customHeight="1" x14ac:dyDescent="0.2"/>
    <row r="3932" ht="12.75" customHeight="1" x14ac:dyDescent="0.2"/>
    <row r="3933" ht="12.75" customHeight="1" x14ac:dyDescent="0.2"/>
    <row r="3934" ht="12.75" customHeight="1" x14ac:dyDescent="0.2"/>
    <row r="3935" ht="12.75" customHeight="1" x14ac:dyDescent="0.2"/>
    <row r="3936" ht="12.75" customHeight="1" x14ac:dyDescent="0.2"/>
    <row r="3937" ht="12.75" customHeight="1" x14ac:dyDescent="0.2"/>
    <row r="3938" ht="12.75" customHeight="1" x14ac:dyDescent="0.2"/>
    <row r="3939" ht="12.75" customHeight="1" x14ac:dyDescent="0.2"/>
    <row r="3940" ht="12.75" customHeight="1" x14ac:dyDescent="0.2"/>
    <row r="3941" ht="12.75" customHeight="1" x14ac:dyDescent="0.2"/>
    <row r="3942" ht="12.75" customHeight="1" x14ac:dyDescent="0.2"/>
    <row r="3943" ht="12.75" customHeight="1" x14ac:dyDescent="0.2"/>
    <row r="3944" ht="12.75" customHeight="1" x14ac:dyDescent="0.2"/>
    <row r="3945" ht="12.75" customHeight="1" x14ac:dyDescent="0.2"/>
    <row r="3946" ht="12.75" customHeight="1" x14ac:dyDescent="0.2"/>
    <row r="3947" ht="12.75" customHeight="1" x14ac:dyDescent="0.2"/>
    <row r="3948" ht="12.75" customHeight="1" x14ac:dyDescent="0.2"/>
    <row r="3949" ht="12.75" customHeight="1" x14ac:dyDescent="0.2"/>
    <row r="3950" ht="12.75" customHeight="1" x14ac:dyDescent="0.2"/>
    <row r="3951" ht="12.75" customHeight="1" x14ac:dyDescent="0.2"/>
    <row r="3952" ht="12.75" customHeight="1" x14ac:dyDescent="0.2"/>
    <row r="3953" ht="12.75" customHeight="1" x14ac:dyDescent="0.2"/>
    <row r="3954" ht="12.75" customHeight="1" x14ac:dyDescent="0.2"/>
    <row r="3955" ht="12.75" customHeight="1" x14ac:dyDescent="0.2"/>
    <row r="3956" ht="12.75" customHeight="1" x14ac:dyDescent="0.2"/>
    <row r="3957" ht="12.75" customHeight="1" x14ac:dyDescent="0.2"/>
    <row r="3958" ht="12.75" customHeight="1" x14ac:dyDescent="0.2"/>
    <row r="3959" ht="12.75" customHeight="1" x14ac:dyDescent="0.2"/>
    <row r="3960" ht="12.75" customHeight="1" x14ac:dyDescent="0.2"/>
    <row r="3961" ht="12.75" customHeight="1" x14ac:dyDescent="0.2"/>
    <row r="3962" ht="12.75" customHeight="1" x14ac:dyDescent="0.2"/>
    <row r="3963" ht="12.75" customHeight="1" x14ac:dyDescent="0.2"/>
    <row r="3964" ht="12.75" customHeight="1" x14ac:dyDescent="0.2"/>
    <row r="3965" ht="12.75" customHeight="1" x14ac:dyDescent="0.2"/>
    <row r="3966" ht="12.75" customHeight="1" x14ac:dyDescent="0.2"/>
    <row r="3967" ht="12.75" customHeight="1" x14ac:dyDescent="0.2"/>
    <row r="3968" ht="12.75" customHeight="1" x14ac:dyDescent="0.2"/>
    <row r="3969" ht="12.75" customHeight="1" x14ac:dyDescent="0.2"/>
    <row r="3970" ht="12.75" customHeight="1" x14ac:dyDescent="0.2"/>
    <row r="3971" ht="12.75" customHeight="1" x14ac:dyDescent="0.2"/>
    <row r="3972" ht="12.75" customHeight="1" x14ac:dyDescent="0.2"/>
    <row r="3973" ht="12.75" customHeight="1" x14ac:dyDescent="0.2"/>
    <row r="3974" ht="12.75" customHeight="1" x14ac:dyDescent="0.2"/>
    <row r="3975" ht="12.75" customHeight="1" x14ac:dyDescent="0.2"/>
    <row r="3976" ht="12.75" customHeight="1" x14ac:dyDescent="0.2"/>
    <row r="3977" ht="12.75" customHeight="1" x14ac:dyDescent="0.2"/>
    <row r="3978" ht="12.75" customHeight="1" x14ac:dyDescent="0.2"/>
    <row r="3979" ht="12.75" customHeight="1" x14ac:dyDescent="0.2"/>
    <row r="3980" ht="12.75" customHeight="1" x14ac:dyDescent="0.2"/>
    <row r="3981" ht="12.75" customHeight="1" x14ac:dyDescent="0.2"/>
    <row r="3982" ht="12.75" customHeight="1" x14ac:dyDescent="0.2"/>
    <row r="3983" ht="12.75" customHeight="1" x14ac:dyDescent="0.2"/>
    <row r="3984" ht="12.75" customHeight="1" x14ac:dyDescent="0.2"/>
    <row r="3985" ht="12.75" customHeight="1" x14ac:dyDescent="0.2"/>
    <row r="3986" ht="12.75" customHeight="1" x14ac:dyDescent="0.2"/>
    <row r="3987" ht="12.75" customHeight="1" x14ac:dyDescent="0.2"/>
    <row r="3988" ht="12.75" customHeight="1" x14ac:dyDescent="0.2"/>
    <row r="3989" ht="12.75" customHeight="1" x14ac:dyDescent="0.2"/>
    <row r="3990" ht="12.75" customHeight="1" x14ac:dyDescent="0.2"/>
    <row r="3991" ht="12.75" customHeight="1" x14ac:dyDescent="0.2"/>
    <row r="3992" ht="12.75" customHeight="1" x14ac:dyDescent="0.2"/>
    <row r="3993" ht="12.75" customHeight="1" x14ac:dyDescent="0.2"/>
    <row r="3994" ht="12.75" customHeight="1" x14ac:dyDescent="0.2"/>
    <row r="3995" ht="12.75" customHeight="1" x14ac:dyDescent="0.2"/>
    <row r="3996" ht="12.75" customHeight="1" x14ac:dyDescent="0.2"/>
    <row r="3997" ht="12.75" customHeight="1" x14ac:dyDescent="0.2"/>
    <row r="3998" ht="12.75" customHeight="1" x14ac:dyDescent="0.2"/>
    <row r="3999" ht="12.75" customHeight="1" x14ac:dyDescent="0.2"/>
    <row r="4000" ht="12.75" customHeight="1" x14ac:dyDescent="0.2"/>
    <row r="4001" ht="12.75" customHeight="1" x14ac:dyDescent="0.2"/>
    <row r="4002" ht="12.75" customHeight="1" x14ac:dyDescent="0.2"/>
    <row r="4003" ht="12.75" customHeight="1" x14ac:dyDescent="0.2"/>
    <row r="4004" ht="12.75" customHeight="1" x14ac:dyDescent="0.2"/>
    <row r="4005" ht="12.75" customHeight="1" x14ac:dyDescent="0.2"/>
    <row r="4006" ht="12.75" customHeight="1" x14ac:dyDescent="0.2"/>
    <row r="4007" ht="12.75" customHeight="1" x14ac:dyDescent="0.2"/>
    <row r="4008" ht="12.75" customHeight="1" x14ac:dyDescent="0.2"/>
    <row r="4009" ht="12.75" customHeight="1" x14ac:dyDescent="0.2"/>
    <row r="4010" ht="12.75" customHeight="1" x14ac:dyDescent="0.2"/>
    <row r="4011" ht="12.75" customHeight="1" x14ac:dyDescent="0.2"/>
    <row r="4012" ht="12.75" customHeight="1" x14ac:dyDescent="0.2"/>
    <row r="4013" ht="12.75" customHeight="1" x14ac:dyDescent="0.2"/>
    <row r="4014" ht="12.75" customHeight="1" x14ac:dyDescent="0.2"/>
    <row r="4015" ht="12.75" customHeight="1" x14ac:dyDescent="0.2"/>
    <row r="4016" ht="12.75" customHeight="1" x14ac:dyDescent="0.2"/>
    <row r="4017" ht="12.75" customHeight="1" x14ac:dyDescent="0.2"/>
    <row r="4018" ht="12.75" customHeight="1" x14ac:dyDescent="0.2"/>
    <row r="4019" ht="12.75" customHeight="1" x14ac:dyDescent="0.2"/>
    <row r="4020" ht="12.75" customHeight="1" x14ac:dyDescent="0.2"/>
    <row r="4021" ht="12.75" customHeight="1" x14ac:dyDescent="0.2"/>
    <row r="4022" ht="12.75" customHeight="1" x14ac:dyDescent="0.2"/>
    <row r="4023" ht="12.75" customHeight="1" x14ac:dyDescent="0.2"/>
    <row r="4024" ht="12.75" customHeight="1" x14ac:dyDescent="0.2"/>
    <row r="4025" ht="12.75" customHeight="1" x14ac:dyDescent="0.2"/>
    <row r="4026" ht="12.75" customHeight="1" x14ac:dyDescent="0.2"/>
    <row r="4027" ht="12.75" customHeight="1" x14ac:dyDescent="0.2"/>
    <row r="4028" ht="12.75" customHeight="1" x14ac:dyDescent="0.2"/>
    <row r="4029" ht="12.75" customHeight="1" x14ac:dyDescent="0.2"/>
    <row r="4030" ht="12.75" customHeight="1" x14ac:dyDescent="0.2"/>
    <row r="4031" ht="12.75" customHeight="1" x14ac:dyDescent="0.2"/>
    <row r="4032" ht="12.75" customHeight="1" x14ac:dyDescent="0.2"/>
    <row r="4033" ht="12.75" customHeight="1" x14ac:dyDescent="0.2"/>
    <row r="4034" ht="12.75" customHeight="1" x14ac:dyDescent="0.2"/>
    <row r="4035" ht="12.75" customHeight="1" x14ac:dyDescent="0.2"/>
    <row r="4036" ht="12.75" customHeight="1" x14ac:dyDescent="0.2"/>
    <row r="4037" ht="12.75" customHeight="1" x14ac:dyDescent="0.2"/>
    <row r="4038" ht="12.75" customHeight="1" x14ac:dyDescent="0.2"/>
    <row r="4039" ht="12.75" customHeight="1" x14ac:dyDescent="0.2"/>
    <row r="4040" ht="12.75" customHeight="1" x14ac:dyDescent="0.2"/>
    <row r="4041" ht="12.75" customHeight="1" x14ac:dyDescent="0.2"/>
    <row r="4042" ht="12.75" customHeight="1" x14ac:dyDescent="0.2"/>
    <row r="4043" ht="12.75" customHeight="1" x14ac:dyDescent="0.2"/>
    <row r="4044" ht="12.75" customHeight="1" x14ac:dyDescent="0.2"/>
    <row r="4045" ht="12.75" customHeight="1" x14ac:dyDescent="0.2"/>
    <row r="4046" ht="12.75" customHeight="1" x14ac:dyDescent="0.2"/>
    <row r="4047" ht="12.75" customHeight="1" x14ac:dyDescent="0.2"/>
    <row r="4048" ht="12.75" customHeight="1" x14ac:dyDescent="0.2"/>
    <row r="4049" ht="12.75" customHeight="1" x14ac:dyDescent="0.2"/>
    <row r="4050" ht="12.75" customHeight="1" x14ac:dyDescent="0.2"/>
    <row r="4051" ht="12.75" customHeight="1" x14ac:dyDescent="0.2"/>
    <row r="4052" ht="12.75" customHeight="1" x14ac:dyDescent="0.2"/>
    <row r="4053" ht="12.75" customHeight="1" x14ac:dyDescent="0.2"/>
    <row r="4054" ht="12.75" customHeight="1" x14ac:dyDescent="0.2"/>
    <row r="4055" ht="12.75" customHeight="1" x14ac:dyDescent="0.2"/>
    <row r="4056" ht="12.75" customHeight="1" x14ac:dyDescent="0.2"/>
    <row r="4057" ht="12.75" customHeight="1" x14ac:dyDescent="0.2"/>
    <row r="4058" ht="12.75" customHeight="1" x14ac:dyDescent="0.2"/>
    <row r="4059" ht="12.75" customHeight="1" x14ac:dyDescent="0.2"/>
    <row r="4060" ht="12.75" customHeight="1" x14ac:dyDescent="0.2"/>
    <row r="4061" ht="12.75" customHeight="1" x14ac:dyDescent="0.2"/>
    <row r="4062" ht="12.75" customHeight="1" x14ac:dyDescent="0.2"/>
    <row r="4063" ht="12.75" customHeight="1" x14ac:dyDescent="0.2"/>
    <row r="4064" ht="12.75" customHeight="1" x14ac:dyDescent="0.2"/>
    <row r="4065" ht="12.75" customHeight="1" x14ac:dyDescent="0.2"/>
    <row r="4066" ht="12.75" customHeight="1" x14ac:dyDescent="0.2"/>
    <row r="4067" ht="12.75" customHeight="1" x14ac:dyDescent="0.2"/>
    <row r="4068" ht="12.75" customHeight="1" x14ac:dyDescent="0.2"/>
    <row r="4069" ht="12.75" customHeight="1" x14ac:dyDescent="0.2"/>
    <row r="4070" ht="12.75" customHeight="1" x14ac:dyDescent="0.2"/>
    <row r="4071" ht="12.75" customHeight="1" x14ac:dyDescent="0.2"/>
    <row r="4072" ht="12.75" customHeight="1" x14ac:dyDescent="0.2"/>
    <row r="4073" ht="12.75" customHeight="1" x14ac:dyDescent="0.2"/>
    <row r="4074" ht="12.75" customHeight="1" x14ac:dyDescent="0.2"/>
    <row r="4075" ht="12.75" customHeight="1" x14ac:dyDescent="0.2"/>
    <row r="4076" ht="12.75" customHeight="1" x14ac:dyDescent="0.2"/>
    <row r="4077" ht="12.75" customHeight="1" x14ac:dyDescent="0.2"/>
    <row r="4078" ht="12.75" customHeight="1" x14ac:dyDescent="0.2"/>
    <row r="4079" ht="12.75" customHeight="1" x14ac:dyDescent="0.2"/>
    <row r="4080" ht="12.75" customHeight="1" x14ac:dyDescent="0.2"/>
    <row r="4081" ht="12.75" customHeight="1" x14ac:dyDescent="0.2"/>
    <row r="4082" ht="12.75" customHeight="1" x14ac:dyDescent="0.2"/>
    <row r="4083" ht="12.75" customHeight="1" x14ac:dyDescent="0.2"/>
    <row r="4084" ht="12.75" customHeight="1" x14ac:dyDescent="0.2"/>
    <row r="4085" ht="12.75" customHeight="1" x14ac:dyDescent="0.2"/>
    <row r="4086" ht="12.75" customHeight="1" x14ac:dyDescent="0.2"/>
    <row r="4087" ht="12.75" customHeight="1" x14ac:dyDescent="0.2"/>
    <row r="4088" ht="12.75" customHeight="1" x14ac:dyDescent="0.2"/>
    <row r="4089" ht="12.75" customHeight="1" x14ac:dyDescent="0.2"/>
    <row r="4090" ht="12.75" customHeight="1" x14ac:dyDescent="0.2"/>
    <row r="4091" ht="12.75" customHeight="1" x14ac:dyDescent="0.2"/>
    <row r="4092" ht="12.75" customHeight="1" x14ac:dyDescent="0.2"/>
    <row r="4093" ht="12.75" customHeight="1" x14ac:dyDescent="0.2"/>
    <row r="4094" ht="12.75" customHeight="1" x14ac:dyDescent="0.2"/>
    <row r="4095" ht="12.75" customHeight="1" x14ac:dyDescent="0.2"/>
    <row r="4096" ht="12.75" customHeight="1" x14ac:dyDescent="0.2"/>
    <row r="4097" ht="12.75" customHeight="1" x14ac:dyDescent="0.2"/>
    <row r="4098" ht="12.75" customHeight="1" x14ac:dyDescent="0.2"/>
    <row r="4099" ht="12.75" customHeight="1" x14ac:dyDescent="0.2"/>
    <row r="4100" ht="12.75" customHeight="1" x14ac:dyDescent="0.2"/>
    <row r="4101" ht="12.75" customHeight="1" x14ac:dyDescent="0.2"/>
    <row r="4102" ht="12.75" customHeight="1" x14ac:dyDescent="0.2"/>
    <row r="4103" ht="12.75" customHeight="1" x14ac:dyDescent="0.2"/>
    <row r="4104" ht="12.75" customHeight="1" x14ac:dyDescent="0.2"/>
    <row r="4105" ht="12.75" customHeight="1" x14ac:dyDescent="0.2"/>
    <row r="4106" ht="12.75" customHeight="1" x14ac:dyDescent="0.2"/>
    <row r="4107" ht="12.75" customHeight="1" x14ac:dyDescent="0.2"/>
    <row r="4108" ht="12.75" customHeight="1" x14ac:dyDescent="0.2"/>
    <row r="4109" ht="12.75" customHeight="1" x14ac:dyDescent="0.2"/>
    <row r="4110" ht="12.75" customHeight="1" x14ac:dyDescent="0.2"/>
    <row r="4111" ht="12.75" customHeight="1" x14ac:dyDescent="0.2"/>
    <row r="4112" ht="12.75" customHeight="1" x14ac:dyDescent="0.2"/>
    <row r="4113" ht="12.75" customHeight="1" x14ac:dyDescent="0.2"/>
    <row r="4114" ht="12.75" customHeight="1" x14ac:dyDescent="0.2"/>
    <row r="4115" ht="12.75" customHeight="1" x14ac:dyDescent="0.2"/>
    <row r="4116" ht="12.75" customHeight="1" x14ac:dyDescent="0.2"/>
    <row r="4117" ht="12.75" customHeight="1" x14ac:dyDescent="0.2"/>
    <row r="4118" ht="12.75" customHeight="1" x14ac:dyDescent="0.2"/>
    <row r="4119" ht="12.75" customHeight="1" x14ac:dyDescent="0.2"/>
    <row r="4120" ht="12.75" customHeight="1" x14ac:dyDescent="0.2"/>
    <row r="4121" ht="12.75" customHeight="1" x14ac:dyDescent="0.2"/>
    <row r="4122" ht="12.75" customHeight="1" x14ac:dyDescent="0.2"/>
    <row r="4123" ht="12.75" customHeight="1" x14ac:dyDescent="0.2"/>
    <row r="4124" ht="12.75" customHeight="1" x14ac:dyDescent="0.2"/>
    <row r="4125" ht="12.75" customHeight="1" x14ac:dyDescent="0.2"/>
    <row r="4126" ht="12.75" customHeight="1" x14ac:dyDescent="0.2"/>
    <row r="4127" ht="12.75" customHeight="1" x14ac:dyDescent="0.2"/>
    <row r="4128" ht="12.75" customHeight="1" x14ac:dyDescent="0.2"/>
    <row r="4129" ht="12.75" customHeight="1" x14ac:dyDescent="0.2"/>
    <row r="4130" ht="12.75" customHeight="1" x14ac:dyDescent="0.2"/>
    <row r="4131" ht="12.75" customHeight="1" x14ac:dyDescent="0.2"/>
    <row r="4132" ht="12.75" customHeight="1" x14ac:dyDescent="0.2"/>
    <row r="4133" ht="12.75" customHeight="1" x14ac:dyDescent="0.2"/>
    <row r="4134" ht="12.75" customHeight="1" x14ac:dyDescent="0.2"/>
    <row r="4135" ht="12.75" customHeight="1" x14ac:dyDescent="0.2"/>
    <row r="4136" ht="12.75" customHeight="1" x14ac:dyDescent="0.2"/>
    <row r="4137" ht="12.75" customHeight="1" x14ac:dyDescent="0.2"/>
    <row r="4138" ht="12.75" customHeight="1" x14ac:dyDescent="0.2"/>
    <row r="4139" ht="12.75" customHeight="1" x14ac:dyDescent="0.2"/>
    <row r="4140" ht="12.75" customHeight="1" x14ac:dyDescent="0.2"/>
    <row r="4141" ht="12.75" customHeight="1" x14ac:dyDescent="0.2"/>
    <row r="4142" ht="12.75" customHeight="1" x14ac:dyDescent="0.2"/>
    <row r="4143" ht="12.75" customHeight="1" x14ac:dyDescent="0.2"/>
    <row r="4144" ht="12.75" customHeight="1" x14ac:dyDescent="0.2"/>
    <row r="4145" ht="12.75" customHeight="1" x14ac:dyDescent="0.2"/>
    <row r="4146" ht="12.75" customHeight="1" x14ac:dyDescent="0.2"/>
    <row r="4147" ht="12.75" customHeight="1" x14ac:dyDescent="0.2"/>
    <row r="4148" ht="12.75" customHeight="1" x14ac:dyDescent="0.2"/>
    <row r="4149" ht="12.75" customHeight="1" x14ac:dyDescent="0.2"/>
    <row r="4150" ht="12.75" customHeight="1" x14ac:dyDescent="0.2"/>
    <row r="4151" ht="12.75" customHeight="1" x14ac:dyDescent="0.2"/>
    <row r="4152" ht="12.75" customHeight="1" x14ac:dyDescent="0.2"/>
    <row r="4153" ht="12.75" customHeight="1" x14ac:dyDescent="0.2"/>
    <row r="4154" ht="12.75" customHeight="1" x14ac:dyDescent="0.2"/>
    <row r="4155" ht="12.75" customHeight="1" x14ac:dyDescent="0.2"/>
    <row r="4156" ht="12.75" customHeight="1" x14ac:dyDescent="0.2"/>
    <row r="4157" ht="12.75" customHeight="1" x14ac:dyDescent="0.2"/>
    <row r="4158" ht="12.75" customHeight="1" x14ac:dyDescent="0.2"/>
    <row r="4159" ht="12.75" customHeight="1" x14ac:dyDescent="0.2"/>
    <row r="4160" ht="12.75" customHeight="1" x14ac:dyDescent="0.2"/>
    <row r="4161" ht="12.75" customHeight="1" x14ac:dyDescent="0.2"/>
    <row r="4162" ht="12.75" customHeight="1" x14ac:dyDescent="0.2"/>
    <row r="4163" ht="12.75" customHeight="1" x14ac:dyDescent="0.2"/>
    <row r="4164" ht="12.75" customHeight="1" x14ac:dyDescent="0.2"/>
    <row r="4165" ht="12.75" customHeight="1" x14ac:dyDescent="0.2"/>
    <row r="4166" ht="12.75" customHeight="1" x14ac:dyDescent="0.2"/>
    <row r="4167" ht="12.75" customHeight="1" x14ac:dyDescent="0.2"/>
    <row r="4168" ht="12.75" customHeight="1" x14ac:dyDescent="0.2"/>
    <row r="4169" ht="12.75" customHeight="1" x14ac:dyDescent="0.2"/>
    <row r="4170" ht="12.75" customHeight="1" x14ac:dyDescent="0.2"/>
    <row r="4171" ht="12.75" customHeight="1" x14ac:dyDescent="0.2"/>
    <row r="4172" ht="12.75" customHeight="1" x14ac:dyDescent="0.2"/>
    <row r="4173" ht="12.75" customHeight="1" x14ac:dyDescent="0.2"/>
    <row r="4174" ht="12.75" customHeight="1" x14ac:dyDescent="0.2"/>
    <row r="4175" ht="12.75" customHeight="1" x14ac:dyDescent="0.2"/>
    <row r="4176" ht="12.75" customHeight="1" x14ac:dyDescent="0.2"/>
    <row r="4177" ht="12.75" customHeight="1" x14ac:dyDescent="0.2"/>
    <row r="4178" ht="12.75" customHeight="1" x14ac:dyDescent="0.2"/>
    <row r="4179" ht="12.75" customHeight="1" x14ac:dyDescent="0.2"/>
    <row r="4180" ht="12.75" customHeight="1" x14ac:dyDescent="0.2"/>
    <row r="4181" ht="12.75" customHeight="1" x14ac:dyDescent="0.2"/>
    <row r="4182" ht="12.75" customHeight="1" x14ac:dyDescent="0.2"/>
    <row r="4183" ht="12.75" customHeight="1" x14ac:dyDescent="0.2"/>
    <row r="4184" ht="12.75" customHeight="1" x14ac:dyDescent="0.2"/>
    <row r="4185" ht="12.75" customHeight="1" x14ac:dyDescent="0.2"/>
    <row r="4186" ht="12.75" customHeight="1" x14ac:dyDescent="0.2"/>
    <row r="4187" ht="12.75" customHeight="1" x14ac:dyDescent="0.2"/>
    <row r="4188" ht="12.75" customHeight="1" x14ac:dyDescent="0.2"/>
    <row r="4189" ht="12.75" customHeight="1" x14ac:dyDescent="0.2"/>
    <row r="4190" ht="12.75" customHeight="1" x14ac:dyDescent="0.2"/>
    <row r="4191" ht="12.75" customHeight="1" x14ac:dyDescent="0.2"/>
    <row r="4192" ht="12.75" customHeight="1" x14ac:dyDescent="0.2"/>
    <row r="4193" ht="12.75" customHeight="1" x14ac:dyDescent="0.2"/>
    <row r="4194" ht="12.75" customHeight="1" x14ac:dyDescent="0.2"/>
    <row r="4195" ht="12.75" customHeight="1" x14ac:dyDescent="0.2"/>
    <row r="4196" ht="12.75" customHeight="1" x14ac:dyDescent="0.2"/>
    <row r="4197" ht="12.75" customHeight="1" x14ac:dyDescent="0.2"/>
    <row r="4198" ht="12.75" customHeight="1" x14ac:dyDescent="0.2"/>
    <row r="4199" ht="12.75" customHeight="1" x14ac:dyDescent="0.2"/>
    <row r="4200" ht="12.75" customHeight="1" x14ac:dyDescent="0.2"/>
    <row r="4201" ht="12.75" customHeight="1" x14ac:dyDescent="0.2"/>
    <row r="4202" ht="12.75" customHeight="1" x14ac:dyDescent="0.2"/>
    <row r="4203" ht="12.75" customHeight="1" x14ac:dyDescent="0.2"/>
    <row r="4204" ht="12.75" customHeight="1" x14ac:dyDescent="0.2"/>
    <row r="4205" ht="12.75" customHeight="1" x14ac:dyDescent="0.2"/>
    <row r="4206" ht="12.75" customHeight="1" x14ac:dyDescent="0.2"/>
    <row r="4207" ht="12.75" customHeight="1" x14ac:dyDescent="0.2"/>
    <row r="4208" ht="12.75" customHeight="1" x14ac:dyDescent="0.2"/>
    <row r="4209" ht="12.75" customHeight="1" x14ac:dyDescent="0.2"/>
    <row r="4210" ht="12.75" customHeight="1" x14ac:dyDescent="0.2"/>
    <row r="4211" ht="12.75" customHeight="1" x14ac:dyDescent="0.2"/>
    <row r="4212" ht="12.75" customHeight="1" x14ac:dyDescent="0.2"/>
    <row r="4213" ht="12.75" customHeight="1" x14ac:dyDescent="0.2"/>
    <row r="4214" ht="12.75" customHeight="1" x14ac:dyDescent="0.2"/>
    <row r="4215" ht="12.75" customHeight="1" x14ac:dyDescent="0.2"/>
    <row r="4216" ht="12.75" customHeight="1" x14ac:dyDescent="0.2"/>
    <row r="4217" ht="12.75" customHeight="1" x14ac:dyDescent="0.2"/>
    <row r="4218" ht="12.75" customHeight="1" x14ac:dyDescent="0.2"/>
    <row r="4219" ht="12.75" customHeight="1" x14ac:dyDescent="0.2"/>
    <row r="4220" ht="12.75" customHeight="1" x14ac:dyDescent="0.2"/>
    <row r="4221" ht="12.75" customHeight="1" x14ac:dyDescent="0.2"/>
    <row r="4222" ht="12.75" customHeight="1" x14ac:dyDescent="0.2"/>
    <row r="4223" ht="12.75" customHeight="1" x14ac:dyDescent="0.2"/>
    <row r="4224" ht="12.75" customHeight="1" x14ac:dyDescent="0.2"/>
    <row r="4225" ht="12.75" customHeight="1" x14ac:dyDescent="0.2"/>
    <row r="4226" ht="12.75" customHeight="1" x14ac:dyDescent="0.2"/>
    <row r="4227" ht="12.75" customHeight="1" x14ac:dyDescent="0.2"/>
    <row r="4228" ht="12.75" customHeight="1" x14ac:dyDescent="0.2"/>
    <row r="4229" ht="12.75" customHeight="1" x14ac:dyDescent="0.2"/>
    <row r="4230" ht="12.75" customHeight="1" x14ac:dyDescent="0.2"/>
    <row r="4231" ht="12.75" customHeight="1" x14ac:dyDescent="0.2"/>
    <row r="4232" ht="12.75" customHeight="1" x14ac:dyDescent="0.2"/>
    <row r="4233" ht="12.75" customHeight="1" x14ac:dyDescent="0.2"/>
    <row r="4234" ht="12.75" customHeight="1" x14ac:dyDescent="0.2"/>
    <row r="4235" ht="12.75" customHeight="1" x14ac:dyDescent="0.2"/>
    <row r="4236" ht="12.75" customHeight="1" x14ac:dyDescent="0.2"/>
    <row r="4237" ht="12.75" customHeight="1" x14ac:dyDescent="0.2"/>
    <row r="4238" ht="12.75" customHeight="1" x14ac:dyDescent="0.2"/>
    <row r="4239" ht="12.75" customHeight="1" x14ac:dyDescent="0.2"/>
    <row r="4240" ht="12.75" customHeight="1" x14ac:dyDescent="0.2"/>
    <row r="4241" ht="12.75" customHeight="1" x14ac:dyDescent="0.2"/>
    <row r="4242" ht="12.75" customHeight="1" x14ac:dyDescent="0.2"/>
    <row r="4243" ht="12.75" customHeight="1" x14ac:dyDescent="0.2"/>
    <row r="4244" ht="12.75" customHeight="1" x14ac:dyDescent="0.2"/>
    <row r="4245" ht="12.75" customHeight="1" x14ac:dyDescent="0.2"/>
    <row r="4246" ht="12.75" customHeight="1" x14ac:dyDescent="0.2"/>
    <row r="4247" ht="12.75" customHeight="1" x14ac:dyDescent="0.2"/>
    <row r="4248" ht="12.75" customHeight="1" x14ac:dyDescent="0.2"/>
    <row r="4249" ht="12.75" customHeight="1" x14ac:dyDescent="0.2"/>
    <row r="4250" ht="12.75" customHeight="1" x14ac:dyDescent="0.2"/>
    <row r="4251" ht="12.75" customHeight="1" x14ac:dyDescent="0.2"/>
    <row r="4252" ht="12.75" customHeight="1" x14ac:dyDescent="0.2"/>
    <row r="4253" ht="12.75" customHeight="1" x14ac:dyDescent="0.2"/>
    <row r="4254" ht="12.75" customHeight="1" x14ac:dyDescent="0.2"/>
    <row r="4255" ht="12.75" customHeight="1" x14ac:dyDescent="0.2"/>
    <row r="4256" ht="12.75" customHeight="1" x14ac:dyDescent="0.2"/>
    <row r="4257" ht="12.75" customHeight="1" x14ac:dyDescent="0.2"/>
    <row r="4258" ht="12.75" customHeight="1" x14ac:dyDescent="0.2"/>
    <row r="4259" ht="12.75" customHeight="1" x14ac:dyDescent="0.2"/>
    <row r="4260" ht="12.75" customHeight="1" x14ac:dyDescent="0.2"/>
    <row r="4261" ht="12.75" customHeight="1" x14ac:dyDescent="0.2"/>
    <row r="4262" ht="12.75" customHeight="1" x14ac:dyDescent="0.2"/>
    <row r="4263" ht="12.75" customHeight="1" x14ac:dyDescent="0.2"/>
    <row r="4264" ht="12.75" customHeight="1" x14ac:dyDescent="0.2"/>
    <row r="4265" ht="12.75" customHeight="1" x14ac:dyDescent="0.2"/>
    <row r="4266" ht="12.75" customHeight="1" x14ac:dyDescent="0.2"/>
    <row r="4267" ht="12.75" customHeight="1" x14ac:dyDescent="0.2"/>
    <row r="4268" ht="12.75" customHeight="1" x14ac:dyDescent="0.2"/>
    <row r="4269" ht="12.75" customHeight="1" x14ac:dyDescent="0.2"/>
    <row r="4270" ht="12.75" customHeight="1" x14ac:dyDescent="0.2"/>
    <row r="4271" ht="12.75" customHeight="1" x14ac:dyDescent="0.2"/>
    <row r="4272" ht="12.75" customHeight="1" x14ac:dyDescent="0.2"/>
    <row r="4273" ht="12.75" customHeight="1" x14ac:dyDescent="0.2"/>
    <row r="4274" ht="12.75" customHeight="1" x14ac:dyDescent="0.2"/>
    <row r="4275" ht="12.75" customHeight="1" x14ac:dyDescent="0.2"/>
    <row r="4276" ht="12.75" customHeight="1" x14ac:dyDescent="0.2"/>
    <row r="4277" ht="12.75" customHeight="1" x14ac:dyDescent="0.2"/>
    <row r="4278" ht="12.75" customHeight="1" x14ac:dyDescent="0.2"/>
    <row r="4279" ht="12.75" customHeight="1" x14ac:dyDescent="0.2"/>
    <row r="4280" ht="12.75" customHeight="1" x14ac:dyDescent="0.2"/>
    <row r="4281" ht="12.75" customHeight="1" x14ac:dyDescent="0.2"/>
    <row r="4282" ht="12.75" customHeight="1" x14ac:dyDescent="0.2"/>
    <row r="4283" ht="12.75" customHeight="1" x14ac:dyDescent="0.2"/>
    <row r="4284" ht="12.75" customHeight="1" x14ac:dyDescent="0.2"/>
    <row r="4285" ht="12.75" customHeight="1" x14ac:dyDescent="0.2"/>
    <row r="4286" ht="12.75" customHeight="1" x14ac:dyDescent="0.2"/>
    <row r="4287" ht="12.75" customHeight="1" x14ac:dyDescent="0.2"/>
    <row r="4288" ht="12.75" customHeight="1" x14ac:dyDescent="0.2"/>
    <row r="4289" ht="12.75" customHeight="1" x14ac:dyDescent="0.2"/>
    <row r="4290" ht="12.75" customHeight="1" x14ac:dyDescent="0.2"/>
    <row r="4291" ht="12.75" customHeight="1" x14ac:dyDescent="0.2"/>
    <row r="4292" ht="12.75" customHeight="1" x14ac:dyDescent="0.2"/>
    <row r="4293" ht="12.75" customHeight="1" x14ac:dyDescent="0.2"/>
    <row r="4294" ht="12.75" customHeight="1" x14ac:dyDescent="0.2"/>
    <row r="4295" ht="12.75" customHeight="1" x14ac:dyDescent="0.2"/>
    <row r="4296" ht="12.75" customHeight="1" x14ac:dyDescent="0.2"/>
    <row r="4297" ht="12.75" customHeight="1" x14ac:dyDescent="0.2"/>
    <row r="4298" ht="12.75" customHeight="1" x14ac:dyDescent="0.2"/>
    <row r="4299" ht="12.75" customHeight="1" x14ac:dyDescent="0.2"/>
    <row r="4300" ht="12.75" customHeight="1" x14ac:dyDescent="0.2"/>
    <row r="4301" ht="12.75" customHeight="1" x14ac:dyDescent="0.2"/>
    <row r="4302" ht="12.75" customHeight="1" x14ac:dyDescent="0.2"/>
    <row r="4303" ht="12.75" customHeight="1" x14ac:dyDescent="0.2"/>
    <row r="4304" ht="12.75" customHeight="1" x14ac:dyDescent="0.2"/>
    <row r="4305" ht="12.75" customHeight="1" x14ac:dyDescent="0.2"/>
    <row r="4306" ht="12.75" customHeight="1" x14ac:dyDescent="0.2"/>
    <row r="4307" ht="12.75" customHeight="1" x14ac:dyDescent="0.2"/>
    <row r="4308" ht="12.75" customHeight="1" x14ac:dyDescent="0.2"/>
    <row r="4309" ht="12.75" customHeight="1" x14ac:dyDescent="0.2"/>
    <row r="4310" ht="12.75" customHeight="1" x14ac:dyDescent="0.2"/>
    <row r="4311" ht="12.75" customHeight="1" x14ac:dyDescent="0.2"/>
    <row r="4312" ht="12.75" customHeight="1" x14ac:dyDescent="0.2"/>
    <row r="4313" ht="12.75" customHeight="1" x14ac:dyDescent="0.2"/>
    <row r="4314" ht="12.75" customHeight="1" x14ac:dyDescent="0.2"/>
    <row r="4315" ht="12.75" customHeight="1" x14ac:dyDescent="0.2"/>
    <row r="4316" ht="12.75" customHeight="1" x14ac:dyDescent="0.2"/>
    <row r="4317" ht="12.75" customHeight="1" x14ac:dyDescent="0.2"/>
    <row r="4318" ht="12.75" customHeight="1" x14ac:dyDescent="0.2"/>
    <row r="4319" ht="12.75" customHeight="1" x14ac:dyDescent="0.2"/>
    <row r="4320" ht="12.75" customHeight="1" x14ac:dyDescent="0.2"/>
    <row r="4321" ht="12.75" customHeight="1" x14ac:dyDescent="0.2"/>
    <row r="4322" ht="12.75" customHeight="1" x14ac:dyDescent="0.2"/>
    <row r="4323" ht="12.75" customHeight="1" x14ac:dyDescent="0.2"/>
    <row r="4324" ht="12.75" customHeight="1" x14ac:dyDescent="0.2"/>
    <row r="4325" ht="12.75" customHeight="1" x14ac:dyDescent="0.2"/>
    <row r="4326" ht="12.75" customHeight="1" x14ac:dyDescent="0.2"/>
    <row r="4327" ht="12.75" customHeight="1" x14ac:dyDescent="0.2"/>
    <row r="4328" ht="12.75" customHeight="1" x14ac:dyDescent="0.2"/>
    <row r="4329" ht="12.75" customHeight="1" x14ac:dyDescent="0.2"/>
    <row r="4330" ht="12.75" customHeight="1" x14ac:dyDescent="0.2"/>
    <row r="4331" ht="12.75" customHeight="1" x14ac:dyDescent="0.2"/>
    <row r="4332" ht="12.75" customHeight="1" x14ac:dyDescent="0.2"/>
    <row r="4333" ht="12.75" customHeight="1" x14ac:dyDescent="0.2"/>
    <row r="4334" ht="12.75" customHeight="1" x14ac:dyDescent="0.2"/>
    <row r="4335" ht="12.75" customHeight="1" x14ac:dyDescent="0.2"/>
    <row r="4336" ht="12.75" customHeight="1" x14ac:dyDescent="0.2"/>
    <row r="4337" ht="12.75" customHeight="1" x14ac:dyDescent="0.2"/>
    <row r="4338" ht="12.75" customHeight="1" x14ac:dyDescent="0.2"/>
    <row r="4339" ht="12.75" customHeight="1" x14ac:dyDescent="0.2"/>
    <row r="4340" ht="12.75" customHeight="1" x14ac:dyDescent="0.2"/>
    <row r="4341" ht="12.75" customHeight="1" x14ac:dyDescent="0.2"/>
    <row r="4342" ht="12.75" customHeight="1" x14ac:dyDescent="0.2"/>
    <row r="4343" ht="12.75" customHeight="1" x14ac:dyDescent="0.2"/>
    <row r="4344" ht="12.75" customHeight="1" x14ac:dyDescent="0.2"/>
    <row r="4345" ht="12.75" customHeight="1" x14ac:dyDescent="0.2"/>
    <row r="4346" ht="12.75" customHeight="1" x14ac:dyDescent="0.2"/>
    <row r="4347" ht="12.75" customHeight="1" x14ac:dyDescent="0.2"/>
    <row r="4348" ht="12.75" customHeight="1" x14ac:dyDescent="0.2"/>
    <row r="4349" ht="12.75" customHeight="1" x14ac:dyDescent="0.2"/>
    <row r="4350" ht="12.75" customHeight="1" x14ac:dyDescent="0.2"/>
    <row r="4351" ht="12.75" customHeight="1" x14ac:dyDescent="0.2"/>
    <row r="4352" ht="12.75" customHeight="1" x14ac:dyDescent="0.2"/>
    <row r="4353" ht="12.75" customHeight="1" x14ac:dyDescent="0.2"/>
    <row r="4354" ht="12.75" customHeight="1" x14ac:dyDescent="0.2"/>
    <row r="4355" ht="12.75" customHeight="1" x14ac:dyDescent="0.2"/>
    <row r="4356" ht="12.75" customHeight="1" x14ac:dyDescent="0.2"/>
    <row r="4357" ht="12.75" customHeight="1" x14ac:dyDescent="0.2"/>
    <row r="4358" ht="12.75" customHeight="1" x14ac:dyDescent="0.2"/>
    <row r="4359" ht="12.75" customHeight="1" x14ac:dyDescent="0.2"/>
    <row r="4360" ht="12.75" customHeight="1" x14ac:dyDescent="0.2"/>
    <row r="4361" ht="12.75" customHeight="1" x14ac:dyDescent="0.2"/>
    <row r="4362" ht="12.75" customHeight="1" x14ac:dyDescent="0.2"/>
    <row r="4363" ht="12.75" customHeight="1" x14ac:dyDescent="0.2"/>
    <row r="4364" ht="12.75" customHeight="1" x14ac:dyDescent="0.2"/>
    <row r="4365" ht="12.75" customHeight="1" x14ac:dyDescent="0.2"/>
    <row r="4366" ht="12.75" customHeight="1" x14ac:dyDescent="0.2"/>
    <row r="4367" ht="12.75" customHeight="1" x14ac:dyDescent="0.2"/>
    <row r="4368" ht="12.75" customHeight="1" x14ac:dyDescent="0.2"/>
    <row r="4369" ht="12.75" customHeight="1" x14ac:dyDescent="0.2"/>
    <row r="4370" ht="12.75" customHeight="1" x14ac:dyDescent="0.2"/>
    <row r="4371" ht="12.75" customHeight="1" x14ac:dyDescent="0.2"/>
    <row r="4372" ht="12.75" customHeight="1" x14ac:dyDescent="0.2"/>
    <row r="4373" ht="12.75" customHeight="1" x14ac:dyDescent="0.2"/>
    <row r="4374" ht="12.75" customHeight="1" x14ac:dyDescent="0.2"/>
    <row r="4375" ht="12.75" customHeight="1" x14ac:dyDescent="0.2"/>
    <row r="4376" ht="12.75" customHeight="1" x14ac:dyDescent="0.2"/>
    <row r="4377" ht="12.75" customHeight="1" x14ac:dyDescent="0.2"/>
    <row r="4378" ht="12.75" customHeight="1" x14ac:dyDescent="0.2"/>
    <row r="4379" ht="12.75" customHeight="1" x14ac:dyDescent="0.2"/>
    <row r="4380" ht="12.75" customHeight="1" x14ac:dyDescent="0.2"/>
    <row r="4381" ht="12.75" customHeight="1" x14ac:dyDescent="0.2"/>
    <row r="4382" ht="12.75" customHeight="1" x14ac:dyDescent="0.2"/>
    <row r="4383" ht="12.75" customHeight="1" x14ac:dyDescent="0.2"/>
    <row r="4384" ht="12.75" customHeight="1" x14ac:dyDescent="0.2"/>
    <row r="4385" ht="12.75" customHeight="1" x14ac:dyDescent="0.2"/>
    <row r="4386" ht="12.75" customHeight="1" x14ac:dyDescent="0.2"/>
    <row r="4387" ht="12.75" customHeight="1" x14ac:dyDescent="0.2"/>
    <row r="4388" ht="12.75" customHeight="1" x14ac:dyDescent="0.2"/>
    <row r="4389" ht="12.75" customHeight="1" x14ac:dyDescent="0.2"/>
    <row r="4390" ht="12.75" customHeight="1" x14ac:dyDescent="0.2"/>
    <row r="4391" ht="12.75" customHeight="1" x14ac:dyDescent="0.2"/>
    <row r="4392" ht="12.75" customHeight="1" x14ac:dyDescent="0.2"/>
    <row r="4393" ht="12.75" customHeight="1" x14ac:dyDescent="0.2"/>
    <row r="4394" ht="12.75" customHeight="1" x14ac:dyDescent="0.2"/>
    <row r="4395" ht="12.75" customHeight="1" x14ac:dyDescent="0.2"/>
    <row r="4396" ht="12.75" customHeight="1" x14ac:dyDescent="0.2"/>
    <row r="4397" ht="12.75" customHeight="1" x14ac:dyDescent="0.2"/>
    <row r="4398" ht="12.75" customHeight="1" x14ac:dyDescent="0.2"/>
    <row r="4399" ht="12.75" customHeight="1" x14ac:dyDescent="0.2"/>
    <row r="4400" ht="12.75" customHeight="1" x14ac:dyDescent="0.2"/>
    <row r="4401" ht="12.75" customHeight="1" x14ac:dyDescent="0.2"/>
    <row r="4402" ht="12.75" customHeight="1" x14ac:dyDescent="0.2"/>
    <row r="4403" ht="12.75" customHeight="1" x14ac:dyDescent="0.2"/>
    <row r="4404" ht="12.75" customHeight="1" x14ac:dyDescent="0.2"/>
    <row r="4405" ht="12.75" customHeight="1" x14ac:dyDescent="0.2"/>
    <row r="4406" ht="12.75" customHeight="1" x14ac:dyDescent="0.2"/>
    <row r="4407" ht="12.75" customHeight="1" x14ac:dyDescent="0.2"/>
    <row r="4408" ht="12.75" customHeight="1" x14ac:dyDescent="0.2"/>
    <row r="4409" ht="12.75" customHeight="1" x14ac:dyDescent="0.2"/>
    <row r="4410" ht="12.75" customHeight="1" x14ac:dyDescent="0.2"/>
    <row r="4411" ht="12.75" customHeight="1" x14ac:dyDescent="0.2"/>
    <row r="4412" ht="12.75" customHeight="1" x14ac:dyDescent="0.2"/>
    <row r="4413" ht="12.75" customHeight="1" x14ac:dyDescent="0.2"/>
    <row r="4414" ht="12.75" customHeight="1" x14ac:dyDescent="0.2"/>
    <row r="4415" ht="12.75" customHeight="1" x14ac:dyDescent="0.2"/>
    <row r="4416" ht="12.75" customHeight="1" x14ac:dyDescent="0.2"/>
    <row r="4417" ht="12.75" customHeight="1" x14ac:dyDescent="0.2"/>
    <row r="4418" ht="12.75" customHeight="1" x14ac:dyDescent="0.2"/>
    <row r="4419" ht="12.75" customHeight="1" x14ac:dyDescent="0.2"/>
    <row r="4420" ht="12.75" customHeight="1" x14ac:dyDescent="0.2"/>
    <row r="4421" ht="12.75" customHeight="1" x14ac:dyDescent="0.2"/>
    <row r="4422" ht="12.75" customHeight="1" x14ac:dyDescent="0.2"/>
    <row r="4423" ht="12.75" customHeight="1" x14ac:dyDescent="0.2"/>
    <row r="4424" ht="12.75" customHeight="1" x14ac:dyDescent="0.2"/>
    <row r="4425" ht="12.75" customHeight="1" x14ac:dyDescent="0.2"/>
    <row r="4426" ht="12.75" customHeight="1" x14ac:dyDescent="0.2"/>
    <row r="4427" ht="12.75" customHeight="1" x14ac:dyDescent="0.2"/>
    <row r="4428" ht="12.75" customHeight="1" x14ac:dyDescent="0.2"/>
    <row r="4429" ht="12.75" customHeight="1" x14ac:dyDescent="0.2"/>
    <row r="4430" ht="12.75" customHeight="1" x14ac:dyDescent="0.2"/>
    <row r="4431" ht="12.75" customHeight="1" x14ac:dyDescent="0.2"/>
    <row r="4432" ht="12.75" customHeight="1" x14ac:dyDescent="0.2"/>
    <row r="4433" ht="12.75" customHeight="1" x14ac:dyDescent="0.2"/>
    <row r="4434" ht="12.75" customHeight="1" x14ac:dyDescent="0.2"/>
    <row r="4435" ht="12.75" customHeight="1" x14ac:dyDescent="0.2"/>
    <row r="4436" ht="12.75" customHeight="1" x14ac:dyDescent="0.2"/>
    <row r="4437" ht="12.75" customHeight="1" x14ac:dyDescent="0.2"/>
    <row r="4438" ht="12.75" customHeight="1" x14ac:dyDescent="0.2"/>
    <row r="4439" ht="12.75" customHeight="1" x14ac:dyDescent="0.2"/>
    <row r="4440" ht="12.75" customHeight="1" x14ac:dyDescent="0.2"/>
    <row r="4441" ht="12.75" customHeight="1" x14ac:dyDescent="0.2"/>
    <row r="4442" ht="12.75" customHeight="1" x14ac:dyDescent="0.2"/>
    <row r="4443" ht="12.75" customHeight="1" x14ac:dyDescent="0.2"/>
    <row r="4444" ht="12.75" customHeight="1" x14ac:dyDescent="0.2"/>
    <row r="4445" ht="12.75" customHeight="1" x14ac:dyDescent="0.2"/>
    <row r="4446" ht="12.75" customHeight="1" x14ac:dyDescent="0.2"/>
    <row r="4447" ht="12.75" customHeight="1" x14ac:dyDescent="0.2"/>
    <row r="4448" ht="12.75" customHeight="1" x14ac:dyDescent="0.2"/>
    <row r="4449" ht="12.75" customHeight="1" x14ac:dyDescent="0.2"/>
    <row r="4450" ht="12.75" customHeight="1" x14ac:dyDescent="0.2"/>
    <row r="4451" ht="12.75" customHeight="1" x14ac:dyDescent="0.2"/>
    <row r="4452" ht="12.75" customHeight="1" x14ac:dyDescent="0.2"/>
    <row r="4453" ht="12.75" customHeight="1" x14ac:dyDescent="0.2"/>
    <row r="4454" ht="12.75" customHeight="1" x14ac:dyDescent="0.2"/>
    <row r="4455" ht="12.75" customHeight="1" x14ac:dyDescent="0.2"/>
    <row r="4456" ht="12.75" customHeight="1" x14ac:dyDescent="0.2"/>
    <row r="4457" ht="12.75" customHeight="1" x14ac:dyDescent="0.2"/>
    <row r="4458" ht="12.75" customHeight="1" x14ac:dyDescent="0.2"/>
    <row r="4459" ht="12.75" customHeight="1" x14ac:dyDescent="0.2"/>
    <row r="4460" ht="12.75" customHeight="1" x14ac:dyDescent="0.2"/>
    <row r="4461" ht="12.75" customHeight="1" x14ac:dyDescent="0.2"/>
    <row r="4462" ht="12.75" customHeight="1" x14ac:dyDescent="0.2"/>
    <row r="4463" ht="12.75" customHeight="1" x14ac:dyDescent="0.2"/>
    <row r="4464" ht="12.75" customHeight="1" x14ac:dyDescent="0.2"/>
    <row r="4465" ht="12.75" customHeight="1" x14ac:dyDescent="0.2"/>
    <row r="4466" ht="12.75" customHeight="1" x14ac:dyDescent="0.2"/>
    <row r="4467" ht="12.75" customHeight="1" x14ac:dyDescent="0.2"/>
    <row r="4468" ht="12.75" customHeight="1" x14ac:dyDescent="0.2"/>
    <row r="4469" ht="12.75" customHeight="1" x14ac:dyDescent="0.2"/>
    <row r="4470" ht="12.75" customHeight="1" x14ac:dyDescent="0.2"/>
    <row r="4471" ht="12.75" customHeight="1" x14ac:dyDescent="0.2"/>
    <row r="4472" ht="12.75" customHeight="1" x14ac:dyDescent="0.2"/>
    <row r="4473" ht="12.75" customHeight="1" x14ac:dyDescent="0.2"/>
    <row r="4474" ht="12.75" customHeight="1" x14ac:dyDescent="0.2"/>
    <row r="4475" ht="12.75" customHeight="1" x14ac:dyDescent="0.2"/>
    <row r="4476" ht="12.75" customHeight="1" x14ac:dyDescent="0.2"/>
    <row r="4477" ht="12.75" customHeight="1" x14ac:dyDescent="0.2"/>
    <row r="4478" ht="12.75" customHeight="1" x14ac:dyDescent="0.2"/>
    <row r="4479" ht="12.75" customHeight="1" x14ac:dyDescent="0.2"/>
    <row r="4480" ht="12.75" customHeight="1" x14ac:dyDescent="0.2"/>
    <row r="4481" ht="12.75" customHeight="1" x14ac:dyDescent="0.2"/>
    <row r="4482" ht="12.75" customHeight="1" x14ac:dyDescent="0.2"/>
    <row r="4483" ht="12.75" customHeight="1" x14ac:dyDescent="0.2"/>
    <row r="4484" ht="12.75" customHeight="1" x14ac:dyDescent="0.2"/>
    <row r="4485" ht="12.75" customHeight="1" x14ac:dyDescent="0.2"/>
    <row r="4486" ht="12.75" customHeight="1" x14ac:dyDescent="0.2"/>
    <row r="4487" ht="12.75" customHeight="1" x14ac:dyDescent="0.2"/>
    <row r="4488" ht="12.75" customHeight="1" x14ac:dyDescent="0.2"/>
    <row r="4489" ht="12.75" customHeight="1" x14ac:dyDescent="0.2"/>
    <row r="4490" ht="12.75" customHeight="1" x14ac:dyDescent="0.2"/>
    <row r="4491" ht="12.75" customHeight="1" x14ac:dyDescent="0.2"/>
    <row r="4492" ht="12.75" customHeight="1" x14ac:dyDescent="0.2"/>
    <row r="4493" ht="12.75" customHeight="1" x14ac:dyDescent="0.2"/>
    <row r="4494" ht="12.75" customHeight="1" x14ac:dyDescent="0.2"/>
    <row r="4495" ht="12.75" customHeight="1" x14ac:dyDescent="0.2"/>
    <row r="4496" ht="12.75" customHeight="1" x14ac:dyDescent="0.2"/>
    <row r="4497" ht="12.75" customHeight="1" x14ac:dyDescent="0.2"/>
    <row r="4498" ht="12.75" customHeight="1" x14ac:dyDescent="0.2"/>
    <row r="4499" ht="12.75" customHeight="1" x14ac:dyDescent="0.2"/>
    <row r="4500" ht="12.75" customHeight="1" x14ac:dyDescent="0.2"/>
    <row r="4501" ht="12.75" customHeight="1" x14ac:dyDescent="0.2"/>
    <row r="4502" ht="12.75" customHeight="1" x14ac:dyDescent="0.2"/>
    <row r="4503" ht="12.75" customHeight="1" x14ac:dyDescent="0.2"/>
    <row r="4504" ht="12.75" customHeight="1" x14ac:dyDescent="0.2"/>
    <row r="4505" ht="12.75" customHeight="1" x14ac:dyDescent="0.2"/>
    <row r="4506" ht="12.75" customHeight="1" x14ac:dyDescent="0.2"/>
    <row r="4507" ht="12.75" customHeight="1" x14ac:dyDescent="0.2"/>
    <row r="4508" ht="12.75" customHeight="1" x14ac:dyDescent="0.2"/>
    <row r="4509" ht="12.75" customHeight="1" x14ac:dyDescent="0.2"/>
    <row r="4510" ht="12.75" customHeight="1" x14ac:dyDescent="0.2"/>
    <row r="4511" ht="12.75" customHeight="1" x14ac:dyDescent="0.2"/>
    <row r="4512" ht="12.75" customHeight="1" x14ac:dyDescent="0.2"/>
    <row r="4513" ht="12.75" customHeight="1" x14ac:dyDescent="0.2"/>
    <row r="4514" ht="12.75" customHeight="1" x14ac:dyDescent="0.2"/>
    <row r="4515" ht="12.75" customHeight="1" x14ac:dyDescent="0.2"/>
    <row r="4516" ht="12.75" customHeight="1" x14ac:dyDescent="0.2"/>
    <row r="4517" ht="12.75" customHeight="1" x14ac:dyDescent="0.2"/>
    <row r="4518" ht="12.75" customHeight="1" x14ac:dyDescent="0.2"/>
    <row r="4519" ht="12.75" customHeight="1" x14ac:dyDescent="0.2"/>
    <row r="4520" ht="12.75" customHeight="1" x14ac:dyDescent="0.2"/>
    <row r="4521" ht="12.75" customHeight="1" x14ac:dyDescent="0.2"/>
    <row r="4522" ht="12.75" customHeight="1" x14ac:dyDescent="0.2"/>
    <row r="4523" ht="12.75" customHeight="1" x14ac:dyDescent="0.2"/>
    <row r="4524" ht="12.75" customHeight="1" x14ac:dyDescent="0.2"/>
    <row r="4525" ht="12.75" customHeight="1" x14ac:dyDescent="0.2"/>
    <row r="4526" ht="12.75" customHeight="1" x14ac:dyDescent="0.2"/>
    <row r="4527" ht="12.75" customHeight="1" x14ac:dyDescent="0.2"/>
    <row r="4528" ht="12.75" customHeight="1" x14ac:dyDescent="0.2"/>
    <row r="4529" ht="12.75" customHeight="1" x14ac:dyDescent="0.2"/>
    <row r="4530" ht="12.75" customHeight="1" x14ac:dyDescent="0.2"/>
    <row r="4531" ht="12.75" customHeight="1" x14ac:dyDescent="0.2"/>
    <row r="4532" ht="12.75" customHeight="1" x14ac:dyDescent="0.2"/>
    <row r="4533" ht="12.75" customHeight="1" x14ac:dyDescent="0.2"/>
    <row r="4534" ht="12.75" customHeight="1" x14ac:dyDescent="0.2"/>
    <row r="4535" ht="12.75" customHeight="1" x14ac:dyDescent="0.2"/>
    <row r="4536" ht="12.75" customHeight="1" x14ac:dyDescent="0.2"/>
    <row r="4537" ht="12.75" customHeight="1" x14ac:dyDescent="0.2"/>
    <row r="4538" ht="12.75" customHeight="1" x14ac:dyDescent="0.2"/>
    <row r="4539" ht="12.75" customHeight="1" x14ac:dyDescent="0.2"/>
    <row r="4540" ht="12.75" customHeight="1" x14ac:dyDescent="0.2"/>
    <row r="4541" ht="12.75" customHeight="1" x14ac:dyDescent="0.2"/>
    <row r="4542" ht="12.75" customHeight="1" x14ac:dyDescent="0.2"/>
    <row r="4543" ht="12.75" customHeight="1" x14ac:dyDescent="0.2"/>
    <row r="4544" ht="12.75" customHeight="1" x14ac:dyDescent="0.2"/>
    <row r="4545" ht="12.75" customHeight="1" x14ac:dyDescent="0.2"/>
    <row r="4546" ht="12.75" customHeight="1" x14ac:dyDescent="0.2"/>
    <row r="4547" ht="12.75" customHeight="1" x14ac:dyDescent="0.2"/>
    <row r="4548" ht="12.75" customHeight="1" x14ac:dyDescent="0.2"/>
    <row r="4549" ht="12.75" customHeight="1" x14ac:dyDescent="0.2"/>
    <row r="4550" ht="12.75" customHeight="1" x14ac:dyDescent="0.2"/>
    <row r="4551" ht="12.75" customHeight="1" x14ac:dyDescent="0.2"/>
    <row r="4552" ht="12.75" customHeight="1" x14ac:dyDescent="0.2"/>
    <row r="4553" ht="12.75" customHeight="1" x14ac:dyDescent="0.2"/>
    <row r="4554" ht="12.75" customHeight="1" x14ac:dyDescent="0.2"/>
    <row r="4555" ht="12.75" customHeight="1" x14ac:dyDescent="0.2"/>
    <row r="4556" ht="12.75" customHeight="1" x14ac:dyDescent="0.2"/>
    <row r="4557" ht="12.75" customHeight="1" x14ac:dyDescent="0.2"/>
    <row r="4558" ht="12.75" customHeight="1" x14ac:dyDescent="0.2"/>
    <row r="4559" ht="12.75" customHeight="1" x14ac:dyDescent="0.2"/>
    <row r="4560" ht="12.75" customHeight="1" x14ac:dyDescent="0.2"/>
    <row r="4561" ht="12.75" customHeight="1" x14ac:dyDescent="0.2"/>
    <row r="4562" ht="12.75" customHeight="1" x14ac:dyDescent="0.2"/>
    <row r="4563" ht="12.75" customHeight="1" x14ac:dyDescent="0.2"/>
    <row r="4564" ht="12.75" customHeight="1" x14ac:dyDescent="0.2"/>
    <row r="4565" ht="12.75" customHeight="1" x14ac:dyDescent="0.2"/>
    <row r="4566" ht="12.75" customHeight="1" x14ac:dyDescent="0.2"/>
    <row r="4567" ht="12.75" customHeight="1" x14ac:dyDescent="0.2"/>
    <row r="4568" ht="12.75" customHeight="1" x14ac:dyDescent="0.2"/>
    <row r="4569" ht="12.75" customHeight="1" x14ac:dyDescent="0.2"/>
    <row r="4570" ht="12.75" customHeight="1" x14ac:dyDescent="0.2"/>
    <row r="4571" ht="12.75" customHeight="1" x14ac:dyDescent="0.2"/>
    <row r="4572" ht="12.75" customHeight="1" x14ac:dyDescent="0.2"/>
    <row r="4573" ht="12.75" customHeight="1" x14ac:dyDescent="0.2"/>
    <row r="4574" ht="12.75" customHeight="1" x14ac:dyDescent="0.2"/>
    <row r="4575" ht="12.75" customHeight="1" x14ac:dyDescent="0.2"/>
    <row r="4576" ht="12.75" customHeight="1" x14ac:dyDescent="0.2"/>
    <row r="4577" ht="12.75" customHeight="1" x14ac:dyDescent="0.2"/>
    <row r="4578" ht="12.75" customHeight="1" x14ac:dyDescent="0.2"/>
    <row r="4579" ht="12.75" customHeight="1" x14ac:dyDescent="0.2"/>
    <row r="4580" ht="12.75" customHeight="1" x14ac:dyDescent="0.2"/>
    <row r="4581" ht="12.75" customHeight="1" x14ac:dyDescent="0.2"/>
    <row r="4582" ht="12.75" customHeight="1" x14ac:dyDescent="0.2"/>
    <row r="4583" ht="12.75" customHeight="1" x14ac:dyDescent="0.2"/>
    <row r="4584" ht="12.75" customHeight="1" x14ac:dyDescent="0.2"/>
    <row r="4585" ht="12.75" customHeight="1" x14ac:dyDescent="0.2"/>
    <row r="4586" ht="12.75" customHeight="1" x14ac:dyDescent="0.2"/>
    <row r="4587" ht="12.75" customHeight="1" x14ac:dyDescent="0.2"/>
    <row r="4588" ht="12.75" customHeight="1" x14ac:dyDescent="0.2"/>
    <row r="4589" ht="12.75" customHeight="1" x14ac:dyDescent="0.2"/>
    <row r="4590" ht="12.75" customHeight="1" x14ac:dyDescent="0.2"/>
    <row r="4591" ht="12.75" customHeight="1" x14ac:dyDescent="0.2"/>
    <row r="4592" ht="12.75" customHeight="1" x14ac:dyDescent="0.2"/>
    <row r="4593" ht="12.75" customHeight="1" x14ac:dyDescent="0.2"/>
    <row r="4594" ht="12.75" customHeight="1" x14ac:dyDescent="0.2"/>
    <row r="4595" ht="12.75" customHeight="1" x14ac:dyDescent="0.2"/>
    <row r="4596" ht="12.75" customHeight="1" x14ac:dyDescent="0.2"/>
    <row r="4597" ht="12.75" customHeight="1" x14ac:dyDescent="0.2"/>
    <row r="4598" ht="12.75" customHeight="1" x14ac:dyDescent="0.2"/>
    <row r="4599" ht="12.75" customHeight="1" x14ac:dyDescent="0.2"/>
    <row r="4600" ht="12.75" customHeight="1" x14ac:dyDescent="0.2"/>
    <row r="4601" ht="12.75" customHeight="1" x14ac:dyDescent="0.2"/>
    <row r="4602" ht="12.75" customHeight="1" x14ac:dyDescent="0.2"/>
    <row r="4603" ht="12.75" customHeight="1" x14ac:dyDescent="0.2"/>
    <row r="4604" ht="12.75" customHeight="1" x14ac:dyDescent="0.2"/>
    <row r="4605" ht="12.75" customHeight="1" x14ac:dyDescent="0.2"/>
    <row r="4606" ht="12.75" customHeight="1" x14ac:dyDescent="0.2"/>
    <row r="4607" ht="12.75" customHeight="1" x14ac:dyDescent="0.2"/>
    <row r="4608" ht="12.75" customHeight="1" x14ac:dyDescent="0.2"/>
    <row r="4609" ht="12.75" customHeight="1" x14ac:dyDescent="0.2"/>
    <row r="4610" ht="12.75" customHeight="1" x14ac:dyDescent="0.2"/>
    <row r="4611" ht="12.75" customHeight="1" x14ac:dyDescent="0.2"/>
    <row r="4612" ht="12.75" customHeight="1" x14ac:dyDescent="0.2"/>
    <row r="4613" ht="12.75" customHeight="1" x14ac:dyDescent="0.2"/>
    <row r="4614" ht="12.75" customHeight="1" x14ac:dyDescent="0.2"/>
    <row r="4615" ht="12.75" customHeight="1" x14ac:dyDescent="0.2"/>
    <row r="4616" ht="12.75" customHeight="1" x14ac:dyDescent="0.2"/>
    <row r="4617" ht="12.75" customHeight="1" x14ac:dyDescent="0.2"/>
    <row r="4618" ht="12.75" customHeight="1" x14ac:dyDescent="0.2"/>
    <row r="4619" ht="12.75" customHeight="1" x14ac:dyDescent="0.2"/>
    <row r="4620" ht="12.75" customHeight="1" x14ac:dyDescent="0.2"/>
    <row r="4621" ht="12.75" customHeight="1" x14ac:dyDescent="0.2"/>
    <row r="4622" ht="12.75" customHeight="1" x14ac:dyDescent="0.2"/>
    <row r="4623" ht="12.75" customHeight="1" x14ac:dyDescent="0.2"/>
    <row r="4624" ht="12.75" customHeight="1" x14ac:dyDescent="0.2"/>
    <row r="4625" ht="12.75" customHeight="1" x14ac:dyDescent="0.2"/>
    <row r="4626" ht="12.75" customHeight="1" x14ac:dyDescent="0.2"/>
    <row r="4627" ht="12.75" customHeight="1" x14ac:dyDescent="0.2"/>
    <row r="4628" ht="12.75" customHeight="1" x14ac:dyDescent="0.2"/>
    <row r="4629" ht="12.75" customHeight="1" x14ac:dyDescent="0.2"/>
    <row r="4630" ht="12.75" customHeight="1" x14ac:dyDescent="0.2"/>
    <row r="4631" ht="12.75" customHeight="1" x14ac:dyDescent="0.2"/>
    <row r="4632" ht="12.75" customHeight="1" x14ac:dyDescent="0.2"/>
    <row r="4633" ht="12.75" customHeight="1" x14ac:dyDescent="0.2"/>
    <row r="4634" ht="12.75" customHeight="1" x14ac:dyDescent="0.2"/>
    <row r="4635" ht="12.75" customHeight="1" x14ac:dyDescent="0.2"/>
    <row r="4636" ht="12.75" customHeight="1" x14ac:dyDescent="0.2"/>
    <row r="4637" ht="12.75" customHeight="1" x14ac:dyDescent="0.2"/>
    <row r="4638" ht="12.75" customHeight="1" x14ac:dyDescent="0.2"/>
    <row r="4639" ht="12.75" customHeight="1" x14ac:dyDescent="0.2"/>
    <row r="4640" ht="12.75" customHeight="1" x14ac:dyDescent="0.2"/>
    <row r="4641" ht="12.75" customHeight="1" x14ac:dyDescent="0.2"/>
    <row r="4642" ht="12.75" customHeight="1" x14ac:dyDescent="0.2"/>
    <row r="4643" ht="12.75" customHeight="1" x14ac:dyDescent="0.2"/>
    <row r="4644" ht="12.75" customHeight="1" x14ac:dyDescent="0.2"/>
    <row r="4645" ht="12.75" customHeight="1" x14ac:dyDescent="0.2"/>
    <row r="4646" ht="12.75" customHeight="1" x14ac:dyDescent="0.2"/>
    <row r="4647" ht="12.75" customHeight="1" x14ac:dyDescent="0.2"/>
    <row r="4648" ht="12.75" customHeight="1" x14ac:dyDescent="0.2"/>
    <row r="4649" ht="12.75" customHeight="1" x14ac:dyDescent="0.2"/>
    <row r="4650" ht="12.75" customHeight="1" x14ac:dyDescent="0.2"/>
    <row r="4651" ht="12.75" customHeight="1" x14ac:dyDescent="0.2"/>
    <row r="4652" ht="12.75" customHeight="1" x14ac:dyDescent="0.2"/>
    <row r="4653" ht="12.75" customHeight="1" x14ac:dyDescent="0.2"/>
    <row r="4654" ht="12.75" customHeight="1" x14ac:dyDescent="0.2"/>
    <row r="4655" ht="12.75" customHeight="1" x14ac:dyDescent="0.2"/>
    <row r="4656" ht="12.75" customHeight="1" x14ac:dyDescent="0.2"/>
    <row r="4657" ht="12.75" customHeight="1" x14ac:dyDescent="0.2"/>
    <row r="4658" ht="12.75" customHeight="1" x14ac:dyDescent="0.2"/>
    <row r="4659" ht="12.75" customHeight="1" x14ac:dyDescent="0.2"/>
    <row r="4660" ht="12.75" customHeight="1" x14ac:dyDescent="0.2"/>
    <row r="4661" ht="12.75" customHeight="1" x14ac:dyDescent="0.2"/>
    <row r="4662" ht="12.75" customHeight="1" x14ac:dyDescent="0.2"/>
    <row r="4663" ht="12.75" customHeight="1" x14ac:dyDescent="0.2"/>
    <row r="4664" ht="12.75" customHeight="1" x14ac:dyDescent="0.2"/>
    <row r="4665" ht="12.75" customHeight="1" x14ac:dyDescent="0.2"/>
    <row r="4666" ht="12.75" customHeight="1" x14ac:dyDescent="0.2"/>
    <row r="4667" ht="12.75" customHeight="1" x14ac:dyDescent="0.2"/>
    <row r="4668" ht="12.75" customHeight="1" x14ac:dyDescent="0.2"/>
    <row r="4669" ht="12.75" customHeight="1" x14ac:dyDescent="0.2"/>
    <row r="4670" ht="12.75" customHeight="1" x14ac:dyDescent="0.2"/>
    <row r="4671" ht="12.75" customHeight="1" x14ac:dyDescent="0.2"/>
    <row r="4672" ht="12.75" customHeight="1" x14ac:dyDescent="0.2"/>
    <row r="4673" ht="12.75" customHeight="1" x14ac:dyDescent="0.2"/>
    <row r="4674" ht="12.75" customHeight="1" x14ac:dyDescent="0.2"/>
    <row r="4675" ht="12.75" customHeight="1" x14ac:dyDescent="0.2"/>
    <row r="4676" ht="12.75" customHeight="1" x14ac:dyDescent="0.2"/>
    <row r="4677" ht="12.75" customHeight="1" x14ac:dyDescent="0.2"/>
    <row r="4678" ht="12.75" customHeight="1" x14ac:dyDescent="0.2"/>
    <row r="4679" ht="12.75" customHeight="1" x14ac:dyDescent="0.2"/>
    <row r="4680" ht="12.75" customHeight="1" x14ac:dyDescent="0.2"/>
    <row r="4681" ht="12.75" customHeight="1" x14ac:dyDescent="0.2"/>
    <row r="4682" ht="12.75" customHeight="1" x14ac:dyDescent="0.2"/>
    <row r="4683" ht="12.75" customHeight="1" x14ac:dyDescent="0.2"/>
    <row r="4684" ht="12.75" customHeight="1" x14ac:dyDescent="0.2"/>
    <row r="4685" ht="12.75" customHeight="1" x14ac:dyDescent="0.2"/>
    <row r="4686" ht="12.75" customHeight="1" x14ac:dyDescent="0.2"/>
    <row r="4687" ht="12.75" customHeight="1" x14ac:dyDescent="0.2"/>
    <row r="4688" ht="12.75" customHeight="1" x14ac:dyDescent="0.2"/>
    <row r="4689" ht="12.75" customHeight="1" x14ac:dyDescent="0.2"/>
    <row r="4690" ht="12.75" customHeight="1" x14ac:dyDescent="0.2"/>
    <row r="4691" ht="12.75" customHeight="1" x14ac:dyDescent="0.2"/>
    <row r="4692" ht="12.75" customHeight="1" x14ac:dyDescent="0.2"/>
    <row r="4693" ht="12.75" customHeight="1" x14ac:dyDescent="0.2"/>
    <row r="4694" ht="12.75" customHeight="1" x14ac:dyDescent="0.2"/>
    <row r="4695" ht="12.75" customHeight="1" x14ac:dyDescent="0.2"/>
    <row r="4696" ht="12.75" customHeight="1" x14ac:dyDescent="0.2"/>
    <row r="4697" ht="12.75" customHeight="1" x14ac:dyDescent="0.2"/>
    <row r="4698" ht="12.75" customHeight="1" x14ac:dyDescent="0.2"/>
    <row r="4699" ht="12.75" customHeight="1" x14ac:dyDescent="0.2"/>
    <row r="4700" ht="12.75" customHeight="1" x14ac:dyDescent="0.2"/>
    <row r="4701" ht="12.75" customHeight="1" x14ac:dyDescent="0.2"/>
    <row r="4702" ht="12.75" customHeight="1" x14ac:dyDescent="0.2"/>
    <row r="4703" ht="12.75" customHeight="1" x14ac:dyDescent="0.2"/>
    <row r="4704" ht="12.75" customHeight="1" x14ac:dyDescent="0.2"/>
    <row r="4705" ht="12.75" customHeight="1" x14ac:dyDescent="0.2"/>
    <row r="4706" ht="12.75" customHeight="1" x14ac:dyDescent="0.2"/>
    <row r="4707" ht="12.75" customHeight="1" x14ac:dyDescent="0.2"/>
    <row r="4708" ht="12.75" customHeight="1" x14ac:dyDescent="0.2"/>
    <row r="4709" ht="12.75" customHeight="1" x14ac:dyDescent="0.2"/>
    <row r="4710" ht="12.75" customHeight="1" x14ac:dyDescent="0.2"/>
    <row r="4711" ht="12.75" customHeight="1" x14ac:dyDescent="0.2"/>
    <row r="4712" ht="12.75" customHeight="1" x14ac:dyDescent="0.2"/>
    <row r="4713" ht="12.75" customHeight="1" x14ac:dyDescent="0.2"/>
    <row r="4714" ht="12.75" customHeight="1" x14ac:dyDescent="0.2"/>
    <row r="4715" ht="12.75" customHeight="1" x14ac:dyDescent="0.2"/>
    <row r="4716" ht="12.75" customHeight="1" x14ac:dyDescent="0.2"/>
    <row r="4717" ht="12.75" customHeight="1" x14ac:dyDescent="0.2"/>
    <row r="4718" ht="12.75" customHeight="1" x14ac:dyDescent="0.2"/>
    <row r="4719" ht="12.75" customHeight="1" x14ac:dyDescent="0.2"/>
    <row r="4720" ht="12.75" customHeight="1" x14ac:dyDescent="0.2"/>
    <row r="4721" ht="12.75" customHeight="1" x14ac:dyDescent="0.2"/>
    <row r="4722" ht="12.75" customHeight="1" x14ac:dyDescent="0.2"/>
    <row r="4723" ht="12.75" customHeight="1" x14ac:dyDescent="0.2"/>
    <row r="4724" ht="12.75" customHeight="1" x14ac:dyDescent="0.2"/>
    <row r="4725" ht="12.75" customHeight="1" x14ac:dyDescent="0.2"/>
    <row r="4726" ht="12.75" customHeight="1" x14ac:dyDescent="0.2"/>
    <row r="4727" ht="12.75" customHeight="1" x14ac:dyDescent="0.2"/>
    <row r="4728" ht="12.75" customHeight="1" x14ac:dyDescent="0.2"/>
    <row r="4729" ht="12.75" customHeight="1" x14ac:dyDescent="0.2"/>
    <row r="4730" ht="12.75" customHeight="1" x14ac:dyDescent="0.2"/>
    <row r="4731" ht="12.75" customHeight="1" x14ac:dyDescent="0.2"/>
    <row r="4732" ht="12.75" customHeight="1" x14ac:dyDescent="0.2"/>
    <row r="4733" ht="12.75" customHeight="1" x14ac:dyDescent="0.2"/>
    <row r="4734" ht="12.75" customHeight="1" x14ac:dyDescent="0.2"/>
    <row r="4735" ht="12.75" customHeight="1" x14ac:dyDescent="0.2"/>
    <row r="4736" ht="12.75" customHeight="1" x14ac:dyDescent="0.2"/>
    <row r="4737" ht="12.75" customHeight="1" x14ac:dyDescent="0.2"/>
    <row r="4738" ht="12.75" customHeight="1" x14ac:dyDescent="0.2"/>
    <row r="4739" ht="12.75" customHeight="1" x14ac:dyDescent="0.2"/>
    <row r="4740" ht="12.75" customHeight="1" x14ac:dyDescent="0.2"/>
    <row r="4741" ht="12.75" customHeight="1" x14ac:dyDescent="0.2"/>
    <row r="4742" ht="12.75" customHeight="1" x14ac:dyDescent="0.2"/>
    <row r="4743" ht="12.75" customHeight="1" x14ac:dyDescent="0.2"/>
    <row r="4744" ht="12.75" customHeight="1" x14ac:dyDescent="0.2"/>
    <row r="4745" ht="12.75" customHeight="1" x14ac:dyDescent="0.2"/>
    <row r="4746" ht="12.75" customHeight="1" x14ac:dyDescent="0.2"/>
    <row r="4747" ht="12.75" customHeight="1" x14ac:dyDescent="0.2"/>
    <row r="4748" ht="12.75" customHeight="1" x14ac:dyDescent="0.2"/>
    <row r="4749" ht="12.75" customHeight="1" x14ac:dyDescent="0.2"/>
    <row r="4750" ht="12.75" customHeight="1" x14ac:dyDescent="0.2"/>
    <row r="4751" ht="12.75" customHeight="1" x14ac:dyDescent="0.2"/>
    <row r="4752" ht="12.75" customHeight="1" x14ac:dyDescent="0.2"/>
    <row r="4753" ht="12.75" customHeight="1" x14ac:dyDescent="0.2"/>
    <row r="4754" ht="12.75" customHeight="1" x14ac:dyDescent="0.2"/>
    <row r="4755" ht="12.75" customHeight="1" x14ac:dyDescent="0.2"/>
    <row r="4756" ht="12.75" customHeight="1" x14ac:dyDescent="0.2"/>
    <row r="4757" ht="12.75" customHeight="1" x14ac:dyDescent="0.2"/>
    <row r="4758" ht="12.75" customHeight="1" x14ac:dyDescent="0.2"/>
    <row r="4759" ht="12.75" customHeight="1" x14ac:dyDescent="0.2"/>
    <row r="4760" ht="12.75" customHeight="1" x14ac:dyDescent="0.2"/>
    <row r="4761" ht="12.75" customHeight="1" x14ac:dyDescent="0.2"/>
    <row r="4762" ht="12.75" customHeight="1" x14ac:dyDescent="0.2"/>
    <row r="4763" ht="12.75" customHeight="1" x14ac:dyDescent="0.2"/>
    <row r="4764" ht="12.75" customHeight="1" x14ac:dyDescent="0.2"/>
    <row r="4765" ht="12.75" customHeight="1" x14ac:dyDescent="0.2"/>
    <row r="4766" ht="12.75" customHeight="1" x14ac:dyDescent="0.2"/>
    <row r="4767" ht="12.75" customHeight="1" x14ac:dyDescent="0.2"/>
    <row r="4768" ht="12.75" customHeight="1" x14ac:dyDescent="0.2"/>
    <row r="4769" ht="12.75" customHeight="1" x14ac:dyDescent="0.2"/>
    <row r="4770" ht="12.75" customHeight="1" x14ac:dyDescent="0.2"/>
    <row r="4771" ht="12.75" customHeight="1" x14ac:dyDescent="0.2"/>
    <row r="4772" ht="12.75" customHeight="1" x14ac:dyDescent="0.2"/>
    <row r="4773" ht="12.75" customHeight="1" x14ac:dyDescent="0.2"/>
    <row r="4774" ht="12.75" customHeight="1" x14ac:dyDescent="0.2"/>
    <row r="4775" ht="12.75" customHeight="1" x14ac:dyDescent="0.2"/>
    <row r="4776" ht="12.75" customHeight="1" x14ac:dyDescent="0.2"/>
    <row r="4777" ht="12.75" customHeight="1" x14ac:dyDescent="0.2"/>
    <row r="4778" ht="12.75" customHeight="1" x14ac:dyDescent="0.2"/>
    <row r="4779" ht="12.75" customHeight="1" x14ac:dyDescent="0.2"/>
    <row r="4780" ht="12.75" customHeight="1" x14ac:dyDescent="0.2"/>
    <row r="4781" ht="12.75" customHeight="1" x14ac:dyDescent="0.2"/>
    <row r="4782" ht="12.75" customHeight="1" x14ac:dyDescent="0.2"/>
    <row r="4783" ht="12.75" customHeight="1" x14ac:dyDescent="0.2"/>
    <row r="4784" ht="12.75" customHeight="1" x14ac:dyDescent="0.2"/>
    <row r="4785" ht="12.75" customHeight="1" x14ac:dyDescent="0.2"/>
    <row r="4786" ht="12.75" customHeight="1" x14ac:dyDescent="0.2"/>
    <row r="4787" ht="12.75" customHeight="1" x14ac:dyDescent="0.2"/>
    <row r="4788" ht="12.75" customHeight="1" x14ac:dyDescent="0.2"/>
    <row r="4789" ht="12.75" customHeight="1" x14ac:dyDescent="0.2"/>
    <row r="4790" ht="12.75" customHeight="1" x14ac:dyDescent="0.2"/>
    <row r="4791" ht="12.75" customHeight="1" x14ac:dyDescent="0.2"/>
    <row r="4792" ht="12.75" customHeight="1" x14ac:dyDescent="0.2"/>
    <row r="4793" ht="12.75" customHeight="1" x14ac:dyDescent="0.2"/>
    <row r="4794" ht="12.75" customHeight="1" x14ac:dyDescent="0.2"/>
    <row r="4795" ht="12.75" customHeight="1" x14ac:dyDescent="0.2"/>
    <row r="4796" ht="12.75" customHeight="1" x14ac:dyDescent="0.2"/>
    <row r="4797" ht="12.75" customHeight="1" x14ac:dyDescent="0.2"/>
    <row r="4798" ht="12.75" customHeight="1" x14ac:dyDescent="0.2"/>
    <row r="4799" ht="12.75" customHeight="1" x14ac:dyDescent="0.2"/>
    <row r="4800" ht="12.75" customHeight="1" x14ac:dyDescent="0.2"/>
    <row r="4801" ht="12.75" customHeight="1" x14ac:dyDescent="0.2"/>
    <row r="4802" ht="12.75" customHeight="1" x14ac:dyDescent="0.2"/>
    <row r="4803" ht="12.75" customHeight="1" x14ac:dyDescent="0.2"/>
    <row r="4804" ht="12.75" customHeight="1" x14ac:dyDescent="0.2"/>
    <row r="4805" ht="12.75" customHeight="1" x14ac:dyDescent="0.2"/>
    <row r="4806" ht="12.75" customHeight="1" x14ac:dyDescent="0.2"/>
    <row r="4807" ht="12.75" customHeight="1" x14ac:dyDescent="0.2"/>
    <row r="4808" ht="12.75" customHeight="1" x14ac:dyDescent="0.2"/>
    <row r="4809" ht="12.75" customHeight="1" x14ac:dyDescent="0.2"/>
    <row r="4810" ht="12.75" customHeight="1" x14ac:dyDescent="0.2"/>
    <row r="4811" ht="12.75" customHeight="1" x14ac:dyDescent="0.2"/>
    <row r="4812" ht="12.75" customHeight="1" x14ac:dyDescent="0.2"/>
    <row r="4813" ht="12.75" customHeight="1" x14ac:dyDescent="0.2"/>
    <row r="4814" ht="12.75" customHeight="1" x14ac:dyDescent="0.2"/>
    <row r="4815" ht="12.75" customHeight="1" x14ac:dyDescent="0.2"/>
    <row r="4816" ht="12.75" customHeight="1" x14ac:dyDescent="0.2"/>
    <row r="4817" ht="12.75" customHeight="1" x14ac:dyDescent="0.2"/>
    <row r="4818" ht="12.75" customHeight="1" x14ac:dyDescent="0.2"/>
    <row r="4819" ht="12.75" customHeight="1" x14ac:dyDescent="0.2"/>
    <row r="4820" ht="12.75" customHeight="1" x14ac:dyDescent="0.2"/>
    <row r="4821" ht="12.75" customHeight="1" x14ac:dyDescent="0.2"/>
    <row r="4822" ht="12.75" customHeight="1" x14ac:dyDescent="0.2"/>
    <row r="4823" ht="12.75" customHeight="1" x14ac:dyDescent="0.2"/>
    <row r="4824" ht="12.75" customHeight="1" x14ac:dyDescent="0.2"/>
    <row r="4825" ht="12.75" customHeight="1" x14ac:dyDescent="0.2"/>
    <row r="4826" ht="12.75" customHeight="1" x14ac:dyDescent="0.2"/>
    <row r="4827" ht="12.75" customHeight="1" x14ac:dyDescent="0.2"/>
    <row r="4828" ht="12.75" customHeight="1" x14ac:dyDescent="0.2"/>
    <row r="4829" ht="12.75" customHeight="1" x14ac:dyDescent="0.2"/>
    <row r="4830" ht="12.75" customHeight="1" x14ac:dyDescent="0.2"/>
    <row r="4831" ht="12.75" customHeight="1" x14ac:dyDescent="0.2"/>
    <row r="4832" ht="12.75" customHeight="1" x14ac:dyDescent="0.2"/>
    <row r="4833" ht="12.75" customHeight="1" x14ac:dyDescent="0.2"/>
    <row r="4834" ht="12.75" customHeight="1" x14ac:dyDescent="0.2"/>
    <row r="4835" ht="12.75" customHeight="1" x14ac:dyDescent="0.2"/>
    <row r="4836" ht="12.75" customHeight="1" x14ac:dyDescent="0.2"/>
    <row r="4837" ht="12.75" customHeight="1" x14ac:dyDescent="0.2"/>
    <row r="4838" ht="12.75" customHeight="1" x14ac:dyDescent="0.2"/>
    <row r="4839" ht="12.75" customHeight="1" x14ac:dyDescent="0.2"/>
    <row r="4840" ht="12.75" customHeight="1" x14ac:dyDescent="0.2"/>
    <row r="4841" ht="12.75" customHeight="1" x14ac:dyDescent="0.2"/>
    <row r="4842" ht="12.75" customHeight="1" x14ac:dyDescent="0.2"/>
    <row r="4843" ht="12.75" customHeight="1" x14ac:dyDescent="0.2"/>
    <row r="4844" ht="12.75" customHeight="1" x14ac:dyDescent="0.2"/>
    <row r="4845" ht="12.75" customHeight="1" x14ac:dyDescent="0.2"/>
    <row r="4846" ht="12.75" customHeight="1" x14ac:dyDescent="0.2"/>
    <row r="4847" ht="12.75" customHeight="1" x14ac:dyDescent="0.2"/>
    <row r="4848" ht="12.75" customHeight="1" x14ac:dyDescent="0.2"/>
    <row r="4849" ht="12.75" customHeight="1" x14ac:dyDescent="0.2"/>
    <row r="4850" ht="12.75" customHeight="1" x14ac:dyDescent="0.2"/>
    <row r="4851" ht="12.75" customHeight="1" x14ac:dyDescent="0.2"/>
    <row r="4852" ht="12.75" customHeight="1" x14ac:dyDescent="0.2"/>
    <row r="4853" ht="12.75" customHeight="1" x14ac:dyDescent="0.2"/>
    <row r="4854" ht="12.75" customHeight="1" x14ac:dyDescent="0.2"/>
    <row r="4855" ht="12.75" customHeight="1" x14ac:dyDescent="0.2"/>
    <row r="4856" ht="12.75" customHeight="1" x14ac:dyDescent="0.2"/>
    <row r="4857" ht="12.75" customHeight="1" x14ac:dyDescent="0.2"/>
    <row r="4858" ht="12.75" customHeight="1" x14ac:dyDescent="0.2"/>
    <row r="4859" ht="12.75" customHeight="1" x14ac:dyDescent="0.2"/>
    <row r="4860" ht="12.75" customHeight="1" x14ac:dyDescent="0.2"/>
    <row r="4861" ht="12.75" customHeight="1" x14ac:dyDescent="0.2"/>
    <row r="4862" ht="12.75" customHeight="1" x14ac:dyDescent="0.2"/>
    <row r="4863" ht="12.75" customHeight="1" x14ac:dyDescent="0.2"/>
    <row r="4864" ht="12.75" customHeight="1" x14ac:dyDescent="0.2"/>
    <row r="4865" ht="12.75" customHeight="1" x14ac:dyDescent="0.2"/>
    <row r="4866" ht="12.75" customHeight="1" x14ac:dyDescent="0.2"/>
    <row r="4867" ht="12.75" customHeight="1" x14ac:dyDescent="0.2"/>
    <row r="4868" ht="12.75" customHeight="1" x14ac:dyDescent="0.2"/>
    <row r="4869" ht="12.75" customHeight="1" x14ac:dyDescent="0.2"/>
    <row r="4870" ht="12.75" customHeight="1" x14ac:dyDescent="0.2"/>
    <row r="4871" ht="12.75" customHeight="1" x14ac:dyDescent="0.2"/>
    <row r="4872" ht="12.75" customHeight="1" x14ac:dyDescent="0.2"/>
    <row r="4873" ht="12.75" customHeight="1" x14ac:dyDescent="0.2"/>
    <row r="4874" ht="12.75" customHeight="1" x14ac:dyDescent="0.2"/>
    <row r="4875" ht="12.75" customHeight="1" x14ac:dyDescent="0.2"/>
    <row r="4876" ht="12.75" customHeight="1" x14ac:dyDescent="0.2"/>
    <row r="4877" ht="12.75" customHeight="1" x14ac:dyDescent="0.2"/>
    <row r="4878" ht="12.75" customHeight="1" x14ac:dyDescent="0.2"/>
    <row r="4879" ht="12.75" customHeight="1" x14ac:dyDescent="0.2"/>
    <row r="4880" ht="12.75" customHeight="1" x14ac:dyDescent="0.2"/>
    <row r="4881" ht="12.75" customHeight="1" x14ac:dyDescent="0.2"/>
    <row r="4882" ht="12.75" customHeight="1" x14ac:dyDescent="0.2"/>
    <row r="4883" ht="12.75" customHeight="1" x14ac:dyDescent="0.2"/>
    <row r="4884" ht="12.75" customHeight="1" x14ac:dyDescent="0.2"/>
    <row r="4885" ht="12.75" customHeight="1" x14ac:dyDescent="0.2"/>
    <row r="4886" ht="12.75" customHeight="1" x14ac:dyDescent="0.2"/>
    <row r="4887" ht="12.75" customHeight="1" x14ac:dyDescent="0.2"/>
    <row r="4888" ht="12.75" customHeight="1" x14ac:dyDescent="0.2"/>
    <row r="4889" ht="12.75" customHeight="1" x14ac:dyDescent="0.2"/>
    <row r="4890" ht="12.75" customHeight="1" x14ac:dyDescent="0.2"/>
    <row r="4891" ht="12.75" customHeight="1" x14ac:dyDescent="0.2"/>
    <row r="4892" ht="12.75" customHeight="1" x14ac:dyDescent="0.2"/>
    <row r="4893" ht="12.75" customHeight="1" x14ac:dyDescent="0.2"/>
    <row r="4894" ht="12.75" customHeight="1" x14ac:dyDescent="0.2"/>
    <row r="4895" ht="12.75" customHeight="1" x14ac:dyDescent="0.2"/>
    <row r="4896" ht="12.75" customHeight="1" x14ac:dyDescent="0.2"/>
    <row r="4897" ht="12.75" customHeight="1" x14ac:dyDescent="0.2"/>
    <row r="4898" ht="12.75" customHeight="1" x14ac:dyDescent="0.2"/>
    <row r="4899" ht="12.75" customHeight="1" x14ac:dyDescent="0.2"/>
    <row r="4900" ht="12.75" customHeight="1" x14ac:dyDescent="0.2"/>
    <row r="4901" ht="12.75" customHeight="1" x14ac:dyDescent="0.2"/>
    <row r="4902" ht="12.75" customHeight="1" x14ac:dyDescent="0.2"/>
    <row r="4903" ht="12.75" customHeight="1" x14ac:dyDescent="0.2"/>
    <row r="4904" ht="12.75" customHeight="1" x14ac:dyDescent="0.2"/>
    <row r="4905" ht="12.75" customHeight="1" x14ac:dyDescent="0.2"/>
    <row r="4906" ht="12.75" customHeight="1" x14ac:dyDescent="0.2"/>
    <row r="4907" ht="12.75" customHeight="1" x14ac:dyDescent="0.2"/>
    <row r="4908" ht="12.75" customHeight="1" x14ac:dyDescent="0.2"/>
    <row r="4909" ht="12.75" customHeight="1" x14ac:dyDescent="0.2"/>
    <row r="4910" ht="12.75" customHeight="1" x14ac:dyDescent="0.2"/>
    <row r="4911" ht="12.75" customHeight="1" x14ac:dyDescent="0.2"/>
    <row r="4912" ht="12.75" customHeight="1" x14ac:dyDescent="0.2"/>
    <row r="4913" ht="12.75" customHeight="1" x14ac:dyDescent="0.2"/>
    <row r="4914" ht="12.75" customHeight="1" x14ac:dyDescent="0.2"/>
    <row r="4915" ht="12.75" customHeight="1" x14ac:dyDescent="0.2"/>
    <row r="4916" ht="12.75" customHeight="1" x14ac:dyDescent="0.2"/>
    <row r="4917" ht="12.75" customHeight="1" x14ac:dyDescent="0.2"/>
    <row r="4918" ht="12.75" customHeight="1" x14ac:dyDescent="0.2"/>
    <row r="4919" ht="12.75" customHeight="1" x14ac:dyDescent="0.2"/>
    <row r="4920" ht="12.75" customHeight="1" x14ac:dyDescent="0.2"/>
    <row r="4921" ht="12.75" customHeight="1" x14ac:dyDescent="0.2"/>
    <row r="4922" ht="12.75" customHeight="1" x14ac:dyDescent="0.2"/>
    <row r="4923" ht="12.75" customHeight="1" x14ac:dyDescent="0.2"/>
    <row r="4924" ht="12.75" customHeight="1" x14ac:dyDescent="0.2"/>
    <row r="4925" ht="12.75" customHeight="1" x14ac:dyDescent="0.2"/>
    <row r="4926" ht="12.75" customHeight="1" x14ac:dyDescent="0.2"/>
    <row r="4927" ht="12.75" customHeight="1" x14ac:dyDescent="0.2"/>
    <row r="4928" ht="12.75" customHeight="1" x14ac:dyDescent="0.2"/>
    <row r="4929" ht="12.75" customHeight="1" x14ac:dyDescent="0.2"/>
    <row r="4930" ht="12.75" customHeight="1" x14ac:dyDescent="0.2"/>
    <row r="4931" ht="12.75" customHeight="1" x14ac:dyDescent="0.2"/>
    <row r="4932" ht="12.75" customHeight="1" x14ac:dyDescent="0.2"/>
    <row r="4933" ht="12.75" customHeight="1" x14ac:dyDescent="0.2"/>
    <row r="4934" ht="12.75" customHeight="1" x14ac:dyDescent="0.2"/>
    <row r="4935" ht="12.75" customHeight="1" x14ac:dyDescent="0.2"/>
    <row r="4936" ht="12.75" customHeight="1" x14ac:dyDescent="0.2"/>
    <row r="4937" ht="12.75" customHeight="1" x14ac:dyDescent="0.2"/>
    <row r="4938" ht="12.75" customHeight="1" x14ac:dyDescent="0.2"/>
    <row r="4939" ht="12.75" customHeight="1" x14ac:dyDescent="0.2"/>
    <row r="4940" ht="12.75" customHeight="1" x14ac:dyDescent="0.2"/>
    <row r="4941" ht="12.75" customHeight="1" x14ac:dyDescent="0.2"/>
    <row r="4942" ht="12.75" customHeight="1" x14ac:dyDescent="0.2"/>
    <row r="4943" ht="12.75" customHeight="1" x14ac:dyDescent="0.2"/>
    <row r="4944" ht="12.75" customHeight="1" x14ac:dyDescent="0.2"/>
    <row r="4945" ht="12.75" customHeight="1" x14ac:dyDescent="0.2"/>
    <row r="4946" ht="12.75" customHeight="1" x14ac:dyDescent="0.2"/>
    <row r="4947" ht="12.75" customHeight="1" x14ac:dyDescent="0.2"/>
    <row r="4948" ht="12.75" customHeight="1" x14ac:dyDescent="0.2"/>
    <row r="4949" ht="12.75" customHeight="1" x14ac:dyDescent="0.2"/>
    <row r="4950" ht="12.75" customHeight="1" x14ac:dyDescent="0.2"/>
    <row r="4951" ht="12.75" customHeight="1" x14ac:dyDescent="0.2"/>
    <row r="4952" ht="12.75" customHeight="1" x14ac:dyDescent="0.2"/>
    <row r="4953" ht="12.75" customHeight="1" x14ac:dyDescent="0.2"/>
    <row r="4954" ht="12.75" customHeight="1" x14ac:dyDescent="0.2"/>
    <row r="4955" ht="12.75" customHeight="1" x14ac:dyDescent="0.2"/>
    <row r="4956" ht="12.75" customHeight="1" x14ac:dyDescent="0.2"/>
    <row r="4957" ht="12.75" customHeight="1" x14ac:dyDescent="0.2"/>
    <row r="4958" ht="12.75" customHeight="1" x14ac:dyDescent="0.2"/>
    <row r="4959" ht="12.75" customHeight="1" x14ac:dyDescent="0.2"/>
    <row r="4960" ht="12.75" customHeight="1" x14ac:dyDescent="0.2"/>
    <row r="4961" ht="12.75" customHeight="1" x14ac:dyDescent="0.2"/>
    <row r="4962" ht="12.75" customHeight="1" x14ac:dyDescent="0.2"/>
    <row r="4963" ht="12.75" customHeight="1" x14ac:dyDescent="0.2"/>
    <row r="4964" ht="12.75" customHeight="1" x14ac:dyDescent="0.2"/>
    <row r="4965" ht="12.75" customHeight="1" x14ac:dyDescent="0.2"/>
    <row r="4966" ht="12.75" customHeight="1" x14ac:dyDescent="0.2"/>
    <row r="4967" ht="12.75" customHeight="1" x14ac:dyDescent="0.2"/>
    <row r="4968" ht="12.75" customHeight="1" x14ac:dyDescent="0.2"/>
    <row r="4969" ht="12.75" customHeight="1" x14ac:dyDescent="0.2"/>
    <row r="4970" ht="12.75" customHeight="1" x14ac:dyDescent="0.2"/>
    <row r="4971" ht="12.75" customHeight="1" x14ac:dyDescent="0.2"/>
    <row r="4972" ht="12.75" customHeight="1" x14ac:dyDescent="0.2"/>
    <row r="4973" ht="12.75" customHeight="1" x14ac:dyDescent="0.2"/>
    <row r="4974" ht="12.75" customHeight="1" x14ac:dyDescent="0.2"/>
    <row r="4975" ht="12.75" customHeight="1" x14ac:dyDescent="0.2"/>
    <row r="4976" ht="12.75" customHeight="1" x14ac:dyDescent="0.2"/>
    <row r="4977" ht="12.75" customHeight="1" x14ac:dyDescent="0.2"/>
    <row r="4978" ht="12.75" customHeight="1" x14ac:dyDescent="0.2"/>
    <row r="4979" ht="12.75" customHeight="1" x14ac:dyDescent="0.2"/>
    <row r="4980" ht="12.75" customHeight="1" x14ac:dyDescent="0.2"/>
    <row r="4981" ht="12.75" customHeight="1" x14ac:dyDescent="0.2"/>
    <row r="4982" ht="12.75" customHeight="1" x14ac:dyDescent="0.2"/>
    <row r="4983" ht="12.75" customHeight="1" x14ac:dyDescent="0.2"/>
    <row r="4984" ht="12.75" customHeight="1" x14ac:dyDescent="0.2"/>
    <row r="4985" ht="12.75" customHeight="1" x14ac:dyDescent="0.2"/>
    <row r="4986" ht="12.75" customHeight="1" x14ac:dyDescent="0.2"/>
    <row r="4987" ht="12.75" customHeight="1" x14ac:dyDescent="0.2"/>
    <row r="4988" ht="12.75" customHeight="1" x14ac:dyDescent="0.2"/>
    <row r="4989" ht="12.75" customHeight="1" x14ac:dyDescent="0.2"/>
    <row r="4990" ht="12.75" customHeight="1" x14ac:dyDescent="0.2"/>
    <row r="4991" ht="12.75" customHeight="1" x14ac:dyDescent="0.2"/>
    <row r="4992" ht="12.75" customHeight="1" x14ac:dyDescent="0.2"/>
    <row r="4993" ht="12.75" customHeight="1" x14ac:dyDescent="0.2"/>
    <row r="4994" ht="12.75" customHeight="1" x14ac:dyDescent="0.2"/>
    <row r="4995" ht="12.75" customHeight="1" x14ac:dyDescent="0.2"/>
    <row r="4996" ht="12.75" customHeight="1" x14ac:dyDescent="0.2"/>
    <row r="4997" ht="12.75" customHeight="1" x14ac:dyDescent="0.2"/>
    <row r="4998" ht="12.75" customHeight="1" x14ac:dyDescent="0.2"/>
    <row r="4999" ht="12.75" customHeight="1" x14ac:dyDescent="0.2"/>
    <row r="5000" ht="12.75" customHeight="1" x14ac:dyDescent="0.2"/>
    <row r="5001" ht="12.75" customHeight="1" x14ac:dyDescent="0.2"/>
    <row r="5002" ht="12.75" customHeight="1" x14ac:dyDescent="0.2"/>
    <row r="5003" ht="12.75" customHeight="1" x14ac:dyDescent="0.2"/>
    <row r="5004" ht="12.75" customHeight="1" x14ac:dyDescent="0.2"/>
    <row r="5005" ht="12.75" customHeight="1" x14ac:dyDescent="0.2"/>
    <row r="5006" ht="12.75" customHeight="1" x14ac:dyDescent="0.2"/>
    <row r="5007" ht="12.75" customHeight="1" x14ac:dyDescent="0.2"/>
    <row r="5008" ht="12.75" customHeight="1" x14ac:dyDescent="0.2"/>
    <row r="5009" ht="12.75" customHeight="1" x14ac:dyDescent="0.2"/>
    <row r="5010" ht="12.75" customHeight="1" x14ac:dyDescent="0.2"/>
    <row r="5011" ht="12.75" customHeight="1" x14ac:dyDescent="0.2"/>
    <row r="5012" ht="12.75" customHeight="1" x14ac:dyDescent="0.2"/>
    <row r="5013" ht="12.75" customHeight="1" x14ac:dyDescent="0.2"/>
    <row r="5014" ht="12.75" customHeight="1" x14ac:dyDescent="0.2"/>
    <row r="5015" ht="12.75" customHeight="1" x14ac:dyDescent="0.2"/>
    <row r="5016" ht="12.75" customHeight="1" x14ac:dyDescent="0.2"/>
    <row r="5017" ht="12.75" customHeight="1" x14ac:dyDescent="0.2"/>
    <row r="5018" ht="12.75" customHeight="1" x14ac:dyDescent="0.2"/>
    <row r="5019" ht="12.75" customHeight="1" x14ac:dyDescent="0.2"/>
    <row r="5020" ht="12.75" customHeight="1" x14ac:dyDescent="0.2"/>
    <row r="5021" ht="12.75" customHeight="1" x14ac:dyDescent="0.2"/>
    <row r="5022" ht="12.75" customHeight="1" x14ac:dyDescent="0.2"/>
    <row r="5023" ht="12.75" customHeight="1" x14ac:dyDescent="0.2"/>
    <row r="5024" ht="12.75" customHeight="1" x14ac:dyDescent="0.2"/>
    <row r="5025" ht="12.75" customHeight="1" x14ac:dyDescent="0.2"/>
    <row r="5026" ht="12.75" customHeight="1" x14ac:dyDescent="0.2"/>
    <row r="5027" ht="12.75" customHeight="1" x14ac:dyDescent="0.2"/>
    <row r="5028" ht="12.75" customHeight="1" x14ac:dyDescent="0.2"/>
    <row r="5029" ht="12.75" customHeight="1" x14ac:dyDescent="0.2"/>
    <row r="5030" ht="12.75" customHeight="1" x14ac:dyDescent="0.2"/>
    <row r="5031" ht="12.75" customHeight="1" x14ac:dyDescent="0.2"/>
    <row r="5032" ht="12.75" customHeight="1" x14ac:dyDescent="0.2"/>
    <row r="5033" ht="12.75" customHeight="1" x14ac:dyDescent="0.2"/>
    <row r="5034" ht="12.75" customHeight="1" x14ac:dyDescent="0.2"/>
    <row r="5035" ht="12.75" customHeight="1" x14ac:dyDescent="0.2"/>
    <row r="5036" ht="12.75" customHeight="1" x14ac:dyDescent="0.2"/>
    <row r="5037" ht="12.75" customHeight="1" x14ac:dyDescent="0.2"/>
    <row r="5038" ht="12.75" customHeight="1" x14ac:dyDescent="0.2"/>
    <row r="5039" ht="12.75" customHeight="1" x14ac:dyDescent="0.2"/>
    <row r="5040" ht="12.75" customHeight="1" x14ac:dyDescent="0.2"/>
    <row r="5041" ht="12.75" customHeight="1" x14ac:dyDescent="0.2"/>
    <row r="5042" ht="12.75" customHeight="1" x14ac:dyDescent="0.2"/>
    <row r="5043" ht="12.75" customHeight="1" x14ac:dyDescent="0.2"/>
    <row r="5044" ht="12.75" customHeight="1" x14ac:dyDescent="0.2"/>
    <row r="5045" ht="12.75" customHeight="1" x14ac:dyDescent="0.2"/>
    <row r="5046" ht="12.75" customHeight="1" x14ac:dyDescent="0.2"/>
    <row r="5047" ht="12.75" customHeight="1" x14ac:dyDescent="0.2"/>
    <row r="5048" ht="12.75" customHeight="1" x14ac:dyDescent="0.2"/>
    <row r="5049" ht="12.75" customHeight="1" x14ac:dyDescent="0.2"/>
    <row r="5050" ht="12.75" customHeight="1" x14ac:dyDescent="0.2"/>
    <row r="5051" ht="12.75" customHeight="1" x14ac:dyDescent="0.2"/>
    <row r="5052" ht="12.75" customHeight="1" x14ac:dyDescent="0.2"/>
    <row r="5053" ht="12.75" customHeight="1" x14ac:dyDescent="0.2"/>
    <row r="5054" ht="12.75" customHeight="1" x14ac:dyDescent="0.2"/>
    <row r="5055" ht="12.75" customHeight="1" x14ac:dyDescent="0.2"/>
    <row r="5056" ht="12.75" customHeight="1" x14ac:dyDescent="0.2"/>
    <row r="5057" ht="12.75" customHeight="1" x14ac:dyDescent="0.2"/>
    <row r="5058" ht="12.75" customHeight="1" x14ac:dyDescent="0.2"/>
    <row r="5059" ht="12.75" customHeight="1" x14ac:dyDescent="0.2"/>
    <row r="5060" ht="12.75" customHeight="1" x14ac:dyDescent="0.2"/>
    <row r="5061" ht="12.75" customHeight="1" x14ac:dyDescent="0.2"/>
    <row r="5062" ht="12.75" customHeight="1" x14ac:dyDescent="0.2"/>
    <row r="5063" ht="12.75" customHeight="1" x14ac:dyDescent="0.2"/>
    <row r="5064" ht="12.75" customHeight="1" x14ac:dyDescent="0.2"/>
    <row r="5065" ht="12.75" customHeight="1" x14ac:dyDescent="0.2"/>
    <row r="5066" ht="12.75" customHeight="1" x14ac:dyDescent="0.2"/>
    <row r="5067" ht="12.75" customHeight="1" x14ac:dyDescent="0.2"/>
    <row r="5068" ht="12.75" customHeight="1" x14ac:dyDescent="0.2"/>
    <row r="5069" ht="12.75" customHeight="1" x14ac:dyDescent="0.2"/>
    <row r="5070" ht="12.75" customHeight="1" x14ac:dyDescent="0.2"/>
    <row r="5071" ht="12.75" customHeight="1" x14ac:dyDescent="0.2"/>
    <row r="5072" ht="12.75" customHeight="1" x14ac:dyDescent="0.2"/>
    <row r="5073" ht="12.75" customHeight="1" x14ac:dyDescent="0.2"/>
    <row r="5074" ht="12.75" customHeight="1" x14ac:dyDescent="0.2"/>
    <row r="5075" ht="12.75" customHeight="1" x14ac:dyDescent="0.2"/>
    <row r="5076" ht="12.75" customHeight="1" x14ac:dyDescent="0.2"/>
    <row r="5077" ht="12.75" customHeight="1" x14ac:dyDescent="0.2"/>
    <row r="5078" ht="12.75" customHeight="1" x14ac:dyDescent="0.2"/>
    <row r="5079" ht="12.75" customHeight="1" x14ac:dyDescent="0.2"/>
    <row r="5080" ht="12.75" customHeight="1" x14ac:dyDescent="0.2"/>
    <row r="5081" ht="12.75" customHeight="1" x14ac:dyDescent="0.2"/>
    <row r="5082" ht="12.75" customHeight="1" x14ac:dyDescent="0.2"/>
    <row r="5083" ht="12.75" customHeight="1" x14ac:dyDescent="0.2"/>
    <row r="5084" ht="12.75" customHeight="1" x14ac:dyDescent="0.2"/>
    <row r="5085" ht="12.75" customHeight="1" x14ac:dyDescent="0.2"/>
    <row r="5086" ht="12.75" customHeight="1" x14ac:dyDescent="0.2"/>
    <row r="5087" ht="12.75" customHeight="1" x14ac:dyDescent="0.2"/>
    <row r="5088" ht="12.75" customHeight="1" x14ac:dyDescent="0.2"/>
    <row r="5089" ht="12.75" customHeight="1" x14ac:dyDescent="0.2"/>
    <row r="5090" ht="12.75" customHeight="1" x14ac:dyDescent="0.2"/>
    <row r="5091" ht="12.75" customHeight="1" x14ac:dyDescent="0.2"/>
    <row r="5092" ht="12.75" customHeight="1" x14ac:dyDescent="0.2"/>
    <row r="5093" ht="12.75" customHeight="1" x14ac:dyDescent="0.2"/>
    <row r="5094" ht="12.75" customHeight="1" x14ac:dyDescent="0.2"/>
    <row r="5095" ht="12.75" customHeight="1" x14ac:dyDescent="0.2"/>
    <row r="5096" ht="12.75" customHeight="1" x14ac:dyDescent="0.2"/>
    <row r="5097" ht="12.75" customHeight="1" x14ac:dyDescent="0.2"/>
    <row r="5098" ht="12.75" customHeight="1" x14ac:dyDescent="0.2"/>
    <row r="5099" ht="12.75" customHeight="1" x14ac:dyDescent="0.2"/>
    <row r="5100" ht="12.75" customHeight="1" x14ac:dyDescent="0.2"/>
    <row r="5101" ht="12.75" customHeight="1" x14ac:dyDescent="0.2"/>
    <row r="5102" ht="12.75" customHeight="1" x14ac:dyDescent="0.2"/>
    <row r="5103" ht="12.75" customHeight="1" x14ac:dyDescent="0.2"/>
    <row r="5104" ht="12.75" customHeight="1" x14ac:dyDescent="0.2"/>
    <row r="5105" ht="12.75" customHeight="1" x14ac:dyDescent="0.2"/>
    <row r="5106" ht="12.75" customHeight="1" x14ac:dyDescent="0.2"/>
    <row r="5107" ht="12.75" customHeight="1" x14ac:dyDescent="0.2"/>
    <row r="5108" ht="12.75" customHeight="1" x14ac:dyDescent="0.2"/>
    <row r="5109" ht="12.75" customHeight="1" x14ac:dyDescent="0.2"/>
    <row r="5110" ht="12.75" customHeight="1" x14ac:dyDescent="0.2"/>
    <row r="5111" ht="12.75" customHeight="1" x14ac:dyDescent="0.2"/>
    <row r="5112" ht="12.75" customHeight="1" x14ac:dyDescent="0.2"/>
    <row r="5113" ht="12.75" customHeight="1" x14ac:dyDescent="0.2"/>
    <row r="5114" ht="12.75" customHeight="1" x14ac:dyDescent="0.2"/>
    <row r="5115" ht="12.75" customHeight="1" x14ac:dyDescent="0.2"/>
    <row r="5116" ht="12.75" customHeight="1" x14ac:dyDescent="0.2"/>
    <row r="5117" ht="12.75" customHeight="1" x14ac:dyDescent="0.2"/>
    <row r="5118" ht="12.75" customHeight="1" x14ac:dyDescent="0.2"/>
    <row r="5119" ht="12.75" customHeight="1" x14ac:dyDescent="0.2"/>
    <row r="5120" ht="12.75" customHeight="1" x14ac:dyDescent="0.2"/>
    <row r="5121" ht="12.75" customHeight="1" x14ac:dyDescent="0.2"/>
    <row r="5122" ht="12.75" customHeight="1" x14ac:dyDescent="0.2"/>
    <row r="5123" ht="12.75" customHeight="1" x14ac:dyDescent="0.2"/>
    <row r="5124" ht="12.75" customHeight="1" x14ac:dyDescent="0.2"/>
    <row r="5125" ht="12.75" customHeight="1" x14ac:dyDescent="0.2"/>
    <row r="5126" ht="12.75" customHeight="1" x14ac:dyDescent="0.2"/>
    <row r="5127" ht="12.75" customHeight="1" x14ac:dyDescent="0.2"/>
    <row r="5128" ht="12.75" customHeight="1" x14ac:dyDescent="0.2"/>
    <row r="5129" ht="12.75" customHeight="1" x14ac:dyDescent="0.2"/>
    <row r="5130" ht="12.75" customHeight="1" x14ac:dyDescent="0.2"/>
    <row r="5131" ht="12.75" customHeight="1" x14ac:dyDescent="0.2"/>
    <row r="5132" ht="12.75" customHeight="1" x14ac:dyDescent="0.2"/>
    <row r="5133" ht="12.75" customHeight="1" x14ac:dyDescent="0.2"/>
    <row r="5134" ht="12.75" customHeight="1" x14ac:dyDescent="0.2"/>
    <row r="5135" ht="12.75" customHeight="1" x14ac:dyDescent="0.2"/>
    <row r="5136" ht="12.75" customHeight="1" x14ac:dyDescent="0.2"/>
    <row r="5137" ht="12.75" customHeight="1" x14ac:dyDescent="0.2"/>
    <row r="5138" ht="12.75" customHeight="1" x14ac:dyDescent="0.2"/>
    <row r="5139" ht="12.75" customHeight="1" x14ac:dyDescent="0.2"/>
    <row r="5140" ht="12.75" customHeight="1" x14ac:dyDescent="0.2"/>
    <row r="5141" ht="12.75" customHeight="1" x14ac:dyDescent="0.2"/>
    <row r="5142" ht="12.75" customHeight="1" x14ac:dyDescent="0.2"/>
    <row r="5143" ht="12.75" customHeight="1" x14ac:dyDescent="0.2"/>
    <row r="5144" ht="12.75" customHeight="1" x14ac:dyDescent="0.2"/>
    <row r="5145" ht="12.75" customHeight="1" x14ac:dyDescent="0.2"/>
    <row r="5146" ht="12.75" customHeight="1" x14ac:dyDescent="0.2"/>
    <row r="5147" ht="12.75" customHeight="1" x14ac:dyDescent="0.2"/>
    <row r="5148" ht="12.75" customHeight="1" x14ac:dyDescent="0.2"/>
    <row r="5149" ht="12.75" customHeight="1" x14ac:dyDescent="0.2"/>
    <row r="5150" ht="12.75" customHeight="1" x14ac:dyDescent="0.2"/>
    <row r="5151" ht="12.75" customHeight="1" x14ac:dyDescent="0.2"/>
    <row r="5152" ht="12.75" customHeight="1" x14ac:dyDescent="0.2"/>
    <row r="5153" ht="12.75" customHeight="1" x14ac:dyDescent="0.2"/>
    <row r="5154" ht="12.75" customHeight="1" x14ac:dyDescent="0.2"/>
    <row r="5155" ht="12.75" customHeight="1" x14ac:dyDescent="0.2"/>
    <row r="5156" ht="12.75" customHeight="1" x14ac:dyDescent="0.2"/>
    <row r="5157" ht="12.75" customHeight="1" x14ac:dyDescent="0.2"/>
    <row r="5158" ht="12.75" customHeight="1" x14ac:dyDescent="0.2"/>
    <row r="5159" ht="12.75" customHeight="1" x14ac:dyDescent="0.2"/>
    <row r="5160" ht="12.75" customHeight="1" x14ac:dyDescent="0.2"/>
    <row r="5161" ht="12.75" customHeight="1" x14ac:dyDescent="0.2"/>
    <row r="5162" ht="12.75" customHeight="1" x14ac:dyDescent="0.2"/>
    <row r="5163" ht="12.75" customHeight="1" x14ac:dyDescent="0.2"/>
    <row r="5164" ht="12.75" customHeight="1" x14ac:dyDescent="0.2"/>
    <row r="5165" ht="12.75" customHeight="1" x14ac:dyDescent="0.2"/>
    <row r="5166" ht="12.75" customHeight="1" x14ac:dyDescent="0.2"/>
    <row r="5167" ht="12.75" customHeight="1" x14ac:dyDescent="0.2"/>
    <row r="5168" ht="12.75" customHeight="1" x14ac:dyDescent="0.2"/>
    <row r="5169" ht="12.75" customHeight="1" x14ac:dyDescent="0.2"/>
    <row r="5170" ht="12.75" customHeight="1" x14ac:dyDescent="0.2"/>
    <row r="5171" ht="12.75" customHeight="1" x14ac:dyDescent="0.2"/>
    <row r="5172" ht="12.75" customHeight="1" x14ac:dyDescent="0.2"/>
    <row r="5173" ht="12.75" customHeight="1" x14ac:dyDescent="0.2"/>
    <row r="5174" ht="12.75" customHeight="1" x14ac:dyDescent="0.2"/>
    <row r="5175" ht="12.75" customHeight="1" x14ac:dyDescent="0.2"/>
    <row r="5176" ht="12.75" customHeight="1" x14ac:dyDescent="0.2"/>
    <row r="5177" ht="12.75" customHeight="1" x14ac:dyDescent="0.2"/>
    <row r="5178" ht="12.75" customHeight="1" x14ac:dyDescent="0.2"/>
    <row r="5179" ht="12.75" customHeight="1" x14ac:dyDescent="0.2"/>
    <row r="5180" ht="12.75" customHeight="1" x14ac:dyDescent="0.2"/>
    <row r="5181" ht="12.75" customHeight="1" x14ac:dyDescent="0.2"/>
    <row r="5182" ht="12.75" customHeight="1" x14ac:dyDescent="0.2"/>
    <row r="5183" ht="12.75" customHeight="1" x14ac:dyDescent="0.2"/>
    <row r="5184" ht="12.75" customHeight="1" x14ac:dyDescent="0.2"/>
    <row r="5185" ht="12.75" customHeight="1" x14ac:dyDescent="0.2"/>
    <row r="5186" ht="12.75" customHeight="1" x14ac:dyDescent="0.2"/>
    <row r="5187" ht="12.75" customHeight="1" x14ac:dyDescent="0.2"/>
    <row r="5188" ht="12.75" customHeight="1" x14ac:dyDescent="0.2"/>
    <row r="5189" ht="12.75" customHeight="1" x14ac:dyDescent="0.2"/>
    <row r="5190" ht="12.75" customHeight="1" x14ac:dyDescent="0.2"/>
    <row r="5191" ht="12.75" customHeight="1" x14ac:dyDescent="0.2"/>
    <row r="5192" ht="12.75" customHeight="1" x14ac:dyDescent="0.2"/>
    <row r="5193" ht="12.75" customHeight="1" x14ac:dyDescent="0.2"/>
    <row r="5194" ht="12.75" customHeight="1" x14ac:dyDescent="0.2"/>
    <row r="5195" ht="12.75" customHeight="1" x14ac:dyDescent="0.2"/>
    <row r="5196" ht="12.75" customHeight="1" x14ac:dyDescent="0.2"/>
    <row r="5197" ht="12.75" customHeight="1" x14ac:dyDescent="0.2"/>
    <row r="5198" ht="12.75" customHeight="1" x14ac:dyDescent="0.2"/>
    <row r="5199" ht="12.75" customHeight="1" x14ac:dyDescent="0.2"/>
    <row r="5200" ht="12.75" customHeight="1" x14ac:dyDescent="0.2"/>
    <row r="5201" ht="12.75" customHeight="1" x14ac:dyDescent="0.2"/>
    <row r="5202" ht="12.75" customHeight="1" x14ac:dyDescent="0.2"/>
    <row r="5203" ht="12.75" customHeight="1" x14ac:dyDescent="0.2"/>
    <row r="5204" ht="12.75" customHeight="1" x14ac:dyDescent="0.2"/>
    <row r="5205" ht="12.75" customHeight="1" x14ac:dyDescent="0.2"/>
    <row r="5206" ht="12.75" customHeight="1" x14ac:dyDescent="0.2"/>
    <row r="5207" ht="12.75" customHeight="1" x14ac:dyDescent="0.2"/>
    <row r="5208" ht="12.75" customHeight="1" x14ac:dyDescent="0.2"/>
    <row r="5209" ht="12.75" customHeight="1" x14ac:dyDescent="0.2"/>
    <row r="5210" ht="12.75" customHeight="1" x14ac:dyDescent="0.2"/>
    <row r="5211" ht="12.75" customHeight="1" x14ac:dyDescent="0.2"/>
    <row r="5212" ht="12.75" customHeight="1" x14ac:dyDescent="0.2"/>
    <row r="5213" ht="12.75" customHeight="1" x14ac:dyDescent="0.2"/>
    <row r="5214" ht="12.75" customHeight="1" x14ac:dyDescent="0.2"/>
    <row r="5215" ht="12.75" customHeight="1" x14ac:dyDescent="0.2"/>
    <row r="5216" ht="12.75" customHeight="1" x14ac:dyDescent="0.2"/>
    <row r="5217" ht="12.75" customHeight="1" x14ac:dyDescent="0.2"/>
    <row r="5218" ht="12.75" customHeight="1" x14ac:dyDescent="0.2"/>
    <row r="5219" ht="12.75" customHeight="1" x14ac:dyDescent="0.2"/>
    <row r="5220" ht="12.75" customHeight="1" x14ac:dyDescent="0.2"/>
    <row r="5221" ht="12.75" customHeight="1" x14ac:dyDescent="0.2"/>
    <row r="5222" ht="12.75" customHeight="1" x14ac:dyDescent="0.2"/>
    <row r="5223" ht="12.75" customHeight="1" x14ac:dyDescent="0.2"/>
    <row r="5224" ht="12.75" customHeight="1" x14ac:dyDescent="0.2"/>
    <row r="5225" ht="12.75" customHeight="1" x14ac:dyDescent="0.2"/>
    <row r="5226" ht="12.75" customHeight="1" x14ac:dyDescent="0.2"/>
    <row r="5227" ht="12.75" customHeight="1" x14ac:dyDescent="0.2"/>
    <row r="5228" ht="12.75" customHeight="1" x14ac:dyDescent="0.2"/>
    <row r="5229" ht="12.75" customHeight="1" x14ac:dyDescent="0.2"/>
    <row r="5230" ht="12.75" customHeight="1" x14ac:dyDescent="0.2"/>
    <row r="5231" ht="12.75" customHeight="1" x14ac:dyDescent="0.2"/>
    <row r="5232" ht="12.75" customHeight="1" x14ac:dyDescent="0.2"/>
    <row r="5233" ht="12.75" customHeight="1" x14ac:dyDescent="0.2"/>
    <row r="5234" ht="12.75" customHeight="1" x14ac:dyDescent="0.2"/>
    <row r="5235" ht="12.75" customHeight="1" x14ac:dyDescent="0.2"/>
    <row r="5236" ht="12.75" customHeight="1" x14ac:dyDescent="0.2"/>
    <row r="5237" ht="12.75" customHeight="1" x14ac:dyDescent="0.2"/>
    <row r="5238" ht="12.75" customHeight="1" x14ac:dyDescent="0.2"/>
    <row r="5239" ht="12.75" customHeight="1" x14ac:dyDescent="0.2"/>
    <row r="5240" ht="12.75" customHeight="1" x14ac:dyDescent="0.2"/>
    <row r="5241" ht="12.75" customHeight="1" x14ac:dyDescent="0.2"/>
    <row r="5242" ht="12.75" customHeight="1" x14ac:dyDescent="0.2"/>
    <row r="5243" ht="12.75" customHeight="1" x14ac:dyDescent="0.2"/>
    <row r="5244" ht="12.75" customHeight="1" x14ac:dyDescent="0.2"/>
    <row r="5245" ht="12.75" customHeight="1" x14ac:dyDescent="0.2"/>
    <row r="5246" ht="12.75" customHeight="1" x14ac:dyDescent="0.2"/>
    <row r="5247" ht="12.75" customHeight="1" x14ac:dyDescent="0.2"/>
    <row r="5248" ht="12.75" customHeight="1" x14ac:dyDescent="0.2"/>
    <row r="5249" ht="12.75" customHeight="1" x14ac:dyDescent="0.2"/>
    <row r="5250" ht="12.75" customHeight="1" x14ac:dyDescent="0.2"/>
    <row r="5251" ht="12.75" customHeight="1" x14ac:dyDescent="0.2"/>
    <row r="5252" ht="12.75" customHeight="1" x14ac:dyDescent="0.2"/>
    <row r="5253" ht="12.75" customHeight="1" x14ac:dyDescent="0.2"/>
    <row r="5254" ht="12.75" customHeight="1" x14ac:dyDescent="0.2"/>
    <row r="5255" ht="12.75" customHeight="1" x14ac:dyDescent="0.2"/>
    <row r="5256" ht="12.75" customHeight="1" x14ac:dyDescent="0.2"/>
    <row r="5257" ht="12.75" customHeight="1" x14ac:dyDescent="0.2"/>
    <row r="5258" ht="12.75" customHeight="1" x14ac:dyDescent="0.2"/>
    <row r="5259" ht="12.75" customHeight="1" x14ac:dyDescent="0.2"/>
    <row r="5260" ht="12.75" customHeight="1" x14ac:dyDescent="0.2"/>
    <row r="5261" ht="12.75" customHeight="1" x14ac:dyDescent="0.2"/>
    <row r="5262" ht="12.75" customHeight="1" x14ac:dyDescent="0.2"/>
    <row r="5263" ht="12.75" customHeight="1" x14ac:dyDescent="0.2"/>
    <row r="5264" ht="12.75" customHeight="1" x14ac:dyDescent="0.2"/>
    <row r="5265" ht="12.75" customHeight="1" x14ac:dyDescent="0.2"/>
    <row r="5266" ht="12.75" customHeight="1" x14ac:dyDescent="0.2"/>
    <row r="5267" ht="12.75" customHeight="1" x14ac:dyDescent="0.2"/>
    <row r="5268" ht="12.75" customHeight="1" x14ac:dyDescent="0.2"/>
    <row r="5269" ht="12.75" customHeight="1" x14ac:dyDescent="0.2"/>
    <row r="5270" ht="12.75" customHeight="1" x14ac:dyDescent="0.2"/>
    <row r="5271" ht="12.75" customHeight="1" x14ac:dyDescent="0.2"/>
    <row r="5272" ht="12.75" customHeight="1" x14ac:dyDescent="0.2"/>
    <row r="5273" ht="12.75" customHeight="1" x14ac:dyDescent="0.2"/>
    <row r="5274" ht="12.75" customHeight="1" x14ac:dyDescent="0.2"/>
    <row r="5275" ht="12.75" customHeight="1" x14ac:dyDescent="0.2"/>
    <row r="5276" ht="12.75" customHeight="1" x14ac:dyDescent="0.2"/>
    <row r="5277" ht="12.75" customHeight="1" x14ac:dyDescent="0.2"/>
    <row r="5278" ht="12.75" customHeight="1" x14ac:dyDescent="0.2"/>
    <row r="5279" ht="12.75" customHeight="1" x14ac:dyDescent="0.2"/>
    <row r="5280" ht="12.75" customHeight="1" x14ac:dyDescent="0.2"/>
    <row r="5281" ht="12.75" customHeight="1" x14ac:dyDescent="0.2"/>
    <row r="5282" ht="12.75" customHeight="1" x14ac:dyDescent="0.2"/>
    <row r="5283" ht="12.75" customHeight="1" x14ac:dyDescent="0.2"/>
    <row r="5284" ht="12.75" customHeight="1" x14ac:dyDescent="0.2"/>
    <row r="5285" ht="12.75" customHeight="1" x14ac:dyDescent="0.2"/>
    <row r="5286" ht="12.75" customHeight="1" x14ac:dyDescent="0.2"/>
    <row r="5287" ht="12.75" customHeight="1" x14ac:dyDescent="0.2"/>
    <row r="5288" ht="12.75" customHeight="1" x14ac:dyDescent="0.2"/>
    <row r="5289" ht="12.75" customHeight="1" x14ac:dyDescent="0.2"/>
    <row r="5290" ht="12.75" customHeight="1" x14ac:dyDescent="0.2"/>
    <row r="5291" ht="12.75" customHeight="1" x14ac:dyDescent="0.2"/>
    <row r="5292" ht="12.75" customHeight="1" x14ac:dyDescent="0.2"/>
    <row r="5293" ht="12.75" customHeight="1" x14ac:dyDescent="0.2"/>
    <row r="5294" ht="12.75" customHeight="1" x14ac:dyDescent="0.2"/>
    <row r="5295" ht="12.75" customHeight="1" x14ac:dyDescent="0.2"/>
    <row r="5296" ht="12.75" customHeight="1" x14ac:dyDescent="0.2"/>
    <row r="5297" ht="12.75" customHeight="1" x14ac:dyDescent="0.2"/>
    <row r="5298" ht="12.75" customHeight="1" x14ac:dyDescent="0.2"/>
    <row r="5299" ht="12.75" customHeight="1" x14ac:dyDescent="0.2"/>
    <row r="5300" ht="12.75" customHeight="1" x14ac:dyDescent="0.2"/>
    <row r="5301" ht="12.75" customHeight="1" x14ac:dyDescent="0.2"/>
    <row r="5302" ht="12.75" customHeight="1" x14ac:dyDescent="0.2"/>
    <row r="5303" ht="12.75" customHeight="1" x14ac:dyDescent="0.2"/>
    <row r="5304" ht="12.75" customHeight="1" x14ac:dyDescent="0.2"/>
    <row r="5305" ht="12.75" customHeight="1" x14ac:dyDescent="0.2"/>
    <row r="5306" ht="12.75" customHeight="1" x14ac:dyDescent="0.2"/>
    <row r="5307" ht="12.75" customHeight="1" x14ac:dyDescent="0.2"/>
    <row r="5308" ht="12.75" customHeight="1" x14ac:dyDescent="0.2"/>
    <row r="5309" ht="12.75" customHeight="1" x14ac:dyDescent="0.2"/>
    <row r="5310" ht="12.75" customHeight="1" x14ac:dyDescent="0.2"/>
    <row r="5311" ht="12.75" customHeight="1" x14ac:dyDescent="0.2"/>
    <row r="5312" ht="12.75" customHeight="1" x14ac:dyDescent="0.2"/>
    <row r="5313" ht="12.75" customHeight="1" x14ac:dyDescent="0.2"/>
    <row r="5314" ht="12.75" customHeight="1" x14ac:dyDescent="0.2"/>
    <row r="5315" ht="12.75" customHeight="1" x14ac:dyDescent="0.2"/>
    <row r="5316" ht="12.75" customHeight="1" x14ac:dyDescent="0.2"/>
    <row r="5317" ht="12.75" customHeight="1" x14ac:dyDescent="0.2"/>
    <row r="5318" ht="12.75" customHeight="1" x14ac:dyDescent="0.2"/>
    <row r="5319" ht="12.75" customHeight="1" x14ac:dyDescent="0.2"/>
    <row r="5320" ht="12.75" customHeight="1" x14ac:dyDescent="0.2"/>
    <row r="5321" ht="12.75" customHeight="1" x14ac:dyDescent="0.2"/>
    <row r="5322" ht="12.75" customHeight="1" x14ac:dyDescent="0.2"/>
    <row r="5323" ht="12.75" customHeight="1" x14ac:dyDescent="0.2"/>
    <row r="5324" ht="12.75" customHeight="1" x14ac:dyDescent="0.2"/>
    <row r="5325" ht="12.75" customHeight="1" x14ac:dyDescent="0.2"/>
    <row r="5326" ht="12.75" customHeight="1" x14ac:dyDescent="0.2"/>
    <row r="5327" ht="12.75" customHeight="1" x14ac:dyDescent="0.2"/>
    <row r="5328" ht="12.75" customHeight="1" x14ac:dyDescent="0.2"/>
    <row r="5329" ht="12.75" customHeight="1" x14ac:dyDescent="0.2"/>
    <row r="5330" ht="12.75" customHeight="1" x14ac:dyDescent="0.2"/>
    <row r="5331" ht="12.75" customHeight="1" x14ac:dyDescent="0.2"/>
    <row r="5332" ht="12.75" customHeight="1" x14ac:dyDescent="0.2"/>
    <row r="5333" ht="12.75" customHeight="1" x14ac:dyDescent="0.2"/>
    <row r="5334" ht="12.75" customHeight="1" x14ac:dyDescent="0.2"/>
    <row r="5335" ht="12.75" customHeight="1" x14ac:dyDescent="0.2"/>
    <row r="5336" ht="12.75" customHeight="1" x14ac:dyDescent="0.2"/>
    <row r="5337" ht="12.75" customHeight="1" x14ac:dyDescent="0.2"/>
    <row r="5338" ht="12.75" customHeight="1" x14ac:dyDescent="0.2"/>
    <row r="5339" ht="12.75" customHeight="1" x14ac:dyDescent="0.2"/>
    <row r="5340" ht="12.75" customHeight="1" x14ac:dyDescent="0.2"/>
    <row r="5341" ht="12.75" customHeight="1" x14ac:dyDescent="0.2"/>
    <row r="5342" ht="12.75" customHeight="1" x14ac:dyDescent="0.2"/>
    <row r="5343" ht="12.75" customHeight="1" x14ac:dyDescent="0.2"/>
    <row r="5344" ht="12.75" customHeight="1" x14ac:dyDescent="0.2"/>
    <row r="5345" ht="12.75" customHeight="1" x14ac:dyDescent="0.2"/>
    <row r="5346" ht="12.75" customHeight="1" x14ac:dyDescent="0.2"/>
    <row r="5347" ht="12.75" customHeight="1" x14ac:dyDescent="0.2"/>
    <row r="5348" ht="12.75" customHeight="1" x14ac:dyDescent="0.2"/>
    <row r="5349" ht="12.75" customHeight="1" x14ac:dyDescent="0.2"/>
    <row r="5350" ht="12.75" customHeight="1" x14ac:dyDescent="0.2"/>
    <row r="5351" ht="12.75" customHeight="1" x14ac:dyDescent="0.2"/>
    <row r="5352" ht="12.75" customHeight="1" x14ac:dyDescent="0.2"/>
    <row r="5353" ht="12.75" customHeight="1" x14ac:dyDescent="0.2"/>
    <row r="5354" ht="12.75" customHeight="1" x14ac:dyDescent="0.2"/>
    <row r="5355" ht="12.75" customHeight="1" x14ac:dyDescent="0.2"/>
    <row r="5356" ht="12.75" customHeight="1" x14ac:dyDescent="0.2"/>
    <row r="5357" ht="12.75" customHeight="1" x14ac:dyDescent="0.2"/>
    <row r="5358" ht="12.75" customHeight="1" x14ac:dyDescent="0.2"/>
    <row r="5359" ht="12.75" customHeight="1" x14ac:dyDescent="0.2"/>
    <row r="5360" ht="12.75" customHeight="1" x14ac:dyDescent="0.2"/>
    <row r="5361" ht="12.75" customHeight="1" x14ac:dyDescent="0.2"/>
    <row r="5362" ht="12.75" customHeight="1" x14ac:dyDescent="0.2"/>
    <row r="5363" ht="12.75" customHeight="1" x14ac:dyDescent="0.2"/>
    <row r="5364" ht="12.75" customHeight="1" x14ac:dyDescent="0.2"/>
    <row r="5365" ht="12.75" customHeight="1" x14ac:dyDescent="0.2"/>
    <row r="5366" ht="12.75" customHeight="1" x14ac:dyDescent="0.2"/>
    <row r="5367" ht="12.75" customHeight="1" x14ac:dyDescent="0.2"/>
    <row r="5368" ht="12.75" customHeight="1" x14ac:dyDescent="0.2"/>
    <row r="5369" ht="12.75" customHeight="1" x14ac:dyDescent="0.2"/>
    <row r="5370" ht="12.75" customHeight="1" x14ac:dyDescent="0.2"/>
    <row r="5371" ht="12.75" customHeight="1" x14ac:dyDescent="0.2"/>
    <row r="5372" ht="12.75" customHeight="1" x14ac:dyDescent="0.2"/>
    <row r="5373" ht="12.75" customHeight="1" x14ac:dyDescent="0.2"/>
    <row r="5374" ht="12.75" customHeight="1" x14ac:dyDescent="0.2"/>
    <row r="5375" ht="12.75" customHeight="1" x14ac:dyDescent="0.2"/>
    <row r="5376" ht="12.75" customHeight="1" x14ac:dyDescent="0.2"/>
    <row r="5377" ht="12.75" customHeight="1" x14ac:dyDescent="0.2"/>
    <row r="5378" ht="12.75" customHeight="1" x14ac:dyDescent="0.2"/>
    <row r="5379" ht="12.75" customHeight="1" x14ac:dyDescent="0.2"/>
    <row r="5380" ht="12.75" customHeight="1" x14ac:dyDescent="0.2"/>
    <row r="5381" ht="12.75" customHeight="1" x14ac:dyDescent="0.2"/>
    <row r="5382" ht="12.75" customHeight="1" x14ac:dyDescent="0.2"/>
    <row r="5383" ht="12.75" customHeight="1" x14ac:dyDescent="0.2"/>
    <row r="5384" ht="12.75" customHeight="1" x14ac:dyDescent="0.2"/>
    <row r="5385" ht="12.75" customHeight="1" x14ac:dyDescent="0.2"/>
    <row r="5386" ht="12.75" customHeight="1" x14ac:dyDescent="0.2"/>
    <row r="5387" ht="12.75" customHeight="1" x14ac:dyDescent="0.2"/>
    <row r="5388" ht="12.75" customHeight="1" x14ac:dyDescent="0.2"/>
    <row r="5389" ht="12.75" customHeight="1" x14ac:dyDescent="0.2"/>
    <row r="5390" ht="12.75" customHeight="1" x14ac:dyDescent="0.2"/>
    <row r="5391" ht="12.75" customHeight="1" x14ac:dyDescent="0.2"/>
    <row r="5392" ht="12.75" customHeight="1" x14ac:dyDescent="0.2"/>
    <row r="5393" ht="12.75" customHeight="1" x14ac:dyDescent="0.2"/>
    <row r="5394" ht="12.75" customHeight="1" x14ac:dyDescent="0.2"/>
    <row r="5395" ht="12.75" customHeight="1" x14ac:dyDescent="0.2"/>
    <row r="5396" ht="12.75" customHeight="1" x14ac:dyDescent="0.2"/>
    <row r="5397" ht="12.75" customHeight="1" x14ac:dyDescent="0.2"/>
    <row r="5398" ht="12.75" customHeight="1" x14ac:dyDescent="0.2"/>
    <row r="5399" ht="12.75" customHeight="1" x14ac:dyDescent="0.2"/>
    <row r="5400" ht="12.75" customHeight="1" x14ac:dyDescent="0.2"/>
    <row r="5401" ht="12.75" customHeight="1" x14ac:dyDescent="0.2"/>
    <row r="5402" ht="12.75" customHeight="1" x14ac:dyDescent="0.2"/>
    <row r="5403" ht="12.75" customHeight="1" x14ac:dyDescent="0.2"/>
    <row r="5404" ht="12.75" customHeight="1" x14ac:dyDescent="0.2"/>
    <row r="5405" ht="12.75" customHeight="1" x14ac:dyDescent="0.2"/>
    <row r="5406" ht="12.75" customHeight="1" x14ac:dyDescent="0.2"/>
    <row r="5407" ht="12.75" customHeight="1" x14ac:dyDescent="0.2"/>
    <row r="5408" ht="12.75" customHeight="1" x14ac:dyDescent="0.2"/>
    <row r="5409" ht="12.75" customHeight="1" x14ac:dyDescent="0.2"/>
    <row r="5410" ht="12.75" customHeight="1" x14ac:dyDescent="0.2"/>
    <row r="5411" ht="12.75" customHeight="1" x14ac:dyDescent="0.2"/>
    <row r="5412" ht="12.75" customHeight="1" x14ac:dyDescent="0.2"/>
    <row r="5413" ht="12.75" customHeight="1" x14ac:dyDescent="0.2"/>
    <row r="5414" ht="12.75" customHeight="1" x14ac:dyDescent="0.2"/>
    <row r="5415" ht="12.75" customHeight="1" x14ac:dyDescent="0.2"/>
    <row r="5416" ht="12.75" customHeight="1" x14ac:dyDescent="0.2"/>
    <row r="5417" ht="12.75" customHeight="1" x14ac:dyDescent="0.2"/>
    <row r="5418" ht="12.75" customHeight="1" x14ac:dyDescent="0.2"/>
    <row r="5419" ht="12.75" customHeight="1" x14ac:dyDescent="0.2"/>
    <row r="5420" ht="12.75" customHeight="1" x14ac:dyDescent="0.2"/>
    <row r="5421" ht="12.75" customHeight="1" x14ac:dyDescent="0.2"/>
    <row r="5422" ht="12.75" customHeight="1" x14ac:dyDescent="0.2"/>
    <row r="5423" ht="12.75" customHeight="1" x14ac:dyDescent="0.2"/>
    <row r="5424" ht="12.75" customHeight="1" x14ac:dyDescent="0.2"/>
    <row r="5425" ht="12.75" customHeight="1" x14ac:dyDescent="0.2"/>
    <row r="5426" ht="12.75" customHeight="1" x14ac:dyDescent="0.2"/>
    <row r="5427" ht="12.75" customHeight="1" x14ac:dyDescent="0.2"/>
    <row r="5428" ht="12.75" customHeight="1" x14ac:dyDescent="0.2"/>
    <row r="5429" ht="12.75" customHeight="1" x14ac:dyDescent="0.2"/>
    <row r="5430" ht="12.75" customHeight="1" x14ac:dyDescent="0.2"/>
    <row r="5431" ht="12.75" customHeight="1" x14ac:dyDescent="0.2"/>
    <row r="5432" ht="12.75" customHeight="1" x14ac:dyDescent="0.2"/>
    <row r="5433" ht="12.75" customHeight="1" x14ac:dyDescent="0.2"/>
    <row r="5434" ht="12.75" customHeight="1" x14ac:dyDescent="0.2"/>
    <row r="5435" ht="12.75" customHeight="1" x14ac:dyDescent="0.2"/>
    <row r="5436" ht="12.75" customHeight="1" x14ac:dyDescent="0.2"/>
    <row r="5437" ht="12.75" customHeight="1" x14ac:dyDescent="0.2"/>
    <row r="5438" ht="12.75" customHeight="1" x14ac:dyDescent="0.2"/>
    <row r="5439" ht="12.75" customHeight="1" x14ac:dyDescent="0.2"/>
    <row r="5440" ht="12.75" customHeight="1" x14ac:dyDescent="0.2"/>
    <row r="5441" ht="12.75" customHeight="1" x14ac:dyDescent="0.2"/>
    <row r="5442" ht="12.75" customHeight="1" x14ac:dyDescent="0.2"/>
    <row r="5443" ht="12.75" customHeight="1" x14ac:dyDescent="0.2"/>
    <row r="5444" ht="12.75" customHeight="1" x14ac:dyDescent="0.2"/>
    <row r="5445" ht="12.75" customHeight="1" x14ac:dyDescent="0.2"/>
    <row r="5446" ht="12.75" customHeight="1" x14ac:dyDescent="0.2"/>
    <row r="5447" ht="12.75" customHeight="1" x14ac:dyDescent="0.2"/>
    <row r="5448" ht="12.75" customHeight="1" x14ac:dyDescent="0.2"/>
    <row r="5449" ht="12.75" customHeight="1" x14ac:dyDescent="0.2"/>
    <row r="5450" ht="12.75" customHeight="1" x14ac:dyDescent="0.2"/>
    <row r="5451" ht="12.75" customHeight="1" x14ac:dyDescent="0.2"/>
    <row r="5452" ht="12.75" customHeight="1" x14ac:dyDescent="0.2"/>
    <row r="5453" ht="12.75" customHeight="1" x14ac:dyDescent="0.2"/>
    <row r="5454" ht="12.75" customHeight="1" x14ac:dyDescent="0.2"/>
    <row r="5455" ht="12.75" customHeight="1" x14ac:dyDescent="0.2"/>
    <row r="5456" ht="12.75" customHeight="1" x14ac:dyDescent="0.2"/>
    <row r="5457" ht="12.75" customHeight="1" x14ac:dyDescent="0.2"/>
    <row r="5458" ht="12.75" customHeight="1" x14ac:dyDescent="0.2"/>
    <row r="5459" ht="12.75" customHeight="1" x14ac:dyDescent="0.2"/>
    <row r="5460" ht="12.75" customHeight="1" x14ac:dyDescent="0.2"/>
    <row r="5461" ht="12.75" customHeight="1" x14ac:dyDescent="0.2"/>
    <row r="5462" ht="12.75" customHeight="1" x14ac:dyDescent="0.2"/>
    <row r="5463" ht="12.75" customHeight="1" x14ac:dyDescent="0.2"/>
    <row r="5464" ht="12.75" customHeight="1" x14ac:dyDescent="0.2"/>
    <row r="5465" ht="12.75" customHeight="1" x14ac:dyDescent="0.2"/>
    <row r="5466" ht="12.75" customHeight="1" x14ac:dyDescent="0.2"/>
    <row r="5467" ht="12.75" customHeight="1" x14ac:dyDescent="0.2"/>
    <row r="5468" ht="12.75" customHeight="1" x14ac:dyDescent="0.2"/>
    <row r="5469" ht="12.75" customHeight="1" x14ac:dyDescent="0.2"/>
    <row r="5470" ht="12.75" customHeight="1" x14ac:dyDescent="0.2"/>
    <row r="5471" ht="12.75" customHeight="1" x14ac:dyDescent="0.2"/>
    <row r="5472" ht="12.75" customHeight="1" x14ac:dyDescent="0.2"/>
    <row r="5473" ht="12.75" customHeight="1" x14ac:dyDescent="0.2"/>
    <row r="5474" ht="12.75" customHeight="1" x14ac:dyDescent="0.2"/>
    <row r="5475" ht="12.75" customHeight="1" x14ac:dyDescent="0.2"/>
    <row r="5476" ht="12.75" customHeight="1" x14ac:dyDescent="0.2"/>
    <row r="5477" ht="12.75" customHeight="1" x14ac:dyDescent="0.2"/>
    <row r="5478" ht="12.75" customHeight="1" x14ac:dyDescent="0.2"/>
    <row r="5479" ht="12.75" customHeight="1" x14ac:dyDescent="0.2"/>
    <row r="5480" ht="12.75" customHeight="1" x14ac:dyDescent="0.2"/>
    <row r="5481" ht="12.75" customHeight="1" x14ac:dyDescent="0.2"/>
    <row r="5482" ht="12.75" customHeight="1" x14ac:dyDescent="0.2"/>
    <row r="5483" ht="12.75" customHeight="1" x14ac:dyDescent="0.2"/>
    <row r="5484" ht="12.75" customHeight="1" x14ac:dyDescent="0.2"/>
    <row r="5485" ht="12.75" customHeight="1" x14ac:dyDescent="0.2"/>
    <row r="5486" ht="12.75" customHeight="1" x14ac:dyDescent="0.2"/>
    <row r="5487" ht="12.75" customHeight="1" x14ac:dyDescent="0.2"/>
    <row r="5488" ht="12.75" customHeight="1" x14ac:dyDescent="0.2"/>
    <row r="5489" ht="12.75" customHeight="1" x14ac:dyDescent="0.2"/>
    <row r="5490" ht="12.75" customHeight="1" x14ac:dyDescent="0.2"/>
    <row r="5491" ht="12.75" customHeight="1" x14ac:dyDescent="0.2"/>
    <row r="5492" ht="12.75" customHeight="1" x14ac:dyDescent="0.2"/>
    <row r="5493" ht="12.75" customHeight="1" x14ac:dyDescent="0.2"/>
    <row r="5494" ht="12.75" customHeight="1" x14ac:dyDescent="0.2"/>
    <row r="5495" ht="12.75" customHeight="1" x14ac:dyDescent="0.2"/>
    <row r="5496" ht="12.75" customHeight="1" x14ac:dyDescent="0.2"/>
    <row r="5497" ht="12.75" customHeight="1" x14ac:dyDescent="0.2"/>
    <row r="5498" ht="12.75" customHeight="1" x14ac:dyDescent="0.2"/>
    <row r="5499" ht="12.75" customHeight="1" x14ac:dyDescent="0.2"/>
    <row r="5500" ht="12.75" customHeight="1" x14ac:dyDescent="0.2"/>
    <row r="5501" ht="12.75" customHeight="1" x14ac:dyDescent="0.2"/>
    <row r="5502" ht="12.75" customHeight="1" x14ac:dyDescent="0.2"/>
    <row r="5503" ht="12.75" customHeight="1" x14ac:dyDescent="0.2"/>
    <row r="5504" ht="12.75" customHeight="1" x14ac:dyDescent="0.2"/>
    <row r="5505" ht="12.75" customHeight="1" x14ac:dyDescent="0.2"/>
    <row r="5506" ht="12.75" customHeight="1" x14ac:dyDescent="0.2"/>
    <row r="5507" ht="12.75" customHeight="1" x14ac:dyDescent="0.2"/>
    <row r="5508" ht="12.75" customHeight="1" x14ac:dyDescent="0.2"/>
    <row r="5509" ht="12.75" customHeight="1" x14ac:dyDescent="0.2"/>
    <row r="5510" ht="12.75" customHeight="1" x14ac:dyDescent="0.2"/>
    <row r="5511" ht="12.75" customHeight="1" x14ac:dyDescent="0.2"/>
    <row r="5512" ht="12.75" customHeight="1" x14ac:dyDescent="0.2"/>
    <row r="5513" ht="12.75" customHeight="1" x14ac:dyDescent="0.2"/>
    <row r="5514" ht="12.75" customHeight="1" x14ac:dyDescent="0.2"/>
    <row r="5515" ht="12.75" customHeight="1" x14ac:dyDescent="0.2"/>
    <row r="5516" ht="12.75" customHeight="1" x14ac:dyDescent="0.2"/>
    <row r="5517" ht="12.75" customHeight="1" x14ac:dyDescent="0.2"/>
    <row r="5518" ht="12.75" customHeight="1" x14ac:dyDescent="0.2"/>
    <row r="5519" ht="12.75" customHeight="1" x14ac:dyDescent="0.2"/>
    <row r="5520" ht="12.75" customHeight="1" x14ac:dyDescent="0.2"/>
    <row r="5521" ht="12.75" customHeight="1" x14ac:dyDescent="0.2"/>
    <row r="5522" ht="12.75" customHeight="1" x14ac:dyDescent="0.2"/>
    <row r="5523" ht="12.75" customHeight="1" x14ac:dyDescent="0.2"/>
    <row r="5524" ht="12.75" customHeight="1" x14ac:dyDescent="0.2"/>
    <row r="5525" ht="12.75" customHeight="1" x14ac:dyDescent="0.2"/>
    <row r="5526" ht="12.75" customHeight="1" x14ac:dyDescent="0.2"/>
    <row r="5527" ht="12.75" customHeight="1" x14ac:dyDescent="0.2"/>
    <row r="5528" ht="12.75" customHeight="1" x14ac:dyDescent="0.2"/>
    <row r="5529" ht="12.75" customHeight="1" x14ac:dyDescent="0.2"/>
    <row r="5530" ht="12.75" customHeight="1" x14ac:dyDescent="0.2"/>
    <row r="5531" ht="12.75" customHeight="1" x14ac:dyDescent="0.2"/>
    <row r="5532" ht="12.75" customHeight="1" x14ac:dyDescent="0.2"/>
    <row r="5533" ht="12.75" customHeight="1" x14ac:dyDescent="0.2"/>
    <row r="5534" ht="12.75" customHeight="1" x14ac:dyDescent="0.2"/>
    <row r="5535" ht="12.75" customHeight="1" x14ac:dyDescent="0.2"/>
    <row r="5536" ht="12.75" customHeight="1" x14ac:dyDescent="0.2"/>
    <row r="5537" ht="12.75" customHeight="1" x14ac:dyDescent="0.2"/>
    <row r="5538" ht="12.75" customHeight="1" x14ac:dyDescent="0.2"/>
    <row r="5539" ht="12.75" customHeight="1" x14ac:dyDescent="0.2"/>
    <row r="5540" ht="12.75" customHeight="1" x14ac:dyDescent="0.2"/>
    <row r="5541" ht="12.75" customHeight="1" x14ac:dyDescent="0.2"/>
    <row r="5542" ht="12.75" customHeight="1" x14ac:dyDescent="0.2"/>
    <row r="5543" ht="12.75" customHeight="1" x14ac:dyDescent="0.2"/>
    <row r="5544" ht="12.75" customHeight="1" x14ac:dyDescent="0.2"/>
    <row r="5545" ht="12.75" customHeight="1" x14ac:dyDescent="0.2"/>
    <row r="5546" ht="12.75" customHeight="1" x14ac:dyDescent="0.2"/>
    <row r="5547" ht="12.75" customHeight="1" x14ac:dyDescent="0.2"/>
    <row r="5548" ht="12.75" customHeight="1" x14ac:dyDescent="0.2"/>
    <row r="5549" ht="12.75" customHeight="1" x14ac:dyDescent="0.2"/>
    <row r="5550" ht="12.75" customHeight="1" x14ac:dyDescent="0.2"/>
    <row r="5551" ht="12.75" customHeight="1" x14ac:dyDescent="0.2"/>
    <row r="5552" ht="12.75" customHeight="1" x14ac:dyDescent="0.2"/>
    <row r="5553" ht="12.75" customHeight="1" x14ac:dyDescent="0.2"/>
    <row r="5554" ht="12.75" customHeight="1" x14ac:dyDescent="0.2"/>
    <row r="5555" ht="12.75" customHeight="1" x14ac:dyDescent="0.2"/>
    <row r="5556" ht="12.75" customHeight="1" x14ac:dyDescent="0.2"/>
    <row r="5557" ht="12.75" customHeight="1" x14ac:dyDescent="0.2"/>
    <row r="5558" ht="12.75" customHeight="1" x14ac:dyDescent="0.2"/>
    <row r="5559" ht="12.75" customHeight="1" x14ac:dyDescent="0.2"/>
    <row r="5560" ht="12.75" customHeight="1" x14ac:dyDescent="0.2"/>
    <row r="5561" ht="12.75" customHeight="1" x14ac:dyDescent="0.2"/>
    <row r="5562" ht="12.75" customHeight="1" x14ac:dyDescent="0.2"/>
    <row r="5563" ht="12.75" customHeight="1" x14ac:dyDescent="0.2"/>
    <row r="5564" ht="12.75" customHeight="1" x14ac:dyDescent="0.2"/>
    <row r="5565" ht="12.75" customHeight="1" x14ac:dyDescent="0.2"/>
    <row r="5566" ht="12.75" customHeight="1" x14ac:dyDescent="0.2"/>
    <row r="5567" ht="12.75" customHeight="1" x14ac:dyDescent="0.2"/>
    <row r="5568" ht="12.75" customHeight="1" x14ac:dyDescent="0.2"/>
    <row r="5569" ht="12.75" customHeight="1" x14ac:dyDescent="0.2"/>
    <row r="5570" ht="12.75" customHeight="1" x14ac:dyDescent="0.2"/>
    <row r="5571" ht="12.75" customHeight="1" x14ac:dyDescent="0.2"/>
    <row r="5572" ht="12.75" customHeight="1" x14ac:dyDescent="0.2"/>
    <row r="5573" ht="12.75" customHeight="1" x14ac:dyDescent="0.2"/>
    <row r="5574" ht="12.75" customHeight="1" x14ac:dyDescent="0.2"/>
    <row r="5575" ht="12.75" customHeight="1" x14ac:dyDescent="0.2"/>
    <row r="5576" ht="12.75" customHeight="1" x14ac:dyDescent="0.2"/>
    <row r="5577" ht="12.75" customHeight="1" x14ac:dyDescent="0.2"/>
    <row r="5578" ht="12.75" customHeight="1" x14ac:dyDescent="0.2"/>
    <row r="5579" ht="12.75" customHeight="1" x14ac:dyDescent="0.2"/>
    <row r="5580" ht="12.75" customHeight="1" x14ac:dyDescent="0.2"/>
    <row r="5581" ht="12.75" customHeight="1" x14ac:dyDescent="0.2"/>
    <row r="5582" ht="12.75" customHeight="1" x14ac:dyDescent="0.2"/>
    <row r="5583" ht="12.75" customHeight="1" x14ac:dyDescent="0.2"/>
    <row r="5584" ht="12.75" customHeight="1" x14ac:dyDescent="0.2"/>
    <row r="5585" ht="12.75" customHeight="1" x14ac:dyDescent="0.2"/>
    <row r="5586" ht="12.75" customHeight="1" x14ac:dyDescent="0.2"/>
    <row r="5587" ht="12.75" customHeight="1" x14ac:dyDescent="0.2"/>
    <row r="5588" ht="12.75" customHeight="1" x14ac:dyDescent="0.2"/>
    <row r="5589" ht="12.75" customHeight="1" x14ac:dyDescent="0.2"/>
    <row r="5590" ht="12.75" customHeight="1" x14ac:dyDescent="0.2"/>
    <row r="5591" ht="12.75" customHeight="1" x14ac:dyDescent="0.2"/>
    <row r="5592" ht="12.75" customHeight="1" x14ac:dyDescent="0.2"/>
    <row r="5593" ht="12.75" customHeight="1" x14ac:dyDescent="0.2"/>
    <row r="5594" ht="12.75" customHeight="1" x14ac:dyDescent="0.2"/>
    <row r="5595" ht="12.75" customHeight="1" x14ac:dyDescent="0.2"/>
    <row r="5596" ht="12.75" customHeight="1" x14ac:dyDescent="0.2"/>
    <row r="5597" ht="12.75" customHeight="1" x14ac:dyDescent="0.2"/>
    <row r="5598" ht="12.75" customHeight="1" x14ac:dyDescent="0.2"/>
    <row r="5599" ht="12.75" customHeight="1" x14ac:dyDescent="0.2"/>
    <row r="5600" ht="12.75" customHeight="1" x14ac:dyDescent="0.2"/>
    <row r="5601" ht="12.75" customHeight="1" x14ac:dyDescent="0.2"/>
    <row r="5602" ht="12.75" customHeight="1" x14ac:dyDescent="0.2"/>
    <row r="5603" ht="12.75" customHeight="1" x14ac:dyDescent="0.2"/>
    <row r="5604" ht="12.75" customHeight="1" x14ac:dyDescent="0.2"/>
    <row r="5605" ht="12.75" customHeight="1" x14ac:dyDescent="0.2"/>
    <row r="5606" ht="12.75" customHeight="1" x14ac:dyDescent="0.2"/>
    <row r="5607" ht="12.75" customHeight="1" x14ac:dyDescent="0.2"/>
    <row r="5608" ht="12.75" customHeight="1" x14ac:dyDescent="0.2"/>
    <row r="5609" ht="12.75" customHeight="1" x14ac:dyDescent="0.2"/>
    <row r="5610" ht="12.75" customHeight="1" x14ac:dyDescent="0.2"/>
    <row r="5611" ht="12.75" customHeight="1" x14ac:dyDescent="0.2"/>
    <row r="5612" ht="12.75" customHeight="1" x14ac:dyDescent="0.2"/>
    <row r="5613" ht="12.75" customHeight="1" x14ac:dyDescent="0.2"/>
    <row r="5614" ht="12.75" customHeight="1" x14ac:dyDescent="0.2"/>
    <row r="5615" ht="12.75" customHeight="1" x14ac:dyDescent="0.2"/>
    <row r="5616" ht="12.75" customHeight="1" x14ac:dyDescent="0.2"/>
    <row r="5617" ht="12.75" customHeight="1" x14ac:dyDescent="0.2"/>
    <row r="5618" ht="12.75" customHeight="1" x14ac:dyDescent="0.2"/>
    <row r="5619" ht="12.75" customHeight="1" x14ac:dyDescent="0.2"/>
    <row r="5620" ht="12.75" customHeight="1" x14ac:dyDescent="0.2"/>
    <row r="5621" ht="12.75" customHeight="1" x14ac:dyDescent="0.2"/>
    <row r="5622" ht="12.75" customHeight="1" x14ac:dyDescent="0.2"/>
    <row r="5623" ht="12.75" customHeight="1" x14ac:dyDescent="0.2"/>
    <row r="5624" ht="12.75" customHeight="1" x14ac:dyDescent="0.2"/>
    <row r="5625" ht="12.75" customHeight="1" x14ac:dyDescent="0.2"/>
    <row r="5626" ht="12.75" customHeight="1" x14ac:dyDescent="0.2"/>
    <row r="5627" ht="12.75" customHeight="1" x14ac:dyDescent="0.2"/>
    <row r="5628" ht="12.75" customHeight="1" x14ac:dyDescent="0.2"/>
    <row r="5629" ht="12.75" customHeight="1" x14ac:dyDescent="0.2"/>
    <row r="5630" ht="12.75" customHeight="1" x14ac:dyDescent="0.2"/>
    <row r="5631" ht="12.75" customHeight="1" x14ac:dyDescent="0.2"/>
    <row r="5632" ht="12.75" customHeight="1" x14ac:dyDescent="0.2"/>
    <row r="5633" ht="12.75" customHeight="1" x14ac:dyDescent="0.2"/>
    <row r="5634" ht="12.75" customHeight="1" x14ac:dyDescent="0.2"/>
    <row r="5635" ht="12.75" customHeight="1" x14ac:dyDescent="0.2"/>
    <row r="5636" ht="12.75" customHeight="1" x14ac:dyDescent="0.2"/>
    <row r="5637" ht="12.75" customHeight="1" x14ac:dyDescent="0.2"/>
    <row r="5638" ht="12.75" customHeight="1" x14ac:dyDescent="0.2"/>
    <row r="5639" ht="12.75" customHeight="1" x14ac:dyDescent="0.2"/>
    <row r="5640" ht="12.75" customHeight="1" x14ac:dyDescent="0.2"/>
    <row r="5641" ht="12.75" customHeight="1" x14ac:dyDescent="0.2"/>
    <row r="5642" ht="12.75" customHeight="1" x14ac:dyDescent="0.2"/>
    <row r="5643" ht="12.75" customHeight="1" x14ac:dyDescent="0.2"/>
    <row r="5644" ht="12.75" customHeight="1" x14ac:dyDescent="0.2"/>
    <row r="5645" ht="12.75" customHeight="1" x14ac:dyDescent="0.2"/>
    <row r="5646" ht="12.75" customHeight="1" x14ac:dyDescent="0.2"/>
    <row r="5647" ht="12.75" customHeight="1" x14ac:dyDescent="0.2"/>
    <row r="5648" ht="12.75" customHeight="1" x14ac:dyDescent="0.2"/>
    <row r="5649" ht="12.75" customHeight="1" x14ac:dyDescent="0.2"/>
    <row r="5650" ht="12.75" customHeight="1" x14ac:dyDescent="0.2"/>
    <row r="5651" ht="12.75" customHeight="1" x14ac:dyDescent="0.2"/>
    <row r="5652" ht="12.75" customHeight="1" x14ac:dyDescent="0.2"/>
    <row r="5653" ht="12.75" customHeight="1" x14ac:dyDescent="0.2"/>
    <row r="5654" ht="12.75" customHeight="1" x14ac:dyDescent="0.2"/>
    <row r="5655" ht="12.75" customHeight="1" x14ac:dyDescent="0.2"/>
    <row r="5656" ht="12.75" customHeight="1" x14ac:dyDescent="0.2"/>
    <row r="5657" ht="12.75" customHeight="1" x14ac:dyDescent="0.2"/>
    <row r="5658" ht="12.75" customHeight="1" x14ac:dyDescent="0.2"/>
    <row r="5659" ht="12.75" customHeight="1" x14ac:dyDescent="0.2"/>
    <row r="5660" ht="12.75" customHeight="1" x14ac:dyDescent="0.2"/>
    <row r="5661" ht="12.75" customHeight="1" x14ac:dyDescent="0.2"/>
    <row r="5662" ht="12.75" customHeight="1" x14ac:dyDescent="0.2"/>
    <row r="5663" ht="12.75" customHeight="1" x14ac:dyDescent="0.2"/>
    <row r="5664" ht="12.75" customHeight="1" x14ac:dyDescent="0.2"/>
    <row r="5665" ht="12.75" customHeight="1" x14ac:dyDescent="0.2"/>
    <row r="5666" ht="12.75" customHeight="1" x14ac:dyDescent="0.2"/>
    <row r="5667" ht="12.75" customHeight="1" x14ac:dyDescent="0.2"/>
    <row r="5668" ht="12.75" customHeight="1" x14ac:dyDescent="0.2"/>
    <row r="5669" ht="12.75" customHeight="1" x14ac:dyDescent="0.2"/>
    <row r="5670" ht="12.75" customHeight="1" x14ac:dyDescent="0.2"/>
    <row r="5671" ht="12.75" customHeight="1" x14ac:dyDescent="0.2"/>
    <row r="5672" ht="12.75" customHeight="1" x14ac:dyDescent="0.2"/>
    <row r="5673" ht="12.75" customHeight="1" x14ac:dyDescent="0.2"/>
    <row r="5674" ht="12.75" customHeight="1" x14ac:dyDescent="0.2"/>
    <row r="5675" ht="12.75" customHeight="1" x14ac:dyDescent="0.2"/>
    <row r="5676" ht="12.75" customHeight="1" x14ac:dyDescent="0.2"/>
    <row r="5677" ht="12.75" customHeight="1" x14ac:dyDescent="0.2"/>
    <row r="5678" ht="12.75" customHeight="1" x14ac:dyDescent="0.2"/>
    <row r="5679" ht="12.75" customHeight="1" x14ac:dyDescent="0.2"/>
    <row r="5680" ht="12.75" customHeight="1" x14ac:dyDescent="0.2"/>
    <row r="5681" ht="12.75" customHeight="1" x14ac:dyDescent="0.2"/>
    <row r="5682" ht="12.75" customHeight="1" x14ac:dyDescent="0.2"/>
    <row r="5683" ht="12.75" customHeight="1" x14ac:dyDescent="0.2"/>
    <row r="5684" ht="12.75" customHeight="1" x14ac:dyDescent="0.2"/>
    <row r="5685" ht="12.75" customHeight="1" x14ac:dyDescent="0.2"/>
    <row r="5686" ht="12.75" customHeight="1" x14ac:dyDescent="0.2"/>
    <row r="5687" ht="12.75" customHeight="1" x14ac:dyDescent="0.2"/>
    <row r="5688" ht="12.75" customHeight="1" x14ac:dyDescent="0.2"/>
    <row r="5689" ht="12.75" customHeight="1" x14ac:dyDescent="0.2"/>
    <row r="5690" ht="12.75" customHeight="1" x14ac:dyDescent="0.2"/>
    <row r="5691" ht="12.75" customHeight="1" x14ac:dyDescent="0.2"/>
    <row r="5692" ht="12.75" customHeight="1" x14ac:dyDescent="0.2"/>
    <row r="5693" ht="12.75" customHeight="1" x14ac:dyDescent="0.2"/>
    <row r="5694" ht="12.75" customHeight="1" x14ac:dyDescent="0.2"/>
    <row r="5695" ht="12.75" customHeight="1" x14ac:dyDescent="0.2"/>
    <row r="5696" ht="12.75" customHeight="1" x14ac:dyDescent="0.2"/>
    <row r="5697" ht="12.75" customHeight="1" x14ac:dyDescent="0.2"/>
    <row r="5698" ht="12.75" customHeight="1" x14ac:dyDescent="0.2"/>
    <row r="5699" ht="12.75" customHeight="1" x14ac:dyDescent="0.2"/>
    <row r="5700" ht="12.75" customHeight="1" x14ac:dyDescent="0.2"/>
    <row r="5701" ht="12.75" customHeight="1" x14ac:dyDescent="0.2"/>
    <row r="5702" ht="12.75" customHeight="1" x14ac:dyDescent="0.2"/>
    <row r="5703" ht="12.75" customHeight="1" x14ac:dyDescent="0.2"/>
    <row r="5704" ht="12.75" customHeight="1" x14ac:dyDescent="0.2"/>
    <row r="5705" ht="12.75" customHeight="1" x14ac:dyDescent="0.2"/>
    <row r="5706" ht="12.75" customHeight="1" x14ac:dyDescent="0.2"/>
    <row r="5707" ht="12.75" customHeight="1" x14ac:dyDescent="0.2"/>
    <row r="5708" ht="12.75" customHeight="1" x14ac:dyDescent="0.2"/>
    <row r="5709" ht="12.75" customHeight="1" x14ac:dyDescent="0.2"/>
    <row r="5710" ht="12.75" customHeight="1" x14ac:dyDescent="0.2"/>
    <row r="5711" ht="12.75" customHeight="1" x14ac:dyDescent="0.2"/>
    <row r="5712" ht="12.75" customHeight="1" x14ac:dyDescent="0.2"/>
    <row r="5713" ht="12.75" customHeight="1" x14ac:dyDescent="0.2"/>
    <row r="5714" ht="12.75" customHeight="1" x14ac:dyDescent="0.2"/>
    <row r="5715" ht="12.75" customHeight="1" x14ac:dyDescent="0.2"/>
    <row r="5716" ht="12.75" customHeight="1" x14ac:dyDescent="0.2"/>
    <row r="5717" ht="12.75" customHeight="1" x14ac:dyDescent="0.2"/>
    <row r="5718" ht="12.75" customHeight="1" x14ac:dyDescent="0.2"/>
    <row r="5719" ht="12.75" customHeight="1" x14ac:dyDescent="0.2"/>
    <row r="5720" ht="12.75" customHeight="1" x14ac:dyDescent="0.2"/>
    <row r="5721" ht="12.75" customHeight="1" x14ac:dyDescent="0.2"/>
    <row r="5722" ht="12.75" customHeight="1" x14ac:dyDescent="0.2"/>
    <row r="5723" ht="12.75" customHeight="1" x14ac:dyDescent="0.2"/>
    <row r="5724" ht="12.75" customHeight="1" x14ac:dyDescent="0.2"/>
    <row r="5725" ht="12.75" customHeight="1" x14ac:dyDescent="0.2"/>
    <row r="5726" ht="12.75" customHeight="1" x14ac:dyDescent="0.2"/>
    <row r="5727" ht="12.75" customHeight="1" x14ac:dyDescent="0.2"/>
    <row r="5728" ht="12.75" customHeight="1" x14ac:dyDescent="0.2"/>
    <row r="5729" ht="12.75" customHeight="1" x14ac:dyDescent="0.2"/>
    <row r="5730" ht="12.75" customHeight="1" x14ac:dyDescent="0.2"/>
    <row r="5731" ht="12.75" customHeight="1" x14ac:dyDescent="0.2"/>
    <row r="5732" ht="12.75" customHeight="1" x14ac:dyDescent="0.2"/>
    <row r="5733" ht="12.75" customHeight="1" x14ac:dyDescent="0.2"/>
    <row r="5734" ht="12.75" customHeight="1" x14ac:dyDescent="0.2"/>
    <row r="5735" ht="12.75" customHeight="1" x14ac:dyDescent="0.2"/>
    <row r="5736" ht="12.75" customHeight="1" x14ac:dyDescent="0.2"/>
    <row r="5737" ht="12.75" customHeight="1" x14ac:dyDescent="0.2"/>
    <row r="5738" ht="12.75" customHeight="1" x14ac:dyDescent="0.2"/>
    <row r="5739" ht="12.75" customHeight="1" x14ac:dyDescent="0.2"/>
    <row r="5740" ht="12.75" customHeight="1" x14ac:dyDescent="0.2"/>
    <row r="5741" ht="12.75" customHeight="1" x14ac:dyDescent="0.2"/>
    <row r="5742" ht="12.75" customHeight="1" x14ac:dyDescent="0.2"/>
    <row r="5743" ht="12.75" customHeight="1" x14ac:dyDescent="0.2"/>
    <row r="5744" ht="12.75" customHeight="1" x14ac:dyDescent="0.2"/>
    <row r="5745" ht="12.75" customHeight="1" x14ac:dyDescent="0.2"/>
    <row r="5746" ht="12.75" customHeight="1" x14ac:dyDescent="0.2"/>
    <row r="5747" ht="12.75" customHeight="1" x14ac:dyDescent="0.2"/>
    <row r="5748" ht="12.75" customHeight="1" x14ac:dyDescent="0.2"/>
    <row r="5749" ht="12.75" customHeight="1" x14ac:dyDescent="0.2"/>
    <row r="5750" ht="12.75" customHeight="1" x14ac:dyDescent="0.2"/>
    <row r="5751" ht="12.75" customHeight="1" x14ac:dyDescent="0.2"/>
    <row r="5752" ht="12.75" customHeight="1" x14ac:dyDescent="0.2"/>
    <row r="5753" ht="12.75" customHeight="1" x14ac:dyDescent="0.2"/>
    <row r="5754" ht="12.75" customHeight="1" x14ac:dyDescent="0.2"/>
    <row r="5755" ht="12.75" customHeight="1" x14ac:dyDescent="0.2"/>
    <row r="5756" ht="12.75" customHeight="1" x14ac:dyDescent="0.2"/>
    <row r="5757" ht="12.75" customHeight="1" x14ac:dyDescent="0.2"/>
    <row r="5758" ht="12.75" customHeight="1" x14ac:dyDescent="0.2"/>
    <row r="5759" ht="12.75" customHeight="1" x14ac:dyDescent="0.2"/>
    <row r="5760" ht="12.75" customHeight="1" x14ac:dyDescent="0.2"/>
    <row r="5761" ht="12.75" customHeight="1" x14ac:dyDescent="0.2"/>
    <row r="5762" ht="12.75" customHeight="1" x14ac:dyDescent="0.2"/>
    <row r="5763" ht="12.75" customHeight="1" x14ac:dyDescent="0.2"/>
    <row r="5764" ht="12.75" customHeight="1" x14ac:dyDescent="0.2"/>
    <row r="5765" ht="12.75" customHeight="1" x14ac:dyDescent="0.2"/>
    <row r="5766" ht="12.75" customHeight="1" x14ac:dyDescent="0.2"/>
    <row r="5767" ht="12.75" customHeight="1" x14ac:dyDescent="0.2"/>
    <row r="5768" ht="12.75" customHeight="1" x14ac:dyDescent="0.2"/>
    <row r="5769" ht="12.75" customHeight="1" x14ac:dyDescent="0.2"/>
    <row r="5770" ht="12.75" customHeight="1" x14ac:dyDescent="0.2"/>
    <row r="5771" ht="12.75" customHeight="1" x14ac:dyDescent="0.2"/>
    <row r="5772" ht="12.75" customHeight="1" x14ac:dyDescent="0.2"/>
    <row r="5773" ht="12.75" customHeight="1" x14ac:dyDescent="0.2"/>
    <row r="5774" ht="12.75" customHeight="1" x14ac:dyDescent="0.2"/>
    <row r="5775" ht="12.75" customHeight="1" x14ac:dyDescent="0.2"/>
    <row r="5776" ht="12.75" customHeight="1" x14ac:dyDescent="0.2"/>
    <row r="5777" ht="12.75" customHeight="1" x14ac:dyDescent="0.2"/>
    <row r="5778" ht="12.75" customHeight="1" x14ac:dyDescent="0.2"/>
    <row r="5779" ht="12.75" customHeight="1" x14ac:dyDescent="0.2"/>
    <row r="5780" ht="12.75" customHeight="1" x14ac:dyDescent="0.2"/>
    <row r="5781" ht="12.75" customHeight="1" x14ac:dyDescent="0.2"/>
    <row r="5782" ht="12.75" customHeight="1" x14ac:dyDescent="0.2"/>
    <row r="5783" ht="12.75" customHeight="1" x14ac:dyDescent="0.2"/>
    <row r="5784" ht="12.75" customHeight="1" x14ac:dyDescent="0.2"/>
    <row r="5785" ht="12.75" customHeight="1" x14ac:dyDescent="0.2"/>
    <row r="5786" ht="12.75" customHeight="1" x14ac:dyDescent="0.2"/>
    <row r="5787" ht="12.75" customHeight="1" x14ac:dyDescent="0.2"/>
    <row r="5788" ht="12.75" customHeight="1" x14ac:dyDescent="0.2"/>
    <row r="5789" ht="12.75" customHeight="1" x14ac:dyDescent="0.2"/>
    <row r="5790" ht="12.75" customHeight="1" x14ac:dyDescent="0.2"/>
    <row r="5791" ht="12.75" customHeight="1" x14ac:dyDescent="0.2"/>
    <row r="5792" ht="12.75" customHeight="1" x14ac:dyDescent="0.2"/>
    <row r="5793" ht="12.75" customHeight="1" x14ac:dyDescent="0.2"/>
    <row r="5794" ht="12.75" customHeight="1" x14ac:dyDescent="0.2"/>
    <row r="5795" ht="12.75" customHeight="1" x14ac:dyDescent="0.2"/>
    <row r="5796" ht="12.75" customHeight="1" x14ac:dyDescent="0.2"/>
    <row r="5797" ht="12.75" customHeight="1" x14ac:dyDescent="0.2"/>
    <row r="5798" ht="12.75" customHeight="1" x14ac:dyDescent="0.2"/>
    <row r="5799" ht="12.75" customHeight="1" x14ac:dyDescent="0.2"/>
    <row r="5800" ht="12.75" customHeight="1" x14ac:dyDescent="0.2"/>
    <row r="5801" ht="12.75" customHeight="1" x14ac:dyDescent="0.2"/>
    <row r="5802" ht="12.75" customHeight="1" x14ac:dyDescent="0.2"/>
    <row r="5803" ht="12.75" customHeight="1" x14ac:dyDescent="0.2"/>
    <row r="5804" ht="12.75" customHeight="1" x14ac:dyDescent="0.2"/>
    <row r="5805" ht="12.75" customHeight="1" x14ac:dyDescent="0.2"/>
    <row r="5806" ht="12.75" customHeight="1" x14ac:dyDescent="0.2"/>
    <row r="5807" ht="12.75" customHeight="1" x14ac:dyDescent="0.2"/>
    <row r="5808" ht="12.75" customHeight="1" x14ac:dyDescent="0.2"/>
    <row r="5809" ht="12.75" customHeight="1" x14ac:dyDescent="0.2"/>
    <row r="5810" ht="12.75" customHeight="1" x14ac:dyDescent="0.2"/>
    <row r="5811" ht="12.75" customHeight="1" x14ac:dyDescent="0.2"/>
    <row r="5812" ht="12.75" customHeight="1" x14ac:dyDescent="0.2"/>
    <row r="5813" ht="12.75" customHeight="1" x14ac:dyDescent="0.2"/>
    <row r="5814" ht="12.75" customHeight="1" x14ac:dyDescent="0.2"/>
    <row r="5815" ht="12.75" customHeight="1" x14ac:dyDescent="0.2"/>
    <row r="5816" ht="12.75" customHeight="1" x14ac:dyDescent="0.2"/>
    <row r="5817" ht="12.75" customHeight="1" x14ac:dyDescent="0.2"/>
    <row r="5818" ht="12.75" customHeight="1" x14ac:dyDescent="0.2"/>
    <row r="5819" ht="12.75" customHeight="1" x14ac:dyDescent="0.2"/>
    <row r="5820" ht="12.75" customHeight="1" x14ac:dyDescent="0.2"/>
    <row r="5821" ht="12.75" customHeight="1" x14ac:dyDescent="0.2"/>
    <row r="5822" ht="12.75" customHeight="1" x14ac:dyDescent="0.2"/>
    <row r="5823" ht="12.75" customHeight="1" x14ac:dyDescent="0.2"/>
    <row r="5824" ht="12.75" customHeight="1" x14ac:dyDescent="0.2"/>
    <row r="5825" ht="12.75" customHeight="1" x14ac:dyDescent="0.2"/>
    <row r="5826" ht="12.75" customHeight="1" x14ac:dyDescent="0.2"/>
    <row r="5827" ht="12.75" customHeight="1" x14ac:dyDescent="0.2"/>
    <row r="5828" ht="12.75" customHeight="1" x14ac:dyDescent="0.2"/>
    <row r="5829" ht="12.75" customHeight="1" x14ac:dyDescent="0.2"/>
    <row r="5830" ht="12.75" customHeight="1" x14ac:dyDescent="0.2"/>
    <row r="5831" ht="12.75" customHeight="1" x14ac:dyDescent="0.2"/>
    <row r="5832" ht="12.75" customHeight="1" x14ac:dyDescent="0.2"/>
    <row r="5833" ht="12.75" customHeight="1" x14ac:dyDescent="0.2"/>
    <row r="5834" ht="12.75" customHeight="1" x14ac:dyDescent="0.2"/>
    <row r="5835" ht="12.75" customHeight="1" x14ac:dyDescent="0.2"/>
    <row r="5836" ht="12.75" customHeight="1" x14ac:dyDescent="0.2"/>
    <row r="5837" ht="12.75" customHeight="1" x14ac:dyDescent="0.2"/>
    <row r="5838" ht="12.75" customHeight="1" x14ac:dyDescent="0.2"/>
    <row r="5839" ht="12.75" customHeight="1" x14ac:dyDescent="0.2"/>
    <row r="5840" ht="12.75" customHeight="1" x14ac:dyDescent="0.2"/>
    <row r="5841" ht="12.75" customHeight="1" x14ac:dyDescent="0.2"/>
    <row r="5842" ht="12.75" customHeight="1" x14ac:dyDescent="0.2"/>
    <row r="5843" ht="12.75" customHeight="1" x14ac:dyDescent="0.2"/>
    <row r="5844" ht="12.75" customHeight="1" x14ac:dyDescent="0.2"/>
    <row r="5845" ht="12.75" customHeight="1" x14ac:dyDescent="0.2"/>
    <row r="5846" ht="12.75" customHeight="1" x14ac:dyDescent="0.2"/>
    <row r="5847" ht="12.75" customHeight="1" x14ac:dyDescent="0.2"/>
    <row r="5848" ht="12.75" customHeight="1" x14ac:dyDescent="0.2"/>
    <row r="5849" ht="12.75" customHeight="1" x14ac:dyDescent="0.2"/>
    <row r="5850" ht="12.75" customHeight="1" x14ac:dyDescent="0.2"/>
    <row r="5851" ht="12.75" customHeight="1" x14ac:dyDescent="0.2"/>
    <row r="5852" ht="12.75" customHeight="1" x14ac:dyDescent="0.2"/>
    <row r="5853" ht="12.75" customHeight="1" x14ac:dyDescent="0.2"/>
    <row r="5854" ht="12.75" customHeight="1" x14ac:dyDescent="0.2"/>
    <row r="5855" ht="12.75" customHeight="1" x14ac:dyDescent="0.2"/>
    <row r="5856" ht="12.75" customHeight="1" x14ac:dyDescent="0.2"/>
    <row r="5857" ht="12.75" customHeight="1" x14ac:dyDescent="0.2"/>
    <row r="5858" ht="12.75" customHeight="1" x14ac:dyDescent="0.2"/>
    <row r="5859" ht="12.75" customHeight="1" x14ac:dyDescent="0.2"/>
    <row r="5860" ht="12.75" customHeight="1" x14ac:dyDescent="0.2"/>
    <row r="5861" ht="12.75" customHeight="1" x14ac:dyDescent="0.2"/>
    <row r="5862" ht="12.75" customHeight="1" x14ac:dyDescent="0.2"/>
    <row r="5863" ht="12.75" customHeight="1" x14ac:dyDescent="0.2"/>
    <row r="5864" ht="12.75" customHeight="1" x14ac:dyDescent="0.2"/>
    <row r="5865" ht="12.75" customHeight="1" x14ac:dyDescent="0.2"/>
    <row r="5866" ht="12.75" customHeight="1" x14ac:dyDescent="0.2"/>
    <row r="5867" ht="12.75" customHeight="1" x14ac:dyDescent="0.2"/>
    <row r="5868" ht="12.75" customHeight="1" x14ac:dyDescent="0.2"/>
    <row r="5869" ht="12.75" customHeight="1" x14ac:dyDescent="0.2"/>
    <row r="5870" ht="12.75" customHeight="1" x14ac:dyDescent="0.2"/>
    <row r="5871" ht="12.75" customHeight="1" x14ac:dyDescent="0.2"/>
    <row r="5872" ht="12.75" customHeight="1" x14ac:dyDescent="0.2"/>
    <row r="5873" ht="12.75" customHeight="1" x14ac:dyDescent="0.2"/>
    <row r="5874" ht="12.75" customHeight="1" x14ac:dyDescent="0.2"/>
    <row r="5875" ht="12.75" customHeight="1" x14ac:dyDescent="0.2"/>
    <row r="5876" ht="12.75" customHeight="1" x14ac:dyDescent="0.2"/>
    <row r="5877" ht="12.75" customHeight="1" x14ac:dyDescent="0.2"/>
    <row r="5878" ht="12.75" customHeight="1" x14ac:dyDescent="0.2"/>
    <row r="5879" ht="12.75" customHeight="1" x14ac:dyDescent="0.2"/>
    <row r="5880" ht="12.75" customHeight="1" x14ac:dyDescent="0.2"/>
    <row r="5881" ht="12.75" customHeight="1" x14ac:dyDescent="0.2"/>
    <row r="5882" ht="12.75" customHeight="1" x14ac:dyDescent="0.2"/>
    <row r="5883" ht="12.75" customHeight="1" x14ac:dyDescent="0.2"/>
    <row r="5884" ht="12.75" customHeight="1" x14ac:dyDescent="0.2"/>
    <row r="5885" ht="12.75" customHeight="1" x14ac:dyDescent="0.2"/>
    <row r="5886" ht="12.75" customHeight="1" x14ac:dyDescent="0.2"/>
    <row r="5887" ht="12.75" customHeight="1" x14ac:dyDescent="0.2"/>
    <row r="5888" ht="12.75" customHeight="1" x14ac:dyDescent="0.2"/>
    <row r="5889" ht="12.75" customHeight="1" x14ac:dyDescent="0.2"/>
    <row r="5890" ht="12.75" customHeight="1" x14ac:dyDescent="0.2"/>
    <row r="5891" ht="12.75" customHeight="1" x14ac:dyDescent="0.2"/>
    <row r="5892" ht="12.75" customHeight="1" x14ac:dyDescent="0.2"/>
    <row r="5893" ht="12.75" customHeight="1" x14ac:dyDescent="0.2"/>
    <row r="5894" ht="12.75" customHeight="1" x14ac:dyDescent="0.2"/>
    <row r="5895" ht="12.75" customHeight="1" x14ac:dyDescent="0.2"/>
    <row r="5896" ht="12.75" customHeight="1" x14ac:dyDescent="0.2"/>
    <row r="5897" ht="12.75" customHeight="1" x14ac:dyDescent="0.2"/>
    <row r="5898" ht="12.75" customHeight="1" x14ac:dyDescent="0.2"/>
    <row r="5899" ht="12.75" customHeight="1" x14ac:dyDescent="0.2"/>
    <row r="5900" ht="12.75" customHeight="1" x14ac:dyDescent="0.2"/>
    <row r="5901" ht="12.75" customHeight="1" x14ac:dyDescent="0.2"/>
    <row r="5902" ht="12.75" customHeight="1" x14ac:dyDescent="0.2"/>
    <row r="5903" ht="12.75" customHeight="1" x14ac:dyDescent="0.2"/>
    <row r="5904" ht="12.75" customHeight="1" x14ac:dyDescent="0.2"/>
    <row r="5905" ht="12.75" customHeight="1" x14ac:dyDescent="0.2"/>
    <row r="5906" ht="12.75" customHeight="1" x14ac:dyDescent="0.2"/>
    <row r="5907" ht="12.75" customHeight="1" x14ac:dyDescent="0.2"/>
    <row r="5908" ht="12.75" customHeight="1" x14ac:dyDescent="0.2"/>
    <row r="5909" ht="12.75" customHeight="1" x14ac:dyDescent="0.2"/>
    <row r="5910" ht="12.75" customHeight="1" x14ac:dyDescent="0.2"/>
    <row r="5911" ht="12.75" customHeight="1" x14ac:dyDescent="0.2"/>
    <row r="5912" ht="12.75" customHeight="1" x14ac:dyDescent="0.2"/>
    <row r="5913" ht="12.75" customHeight="1" x14ac:dyDescent="0.2"/>
    <row r="5914" ht="12.75" customHeight="1" x14ac:dyDescent="0.2"/>
    <row r="5915" ht="12.75" customHeight="1" x14ac:dyDescent="0.2"/>
    <row r="5916" ht="12.75" customHeight="1" x14ac:dyDescent="0.2"/>
    <row r="5917" ht="12.75" customHeight="1" x14ac:dyDescent="0.2"/>
    <row r="5918" ht="12.75" customHeight="1" x14ac:dyDescent="0.2"/>
    <row r="5919" ht="12.75" customHeight="1" x14ac:dyDescent="0.2"/>
    <row r="5920" ht="12.75" customHeight="1" x14ac:dyDescent="0.2"/>
    <row r="5921" ht="12.75" customHeight="1" x14ac:dyDescent="0.2"/>
    <row r="5922" ht="12.75" customHeight="1" x14ac:dyDescent="0.2"/>
    <row r="5923" ht="12.75" customHeight="1" x14ac:dyDescent="0.2"/>
    <row r="5924" ht="12.75" customHeight="1" x14ac:dyDescent="0.2"/>
    <row r="5925" ht="12.75" customHeight="1" x14ac:dyDescent="0.2"/>
    <row r="5926" ht="12.75" customHeight="1" x14ac:dyDescent="0.2"/>
    <row r="5927" ht="12.75" customHeight="1" x14ac:dyDescent="0.2"/>
    <row r="5928" ht="12.75" customHeight="1" x14ac:dyDescent="0.2"/>
    <row r="5929" ht="12.75" customHeight="1" x14ac:dyDescent="0.2"/>
    <row r="5930" ht="12.75" customHeight="1" x14ac:dyDescent="0.2"/>
    <row r="5931" ht="12.75" customHeight="1" x14ac:dyDescent="0.2"/>
    <row r="5932" ht="12.75" customHeight="1" x14ac:dyDescent="0.2"/>
    <row r="5933" ht="12.75" customHeight="1" x14ac:dyDescent="0.2"/>
    <row r="5934" ht="12.75" customHeight="1" x14ac:dyDescent="0.2"/>
    <row r="5935" ht="12.75" customHeight="1" x14ac:dyDescent="0.2"/>
    <row r="5936" ht="12.75" customHeight="1" x14ac:dyDescent="0.2"/>
    <row r="5937" ht="12.75" customHeight="1" x14ac:dyDescent="0.2"/>
    <row r="5938" ht="12.75" customHeight="1" x14ac:dyDescent="0.2"/>
    <row r="5939" ht="12.75" customHeight="1" x14ac:dyDescent="0.2"/>
    <row r="5940" ht="12.75" customHeight="1" x14ac:dyDescent="0.2"/>
    <row r="5941" ht="12.75" customHeight="1" x14ac:dyDescent="0.2"/>
    <row r="5942" ht="12.75" customHeight="1" x14ac:dyDescent="0.2"/>
    <row r="5943" ht="12.75" customHeight="1" x14ac:dyDescent="0.2"/>
    <row r="5944" ht="12.75" customHeight="1" x14ac:dyDescent="0.2"/>
    <row r="5945" ht="12.75" customHeight="1" x14ac:dyDescent="0.2"/>
    <row r="5946" ht="12.75" customHeight="1" x14ac:dyDescent="0.2"/>
    <row r="5947" ht="12.75" customHeight="1" x14ac:dyDescent="0.2"/>
    <row r="5948" ht="12.75" customHeight="1" x14ac:dyDescent="0.2"/>
    <row r="5949" ht="12.75" customHeight="1" x14ac:dyDescent="0.2"/>
    <row r="5950" ht="12.75" customHeight="1" x14ac:dyDescent="0.2"/>
    <row r="5951" ht="12.75" customHeight="1" x14ac:dyDescent="0.2"/>
    <row r="5952" ht="12.75" customHeight="1" x14ac:dyDescent="0.2"/>
    <row r="5953" ht="12.75" customHeight="1" x14ac:dyDescent="0.2"/>
    <row r="5954" ht="12.75" customHeight="1" x14ac:dyDescent="0.2"/>
    <row r="5955" ht="12.75" customHeight="1" x14ac:dyDescent="0.2"/>
    <row r="5956" ht="12.75" customHeight="1" x14ac:dyDescent="0.2"/>
    <row r="5957" ht="12.75" customHeight="1" x14ac:dyDescent="0.2"/>
    <row r="5958" ht="12.75" customHeight="1" x14ac:dyDescent="0.2"/>
    <row r="5959" ht="12.75" customHeight="1" x14ac:dyDescent="0.2"/>
    <row r="5960" ht="12.75" customHeight="1" x14ac:dyDescent="0.2"/>
    <row r="5961" ht="12.75" customHeight="1" x14ac:dyDescent="0.2"/>
    <row r="5962" ht="12.75" customHeight="1" x14ac:dyDescent="0.2"/>
    <row r="5963" ht="12.75" customHeight="1" x14ac:dyDescent="0.2"/>
    <row r="5964" ht="12.75" customHeight="1" x14ac:dyDescent="0.2"/>
    <row r="5965" ht="12.75" customHeight="1" x14ac:dyDescent="0.2"/>
    <row r="5966" ht="12.75" customHeight="1" x14ac:dyDescent="0.2"/>
    <row r="5967" ht="12.75" customHeight="1" x14ac:dyDescent="0.2"/>
    <row r="5968" ht="12.75" customHeight="1" x14ac:dyDescent="0.2"/>
    <row r="5969" ht="12.75" customHeight="1" x14ac:dyDescent="0.2"/>
    <row r="5970" ht="12.75" customHeight="1" x14ac:dyDescent="0.2"/>
    <row r="5971" ht="12.75" customHeight="1" x14ac:dyDescent="0.2"/>
    <row r="5972" ht="12.75" customHeight="1" x14ac:dyDescent="0.2"/>
    <row r="5973" ht="12.75" customHeight="1" x14ac:dyDescent="0.2"/>
    <row r="5974" ht="12.75" customHeight="1" x14ac:dyDescent="0.2"/>
    <row r="5975" ht="12.75" customHeight="1" x14ac:dyDescent="0.2"/>
    <row r="5976" ht="12.75" customHeight="1" x14ac:dyDescent="0.2"/>
    <row r="5977" ht="12.75" customHeight="1" x14ac:dyDescent="0.2"/>
    <row r="5978" ht="12.75" customHeight="1" x14ac:dyDescent="0.2"/>
    <row r="5979" ht="12.75" customHeight="1" x14ac:dyDescent="0.2"/>
    <row r="5980" ht="12.75" customHeight="1" x14ac:dyDescent="0.2"/>
    <row r="5981" ht="12.75" customHeight="1" x14ac:dyDescent="0.2"/>
    <row r="5982" ht="12.75" customHeight="1" x14ac:dyDescent="0.2"/>
    <row r="5983" ht="12.75" customHeight="1" x14ac:dyDescent="0.2"/>
    <row r="5984" ht="12.75" customHeight="1" x14ac:dyDescent="0.2"/>
    <row r="5985" ht="12.75" customHeight="1" x14ac:dyDescent="0.2"/>
    <row r="5986" ht="12.75" customHeight="1" x14ac:dyDescent="0.2"/>
    <row r="5987" ht="12.75" customHeight="1" x14ac:dyDescent="0.2"/>
    <row r="5988" ht="12.75" customHeight="1" x14ac:dyDescent="0.2"/>
    <row r="5989" ht="12.75" customHeight="1" x14ac:dyDescent="0.2"/>
    <row r="5990" ht="12.75" customHeight="1" x14ac:dyDescent="0.2"/>
    <row r="5991" ht="12.75" customHeight="1" x14ac:dyDescent="0.2"/>
    <row r="5992" ht="12.75" customHeight="1" x14ac:dyDescent="0.2"/>
    <row r="5993" ht="12.75" customHeight="1" x14ac:dyDescent="0.2"/>
    <row r="5994" ht="12.75" customHeight="1" x14ac:dyDescent="0.2"/>
    <row r="5995" ht="12.75" customHeight="1" x14ac:dyDescent="0.2"/>
    <row r="5996" ht="12.75" customHeight="1" x14ac:dyDescent="0.2"/>
    <row r="5997" ht="12.75" customHeight="1" x14ac:dyDescent="0.2"/>
    <row r="5998" ht="12.75" customHeight="1" x14ac:dyDescent="0.2"/>
    <row r="5999" ht="12.75" customHeight="1" x14ac:dyDescent="0.2"/>
    <row r="6000" ht="12.75" customHeight="1" x14ac:dyDescent="0.2"/>
    <row r="6001" ht="12.75" customHeight="1" x14ac:dyDescent="0.2"/>
    <row r="6002" ht="12.75" customHeight="1" x14ac:dyDescent="0.2"/>
    <row r="6003" ht="12.75" customHeight="1" x14ac:dyDescent="0.2"/>
    <row r="6004" ht="12.75" customHeight="1" x14ac:dyDescent="0.2"/>
    <row r="6005" ht="12.75" customHeight="1" x14ac:dyDescent="0.2"/>
    <row r="6006" ht="12.75" customHeight="1" x14ac:dyDescent="0.2"/>
    <row r="6007" ht="12.75" customHeight="1" x14ac:dyDescent="0.2"/>
    <row r="6008" ht="12.75" customHeight="1" x14ac:dyDescent="0.2"/>
    <row r="6009" ht="12.75" customHeight="1" x14ac:dyDescent="0.2"/>
    <row r="6010" ht="12.75" customHeight="1" x14ac:dyDescent="0.2"/>
    <row r="6011" ht="12.75" customHeight="1" x14ac:dyDescent="0.2"/>
    <row r="6012" ht="12.75" customHeight="1" x14ac:dyDescent="0.2"/>
    <row r="6013" ht="12.75" customHeight="1" x14ac:dyDescent="0.2"/>
    <row r="6014" ht="12.75" customHeight="1" x14ac:dyDescent="0.2"/>
    <row r="6015" ht="12.75" customHeight="1" x14ac:dyDescent="0.2"/>
    <row r="6016" ht="12.75" customHeight="1" x14ac:dyDescent="0.2"/>
    <row r="6017" ht="12.75" customHeight="1" x14ac:dyDescent="0.2"/>
    <row r="6018" ht="12.75" customHeight="1" x14ac:dyDescent="0.2"/>
    <row r="6019" ht="12.75" customHeight="1" x14ac:dyDescent="0.2"/>
    <row r="6020" ht="12.75" customHeight="1" x14ac:dyDescent="0.2"/>
    <row r="6021" ht="12.75" customHeight="1" x14ac:dyDescent="0.2"/>
    <row r="6022" ht="12.75" customHeight="1" x14ac:dyDescent="0.2"/>
    <row r="6023" ht="12.75" customHeight="1" x14ac:dyDescent="0.2"/>
    <row r="6024" ht="12.75" customHeight="1" x14ac:dyDescent="0.2"/>
    <row r="6025" ht="12.75" customHeight="1" x14ac:dyDescent="0.2"/>
    <row r="6026" ht="12.75" customHeight="1" x14ac:dyDescent="0.2"/>
    <row r="6027" ht="12.75" customHeight="1" x14ac:dyDescent="0.2"/>
    <row r="6028" ht="12.75" customHeight="1" x14ac:dyDescent="0.2"/>
    <row r="6029" ht="12.75" customHeight="1" x14ac:dyDescent="0.2"/>
    <row r="6030" ht="12.75" customHeight="1" x14ac:dyDescent="0.2"/>
    <row r="6031" ht="12.75" customHeight="1" x14ac:dyDescent="0.2"/>
    <row r="6032" ht="12.75" customHeight="1" x14ac:dyDescent="0.2"/>
    <row r="6033" ht="12.75" customHeight="1" x14ac:dyDescent="0.2"/>
    <row r="6034" ht="12.75" customHeight="1" x14ac:dyDescent="0.2"/>
    <row r="6035" ht="12.75" customHeight="1" x14ac:dyDescent="0.2"/>
    <row r="6036" ht="12.75" customHeight="1" x14ac:dyDescent="0.2"/>
    <row r="6037" ht="12.75" customHeight="1" x14ac:dyDescent="0.2"/>
    <row r="6038" ht="12.75" customHeight="1" x14ac:dyDescent="0.2"/>
    <row r="6039" ht="12.75" customHeight="1" x14ac:dyDescent="0.2"/>
    <row r="6040" ht="12.75" customHeight="1" x14ac:dyDescent="0.2"/>
    <row r="6041" ht="12.75" customHeight="1" x14ac:dyDescent="0.2"/>
    <row r="6042" ht="12.75" customHeight="1" x14ac:dyDescent="0.2"/>
    <row r="6043" ht="12.75" customHeight="1" x14ac:dyDescent="0.2"/>
    <row r="6044" ht="12.75" customHeight="1" x14ac:dyDescent="0.2"/>
    <row r="6045" ht="12.75" customHeight="1" x14ac:dyDescent="0.2"/>
    <row r="6046" ht="12.75" customHeight="1" x14ac:dyDescent="0.2"/>
    <row r="6047" ht="12.75" customHeight="1" x14ac:dyDescent="0.2"/>
    <row r="6048" ht="12.75" customHeight="1" x14ac:dyDescent="0.2"/>
    <row r="6049" ht="12.75" customHeight="1" x14ac:dyDescent="0.2"/>
    <row r="6050" ht="12.75" customHeight="1" x14ac:dyDescent="0.2"/>
    <row r="6051" ht="12.75" customHeight="1" x14ac:dyDescent="0.2"/>
    <row r="6052" ht="12.75" customHeight="1" x14ac:dyDescent="0.2"/>
    <row r="6053" ht="12.75" customHeight="1" x14ac:dyDescent="0.2"/>
    <row r="6054" ht="12.75" customHeight="1" x14ac:dyDescent="0.2"/>
    <row r="6055" ht="12.75" customHeight="1" x14ac:dyDescent="0.2"/>
    <row r="6056" ht="12.75" customHeight="1" x14ac:dyDescent="0.2"/>
    <row r="6057" ht="12.75" customHeight="1" x14ac:dyDescent="0.2"/>
    <row r="6058" ht="12.75" customHeight="1" x14ac:dyDescent="0.2"/>
    <row r="6059" ht="12.75" customHeight="1" x14ac:dyDescent="0.2"/>
    <row r="6060" ht="12.75" customHeight="1" x14ac:dyDescent="0.2"/>
    <row r="6061" ht="12.75" customHeight="1" x14ac:dyDescent="0.2"/>
    <row r="6062" ht="12.75" customHeight="1" x14ac:dyDescent="0.2"/>
    <row r="6063" ht="12.75" customHeight="1" x14ac:dyDescent="0.2"/>
    <row r="6064" ht="12.75" customHeight="1" x14ac:dyDescent="0.2"/>
    <row r="6065" ht="12.75" customHeight="1" x14ac:dyDescent="0.2"/>
    <row r="6066" ht="12.75" customHeight="1" x14ac:dyDescent="0.2"/>
    <row r="6067" ht="12.75" customHeight="1" x14ac:dyDescent="0.2"/>
    <row r="6068" ht="12.75" customHeight="1" x14ac:dyDescent="0.2"/>
    <row r="6069" ht="12.75" customHeight="1" x14ac:dyDescent="0.2"/>
    <row r="6070" ht="12.75" customHeight="1" x14ac:dyDescent="0.2"/>
    <row r="6071" ht="12.75" customHeight="1" x14ac:dyDescent="0.2"/>
    <row r="6072" ht="12.75" customHeight="1" x14ac:dyDescent="0.2"/>
    <row r="6073" ht="12.75" customHeight="1" x14ac:dyDescent="0.2"/>
    <row r="6074" ht="12.75" customHeight="1" x14ac:dyDescent="0.2"/>
    <row r="6075" ht="12.75" customHeight="1" x14ac:dyDescent="0.2"/>
    <row r="6076" ht="12.75" customHeight="1" x14ac:dyDescent="0.2"/>
    <row r="6077" ht="12.75" customHeight="1" x14ac:dyDescent="0.2"/>
    <row r="6078" ht="12.75" customHeight="1" x14ac:dyDescent="0.2"/>
    <row r="6079" ht="12.75" customHeight="1" x14ac:dyDescent="0.2"/>
    <row r="6080" ht="12.75" customHeight="1" x14ac:dyDescent="0.2"/>
    <row r="6081" ht="12.75" customHeight="1" x14ac:dyDescent="0.2"/>
    <row r="6082" ht="12.75" customHeight="1" x14ac:dyDescent="0.2"/>
    <row r="6083" ht="12.75" customHeight="1" x14ac:dyDescent="0.2"/>
    <row r="6084" ht="12.75" customHeight="1" x14ac:dyDescent="0.2"/>
    <row r="6085" ht="12.75" customHeight="1" x14ac:dyDescent="0.2"/>
    <row r="6086" ht="12.75" customHeight="1" x14ac:dyDescent="0.2"/>
    <row r="6087" ht="12.75" customHeight="1" x14ac:dyDescent="0.2"/>
    <row r="6088" ht="12.75" customHeight="1" x14ac:dyDescent="0.2"/>
    <row r="6089" ht="12.75" customHeight="1" x14ac:dyDescent="0.2"/>
    <row r="6090" ht="12.75" customHeight="1" x14ac:dyDescent="0.2"/>
    <row r="6091" ht="12.75" customHeight="1" x14ac:dyDescent="0.2"/>
    <row r="6092" ht="12.75" customHeight="1" x14ac:dyDescent="0.2"/>
    <row r="6093" ht="12.75" customHeight="1" x14ac:dyDescent="0.2"/>
    <row r="6094" ht="12.75" customHeight="1" x14ac:dyDescent="0.2"/>
    <row r="6095" ht="12.75" customHeight="1" x14ac:dyDescent="0.2"/>
    <row r="6096" ht="12.75" customHeight="1" x14ac:dyDescent="0.2"/>
    <row r="6097" ht="12.75" customHeight="1" x14ac:dyDescent="0.2"/>
    <row r="6098" ht="12.75" customHeight="1" x14ac:dyDescent="0.2"/>
    <row r="6099" ht="12.75" customHeight="1" x14ac:dyDescent="0.2"/>
    <row r="6100" ht="12.75" customHeight="1" x14ac:dyDescent="0.2"/>
    <row r="6101" ht="12.75" customHeight="1" x14ac:dyDescent="0.2"/>
    <row r="6102" ht="12.75" customHeight="1" x14ac:dyDescent="0.2"/>
    <row r="6103" ht="12.75" customHeight="1" x14ac:dyDescent="0.2"/>
    <row r="6104" ht="12.75" customHeight="1" x14ac:dyDescent="0.2"/>
    <row r="6105" ht="12.75" customHeight="1" x14ac:dyDescent="0.2"/>
    <row r="6106" ht="12.75" customHeight="1" x14ac:dyDescent="0.2"/>
    <row r="6107" ht="12.75" customHeight="1" x14ac:dyDescent="0.2"/>
    <row r="6108" ht="12.75" customHeight="1" x14ac:dyDescent="0.2"/>
    <row r="6109" ht="12.75" customHeight="1" x14ac:dyDescent="0.2"/>
    <row r="6110" ht="12.75" customHeight="1" x14ac:dyDescent="0.2"/>
    <row r="6111" ht="12.75" customHeight="1" x14ac:dyDescent="0.2"/>
    <row r="6112" ht="12.75" customHeight="1" x14ac:dyDescent="0.2"/>
    <row r="6113" ht="12.75" customHeight="1" x14ac:dyDescent="0.2"/>
    <row r="6114" ht="12.75" customHeight="1" x14ac:dyDescent="0.2"/>
    <row r="6115" ht="12.75" customHeight="1" x14ac:dyDescent="0.2"/>
    <row r="6116" ht="12.75" customHeight="1" x14ac:dyDescent="0.2"/>
    <row r="6117" ht="12.75" customHeight="1" x14ac:dyDescent="0.2"/>
    <row r="6118" ht="12.75" customHeight="1" x14ac:dyDescent="0.2"/>
    <row r="6119" ht="12.75" customHeight="1" x14ac:dyDescent="0.2"/>
    <row r="6120" ht="12.75" customHeight="1" x14ac:dyDescent="0.2"/>
    <row r="6121" ht="12.75" customHeight="1" x14ac:dyDescent="0.2"/>
    <row r="6122" ht="12.75" customHeight="1" x14ac:dyDescent="0.2"/>
    <row r="6123" ht="12.75" customHeight="1" x14ac:dyDescent="0.2"/>
    <row r="6124" ht="12.75" customHeight="1" x14ac:dyDescent="0.2"/>
    <row r="6125" ht="12.75" customHeight="1" x14ac:dyDescent="0.2"/>
    <row r="6126" ht="12.75" customHeight="1" x14ac:dyDescent="0.2"/>
    <row r="6127" ht="12.75" customHeight="1" x14ac:dyDescent="0.2"/>
    <row r="6128" ht="12.75" customHeight="1" x14ac:dyDescent="0.2"/>
    <row r="6129" ht="12.75" customHeight="1" x14ac:dyDescent="0.2"/>
    <row r="6130" ht="12.75" customHeight="1" x14ac:dyDescent="0.2"/>
    <row r="6131" ht="12.75" customHeight="1" x14ac:dyDescent="0.2"/>
    <row r="6132" ht="12.75" customHeight="1" x14ac:dyDescent="0.2"/>
    <row r="6133" ht="12.75" customHeight="1" x14ac:dyDescent="0.2"/>
    <row r="6134" ht="12.75" customHeight="1" x14ac:dyDescent="0.2"/>
    <row r="6135" ht="12.75" customHeight="1" x14ac:dyDescent="0.2"/>
    <row r="6136" ht="12.75" customHeight="1" x14ac:dyDescent="0.2"/>
    <row r="6137" ht="12.75" customHeight="1" x14ac:dyDescent="0.2"/>
    <row r="6138" ht="12.75" customHeight="1" x14ac:dyDescent="0.2"/>
    <row r="6139" ht="12.75" customHeight="1" x14ac:dyDescent="0.2"/>
    <row r="6140" ht="12.75" customHeight="1" x14ac:dyDescent="0.2"/>
    <row r="6141" ht="12.75" customHeight="1" x14ac:dyDescent="0.2"/>
    <row r="6142" ht="12.75" customHeight="1" x14ac:dyDescent="0.2"/>
    <row r="6143" ht="12.75" customHeight="1" x14ac:dyDescent="0.2"/>
    <row r="6144" ht="12.75" customHeight="1" x14ac:dyDescent="0.2"/>
    <row r="6145" ht="12.75" customHeight="1" x14ac:dyDescent="0.2"/>
    <row r="6146" ht="12.75" customHeight="1" x14ac:dyDescent="0.2"/>
    <row r="6147" ht="12.75" customHeight="1" x14ac:dyDescent="0.2"/>
    <row r="6148" ht="12.75" customHeight="1" x14ac:dyDescent="0.2"/>
    <row r="6149" ht="12.75" customHeight="1" x14ac:dyDescent="0.2"/>
    <row r="6150" ht="12.75" customHeight="1" x14ac:dyDescent="0.2"/>
    <row r="6151" ht="12.75" customHeight="1" x14ac:dyDescent="0.2"/>
    <row r="6152" ht="12.75" customHeight="1" x14ac:dyDescent="0.2"/>
    <row r="6153" ht="12.75" customHeight="1" x14ac:dyDescent="0.2"/>
    <row r="6154" ht="12.75" customHeight="1" x14ac:dyDescent="0.2"/>
    <row r="6155" ht="12.75" customHeight="1" x14ac:dyDescent="0.2"/>
    <row r="6156" ht="12.75" customHeight="1" x14ac:dyDescent="0.2"/>
    <row r="6157" ht="12.75" customHeight="1" x14ac:dyDescent="0.2"/>
    <row r="6158" ht="12.75" customHeight="1" x14ac:dyDescent="0.2"/>
    <row r="6159" ht="12.75" customHeight="1" x14ac:dyDescent="0.2"/>
    <row r="6160" ht="12.75" customHeight="1" x14ac:dyDescent="0.2"/>
    <row r="6161" ht="12.75" customHeight="1" x14ac:dyDescent="0.2"/>
    <row r="6162" ht="12.75" customHeight="1" x14ac:dyDescent="0.2"/>
    <row r="6163" ht="12.75" customHeight="1" x14ac:dyDescent="0.2"/>
    <row r="6164" ht="12.75" customHeight="1" x14ac:dyDescent="0.2"/>
    <row r="6165" ht="12.75" customHeight="1" x14ac:dyDescent="0.2"/>
    <row r="6166" ht="12.75" customHeight="1" x14ac:dyDescent="0.2"/>
    <row r="6167" ht="12.75" customHeight="1" x14ac:dyDescent="0.2"/>
    <row r="6168" ht="12.75" customHeight="1" x14ac:dyDescent="0.2"/>
    <row r="6169" ht="12.75" customHeight="1" x14ac:dyDescent="0.2"/>
    <row r="6170" ht="12.75" customHeight="1" x14ac:dyDescent="0.2"/>
    <row r="6171" ht="12.75" customHeight="1" x14ac:dyDescent="0.2"/>
    <row r="6172" ht="12.75" customHeight="1" x14ac:dyDescent="0.2"/>
    <row r="6173" ht="12.75" customHeight="1" x14ac:dyDescent="0.2"/>
    <row r="6174" ht="12.75" customHeight="1" x14ac:dyDescent="0.2"/>
    <row r="6175" ht="12.75" customHeight="1" x14ac:dyDescent="0.2"/>
    <row r="6176" ht="12.75" customHeight="1" x14ac:dyDescent="0.2"/>
    <row r="6177" ht="12.75" customHeight="1" x14ac:dyDescent="0.2"/>
    <row r="6178" ht="12.75" customHeight="1" x14ac:dyDescent="0.2"/>
    <row r="6179" ht="12.75" customHeight="1" x14ac:dyDescent="0.2"/>
    <row r="6180" ht="12.75" customHeight="1" x14ac:dyDescent="0.2"/>
    <row r="6181" ht="12.75" customHeight="1" x14ac:dyDescent="0.2"/>
    <row r="6182" ht="12.75" customHeight="1" x14ac:dyDescent="0.2"/>
    <row r="6183" ht="12.75" customHeight="1" x14ac:dyDescent="0.2"/>
    <row r="6184" ht="12.75" customHeight="1" x14ac:dyDescent="0.2"/>
    <row r="6185" ht="12.75" customHeight="1" x14ac:dyDescent="0.2"/>
    <row r="6186" ht="12.75" customHeight="1" x14ac:dyDescent="0.2"/>
    <row r="6187" ht="12.75" customHeight="1" x14ac:dyDescent="0.2"/>
    <row r="6188" ht="12.75" customHeight="1" x14ac:dyDescent="0.2"/>
    <row r="6189" ht="12.75" customHeight="1" x14ac:dyDescent="0.2"/>
    <row r="6190" ht="12.75" customHeight="1" x14ac:dyDescent="0.2"/>
    <row r="6191" ht="12.75" customHeight="1" x14ac:dyDescent="0.2"/>
    <row r="6192" ht="12.75" customHeight="1" x14ac:dyDescent="0.2"/>
    <row r="6193" ht="12.75" customHeight="1" x14ac:dyDescent="0.2"/>
    <row r="6194" ht="12.75" customHeight="1" x14ac:dyDescent="0.2"/>
    <row r="6195" ht="12.75" customHeight="1" x14ac:dyDescent="0.2"/>
    <row r="6196" ht="12.75" customHeight="1" x14ac:dyDescent="0.2"/>
    <row r="6197" ht="12.75" customHeight="1" x14ac:dyDescent="0.2"/>
    <row r="6198" ht="12.75" customHeight="1" x14ac:dyDescent="0.2"/>
    <row r="6199" ht="12.75" customHeight="1" x14ac:dyDescent="0.2"/>
    <row r="6200" ht="12.75" customHeight="1" x14ac:dyDescent="0.2"/>
    <row r="6201" ht="12.75" customHeight="1" x14ac:dyDescent="0.2"/>
    <row r="6202" ht="12.75" customHeight="1" x14ac:dyDescent="0.2"/>
    <row r="6203" ht="12.75" customHeight="1" x14ac:dyDescent="0.2"/>
    <row r="6204" ht="12.75" customHeight="1" x14ac:dyDescent="0.2"/>
    <row r="6205" ht="12.75" customHeight="1" x14ac:dyDescent="0.2"/>
    <row r="6206" ht="12.75" customHeight="1" x14ac:dyDescent="0.2"/>
    <row r="6207" ht="12.75" customHeight="1" x14ac:dyDescent="0.2"/>
    <row r="6208" ht="12.75" customHeight="1" x14ac:dyDescent="0.2"/>
    <row r="6209" ht="12.75" customHeight="1" x14ac:dyDescent="0.2"/>
    <row r="6210" ht="12.75" customHeight="1" x14ac:dyDescent="0.2"/>
    <row r="6211" ht="12.75" customHeight="1" x14ac:dyDescent="0.2"/>
    <row r="6212" ht="12.75" customHeight="1" x14ac:dyDescent="0.2"/>
    <row r="6213" ht="12.75" customHeight="1" x14ac:dyDescent="0.2"/>
    <row r="6214" ht="12.75" customHeight="1" x14ac:dyDescent="0.2"/>
    <row r="6215" ht="12.75" customHeight="1" x14ac:dyDescent="0.2"/>
    <row r="6216" ht="12.75" customHeight="1" x14ac:dyDescent="0.2"/>
    <row r="6217" ht="12.75" customHeight="1" x14ac:dyDescent="0.2"/>
    <row r="6218" ht="12.75" customHeight="1" x14ac:dyDescent="0.2"/>
    <row r="6219" ht="12.75" customHeight="1" x14ac:dyDescent="0.2"/>
    <row r="6220" ht="12.75" customHeight="1" x14ac:dyDescent="0.2"/>
    <row r="6221" ht="12.75" customHeight="1" x14ac:dyDescent="0.2"/>
    <row r="6222" ht="12.75" customHeight="1" x14ac:dyDescent="0.2"/>
    <row r="6223" ht="12.75" customHeight="1" x14ac:dyDescent="0.2"/>
    <row r="6224" ht="12.75" customHeight="1" x14ac:dyDescent="0.2"/>
    <row r="6225" ht="12.75" customHeight="1" x14ac:dyDescent="0.2"/>
    <row r="6226" ht="12.75" customHeight="1" x14ac:dyDescent="0.2"/>
    <row r="6227" ht="12.75" customHeight="1" x14ac:dyDescent="0.2"/>
    <row r="6228" ht="12.75" customHeight="1" x14ac:dyDescent="0.2"/>
    <row r="6229" ht="12.75" customHeight="1" x14ac:dyDescent="0.2"/>
    <row r="6230" ht="12.75" customHeight="1" x14ac:dyDescent="0.2"/>
    <row r="6231" ht="12.75" customHeight="1" x14ac:dyDescent="0.2"/>
    <row r="6232" ht="12.75" customHeight="1" x14ac:dyDescent="0.2"/>
    <row r="6233" ht="12.75" customHeight="1" x14ac:dyDescent="0.2"/>
    <row r="6234" ht="12.75" customHeight="1" x14ac:dyDescent="0.2"/>
    <row r="6235" ht="12.75" customHeight="1" x14ac:dyDescent="0.2"/>
    <row r="6236" ht="12.75" customHeight="1" x14ac:dyDescent="0.2"/>
    <row r="6237" ht="12.75" customHeight="1" x14ac:dyDescent="0.2"/>
    <row r="6238" ht="12.75" customHeight="1" x14ac:dyDescent="0.2"/>
    <row r="6239" ht="12.75" customHeight="1" x14ac:dyDescent="0.2"/>
    <row r="6240" ht="12.75" customHeight="1" x14ac:dyDescent="0.2"/>
    <row r="6241" ht="12.75" customHeight="1" x14ac:dyDescent="0.2"/>
    <row r="6242" ht="12.75" customHeight="1" x14ac:dyDescent="0.2"/>
    <row r="6243" ht="12.75" customHeight="1" x14ac:dyDescent="0.2"/>
    <row r="6244" ht="12.75" customHeight="1" x14ac:dyDescent="0.2"/>
    <row r="6245" ht="12.75" customHeight="1" x14ac:dyDescent="0.2"/>
    <row r="6246" ht="12.75" customHeight="1" x14ac:dyDescent="0.2"/>
    <row r="6247" ht="12.75" customHeight="1" x14ac:dyDescent="0.2"/>
    <row r="6248" ht="12.75" customHeight="1" x14ac:dyDescent="0.2"/>
    <row r="6249" ht="12.75" customHeight="1" x14ac:dyDescent="0.2"/>
    <row r="6250" ht="12.75" customHeight="1" x14ac:dyDescent="0.2"/>
    <row r="6251" ht="12.75" customHeight="1" x14ac:dyDescent="0.2"/>
    <row r="6252" ht="12.75" customHeight="1" x14ac:dyDescent="0.2"/>
    <row r="6253" ht="12.75" customHeight="1" x14ac:dyDescent="0.2"/>
    <row r="6254" ht="12.75" customHeight="1" x14ac:dyDescent="0.2"/>
    <row r="6255" ht="12.75" customHeight="1" x14ac:dyDescent="0.2"/>
    <row r="6256" ht="12.75" customHeight="1" x14ac:dyDescent="0.2"/>
    <row r="6257" ht="12.75" customHeight="1" x14ac:dyDescent="0.2"/>
    <row r="6258" ht="12.75" customHeight="1" x14ac:dyDescent="0.2"/>
    <row r="6259" ht="12.75" customHeight="1" x14ac:dyDescent="0.2"/>
    <row r="6260" ht="12.75" customHeight="1" x14ac:dyDescent="0.2"/>
    <row r="6261" ht="12.75" customHeight="1" x14ac:dyDescent="0.2"/>
    <row r="6262" ht="12.75" customHeight="1" x14ac:dyDescent="0.2"/>
    <row r="6263" ht="12.75" customHeight="1" x14ac:dyDescent="0.2"/>
    <row r="6264" ht="12.75" customHeight="1" x14ac:dyDescent="0.2"/>
    <row r="6265" ht="12.75" customHeight="1" x14ac:dyDescent="0.2"/>
    <row r="6266" ht="12.75" customHeight="1" x14ac:dyDescent="0.2"/>
    <row r="6267" ht="12.75" customHeight="1" x14ac:dyDescent="0.2"/>
    <row r="6268" ht="12.75" customHeight="1" x14ac:dyDescent="0.2"/>
    <row r="6269" ht="12.75" customHeight="1" x14ac:dyDescent="0.2"/>
    <row r="6270" ht="12.75" customHeight="1" x14ac:dyDescent="0.2"/>
    <row r="6271" ht="12.75" customHeight="1" x14ac:dyDescent="0.2"/>
    <row r="6272" ht="12.75" customHeight="1" x14ac:dyDescent="0.2"/>
    <row r="6273" ht="12.75" customHeight="1" x14ac:dyDescent="0.2"/>
    <row r="6274" ht="12.75" customHeight="1" x14ac:dyDescent="0.2"/>
    <row r="6275" ht="12.75" customHeight="1" x14ac:dyDescent="0.2"/>
    <row r="6276" ht="12.75" customHeight="1" x14ac:dyDescent="0.2"/>
    <row r="6277" ht="12.75" customHeight="1" x14ac:dyDescent="0.2"/>
    <row r="6278" ht="12.75" customHeight="1" x14ac:dyDescent="0.2"/>
    <row r="6279" ht="12.75" customHeight="1" x14ac:dyDescent="0.2"/>
    <row r="6280" ht="12.75" customHeight="1" x14ac:dyDescent="0.2"/>
    <row r="6281" ht="12.75" customHeight="1" x14ac:dyDescent="0.2"/>
    <row r="6282" ht="12.75" customHeight="1" x14ac:dyDescent="0.2"/>
    <row r="6283" ht="12.75" customHeight="1" x14ac:dyDescent="0.2"/>
    <row r="6284" ht="12.75" customHeight="1" x14ac:dyDescent="0.2"/>
    <row r="6285" ht="12.75" customHeight="1" x14ac:dyDescent="0.2"/>
    <row r="6286" ht="12.75" customHeight="1" x14ac:dyDescent="0.2"/>
    <row r="6287" ht="12.75" customHeight="1" x14ac:dyDescent="0.2"/>
    <row r="6288" ht="12.75" customHeight="1" x14ac:dyDescent="0.2"/>
    <row r="6289" ht="12.75" customHeight="1" x14ac:dyDescent="0.2"/>
    <row r="6290" ht="12.75" customHeight="1" x14ac:dyDescent="0.2"/>
    <row r="6291" ht="12.75" customHeight="1" x14ac:dyDescent="0.2"/>
    <row r="6292" ht="12.75" customHeight="1" x14ac:dyDescent="0.2"/>
    <row r="6293" ht="12.75" customHeight="1" x14ac:dyDescent="0.2"/>
    <row r="6294" ht="12.75" customHeight="1" x14ac:dyDescent="0.2"/>
    <row r="6295" ht="12.75" customHeight="1" x14ac:dyDescent="0.2"/>
    <row r="6296" ht="12.75" customHeight="1" x14ac:dyDescent="0.2"/>
    <row r="6297" ht="12.75" customHeight="1" x14ac:dyDescent="0.2"/>
    <row r="6298" ht="12.75" customHeight="1" x14ac:dyDescent="0.2"/>
    <row r="6299" ht="12.75" customHeight="1" x14ac:dyDescent="0.2"/>
    <row r="6300" ht="12.75" customHeight="1" x14ac:dyDescent="0.2"/>
    <row r="6301" ht="12.75" customHeight="1" x14ac:dyDescent="0.2"/>
    <row r="6302" ht="12.75" customHeight="1" x14ac:dyDescent="0.2"/>
    <row r="6303" ht="12.75" customHeight="1" x14ac:dyDescent="0.2"/>
    <row r="6304" ht="12.75" customHeight="1" x14ac:dyDescent="0.2"/>
    <row r="6305" ht="12.75" customHeight="1" x14ac:dyDescent="0.2"/>
    <row r="6306" ht="12.75" customHeight="1" x14ac:dyDescent="0.2"/>
    <row r="6307" ht="12.75" customHeight="1" x14ac:dyDescent="0.2"/>
    <row r="6308" ht="12.75" customHeight="1" x14ac:dyDescent="0.2"/>
    <row r="6309" ht="12.75" customHeight="1" x14ac:dyDescent="0.2"/>
    <row r="6310" ht="12.75" customHeight="1" x14ac:dyDescent="0.2"/>
    <row r="6311" ht="12.75" customHeight="1" x14ac:dyDescent="0.2"/>
    <row r="6312" ht="12.75" customHeight="1" x14ac:dyDescent="0.2"/>
    <row r="6313" ht="12.75" customHeight="1" x14ac:dyDescent="0.2"/>
    <row r="6314" ht="12.75" customHeight="1" x14ac:dyDescent="0.2"/>
    <row r="6315" ht="12.75" customHeight="1" x14ac:dyDescent="0.2"/>
    <row r="6316" ht="12.75" customHeight="1" x14ac:dyDescent="0.2"/>
    <row r="6317" ht="12.75" customHeight="1" x14ac:dyDescent="0.2"/>
    <row r="6318" ht="12.75" customHeight="1" x14ac:dyDescent="0.2"/>
    <row r="6319" ht="12.75" customHeight="1" x14ac:dyDescent="0.2"/>
    <row r="6320" ht="12.75" customHeight="1" x14ac:dyDescent="0.2"/>
    <row r="6321" ht="12.75" customHeight="1" x14ac:dyDescent="0.2"/>
    <row r="6322" ht="12.75" customHeight="1" x14ac:dyDescent="0.2"/>
    <row r="6323" ht="12.75" customHeight="1" x14ac:dyDescent="0.2"/>
    <row r="6324" ht="12.75" customHeight="1" x14ac:dyDescent="0.2"/>
    <row r="6325" ht="12.75" customHeight="1" x14ac:dyDescent="0.2"/>
    <row r="6326" ht="12.75" customHeight="1" x14ac:dyDescent="0.2"/>
    <row r="6327" ht="12.75" customHeight="1" x14ac:dyDescent="0.2"/>
    <row r="6328" ht="12.75" customHeight="1" x14ac:dyDescent="0.2"/>
    <row r="6329" ht="12.75" customHeight="1" x14ac:dyDescent="0.2"/>
    <row r="6330" ht="12.75" customHeight="1" x14ac:dyDescent="0.2"/>
    <row r="6331" ht="12.75" customHeight="1" x14ac:dyDescent="0.2"/>
    <row r="6332" ht="12.75" customHeight="1" x14ac:dyDescent="0.2"/>
    <row r="6333" ht="12.75" customHeight="1" x14ac:dyDescent="0.2"/>
    <row r="6334" ht="12.75" customHeight="1" x14ac:dyDescent="0.2"/>
    <row r="6335" ht="12.75" customHeight="1" x14ac:dyDescent="0.2"/>
    <row r="6336" ht="12.75" customHeight="1" x14ac:dyDescent="0.2"/>
    <row r="6337" ht="12.75" customHeight="1" x14ac:dyDescent="0.2"/>
    <row r="6338" ht="12.75" customHeight="1" x14ac:dyDescent="0.2"/>
    <row r="6339" ht="12.75" customHeight="1" x14ac:dyDescent="0.2"/>
    <row r="6340" ht="12.75" customHeight="1" x14ac:dyDescent="0.2"/>
    <row r="6341" ht="12.75" customHeight="1" x14ac:dyDescent="0.2"/>
    <row r="6342" ht="12.75" customHeight="1" x14ac:dyDescent="0.2"/>
    <row r="6343" ht="12.75" customHeight="1" x14ac:dyDescent="0.2"/>
    <row r="6344" ht="12.75" customHeight="1" x14ac:dyDescent="0.2"/>
    <row r="6345" ht="12.75" customHeight="1" x14ac:dyDescent="0.2"/>
    <row r="6346" ht="12.75" customHeight="1" x14ac:dyDescent="0.2"/>
    <row r="6347" ht="12.75" customHeight="1" x14ac:dyDescent="0.2"/>
    <row r="6348" ht="12.75" customHeight="1" x14ac:dyDescent="0.2"/>
    <row r="6349" ht="12.75" customHeight="1" x14ac:dyDescent="0.2"/>
    <row r="6350" ht="12.75" customHeight="1" x14ac:dyDescent="0.2"/>
    <row r="6351" ht="12.75" customHeight="1" x14ac:dyDescent="0.2"/>
    <row r="6352" ht="12.75" customHeight="1" x14ac:dyDescent="0.2"/>
    <row r="6353" ht="12.75" customHeight="1" x14ac:dyDescent="0.2"/>
    <row r="6354" ht="12.75" customHeight="1" x14ac:dyDescent="0.2"/>
    <row r="6355" ht="12.75" customHeight="1" x14ac:dyDescent="0.2"/>
    <row r="6356" ht="12.75" customHeight="1" x14ac:dyDescent="0.2"/>
    <row r="6357" ht="12.75" customHeight="1" x14ac:dyDescent="0.2"/>
    <row r="6358" ht="12.75" customHeight="1" x14ac:dyDescent="0.2"/>
    <row r="6359" ht="12.75" customHeight="1" x14ac:dyDescent="0.2"/>
    <row r="6360" ht="12.75" customHeight="1" x14ac:dyDescent="0.2"/>
    <row r="6361" ht="12.75" customHeight="1" x14ac:dyDescent="0.2"/>
    <row r="6362" ht="12.75" customHeight="1" x14ac:dyDescent="0.2"/>
    <row r="6363" ht="12.75" customHeight="1" x14ac:dyDescent="0.2"/>
    <row r="6364" ht="12.75" customHeight="1" x14ac:dyDescent="0.2"/>
    <row r="6365" ht="12.75" customHeight="1" x14ac:dyDescent="0.2"/>
    <row r="6366" ht="12.75" customHeight="1" x14ac:dyDescent="0.2"/>
    <row r="6367" ht="12.75" customHeight="1" x14ac:dyDescent="0.2"/>
    <row r="6368" ht="12.75" customHeight="1" x14ac:dyDescent="0.2"/>
    <row r="6369" ht="12.75" customHeight="1" x14ac:dyDescent="0.2"/>
    <row r="6370" ht="12.75" customHeight="1" x14ac:dyDescent="0.2"/>
    <row r="6371" ht="12.75" customHeight="1" x14ac:dyDescent="0.2"/>
    <row r="6372" ht="12.75" customHeight="1" x14ac:dyDescent="0.2"/>
    <row r="6373" ht="12.75" customHeight="1" x14ac:dyDescent="0.2"/>
    <row r="6374" ht="12.75" customHeight="1" x14ac:dyDescent="0.2"/>
    <row r="6375" ht="12.75" customHeight="1" x14ac:dyDescent="0.2"/>
    <row r="6376" ht="12.75" customHeight="1" x14ac:dyDescent="0.2"/>
    <row r="6377" ht="12.75" customHeight="1" x14ac:dyDescent="0.2"/>
    <row r="6378" ht="12.75" customHeight="1" x14ac:dyDescent="0.2"/>
    <row r="6379" ht="12.75" customHeight="1" x14ac:dyDescent="0.2"/>
    <row r="6380" ht="12.75" customHeight="1" x14ac:dyDescent="0.2"/>
    <row r="6381" ht="12.75" customHeight="1" x14ac:dyDescent="0.2"/>
    <row r="6382" ht="12.75" customHeight="1" x14ac:dyDescent="0.2"/>
    <row r="6383" ht="12.75" customHeight="1" x14ac:dyDescent="0.2"/>
    <row r="6384" ht="12.75" customHeight="1" x14ac:dyDescent="0.2"/>
    <row r="6385" ht="12.75" customHeight="1" x14ac:dyDescent="0.2"/>
    <row r="6386" ht="12.75" customHeight="1" x14ac:dyDescent="0.2"/>
    <row r="6387" ht="12.75" customHeight="1" x14ac:dyDescent="0.2"/>
    <row r="6388" ht="12.75" customHeight="1" x14ac:dyDescent="0.2"/>
    <row r="6389" ht="12.75" customHeight="1" x14ac:dyDescent="0.2"/>
    <row r="6390" ht="12.75" customHeight="1" x14ac:dyDescent="0.2"/>
    <row r="6391" ht="12.75" customHeight="1" x14ac:dyDescent="0.2"/>
    <row r="6392" ht="12.75" customHeight="1" x14ac:dyDescent="0.2"/>
    <row r="6393" ht="12.75" customHeight="1" x14ac:dyDescent="0.2"/>
    <row r="6394" ht="12.75" customHeight="1" x14ac:dyDescent="0.2"/>
    <row r="6395" ht="12.75" customHeight="1" x14ac:dyDescent="0.2"/>
    <row r="6396" ht="12.75" customHeight="1" x14ac:dyDescent="0.2"/>
    <row r="6397" ht="12.75" customHeight="1" x14ac:dyDescent="0.2"/>
    <row r="6398" ht="12.75" customHeight="1" x14ac:dyDescent="0.2"/>
    <row r="6399" ht="12.75" customHeight="1" x14ac:dyDescent="0.2"/>
    <row r="6400" ht="12.75" customHeight="1" x14ac:dyDescent="0.2"/>
    <row r="6401" ht="12.75" customHeight="1" x14ac:dyDescent="0.2"/>
    <row r="6402" ht="12.75" customHeight="1" x14ac:dyDescent="0.2"/>
    <row r="6403" ht="12.75" customHeight="1" x14ac:dyDescent="0.2"/>
    <row r="6404" ht="12.75" customHeight="1" x14ac:dyDescent="0.2"/>
    <row r="6405" ht="12.75" customHeight="1" x14ac:dyDescent="0.2"/>
    <row r="6406" ht="12.75" customHeight="1" x14ac:dyDescent="0.2"/>
    <row r="6407" ht="12.75" customHeight="1" x14ac:dyDescent="0.2"/>
    <row r="6408" ht="12.75" customHeight="1" x14ac:dyDescent="0.2"/>
    <row r="6409" ht="12.75" customHeight="1" x14ac:dyDescent="0.2"/>
    <row r="6410" ht="12.75" customHeight="1" x14ac:dyDescent="0.2"/>
    <row r="6411" ht="12.75" customHeight="1" x14ac:dyDescent="0.2"/>
    <row r="6412" ht="12.75" customHeight="1" x14ac:dyDescent="0.2"/>
    <row r="6413" ht="12.75" customHeight="1" x14ac:dyDescent="0.2"/>
    <row r="6414" ht="12.75" customHeight="1" x14ac:dyDescent="0.2"/>
    <row r="6415" ht="12.75" customHeight="1" x14ac:dyDescent="0.2"/>
    <row r="6416" ht="12.75" customHeight="1" x14ac:dyDescent="0.2"/>
    <row r="6417" ht="12.75" customHeight="1" x14ac:dyDescent="0.2"/>
    <row r="6418" ht="12.75" customHeight="1" x14ac:dyDescent="0.2"/>
    <row r="6419" ht="12.75" customHeight="1" x14ac:dyDescent="0.2"/>
    <row r="6420" ht="12.75" customHeight="1" x14ac:dyDescent="0.2"/>
    <row r="6421" ht="12.75" customHeight="1" x14ac:dyDescent="0.2"/>
    <row r="6422" ht="12.75" customHeight="1" x14ac:dyDescent="0.2"/>
    <row r="6423" ht="12.75" customHeight="1" x14ac:dyDescent="0.2"/>
    <row r="6424" ht="12.75" customHeight="1" x14ac:dyDescent="0.2"/>
    <row r="6425" ht="12.75" customHeight="1" x14ac:dyDescent="0.2"/>
    <row r="6426" ht="12.75" customHeight="1" x14ac:dyDescent="0.2"/>
    <row r="6427" ht="12.75" customHeight="1" x14ac:dyDescent="0.2"/>
    <row r="6428" ht="12.75" customHeight="1" x14ac:dyDescent="0.2"/>
    <row r="6429" ht="12.75" customHeight="1" x14ac:dyDescent="0.2"/>
    <row r="6430" ht="12.75" customHeight="1" x14ac:dyDescent="0.2"/>
    <row r="6431" ht="12.75" customHeight="1" x14ac:dyDescent="0.2"/>
    <row r="6432" ht="12.75" customHeight="1" x14ac:dyDescent="0.2"/>
    <row r="6433" ht="12.75" customHeight="1" x14ac:dyDescent="0.2"/>
    <row r="6434" ht="12.75" customHeight="1" x14ac:dyDescent="0.2"/>
    <row r="6435" ht="12.75" customHeight="1" x14ac:dyDescent="0.2"/>
    <row r="6436" ht="12.75" customHeight="1" x14ac:dyDescent="0.2"/>
    <row r="6437" ht="12.75" customHeight="1" x14ac:dyDescent="0.2"/>
    <row r="6438" ht="12.75" customHeight="1" x14ac:dyDescent="0.2"/>
    <row r="6439" ht="12.75" customHeight="1" x14ac:dyDescent="0.2"/>
    <row r="6440" ht="12.75" customHeight="1" x14ac:dyDescent="0.2"/>
    <row r="6441" ht="12.75" customHeight="1" x14ac:dyDescent="0.2"/>
    <row r="6442" ht="12.75" customHeight="1" x14ac:dyDescent="0.2"/>
    <row r="6443" ht="12.75" customHeight="1" x14ac:dyDescent="0.2"/>
    <row r="6444" ht="12.75" customHeight="1" x14ac:dyDescent="0.2"/>
    <row r="6445" ht="12.75" customHeight="1" x14ac:dyDescent="0.2"/>
    <row r="6446" ht="12.75" customHeight="1" x14ac:dyDescent="0.2"/>
    <row r="6447" ht="12.75" customHeight="1" x14ac:dyDescent="0.2"/>
    <row r="6448" ht="12.75" customHeight="1" x14ac:dyDescent="0.2"/>
    <row r="6449" ht="12.75" customHeight="1" x14ac:dyDescent="0.2"/>
    <row r="6450" ht="12.75" customHeight="1" x14ac:dyDescent="0.2"/>
    <row r="6451" ht="12.75" customHeight="1" x14ac:dyDescent="0.2"/>
    <row r="6452" ht="12.75" customHeight="1" x14ac:dyDescent="0.2"/>
    <row r="6453" ht="12.75" customHeight="1" x14ac:dyDescent="0.2"/>
    <row r="6454" ht="12.75" customHeight="1" x14ac:dyDescent="0.2"/>
    <row r="6455" ht="12.75" customHeight="1" x14ac:dyDescent="0.2"/>
    <row r="6456" ht="12.75" customHeight="1" x14ac:dyDescent="0.2"/>
    <row r="6457" ht="12.75" customHeight="1" x14ac:dyDescent="0.2"/>
    <row r="6458" ht="12.75" customHeight="1" x14ac:dyDescent="0.2"/>
    <row r="6459" ht="12.75" customHeight="1" x14ac:dyDescent="0.2"/>
    <row r="6460" ht="12.75" customHeight="1" x14ac:dyDescent="0.2"/>
    <row r="6461" ht="12.75" customHeight="1" x14ac:dyDescent="0.2"/>
    <row r="6462" ht="12.75" customHeight="1" x14ac:dyDescent="0.2"/>
    <row r="6463" ht="12.75" customHeight="1" x14ac:dyDescent="0.2"/>
    <row r="6464" ht="12.75" customHeight="1" x14ac:dyDescent="0.2"/>
    <row r="6465" ht="12.75" customHeight="1" x14ac:dyDescent="0.2"/>
    <row r="6466" ht="12.75" customHeight="1" x14ac:dyDescent="0.2"/>
    <row r="6467" ht="12.75" customHeight="1" x14ac:dyDescent="0.2"/>
    <row r="6468" ht="12.75" customHeight="1" x14ac:dyDescent="0.2"/>
    <row r="6469" ht="12.75" customHeight="1" x14ac:dyDescent="0.2"/>
    <row r="6470" ht="12.75" customHeight="1" x14ac:dyDescent="0.2"/>
    <row r="6471" ht="12.75" customHeight="1" x14ac:dyDescent="0.2"/>
    <row r="6472" ht="12.75" customHeight="1" x14ac:dyDescent="0.2"/>
    <row r="6473" ht="12.75" customHeight="1" x14ac:dyDescent="0.2"/>
    <row r="6474" ht="12.75" customHeight="1" x14ac:dyDescent="0.2"/>
    <row r="6475" ht="12.75" customHeight="1" x14ac:dyDescent="0.2"/>
    <row r="6476" ht="12.75" customHeight="1" x14ac:dyDescent="0.2"/>
    <row r="6477" ht="12.75" customHeight="1" x14ac:dyDescent="0.2"/>
    <row r="6478" ht="12.75" customHeight="1" x14ac:dyDescent="0.2"/>
    <row r="6479" ht="12.75" customHeight="1" x14ac:dyDescent="0.2"/>
    <row r="6480" ht="12.75" customHeight="1" x14ac:dyDescent="0.2"/>
    <row r="6481" ht="12.75" customHeight="1" x14ac:dyDescent="0.2"/>
    <row r="6482" ht="12.75" customHeight="1" x14ac:dyDescent="0.2"/>
    <row r="6483" ht="12.75" customHeight="1" x14ac:dyDescent="0.2"/>
    <row r="6484" ht="12.75" customHeight="1" x14ac:dyDescent="0.2"/>
    <row r="6485" ht="12.75" customHeight="1" x14ac:dyDescent="0.2"/>
    <row r="6486" ht="12.75" customHeight="1" x14ac:dyDescent="0.2"/>
    <row r="6487" ht="12.75" customHeight="1" x14ac:dyDescent="0.2"/>
    <row r="6488" ht="12.75" customHeight="1" x14ac:dyDescent="0.2"/>
    <row r="6489" ht="12.75" customHeight="1" x14ac:dyDescent="0.2"/>
    <row r="6490" ht="12.75" customHeight="1" x14ac:dyDescent="0.2"/>
    <row r="6491" ht="12.75" customHeight="1" x14ac:dyDescent="0.2"/>
    <row r="6492" ht="12.75" customHeight="1" x14ac:dyDescent="0.2"/>
    <row r="6493" ht="12.75" customHeight="1" x14ac:dyDescent="0.2"/>
    <row r="6494" ht="12.75" customHeight="1" x14ac:dyDescent="0.2"/>
    <row r="6495" ht="12.75" customHeight="1" x14ac:dyDescent="0.2"/>
    <row r="6496" ht="12.75" customHeight="1" x14ac:dyDescent="0.2"/>
    <row r="6497" ht="12.75" customHeight="1" x14ac:dyDescent="0.2"/>
    <row r="6498" ht="12.75" customHeight="1" x14ac:dyDescent="0.2"/>
    <row r="6499" ht="12.75" customHeight="1" x14ac:dyDescent="0.2"/>
    <row r="6500" ht="12.75" customHeight="1" x14ac:dyDescent="0.2"/>
    <row r="6501" ht="12.75" customHeight="1" x14ac:dyDescent="0.2"/>
    <row r="6502" ht="12.75" customHeight="1" x14ac:dyDescent="0.2"/>
    <row r="6503" ht="12.75" customHeight="1" x14ac:dyDescent="0.2"/>
    <row r="6504" ht="12.75" customHeight="1" x14ac:dyDescent="0.2"/>
    <row r="6505" ht="12.75" customHeight="1" x14ac:dyDescent="0.2"/>
    <row r="6506" ht="12.75" customHeight="1" x14ac:dyDescent="0.2"/>
    <row r="6507" ht="12.75" customHeight="1" x14ac:dyDescent="0.2"/>
    <row r="6508" ht="12.75" customHeight="1" x14ac:dyDescent="0.2"/>
    <row r="6509" ht="12.75" customHeight="1" x14ac:dyDescent="0.2"/>
    <row r="6510" ht="12.75" customHeight="1" x14ac:dyDescent="0.2"/>
    <row r="6511" ht="12.75" customHeight="1" x14ac:dyDescent="0.2"/>
    <row r="6512" ht="12.75" customHeight="1" x14ac:dyDescent="0.2"/>
    <row r="6513" ht="12.75" customHeight="1" x14ac:dyDescent="0.2"/>
    <row r="6514" ht="12.75" customHeight="1" x14ac:dyDescent="0.2"/>
    <row r="6515" ht="12.75" customHeight="1" x14ac:dyDescent="0.2"/>
    <row r="6516" ht="12.75" customHeight="1" x14ac:dyDescent="0.2"/>
    <row r="6517" ht="12.75" customHeight="1" x14ac:dyDescent="0.2"/>
    <row r="6518" ht="12.75" customHeight="1" x14ac:dyDescent="0.2"/>
    <row r="6519" ht="12.75" customHeight="1" x14ac:dyDescent="0.2"/>
    <row r="6520" ht="12.75" customHeight="1" x14ac:dyDescent="0.2"/>
    <row r="6521" ht="12.75" customHeight="1" x14ac:dyDescent="0.2"/>
    <row r="6522" ht="12.75" customHeight="1" x14ac:dyDescent="0.2"/>
    <row r="6523" ht="12.75" customHeight="1" x14ac:dyDescent="0.2"/>
    <row r="6524" ht="12.75" customHeight="1" x14ac:dyDescent="0.2"/>
    <row r="6525" ht="12.75" customHeight="1" x14ac:dyDescent="0.2"/>
    <row r="6526" ht="12.75" customHeight="1" x14ac:dyDescent="0.2"/>
    <row r="6527" ht="12.75" customHeight="1" x14ac:dyDescent="0.2"/>
    <row r="6528" ht="12.75" customHeight="1" x14ac:dyDescent="0.2"/>
    <row r="6529" ht="12.75" customHeight="1" x14ac:dyDescent="0.2"/>
    <row r="6530" ht="12.75" customHeight="1" x14ac:dyDescent="0.2"/>
    <row r="6531" ht="12.75" customHeight="1" x14ac:dyDescent="0.2"/>
    <row r="6532" ht="12.75" customHeight="1" x14ac:dyDescent="0.2"/>
    <row r="6533" ht="12.75" customHeight="1" x14ac:dyDescent="0.2"/>
    <row r="6534" ht="12.75" customHeight="1" x14ac:dyDescent="0.2"/>
    <row r="6535" ht="12.75" customHeight="1" x14ac:dyDescent="0.2"/>
    <row r="6536" ht="12.75" customHeight="1" x14ac:dyDescent="0.2"/>
    <row r="6537" ht="12.75" customHeight="1" x14ac:dyDescent="0.2"/>
    <row r="6538" ht="12.75" customHeight="1" x14ac:dyDescent="0.2"/>
    <row r="6539" ht="12.75" customHeight="1" x14ac:dyDescent="0.2"/>
    <row r="6540" ht="12.75" customHeight="1" x14ac:dyDescent="0.2"/>
    <row r="6541" ht="12.75" customHeight="1" x14ac:dyDescent="0.2"/>
    <row r="6542" ht="12.75" customHeight="1" x14ac:dyDescent="0.2"/>
    <row r="6543" ht="12.75" customHeight="1" x14ac:dyDescent="0.2"/>
    <row r="6544" ht="12.75" customHeight="1" x14ac:dyDescent="0.2"/>
    <row r="6545" ht="12.75" customHeight="1" x14ac:dyDescent="0.2"/>
    <row r="6546" ht="12.75" customHeight="1" x14ac:dyDescent="0.2"/>
    <row r="6547" ht="12.75" customHeight="1" x14ac:dyDescent="0.2"/>
    <row r="6548" ht="12.75" customHeight="1" x14ac:dyDescent="0.2"/>
    <row r="6549" ht="12.75" customHeight="1" x14ac:dyDescent="0.2"/>
    <row r="6550" ht="12.75" customHeight="1" x14ac:dyDescent="0.2"/>
    <row r="6551" ht="12.75" customHeight="1" x14ac:dyDescent="0.2"/>
    <row r="6552" ht="12.75" customHeight="1" x14ac:dyDescent="0.2"/>
    <row r="6553" ht="12.75" customHeight="1" x14ac:dyDescent="0.2"/>
    <row r="6554" ht="12.75" customHeight="1" x14ac:dyDescent="0.2"/>
    <row r="6555" ht="12.75" customHeight="1" x14ac:dyDescent="0.2"/>
    <row r="6556" ht="12.75" customHeight="1" x14ac:dyDescent="0.2"/>
    <row r="6557" ht="12.75" customHeight="1" x14ac:dyDescent="0.2"/>
    <row r="6558" ht="12.75" customHeight="1" x14ac:dyDescent="0.2"/>
    <row r="6559" ht="12.75" customHeight="1" x14ac:dyDescent="0.2"/>
    <row r="6560" ht="12.75" customHeight="1" x14ac:dyDescent="0.2"/>
    <row r="6561" ht="12.75" customHeight="1" x14ac:dyDescent="0.2"/>
    <row r="6562" ht="12.75" customHeight="1" x14ac:dyDescent="0.2"/>
    <row r="6563" ht="12.75" customHeight="1" x14ac:dyDescent="0.2"/>
    <row r="6564" ht="12.75" customHeight="1" x14ac:dyDescent="0.2"/>
    <row r="6565" ht="12.75" customHeight="1" x14ac:dyDescent="0.2"/>
    <row r="6566" ht="12.75" customHeight="1" x14ac:dyDescent="0.2"/>
    <row r="6567" ht="12.75" customHeight="1" x14ac:dyDescent="0.2"/>
    <row r="6568" ht="12.75" customHeight="1" x14ac:dyDescent="0.2"/>
    <row r="6569" ht="12.75" customHeight="1" x14ac:dyDescent="0.2"/>
    <row r="6570" ht="12.75" customHeight="1" x14ac:dyDescent="0.2"/>
    <row r="6571" ht="12.75" customHeight="1" x14ac:dyDescent="0.2"/>
    <row r="6572" ht="12.75" customHeight="1" x14ac:dyDescent="0.2"/>
    <row r="6573" ht="12.75" customHeight="1" x14ac:dyDescent="0.2"/>
    <row r="6574" ht="12.75" customHeight="1" x14ac:dyDescent="0.2"/>
    <row r="6575" ht="12.75" customHeight="1" x14ac:dyDescent="0.2"/>
    <row r="6576" ht="12.75" customHeight="1" x14ac:dyDescent="0.2"/>
    <row r="6577" ht="12.75" customHeight="1" x14ac:dyDescent="0.2"/>
    <row r="6578" ht="12.75" customHeight="1" x14ac:dyDescent="0.2"/>
    <row r="6579" ht="12.75" customHeight="1" x14ac:dyDescent="0.2"/>
    <row r="6580" ht="12.75" customHeight="1" x14ac:dyDescent="0.2"/>
    <row r="6581" ht="12.75" customHeight="1" x14ac:dyDescent="0.2"/>
    <row r="6582" ht="12.75" customHeight="1" x14ac:dyDescent="0.2"/>
    <row r="6583" ht="12.75" customHeight="1" x14ac:dyDescent="0.2"/>
    <row r="6584" ht="12.75" customHeight="1" x14ac:dyDescent="0.2"/>
    <row r="6585" ht="12.75" customHeight="1" x14ac:dyDescent="0.2"/>
    <row r="6586" ht="12.75" customHeight="1" x14ac:dyDescent="0.2"/>
    <row r="6587" ht="12.75" customHeight="1" x14ac:dyDescent="0.2"/>
    <row r="6588" ht="12.75" customHeight="1" x14ac:dyDescent="0.2"/>
    <row r="6589" ht="12.75" customHeight="1" x14ac:dyDescent="0.2"/>
    <row r="6590" ht="12.75" customHeight="1" x14ac:dyDescent="0.2"/>
    <row r="6591" ht="12.75" customHeight="1" x14ac:dyDescent="0.2"/>
    <row r="6592" ht="12.75" customHeight="1" x14ac:dyDescent="0.2"/>
    <row r="6593" ht="12.75" customHeight="1" x14ac:dyDescent="0.2"/>
    <row r="6594" ht="12.75" customHeight="1" x14ac:dyDescent="0.2"/>
    <row r="6595" ht="12.75" customHeight="1" x14ac:dyDescent="0.2"/>
    <row r="6596" ht="12.75" customHeight="1" x14ac:dyDescent="0.2"/>
    <row r="6597" ht="12.75" customHeight="1" x14ac:dyDescent="0.2"/>
    <row r="6598" ht="12.75" customHeight="1" x14ac:dyDescent="0.2"/>
    <row r="6599" ht="12.75" customHeight="1" x14ac:dyDescent="0.2"/>
    <row r="6600" ht="12.75" customHeight="1" x14ac:dyDescent="0.2"/>
    <row r="6601" ht="12.75" customHeight="1" x14ac:dyDescent="0.2"/>
    <row r="6602" ht="12.75" customHeight="1" x14ac:dyDescent="0.2"/>
    <row r="6603" ht="12.75" customHeight="1" x14ac:dyDescent="0.2"/>
    <row r="6604" ht="12.75" customHeight="1" x14ac:dyDescent="0.2"/>
    <row r="6605" ht="12.75" customHeight="1" x14ac:dyDescent="0.2"/>
    <row r="6606" ht="12.75" customHeight="1" x14ac:dyDescent="0.2"/>
    <row r="6607" ht="12.75" customHeight="1" x14ac:dyDescent="0.2"/>
    <row r="6608" ht="12.75" customHeight="1" x14ac:dyDescent="0.2"/>
    <row r="6609" ht="12.75" customHeight="1" x14ac:dyDescent="0.2"/>
    <row r="6610" ht="12.75" customHeight="1" x14ac:dyDescent="0.2"/>
    <row r="6611" ht="12.75" customHeight="1" x14ac:dyDescent="0.2"/>
    <row r="6612" ht="12.75" customHeight="1" x14ac:dyDescent="0.2"/>
    <row r="6613" ht="12.75" customHeight="1" x14ac:dyDescent="0.2"/>
    <row r="6614" ht="12.75" customHeight="1" x14ac:dyDescent="0.2"/>
    <row r="6615" ht="12.75" customHeight="1" x14ac:dyDescent="0.2"/>
    <row r="6616" ht="12.75" customHeight="1" x14ac:dyDescent="0.2"/>
    <row r="6617" ht="12.75" customHeight="1" x14ac:dyDescent="0.2"/>
    <row r="6618" ht="12.75" customHeight="1" x14ac:dyDescent="0.2"/>
    <row r="6619" ht="12.75" customHeight="1" x14ac:dyDescent="0.2"/>
    <row r="6620" ht="12.75" customHeight="1" x14ac:dyDescent="0.2"/>
    <row r="6621" ht="12.75" customHeight="1" x14ac:dyDescent="0.2"/>
    <row r="6622" ht="12.75" customHeight="1" x14ac:dyDescent="0.2"/>
    <row r="6623" ht="12.75" customHeight="1" x14ac:dyDescent="0.2"/>
    <row r="6624" ht="12.75" customHeight="1" x14ac:dyDescent="0.2"/>
    <row r="6625" ht="12.75" customHeight="1" x14ac:dyDescent="0.2"/>
    <row r="6626" ht="12.75" customHeight="1" x14ac:dyDescent="0.2"/>
    <row r="6627" ht="12.75" customHeight="1" x14ac:dyDescent="0.2"/>
    <row r="6628" ht="12.75" customHeight="1" x14ac:dyDescent="0.2"/>
    <row r="6629" ht="12.75" customHeight="1" x14ac:dyDescent="0.2"/>
    <row r="6630" ht="12.75" customHeight="1" x14ac:dyDescent="0.2"/>
    <row r="6631" ht="12.75" customHeight="1" x14ac:dyDescent="0.2"/>
    <row r="6632" ht="12.75" customHeight="1" x14ac:dyDescent="0.2"/>
    <row r="6633" ht="12.75" customHeight="1" x14ac:dyDescent="0.2"/>
    <row r="6634" ht="12.75" customHeight="1" x14ac:dyDescent="0.2"/>
    <row r="6635" ht="12.75" customHeight="1" x14ac:dyDescent="0.2"/>
    <row r="6636" ht="12.75" customHeight="1" x14ac:dyDescent="0.2"/>
    <row r="6637" ht="12.75" customHeight="1" x14ac:dyDescent="0.2"/>
    <row r="6638" ht="12.75" customHeight="1" x14ac:dyDescent="0.2"/>
    <row r="6639" ht="12.75" customHeight="1" x14ac:dyDescent="0.2"/>
    <row r="6640" ht="12.75" customHeight="1" x14ac:dyDescent="0.2"/>
    <row r="6641" ht="12.75" customHeight="1" x14ac:dyDescent="0.2"/>
    <row r="6642" ht="12.75" customHeight="1" x14ac:dyDescent="0.2"/>
    <row r="6643" ht="12.75" customHeight="1" x14ac:dyDescent="0.2"/>
    <row r="6644" ht="12.75" customHeight="1" x14ac:dyDescent="0.2"/>
    <row r="6645" ht="12.75" customHeight="1" x14ac:dyDescent="0.2"/>
    <row r="6646" ht="12.75" customHeight="1" x14ac:dyDescent="0.2"/>
    <row r="6647" ht="12.75" customHeight="1" x14ac:dyDescent="0.2"/>
    <row r="6648" ht="12.75" customHeight="1" x14ac:dyDescent="0.2"/>
    <row r="6649" ht="12.75" customHeight="1" x14ac:dyDescent="0.2"/>
    <row r="6650" ht="12.75" customHeight="1" x14ac:dyDescent="0.2"/>
    <row r="6651" ht="12.75" customHeight="1" x14ac:dyDescent="0.2"/>
    <row r="6652" ht="12.75" customHeight="1" x14ac:dyDescent="0.2"/>
    <row r="6653" ht="12.75" customHeight="1" x14ac:dyDescent="0.2"/>
    <row r="6654" ht="12.75" customHeight="1" x14ac:dyDescent="0.2"/>
    <row r="6655" ht="12.75" customHeight="1" x14ac:dyDescent="0.2"/>
    <row r="6656" ht="12.75" customHeight="1" x14ac:dyDescent="0.2"/>
    <row r="6657" ht="12.75" customHeight="1" x14ac:dyDescent="0.2"/>
    <row r="6658" ht="12.75" customHeight="1" x14ac:dyDescent="0.2"/>
    <row r="6659" ht="12.75" customHeight="1" x14ac:dyDescent="0.2"/>
    <row r="6660" ht="12.75" customHeight="1" x14ac:dyDescent="0.2"/>
    <row r="6661" ht="12.75" customHeight="1" x14ac:dyDescent="0.2"/>
    <row r="6662" ht="12.75" customHeight="1" x14ac:dyDescent="0.2"/>
    <row r="6663" ht="12.75" customHeight="1" x14ac:dyDescent="0.2"/>
    <row r="6664" ht="12.75" customHeight="1" x14ac:dyDescent="0.2"/>
    <row r="6665" ht="12.75" customHeight="1" x14ac:dyDescent="0.2"/>
    <row r="6666" ht="12.75" customHeight="1" x14ac:dyDescent="0.2"/>
    <row r="6667" ht="12.75" customHeight="1" x14ac:dyDescent="0.2"/>
    <row r="6668" ht="12.75" customHeight="1" x14ac:dyDescent="0.2"/>
    <row r="6669" ht="12.75" customHeight="1" x14ac:dyDescent="0.2"/>
    <row r="6670" ht="12.75" customHeight="1" x14ac:dyDescent="0.2"/>
    <row r="6671" ht="12.75" customHeight="1" x14ac:dyDescent="0.2"/>
    <row r="6672" ht="12.75" customHeight="1" x14ac:dyDescent="0.2"/>
    <row r="6673" ht="12.75" customHeight="1" x14ac:dyDescent="0.2"/>
    <row r="6674" ht="12.75" customHeight="1" x14ac:dyDescent="0.2"/>
    <row r="6675" ht="12.75" customHeight="1" x14ac:dyDescent="0.2"/>
    <row r="6676" ht="12.75" customHeight="1" x14ac:dyDescent="0.2"/>
    <row r="6677" ht="12.75" customHeight="1" x14ac:dyDescent="0.2"/>
    <row r="6678" ht="12.75" customHeight="1" x14ac:dyDescent="0.2"/>
    <row r="6679" ht="12.75" customHeight="1" x14ac:dyDescent="0.2"/>
    <row r="6680" ht="12.75" customHeight="1" x14ac:dyDescent="0.2"/>
    <row r="6681" ht="12.75" customHeight="1" x14ac:dyDescent="0.2"/>
    <row r="6682" ht="12.75" customHeight="1" x14ac:dyDescent="0.2"/>
    <row r="6683" ht="12.75" customHeight="1" x14ac:dyDescent="0.2"/>
    <row r="6684" ht="12.75" customHeight="1" x14ac:dyDescent="0.2"/>
    <row r="6685" ht="12.75" customHeight="1" x14ac:dyDescent="0.2"/>
    <row r="6686" ht="12.75" customHeight="1" x14ac:dyDescent="0.2"/>
    <row r="6687" ht="12.75" customHeight="1" x14ac:dyDescent="0.2"/>
    <row r="6688" ht="12.75" customHeight="1" x14ac:dyDescent="0.2"/>
    <row r="6689" ht="12.75" customHeight="1" x14ac:dyDescent="0.2"/>
    <row r="6690" ht="12.75" customHeight="1" x14ac:dyDescent="0.2"/>
    <row r="6691" ht="12.75" customHeight="1" x14ac:dyDescent="0.2"/>
    <row r="6692" ht="12.75" customHeight="1" x14ac:dyDescent="0.2"/>
    <row r="6693" ht="12.75" customHeight="1" x14ac:dyDescent="0.2"/>
    <row r="6694" ht="12.75" customHeight="1" x14ac:dyDescent="0.2"/>
    <row r="6695" ht="12.75" customHeight="1" x14ac:dyDescent="0.2"/>
    <row r="6696" ht="12.75" customHeight="1" x14ac:dyDescent="0.2"/>
    <row r="6697" ht="12.75" customHeight="1" x14ac:dyDescent="0.2"/>
    <row r="6698" ht="12.75" customHeight="1" x14ac:dyDescent="0.2"/>
    <row r="6699" ht="12.75" customHeight="1" x14ac:dyDescent="0.2"/>
    <row r="6700" ht="12.75" customHeight="1" x14ac:dyDescent="0.2"/>
    <row r="6701" ht="12.75" customHeight="1" x14ac:dyDescent="0.2"/>
    <row r="6702" ht="12.75" customHeight="1" x14ac:dyDescent="0.2"/>
    <row r="6703" ht="12.75" customHeight="1" x14ac:dyDescent="0.2"/>
    <row r="6704" ht="12.75" customHeight="1" x14ac:dyDescent="0.2"/>
    <row r="6705" ht="12.75" customHeight="1" x14ac:dyDescent="0.2"/>
    <row r="6706" ht="12.75" customHeight="1" x14ac:dyDescent="0.2"/>
    <row r="6707" ht="12.75" customHeight="1" x14ac:dyDescent="0.2"/>
    <row r="6708" ht="12.75" customHeight="1" x14ac:dyDescent="0.2"/>
    <row r="6709" ht="12.75" customHeight="1" x14ac:dyDescent="0.2"/>
    <row r="6710" ht="12.75" customHeight="1" x14ac:dyDescent="0.2"/>
    <row r="6711" ht="12.75" customHeight="1" x14ac:dyDescent="0.2"/>
    <row r="6712" ht="12.75" customHeight="1" x14ac:dyDescent="0.2"/>
    <row r="6713" ht="12.75" customHeight="1" x14ac:dyDescent="0.2"/>
    <row r="6714" ht="12.75" customHeight="1" x14ac:dyDescent="0.2"/>
    <row r="6715" ht="12.75" customHeight="1" x14ac:dyDescent="0.2"/>
    <row r="6716" ht="12.75" customHeight="1" x14ac:dyDescent="0.2"/>
    <row r="6717" ht="12.75" customHeight="1" x14ac:dyDescent="0.2"/>
    <row r="6718" ht="12.75" customHeight="1" x14ac:dyDescent="0.2"/>
    <row r="6719" ht="12.75" customHeight="1" x14ac:dyDescent="0.2"/>
    <row r="6720" ht="12.75" customHeight="1" x14ac:dyDescent="0.2"/>
    <row r="6721" ht="12.75" customHeight="1" x14ac:dyDescent="0.2"/>
    <row r="6722" ht="12.75" customHeight="1" x14ac:dyDescent="0.2"/>
    <row r="6723" ht="12.75" customHeight="1" x14ac:dyDescent="0.2"/>
    <row r="6724" ht="12.75" customHeight="1" x14ac:dyDescent="0.2"/>
    <row r="6725" ht="12.75" customHeight="1" x14ac:dyDescent="0.2"/>
    <row r="6726" ht="12.75" customHeight="1" x14ac:dyDescent="0.2"/>
    <row r="6727" ht="12.75" customHeight="1" x14ac:dyDescent="0.2"/>
    <row r="6728" ht="12.75" customHeight="1" x14ac:dyDescent="0.2"/>
    <row r="6729" ht="12.75" customHeight="1" x14ac:dyDescent="0.2"/>
    <row r="6730" ht="12.75" customHeight="1" x14ac:dyDescent="0.2"/>
    <row r="6731" ht="12.75" customHeight="1" x14ac:dyDescent="0.2"/>
    <row r="6732" ht="12.75" customHeight="1" x14ac:dyDescent="0.2"/>
    <row r="6733" ht="12.75" customHeight="1" x14ac:dyDescent="0.2"/>
    <row r="6734" ht="12.75" customHeight="1" x14ac:dyDescent="0.2"/>
    <row r="6735" ht="12.75" customHeight="1" x14ac:dyDescent="0.2"/>
    <row r="6736" ht="12.75" customHeight="1" x14ac:dyDescent="0.2"/>
    <row r="6737" ht="12.75" customHeight="1" x14ac:dyDescent="0.2"/>
    <row r="6738" ht="12.75" customHeight="1" x14ac:dyDescent="0.2"/>
    <row r="6739" ht="12.75" customHeight="1" x14ac:dyDescent="0.2"/>
    <row r="6740" ht="12.75" customHeight="1" x14ac:dyDescent="0.2"/>
    <row r="6741" ht="12.75" customHeight="1" x14ac:dyDescent="0.2"/>
    <row r="6742" ht="12.75" customHeight="1" x14ac:dyDescent="0.2"/>
    <row r="6743" ht="12.75" customHeight="1" x14ac:dyDescent="0.2"/>
    <row r="6744" ht="12.75" customHeight="1" x14ac:dyDescent="0.2"/>
    <row r="6745" ht="12.75" customHeight="1" x14ac:dyDescent="0.2"/>
    <row r="6746" ht="12.75" customHeight="1" x14ac:dyDescent="0.2"/>
    <row r="6747" ht="12.75" customHeight="1" x14ac:dyDescent="0.2"/>
    <row r="6748" ht="12.75" customHeight="1" x14ac:dyDescent="0.2"/>
    <row r="6749" ht="12.75" customHeight="1" x14ac:dyDescent="0.2"/>
    <row r="6750" ht="12.75" customHeight="1" x14ac:dyDescent="0.2"/>
    <row r="6751" ht="12.75" customHeight="1" x14ac:dyDescent="0.2"/>
    <row r="6752" ht="12.75" customHeight="1" x14ac:dyDescent="0.2"/>
    <row r="6753" ht="12.75" customHeight="1" x14ac:dyDescent="0.2"/>
    <row r="6754" ht="12.75" customHeight="1" x14ac:dyDescent="0.2"/>
    <row r="6755" ht="12.75" customHeight="1" x14ac:dyDescent="0.2"/>
    <row r="6756" ht="12.75" customHeight="1" x14ac:dyDescent="0.2"/>
    <row r="6757" ht="12.75" customHeight="1" x14ac:dyDescent="0.2"/>
    <row r="6758" ht="12.75" customHeight="1" x14ac:dyDescent="0.2"/>
    <row r="6759" ht="12.75" customHeight="1" x14ac:dyDescent="0.2"/>
    <row r="6760" ht="12.75" customHeight="1" x14ac:dyDescent="0.2"/>
    <row r="6761" ht="12.75" customHeight="1" x14ac:dyDescent="0.2"/>
    <row r="6762" ht="12.75" customHeight="1" x14ac:dyDescent="0.2"/>
    <row r="6763" ht="12.75" customHeight="1" x14ac:dyDescent="0.2"/>
    <row r="6764" ht="12.75" customHeight="1" x14ac:dyDescent="0.2"/>
    <row r="6765" ht="12.75" customHeight="1" x14ac:dyDescent="0.2"/>
    <row r="6766" ht="12.75" customHeight="1" x14ac:dyDescent="0.2"/>
    <row r="6767" ht="12.75" customHeight="1" x14ac:dyDescent="0.2"/>
    <row r="6768" ht="12.75" customHeight="1" x14ac:dyDescent="0.2"/>
    <row r="6769" ht="12.75" customHeight="1" x14ac:dyDescent="0.2"/>
    <row r="6770" ht="12.75" customHeight="1" x14ac:dyDescent="0.2"/>
    <row r="6771" ht="12.75" customHeight="1" x14ac:dyDescent="0.2"/>
    <row r="6772" ht="12.75" customHeight="1" x14ac:dyDescent="0.2"/>
    <row r="6773" ht="12.75" customHeight="1" x14ac:dyDescent="0.2"/>
    <row r="6774" ht="12.75" customHeight="1" x14ac:dyDescent="0.2"/>
    <row r="6775" ht="12.75" customHeight="1" x14ac:dyDescent="0.2"/>
    <row r="6776" ht="12.75" customHeight="1" x14ac:dyDescent="0.2"/>
    <row r="6777" ht="12.75" customHeight="1" x14ac:dyDescent="0.2"/>
    <row r="6778" ht="12.75" customHeight="1" x14ac:dyDescent="0.2"/>
    <row r="6779" ht="12.75" customHeight="1" x14ac:dyDescent="0.2"/>
    <row r="6780" ht="12.75" customHeight="1" x14ac:dyDescent="0.2"/>
    <row r="6781" ht="12.75" customHeight="1" x14ac:dyDescent="0.2"/>
    <row r="6782" ht="12.75" customHeight="1" x14ac:dyDescent="0.2"/>
    <row r="6783" ht="12.75" customHeight="1" x14ac:dyDescent="0.2"/>
    <row r="6784" ht="12.75" customHeight="1" x14ac:dyDescent="0.2"/>
    <row r="6785" ht="12.75" customHeight="1" x14ac:dyDescent="0.2"/>
    <row r="6786" ht="12.75" customHeight="1" x14ac:dyDescent="0.2"/>
    <row r="6787" ht="12.75" customHeight="1" x14ac:dyDescent="0.2"/>
    <row r="6788" ht="12.75" customHeight="1" x14ac:dyDescent="0.2"/>
    <row r="6789" ht="12.75" customHeight="1" x14ac:dyDescent="0.2"/>
    <row r="6790" ht="12.75" customHeight="1" x14ac:dyDescent="0.2"/>
    <row r="6791" ht="12.75" customHeight="1" x14ac:dyDescent="0.2"/>
    <row r="6792" ht="12.75" customHeight="1" x14ac:dyDescent="0.2"/>
    <row r="6793" ht="12.75" customHeight="1" x14ac:dyDescent="0.2"/>
    <row r="6794" ht="12.75" customHeight="1" x14ac:dyDescent="0.2"/>
    <row r="6795" ht="12.75" customHeight="1" x14ac:dyDescent="0.2"/>
    <row r="6796" ht="12.75" customHeight="1" x14ac:dyDescent="0.2"/>
    <row r="6797" ht="12.75" customHeight="1" x14ac:dyDescent="0.2"/>
    <row r="6798" ht="12.75" customHeight="1" x14ac:dyDescent="0.2"/>
    <row r="6799" ht="12.75" customHeight="1" x14ac:dyDescent="0.2"/>
    <row r="6800" ht="12.75" customHeight="1" x14ac:dyDescent="0.2"/>
    <row r="6801" ht="12.75" customHeight="1" x14ac:dyDescent="0.2"/>
    <row r="6802" ht="12.75" customHeight="1" x14ac:dyDescent="0.2"/>
    <row r="6803" ht="12.75" customHeight="1" x14ac:dyDescent="0.2"/>
    <row r="6804" ht="12.75" customHeight="1" x14ac:dyDescent="0.2"/>
    <row r="6805" ht="12.75" customHeight="1" x14ac:dyDescent="0.2"/>
    <row r="6806" ht="12.75" customHeight="1" x14ac:dyDescent="0.2"/>
    <row r="6807" ht="12.75" customHeight="1" x14ac:dyDescent="0.2"/>
    <row r="6808" ht="12.75" customHeight="1" x14ac:dyDescent="0.2"/>
    <row r="6809" ht="12.75" customHeight="1" x14ac:dyDescent="0.2"/>
    <row r="6810" ht="12.75" customHeight="1" x14ac:dyDescent="0.2"/>
    <row r="6811" ht="12.75" customHeight="1" x14ac:dyDescent="0.2"/>
    <row r="6812" ht="12.75" customHeight="1" x14ac:dyDescent="0.2"/>
    <row r="6813" ht="12.75" customHeight="1" x14ac:dyDescent="0.2"/>
    <row r="6814" ht="12.75" customHeight="1" x14ac:dyDescent="0.2"/>
    <row r="6815" ht="12.75" customHeight="1" x14ac:dyDescent="0.2"/>
    <row r="6816" ht="12.75" customHeight="1" x14ac:dyDescent="0.2"/>
    <row r="6817" ht="12.75" customHeight="1" x14ac:dyDescent="0.2"/>
    <row r="6818" ht="12.75" customHeight="1" x14ac:dyDescent="0.2"/>
    <row r="6819" ht="12.75" customHeight="1" x14ac:dyDescent="0.2"/>
    <row r="6820" ht="12.75" customHeight="1" x14ac:dyDescent="0.2"/>
    <row r="6821" ht="12.75" customHeight="1" x14ac:dyDescent="0.2"/>
    <row r="6822" ht="12.75" customHeight="1" x14ac:dyDescent="0.2"/>
    <row r="6823" ht="12.75" customHeight="1" x14ac:dyDescent="0.2"/>
    <row r="6824" ht="12.75" customHeight="1" x14ac:dyDescent="0.2"/>
    <row r="6825" ht="12.75" customHeight="1" x14ac:dyDescent="0.2"/>
    <row r="6826" ht="12.75" customHeight="1" x14ac:dyDescent="0.2"/>
    <row r="6827" ht="12.75" customHeight="1" x14ac:dyDescent="0.2"/>
    <row r="6828" ht="12.75" customHeight="1" x14ac:dyDescent="0.2"/>
    <row r="6829" ht="12.75" customHeight="1" x14ac:dyDescent="0.2"/>
    <row r="6830" ht="12.75" customHeight="1" x14ac:dyDescent="0.2"/>
    <row r="6831" ht="12.75" customHeight="1" x14ac:dyDescent="0.2"/>
    <row r="6832" ht="12.75" customHeight="1" x14ac:dyDescent="0.2"/>
    <row r="6833" ht="12.75" customHeight="1" x14ac:dyDescent="0.2"/>
    <row r="6834" ht="12.75" customHeight="1" x14ac:dyDescent="0.2"/>
    <row r="6835" ht="12.75" customHeight="1" x14ac:dyDescent="0.2"/>
    <row r="6836" ht="12.75" customHeight="1" x14ac:dyDescent="0.2"/>
    <row r="6837" ht="12.75" customHeight="1" x14ac:dyDescent="0.2"/>
    <row r="6838" ht="12.75" customHeight="1" x14ac:dyDescent="0.2"/>
    <row r="6839" ht="12.75" customHeight="1" x14ac:dyDescent="0.2"/>
    <row r="6840" ht="12.75" customHeight="1" x14ac:dyDescent="0.2"/>
    <row r="6841" ht="12.75" customHeight="1" x14ac:dyDescent="0.2"/>
    <row r="6842" ht="12.75" customHeight="1" x14ac:dyDescent="0.2"/>
    <row r="6843" ht="12.75" customHeight="1" x14ac:dyDescent="0.2"/>
    <row r="6844" ht="12.75" customHeight="1" x14ac:dyDescent="0.2"/>
    <row r="6845" ht="12.75" customHeight="1" x14ac:dyDescent="0.2"/>
    <row r="6846" ht="12.75" customHeight="1" x14ac:dyDescent="0.2"/>
    <row r="6847" ht="12.75" customHeight="1" x14ac:dyDescent="0.2"/>
    <row r="6848" ht="12.75" customHeight="1" x14ac:dyDescent="0.2"/>
    <row r="6849" ht="12.75" customHeight="1" x14ac:dyDescent="0.2"/>
    <row r="6850" ht="12.75" customHeight="1" x14ac:dyDescent="0.2"/>
    <row r="6851" ht="12.75" customHeight="1" x14ac:dyDescent="0.2"/>
    <row r="6852" ht="12.75" customHeight="1" x14ac:dyDescent="0.2"/>
    <row r="6853" ht="12.75" customHeight="1" x14ac:dyDescent="0.2"/>
    <row r="6854" ht="12.75" customHeight="1" x14ac:dyDescent="0.2"/>
    <row r="6855" ht="12.75" customHeight="1" x14ac:dyDescent="0.2"/>
    <row r="6856" ht="12.75" customHeight="1" x14ac:dyDescent="0.2"/>
    <row r="6857" ht="12.75" customHeight="1" x14ac:dyDescent="0.2"/>
    <row r="6858" ht="12.75" customHeight="1" x14ac:dyDescent="0.2"/>
    <row r="6859" ht="12.75" customHeight="1" x14ac:dyDescent="0.2"/>
    <row r="6860" ht="12.75" customHeight="1" x14ac:dyDescent="0.2"/>
    <row r="6861" ht="12.75" customHeight="1" x14ac:dyDescent="0.2"/>
    <row r="6862" ht="12.75" customHeight="1" x14ac:dyDescent="0.2"/>
    <row r="6863" ht="12.75" customHeight="1" x14ac:dyDescent="0.2"/>
    <row r="6864" ht="12.75" customHeight="1" x14ac:dyDescent="0.2"/>
    <row r="6865" ht="12.75" customHeight="1" x14ac:dyDescent="0.2"/>
    <row r="6866" ht="12.75" customHeight="1" x14ac:dyDescent="0.2"/>
    <row r="6867" ht="12.75" customHeight="1" x14ac:dyDescent="0.2"/>
    <row r="6868" ht="12.75" customHeight="1" x14ac:dyDescent="0.2"/>
    <row r="6869" ht="12.75" customHeight="1" x14ac:dyDescent="0.2"/>
    <row r="6870" ht="12.75" customHeight="1" x14ac:dyDescent="0.2"/>
    <row r="6871" ht="12.75" customHeight="1" x14ac:dyDescent="0.2"/>
    <row r="6872" ht="12.75" customHeight="1" x14ac:dyDescent="0.2"/>
    <row r="6873" ht="12.75" customHeight="1" x14ac:dyDescent="0.2"/>
    <row r="6874" ht="12.75" customHeight="1" x14ac:dyDescent="0.2"/>
    <row r="6875" ht="12.75" customHeight="1" x14ac:dyDescent="0.2"/>
    <row r="6876" ht="12.75" customHeight="1" x14ac:dyDescent="0.2"/>
    <row r="6877" ht="12.75" customHeight="1" x14ac:dyDescent="0.2"/>
    <row r="6878" ht="12.75" customHeight="1" x14ac:dyDescent="0.2"/>
    <row r="6879" ht="12.75" customHeight="1" x14ac:dyDescent="0.2"/>
    <row r="6880" ht="12.75" customHeight="1" x14ac:dyDescent="0.2"/>
    <row r="6881" ht="12.75" customHeight="1" x14ac:dyDescent="0.2"/>
    <row r="6882" ht="12.75" customHeight="1" x14ac:dyDescent="0.2"/>
    <row r="6883" ht="12.75" customHeight="1" x14ac:dyDescent="0.2"/>
    <row r="6884" ht="12.75" customHeight="1" x14ac:dyDescent="0.2"/>
    <row r="6885" ht="12.75" customHeight="1" x14ac:dyDescent="0.2"/>
    <row r="6886" ht="12.75" customHeight="1" x14ac:dyDescent="0.2"/>
    <row r="6887" ht="12.75" customHeight="1" x14ac:dyDescent="0.2"/>
    <row r="6888" ht="12.75" customHeight="1" x14ac:dyDescent="0.2"/>
    <row r="6889" ht="12.75" customHeight="1" x14ac:dyDescent="0.2"/>
    <row r="6890" ht="12.75" customHeight="1" x14ac:dyDescent="0.2"/>
    <row r="6891" ht="12.75" customHeight="1" x14ac:dyDescent="0.2"/>
    <row r="6892" ht="12.75" customHeight="1" x14ac:dyDescent="0.2"/>
    <row r="6893" ht="12.75" customHeight="1" x14ac:dyDescent="0.2"/>
    <row r="6894" ht="12.75" customHeight="1" x14ac:dyDescent="0.2"/>
    <row r="6895" ht="12.75" customHeight="1" x14ac:dyDescent="0.2"/>
    <row r="6896" ht="12.75" customHeight="1" x14ac:dyDescent="0.2"/>
    <row r="6897" ht="12.75" customHeight="1" x14ac:dyDescent="0.2"/>
    <row r="6898" ht="12.75" customHeight="1" x14ac:dyDescent="0.2"/>
    <row r="6899" ht="12.75" customHeight="1" x14ac:dyDescent="0.2"/>
    <row r="6900" ht="12.75" customHeight="1" x14ac:dyDescent="0.2"/>
    <row r="6901" ht="12.75" customHeight="1" x14ac:dyDescent="0.2"/>
    <row r="6902" ht="12.75" customHeight="1" x14ac:dyDescent="0.2"/>
    <row r="6903" ht="12.75" customHeight="1" x14ac:dyDescent="0.2"/>
    <row r="6904" ht="12.75" customHeight="1" x14ac:dyDescent="0.2"/>
    <row r="6905" ht="12.75" customHeight="1" x14ac:dyDescent="0.2"/>
    <row r="6906" ht="12.75" customHeight="1" x14ac:dyDescent="0.2"/>
    <row r="6907" ht="12.75" customHeight="1" x14ac:dyDescent="0.2"/>
    <row r="6908" ht="12.75" customHeight="1" x14ac:dyDescent="0.2"/>
    <row r="6909" ht="12.75" customHeight="1" x14ac:dyDescent="0.2"/>
    <row r="6910" ht="12.75" customHeight="1" x14ac:dyDescent="0.2"/>
    <row r="6911" ht="12.75" customHeight="1" x14ac:dyDescent="0.2"/>
    <row r="6912" ht="12.75" customHeight="1" x14ac:dyDescent="0.2"/>
    <row r="6913" ht="12.75" customHeight="1" x14ac:dyDescent="0.2"/>
    <row r="6914" ht="12.75" customHeight="1" x14ac:dyDescent="0.2"/>
    <row r="6915" ht="12.75" customHeight="1" x14ac:dyDescent="0.2"/>
    <row r="6916" ht="12.75" customHeight="1" x14ac:dyDescent="0.2"/>
    <row r="6917" ht="12.75" customHeight="1" x14ac:dyDescent="0.2"/>
    <row r="6918" ht="12.75" customHeight="1" x14ac:dyDescent="0.2"/>
    <row r="6919" ht="12.75" customHeight="1" x14ac:dyDescent="0.2"/>
    <row r="6920" ht="12.75" customHeight="1" x14ac:dyDescent="0.2"/>
    <row r="6921" ht="12.75" customHeight="1" x14ac:dyDescent="0.2"/>
    <row r="6922" ht="12.75" customHeight="1" x14ac:dyDescent="0.2"/>
    <row r="6923" ht="12.75" customHeight="1" x14ac:dyDescent="0.2"/>
    <row r="6924" ht="12.75" customHeight="1" x14ac:dyDescent="0.2"/>
    <row r="6925" ht="12.75" customHeight="1" x14ac:dyDescent="0.2"/>
    <row r="6926" ht="12.75" customHeight="1" x14ac:dyDescent="0.2"/>
    <row r="6927" ht="12.75" customHeight="1" x14ac:dyDescent="0.2"/>
    <row r="6928" ht="12.75" customHeight="1" x14ac:dyDescent="0.2"/>
    <row r="6929" ht="12.75" customHeight="1" x14ac:dyDescent="0.2"/>
    <row r="6930" ht="12.75" customHeight="1" x14ac:dyDescent="0.2"/>
    <row r="6931" ht="12.75" customHeight="1" x14ac:dyDescent="0.2"/>
    <row r="6932" ht="12.75" customHeight="1" x14ac:dyDescent="0.2"/>
    <row r="6933" ht="12.75" customHeight="1" x14ac:dyDescent="0.2"/>
    <row r="6934" ht="12.75" customHeight="1" x14ac:dyDescent="0.2"/>
    <row r="6935" ht="12.75" customHeight="1" x14ac:dyDescent="0.2"/>
    <row r="6936" ht="12.75" customHeight="1" x14ac:dyDescent="0.2"/>
    <row r="6937" ht="12.75" customHeight="1" x14ac:dyDescent="0.2"/>
    <row r="6938" ht="12.75" customHeight="1" x14ac:dyDescent="0.2"/>
    <row r="6939" ht="12.75" customHeight="1" x14ac:dyDescent="0.2"/>
    <row r="6940" ht="12.75" customHeight="1" x14ac:dyDescent="0.2"/>
    <row r="6941" ht="12.75" customHeight="1" x14ac:dyDescent="0.2"/>
    <row r="6942" ht="12.75" customHeight="1" x14ac:dyDescent="0.2"/>
    <row r="6943" ht="12.75" customHeight="1" x14ac:dyDescent="0.2"/>
    <row r="6944" ht="12.75" customHeight="1" x14ac:dyDescent="0.2"/>
    <row r="6945" ht="12.75" customHeight="1" x14ac:dyDescent="0.2"/>
    <row r="6946" ht="12.75" customHeight="1" x14ac:dyDescent="0.2"/>
    <row r="6947" ht="12.75" customHeight="1" x14ac:dyDescent="0.2"/>
    <row r="6948" ht="12.75" customHeight="1" x14ac:dyDescent="0.2"/>
    <row r="6949" ht="12.75" customHeight="1" x14ac:dyDescent="0.2"/>
    <row r="6950" ht="12.75" customHeight="1" x14ac:dyDescent="0.2"/>
    <row r="6951" ht="12.75" customHeight="1" x14ac:dyDescent="0.2"/>
    <row r="6952" ht="12.75" customHeight="1" x14ac:dyDescent="0.2"/>
    <row r="6953" ht="12.75" customHeight="1" x14ac:dyDescent="0.2"/>
    <row r="6954" ht="12.75" customHeight="1" x14ac:dyDescent="0.2"/>
    <row r="6955" ht="12.75" customHeight="1" x14ac:dyDescent="0.2"/>
    <row r="6956" ht="12.75" customHeight="1" x14ac:dyDescent="0.2"/>
    <row r="6957" ht="12.75" customHeight="1" x14ac:dyDescent="0.2"/>
    <row r="6958" ht="12.75" customHeight="1" x14ac:dyDescent="0.2"/>
    <row r="6959" ht="12.75" customHeight="1" x14ac:dyDescent="0.2"/>
    <row r="6960" ht="12.75" customHeight="1" x14ac:dyDescent="0.2"/>
    <row r="6961" ht="12.75" customHeight="1" x14ac:dyDescent="0.2"/>
    <row r="6962" ht="12.75" customHeight="1" x14ac:dyDescent="0.2"/>
    <row r="6963" ht="12.75" customHeight="1" x14ac:dyDescent="0.2"/>
    <row r="6964" ht="12.75" customHeight="1" x14ac:dyDescent="0.2"/>
    <row r="6965" ht="12.75" customHeight="1" x14ac:dyDescent="0.2"/>
    <row r="6966" ht="12.75" customHeight="1" x14ac:dyDescent="0.2"/>
    <row r="6967" ht="12.75" customHeight="1" x14ac:dyDescent="0.2"/>
    <row r="6968" ht="12.75" customHeight="1" x14ac:dyDescent="0.2"/>
    <row r="6969" ht="12.75" customHeight="1" x14ac:dyDescent="0.2"/>
    <row r="6970" ht="12.75" customHeight="1" x14ac:dyDescent="0.2"/>
    <row r="6971" ht="12.75" customHeight="1" x14ac:dyDescent="0.2"/>
    <row r="6972" ht="12.75" customHeight="1" x14ac:dyDescent="0.2"/>
    <row r="6973" ht="12.75" customHeight="1" x14ac:dyDescent="0.2"/>
    <row r="6974" ht="12.75" customHeight="1" x14ac:dyDescent="0.2"/>
    <row r="6975" ht="12.75" customHeight="1" x14ac:dyDescent="0.2"/>
    <row r="6976" ht="12.75" customHeight="1" x14ac:dyDescent="0.2"/>
    <row r="6977" ht="12.75" customHeight="1" x14ac:dyDescent="0.2"/>
    <row r="6978" ht="12.75" customHeight="1" x14ac:dyDescent="0.2"/>
    <row r="6979" ht="12.75" customHeight="1" x14ac:dyDescent="0.2"/>
    <row r="6980" ht="12.75" customHeight="1" x14ac:dyDescent="0.2"/>
    <row r="6981" ht="12.75" customHeight="1" x14ac:dyDescent="0.2"/>
    <row r="6982" ht="12.75" customHeight="1" x14ac:dyDescent="0.2"/>
    <row r="6983" ht="12.75" customHeight="1" x14ac:dyDescent="0.2"/>
    <row r="6984" ht="12.75" customHeight="1" x14ac:dyDescent="0.2"/>
    <row r="6985" ht="12.75" customHeight="1" x14ac:dyDescent="0.2"/>
    <row r="6986" ht="12.75" customHeight="1" x14ac:dyDescent="0.2"/>
    <row r="6987" ht="12.75" customHeight="1" x14ac:dyDescent="0.2"/>
    <row r="6988" ht="12.75" customHeight="1" x14ac:dyDescent="0.2"/>
    <row r="6989" ht="12.75" customHeight="1" x14ac:dyDescent="0.2"/>
    <row r="6990" ht="12.75" customHeight="1" x14ac:dyDescent="0.2"/>
    <row r="6991" ht="12.75" customHeight="1" x14ac:dyDescent="0.2"/>
    <row r="6992" ht="12.75" customHeight="1" x14ac:dyDescent="0.2"/>
    <row r="6993" ht="12.75" customHeight="1" x14ac:dyDescent="0.2"/>
    <row r="6994" ht="12.75" customHeight="1" x14ac:dyDescent="0.2"/>
    <row r="6995" ht="12.75" customHeight="1" x14ac:dyDescent="0.2"/>
    <row r="6996" ht="12.75" customHeight="1" x14ac:dyDescent="0.2"/>
    <row r="6997" ht="12.75" customHeight="1" x14ac:dyDescent="0.2"/>
    <row r="6998" ht="12.75" customHeight="1" x14ac:dyDescent="0.2"/>
    <row r="6999" ht="12.75" customHeight="1" x14ac:dyDescent="0.2"/>
    <row r="7000" ht="12.75" customHeight="1" x14ac:dyDescent="0.2"/>
    <row r="7001" ht="12.75" customHeight="1" x14ac:dyDescent="0.2"/>
    <row r="7002" ht="12.75" customHeight="1" x14ac:dyDescent="0.2"/>
    <row r="7003" ht="12.75" customHeight="1" x14ac:dyDescent="0.2"/>
    <row r="7004" ht="12.75" customHeight="1" x14ac:dyDescent="0.2"/>
    <row r="7005" ht="12.75" customHeight="1" x14ac:dyDescent="0.2"/>
    <row r="7006" ht="12.75" customHeight="1" x14ac:dyDescent="0.2"/>
    <row r="7007" ht="12.75" customHeight="1" x14ac:dyDescent="0.2"/>
    <row r="7008" ht="12.75" customHeight="1" x14ac:dyDescent="0.2"/>
    <row r="7009" ht="12.75" customHeight="1" x14ac:dyDescent="0.2"/>
    <row r="7010" ht="12.75" customHeight="1" x14ac:dyDescent="0.2"/>
    <row r="7011" ht="12.75" customHeight="1" x14ac:dyDescent="0.2"/>
    <row r="7012" ht="12.75" customHeight="1" x14ac:dyDescent="0.2"/>
    <row r="7013" ht="12.75" customHeight="1" x14ac:dyDescent="0.2"/>
    <row r="7014" ht="12.75" customHeight="1" x14ac:dyDescent="0.2"/>
    <row r="7015" ht="12.75" customHeight="1" x14ac:dyDescent="0.2"/>
    <row r="7016" ht="12.75" customHeight="1" x14ac:dyDescent="0.2"/>
    <row r="7017" ht="12.75" customHeight="1" x14ac:dyDescent="0.2"/>
    <row r="7018" ht="12.75" customHeight="1" x14ac:dyDescent="0.2"/>
    <row r="7019" ht="12.75" customHeight="1" x14ac:dyDescent="0.2"/>
    <row r="7020" ht="12.75" customHeight="1" x14ac:dyDescent="0.2"/>
    <row r="7021" ht="12.75" customHeight="1" x14ac:dyDescent="0.2"/>
    <row r="7022" ht="12.75" customHeight="1" x14ac:dyDescent="0.2"/>
    <row r="7023" ht="12.75" customHeight="1" x14ac:dyDescent="0.2"/>
    <row r="7024" ht="12.75" customHeight="1" x14ac:dyDescent="0.2"/>
    <row r="7025" ht="12.75" customHeight="1" x14ac:dyDescent="0.2"/>
    <row r="7026" ht="12.75" customHeight="1" x14ac:dyDescent="0.2"/>
    <row r="7027" ht="12.75" customHeight="1" x14ac:dyDescent="0.2"/>
    <row r="7028" ht="12.75" customHeight="1" x14ac:dyDescent="0.2"/>
    <row r="7029" ht="12.75" customHeight="1" x14ac:dyDescent="0.2"/>
    <row r="7030" ht="12.75" customHeight="1" x14ac:dyDescent="0.2"/>
    <row r="7031" ht="12.75" customHeight="1" x14ac:dyDescent="0.2"/>
    <row r="7032" ht="12.75" customHeight="1" x14ac:dyDescent="0.2"/>
    <row r="7033" ht="12.75" customHeight="1" x14ac:dyDescent="0.2"/>
    <row r="7034" ht="12.75" customHeight="1" x14ac:dyDescent="0.2"/>
    <row r="7035" ht="12.75" customHeight="1" x14ac:dyDescent="0.2"/>
    <row r="7036" ht="12.75" customHeight="1" x14ac:dyDescent="0.2"/>
    <row r="7037" ht="12.75" customHeight="1" x14ac:dyDescent="0.2"/>
    <row r="7038" ht="12.75" customHeight="1" x14ac:dyDescent="0.2"/>
    <row r="7039" ht="12.75" customHeight="1" x14ac:dyDescent="0.2"/>
    <row r="7040" ht="12.75" customHeight="1" x14ac:dyDescent="0.2"/>
    <row r="7041" ht="12.75" customHeight="1" x14ac:dyDescent="0.2"/>
    <row r="7042" ht="12.75" customHeight="1" x14ac:dyDescent="0.2"/>
    <row r="7043" ht="12.75" customHeight="1" x14ac:dyDescent="0.2"/>
    <row r="7044" ht="12.75" customHeight="1" x14ac:dyDescent="0.2"/>
    <row r="7045" ht="12.75" customHeight="1" x14ac:dyDescent="0.2"/>
    <row r="7046" ht="12.75" customHeight="1" x14ac:dyDescent="0.2"/>
    <row r="7047" ht="12.75" customHeight="1" x14ac:dyDescent="0.2"/>
    <row r="7048" ht="12.75" customHeight="1" x14ac:dyDescent="0.2"/>
    <row r="7049" ht="12.75" customHeight="1" x14ac:dyDescent="0.2"/>
    <row r="7050" ht="12.75" customHeight="1" x14ac:dyDescent="0.2"/>
    <row r="7051" ht="12.75" customHeight="1" x14ac:dyDescent="0.2"/>
    <row r="7052" ht="12.75" customHeight="1" x14ac:dyDescent="0.2"/>
    <row r="7053" ht="12.75" customHeight="1" x14ac:dyDescent="0.2"/>
    <row r="7054" ht="12.75" customHeight="1" x14ac:dyDescent="0.2"/>
    <row r="7055" ht="12.75" customHeight="1" x14ac:dyDescent="0.2"/>
    <row r="7056" ht="12.75" customHeight="1" x14ac:dyDescent="0.2"/>
    <row r="7057" ht="12.75" customHeight="1" x14ac:dyDescent="0.2"/>
    <row r="7058" ht="12.75" customHeight="1" x14ac:dyDescent="0.2"/>
    <row r="7059" ht="12.75" customHeight="1" x14ac:dyDescent="0.2"/>
    <row r="7060" ht="12.75" customHeight="1" x14ac:dyDescent="0.2"/>
    <row r="7061" ht="12.75" customHeight="1" x14ac:dyDescent="0.2"/>
    <row r="7062" ht="12.75" customHeight="1" x14ac:dyDescent="0.2"/>
    <row r="7063" ht="12.75" customHeight="1" x14ac:dyDescent="0.2"/>
    <row r="7064" ht="12.75" customHeight="1" x14ac:dyDescent="0.2"/>
    <row r="7065" ht="12.75" customHeight="1" x14ac:dyDescent="0.2"/>
    <row r="7066" ht="12.75" customHeight="1" x14ac:dyDescent="0.2"/>
    <row r="7067" ht="12.75" customHeight="1" x14ac:dyDescent="0.2"/>
    <row r="7068" ht="12.75" customHeight="1" x14ac:dyDescent="0.2"/>
    <row r="7069" ht="12.75" customHeight="1" x14ac:dyDescent="0.2"/>
    <row r="7070" ht="12.75" customHeight="1" x14ac:dyDescent="0.2"/>
    <row r="7071" ht="12.75" customHeight="1" x14ac:dyDescent="0.2"/>
    <row r="7072" ht="12.75" customHeight="1" x14ac:dyDescent="0.2"/>
    <row r="7073" ht="12.75" customHeight="1" x14ac:dyDescent="0.2"/>
    <row r="7074" ht="12.75" customHeight="1" x14ac:dyDescent="0.2"/>
    <row r="7075" ht="12.75" customHeight="1" x14ac:dyDescent="0.2"/>
    <row r="7076" ht="12.75" customHeight="1" x14ac:dyDescent="0.2"/>
    <row r="7077" ht="12.75" customHeight="1" x14ac:dyDescent="0.2"/>
    <row r="7078" ht="12.75" customHeight="1" x14ac:dyDescent="0.2"/>
    <row r="7079" ht="12.75" customHeight="1" x14ac:dyDescent="0.2"/>
    <row r="7080" ht="12.75" customHeight="1" x14ac:dyDescent="0.2"/>
    <row r="7081" ht="12.75" customHeight="1" x14ac:dyDescent="0.2"/>
    <row r="7082" ht="12.75" customHeight="1" x14ac:dyDescent="0.2"/>
    <row r="7083" ht="12.75" customHeight="1" x14ac:dyDescent="0.2"/>
    <row r="7084" ht="12.75" customHeight="1" x14ac:dyDescent="0.2"/>
    <row r="7085" ht="12.75" customHeight="1" x14ac:dyDescent="0.2"/>
    <row r="7086" ht="12.75" customHeight="1" x14ac:dyDescent="0.2"/>
    <row r="7087" ht="12.75" customHeight="1" x14ac:dyDescent="0.2"/>
    <row r="7088" ht="12.75" customHeight="1" x14ac:dyDescent="0.2"/>
    <row r="7089" ht="12.75" customHeight="1" x14ac:dyDescent="0.2"/>
    <row r="7090" ht="12.75" customHeight="1" x14ac:dyDescent="0.2"/>
    <row r="7091" ht="12.75" customHeight="1" x14ac:dyDescent="0.2"/>
    <row r="7092" ht="12.75" customHeight="1" x14ac:dyDescent="0.2"/>
    <row r="7093" ht="12.75" customHeight="1" x14ac:dyDescent="0.2"/>
    <row r="7094" ht="12.75" customHeight="1" x14ac:dyDescent="0.2"/>
    <row r="7095" ht="12.75" customHeight="1" x14ac:dyDescent="0.2"/>
    <row r="7096" ht="12.75" customHeight="1" x14ac:dyDescent="0.2"/>
    <row r="7097" ht="12.75" customHeight="1" x14ac:dyDescent="0.2"/>
    <row r="7098" ht="12.75" customHeight="1" x14ac:dyDescent="0.2"/>
    <row r="7099" ht="12.75" customHeight="1" x14ac:dyDescent="0.2"/>
    <row r="7100" ht="12.75" customHeight="1" x14ac:dyDescent="0.2"/>
    <row r="7101" ht="12.75" customHeight="1" x14ac:dyDescent="0.2"/>
    <row r="7102" ht="12.75" customHeight="1" x14ac:dyDescent="0.2"/>
    <row r="7103" ht="12.75" customHeight="1" x14ac:dyDescent="0.2"/>
    <row r="7104" ht="12.75" customHeight="1" x14ac:dyDescent="0.2"/>
    <row r="7105" ht="12.75" customHeight="1" x14ac:dyDescent="0.2"/>
    <row r="7106" ht="12.75" customHeight="1" x14ac:dyDescent="0.2"/>
    <row r="7107" ht="12.75" customHeight="1" x14ac:dyDescent="0.2"/>
    <row r="7108" ht="12.75" customHeight="1" x14ac:dyDescent="0.2"/>
    <row r="7109" ht="12.75" customHeight="1" x14ac:dyDescent="0.2"/>
    <row r="7110" ht="12.75" customHeight="1" x14ac:dyDescent="0.2"/>
    <row r="7111" ht="12.75" customHeight="1" x14ac:dyDescent="0.2"/>
    <row r="7112" ht="12.75" customHeight="1" x14ac:dyDescent="0.2"/>
    <row r="7113" ht="12.75" customHeight="1" x14ac:dyDescent="0.2"/>
    <row r="7114" ht="12.75" customHeight="1" x14ac:dyDescent="0.2"/>
    <row r="7115" ht="12.75" customHeight="1" x14ac:dyDescent="0.2"/>
    <row r="7116" ht="12.75" customHeight="1" x14ac:dyDescent="0.2"/>
    <row r="7117" ht="12.75" customHeight="1" x14ac:dyDescent="0.2"/>
    <row r="7118" ht="12.75" customHeight="1" x14ac:dyDescent="0.2"/>
    <row r="7119" ht="12.75" customHeight="1" x14ac:dyDescent="0.2"/>
    <row r="7120" ht="12.75" customHeight="1" x14ac:dyDescent="0.2"/>
    <row r="7121" ht="12.75" customHeight="1" x14ac:dyDescent="0.2"/>
    <row r="7122" ht="12.75" customHeight="1" x14ac:dyDescent="0.2"/>
    <row r="7123" ht="12.75" customHeight="1" x14ac:dyDescent="0.2"/>
    <row r="7124" ht="12.75" customHeight="1" x14ac:dyDescent="0.2"/>
    <row r="7125" ht="12.75" customHeight="1" x14ac:dyDescent="0.2"/>
    <row r="7126" ht="12.75" customHeight="1" x14ac:dyDescent="0.2"/>
    <row r="7127" ht="12.75" customHeight="1" x14ac:dyDescent="0.2"/>
    <row r="7128" ht="12.75" customHeight="1" x14ac:dyDescent="0.2"/>
    <row r="7129" ht="12.75" customHeight="1" x14ac:dyDescent="0.2"/>
    <row r="7130" ht="12.75" customHeight="1" x14ac:dyDescent="0.2"/>
    <row r="7131" ht="12.75" customHeight="1" x14ac:dyDescent="0.2"/>
    <row r="7132" ht="12.75" customHeight="1" x14ac:dyDescent="0.2"/>
    <row r="7133" ht="12.75" customHeight="1" x14ac:dyDescent="0.2"/>
    <row r="7134" ht="12.75" customHeight="1" x14ac:dyDescent="0.2"/>
    <row r="7135" ht="12.75" customHeight="1" x14ac:dyDescent="0.2"/>
    <row r="7136" ht="12.75" customHeight="1" x14ac:dyDescent="0.2"/>
    <row r="7137" ht="12.75" customHeight="1" x14ac:dyDescent="0.2"/>
    <row r="7138" ht="12.75" customHeight="1" x14ac:dyDescent="0.2"/>
    <row r="7139" ht="12.75" customHeight="1" x14ac:dyDescent="0.2"/>
    <row r="7140" ht="12.75" customHeight="1" x14ac:dyDescent="0.2"/>
    <row r="7141" ht="12.75" customHeight="1" x14ac:dyDescent="0.2"/>
    <row r="7142" ht="12.75" customHeight="1" x14ac:dyDescent="0.2"/>
    <row r="7143" ht="12.75" customHeight="1" x14ac:dyDescent="0.2"/>
    <row r="7144" ht="12.75" customHeight="1" x14ac:dyDescent="0.2"/>
    <row r="7145" ht="12.75" customHeight="1" x14ac:dyDescent="0.2"/>
    <row r="7146" ht="12.75" customHeight="1" x14ac:dyDescent="0.2"/>
    <row r="7147" ht="12.75" customHeight="1" x14ac:dyDescent="0.2"/>
    <row r="7148" ht="12.75" customHeight="1" x14ac:dyDescent="0.2"/>
    <row r="7149" ht="12.75" customHeight="1" x14ac:dyDescent="0.2"/>
    <row r="7150" ht="12.75" customHeight="1" x14ac:dyDescent="0.2"/>
    <row r="7151" ht="12.75" customHeight="1" x14ac:dyDescent="0.2"/>
    <row r="7152" ht="12.75" customHeight="1" x14ac:dyDescent="0.2"/>
    <row r="7153" ht="12.75" customHeight="1" x14ac:dyDescent="0.2"/>
    <row r="7154" ht="12.75" customHeight="1" x14ac:dyDescent="0.2"/>
    <row r="7155" ht="12.75" customHeight="1" x14ac:dyDescent="0.2"/>
    <row r="7156" ht="12.75" customHeight="1" x14ac:dyDescent="0.2"/>
    <row r="7157" ht="12.75" customHeight="1" x14ac:dyDescent="0.2"/>
    <row r="7158" ht="12.75" customHeight="1" x14ac:dyDescent="0.2"/>
    <row r="7159" ht="12.75" customHeight="1" x14ac:dyDescent="0.2"/>
    <row r="7160" ht="12.75" customHeight="1" x14ac:dyDescent="0.2"/>
    <row r="7161" ht="12.75" customHeight="1" x14ac:dyDescent="0.2"/>
    <row r="7162" ht="12.75" customHeight="1" x14ac:dyDescent="0.2"/>
    <row r="7163" ht="12.75" customHeight="1" x14ac:dyDescent="0.2"/>
    <row r="7164" ht="12.75" customHeight="1" x14ac:dyDescent="0.2"/>
    <row r="7165" ht="12.75" customHeight="1" x14ac:dyDescent="0.2"/>
    <row r="7166" ht="12.75" customHeight="1" x14ac:dyDescent="0.2"/>
    <row r="7167" ht="12.75" customHeight="1" x14ac:dyDescent="0.2"/>
    <row r="7168" ht="12.75" customHeight="1" x14ac:dyDescent="0.2"/>
    <row r="7169" ht="12.75" customHeight="1" x14ac:dyDescent="0.2"/>
    <row r="7170" ht="12.75" customHeight="1" x14ac:dyDescent="0.2"/>
    <row r="7171" ht="12.75" customHeight="1" x14ac:dyDescent="0.2"/>
    <row r="7172" ht="12.75" customHeight="1" x14ac:dyDescent="0.2"/>
    <row r="7173" ht="12.75" customHeight="1" x14ac:dyDescent="0.2"/>
    <row r="7174" ht="12.75" customHeight="1" x14ac:dyDescent="0.2"/>
    <row r="7175" ht="12.75" customHeight="1" x14ac:dyDescent="0.2"/>
    <row r="7176" ht="12.75" customHeight="1" x14ac:dyDescent="0.2"/>
    <row r="7177" ht="12.75" customHeight="1" x14ac:dyDescent="0.2"/>
    <row r="7178" ht="12.75" customHeight="1" x14ac:dyDescent="0.2"/>
    <row r="7179" ht="12.75" customHeight="1" x14ac:dyDescent="0.2"/>
    <row r="7180" ht="12.75" customHeight="1" x14ac:dyDescent="0.2"/>
    <row r="7181" ht="12.75" customHeight="1" x14ac:dyDescent="0.2"/>
    <row r="7182" ht="12.75" customHeight="1" x14ac:dyDescent="0.2"/>
    <row r="7183" ht="12.75" customHeight="1" x14ac:dyDescent="0.2"/>
    <row r="7184" ht="12.75" customHeight="1" x14ac:dyDescent="0.2"/>
    <row r="7185" ht="12.75" customHeight="1" x14ac:dyDescent="0.2"/>
    <row r="7186" ht="12.75" customHeight="1" x14ac:dyDescent="0.2"/>
    <row r="7187" ht="12.75" customHeight="1" x14ac:dyDescent="0.2"/>
    <row r="7188" ht="12.75" customHeight="1" x14ac:dyDescent="0.2"/>
    <row r="7189" ht="12.75" customHeight="1" x14ac:dyDescent="0.2"/>
    <row r="7190" ht="12.75" customHeight="1" x14ac:dyDescent="0.2"/>
    <row r="7191" ht="12.75" customHeight="1" x14ac:dyDescent="0.2"/>
    <row r="7192" ht="12.75" customHeight="1" x14ac:dyDescent="0.2"/>
    <row r="7193" ht="12.75" customHeight="1" x14ac:dyDescent="0.2"/>
    <row r="7194" ht="12.75" customHeight="1" x14ac:dyDescent="0.2"/>
    <row r="7195" ht="12.75" customHeight="1" x14ac:dyDescent="0.2"/>
    <row r="7196" ht="12.75" customHeight="1" x14ac:dyDescent="0.2"/>
    <row r="7197" ht="12.75" customHeight="1" x14ac:dyDescent="0.2"/>
    <row r="7198" ht="12.75" customHeight="1" x14ac:dyDescent="0.2"/>
    <row r="7199" ht="12.75" customHeight="1" x14ac:dyDescent="0.2"/>
    <row r="7200" ht="12.75" customHeight="1" x14ac:dyDescent="0.2"/>
    <row r="7201" ht="12.75" customHeight="1" x14ac:dyDescent="0.2"/>
    <row r="7202" ht="12.75" customHeight="1" x14ac:dyDescent="0.2"/>
    <row r="7203" ht="12.75" customHeight="1" x14ac:dyDescent="0.2"/>
    <row r="7204" ht="12.75" customHeight="1" x14ac:dyDescent="0.2"/>
    <row r="7205" ht="12.75" customHeight="1" x14ac:dyDescent="0.2"/>
    <row r="7206" ht="12.75" customHeight="1" x14ac:dyDescent="0.2"/>
    <row r="7207" ht="12.75" customHeight="1" x14ac:dyDescent="0.2"/>
    <row r="7208" ht="12.75" customHeight="1" x14ac:dyDescent="0.2"/>
    <row r="7209" ht="12.75" customHeight="1" x14ac:dyDescent="0.2"/>
    <row r="7210" ht="12.75" customHeight="1" x14ac:dyDescent="0.2"/>
    <row r="7211" ht="12.75" customHeight="1" x14ac:dyDescent="0.2"/>
    <row r="7212" ht="12.75" customHeight="1" x14ac:dyDescent="0.2"/>
    <row r="7213" ht="12.75" customHeight="1" x14ac:dyDescent="0.2"/>
    <row r="7214" ht="12.75" customHeight="1" x14ac:dyDescent="0.2"/>
    <row r="7215" ht="12.75" customHeight="1" x14ac:dyDescent="0.2"/>
    <row r="7216" ht="12.75" customHeight="1" x14ac:dyDescent="0.2"/>
    <row r="7217" ht="12.75" customHeight="1" x14ac:dyDescent="0.2"/>
    <row r="7218" ht="12.75" customHeight="1" x14ac:dyDescent="0.2"/>
    <row r="7219" ht="12.75" customHeight="1" x14ac:dyDescent="0.2"/>
    <row r="7220" ht="12.75" customHeight="1" x14ac:dyDescent="0.2"/>
    <row r="7221" ht="12.75" customHeight="1" x14ac:dyDescent="0.2"/>
    <row r="7222" ht="12.75" customHeight="1" x14ac:dyDescent="0.2"/>
    <row r="7223" ht="12.75" customHeight="1" x14ac:dyDescent="0.2"/>
    <row r="7224" ht="12.75" customHeight="1" x14ac:dyDescent="0.2"/>
    <row r="7225" ht="12.75" customHeight="1" x14ac:dyDescent="0.2"/>
    <row r="7226" ht="12.75" customHeight="1" x14ac:dyDescent="0.2"/>
    <row r="7227" ht="12.75" customHeight="1" x14ac:dyDescent="0.2"/>
    <row r="7228" ht="12.75" customHeight="1" x14ac:dyDescent="0.2"/>
    <row r="7229" ht="12.75" customHeight="1" x14ac:dyDescent="0.2"/>
    <row r="7230" ht="12.75" customHeight="1" x14ac:dyDescent="0.2"/>
    <row r="7231" ht="12.75" customHeight="1" x14ac:dyDescent="0.2"/>
    <row r="7232" ht="12.75" customHeight="1" x14ac:dyDescent="0.2"/>
    <row r="7233" ht="12.75" customHeight="1" x14ac:dyDescent="0.2"/>
    <row r="7234" ht="12.75" customHeight="1" x14ac:dyDescent="0.2"/>
    <row r="7235" ht="12.75" customHeight="1" x14ac:dyDescent="0.2"/>
    <row r="7236" ht="12.75" customHeight="1" x14ac:dyDescent="0.2"/>
    <row r="7237" ht="12.75" customHeight="1" x14ac:dyDescent="0.2"/>
    <row r="7238" ht="12.75" customHeight="1" x14ac:dyDescent="0.2"/>
    <row r="7239" ht="12.75" customHeight="1" x14ac:dyDescent="0.2"/>
    <row r="7240" ht="12.75" customHeight="1" x14ac:dyDescent="0.2"/>
    <row r="7241" ht="12.75" customHeight="1" x14ac:dyDescent="0.2"/>
    <row r="7242" ht="12.75" customHeight="1" x14ac:dyDescent="0.2"/>
    <row r="7243" ht="12.75" customHeight="1" x14ac:dyDescent="0.2"/>
    <row r="7244" ht="12.75" customHeight="1" x14ac:dyDescent="0.2"/>
    <row r="7245" ht="12.75" customHeight="1" x14ac:dyDescent="0.2"/>
    <row r="7246" ht="12.75" customHeight="1" x14ac:dyDescent="0.2"/>
    <row r="7247" ht="12.75" customHeight="1" x14ac:dyDescent="0.2"/>
    <row r="7248" ht="12.75" customHeight="1" x14ac:dyDescent="0.2"/>
    <row r="7249" ht="12.75" customHeight="1" x14ac:dyDescent="0.2"/>
    <row r="7250" ht="12.75" customHeight="1" x14ac:dyDescent="0.2"/>
    <row r="7251" ht="12.75" customHeight="1" x14ac:dyDescent="0.2"/>
    <row r="7252" ht="12.75" customHeight="1" x14ac:dyDescent="0.2"/>
    <row r="7253" ht="12.75" customHeight="1" x14ac:dyDescent="0.2"/>
    <row r="7254" ht="12.75" customHeight="1" x14ac:dyDescent="0.2"/>
    <row r="7255" ht="12.75" customHeight="1" x14ac:dyDescent="0.2"/>
    <row r="7256" ht="12.75" customHeight="1" x14ac:dyDescent="0.2"/>
    <row r="7257" ht="12.75" customHeight="1" x14ac:dyDescent="0.2"/>
    <row r="7258" ht="12.75" customHeight="1" x14ac:dyDescent="0.2"/>
    <row r="7259" ht="12.75" customHeight="1" x14ac:dyDescent="0.2"/>
    <row r="7260" ht="12.75" customHeight="1" x14ac:dyDescent="0.2"/>
    <row r="7261" ht="12.75" customHeight="1" x14ac:dyDescent="0.2"/>
    <row r="7262" ht="12.75" customHeight="1" x14ac:dyDescent="0.2"/>
    <row r="7263" ht="12.75" customHeight="1" x14ac:dyDescent="0.2"/>
    <row r="7264" ht="12.75" customHeight="1" x14ac:dyDescent="0.2"/>
    <row r="7265" ht="12.75" customHeight="1" x14ac:dyDescent="0.2"/>
    <row r="7266" ht="12.75" customHeight="1" x14ac:dyDescent="0.2"/>
    <row r="7267" ht="12.75" customHeight="1" x14ac:dyDescent="0.2"/>
    <row r="7268" ht="12.75" customHeight="1" x14ac:dyDescent="0.2"/>
    <row r="7269" ht="12.75" customHeight="1" x14ac:dyDescent="0.2"/>
    <row r="7270" ht="12.75" customHeight="1" x14ac:dyDescent="0.2"/>
    <row r="7271" ht="12.75" customHeight="1" x14ac:dyDescent="0.2"/>
    <row r="7272" ht="12.75" customHeight="1" x14ac:dyDescent="0.2"/>
    <row r="7273" ht="12.75" customHeight="1" x14ac:dyDescent="0.2"/>
    <row r="7274" ht="12.75" customHeight="1" x14ac:dyDescent="0.2"/>
    <row r="7275" ht="12.75" customHeight="1" x14ac:dyDescent="0.2"/>
    <row r="7276" ht="12.75" customHeight="1" x14ac:dyDescent="0.2"/>
    <row r="7277" ht="12.75" customHeight="1" x14ac:dyDescent="0.2"/>
    <row r="7278" ht="12.75" customHeight="1" x14ac:dyDescent="0.2"/>
    <row r="7279" ht="12.75" customHeight="1" x14ac:dyDescent="0.2"/>
    <row r="7280" ht="12.75" customHeight="1" x14ac:dyDescent="0.2"/>
    <row r="7281" ht="12.75" customHeight="1" x14ac:dyDescent="0.2"/>
    <row r="7282" ht="12.75" customHeight="1" x14ac:dyDescent="0.2"/>
    <row r="7283" ht="12.75" customHeight="1" x14ac:dyDescent="0.2"/>
    <row r="7284" ht="12.75" customHeight="1" x14ac:dyDescent="0.2"/>
    <row r="7285" ht="12.75" customHeight="1" x14ac:dyDescent="0.2"/>
    <row r="7286" ht="12.75" customHeight="1" x14ac:dyDescent="0.2"/>
    <row r="7287" ht="12.75" customHeight="1" x14ac:dyDescent="0.2"/>
    <row r="7288" ht="12.75" customHeight="1" x14ac:dyDescent="0.2"/>
    <row r="7289" ht="12.75" customHeight="1" x14ac:dyDescent="0.2"/>
    <row r="7290" ht="12.75" customHeight="1" x14ac:dyDescent="0.2"/>
    <row r="7291" ht="12.75" customHeight="1" x14ac:dyDescent="0.2"/>
    <row r="7292" ht="12.75" customHeight="1" x14ac:dyDescent="0.2"/>
    <row r="7293" ht="12.75" customHeight="1" x14ac:dyDescent="0.2"/>
    <row r="7294" ht="12.75" customHeight="1" x14ac:dyDescent="0.2"/>
    <row r="7295" ht="12.75" customHeight="1" x14ac:dyDescent="0.2"/>
    <row r="7296" ht="12.75" customHeight="1" x14ac:dyDescent="0.2"/>
    <row r="7297" ht="12.75" customHeight="1" x14ac:dyDescent="0.2"/>
    <row r="7298" ht="12.75" customHeight="1" x14ac:dyDescent="0.2"/>
    <row r="7299" ht="12.75" customHeight="1" x14ac:dyDescent="0.2"/>
    <row r="7300" ht="12.75" customHeight="1" x14ac:dyDescent="0.2"/>
    <row r="7301" ht="12.75" customHeight="1" x14ac:dyDescent="0.2"/>
    <row r="7302" ht="12.75" customHeight="1" x14ac:dyDescent="0.2"/>
    <row r="7303" ht="12.75" customHeight="1" x14ac:dyDescent="0.2"/>
    <row r="7304" ht="12.75" customHeight="1" x14ac:dyDescent="0.2"/>
    <row r="7305" ht="12.75" customHeight="1" x14ac:dyDescent="0.2"/>
    <row r="7306" ht="12.75" customHeight="1" x14ac:dyDescent="0.2"/>
    <row r="7307" ht="12.75" customHeight="1" x14ac:dyDescent="0.2"/>
    <row r="7308" ht="12.75" customHeight="1" x14ac:dyDescent="0.2"/>
    <row r="7309" ht="12.75" customHeight="1" x14ac:dyDescent="0.2"/>
    <row r="7310" ht="12.75" customHeight="1" x14ac:dyDescent="0.2"/>
    <row r="7311" ht="12.75" customHeight="1" x14ac:dyDescent="0.2"/>
    <row r="7312" ht="12.75" customHeight="1" x14ac:dyDescent="0.2"/>
    <row r="7313" ht="12.75" customHeight="1" x14ac:dyDescent="0.2"/>
    <row r="7314" ht="12.75" customHeight="1" x14ac:dyDescent="0.2"/>
    <row r="7315" ht="12.75" customHeight="1" x14ac:dyDescent="0.2"/>
    <row r="7316" ht="12.75" customHeight="1" x14ac:dyDescent="0.2"/>
    <row r="7317" ht="12.75" customHeight="1" x14ac:dyDescent="0.2"/>
    <row r="7318" ht="12.75" customHeight="1" x14ac:dyDescent="0.2"/>
    <row r="7319" ht="12.75" customHeight="1" x14ac:dyDescent="0.2"/>
    <row r="7320" ht="12.75" customHeight="1" x14ac:dyDescent="0.2"/>
    <row r="7321" ht="12.75" customHeight="1" x14ac:dyDescent="0.2"/>
    <row r="7322" ht="12.75" customHeight="1" x14ac:dyDescent="0.2"/>
    <row r="7323" ht="12.75" customHeight="1" x14ac:dyDescent="0.2"/>
    <row r="7324" ht="12.75" customHeight="1" x14ac:dyDescent="0.2"/>
    <row r="7325" ht="12.75" customHeight="1" x14ac:dyDescent="0.2"/>
    <row r="7326" ht="12.75" customHeight="1" x14ac:dyDescent="0.2"/>
    <row r="7327" ht="12.75" customHeight="1" x14ac:dyDescent="0.2"/>
    <row r="7328" ht="12.75" customHeight="1" x14ac:dyDescent="0.2"/>
    <row r="7329" ht="12.75" customHeight="1" x14ac:dyDescent="0.2"/>
    <row r="7330" ht="12.75" customHeight="1" x14ac:dyDescent="0.2"/>
    <row r="7331" ht="12.75" customHeight="1" x14ac:dyDescent="0.2"/>
    <row r="7332" ht="12.75" customHeight="1" x14ac:dyDescent="0.2"/>
    <row r="7333" ht="12.75" customHeight="1" x14ac:dyDescent="0.2"/>
    <row r="7334" ht="12.75" customHeight="1" x14ac:dyDescent="0.2"/>
    <row r="7335" ht="12.75" customHeight="1" x14ac:dyDescent="0.2"/>
    <row r="7336" ht="12.75" customHeight="1" x14ac:dyDescent="0.2"/>
    <row r="7337" ht="12.75" customHeight="1" x14ac:dyDescent="0.2"/>
    <row r="7338" ht="12.75" customHeight="1" x14ac:dyDescent="0.2"/>
    <row r="7339" ht="12.75" customHeight="1" x14ac:dyDescent="0.2"/>
    <row r="7340" ht="12.75" customHeight="1" x14ac:dyDescent="0.2"/>
    <row r="7341" ht="12.75" customHeight="1" x14ac:dyDescent="0.2"/>
    <row r="7342" ht="12.75" customHeight="1" x14ac:dyDescent="0.2"/>
    <row r="7343" ht="12.75" customHeight="1" x14ac:dyDescent="0.2"/>
    <row r="7344" ht="12.75" customHeight="1" x14ac:dyDescent="0.2"/>
    <row r="7345" ht="12.75" customHeight="1" x14ac:dyDescent="0.2"/>
    <row r="7346" ht="12.75" customHeight="1" x14ac:dyDescent="0.2"/>
    <row r="7347" ht="12.75" customHeight="1" x14ac:dyDescent="0.2"/>
    <row r="7348" ht="12.75" customHeight="1" x14ac:dyDescent="0.2"/>
    <row r="7349" ht="12.75" customHeight="1" x14ac:dyDescent="0.2"/>
    <row r="7350" ht="12.75" customHeight="1" x14ac:dyDescent="0.2"/>
    <row r="7351" ht="12.75" customHeight="1" x14ac:dyDescent="0.2"/>
    <row r="7352" ht="12.75" customHeight="1" x14ac:dyDescent="0.2"/>
    <row r="7353" ht="12.75" customHeight="1" x14ac:dyDescent="0.2"/>
    <row r="7354" ht="12.75" customHeight="1" x14ac:dyDescent="0.2"/>
    <row r="7355" ht="12.75" customHeight="1" x14ac:dyDescent="0.2"/>
    <row r="7356" ht="12.75" customHeight="1" x14ac:dyDescent="0.2"/>
    <row r="7357" ht="12.75" customHeight="1" x14ac:dyDescent="0.2"/>
    <row r="7358" ht="12.75" customHeight="1" x14ac:dyDescent="0.2"/>
    <row r="7359" ht="12.75" customHeight="1" x14ac:dyDescent="0.2"/>
    <row r="7360" ht="12.75" customHeight="1" x14ac:dyDescent="0.2"/>
    <row r="7361" ht="12.75" customHeight="1" x14ac:dyDescent="0.2"/>
    <row r="7362" ht="12.75" customHeight="1" x14ac:dyDescent="0.2"/>
    <row r="7363" ht="12.75" customHeight="1" x14ac:dyDescent="0.2"/>
    <row r="7364" ht="12.75" customHeight="1" x14ac:dyDescent="0.2"/>
    <row r="7365" ht="12.75" customHeight="1" x14ac:dyDescent="0.2"/>
    <row r="7366" ht="12.75" customHeight="1" x14ac:dyDescent="0.2"/>
    <row r="7367" ht="12.75" customHeight="1" x14ac:dyDescent="0.2"/>
    <row r="7368" ht="12.75" customHeight="1" x14ac:dyDescent="0.2"/>
    <row r="7369" ht="12.75" customHeight="1" x14ac:dyDescent="0.2"/>
    <row r="7370" ht="12.75" customHeight="1" x14ac:dyDescent="0.2"/>
    <row r="7371" ht="12.75" customHeight="1" x14ac:dyDescent="0.2"/>
    <row r="7372" ht="12.75" customHeight="1" x14ac:dyDescent="0.2"/>
    <row r="7373" ht="12.75" customHeight="1" x14ac:dyDescent="0.2"/>
    <row r="7374" ht="12.75" customHeight="1" x14ac:dyDescent="0.2"/>
    <row r="7375" ht="12.75" customHeight="1" x14ac:dyDescent="0.2"/>
    <row r="7376" ht="12.75" customHeight="1" x14ac:dyDescent="0.2"/>
    <row r="7377" ht="12.75" customHeight="1" x14ac:dyDescent="0.2"/>
    <row r="7378" ht="12.75" customHeight="1" x14ac:dyDescent="0.2"/>
    <row r="7379" ht="12.75" customHeight="1" x14ac:dyDescent="0.2"/>
    <row r="7380" ht="12.75" customHeight="1" x14ac:dyDescent="0.2"/>
    <row r="7381" ht="12.75" customHeight="1" x14ac:dyDescent="0.2"/>
    <row r="7382" ht="12.75" customHeight="1" x14ac:dyDescent="0.2"/>
    <row r="7383" ht="12.75" customHeight="1" x14ac:dyDescent="0.2"/>
    <row r="7384" ht="12.75" customHeight="1" x14ac:dyDescent="0.2"/>
    <row r="7385" ht="12.75" customHeight="1" x14ac:dyDescent="0.2"/>
    <row r="7386" ht="12.75" customHeight="1" x14ac:dyDescent="0.2"/>
    <row r="7387" ht="12.75" customHeight="1" x14ac:dyDescent="0.2"/>
    <row r="7388" ht="12.75" customHeight="1" x14ac:dyDescent="0.2"/>
    <row r="7389" ht="12.75" customHeight="1" x14ac:dyDescent="0.2"/>
    <row r="7390" ht="12.75" customHeight="1" x14ac:dyDescent="0.2"/>
    <row r="7391" ht="12.75" customHeight="1" x14ac:dyDescent="0.2"/>
    <row r="7392" ht="12.75" customHeight="1" x14ac:dyDescent="0.2"/>
    <row r="7393" ht="12.75" customHeight="1" x14ac:dyDescent="0.2"/>
    <row r="7394" ht="12.75" customHeight="1" x14ac:dyDescent="0.2"/>
    <row r="7395" ht="12.75" customHeight="1" x14ac:dyDescent="0.2"/>
    <row r="7396" ht="12.75" customHeight="1" x14ac:dyDescent="0.2"/>
    <row r="7397" ht="12.75" customHeight="1" x14ac:dyDescent="0.2"/>
    <row r="7398" ht="12.75" customHeight="1" x14ac:dyDescent="0.2"/>
    <row r="7399" ht="12.75" customHeight="1" x14ac:dyDescent="0.2"/>
    <row r="7400" ht="12.75" customHeight="1" x14ac:dyDescent="0.2"/>
    <row r="7401" ht="12.75" customHeight="1" x14ac:dyDescent="0.2"/>
    <row r="7402" ht="12.75" customHeight="1" x14ac:dyDescent="0.2"/>
    <row r="7403" ht="12.75" customHeight="1" x14ac:dyDescent="0.2"/>
    <row r="7404" ht="12.75" customHeight="1" x14ac:dyDescent="0.2"/>
    <row r="7405" ht="12.75" customHeight="1" x14ac:dyDescent="0.2"/>
    <row r="7406" ht="12.75" customHeight="1" x14ac:dyDescent="0.2"/>
    <row r="7407" ht="12.75" customHeight="1" x14ac:dyDescent="0.2"/>
    <row r="7408" ht="12.75" customHeight="1" x14ac:dyDescent="0.2"/>
    <row r="7409" ht="12.75" customHeight="1" x14ac:dyDescent="0.2"/>
    <row r="7410" ht="12.75" customHeight="1" x14ac:dyDescent="0.2"/>
    <row r="7411" ht="12.75" customHeight="1" x14ac:dyDescent="0.2"/>
    <row r="7412" ht="12.75" customHeight="1" x14ac:dyDescent="0.2"/>
    <row r="7413" ht="12.75" customHeight="1" x14ac:dyDescent="0.2"/>
    <row r="7414" ht="12.75" customHeight="1" x14ac:dyDescent="0.2"/>
    <row r="7415" ht="12.75" customHeight="1" x14ac:dyDescent="0.2"/>
    <row r="7416" ht="12.75" customHeight="1" x14ac:dyDescent="0.2"/>
    <row r="7417" ht="12.75" customHeight="1" x14ac:dyDescent="0.2"/>
    <row r="7418" ht="12.75" customHeight="1" x14ac:dyDescent="0.2"/>
    <row r="7419" ht="12.75" customHeight="1" x14ac:dyDescent="0.2"/>
    <row r="7420" ht="12.75" customHeight="1" x14ac:dyDescent="0.2"/>
    <row r="7421" ht="12.75" customHeight="1" x14ac:dyDescent="0.2"/>
    <row r="7422" ht="12.75" customHeight="1" x14ac:dyDescent="0.2"/>
    <row r="7423" ht="12.75" customHeight="1" x14ac:dyDescent="0.2"/>
    <row r="7424" ht="12.75" customHeight="1" x14ac:dyDescent="0.2"/>
    <row r="7425" ht="12.75" customHeight="1" x14ac:dyDescent="0.2"/>
    <row r="7426" ht="12.75" customHeight="1" x14ac:dyDescent="0.2"/>
    <row r="7427" ht="12.75" customHeight="1" x14ac:dyDescent="0.2"/>
    <row r="7428" ht="12.75" customHeight="1" x14ac:dyDescent="0.2"/>
    <row r="7429" ht="12.75" customHeight="1" x14ac:dyDescent="0.2"/>
    <row r="7430" ht="12.75" customHeight="1" x14ac:dyDescent="0.2"/>
    <row r="7431" ht="12.75" customHeight="1" x14ac:dyDescent="0.2"/>
    <row r="7432" ht="12.75" customHeight="1" x14ac:dyDescent="0.2"/>
    <row r="7433" ht="12.75" customHeight="1" x14ac:dyDescent="0.2"/>
    <row r="7434" ht="12.75" customHeight="1" x14ac:dyDescent="0.2"/>
    <row r="7435" ht="12.75" customHeight="1" x14ac:dyDescent="0.2"/>
    <row r="7436" ht="12.75" customHeight="1" x14ac:dyDescent="0.2"/>
    <row r="7437" ht="12.75" customHeight="1" x14ac:dyDescent="0.2"/>
    <row r="7438" ht="12.75" customHeight="1" x14ac:dyDescent="0.2"/>
    <row r="7439" ht="12.75" customHeight="1" x14ac:dyDescent="0.2"/>
    <row r="7440" ht="12.75" customHeight="1" x14ac:dyDescent="0.2"/>
    <row r="7441" ht="12.75" customHeight="1" x14ac:dyDescent="0.2"/>
    <row r="7442" ht="12.75" customHeight="1" x14ac:dyDescent="0.2"/>
    <row r="7443" ht="12.75" customHeight="1" x14ac:dyDescent="0.2"/>
    <row r="7444" ht="12.75" customHeight="1" x14ac:dyDescent="0.2"/>
    <row r="7445" ht="12.75" customHeight="1" x14ac:dyDescent="0.2"/>
    <row r="7446" ht="12.75" customHeight="1" x14ac:dyDescent="0.2"/>
    <row r="7447" ht="12.75" customHeight="1" x14ac:dyDescent="0.2"/>
    <row r="7448" ht="12.75" customHeight="1" x14ac:dyDescent="0.2"/>
    <row r="7449" ht="12.75" customHeight="1" x14ac:dyDescent="0.2"/>
    <row r="7450" ht="12.75" customHeight="1" x14ac:dyDescent="0.2"/>
    <row r="7451" ht="12.75" customHeight="1" x14ac:dyDescent="0.2"/>
    <row r="7452" ht="12.75" customHeight="1" x14ac:dyDescent="0.2"/>
    <row r="7453" ht="12.75" customHeight="1" x14ac:dyDescent="0.2"/>
    <row r="7454" ht="12.75" customHeight="1" x14ac:dyDescent="0.2"/>
    <row r="7455" ht="12.75" customHeight="1" x14ac:dyDescent="0.2"/>
    <row r="7456" ht="12.75" customHeight="1" x14ac:dyDescent="0.2"/>
    <row r="7457" ht="12.75" customHeight="1" x14ac:dyDescent="0.2"/>
    <row r="7458" ht="12.75" customHeight="1" x14ac:dyDescent="0.2"/>
    <row r="7459" ht="12.75" customHeight="1" x14ac:dyDescent="0.2"/>
    <row r="7460" ht="12.75" customHeight="1" x14ac:dyDescent="0.2"/>
    <row r="7461" ht="12.75" customHeight="1" x14ac:dyDescent="0.2"/>
    <row r="7462" ht="12.75" customHeight="1" x14ac:dyDescent="0.2"/>
    <row r="7463" ht="12.75" customHeight="1" x14ac:dyDescent="0.2"/>
    <row r="7464" ht="12.75" customHeight="1" x14ac:dyDescent="0.2"/>
    <row r="7465" ht="12.75" customHeight="1" x14ac:dyDescent="0.2"/>
    <row r="7466" ht="12.75" customHeight="1" x14ac:dyDescent="0.2"/>
    <row r="7467" ht="12.75" customHeight="1" x14ac:dyDescent="0.2"/>
    <row r="7468" ht="12.75" customHeight="1" x14ac:dyDescent="0.2"/>
    <row r="7469" ht="12.75" customHeight="1" x14ac:dyDescent="0.2"/>
    <row r="7470" ht="12.75" customHeight="1" x14ac:dyDescent="0.2"/>
    <row r="7471" ht="12.75" customHeight="1" x14ac:dyDescent="0.2"/>
    <row r="7472" ht="12.75" customHeight="1" x14ac:dyDescent="0.2"/>
    <row r="7473" ht="12.75" customHeight="1" x14ac:dyDescent="0.2"/>
    <row r="7474" ht="12.75" customHeight="1" x14ac:dyDescent="0.2"/>
    <row r="7475" ht="12.75" customHeight="1" x14ac:dyDescent="0.2"/>
    <row r="7476" ht="12.75" customHeight="1" x14ac:dyDescent="0.2"/>
    <row r="7477" ht="12.75" customHeight="1" x14ac:dyDescent="0.2"/>
    <row r="7478" ht="12.75" customHeight="1" x14ac:dyDescent="0.2"/>
    <row r="7479" ht="12.75" customHeight="1" x14ac:dyDescent="0.2"/>
    <row r="7480" ht="12.75" customHeight="1" x14ac:dyDescent="0.2"/>
    <row r="7481" ht="12.75" customHeight="1" x14ac:dyDescent="0.2"/>
    <row r="7482" ht="12.75" customHeight="1" x14ac:dyDescent="0.2"/>
    <row r="7483" ht="12.75" customHeight="1" x14ac:dyDescent="0.2"/>
    <row r="7484" ht="12.75" customHeight="1" x14ac:dyDescent="0.2"/>
    <row r="7485" ht="12.75" customHeight="1" x14ac:dyDescent="0.2"/>
    <row r="7486" ht="12.75" customHeight="1" x14ac:dyDescent="0.2"/>
    <row r="7487" ht="12.75" customHeight="1" x14ac:dyDescent="0.2"/>
    <row r="7488" ht="12.75" customHeight="1" x14ac:dyDescent="0.2"/>
    <row r="7489" ht="12.75" customHeight="1" x14ac:dyDescent="0.2"/>
    <row r="7490" ht="12.75" customHeight="1" x14ac:dyDescent="0.2"/>
    <row r="7491" ht="12.75" customHeight="1" x14ac:dyDescent="0.2"/>
    <row r="7492" ht="12.75" customHeight="1" x14ac:dyDescent="0.2"/>
    <row r="7493" ht="12.75" customHeight="1" x14ac:dyDescent="0.2"/>
    <row r="7494" ht="12.75" customHeight="1" x14ac:dyDescent="0.2"/>
    <row r="7495" ht="12.75" customHeight="1" x14ac:dyDescent="0.2"/>
    <row r="7496" ht="12.75" customHeight="1" x14ac:dyDescent="0.2"/>
    <row r="7497" ht="12.75" customHeight="1" x14ac:dyDescent="0.2"/>
    <row r="7498" ht="12.75" customHeight="1" x14ac:dyDescent="0.2"/>
    <row r="7499" ht="12.75" customHeight="1" x14ac:dyDescent="0.2"/>
    <row r="7500" ht="12.75" customHeight="1" x14ac:dyDescent="0.2"/>
    <row r="7501" ht="12.75" customHeight="1" x14ac:dyDescent="0.2"/>
    <row r="7502" ht="12.75" customHeight="1" x14ac:dyDescent="0.2"/>
    <row r="7503" ht="12.75" customHeight="1" x14ac:dyDescent="0.2"/>
    <row r="7504" ht="12.75" customHeight="1" x14ac:dyDescent="0.2"/>
    <row r="7505" ht="12.75" customHeight="1" x14ac:dyDescent="0.2"/>
    <row r="7506" ht="12.75" customHeight="1" x14ac:dyDescent="0.2"/>
    <row r="7507" ht="12.75" customHeight="1" x14ac:dyDescent="0.2"/>
    <row r="7508" ht="12.75" customHeight="1" x14ac:dyDescent="0.2"/>
    <row r="7509" ht="12.75" customHeight="1" x14ac:dyDescent="0.2"/>
    <row r="7510" ht="12.75" customHeight="1" x14ac:dyDescent="0.2"/>
    <row r="7511" ht="12.75" customHeight="1" x14ac:dyDescent="0.2"/>
    <row r="7512" ht="12.75" customHeight="1" x14ac:dyDescent="0.2"/>
    <row r="7513" ht="12.75" customHeight="1" x14ac:dyDescent="0.2"/>
    <row r="7514" ht="12.75" customHeight="1" x14ac:dyDescent="0.2"/>
    <row r="7515" ht="12.75" customHeight="1" x14ac:dyDescent="0.2"/>
    <row r="7516" ht="12.75" customHeight="1" x14ac:dyDescent="0.2"/>
    <row r="7517" ht="12.75" customHeight="1" x14ac:dyDescent="0.2"/>
    <row r="7518" ht="12.75" customHeight="1" x14ac:dyDescent="0.2"/>
    <row r="7519" ht="12.75" customHeight="1" x14ac:dyDescent="0.2"/>
    <row r="7520" ht="12.75" customHeight="1" x14ac:dyDescent="0.2"/>
    <row r="7521" ht="12.75" customHeight="1" x14ac:dyDescent="0.2"/>
    <row r="7522" ht="12.75" customHeight="1" x14ac:dyDescent="0.2"/>
    <row r="7523" ht="12.75" customHeight="1" x14ac:dyDescent="0.2"/>
    <row r="7524" ht="12.75" customHeight="1" x14ac:dyDescent="0.2"/>
    <row r="7525" ht="12.75" customHeight="1" x14ac:dyDescent="0.2"/>
    <row r="7526" ht="12.75" customHeight="1" x14ac:dyDescent="0.2"/>
    <row r="7527" ht="12.75" customHeight="1" x14ac:dyDescent="0.2"/>
    <row r="7528" ht="12.75" customHeight="1" x14ac:dyDescent="0.2"/>
    <row r="7529" ht="12.75" customHeight="1" x14ac:dyDescent="0.2"/>
    <row r="7530" ht="12.75" customHeight="1" x14ac:dyDescent="0.2"/>
    <row r="7531" ht="12.75" customHeight="1" x14ac:dyDescent="0.2"/>
    <row r="7532" ht="12.75" customHeight="1" x14ac:dyDescent="0.2"/>
    <row r="7533" ht="12.75" customHeight="1" x14ac:dyDescent="0.2"/>
    <row r="7534" ht="12.75" customHeight="1" x14ac:dyDescent="0.2"/>
    <row r="7535" ht="12.75" customHeight="1" x14ac:dyDescent="0.2"/>
    <row r="7536" ht="12.75" customHeight="1" x14ac:dyDescent="0.2"/>
    <row r="7537" ht="12.75" customHeight="1" x14ac:dyDescent="0.2"/>
    <row r="7538" ht="12.75" customHeight="1" x14ac:dyDescent="0.2"/>
    <row r="7539" ht="12.75" customHeight="1" x14ac:dyDescent="0.2"/>
    <row r="7540" ht="12.75" customHeight="1" x14ac:dyDescent="0.2"/>
    <row r="7541" ht="12.75" customHeight="1" x14ac:dyDescent="0.2"/>
    <row r="7542" ht="12.75" customHeight="1" x14ac:dyDescent="0.2"/>
    <row r="7543" ht="12.75" customHeight="1" x14ac:dyDescent="0.2"/>
    <row r="7544" ht="12.75" customHeight="1" x14ac:dyDescent="0.2"/>
    <row r="7545" ht="12.75" customHeight="1" x14ac:dyDescent="0.2"/>
    <row r="7546" ht="12.75" customHeight="1" x14ac:dyDescent="0.2"/>
    <row r="7547" ht="12.75" customHeight="1" x14ac:dyDescent="0.2"/>
    <row r="7548" ht="12.75" customHeight="1" x14ac:dyDescent="0.2"/>
    <row r="7549" ht="12.75" customHeight="1" x14ac:dyDescent="0.2"/>
    <row r="7550" ht="12.75" customHeight="1" x14ac:dyDescent="0.2"/>
    <row r="7551" ht="12.75" customHeight="1" x14ac:dyDescent="0.2"/>
    <row r="7552" ht="12.75" customHeight="1" x14ac:dyDescent="0.2"/>
    <row r="7553" ht="12.75" customHeight="1" x14ac:dyDescent="0.2"/>
    <row r="7554" ht="12.75" customHeight="1" x14ac:dyDescent="0.2"/>
    <row r="7555" ht="12.75" customHeight="1" x14ac:dyDescent="0.2"/>
    <row r="7556" ht="12.75" customHeight="1" x14ac:dyDescent="0.2"/>
    <row r="7557" ht="12.75" customHeight="1" x14ac:dyDescent="0.2"/>
    <row r="7558" ht="12.75" customHeight="1" x14ac:dyDescent="0.2"/>
    <row r="7559" ht="12.75" customHeight="1" x14ac:dyDescent="0.2"/>
    <row r="7560" ht="12.75" customHeight="1" x14ac:dyDescent="0.2"/>
    <row r="7561" ht="12.75" customHeight="1" x14ac:dyDescent="0.2"/>
    <row r="7562" ht="12.75" customHeight="1" x14ac:dyDescent="0.2"/>
    <row r="7563" ht="12.75" customHeight="1" x14ac:dyDescent="0.2"/>
    <row r="7564" ht="12.75" customHeight="1" x14ac:dyDescent="0.2"/>
    <row r="7565" ht="12.75" customHeight="1" x14ac:dyDescent="0.2"/>
    <row r="7566" ht="12.75" customHeight="1" x14ac:dyDescent="0.2"/>
    <row r="7567" ht="12.75" customHeight="1" x14ac:dyDescent="0.2"/>
    <row r="7568" ht="12.75" customHeight="1" x14ac:dyDescent="0.2"/>
    <row r="7569" ht="12.75" customHeight="1" x14ac:dyDescent="0.2"/>
    <row r="7570" ht="12.75" customHeight="1" x14ac:dyDescent="0.2"/>
    <row r="7571" ht="12.75" customHeight="1" x14ac:dyDescent="0.2"/>
    <row r="7572" ht="12.75" customHeight="1" x14ac:dyDescent="0.2"/>
    <row r="7573" ht="12.75" customHeight="1" x14ac:dyDescent="0.2"/>
    <row r="7574" ht="12.75" customHeight="1" x14ac:dyDescent="0.2"/>
    <row r="7575" ht="12.75" customHeight="1" x14ac:dyDescent="0.2"/>
    <row r="7576" ht="12.75" customHeight="1" x14ac:dyDescent="0.2"/>
    <row r="7577" ht="12.75" customHeight="1" x14ac:dyDescent="0.2"/>
    <row r="7578" ht="12.75" customHeight="1" x14ac:dyDescent="0.2"/>
    <row r="7579" ht="12.75" customHeight="1" x14ac:dyDescent="0.2"/>
    <row r="7580" ht="12.75" customHeight="1" x14ac:dyDescent="0.2"/>
    <row r="7581" ht="12.75" customHeight="1" x14ac:dyDescent="0.2"/>
    <row r="7582" ht="12.75" customHeight="1" x14ac:dyDescent="0.2"/>
    <row r="7583" ht="12.75" customHeight="1" x14ac:dyDescent="0.2"/>
    <row r="7584" ht="12.75" customHeight="1" x14ac:dyDescent="0.2"/>
    <row r="7585" ht="12.75" customHeight="1" x14ac:dyDescent="0.2"/>
    <row r="7586" ht="12.75" customHeight="1" x14ac:dyDescent="0.2"/>
    <row r="7587" ht="12.75" customHeight="1" x14ac:dyDescent="0.2"/>
    <row r="7588" ht="12.75" customHeight="1" x14ac:dyDescent="0.2"/>
    <row r="7589" ht="12.75" customHeight="1" x14ac:dyDescent="0.2"/>
    <row r="7590" ht="12.75" customHeight="1" x14ac:dyDescent="0.2"/>
    <row r="7591" ht="12.75" customHeight="1" x14ac:dyDescent="0.2"/>
    <row r="7592" ht="12.75" customHeight="1" x14ac:dyDescent="0.2"/>
    <row r="7593" ht="12.75" customHeight="1" x14ac:dyDescent="0.2"/>
    <row r="7594" ht="12.75" customHeight="1" x14ac:dyDescent="0.2"/>
    <row r="7595" ht="12.75" customHeight="1" x14ac:dyDescent="0.2"/>
    <row r="7596" ht="12.75" customHeight="1" x14ac:dyDescent="0.2"/>
    <row r="7597" ht="12.75" customHeight="1" x14ac:dyDescent="0.2"/>
    <row r="7598" ht="12.75" customHeight="1" x14ac:dyDescent="0.2"/>
    <row r="7599" ht="12.75" customHeight="1" x14ac:dyDescent="0.2"/>
    <row r="7600" ht="12.75" customHeight="1" x14ac:dyDescent="0.2"/>
    <row r="7601" ht="12.75" customHeight="1" x14ac:dyDescent="0.2"/>
    <row r="7602" ht="12.75" customHeight="1" x14ac:dyDescent="0.2"/>
    <row r="7603" ht="12.75" customHeight="1" x14ac:dyDescent="0.2"/>
    <row r="7604" ht="12.75" customHeight="1" x14ac:dyDescent="0.2"/>
    <row r="7605" ht="12.75" customHeight="1" x14ac:dyDescent="0.2"/>
    <row r="7606" ht="12.75" customHeight="1" x14ac:dyDescent="0.2"/>
    <row r="7607" ht="12.75" customHeight="1" x14ac:dyDescent="0.2"/>
    <row r="7608" ht="12.75" customHeight="1" x14ac:dyDescent="0.2"/>
    <row r="7609" ht="12.75" customHeight="1" x14ac:dyDescent="0.2"/>
    <row r="7610" ht="12.75" customHeight="1" x14ac:dyDescent="0.2"/>
    <row r="7611" ht="12.75" customHeight="1" x14ac:dyDescent="0.2"/>
    <row r="7612" ht="12.75" customHeight="1" x14ac:dyDescent="0.2"/>
    <row r="7613" ht="12.75" customHeight="1" x14ac:dyDescent="0.2"/>
    <row r="7614" ht="12.75" customHeight="1" x14ac:dyDescent="0.2"/>
    <row r="7615" ht="12.75" customHeight="1" x14ac:dyDescent="0.2"/>
    <row r="7616" ht="12.75" customHeight="1" x14ac:dyDescent="0.2"/>
    <row r="7617" ht="12.75" customHeight="1" x14ac:dyDescent="0.2"/>
    <row r="7618" ht="12.75" customHeight="1" x14ac:dyDescent="0.2"/>
    <row r="7619" ht="12.75" customHeight="1" x14ac:dyDescent="0.2"/>
    <row r="7620" ht="12.75" customHeight="1" x14ac:dyDescent="0.2"/>
    <row r="7621" ht="12.75" customHeight="1" x14ac:dyDescent="0.2"/>
    <row r="7622" ht="12.75" customHeight="1" x14ac:dyDescent="0.2"/>
    <row r="7623" ht="12.75" customHeight="1" x14ac:dyDescent="0.2"/>
    <row r="7624" ht="12.75" customHeight="1" x14ac:dyDescent="0.2"/>
    <row r="7625" ht="12.75" customHeight="1" x14ac:dyDescent="0.2"/>
    <row r="7626" ht="12.75" customHeight="1" x14ac:dyDescent="0.2"/>
    <row r="7627" ht="12.75" customHeight="1" x14ac:dyDescent="0.2"/>
    <row r="7628" ht="12.75" customHeight="1" x14ac:dyDescent="0.2"/>
    <row r="7629" ht="12.75" customHeight="1" x14ac:dyDescent="0.2"/>
    <row r="7630" ht="12.75" customHeight="1" x14ac:dyDescent="0.2"/>
    <row r="7631" ht="12.75" customHeight="1" x14ac:dyDescent="0.2"/>
    <row r="7632" ht="12.75" customHeight="1" x14ac:dyDescent="0.2"/>
    <row r="7633" ht="12.75" customHeight="1" x14ac:dyDescent="0.2"/>
    <row r="7634" ht="12.75" customHeight="1" x14ac:dyDescent="0.2"/>
    <row r="7635" ht="12.75" customHeight="1" x14ac:dyDescent="0.2"/>
    <row r="7636" ht="12.75" customHeight="1" x14ac:dyDescent="0.2"/>
    <row r="7637" ht="12.75" customHeight="1" x14ac:dyDescent="0.2"/>
    <row r="7638" ht="12.75" customHeight="1" x14ac:dyDescent="0.2"/>
    <row r="7639" ht="12.75" customHeight="1" x14ac:dyDescent="0.2"/>
    <row r="7640" ht="12.75" customHeight="1" x14ac:dyDescent="0.2"/>
    <row r="7641" ht="12.75" customHeight="1" x14ac:dyDescent="0.2"/>
    <row r="7642" ht="12.75" customHeight="1" x14ac:dyDescent="0.2"/>
    <row r="7643" ht="12.75" customHeight="1" x14ac:dyDescent="0.2"/>
    <row r="7644" ht="12.75" customHeight="1" x14ac:dyDescent="0.2"/>
    <row r="7645" ht="12.75" customHeight="1" x14ac:dyDescent="0.2"/>
    <row r="7646" ht="12.75" customHeight="1" x14ac:dyDescent="0.2"/>
    <row r="7647" ht="12.75" customHeight="1" x14ac:dyDescent="0.2"/>
    <row r="7648" ht="12.75" customHeight="1" x14ac:dyDescent="0.2"/>
    <row r="7649" ht="12.75" customHeight="1" x14ac:dyDescent="0.2"/>
    <row r="7650" ht="12.75" customHeight="1" x14ac:dyDescent="0.2"/>
    <row r="7651" ht="12.75" customHeight="1" x14ac:dyDescent="0.2"/>
    <row r="7652" ht="12.75" customHeight="1" x14ac:dyDescent="0.2"/>
    <row r="7653" ht="12.75" customHeight="1" x14ac:dyDescent="0.2"/>
    <row r="7654" ht="12.75" customHeight="1" x14ac:dyDescent="0.2"/>
    <row r="7655" ht="12.75" customHeight="1" x14ac:dyDescent="0.2"/>
    <row r="7656" ht="12.75" customHeight="1" x14ac:dyDescent="0.2"/>
    <row r="7657" ht="12.75" customHeight="1" x14ac:dyDescent="0.2"/>
    <row r="7658" ht="12.75" customHeight="1" x14ac:dyDescent="0.2"/>
    <row r="7659" ht="12.75" customHeight="1" x14ac:dyDescent="0.2"/>
    <row r="7660" ht="12.75" customHeight="1" x14ac:dyDescent="0.2"/>
    <row r="7661" ht="12.75" customHeight="1" x14ac:dyDescent="0.2"/>
    <row r="7662" ht="12.75" customHeight="1" x14ac:dyDescent="0.2"/>
    <row r="7663" ht="12.75" customHeight="1" x14ac:dyDescent="0.2"/>
    <row r="7664" ht="12.75" customHeight="1" x14ac:dyDescent="0.2"/>
    <row r="7665" ht="12.75" customHeight="1" x14ac:dyDescent="0.2"/>
    <row r="7666" ht="12.75" customHeight="1" x14ac:dyDescent="0.2"/>
    <row r="7667" ht="12.75" customHeight="1" x14ac:dyDescent="0.2"/>
    <row r="7668" ht="12.75" customHeight="1" x14ac:dyDescent="0.2"/>
    <row r="7669" ht="12.75" customHeight="1" x14ac:dyDescent="0.2"/>
    <row r="7670" ht="12.75" customHeight="1" x14ac:dyDescent="0.2"/>
    <row r="7671" ht="12.75" customHeight="1" x14ac:dyDescent="0.2"/>
    <row r="7672" ht="12.75" customHeight="1" x14ac:dyDescent="0.2"/>
    <row r="7673" ht="12.75" customHeight="1" x14ac:dyDescent="0.2"/>
    <row r="7674" ht="12.75" customHeight="1" x14ac:dyDescent="0.2"/>
    <row r="7675" ht="12.75" customHeight="1" x14ac:dyDescent="0.2"/>
    <row r="7676" ht="12.75" customHeight="1" x14ac:dyDescent="0.2"/>
    <row r="7677" ht="12.75" customHeight="1" x14ac:dyDescent="0.2"/>
    <row r="7678" ht="12.75" customHeight="1" x14ac:dyDescent="0.2"/>
    <row r="7679" ht="12.75" customHeight="1" x14ac:dyDescent="0.2"/>
    <row r="7680" ht="12.75" customHeight="1" x14ac:dyDescent="0.2"/>
    <row r="7681" ht="12.75" customHeight="1" x14ac:dyDescent="0.2"/>
    <row r="7682" ht="12.75" customHeight="1" x14ac:dyDescent="0.2"/>
    <row r="7683" ht="12.75" customHeight="1" x14ac:dyDescent="0.2"/>
    <row r="7684" ht="12.75" customHeight="1" x14ac:dyDescent="0.2"/>
    <row r="7685" ht="12.75" customHeight="1" x14ac:dyDescent="0.2"/>
    <row r="7686" ht="12.75" customHeight="1" x14ac:dyDescent="0.2"/>
    <row r="7687" ht="12.75" customHeight="1" x14ac:dyDescent="0.2"/>
    <row r="7688" ht="12.75" customHeight="1" x14ac:dyDescent="0.2"/>
    <row r="7689" ht="12.75" customHeight="1" x14ac:dyDescent="0.2"/>
    <row r="7690" ht="12.75" customHeight="1" x14ac:dyDescent="0.2"/>
    <row r="7691" ht="12.75" customHeight="1" x14ac:dyDescent="0.2"/>
    <row r="7692" ht="12.75" customHeight="1" x14ac:dyDescent="0.2"/>
    <row r="7693" ht="12.75" customHeight="1" x14ac:dyDescent="0.2"/>
    <row r="7694" ht="12.75" customHeight="1" x14ac:dyDescent="0.2"/>
    <row r="7695" ht="12.75" customHeight="1" x14ac:dyDescent="0.2"/>
    <row r="7696" ht="12.75" customHeight="1" x14ac:dyDescent="0.2"/>
    <row r="7697" ht="12.75" customHeight="1" x14ac:dyDescent="0.2"/>
    <row r="7698" ht="12.75" customHeight="1" x14ac:dyDescent="0.2"/>
    <row r="7699" ht="12.75" customHeight="1" x14ac:dyDescent="0.2"/>
    <row r="7700" ht="12.75" customHeight="1" x14ac:dyDescent="0.2"/>
    <row r="7701" ht="12.75" customHeight="1" x14ac:dyDescent="0.2"/>
    <row r="7702" ht="12.75" customHeight="1" x14ac:dyDescent="0.2"/>
    <row r="7703" ht="12.75" customHeight="1" x14ac:dyDescent="0.2"/>
    <row r="7704" ht="12.75" customHeight="1" x14ac:dyDescent="0.2"/>
    <row r="7705" ht="12.75" customHeight="1" x14ac:dyDescent="0.2"/>
    <row r="7706" ht="12.75" customHeight="1" x14ac:dyDescent="0.2"/>
    <row r="7707" ht="12.75" customHeight="1" x14ac:dyDescent="0.2"/>
    <row r="7708" ht="12.75" customHeight="1" x14ac:dyDescent="0.2"/>
    <row r="7709" ht="12.75" customHeight="1" x14ac:dyDescent="0.2"/>
    <row r="7710" ht="12.75" customHeight="1" x14ac:dyDescent="0.2"/>
    <row r="7711" ht="12.75" customHeight="1" x14ac:dyDescent="0.2"/>
    <row r="7712" ht="12.75" customHeight="1" x14ac:dyDescent="0.2"/>
    <row r="7713" ht="12.75" customHeight="1" x14ac:dyDescent="0.2"/>
    <row r="7714" ht="12.75" customHeight="1" x14ac:dyDescent="0.2"/>
    <row r="7715" ht="12.75" customHeight="1" x14ac:dyDescent="0.2"/>
    <row r="7716" ht="12.75" customHeight="1" x14ac:dyDescent="0.2"/>
    <row r="7717" ht="12.75" customHeight="1" x14ac:dyDescent="0.2"/>
    <row r="7718" ht="12.75" customHeight="1" x14ac:dyDescent="0.2"/>
    <row r="7719" ht="12.75" customHeight="1" x14ac:dyDescent="0.2"/>
    <row r="7720" ht="12.75" customHeight="1" x14ac:dyDescent="0.2"/>
    <row r="7721" ht="12.75" customHeight="1" x14ac:dyDescent="0.2"/>
    <row r="7722" ht="12.75" customHeight="1" x14ac:dyDescent="0.2"/>
    <row r="7723" ht="12.75" customHeight="1" x14ac:dyDescent="0.2"/>
    <row r="7724" ht="12.75" customHeight="1" x14ac:dyDescent="0.2"/>
    <row r="7725" ht="12.75" customHeight="1" x14ac:dyDescent="0.2"/>
    <row r="7726" ht="12.75" customHeight="1" x14ac:dyDescent="0.2"/>
    <row r="7727" ht="12.75" customHeight="1" x14ac:dyDescent="0.2"/>
    <row r="7728" ht="12.75" customHeight="1" x14ac:dyDescent="0.2"/>
    <row r="7729" ht="12.75" customHeight="1" x14ac:dyDescent="0.2"/>
    <row r="7730" ht="12.75" customHeight="1" x14ac:dyDescent="0.2"/>
    <row r="7731" ht="12.75" customHeight="1" x14ac:dyDescent="0.2"/>
    <row r="7732" ht="12.75" customHeight="1" x14ac:dyDescent="0.2"/>
    <row r="7733" ht="12.75" customHeight="1" x14ac:dyDescent="0.2"/>
    <row r="7734" ht="12.75" customHeight="1" x14ac:dyDescent="0.2"/>
    <row r="7735" ht="12.75" customHeight="1" x14ac:dyDescent="0.2"/>
    <row r="7736" ht="12.75" customHeight="1" x14ac:dyDescent="0.2"/>
    <row r="7737" ht="12.75" customHeight="1" x14ac:dyDescent="0.2"/>
    <row r="7738" ht="12.75" customHeight="1" x14ac:dyDescent="0.2"/>
    <row r="7739" ht="12.75" customHeight="1" x14ac:dyDescent="0.2"/>
    <row r="7740" ht="12.75" customHeight="1" x14ac:dyDescent="0.2"/>
    <row r="7741" ht="12.75" customHeight="1" x14ac:dyDescent="0.2"/>
    <row r="7742" ht="12.75" customHeight="1" x14ac:dyDescent="0.2"/>
    <row r="7743" ht="12.75" customHeight="1" x14ac:dyDescent="0.2"/>
    <row r="7744" ht="12.75" customHeight="1" x14ac:dyDescent="0.2"/>
    <row r="7745" ht="12.75" customHeight="1" x14ac:dyDescent="0.2"/>
    <row r="7746" ht="12.75" customHeight="1" x14ac:dyDescent="0.2"/>
    <row r="7747" ht="12.75" customHeight="1" x14ac:dyDescent="0.2"/>
    <row r="7748" ht="12.75" customHeight="1" x14ac:dyDescent="0.2"/>
    <row r="7749" ht="12.75" customHeight="1" x14ac:dyDescent="0.2"/>
    <row r="7750" ht="12.75" customHeight="1" x14ac:dyDescent="0.2"/>
    <row r="7751" ht="12.75" customHeight="1" x14ac:dyDescent="0.2"/>
    <row r="7752" ht="12.75" customHeight="1" x14ac:dyDescent="0.2"/>
    <row r="7753" ht="12.75" customHeight="1" x14ac:dyDescent="0.2"/>
    <row r="7754" ht="12.75" customHeight="1" x14ac:dyDescent="0.2"/>
    <row r="7755" ht="12.75" customHeight="1" x14ac:dyDescent="0.2"/>
    <row r="7756" ht="12.75" customHeight="1" x14ac:dyDescent="0.2"/>
    <row r="7757" ht="12.75" customHeight="1" x14ac:dyDescent="0.2"/>
    <row r="7758" ht="12.75" customHeight="1" x14ac:dyDescent="0.2"/>
    <row r="7759" ht="12.75" customHeight="1" x14ac:dyDescent="0.2"/>
    <row r="7760" ht="12.75" customHeight="1" x14ac:dyDescent="0.2"/>
    <row r="7761" ht="12.75" customHeight="1" x14ac:dyDescent="0.2"/>
    <row r="7762" ht="12.75" customHeight="1" x14ac:dyDescent="0.2"/>
    <row r="7763" ht="12.75" customHeight="1" x14ac:dyDescent="0.2"/>
    <row r="7764" ht="12.75" customHeight="1" x14ac:dyDescent="0.2"/>
    <row r="7765" ht="12.75" customHeight="1" x14ac:dyDescent="0.2"/>
    <row r="7766" ht="12.75" customHeight="1" x14ac:dyDescent="0.2"/>
    <row r="7767" ht="12.75" customHeight="1" x14ac:dyDescent="0.2"/>
    <row r="7768" ht="12.75" customHeight="1" x14ac:dyDescent="0.2"/>
    <row r="7769" ht="12.75" customHeight="1" x14ac:dyDescent="0.2"/>
    <row r="7770" ht="12.75" customHeight="1" x14ac:dyDescent="0.2"/>
    <row r="7771" ht="12.75" customHeight="1" x14ac:dyDescent="0.2"/>
    <row r="7772" ht="12.75" customHeight="1" x14ac:dyDescent="0.2"/>
    <row r="7773" ht="12.75" customHeight="1" x14ac:dyDescent="0.2"/>
    <row r="7774" ht="12.75" customHeight="1" x14ac:dyDescent="0.2"/>
    <row r="7775" ht="12.75" customHeight="1" x14ac:dyDescent="0.2"/>
    <row r="7776" ht="12.75" customHeight="1" x14ac:dyDescent="0.2"/>
    <row r="7777" ht="12.75" customHeight="1" x14ac:dyDescent="0.2"/>
    <row r="7778" ht="12.75" customHeight="1" x14ac:dyDescent="0.2"/>
    <row r="7779" ht="12.75" customHeight="1" x14ac:dyDescent="0.2"/>
    <row r="7780" ht="12.75" customHeight="1" x14ac:dyDescent="0.2"/>
    <row r="7781" ht="12.75" customHeight="1" x14ac:dyDescent="0.2"/>
    <row r="7782" ht="12.75" customHeight="1" x14ac:dyDescent="0.2"/>
    <row r="7783" ht="12.75" customHeight="1" x14ac:dyDescent="0.2"/>
    <row r="7784" ht="12.75" customHeight="1" x14ac:dyDescent="0.2"/>
    <row r="7785" ht="12.75" customHeight="1" x14ac:dyDescent="0.2"/>
    <row r="7786" ht="12.75" customHeight="1" x14ac:dyDescent="0.2"/>
    <row r="7787" ht="12.75" customHeight="1" x14ac:dyDescent="0.2"/>
    <row r="7788" ht="12.75" customHeight="1" x14ac:dyDescent="0.2"/>
    <row r="7789" ht="12.75" customHeight="1" x14ac:dyDescent="0.2"/>
    <row r="7790" ht="12.75" customHeight="1" x14ac:dyDescent="0.2"/>
    <row r="7791" ht="12.75" customHeight="1" x14ac:dyDescent="0.2"/>
    <row r="7792" ht="12.75" customHeight="1" x14ac:dyDescent="0.2"/>
    <row r="7793" ht="12.75" customHeight="1" x14ac:dyDescent="0.2"/>
    <row r="7794" ht="12.75" customHeight="1" x14ac:dyDescent="0.2"/>
    <row r="7795" ht="12.75" customHeight="1" x14ac:dyDescent="0.2"/>
    <row r="7796" ht="12.75" customHeight="1" x14ac:dyDescent="0.2"/>
    <row r="7797" ht="12.75" customHeight="1" x14ac:dyDescent="0.2"/>
    <row r="7798" ht="12.75" customHeight="1" x14ac:dyDescent="0.2"/>
    <row r="7799" ht="12.75" customHeight="1" x14ac:dyDescent="0.2"/>
    <row r="7800" ht="12.75" customHeight="1" x14ac:dyDescent="0.2"/>
    <row r="7801" ht="12.75" customHeight="1" x14ac:dyDescent="0.2"/>
    <row r="7802" ht="12.75" customHeight="1" x14ac:dyDescent="0.2"/>
    <row r="7803" ht="12.75" customHeight="1" x14ac:dyDescent="0.2"/>
    <row r="7804" ht="12.75" customHeight="1" x14ac:dyDescent="0.2"/>
    <row r="7805" ht="12.75" customHeight="1" x14ac:dyDescent="0.2"/>
    <row r="7806" ht="12.75" customHeight="1" x14ac:dyDescent="0.2"/>
    <row r="7807" ht="12.75" customHeight="1" x14ac:dyDescent="0.2"/>
    <row r="7808" ht="12.75" customHeight="1" x14ac:dyDescent="0.2"/>
    <row r="7809" ht="12.75" customHeight="1" x14ac:dyDescent="0.2"/>
    <row r="7810" ht="12.75" customHeight="1" x14ac:dyDescent="0.2"/>
    <row r="7811" ht="12.75" customHeight="1" x14ac:dyDescent="0.2"/>
    <row r="7812" ht="12.75" customHeight="1" x14ac:dyDescent="0.2"/>
    <row r="7813" ht="12.75" customHeight="1" x14ac:dyDescent="0.2"/>
    <row r="7814" ht="12.75" customHeight="1" x14ac:dyDescent="0.2"/>
    <row r="7815" ht="12.75" customHeight="1" x14ac:dyDescent="0.2"/>
    <row r="7816" ht="12.75" customHeight="1" x14ac:dyDescent="0.2"/>
    <row r="7817" ht="12.75" customHeight="1" x14ac:dyDescent="0.2"/>
    <row r="7818" ht="12.75" customHeight="1" x14ac:dyDescent="0.2"/>
    <row r="7819" ht="12.75" customHeight="1" x14ac:dyDescent="0.2"/>
    <row r="7820" ht="12.75" customHeight="1" x14ac:dyDescent="0.2"/>
    <row r="7821" ht="12.75" customHeight="1" x14ac:dyDescent="0.2"/>
    <row r="7822" ht="12.75" customHeight="1" x14ac:dyDescent="0.2"/>
    <row r="7823" ht="12.75" customHeight="1" x14ac:dyDescent="0.2"/>
    <row r="7824" ht="12.75" customHeight="1" x14ac:dyDescent="0.2"/>
    <row r="7825" ht="12.75" customHeight="1" x14ac:dyDescent="0.2"/>
    <row r="7826" ht="12.75" customHeight="1" x14ac:dyDescent="0.2"/>
    <row r="7827" ht="12.75" customHeight="1" x14ac:dyDescent="0.2"/>
    <row r="7828" ht="12.75" customHeight="1" x14ac:dyDescent="0.2"/>
    <row r="7829" ht="12.75" customHeight="1" x14ac:dyDescent="0.2"/>
    <row r="7830" ht="12.75" customHeight="1" x14ac:dyDescent="0.2"/>
    <row r="7831" ht="12.75" customHeight="1" x14ac:dyDescent="0.2"/>
    <row r="7832" ht="12.75" customHeight="1" x14ac:dyDescent="0.2"/>
    <row r="7833" ht="12.75" customHeight="1" x14ac:dyDescent="0.2"/>
    <row r="7834" ht="12.75" customHeight="1" x14ac:dyDescent="0.2"/>
    <row r="7835" ht="12.75" customHeight="1" x14ac:dyDescent="0.2"/>
    <row r="7836" ht="12.75" customHeight="1" x14ac:dyDescent="0.2"/>
    <row r="7837" ht="12.75" customHeight="1" x14ac:dyDescent="0.2"/>
    <row r="7838" ht="12.75" customHeight="1" x14ac:dyDescent="0.2"/>
    <row r="7839" ht="12.75" customHeight="1" x14ac:dyDescent="0.2"/>
    <row r="7840" ht="12.75" customHeight="1" x14ac:dyDescent="0.2"/>
    <row r="7841" ht="12.75" customHeight="1" x14ac:dyDescent="0.2"/>
    <row r="7842" ht="12.75" customHeight="1" x14ac:dyDescent="0.2"/>
    <row r="7843" ht="12.75" customHeight="1" x14ac:dyDescent="0.2"/>
    <row r="7844" ht="12.75" customHeight="1" x14ac:dyDescent="0.2"/>
    <row r="7845" ht="12.75" customHeight="1" x14ac:dyDescent="0.2"/>
    <row r="7846" ht="12.75" customHeight="1" x14ac:dyDescent="0.2"/>
    <row r="7847" ht="12.75" customHeight="1" x14ac:dyDescent="0.2"/>
    <row r="7848" ht="12.75" customHeight="1" x14ac:dyDescent="0.2"/>
    <row r="7849" ht="12.75" customHeight="1" x14ac:dyDescent="0.2"/>
    <row r="7850" ht="12.75" customHeight="1" x14ac:dyDescent="0.2"/>
    <row r="7851" ht="12.75" customHeight="1" x14ac:dyDescent="0.2"/>
    <row r="7852" ht="12.75" customHeight="1" x14ac:dyDescent="0.2"/>
    <row r="7853" ht="12.75" customHeight="1" x14ac:dyDescent="0.2"/>
    <row r="7854" ht="12.75" customHeight="1" x14ac:dyDescent="0.2"/>
    <row r="7855" ht="12.75" customHeight="1" x14ac:dyDescent="0.2"/>
    <row r="7856" ht="12.75" customHeight="1" x14ac:dyDescent="0.2"/>
    <row r="7857" ht="12.75" customHeight="1" x14ac:dyDescent="0.2"/>
    <row r="7858" ht="12.75" customHeight="1" x14ac:dyDescent="0.2"/>
    <row r="7859" ht="12.75" customHeight="1" x14ac:dyDescent="0.2"/>
    <row r="7860" ht="12.75" customHeight="1" x14ac:dyDescent="0.2"/>
    <row r="7861" ht="12.75" customHeight="1" x14ac:dyDescent="0.2"/>
    <row r="7862" ht="12.75" customHeight="1" x14ac:dyDescent="0.2"/>
    <row r="7863" ht="12.75" customHeight="1" x14ac:dyDescent="0.2"/>
    <row r="7864" ht="12.75" customHeight="1" x14ac:dyDescent="0.2"/>
    <row r="7865" ht="12.75" customHeight="1" x14ac:dyDescent="0.2"/>
    <row r="7866" ht="12.75" customHeight="1" x14ac:dyDescent="0.2"/>
    <row r="7867" ht="12.75" customHeight="1" x14ac:dyDescent="0.2"/>
    <row r="7868" ht="12.75" customHeight="1" x14ac:dyDescent="0.2"/>
    <row r="7869" ht="12.75" customHeight="1" x14ac:dyDescent="0.2"/>
    <row r="7870" ht="12.75" customHeight="1" x14ac:dyDescent="0.2"/>
    <row r="7871" ht="12.75" customHeight="1" x14ac:dyDescent="0.2"/>
    <row r="7872" ht="12.75" customHeight="1" x14ac:dyDescent="0.2"/>
    <row r="7873" ht="12.75" customHeight="1" x14ac:dyDescent="0.2"/>
    <row r="7874" ht="12.75" customHeight="1" x14ac:dyDescent="0.2"/>
    <row r="7875" ht="12.75" customHeight="1" x14ac:dyDescent="0.2"/>
    <row r="7876" ht="12.75" customHeight="1" x14ac:dyDescent="0.2"/>
    <row r="7877" ht="12.75" customHeight="1" x14ac:dyDescent="0.2"/>
    <row r="7878" ht="12.75" customHeight="1" x14ac:dyDescent="0.2"/>
    <row r="7879" ht="12.75" customHeight="1" x14ac:dyDescent="0.2"/>
    <row r="7880" ht="12.75" customHeight="1" x14ac:dyDescent="0.2"/>
    <row r="7881" ht="12.75" customHeight="1" x14ac:dyDescent="0.2"/>
    <row r="7882" ht="12.75" customHeight="1" x14ac:dyDescent="0.2"/>
    <row r="7883" ht="12.75" customHeight="1" x14ac:dyDescent="0.2"/>
    <row r="7884" ht="12.75" customHeight="1" x14ac:dyDescent="0.2"/>
    <row r="7885" ht="12.75" customHeight="1" x14ac:dyDescent="0.2"/>
    <row r="7886" ht="12.75" customHeight="1" x14ac:dyDescent="0.2"/>
    <row r="7887" ht="12.75" customHeight="1" x14ac:dyDescent="0.2"/>
    <row r="7888" ht="12.75" customHeight="1" x14ac:dyDescent="0.2"/>
    <row r="7889" ht="12.75" customHeight="1" x14ac:dyDescent="0.2"/>
    <row r="7890" ht="12.75" customHeight="1" x14ac:dyDescent="0.2"/>
    <row r="7891" ht="12.75" customHeight="1" x14ac:dyDescent="0.2"/>
    <row r="7892" ht="12.75" customHeight="1" x14ac:dyDescent="0.2"/>
    <row r="7893" ht="12.75" customHeight="1" x14ac:dyDescent="0.2"/>
    <row r="7894" ht="12.75" customHeight="1" x14ac:dyDescent="0.2"/>
    <row r="7895" ht="12.75" customHeight="1" x14ac:dyDescent="0.2"/>
    <row r="7896" ht="12.75" customHeight="1" x14ac:dyDescent="0.2"/>
    <row r="7897" ht="12.75" customHeight="1" x14ac:dyDescent="0.2"/>
    <row r="7898" ht="12.75" customHeight="1" x14ac:dyDescent="0.2"/>
    <row r="7899" ht="12.75" customHeight="1" x14ac:dyDescent="0.2"/>
    <row r="7900" ht="12.75" customHeight="1" x14ac:dyDescent="0.2"/>
    <row r="7901" ht="12.75" customHeight="1" x14ac:dyDescent="0.2"/>
    <row r="7902" ht="12.75" customHeight="1" x14ac:dyDescent="0.2"/>
    <row r="7903" ht="12.75" customHeight="1" x14ac:dyDescent="0.2"/>
    <row r="7904" ht="12.75" customHeight="1" x14ac:dyDescent="0.2"/>
    <row r="7905" ht="12.75" customHeight="1" x14ac:dyDescent="0.2"/>
    <row r="7906" ht="12.75" customHeight="1" x14ac:dyDescent="0.2"/>
    <row r="7907" ht="12.75" customHeight="1" x14ac:dyDescent="0.2"/>
    <row r="7908" ht="12.75" customHeight="1" x14ac:dyDescent="0.2"/>
    <row r="7909" ht="12.75" customHeight="1" x14ac:dyDescent="0.2"/>
    <row r="7910" ht="12.75" customHeight="1" x14ac:dyDescent="0.2"/>
    <row r="7911" ht="12.75" customHeight="1" x14ac:dyDescent="0.2"/>
    <row r="7912" ht="12.75" customHeight="1" x14ac:dyDescent="0.2"/>
    <row r="7913" ht="12.75" customHeight="1" x14ac:dyDescent="0.2"/>
    <row r="7914" ht="12.75" customHeight="1" x14ac:dyDescent="0.2"/>
    <row r="7915" ht="12.75" customHeight="1" x14ac:dyDescent="0.2"/>
    <row r="7916" ht="12.75" customHeight="1" x14ac:dyDescent="0.2"/>
    <row r="7917" ht="12.75" customHeight="1" x14ac:dyDescent="0.2"/>
    <row r="7918" ht="12.75" customHeight="1" x14ac:dyDescent="0.2"/>
    <row r="7919" ht="12.75" customHeight="1" x14ac:dyDescent="0.2"/>
    <row r="7920" ht="12.75" customHeight="1" x14ac:dyDescent="0.2"/>
    <row r="7921" ht="12.75" customHeight="1" x14ac:dyDescent="0.2"/>
    <row r="7922" ht="12.75" customHeight="1" x14ac:dyDescent="0.2"/>
    <row r="7923" ht="12.75" customHeight="1" x14ac:dyDescent="0.2"/>
    <row r="7924" ht="12.75" customHeight="1" x14ac:dyDescent="0.2"/>
    <row r="7925" ht="12.75" customHeight="1" x14ac:dyDescent="0.2"/>
    <row r="7926" ht="12.75" customHeight="1" x14ac:dyDescent="0.2"/>
    <row r="7927" ht="12.75" customHeight="1" x14ac:dyDescent="0.2"/>
    <row r="7928" ht="12.75" customHeight="1" x14ac:dyDescent="0.2"/>
    <row r="7929" ht="12.75" customHeight="1" x14ac:dyDescent="0.2"/>
    <row r="7930" ht="12.75" customHeight="1" x14ac:dyDescent="0.2"/>
    <row r="7931" ht="12.75" customHeight="1" x14ac:dyDescent="0.2"/>
    <row r="7932" ht="12.75" customHeight="1" x14ac:dyDescent="0.2"/>
    <row r="7933" ht="12.75" customHeight="1" x14ac:dyDescent="0.2"/>
    <row r="7934" ht="12.75" customHeight="1" x14ac:dyDescent="0.2"/>
    <row r="7935" ht="12.75" customHeight="1" x14ac:dyDescent="0.2"/>
    <row r="7936" ht="12.75" customHeight="1" x14ac:dyDescent="0.2"/>
    <row r="7937" ht="12.75" customHeight="1" x14ac:dyDescent="0.2"/>
    <row r="7938" ht="12.75" customHeight="1" x14ac:dyDescent="0.2"/>
    <row r="7939" ht="12.75" customHeight="1" x14ac:dyDescent="0.2"/>
    <row r="7940" ht="12.75" customHeight="1" x14ac:dyDescent="0.2"/>
    <row r="7941" ht="12.75" customHeight="1" x14ac:dyDescent="0.2"/>
    <row r="7942" ht="12.75" customHeight="1" x14ac:dyDescent="0.2"/>
    <row r="7943" ht="12.75" customHeight="1" x14ac:dyDescent="0.2"/>
    <row r="7944" ht="12.75" customHeight="1" x14ac:dyDescent="0.2"/>
    <row r="7945" ht="12.75" customHeight="1" x14ac:dyDescent="0.2"/>
    <row r="7946" ht="12.75" customHeight="1" x14ac:dyDescent="0.2"/>
    <row r="7947" ht="12.75" customHeight="1" x14ac:dyDescent="0.2"/>
    <row r="7948" ht="12.75" customHeight="1" x14ac:dyDescent="0.2"/>
    <row r="7949" ht="12.75" customHeight="1" x14ac:dyDescent="0.2"/>
    <row r="7950" ht="12.75" customHeight="1" x14ac:dyDescent="0.2"/>
    <row r="7951" ht="12.75" customHeight="1" x14ac:dyDescent="0.2"/>
    <row r="7952" ht="12.75" customHeight="1" x14ac:dyDescent="0.2"/>
    <row r="7953" ht="12.75" customHeight="1" x14ac:dyDescent="0.2"/>
    <row r="7954" ht="12.75" customHeight="1" x14ac:dyDescent="0.2"/>
    <row r="7955" ht="12.75" customHeight="1" x14ac:dyDescent="0.2"/>
    <row r="7956" ht="12.75" customHeight="1" x14ac:dyDescent="0.2"/>
    <row r="7957" ht="12.75" customHeight="1" x14ac:dyDescent="0.2"/>
    <row r="7958" ht="12.75" customHeight="1" x14ac:dyDescent="0.2"/>
    <row r="7959" ht="12.75" customHeight="1" x14ac:dyDescent="0.2"/>
    <row r="7960" ht="12.75" customHeight="1" x14ac:dyDescent="0.2"/>
    <row r="7961" ht="12.75" customHeight="1" x14ac:dyDescent="0.2"/>
    <row r="7962" ht="12.75" customHeight="1" x14ac:dyDescent="0.2"/>
    <row r="7963" ht="12.75" customHeight="1" x14ac:dyDescent="0.2"/>
    <row r="7964" ht="12.75" customHeight="1" x14ac:dyDescent="0.2"/>
    <row r="7965" ht="12.75" customHeight="1" x14ac:dyDescent="0.2"/>
    <row r="7966" ht="12.75" customHeight="1" x14ac:dyDescent="0.2"/>
    <row r="7967" ht="12.75" customHeight="1" x14ac:dyDescent="0.2"/>
    <row r="7968" ht="12.75" customHeight="1" x14ac:dyDescent="0.2"/>
    <row r="7969" ht="12.75" customHeight="1" x14ac:dyDescent="0.2"/>
    <row r="7970" ht="12.75" customHeight="1" x14ac:dyDescent="0.2"/>
    <row r="7971" ht="12.75" customHeight="1" x14ac:dyDescent="0.2"/>
    <row r="7972" ht="12.75" customHeight="1" x14ac:dyDescent="0.2"/>
    <row r="7973" ht="12.75" customHeight="1" x14ac:dyDescent="0.2"/>
    <row r="7974" ht="12.75" customHeight="1" x14ac:dyDescent="0.2"/>
    <row r="7975" ht="12.75" customHeight="1" x14ac:dyDescent="0.2"/>
    <row r="7976" ht="12.75" customHeight="1" x14ac:dyDescent="0.2"/>
    <row r="7977" ht="12.75" customHeight="1" x14ac:dyDescent="0.2"/>
    <row r="7978" ht="12.75" customHeight="1" x14ac:dyDescent="0.2"/>
    <row r="7979" ht="12.75" customHeight="1" x14ac:dyDescent="0.2"/>
    <row r="7980" ht="12.75" customHeight="1" x14ac:dyDescent="0.2"/>
    <row r="7981" ht="12.75" customHeight="1" x14ac:dyDescent="0.2"/>
    <row r="7982" ht="12.75" customHeight="1" x14ac:dyDescent="0.2"/>
    <row r="7983" ht="12.75" customHeight="1" x14ac:dyDescent="0.2"/>
    <row r="7984" ht="12.75" customHeight="1" x14ac:dyDescent="0.2"/>
    <row r="7985" ht="12.75" customHeight="1" x14ac:dyDescent="0.2"/>
    <row r="7986" ht="12.75" customHeight="1" x14ac:dyDescent="0.2"/>
    <row r="7987" ht="12.75" customHeight="1" x14ac:dyDescent="0.2"/>
    <row r="7988" ht="12.75" customHeight="1" x14ac:dyDescent="0.2"/>
    <row r="7989" ht="12.75" customHeight="1" x14ac:dyDescent="0.2"/>
    <row r="7990" ht="12.75" customHeight="1" x14ac:dyDescent="0.2"/>
    <row r="7991" ht="12.75" customHeight="1" x14ac:dyDescent="0.2"/>
    <row r="7992" ht="12.75" customHeight="1" x14ac:dyDescent="0.2"/>
    <row r="7993" ht="12.75" customHeight="1" x14ac:dyDescent="0.2"/>
    <row r="7994" ht="12.75" customHeight="1" x14ac:dyDescent="0.2"/>
    <row r="7995" ht="12.75" customHeight="1" x14ac:dyDescent="0.2"/>
    <row r="7996" ht="12.75" customHeight="1" x14ac:dyDescent="0.2"/>
    <row r="7997" ht="12.75" customHeight="1" x14ac:dyDescent="0.2"/>
    <row r="7998" ht="12.75" customHeight="1" x14ac:dyDescent="0.2"/>
    <row r="7999" ht="12.75" customHeight="1" x14ac:dyDescent="0.2"/>
    <row r="8000" ht="12.75" customHeight="1" x14ac:dyDescent="0.2"/>
    <row r="8001" ht="12.75" customHeight="1" x14ac:dyDescent="0.2"/>
    <row r="8002" ht="12.75" customHeight="1" x14ac:dyDescent="0.2"/>
    <row r="8003" ht="12.75" customHeight="1" x14ac:dyDescent="0.2"/>
    <row r="8004" ht="12.75" customHeight="1" x14ac:dyDescent="0.2"/>
    <row r="8005" ht="12.75" customHeight="1" x14ac:dyDescent="0.2"/>
    <row r="8006" ht="12.75" customHeight="1" x14ac:dyDescent="0.2"/>
    <row r="8007" ht="12.75" customHeight="1" x14ac:dyDescent="0.2"/>
    <row r="8008" ht="12.75" customHeight="1" x14ac:dyDescent="0.2"/>
    <row r="8009" ht="12.75" customHeight="1" x14ac:dyDescent="0.2"/>
    <row r="8010" ht="12.75" customHeight="1" x14ac:dyDescent="0.2"/>
    <row r="8011" ht="12.75" customHeight="1" x14ac:dyDescent="0.2"/>
    <row r="8012" ht="12.75" customHeight="1" x14ac:dyDescent="0.2"/>
    <row r="8013" ht="12.75" customHeight="1" x14ac:dyDescent="0.2"/>
    <row r="8014" ht="12.75" customHeight="1" x14ac:dyDescent="0.2"/>
    <row r="8015" ht="12.75" customHeight="1" x14ac:dyDescent="0.2"/>
    <row r="8016" ht="12.75" customHeight="1" x14ac:dyDescent="0.2"/>
    <row r="8017" ht="12.75" customHeight="1" x14ac:dyDescent="0.2"/>
    <row r="8018" ht="12.75" customHeight="1" x14ac:dyDescent="0.2"/>
    <row r="8019" ht="12.75" customHeight="1" x14ac:dyDescent="0.2"/>
    <row r="8020" ht="12.75" customHeight="1" x14ac:dyDescent="0.2"/>
    <row r="8021" ht="12.75" customHeight="1" x14ac:dyDescent="0.2"/>
    <row r="8022" ht="12.75" customHeight="1" x14ac:dyDescent="0.2"/>
    <row r="8023" ht="12.75" customHeight="1" x14ac:dyDescent="0.2"/>
    <row r="8024" ht="12.75" customHeight="1" x14ac:dyDescent="0.2"/>
    <row r="8025" ht="12.75" customHeight="1" x14ac:dyDescent="0.2"/>
    <row r="8026" ht="12.75" customHeight="1" x14ac:dyDescent="0.2"/>
    <row r="8027" ht="12.75" customHeight="1" x14ac:dyDescent="0.2"/>
    <row r="8028" ht="12.75" customHeight="1" x14ac:dyDescent="0.2"/>
    <row r="8029" ht="12.75" customHeight="1" x14ac:dyDescent="0.2"/>
    <row r="8030" ht="12.75" customHeight="1" x14ac:dyDescent="0.2"/>
    <row r="8031" ht="12.75" customHeight="1" x14ac:dyDescent="0.2"/>
    <row r="8032" ht="12.75" customHeight="1" x14ac:dyDescent="0.2"/>
    <row r="8033" ht="12.75" customHeight="1" x14ac:dyDescent="0.2"/>
    <row r="8034" ht="12.75" customHeight="1" x14ac:dyDescent="0.2"/>
    <row r="8035" ht="12.75" customHeight="1" x14ac:dyDescent="0.2"/>
    <row r="8036" ht="12.75" customHeight="1" x14ac:dyDescent="0.2"/>
    <row r="8037" ht="12.75" customHeight="1" x14ac:dyDescent="0.2"/>
    <row r="8038" ht="12.75" customHeight="1" x14ac:dyDescent="0.2"/>
    <row r="8039" ht="12.75" customHeight="1" x14ac:dyDescent="0.2"/>
    <row r="8040" ht="12.75" customHeight="1" x14ac:dyDescent="0.2"/>
    <row r="8041" ht="12.75" customHeight="1" x14ac:dyDescent="0.2"/>
    <row r="8042" ht="12.75" customHeight="1" x14ac:dyDescent="0.2"/>
    <row r="8043" ht="12.75" customHeight="1" x14ac:dyDescent="0.2"/>
    <row r="8044" ht="12.75" customHeight="1" x14ac:dyDescent="0.2"/>
    <row r="8045" ht="12.75" customHeight="1" x14ac:dyDescent="0.2"/>
    <row r="8046" ht="12.75" customHeight="1" x14ac:dyDescent="0.2"/>
    <row r="8047" ht="12.75" customHeight="1" x14ac:dyDescent="0.2"/>
    <row r="8048" ht="12.75" customHeight="1" x14ac:dyDescent="0.2"/>
    <row r="8049" ht="12.75" customHeight="1" x14ac:dyDescent="0.2"/>
    <row r="8050" ht="12.75" customHeight="1" x14ac:dyDescent="0.2"/>
    <row r="8051" ht="12.75" customHeight="1" x14ac:dyDescent="0.2"/>
    <row r="8052" ht="12.75" customHeight="1" x14ac:dyDescent="0.2"/>
    <row r="8053" ht="12.75" customHeight="1" x14ac:dyDescent="0.2"/>
    <row r="8054" ht="12.75" customHeight="1" x14ac:dyDescent="0.2"/>
    <row r="8055" ht="12.75" customHeight="1" x14ac:dyDescent="0.2"/>
    <row r="8056" ht="12.75" customHeight="1" x14ac:dyDescent="0.2"/>
    <row r="8057" ht="12.75" customHeight="1" x14ac:dyDescent="0.2"/>
    <row r="8058" ht="12.75" customHeight="1" x14ac:dyDescent="0.2"/>
    <row r="8059" ht="12.75" customHeight="1" x14ac:dyDescent="0.2"/>
    <row r="8060" ht="12.75" customHeight="1" x14ac:dyDescent="0.2"/>
    <row r="8061" ht="12.75" customHeight="1" x14ac:dyDescent="0.2"/>
    <row r="8062" ht="12.75" customHeight="1" x14ac:dyDescent="0.2"/>
    <row r="8063" ht="12.75" customHeight="1" x14ac:dyDescent="0.2"/>
    <row r="8064" ht="12.75" customHeight="1" x14ac:dyDescent="0.2"/>
    <row r="8065" ht="12.75" customHeight="1" x14ac:dyDescent="0.2"/>
    <row r="8066" ht="12.75" customHeight="1" x14ac:dyDescent="0.2"/>
    <row r="8067" ht="12.75" customHeight="1" x14ac:dyDescent="0.2"/>
    <row r="8068" ht="12.75" customHeight="1" x14ac:dyDescent="0.2"/>
    <row r="8069" ht="12.75" customHeight="1" x14ac:dyDescent="0.2"/>
    <row r="8070" ht="12.75" customHeight="1" x14ac:dyDescent="0.2"/>
    <row r="8071" ht="12.75" customHeight="1" x14ac:dyDescent="0.2"/>
    <row r="8072" ht="12.75" customHeight="1" x14ac:dyDescent="0.2"/>
    <row r="8073" ht="12.75" customHeight="1" x14ac:dyDescent="0.2"/>
    <row r="8074" ht="12.75" customHeight="1" x14ac:dyDescent="0.2"/>
    <row r="8075" ht="12.75" customHeight="1" x14ac:dyDescent="0.2"/>
    <row r="8076" ht="12.75" customHeight="1" x14ac:dyDescent="0.2"/>
    <row r="8077" ht="12.75" customHeight="1" x14ac:dyDescent="0.2"/>
    <row r="8078" ht="12.75" customHeight="1" x14ac:dyDescent="0.2"/>
    <row r="8079" ht="12.75" customHeight="1" x14ac:dyDescent="0.2"/>
    <row r="8080" ht="12.75" customHeight="1" x14ac:dyDescent="0.2"/>
    <row r="8081" ht="12.75" customHeight="1" x14ac:dyDescent="0.2"/>
    <row r="8082" ht="12.75" customHeight="1" x14ac:dyDescent="0.2"/>
    <row r="8083" ht="12.75" customHeight="1" x14ac:dyDescent="0.2"/>
    <row r="8084" ht="12.75" customHeight="1" x14ac:dyDescent="0.2"/>
    <row r="8085" ht="12.75" customHeight="1" x14ac:dyDescent="0.2"/>
    <row r="8086" ht="12.75" customHeight="1" x14ac:dyDescent="0.2"/>
    <row r="8087" ht="12.75" customHeight="1" x14ac:dyDescent="0.2"/>
    <row r="8088" ht="12.75" customHeight="1" x14ac:dyDescent="0.2"/>
    <row r="8089" ht="12.75" customHeight="1" x14ac:dyDescent="0.2"/>
    <row r="8090" ht="12.75" customHeight="1" x14ac:dyDescent="0.2"/>
    <row r="8091" ht="12.75" customHeight="1" x14ac:dyDescent="0.2"/>
    <row r="8092" ht="12.75" customHeight="1" x14ac:dyDescent="0.2"/>
    <row r="8093" ht="12.75" customHeight="1" x14ac:dyDescent="0.2"/>
    <row r="8094" ht="12.75" customHeight="1" x14ac:dyDescent="0.2"/>
    <row r="8095" ht="12.75" customHeight="1" x14ac:dyDescent="0.2"/>
    <row r="8096" ht="12.75" customHeight="1" x14ac:dyDescent="0.2"/>
    <row r="8097" ht="12.75" customHeight="1" x14ac:dyDescent="0.2"/>
    <row r="8098" ht="12.75" customHeight="1" x14ac:dyDescent="0.2"/>
    <row r="8099" ht="12.75" customHeight="1" x14ac:dyDescent="0.2"/>
    <row r="8100" ht="12.75" customHeight="1" x14ac:dyDescent="0.2"/>
    <row r="8101" ht="12.75" customHeight="1" x14ac:dyDescent="0.2"/>
    <row r="8102" ht="12.75" customHeight="1" x14ac:dyDescent="0.2"/>
    <row r="8103" ht="12.75" customHeight="1" x14ac:dyDescent="0.2"/>
    <row r="8104" ht="12.75" customHeight="1" x14ac:dyDescent="0.2"/>
    <row r="8105" ht="12.75" customHeight="1" x14ac:dyDescent="0.2"/>
    <row r="8106" ht="12.75" customHeight="1" x14ac:dyDescent="0.2"/>
    <row r="8107" ht="12.75" customHeight="1" x14ac:dyDescent="0.2"/>
    <row r="8108" ht="12.75" customHeight="1" x14ac:dyDescent="0.2"/>
    <row r="8109" ht="12.75" customHeight="1" x14ac:dyDescent="0.2"/>
    <row r="8110" ht="12.75" customHeight="1" x14ac:dyDescent="0.2"/>
    <row r="8111" ht="12.75" customHeight="1" x14ac:dyDescent="0.2"/>
    <row r="8112" ht="12.75" customHeight="1" x14ac:dyDescent="0.2"/>
    <row r="8113" ht="12.75" customHeight="1" x14ac:dyDescent="0.2"/>
    <row r="8114" ht="12.75" customHeight="1" x14ac:dyDescent="0.2"/>
    <row r="8115" ht="12.75" customHeight="1" x14ac:dyDescent="0.2"/>
    <row r="8116" ht="12.75" customHeight="1" x14ac:dyDescent="0.2"/>
    <row r="8117" ht="12.75" customHeight="1" x14ac:dyDescent="0.2"/>
    <row r="8118" ht="12.75" customHeight="1" x14ac:dyDescent="0.2"/>
    <row r="8119" ht="12.75" customHeight="1" x14ac:dyDescent="0.2"/>
    <row r="8120" ht="12.75" customHeight="1" x14ac:dyDescent="0.2"/>
    <row r="8121" ht="12.75" customHeight="1" x14ac:dyDescent="0.2"/>
    <row r="8122" ht="12.75" customHeight="1" x14ac:dyDescent="0.2"/>
    <row r="8123" ht="12.75" customHeight="1" x14ac:dyDescent="0.2"/>
    <row r="8124" ht="12.75" customHeight="1" x14ac:dyDescent="0.2"/>
    <row r="8125" ht="12.75" customHeight="1" x14ac:dyDescent="0.2"/>
    <row r="8126" ht="12.75" customHeight="1" x14ac:dyDescent="0.2"/>
    <row r="8127" ht="12.75" customHeight="1" x14ac:dyDescent="0.2"/>
    <row r="8128" ht="12.75" customHeight="1" x14ac:dyDescent="0.2"/>
    <row r="8129" ht="12.75" customHeight="1" x14ac:dyDescent="0.2"/>
    <row r="8130" ht="12.75" customHeight="1" x14ac:dyDescent="0.2"/>
    <row r="8131" ht="12.75" customHeight="1" x14ac:dyDescent="0.2"/>
    <row r="8132" ht="12.75" customHeight="1" x14ac:dyDescent="0.2"/>
    <row r="8133" ht="12.75" customHeight="1" x14ac:dyDescent="0.2"/>
    <row r="8134" ht="12.75" customHeight="1" x14ac:dyDescent="0.2"/>
    <row r="8135" ht="12.75" customHeight="1" x14ac:dyDescent="0.2"/>
    <row r="8136" ht="12.75" customHeight="1" x14ac:dyDescent="0.2"/>
    <row r="8137" ht="12.75" customHeight="1" x14ac:dyDescent="0.2"/>
    <row r="8138" ht="12.75" customHeight="1" x14ac:dyDescent="0.2"/>
    <row r="8139" ht="12.75" customHeight="1" x14ac:dyDescent="0.2"/>
    <row r="8140" ht="12.75" customHeight="1" x14ac:dyDescent="0.2"/>
    <row r="8141" ht="12.75" customHeight="1" x14ac:dyDescent="0.2"/>
    <row r="8142" ht="12.75" customHeight="1" x14ac:dyDescent="0.2"/>
    <row r="8143" ht="12.75" customHeight="1" x14ac:dyDescent="0.2"/>
    <row r="8144" ht="12.75" customHeight="1" x14ac:dyDescent="0.2"/>
    <row r="8145" ht="12.75" customHeight="1" x14ac:dyDescent="0.2"/>
    <row r="8146" ht="12.75" customHeight="1" x14ac:dyDescent="0.2"/>
    <row r="8147" ht="12.75" customHeight="1" x14ac:dyDescent="0.2"/>
    <row r="8148" ht="12.75" customHeight="1" x14ac:dyDescent="0.2"/>
    <row r="8149" ht="12.75" customHeight="1" x14ac:dyDescent="0.2"/>
    <row r="8150" ht="12.75" customHeight="1" x14ac:dyDescent="0.2"/>
    <row r="8151" ht="12.75" customHeight="1" x14ac:dyDescent="0.2"/>
    <row r="8152" ht="12.75" customHeight="1" x14ac:dyDescent="0.2"/>
    <row r="8153" ht="12.75" customHeight="1" x14ac:dyDescent="0.2"/>
    <row r="8154" ht="12.75" customHeight="1" x14ac:dyDescent="0.2"/>
    <row r="8155" ht="12.75" customHeight="1" x14ac:dyDescent="0.2"/>
    <row r="8156" ht="12.75" customHeight="1" x14ac:dyDescent="0.2"/>
    <row r="8157" ht="12.75" customHeight="1" x14ac:dyDescent="0.2"/>
    <row r="8158" ht="12.75" customHeight="1" x14ac:dyDescent="0.2"/>
    <row r="8159" ht="12.75" customHeight="1" x14ac:dyDescent="0.2"/>
    <row r="8160" ht="12.75" customHeight="1" x14ac:dyDescent="0.2"/>
    <row r="8161" ht="12.75" customHeight="1" x14ac:dyDescent="0.2"/>
    <row r="8162" ht="12.75" customHeight="1" x14ac:dyDescent="0.2"/>
    <row r="8163" ht="12.75" customHeight="1" x14ac:dyDescent="0.2"/>
    <row r="8164" ht="12.75" customHeight="1" x14ac:dyDescent="0.2"/>
    <row r="8165" ht="12.75" customHeight="1" x14ac:dyDescent="0.2"/>
    <row r="8166" ht="12.75" customHeight="1" x14ac:dyDescent="0.2"/>
    <row r="8167" ht="12.75" customHeight="1" x14ac:dyDescent="0.2"/>
    <row r="8168" ht="12.75" customHeight="1" x14ac:dyDescent="0.2"/>
    <row r="8169" ht="12.75" customHeight="1" x14ac:dyDescent="0.2"/>
    <row r="8170" ht="12.75" customHeight="1" x14ac:dyDescent="0.2"/>
    <row r="8171" ht="12.75" customHeight="1" x14ac:dyDescent="0.2"/>
    <row r="8172" ht="12.75" customHeight="1" x14ac:dyDescent="0.2"/>
    <row r="8173" ht="12.75" customHeight="1" x14ac:dyDescent="0.2"/>
    <row r="8174" ht="12.75" customHeight="1" x14ac:dyDescent="0.2"/>
    <row r="8175" ht="12.75" customHeight="1" x14ac:dyDescent="0.2"/>
    <row r="8176" ht="12.75" customHeight="1" x14ac:dyDescent="0.2"/>
    <row r="8177" ht="12.75" customHeight="1" x14ac:dyDescent="0.2"/>
    <row r="8178" ht="12.75" customHeight="1" x14ac:dyDescent="0.2"/>
    <row r="8179" ht="12.75" customHeight="1" x14ac:dyDescent="0.2"/>
    <row r="8180" ht="12.75" customHeight="1" x14ac:dyDescent="0.2"/>
    <row r="8181" ht="12.75" customHeight="1" x14ac:dyDescent="0.2"/>
    <row r="8182" ht="12.75" customHeight="1" x14ac:dyDescent="0.2"/>
    <row r="8183" ht="12.75" customHeight="1" x14ac:dyDescent="0.2"/>
    <row r="8184" ht="12.75" customHeight="1" x14ac:dyDescent="0.2"/>
    <row r="8185" ht="12.75" customHeight="1" x14ac:dyDescent="0.2"/>
    <row r="8186" ht="12.75" customHeight="1" x14ac:dyDescent="0.2"/>
    <row r="8187" ht="12.75" customHeight="1" x14ac:dyDescent="0.2"/>
    <row r="8188" ht="12.75" customHeight="1" x14ac:dyDescent="0.2"/>
    <row r="8189" ht="12.75" customHeight="1" x14ac:dyDescent="0.2"/>
    <row r="8190" ht="12.75" customHeight="1" x14ac:dyDescent="0.2"/>
    <row r="8191" ht="12.75" customHeight="1" x14ac:dyDescent="0.2"/>
    <row r="8192" ht="12.75" customHeight="1" x14ac:dyDescent="0.2"/>
    <row r="8193" ht="12.75" customHeight="1" x14ac:dyDescent="0.2"/>
    <row r="8194" ht="12.75" customHeight="1" x14ac:dyDescent="0.2"/>
    <row r="8195" ht="12.75" customHeight="1" x14ac:dyDescent="0.2"/>
    <row r="8196" ht="12.75" customHeight="1" x14ac:dyDescent="0.2"/>
    <row r="8197" ht="12.75" customHeight="1" x14ac:dyDescent="0.2"/>
    <row r="8198" ht="12.75" customHeight="1" x14ac:dyDescent="0.2"/>
    <row r="8199" ht="12.75" customHeight="1" x14ac:dyDescent="0.2"/>
    <row r="8200" ht="12.75" customHeight="1" x14ac:dyDescent="0.2"/>
    <row r="8201" ht="12.75" customHeight="1" x14ac:dyDescent="0.2"/>
    <row r="8202" ht="12.75" customHeight="1" x14ac:dyDescent="0.2"/>
    <row r="8203" ht="12.75" customHeight="1" x14ac:dyDescent="0.2"/>
    <row r="8204" ht="12.75" customHeight="1" x14ac:dyDescent="0.2"/>
    <row r="8205" ht="12.75" customHeight="1" x14ac:dyDescent="0.2"/>
    <row r="8206" ht="12.75" customHeight="1" x14ac:dyDescent="0.2"/>
    <row r="8207" ht="12.75" customHeight="1" x14ac:dyDescent="0.2"/>
    <row r="8208" ht="12.75" customHeight="1" x14ac:dyDescent="0.2"/>
    <row r="8209" ht="12.75" customHeight="1" x14ac:dyDescent="0.2"/>
    <row r="8210" ht="12.75" customHeight="1" x14ac:dyDescent="0.2"/>
    <row r="8211" ht="12.75" customHeight="1" x14ac:dyDescent="0.2"/>
    <row r="8212" ht="12.75" customHeight="1" x14ac:dyDescent="0.2"/>
    <row r="8213" ht="12.75" customHeight="1" x14ac:dyDescent="0.2"/>
    <row r="8214" ht="12.75" customHeight="1" x14ac:dyDescent="0.2"/>
    <row r="8215" ht="12.75" customHeight="1" x14ac:dyDescent="0.2"/>
    <row r="8216" ht="12.75" customHeight="1" x14ac:dyDescent="0.2"/>
    <row r="8217" ht="12.75" customHeight="1" x14ac:dyDescent="0.2"/>
    <row r="8218" ht="12.75" customHeight="1" x14ac:dyDescent="0.2"/>
    <row r="8219" ht="12.75" customHeight="1" x14ac:dyDescent="0.2"/>
    <row r="8220" ht="12.75" customHeight="1" x14ac:dyDescent="0.2"/>
    <row r="8221" ht="12.75" customHeight="1" x14ac:dyDescent="0.2"/>
    <row r="8222" ht="12.75" customHeight="1" x14ac:dyDescent="0.2"/>
    <row r="8223" ht="12.75" customHeight="1" x14ac:dyDescent="0.2"/>
    <row r="8224" ht="12.75" customHeight="1" x14ac:dyDescent="0.2"/>
    <row r="8225" ht="12.75" customHeight="1" x14ac:dyDescent="0.2"/>
    <row r="8226" ht="12.75" customHeight="1" x14ac:dyDescent="0.2"/>
    <row r="8227" ht="12.75" customHeight="1" x14ac:dyDescent="0.2"/>
    <row r="8228" ht="12.75" customHeight="1" x14ac:dyDescent="0.2"/>
    <row r="8229" ht="12.75" customHeight="1" x14ac:dyDescent="0.2"/>
    <row r="8230" ht="12.75" customHeight="1" x14ac:dyDescent="0.2"/>
    <row r="8231" ht="12.75" customHeight="1" x14ac:dyDescent="0.2"/>
    <row r="8232" ht="12.75" customHeight="1" x14ac:dyDescent="0.2"/>
    <row r="8233" ht="12.75" customHeight="1" x14ac:dyDescent="0.2"/>
    <row r="8234" ht="12.75" customHeight="1" x14ac:dyDescent="0.2"/>
    <row r="8235" ht="12.75" customHeight="1" x14ac:dyDescent="0.2"/>
    <row r="8236" ht="12.75" customHeight="1" x14ac:dyDescent="0.2"/>
    <row r="8237" ht="12.75" customHeight="1" x14ac:dyDescent="0.2"/>
    <row r="8238" ht="12.75" customHeight="1" x14ac:dyDescent="0.2"/>
    <row r="8239" ht="12.75" customHeight="1" x14ac:dyDescent="0.2"/>
    <row r="8240" ht="12.75" customHeight="1" x14ac:dyDescent="0.2"/>
    <row r="8241" ht="12.75" customHeight="1" x14ac:dyDescent="0.2"/>
    <row r="8242" ht="12.75" customHeight="1" x14ac:dyDescent="0.2"/>
    <row r="8243" ht="12.75" customHeight="1" x14ac:dyDescent="0.2"/>
    <row r="8244" ht="12.75" customHeight="1" x14ac:dyDescent="0.2"/>
    <row r="8245" ht="12.75" customHeight="1" x14ac:dyDescent="0.2"/>
    <row r="8246" ht="12.75" customHeight="1" x14ac:dyDescent="0.2"/>
    <row r="8247" ht="12.75" customHeight="1" x14ac:dyDescent="0.2"/>
    <row r="8248" ht="12.75" customHeight="1" x14ac:dyDescent="0.2"/>
    <row r="8249" ht="12.75" customHeight="1" x14ac:dyDescent="0.2"/>
    <row r="8250" ht="12.75" customHeight="1" x14ac:dyDescent="0.2"/>
    <row r="8251" ht="12.75" customHeight="1" x14ac:dyDescent="0.2"/>
    <row r="8252" ht="12.75" customHeight="1" x14ac:dyDescent="0.2"/>
    <row r="8253" ht="12.75" customHeight="1" x14ac:dyDescent="0.2"/>
    <row r="8254" ht="12.75" customHeight="1" x14ac:dyDescent="0.2"/>
    <row r="8255" ht="12.75" customHeight="1" x14ac:dyDescent="0.2"/>
    <row r="8256" ht="12.75" customHeight="1" x14ac:dyDescent="0.2"/>
    <row r="8257" ht="12.75" customHeight="1" x14ac:dyDescent="0.2"/>
    <row r="8258" ht="12.75" customHeight="1" x14ac:dyDescent="0.2"/>
    <row r="8259" ht="12.75" customHeight="1" x14ac:dyDescent="0.2"/>
    <row r="8260" ht="12.75" customHeight="1" x14ac:dyDescent="0.2"/>
    <row r="8261" ht="12.75" customHeight="1" x14ac:dyDescent="0.2"/>
    <row r="8262" ht="12.75" customHeight="1" x14ac:dyDescent="0.2"/>
    <row r="8263" ht="12.75" customHeight="1" x14ac:dyDescent="0.2"/>
    <row r="8264" ht="12.75" customHeight="1" x14ac:dyDescent="0.2"/>
    <row r="8265" ht="12.75" customHeight="1" x14ac:dyDescent="0.2"/>
    <row r="8266" ht="12.75" customHeight="1" x14ac:dyDescent="0.2"/>
    <row r="8267" ht="12.75" customHeight="1" x14ac:dyDescent="0.2"/>
    <row r="8268" ht="12.75" customHeight="1" x14ac:dyDescent="0.2"/>
    <row r="8269" ht="12.75" customHeight="1" x14ac:dyDescent="0.2"/>
    <row r="8270" ht="12.75" customHeight="1" x14ac:dyDescent="0.2"/>
    <row r="8271" ht="12.75" customHeight="1" x14ac:dyDescent="0.2"/>
    <row r="8272" ht="12.75" customHeight="1" x14ac:dyDescent="0.2"/>
    <row r="8273" ht="12.75" customHeight="1" x14ac:dyDescent="0.2"/>
    <row r="8274" ht="12.75" customHeight="1" x14ac:dyDescent="0.2"/>
    <row r="8275" ht="12.75" customHeight="1" x14ac:dyDescent="0.2"/>
    <row r="8276" ht="12.75" customHeight="1" x14ac:dyDescent="0.2"/>
    <row r="8277" ht="12.75" customHeight="1" x14ac:dyDescent="0.2"/>
    <row r="8278" ht="12.75" customHeight="1" x14ac:dyDescent="0.2"/>
    <row r="8279" ht="12.75" customHeight="1" x14ac:dyDescent="0.2"/>
    <row r="8280" ht="12.75" customHeight="1" x14ac:dyDescent="0.2"/>
    <row r="8281" ht="12.75" customHeight="1" x14ac:dyDescent="0.2"/>
    <row r="8282" ht="12.75" customHeight="1" x14ac:dyDescent="0.2"/>
    <row r="8283" ht="12.75" customHeight="1" x14ac:dyDescent="0.2"/>
    <row r="8284" ht="12.75" customHeight="1" x14ac:dyDescent="0.2"/>
    <row r="8285" ht="12.75" customHeight="1" x14ac:dyDescent="0.2"/>
    <row r="8286" ht="12.75" customHeight="1" x14ac:dyDescent="0.2"/>
    <row r="8287" ht="12.75" customHeight="1" x14ac:dyDescent="0.2"/>
    <row r="8288" ht="12.75" customHeight="1" x14ac:dyDescent="0.2"/>
    <row r="8289" ht="12.75" customHeight="1" x14ac:dyDescent="0.2"/>
    <row r="8290" ht="12.75" customHeight="1" x14ac:dyDescent="0.2"/>
    <row r="8291" ht="12.75" customHeight="1" x14ac:dyDescent="0.2"/>
    <row r="8292" ht="12.75" customHeight="1" x14ac:dyDescent="0.2"/>
    <row r="8293" ht="12.75" customHeight="1" x14ac:dyDescent="0.2"/>
    <row r="8294" ht="12.75" customHeight="1" x14ac:dyDescent="0.2"/>
    <row r="8295" ht="12.75" customHeight="1" x14ac:dyDescent="0.2"/>
    <row r="8296" ht="12.75" customHeight="1" x14ac:dyDescent="0.2"/>
    <row r="8297" ht="12.75" customHeight="1" x14ac:dyDescent="0.2"/>
    <row r="8298" ht="12.75" customHeight="1" x14ac:dyDescent="0.2"/>
    <row r="8299" ht="12.75" customHeight="1" x14ac:dyDescent="0.2"/>
    <row r="8300" ht="12.75" customHeight="1" x14ac:dyDescent="0.2"/>
    <row r="8301" ht="12.75" customHeight="1" x14ac:dyDescent="0.2"/>
    <row r="8302" ht="12.75" customHeight="1" x14ac:dyDescent="0.2"/>
    <row r="8303" ht="12.75" customHeight="1" x14ac:dyDescent="0.2"/>
    <row r="8304" ht="12.75" customHeight="1" x14ac:dyDescent="0.2"/>
    <row r="8305" ht="12.75" customHeight="1" x14ac:dyDescent="0.2"/>
    <row r="8306" ht="12.75" customHeight="1" x14ac:dyDescent="0.2"/>
    <row r="8307" ht="12.75" customHeight="1" x14ac:dyDescent="0.2"/>
    <row r="8308" ht="12.75" customHeight="1" x14ac:dyDescent="0.2"/>
    <row r="8309" ht="12.75" customHeight="1" x14ac:dyDescent="0.2"/>
    <row r="8310" ht="12.75" customHeight="1" x14ac:dyDescent="0.2"/>
    <row r="8311" ht="12.75" customHeight="1" x14ac:dyDescent="0.2"/>
    <row r="8312" ht="12.75" customHeight="1" x14ac:dyDescent="0.2"/>
    <row r="8313" ht="12.75" customHeight="1" x14ac:dyDescent="0.2"/>
    <row r="8314" ht="12.75" customHeight="1" x14ac:dyDescent="0.2"/>
    <row r="8315" ht="12.75" customHeight="1" x14ac:dyDescent="0.2"/>
    <row r="8316" ht="12.75" customHeight="1" x14ac:dyDescent="0.2"/>
    <row r="8317" ht="12.75" customHeight="1" x14ac:dyDescent="0.2"/>
    <row r="8318" ht="12.75" customHeight="1" x14ac:dyDescent="0.2"/>
    <row r="8319" ht="12.75" customHeight="1" x14ac:dyDescent="0.2"/>
    <row r="8320" ht="12.75" customHeight="1" x14ac:dyDescent="0.2"/>
    <row r="8321" ht="12.75" customHeight="1" x14ac:dyDescent="0.2"/>
    <row r="8322" ht="12.75" customHeight="1" x14ac:dyDescent="0.2"/>
    <row r="8323" ht="12.75" customHeight="1" x14ac:dyDescent="0.2"/>
    <row r="8324" ht="12.75" customHeight="1" x14ac:dyDescent="0.2"/>
    <row r="8325" ht="12.75" customHeight="1" x14ac:dyDescent="0.2"/>
    <row r="8326" ht="12.75" customHeight="1" x14ac:dyDescent="0.2"/>
    <row r="8327" ht="12.75" customHeight="1" x14ac:dyDescent="0.2"/>
    <row r="8328" ht="12.75" customHeight="1" x14ac:dyDescent="0.2"/>
    <row r="8329" ht="12.75" customHeight="1" x14ac:dyDescent="0.2"/>
    <row r="8330" ht="12.75" customHeight="1" x14ac:dyDescent="0.2"/>
    <row r="8331" ht="12.75" customHeight="1" x14ac:dyDescent="0.2"/>
    <row r="8332" ht="12.75" customHeight="1" x14ac:dyDescent="0.2"/>
    <row r="8333" ht="12.75" customHeight="1" x14ac:dyDescent="0.2"/>
    <row r="8334" ht="12.75" customHeight="1" x14ac:dyDescent="0.2"/>
    <row r="8335" ht="12.75" customHeight="1" x14ac:dyDescent="0.2"/>
    <row r="8336" ht="12.75" customHeight="1" x14ac:dyDescent="0.2"/>
    <row r="8337" ht="12.75" customHeight="1" x14ac:dyDescent="0.2"/>
    <row r="8338" ht="12.75" customHeight="1" x14ac:dyDescent="0.2"/>
    <row r="8339" ht="12.75" customHeight="1" x14ac:dyDescent="0.2"/>
    <row r="8340" ht="12.75" customHeight="1" x14ac:dyDescent="0.2"/>
    <row r="8341" ht="12.75" customHeight="1" x14ac:dyDescent="0.2"/>
    <row r="8342" ht="12.75" customHeight="1" x14ac:dyDescent="0.2"/>
    <row r="8343" ht="12.75" customHeight="1" x14ac:dyDescent="0.2"/>
    <row r="8344" ht="12.75" customHeight="1" x14ac:dyDescent="0.2"/>
    <row r="8345" ht="12.75" customHeight="1" x14ac:dyDescent="0.2"/>
    <row r="8346" ht="12.75" customHeight="1" x14ac:dyDescent="0.2"/>
    <row r="8347" ht="12.75" customHeight="1" x14ac:dyDescent="0.2"/>
    <row r="8348" ht="12.75" customHeight="1" x14ac:dyDescent="0.2"/>
    <row r="8349" ht="12.75" customHeight="1" x14ac:dyDescent="0.2"/>
    <row r="8350" ht="12.75" customHeight="1" x14ac:dyDescent="0.2"/>
    <row r="8351" ht="12.75" customHeight="1" x14ac:dyDescent="0.2"/>
    <row r="8352" ht="12.75" customHeight="1" x14ac:dyDescent="0.2"/>
    <row r="8353" ht="12.75" customHeight="1" x14ac:dyDescent="0.2"/>
    <row r="8354" ht="12.75" customHeight="1" x14ac:dyDescent="0.2"/>
    <row r="8355" ht="12.75" customHeight="1" x14ac:dyDescent="0.2"/>
    <row r="8356" ht="12.75" customHeight="1" x14ac:dyDescent="0.2"/>
    <row r="8357" ht="12.75" customHeight="1" x14ac:dyDescent="0.2"/>
    <row r="8358" ht="12.75" customHeight="1" x14ac:dyDescent="0.2"/>
    <row r="8359" ht="12.75" customHeight="1" x14ac:dyDescent="0.2"/>
    <row r="8360" ht="12.75" customHeight="1" x14ac:dyDescent="0.2"/>
    <row r="8361" ht="12.75" customHeight="1" x14ac:dyDescent="0.2"/>
    <row r="8362" ht="12.75" customHeight="1" x14ac:dyDescent="0.2"/>
    <row r="8363" ht="12.75" customHeight="1" x14ac:dyDescent="0.2"/>
    <row r="8364" ht="12.75" customHeight="1" x14ac:dyDescent="0.2"/>
    <row r="8365" ht="12.75" customHeight="1" x14ac:dyDescent="0.2"/>
    <row r="8366" ht="12.75" customHeight="1" x14ac:dyDescent="0.2"/>
    <row r="8367" ht="12.75" customHeight="1" x14ac:dyDescent="0.2"/>
    <row r="8368" ht="12.75" customHeight="1" x14ac:dyDescent="0.2"/>
    <row r="8369" ht="12.75" customHeight="1" x14ac:dyDescent="0.2"/>
    <row r="8370" ht="12.75" customHeight="1" x14ac:dyDescent="0.2"/>
    <row r="8371" ht="12.75" customHeight="1" x14ac:dyDescent="0.2"/>
    <row r="8372" ht="12.75" customHeight="1" x14ac:dyDescent="0.2"/>
    <row r="8373" ht="12.75" customHeight="1" x14ac:dyDescent="0.2"/>
    <row r="8374" ht="12.75" customHeight="1" x14ac:dyDescent="0.2"/>
    <row r="8375" ht="12.75" customHeight="1" x14ac:dyDescent="0.2"/>
    <row r="8376" ht="12.75" customHeight="1" x14ac:dyDescent="0.2"/>
    <row r="8377" ht="12.75" customHeight="1" x14ac:dyDescent="0.2"/>
    <row r="8378" ht="12.75" customHeight="1" x14ac:dyDescent="0.2"/>
    <row r="8379" ht="12.75" customHeight="1" x14ac:dyDescent="0.2"/>
    <row r="8380" ht="12.75" customHeight="1" x14ac:dyDescent="0.2"/>
    <row r="8381" ht="12.75" customHeight="1" x14ac:dyDescent="0.2"/>
    <row r="8382" ht="12.75" customHeight="1" x14ac:dyDescent="0.2"/>
    <row r="8383" ht="12.75" customHeight="1" x14ac:dyDescent="0.2"/>
    <row r="8384" ht="12.75" customHeight="1" x14ac:dyDescent="0.2"/>
    <row r="8385" ht="12.75" customHeight="1" x14ac:dyDescent="0.2"/>
    <row r="8386" ht="12.75" customHeight="1" x14ac:dyDescent="0.2"/>
    <row r="8387" ht="12.75" customHeight="1" x14ac:dyDescent="0.2"/>
    <row r="8388" ht="12.75" customHeight="1" x14ac:dyDescent="0.2"/>
    <row r="8389" ht="12.75" customHeight="1" x14ac:dyDescent="0.2"/>
    <row r="8390" ht="12.75" customHeight="1" x14ac:dyDescent="0.2"/>
    <row r="8391" ht="12.75" customHeight="1" x14ac:dyDescent="0.2"/>
    <row r="8392" ht="12.75" customHeight="1" x14ac:dyDescent="0.2"/>
    <row r="8393" ht="12.75" customHeight="1" x14ac:dyDescent="0.2"/>
    <row r="8394" ht="12.75" customHeight="1" x14ac:dyDescent="0.2"/>
    <row r="8395" ht="12.75" customHeight="1" x14ac:dyDescent="0.2"/>
    <row r="8396" ht="12.75" customHeight="1" x14ac:dyDescent="0.2"/>
    <row r="8397" ht="12.75" customHeight="1" x14ac:dyDescent="0.2"/>
    <row r="8398" ht="12.75" customHeight="1" x14ac:dyDescent="0.2"/>
    <row r="8399" ht="12.75" customHeight="1" x14ac:dyDescent="0.2"/>
    <row r="8400" ht="12.75" customHeight="1" x14ac:dyDescent="0.2"/>
    <row r="8401" ht="12.75" customHeight="1" x14ac:dyDescent="0.2"/>
    <row r="8402" ht="12.75" customHeight="1" x14ac:dyDescent="0.2"/>
    <row r="8403" ht="12.75" customHeight="1" x14ac:dyDescent="0.2"/>
    <row r="8404" ht="12.75" customHeight="1" x14ac:dyDescent="0.2"/>
    <row r="8405" ht="12.75" customHeight="1" x14ac:dyDescent="0.2"/>
    <row r="8406" ht="12.75" customHeight="1" x14ac:dyDescent="0.2"/>
    <row r="8407" ht="12.75" customHeight="1" x14ac:dyDescent="0.2"/>
    <row r="8408" ht="12.75" customHeight="1" x14ac:dyDescent="0.2"/>
    <row r="8409" ht="12.75" customHeight="1" x14ac:dyDescent="0.2"/>
    <row r="8410" ht="12.75" customHeight="1" x14ac:dyDescent="0.2"/>
    <row r="8411" ht="12.75" customHeight="1" x14ac:dyDescent="0.2"/>
    <row r="8412" ht="12.75" customHeight="1" x14ac:dyDescent="0.2"/>
    <row r="8413" ht="12.75" customHeight="1" x14ac:dyDescent="0.2"/>
    <row r="8414" ht="12.75" customHeight="1" x14ac:dyDescent="0.2"/>
    <row r="8415" ht="12.75" customHeight="1" x14ac:dyDescent="0.2"/>
    <row r="8416" ht="12.75" customHeight="1" x14ac:dyDescent="0.2"/>
    <row r="8417" ht="12.75" customHeight="1" x14ac:dyDescent="0.2"/>
    <row r="8418" ht="12.75" customHeight="1" x14ac:dyDescent="0.2"/>
    <row r="8419" ht="12.75" customHeight="1" x14ac:dyDescent="0.2"/>
    <row r="8420" ht="12.75" customHeight="1" x14ac:dyDescent="0.2"/>
    <row r="8421" ht="12.75" customHeight="1" x14ac:dyDescent="0.2"/>
    <row r="8422" ht="12.75" customHeight="1" x14ac:dyDescent="0.2"/>
    <row r="8423" ht="12.75" customHeight="1" x14ac:dyDescent="0.2"/>
    <row r="8424" ht="12.75" customHeight="1" x14ac:dyDescent="0.2"/>
    <row r="8425" ht="12.75" customHeight="1" x14ac:dyDescent="0.2"/>
    <row r="8426" ht="12.75" customHeight="1" x14ac:dyDescent="0.2"/>
    <row r="8427" ht="12.75" customHeight="1" x14ac:dyDescent="0.2"/>
    <row r="8428" ht="12.75" customHeight="1" x14ac:dyDescent="0.2"/>
    <row r="8429" ht="12.75" customHeight="1" x14ac:dyDescent="0.2"/>
    <row r="8430" ht="12.75" customHeight="1" x14ac:dyDescent="0.2"/>
    <row r="8431" ht="12.75" customHeight="1" x14ac:dyDescent="0.2"/>
    <row r="8432" ht="12.75" customHeight="1" x14ac:dyDescent="0.2"/>
    <row r="8433" ht="12.75" customHeight="1" x14ac:dyDescent="0.2"/>
    <row r="8434" ht="12.75" customHeight="1" x14ac:dyDescent="0.2"/>
    <row r="8435" ht="12.75" customHeight="1" x14ac:dyDescent="0.2"/>
    <row r="8436" ht="12.75" customHeight="1" x14ac:dyDescent="0.2"/>
    <row r="8437" ht="12.75" customHeight="1" x14ac:dyDescent="0.2"/>
    <row r="8438" ht="12.75" customHeight="1" x14ac:dyDescent="0.2"/>
    <row r="8439" ht="12.75" customHeight="1" x14ac:dyDescent="0.2"/>
    <row r="8440" ht="12.75" customHeight="1" x14ac:dyDescent="0.2"/>
    <row r="8441" ht="12.75" customHeight="1" x14ac:dyDescent="0.2"/>
    <row r="8442" ht="12.75" customHeight="1" x14ac:dyDescent="0.2"/>
    <row r="8443" ht="12.75" customHeight="1" x14ac:dyDescent="0.2"/>
    <row r="8444" ht="12.75" customHeight="1" x14ac:dyDescent="0.2"/>
    <row r="8445" ht="12.75" customHeight="1" x14ac:dyDescent="0.2"/>
    <row r="8446" ht="12.75" customHeight="1" x14ac:dyDescent="0.2"/>
    <row r="8447" ht="12.75" customHeight="1" x14ac:dyDescent="0.2"/>
    <row r="8448" ht="12.75" customHeight="1" x14ac:dyDescent="0.2"/>
    <row r="8449" ht="12.75" customHeight="1" x14ac:dyDescent="0.2"/>
    <row r="8450" ht="12.75" customHeight="1" x14ac:dyDescent="0.2"/>
    <row r="8451" ht="12.75" customHeight="1" x14ac:dyDescent="0.2"/>
    <row r="8452" ht="12.75" customHeight="1" x14ac:dyDescent="0.2"/>
    <row r="8453" ht="12.75" customHeight="1" x14ac:dyDescent="0.2"/>
    <row r="8454" ht="12.75" customHeight="1" x14ac:dyDescent="0.2"/>
    <row r="8455" ht="12.75" customHeight="1" x14ac:dyDescent="0.2"/>
    <row r="8456" ht="12.75" customHeight="1" x14ac:dyDescent="0.2"/>
    <row r="8457" ht="12.75" customHeight="1" x14ac:dyDescent="0.2"/>
    <row r="8458" ht="12.75" customHeight="1" x14ac:dyDescent="0.2"/>
    <row r="8459" ht="12.75" customHeight="1" x14ac:dyDescent="0.2"/>
    <row r="8460" ht="12.75" customHeight="1" x14ac:dyDescent="0.2"/>
    <row r="8461" ht="12.75" customHeight="1" x14ac:dyDescent="0.2"/>
    <row r="8462" ht="12.75" customHeight="1" x14ac:dyDescent="0.2"/>
    <row r="8463" ht="12.75" customHeight="1" x14ac:dyDescent="0.2"/>
    <row r="8464" ht="12.75" customHeight="1" x14ac:dyDescent="0.2"/>
    <row r="8465" ht="12.75" customHeight="1" x14ac:dyDescent="0.2"/>
    <row r="8466" ht="12.75" customHeight="1" x14ac:dyDescent="0.2"/>
    <row r="8467" ht="12.75" customHeight="1" x14ac:dyDescent="0.2"/>
    <row r="8468" ht="12.75" customHeight="1" x14ac:dyDescent="0.2"/>
    <row r="8469" ht="12.75" customHeight="1" x14ac:dyDescent="0.2"/>
    <row r="8470" ht="12.75" customHeight="1" x14ac:dyDescent="0.2"/>
    <row r="8471" ht="12.75" customHeight="1" x14ac:dyDescent="0.2"/>
    <row r="8472" ht="12.75" customHeight="1" x14ac:dyDescent="0.2"/>
    <row r="8473" ht="12.75" customHeight="1" x14ac:dyDescent="0.2"/>
    <row r="8474" ht="12.75" customHeight="1" x14ac:dyDescent="0.2"/>
    <row r="8475" ht="12.75" customHeight="1" x14ac:dyDescent="0.2"/>
    <row r="8476" ht="12.75" customHeight="1" x14ac:dyDescent="0.2"/>
    <row r="8477" ht="12.75" customHeight="1" x14ac:dyDescent="0.2"/>
    <row r="8478" ht="12.75" customHeight="1" x14ac:dyDescent="0.2"/>
    <row r="8479" ht="12.75" customHeight="1" x14ac:dyDescent="0.2"/>
    <row r="8480" ht="12.75" customHeight="1" x14ac:dyDescent="0.2"/>
    <row r="8481" ht="12.75" customHeight="1" x14ac:dyDescent="0.2"/>
    <row r="8482" ht="12.75" customHeight="1" x14ac:dyDescent="0.2"/>
    <row r="8483" ht="12.75" customHeight="1" x14ac:dyDescent="0.2"/>
    <row r="8484" ht="12.75" customHeight="1" x14ac:dyDescent="0.2"/>
    <row r="8485" ht="12.75" customHeight="1" x14ac:dyDescent="0.2"/>
    <row r="8486" ht="12.75" customHeight="1" x14ac:dyDescent="0.2"/>
    <row r="8487" ht="12.75" customHeight="1" x14ac:dyDescent="0.2"/>
    <row r="8488" ht="12.75" customHeight="1" x14ac:dyDescent="0.2"/>
    <row r="8489" ht="12.75" customHeight="1" x14ac:dyDescent="0.2"/>
    <row r="8490" ht="12.75" customHeight="1" x14ac:dyDescent="0.2"/>
    <row r="8491" ht="12.75" customHeight="1" x14ac:dyDescent="0.2"/>
    <row r="8492" ht="12.75" customHeight="1" x14ac:dyDescent="0.2"/>
    <row r="8493" ht="12.75" customHeight="1" x14ac:dyDescent="0.2"/>
    <row r="8494" ht="12.75" customHeight="1" x14ac:dyDescent="0.2"/>
    <row r="8495" ht="12.75" customHeight="1" x14ac:dyDescent="0.2"/>
    <row r="8496" ht="12.75" customHeight="1" x14ac:dyDescent="0.2"/>
    <row r="8497" ht="12.75" customHeight="1" x14ac:dyDescent="0.2"/>
    <row r="8498" ht="12.75" customHeight="1" x14ac:dyDescent="0.2"/>
    <row r="8499" ht="12.75" customHeight="1" x14ac:dyDescent="0.2"/>
    <row r="8500" ht="12.75" customHeight="1" x14ac:dyDescent="0.2"/>
    <row r="8501" ht="12.75" customHeight="1" x14ac:dyDescent="0.2"/>
    <row r="8502" ht="12.75" customHeight="1" x14ac:dyDescent="0.2"/>
    <row r="8503" ht="12.75" customHeight="1" x14ac:dyDescent="0.2"/>
    <row r="8504" ht="12.75" customHeight="1" x14ac:dyDescent="0.2"/>
    <row r="8505" ht="12.75" customHeight="1" x14ac:dyDescent="0.2"/>
    <row r="8506" ht="12.75" customHeight="1" x14ac:dyDescent="0.2"/>
    <row r="8507" ht="12.75" customHeight="1" x14ac:dyDescent="0.2"/>
    <row r="8508" ht="12.75" customHeight="1" x14ac:dyDescent="0.2"/>
    <row r="8509" ht="12.75" customHeight="1" x14ac:dyDescent="0.2"/>
    <row r="8510" ht="12.75" customHeight="1" x14ac:dyDescent="0.2"/>
    <row r="8511" ht="12.75" customHeight="1" x14ac:dyDescent="0.2"/>
    <row r="8512" ht="12.75" customHeight="1" x14ac:dyDescent="0.2"/>
    <row r="8513" ht="12.75" customHeight="1" x14ac:dyDescent="0.2"/>
    <row r="8514" ht="12.75" customHeight="1" x14ac:dyDescent="0.2"/>
    <row r="8515" ht="12.75" customHeight="1" x14ac:dyDescent="0.2"/>
    <row r="8516" ht="12.75" customHeight="1" x14ac:dyDescent="0.2"/>
    <row r="8517" ht="12.75" customHeight="1" x14ac:dyDescent="0.2"/>
    <row r="8518" ht="12.75" customHeight="1" x14ac:dyDescent="0.2"/>
    <row r="8519" ht="12.75" customHeight="1" x14ac:dyDescent="0.2"/>
    <row r="8520" ht="12.75" customHeight="1" x14ac:dyDescent="0.2"/>
    <row r="8521" ht="12.75" customHeight="1" x14ac:dyDescent="0.2"/>
    <row r="8522" ht="12.75" customHeight="1" x14ac:dyDescent="0.2"/>
    <row r="8523" ht="12.75" customHeight="1" x14ac:dyDescent="0.2"/>
    <row r="8524" ht="12.75" customHeight="1" x14ac:dyDescent="0.2"/>
    <row r="8525" ht="12.75" customHeight="1" x14ac:dyDescent="0.2"/>
    <row r="8526" ht="12.75" customHeight="1" x14ac:dyDescent="0.2"/>
    <row r="8527" ht="12.75" customHeight="1" x14ac:dyDescent="0.2"/>
    <row r="8528" ht="12.75" customHeight="1" x14ac:dyDescent="0.2"/>
    <row r="8529" ht="12.75" customHeight="1" x14ac:dyDescent="0.2"/>
    <row r="8530" ht="12.75" customHeight="1" x14ac:dyDescent="0.2"/>
    <row r="8531" ht="12.75" customHeight="1" x14ac:dyDescent="0.2"/>
    <row r="8532" ht="12.75" customHeight="1" x14ac:dyDescent="0.2"/>
    <row r="8533" ht="12.75" customHeight="1" x14ac:dyDescent="0.2"/>
    <row r="8534" ht="12.75" customHeight="1" x14ac:dyDescent="0.2"/>
    <row r="8535" ht="12.75" customHeight="1" x14ac:dyDescent="0.2"/>
    <row r="8536" ht="12.75" customHeight="1" x14ac:dyDescent="0.2"/>
    <row r="8537" ht="12.75" customHeight="1" x14ac:dyDescent="0.2"/>
    <row r="8538" ht="12.75" customHeight="1" x14ac:dyDescent="0.2"/>
    <row r="8539" ht="12.75" customHeight="1" x14ac:dyDescent="0.2"/>
    <row r="8540" ht="12.75" customHeight="1" x14ac:dyDescent="0.2"/>
    <row r="8541" ht="12.75" customHeight="1" x14ac:dyDescent="0.2"/>
    <row r="8542" ht="12.75" customHeight="1" x14ac:dyDescent="0.2"/>
    <row r="8543" ht="12.75" customHeight="1" x14ac:dyDescent="0.2"/>
    <row r="8544" ht="12.75" customHeight="1" x14ac:dyDescent="0.2"/>
    <row r="8545" ht="12.75" customHeight="1" x14ac:dyDescent="0.2"/>
    <row r="8546" ht="12.75" customHeight="1" x14ac:dyDescent="0.2"/>
    <row r="8547" ht="12.75" customHeight="1" x14ac:dyDescent="0.2"/>
    <row r="8548" ht="12.75" customHeight="1" x14ac:dyDescent="0.2"/>
    <row r="8549" ht="12.75" customHeight="1" x14ac:dyDescent="0.2"/>
    <row r="8550" ht="12.75" customHeight="1" x14ac:dyDescent="0.2"/>
    <row r="8551" ht="12.75" customHeight="1" x14ac:dyDescent="0.2"/>
    <row r="8552" ht="12.75" customHeight="1" x14ac:dyDescent="0.2"/>
    <row r="8553" ht="12.75" customHeight="1" x14ac:dyDescent="0.2"/>
    <row r="8554" ht="12.75" customHeight="1" x14ac:dyDescent="0.2"/>
    <row r="8555" ht="12.75" customHeight="1" x14ac:dyDescent="0.2"/>
    <row r="8556" ht="12.75" customHeight="1" x14ac:dyDescent="0.2"/>
    <row r="8557" ht="12.75" customHeight="1" x14ac:dyDescent="0.2"/>
    <row r="8558" ht="12.75" customHeight="1" x14ac:dyDescent="0.2"/>
    <row r="8559" ht="12.75" customHeight="1" x14ac:dyDescent="0.2"/>
    <row r="8560" ht="12.75" customHeight="1" x14ac:dyDescent="0.2"/>
    <row r="8561" ht="12.75" customHeight="1" x14ac:dyDescent="0.2"/>
    <row r="8562" ht="12.75" customHeight="1" x14ac:dyDescent="0.2"/>
    <row r="8563" ht="12.75" customHeight="1" x14ac:dyDescent="0.2"/>
    <row r="8564" ht="12.75" customHeight="1" x14ac:dyDescent="0.2"/>
    <row r="8565" ht="12.75" customHeight="1" x14ac:dyDescent="0.2"/>
    <row r="8566" ht="12.75" customHeight="1" x14ac:dyDescent="0.2"/>
    <row r="8567" ht="12.75" customHeight="1" x14ac:dyDescent="0.2"/>
    <row r="8568" ht="12.75" customHeight="1" x14ac:dyDescent="0.2"/>
    <row r="8569" ht="12.75" customHeight="1" x14ac:dyDescent="0.2"/>
    <row r="8570" ht="12.75" customHeight="1" x14ac:dyDescent="0.2"/>
    <row r="8571" ht="12.75" customHeight="1" x14ac:dyDescent="0.2"/>
    <row r="8572" ht="12.75" customHeight="1" x14ac:dyDescent="0.2"/>
    <row r="8573" ht="12.75" customHeight="1" x14ac:dyDescent="0.2"/>
    <row r="8574" ht="12.75" customHeight="1" x14ac:dyDescent="0.2"/>
    <row r="8575" ht="12.75" customHeight="1" x14ac:dyDescent="0.2"/>
    <row r="8576" ht="12.75" customHeight="1" x14ac:dyDescent="0.2"/>
    <row r="8577" ht="12.75" customHeight="1" x14ac:dyDescent="0.2"/>
    <row r="8578" ht="12.75" customHeight="1" x14ac:dyDescent="0.2"/>
    <row r="8579" ht="12.75" customHeight="1" x14ac:dyDescent="0.2"/>
    <row r="8580" ht="12.75" customHeight="1" x14ac:dyDescent="0.2"/>
    <row r="8581" ht="12.75" customHeight="1" x14ac:dyDescent="0.2"/>
    <row r="8582" ht="12.75" customHeight="1" x14ac:dyDescent="0.2"/>
    <row r="8583" ht="12.75" customHeight="1" x14ac:dyDescent="0.2"/>
    <row r="8584" ht="12.75" customHeight="1" x14ac:dyDescent="0.2"/>
    <row r="8585" ht="12.75" customHeight="1" x14ac:dyDescent="0.2"/>
    <row r="8586" ht="12.75" customHeight="1" x14ac:dyDescent="0.2"/>
    <row r="8587" ht="12.75" customHeight="1" x14ac:dyDescent="0.2"/>
    <row r="8588" ht="12.75" customHeight="1" x14ac:dyDescent="0.2"/>
    <row r="8589" ht="12.75" customHeight="1" x14ac:dyDescent="0.2"/>
    <row r="8590" ht="12.75" customHeight="1" x14ac:dyDescent="0.2"/>
    <row r="8591" ht="12.75" customHeight="1" x14ac:dyDescent="0.2"/>
    <row r="8592" ht="12.75" customHeight="1" x14ac:dyDescent="0.2"/>
    <row r="8593" ht="12.75" customHeight="1" x14ac:dyDescent="0.2"/>
    <row r="8594" ht="12.75" customHeight="1" x14ac:dyDescent="0.2"/>
    <row r="8595" ht="12.75" customHeight="1" x14ac:dyDescent="0.2"/>
    <row r="8596" ht="12.75" customHeight="1" x14ac:dyDescent="0.2"/>
    <row r="8597" ht="12.75" customHeight="1" x14ac:dyDescent="0.2"/>
    <row r="8598" ht="12.75" customHeight="1" x14ac:dyDescent="0.2"/>
    <row r="8599" ht="12.75" customHeight="1" x14ac:dyDescent="0.2"/>
    <row r="8600" ht="12.75" customHeight="1" x14ac:dyDescent="0.2"/>
    <row r="8601" ht="12.75" customHeight="1" x14ac:dyDescent="0.2"/>
    <row r="8602" ht="12.75" customHeight="1" x14ac:dyDescent="0.2"/>
    <row r="8603" ht="12.75" customHeight="1" x14ac:dyDescent="0.2"/>
    <row r="8604" ht="12.75" customHeight="1" x14ac:dyDescent="0.2"/>
    <row r="8605" ht="12.75" customHeight="1" x14ac:dyDescent="0.2"/>
    <row r="8606" ht="12.75" customHeight="1" x14ac:dyDescent="0.2"/>
    <row r="8607" ht="12.75" customHeight="1" x14ac:dyDescent="0.2"/>
    <row r="8608" ht="12.75" customHeight="1" x14ac:dyDescent="0.2"/>
    <row r="8609" ht="12.75" customHeight="1" x14ac:dyDescent="0.2"/>
    <row r="8610" ht="12.75" customHeight="1" x14ac:dyDescent="0.2"/>
    <row r="8611" ht="12.75" customHeight="1" x14ac:dyDescent="0.2"/>
    <row r="8612" ht="12.75" customHeight="1" x14ac:dyDescent="0.2"/>
    <row r="8613" ht="12.75" customHeight="1" x14ac:dyDescent="0.2"/>
    <row r="8614" ht="12.75" customHeight="1" x14ac:dyDescent="0.2"/>
    <row r="8615" ht="12.75" customHeight="1" x14ac:dyDescent="0.2"/>
    <row r="8616" ht="12.75" customHeight="1" x14ac:dyDescent="0.2"/>
    <row r="8617" ht="12.75" customHeight="1" x14ac:dyDescent="0.2"/>
    <row r="8618" ht="12.75" customHeight="1" x14ac:dyDescent="0.2"/>
    <row r="8619" ht="12.75" customHeight="1" x14ac:dyDescent="0.2"/>
    <row r="8620" ht="12.75" customHeight="1" x14ac:dyDescent="0.2"/>
    <row r="8621" ht="12.75" customHeight="1" x14ac:dyDescent="0.2"/>
    <row r="8622" ht="12.75" customHeight="1" x14ac:dyDescent="0.2"/>
    <row r="8623" ht="12.75" customHeight="1" x14ac:dyDescent="0.2"/>
    <row r="8624" ht="12.75" customHeight="1" x14ac:dyDescent="0.2"/>
    <row r="8625" ht="12.75" customHeight="1" x14ac:dyDescent="0.2"/>
    <row r="8626" ht="12.75" customHeight="1" x14ac:dyDescent="0.2"/>
    <row r="8627" ht="12.75" customHeight="1" x14ac:dyDescent="0.2"/>
    <row r="8628" ht="12.75" customHeight="1" x14ac:dyDescent="0.2"/>
    <row r="8629" ht="12.75" customHeight="1" x14ac:dyDescent="0.2"/>
    <row r="8630" ht="12.75" customHeight="1" x14ac:dyDescent="0.2"/>
    <row r="8631" ht="12.75" customHeight="1" x14ac:dyDescent="0.2"/>
    <row r="8632" ht="12.75" customHeight="1" x14ac:dyDescent="0.2"/>
    <row r="8633" ht="12.75" customHeight="1" x14ac:dyDescent="0.2"/>
    <row r="8634" ht="12.75" customHeight="1" x14ac:dyDescent="0.2"/>
    <row r="8635" ht="12.75" customHeight="1" x14ac:dyDescent="0.2"/>
    <row r="8636" ht="12.75" customHeight="1" x14ac:dyDescent="0.2"/>
    <row r="8637" ht="12.75" customHeight="1" x14ac:dyDescent="0.2"/>
    <row r="8638" ht="12.75" customHeight="1" x14ac:dyDescent="0.2"/>
    <row r="8639" ht="12.75" customHeight="1" x14ac:dyDescent="0.2"/>
    <row r="8640" ht="12.75" customHeight="1" x14ac:dyDescent="0.2"/>
    <row r="8641" ht="12.75" customHeight="1" x14ac:dyDescent="0.2"/>
    <row r="8642" ht="12.75" customHeight="1" x14ac:dyDescent="0.2"/>
    <row r="8643" ht="12.75" customHeight="1" x14ac:dyDescent="0.2"/>
    <row r="8644" ht="12.75" customHeight="1" x14ac:dyDescent="0.2"/>
    <row r="8645" ht="12.75" customHeight="1" x14ac:dyDescent="0.2"/>
    <row r="8646" ht="12.75" customHeight="1" x14ac:dyDescent="0.2"/>
    <row r="8647" ht="12.75" customHeight="1" x14ac:dyDescent="0.2"/>
    <row r="8648" ht="12.75" customHeight="1" x14ac:dyDescent="0.2"/>
    <row r="8649" ht="12.75" customHeight="1" x14ac:dyDescent="0.2"/>
    <row r="8650" ht="12.75" customHeight="1" x14ac:dyDescent="0.2"/>
    <row r="8651" ht="12.75" customHeight="1" x14ac:dyDescent="0.2"/>
    <row r="8652" ht="12.75" customHeight="1" x14ac:dyDescent="0.2"/>
    <row r="8653" ht="12.75" customHeight="1" x14ac:dyDescent="0.2"/>
    <row r="8654" ht="12.75" customHeight="1" x14ac:dyDescent="0.2"/>
    <row r="8655" ht="12.75" customHeight="1" x14ac:dyDescent="0.2"/>
    <row r="8656" ht="12.75" customHeight="1" x14ac:dyDescent="0.2"/>
    <row r="8657" ht="12.75" customHeight="1" x14ac:dyDescent="0.2"/>
    <row r="8658" ht="12.75" customHeight="1" x14ac:dyDescent="0.2"/>
    <row r="8659" ht="12.75" customHeight="1" x14ac:dyDescent="0.2"/>
    <row r="8660" ht="12.75" customHeight="1" x14ac:dyDescent="0.2"/>
    <row r="8661" ht="12.75" customHeight="1" x14ac:dyDescent="0.2"/>
    <row r="8662" ht="12.75" customHeight="1" x14ac:dyDescent="0.2"/>
    <row r="8663" ht="12.75" customHeight="1" x14ac:dyDescent="0.2"/>
    <row r="8664" ht="12.75" customHeight="1" x14ac:dyDescent="0.2"/>
    <row r="8665" ht="12.75" customHeight="1" x14ac:dyDescent="0.2"/>
    <row r="8666" ht="12.75" customHeight="1" x14ac:dyDescent="0.2"/>
    <row r="8667" ht="12.75" customHeight="1" x14ac:dyDescent="0.2"/>
    <row r="8668" ht="12.75" customHeight="1" x14ac:dyDescent="0.2"/>
    <row r="8669" ht="12.75" customHeight="1" x14ac:dyDescent="0.2"/>
    <row r="8670" ht="12.75" customHeight="1" x14ac:dyDescent="0.2"/>
    <row r="8671" ht="12.75" customHeight="1" x14ac:dyDescent="0.2"/>
    <row r="8672" ht="12.75" customHeight="1" x14ac:dyDescent="0.2"/>
    <row r="8673" ht="12.75" customHeight="1" x14ac:dyDescent="0.2"/>
    <row r="8674" ht="12.75" customHeight="1" x14ac:dyDescent="0.2"/>
    <row r="8675" ht="12.75" customHeight="1" x14ac:dyDescent="0.2"/>
    <row r="8676" ht="12.75" customHeight="1" x14ac:dyDescent="0.2"/>
    <row r="8677" ht="12.75" customHeight="1" x14ac:dyDescent="0.2"/>
    <row r="8678" ht="12.75" customHeight="1" x14ac:dyDescent="0.2"/>
    <row r="8679" ht="12.75" customHeight="1" x14ac:dyDescent="0.2"/>
    <row r="8680" ht="12.75" customHeight="1" x14ac:dyDescent="0.2"/>
    <row r="8681" ht="12.75" customHeight="1" x14ac:dyDescent="0.2"/>
    <row r="8682" ht="12.75" customHeight="1" x14ac:dyDescent="0.2"/>
    <row r="8683" ht="12.75" customHeight="1" x14ac:dyDescent="0.2"/>
    <row r="8684" ht="12.75" customHeight="1" x14ac:dyDescent="0.2"/>
    <row r="8685" ht="12.75" customHeight="1" x14ac:dyDescent="0.2"/>
    <row r="8686" ht="12.75" customHeight="1" x14ac:dyDescent="0.2"/>
    <row r="8687" ht="12.75" customHeight="1" x14ac:dyDescent="0.2"/>
    <row r="8688" ht="12.75" customHeight="1" x14ac:dyDescent="0.2"/>
    <row r="8689" ht="12.75" customHeight="1" x14ac:dyDescent="0.2"/>
    <row r="8690" ht="12.75" customHeight="1" x14ac:dyDescent="0.2"/>
    <row r="8691" ht="12.75" customHeight="1" x14ac:dyDescent="0.2"/>
    <row r="8692" ht="12.75" customHeight="1" x14ac:dyDescent="0.2"/>
    <row r="8693" ht="12.75" customHeight="1" x14ac:dyDescent="0.2"/>
    <row r="8694" ht="12.75" customHeight="1" x14ac:dyDescent="0.2"/>
    <row r="8695" ht="12.75" customHeight="1" x14ac:dyDescent="0.2"/>
    <row r="8696" ht="12.75" customHeight="1" x14ac:dyDescent="0.2"/>
    <row r="8697" ht="12.75" customHeight="1" x14ac:dyDescent="0.2"/>
    <row r="8698" ht="12.75" customHeight="1" x14ac:dyDescent="0.2"/>
    <row r="8699" ht="12.75" customHeight="1" x14ac:dyDescent="0.2"/>
    <row r="8700" ht="12.75" customHeight="1" x14ac:dyDescent="0.2"/>
    <row r="8701" ht="12.75" customHeight="1" x14ac:dyDescent="0.2"/>
    <row r="8702" ht="12.75" customHeight="1" x14ac:dyDescent="0.2"/>
    <row r="8703" ht="12.75" customHeight="1" x14ac:dyDescent="0.2"/>
    <row r="8704" ht="12.75" customHeight="1" x14ac:dyDescent="0.2"/>
    <row r="8705" ht="12.75" customHeight="1" x14ac:dyDescent="0.2"/>
    <row r="8706" ht="12.75" customHeight="1" x14ac:dyDescent="0.2"/>
    <row r="8707" ht="12.75" customHeight="1" x14ac:dyDescent="0.2"/>
    <row r="8708" ht="12.75" customHeight="1" x14ac:dyDescent="0.2"/>
    <row r="8709" ht="12.75" customHeight="1" x14ac:dyDescent="0.2"/>
    <row r="8710" ht="12.75" customHeight="1" x14ac:dyDescent="0.2"/>
    <row r="8711" ht="12.75" customHeight="1" x14ac:dyDescent="0.2"/>
    <row r="8712" ht="12.75" customHeight="1" x14ac:dyDescent="0.2"/>
    <row r="8713" ht="12.75" customHeight="1" x14ac:dyDescent="0.2"/>
    <row r="8714" ht="12.75" customHeight="1" x14ac:dyDescent="0.2"/>
    <row r="8715" ht="12.75" customHeight="1" x14ac:dyDescent="0.2"/>
    <row r="8716" ht="12.75" customHeight="1" x14ac:dyDescent="0.2"/>
    <row r="8717" ht="12.75" customHeight="1" x14ac:dyDescent="0.2"/>
    <row r="8718" ht="12.75" customHeight="1" x14ac:dyDescent="0.2"/>
    <row r="8719" ht="12.75" customHeight="1" x14ac:dyDescent="0.2"/>
    <row r="8720" ht="12.75" customHeight="1" x14ac:dyDescent="0.2"/>
    <row r="8721" ht="12.75" customHeight="1" x14ac:dyDescent="0.2"/>
    <row r="8722" ht="12.75" customHeight="1" x14ac:dyDescent="0.2"/>
    <row r="8723" ht="12.75" customHeight="1" x14ac:dyDescent="0.2"/>
    <row r="8724" ht="12.75" customHeight="1" x14ac:dyDescent="0.2"/>
    <row r="8725" ht="12.75" customHeight="1" x14ac:dyDescent="0.2"/>
    <row r="8726" ht="12.75" customHeight="1" x14ac:dyDescent="0.2"/>
    <row r="8727" ht="12.75" customHeight="1" x14ac:dyDescent="0.2"/>
    <row r="8728" ht="12.75" customHeight="1" x14ac:dyDescent="0.2"/>
    <row r="8729" ht="12.75" customHeight="1" x14ac:dyDescent="0.2"/>
    <row r="8730" ht="12.75" customHeight="1" x14ac:dyDescent="0.2"/>
    <row r="8731" ht="12.75" customHeight="1" x14ac:dyDescent="0.2"/>
    <row r="8732" ht="12.75" customHeight="1" x14ac:dyDescent="0.2"/>
    <row r="8733" ht="12.75" customHeight="1" x14ac:dyDescent="0.2"/>
    <row r="8734" ht="12.75" customHeight="1" x14ac:dyDescent="0.2"/>
    <row r="8735" ht="12.75" customHeight="1" x14ac:dyDescent="0.2"/>
    <row r="8736" ht="12.75" customHeight="1" x14ac:dyDescent="0.2"/>
    <row r="8737" ht="12.75" customHeight="1" x14ac:dyDescent="0.2"/>
    <row r="8738" ht="12.75" customHeight="1" x14ac:dyDescent="0.2"/>
    <row r="8739" ht="12.75" customHeight="1" x14ac:dyDescent="0.2"/>
    <row r="8740" ht="12.75" customHeight="1" x14ac:dyDescent="0.2"/>
    <row r="8741" ht="12.75" customHeight="1" x14ac:dyDescent="0.2"/>
    <row r="8742" ht="12.75" customHeight="1" x14ac:dyDescent="0.2"/>
    <row r="8743" ht="12.75" customHeight="1" x14ac:dyDescent="0.2"/>
    <row r="8744" ht="12.75" customHeight="1" x14ac:dyDescent="0.2"/>
    <row r="8745" ht="12.75" customHeight="1" x14ac:dyDescent="0.2"/>
    <row r="8746" ht="12.75" customHeight="1" x14ac:dyDescent="0.2"/>
    <row r="8747" ht="12.75" customHeight="1" x14ac:dyDescent="0.2"/>
    <row r="8748" ht="12.75" customHeight="1" x14ac:dyDescent="0.2"/>
    <row r="8749" ht="12.75" customHeight="1" x14ac:dyDescent="0.2"/>
    <row r="8750" ht="12.75" customHeight="1" x14ac:dyDescent="0.2"/>
    <row r="8751" ht="12.75" customHeight="1" x14ac:dyDescent="0.2"/>
    <row r="8752" ht="12.75" customHeight="1" x14ac:dyDescent="0.2"/>
    <row r="8753" ht="12.75" customHeight="1" x14ac:dyDescent="0.2"/>
    <row r="8754" ht="12.75" customHeight="1" x14ac:dyDescent="0.2"/>
    <row r="8755" ht="12.75" customHeight="1" x14ac:dyDescent="0.2"/>
    <row r="8756" ht="12.75" customHeight="1" x14ac:dyDescent="0.2"/>
    <row r="8757" ht="12.75" customHeight="1" x14ac:dyDescent="0.2"/>
    <row r="8758" ht="12.75" customHeight="1" x14ac:dyDescent="0.2"/>
    <row r="8759" ht="12.75" customHeight="1" x14ac:dyDescent="0.2"/>
    <row r="8760" ht="12.75" customHeight="1" x14ac:dyDescent="0.2"/>
    <row r="8761" ht="12.75" customHeight="1" x14ac:dyDescent="0.2"/>
    <row r="8762" ht="12.75" customHeight="1" x14ac:dyDescent="0.2"/>
    <row r="8763" ht="12.75" customHeight="1" x14ac:dyDescent="0.2"/>
    <row r="8764" ht="12.75" customHeight="1" x14ac:dyDescent="0.2"/>
    <row r="8765" ht="12.75" customHeight="1" x14ac:dyDescent="0.2"/>
    <row r="8766" ht="12.75" customHeight="1" x14ac:dyDescent="0.2"/>
    <row r="8767" ht="12.75" customHeight="1" x14ac:dyDescent="0.2"/>
    <row r="8768" ht="12.75" customHeight="1" x14ac:dyDescent="0.2"/>
    <row r="8769" ht="12.75" customHeight="1" x14ac:dyDescent="0.2"/>
    <row r="8770" ht="12.75" customHeight="1" x14ac:dyDescent="0.2"/>
    <row r="8771" ht="12.75" customHeight="1" x14ac:dyDescent="0.2"/>
    <row r="8772" ht="12.75" customHeight="1" x14ac:dyDescent="0.2"/>
    <row r="8773" ht="12.75" customHeight="1" x14ac:dyDescent="0.2"/>
    <row r="8774" ht="12.75" customHeight="1" x14ac:dyDescent="0.2"/>
    <row r="8775" ht="12.75" customHeight="1" x14ac:dyDescent="0.2"/>
    <row r="8776" ht="12.75" customHeight="1" x14ac:dyDescent="0.2"/>
    <row r="8777" ht="12.75" customHeight="1" x14ac:dyDescent="0.2"/>
    <row r="8778" ht="12.75" customHeight="1" x14ac:dyDescent="0.2"/>
    <row r="8779" ht="12.75" customHeight="1" x14ac:dyDescent="0.2"/>
    <row r="8780" ht="12.75" customHeight="1" x14ac:dyDescent="0.2"/>
    <row r="8781" ht="12.75" customHeight="1" x14ac:dyDescent="0.2"/>
    <row r="8782" ht="12.75" customHeight="1" x14ac:dyDescent="0.2"/>
    <row r="8783" ht="12.75" customHeight="1" x14ac:dyDescent="0.2"/>
    <row r="8784" ht="12.75" customHeight="1" x14ac:dyDescent="0.2"/>
    <row r="8785" ht="12.75" customHeight="1" x14ac:dyDescent="0.2"/>
    <row r="8786" ht="12.75" customHeight="1" x14ac:dyDescent="0.2"/>
    <row r="8787" ht="12.75" customHeight="1" x14ac:dyDescent="0.2"/>
    <row r="8788" ht="12.75" customHeight="1" x14ac:dyDescent="0.2"/>
    <row r="8789" ht="12.75" customHeight="1" x14ac:dyDescent="0.2"/>
    <row r="8790" ht="12.75" customHeight="1" x14ac:dyDescent="0.2"/>
    <row r="8791" ht="12.75" customHeight="1" x14ac:dyDescent="0.2"/>
    <row r="8792" ht="12.75" customHeight="1" x14ac:dyDescent="0.2"/>
    <row r="8793" ht="12.75" customHeight="1" x14ac:dyDescent="0.2"/>
    <row r="8794" ht="12.75" customHeight="1" x14ac:dyDescent="0.2"/>
    <row r="8795" ht="12.75" customHeight="1" x14ac:dyDescent="0.2"/>
    <row r="8796" ht="12.75" customHeight="1" x14ac:dyDescent="0.2"/>
    <row r="8797" ht="12.75" customHeight="1" x14ac:dyDescent="0.2"/>
    <row r="8798" ht="12.75" customHeight="1" x14ac:dyDescent="0.2"/>
    <row r="8799" ht="12.75" customHeight="1" x14ac:dyDescent="0.2"/>
    <row r="8800" ht="12.75" customHeight="1" x14ac:dyDescent="0.2"/>
    <row r="8801" ht="12.75" customHeight="1" x14ac:dyDescent="0.2"/>
    <row r="8802" ht="12.75" customHeight="1" x14ac:dyDescent="0.2"/>
    <row r="8803" ht="12.75" customHeight="1" x14ac:dyDescent="0.2"/>
    <row r="8804" ht="12.75" customHeight="1" x14ac:dyDescent="0.2"/>
    <row r="8805" ht="12.75" customHeight="1" x14ac:dyDescent="0.2"/>
    <row r="8806" ht="12.75" customHeight="1" x14ac:dyDescent="0.2"/>
    <row r="8807" ht="12.75" customHeight="1" x14ac:dyDescent="0.2"/>
    <row r="8808" ht="12.75" customHeight="1" x14ac:dyDescent="0.2"/>
    <row r="8809" ht="12.75" customHeight="1" x14ac:dyDescent="0.2"/>
    <row r="8810" ht="12.75" customHeight="1" x14ac:dyDescent="0.2"/>
    <row r="8811" ht="12.75" customHeight="1" x14ac:dyDescent="0.2"/>
    <row r="8812" ht="12.75" customHeight="1" x14ac:dyDescent="0.2"/>
    <row r="8813" ht="12.75" customHeight="1" x14ac:dyDescent="0.2"/>
    <row r="8814" ht="12.75" customHeight="1" x14ac:dyDescent="0.2"/>
    <row r="8815" ht="12.75" customHeight="1" x14ac:dyDescent="0.2"/>
    <row r="8816" ht="12.75" customHeight="1" x14ac:dyDescent="0.2"/>
    <row r="8817" ht="12.75" customHeight="1" x14ac:dyDescent="0.2"/>
    <row r="8818" ht="12.75" customHeight="1" x14ac:dyDescent="0.2"/>
    <row r="8819" ht="12.75" customHeight="1" x14ac:dyDescent="0.2"/>
    <row r="8820" ht="12.75" customHeight="1" x14ac:dyDescent="0.2"/>
    <row r="8821" ht="12.75" customHeight="1" x14ac:dyDescent="0.2"/>
    <row r="8822" ht="12.75" customHeight="1" x14ac:dyDescent="0.2"/>
    <row r="8823" ht="12.75" customHeight="1" x14ac:dyDescent="0.2"/>
    <row r="8824" ht="12.75" customHeight="1" x14ac:dyDescent="0.2"/>
    <row r="8825" ht="12.75" customHeight="1" x14ac:dyDescent="0.2"/>
    <row r="8826" ht="12.75" customHeight="1" x14ac:dyDescent="0.2"/>
    <row r="8827" ht="12.75" customHeight="1" x14ac:dyDescent="0.2"/>
    <row r="8828" ht="12.75" customHeight="1" x14ac:dyDescent="0.2"/>
    <row r="8829" ht="12.75" customHeight="1" x14ac:dyDescent="0.2"/>
    <row r="8830" ht="12.75" customHeight="1" x14ac:dyDescent="0.2"/>
    <row r="8831" ht="12.75" customHeight="1" x14ac:dyDescent="0.2"/>
    <row r="8832" ht="12.75" customHeight="1" x14ac:dyDescent="0.2"/>
    <row r="8833" ht="12.75" customHeight="1" x14ac:dyDescent="0.2"/>
    <row r="8834" ht="12.75" customHeight="1" x14ac:dyDescent="0.2"/>
    <row r="8835" ht="12.75" customHeight="1" x14ac:dyDescent="0.2"/>
    <row r="8836" ht="12.75" customHeight="1" x14ac:dyDescent="0.2"/>
    <row r="8837" ht="12.75" customHeight="1" x14ac:dyDescent="0.2"/>
    <row r="8838" ht="12.75" customHeight="1" x14ac:dyDescent="0.2"/>
    <row r="8839" ht="12.75" customHeight="1" x14ac:dyDescent="0.2"/>
    <row r="8840" ht="12.75" customHeight="1" x14ac:dyDescent="0.2"/>
    <row r="8841" ht="12.75" customHeight="1" x14ac:dyDescent="0.2"/>
    <row r="8842" ht="12.75" customHeight="1" x14ac:dyDescent="0.2"/>
    <row r="8843" ht="12.75" customHeight="1" x14ac:dyDescent="0.2"/>
    <row r="8844" ht="12.75" customHeight="1" x14ac:dyDescent="0.2"/>
    <row r="8845" ht="12.75" customHeight="1" x14ac:dyDescent="0.2"/>
    <row r="8846" ht="12.75" customHeight="1" x14ac:dyDescent="0.2"/>
    <row r="8847" ht="12.75" customHeight="1" x14ac:dyDescent="0.2"/>
    <row r="8848" ht="12.75" customHeight="1" x14ac:dyDescent="0.2"/>
    <row r="8849" ht="12.75" customHeight="1" x14ac:dyDescent="0.2"/>
    <row r="8850" ht="12.75" customHeight="1" x14ac:dyDescent="0.2"/>
    <row r="8851" ht="12.75" customHeight="1" x14ac:dyDescent="0.2"/>
    <row r="8852" ht="12.75" customHeight="1" x14ac:dyDescent="0.2"/>
    <row r="8853" ht="12.75" customHeight="1" x14ac:dyDescent="0.2"/>
    <row r="8854" ht="12.75" customHeight="1" x14ac:dyDescent="0.2"/>
    <row r="8855" ht="12.75" customHeight="1" x14ac:dyDescent="0.2"/>
    <row r="8856" ht="12.75" customHeight="1" x14ac:dyDescent="0.2"/>
    <row r="8857" ht="12.75" customHeight="1" x14ac:dyDescent="0.2"/>
    <row r="8858" ht="12.75" customHeight="1" x14ac:dyDescent="0.2"/>
    <row r="8859" ht="12.75" customHeight="1" x14ac:dyDescent="0.2"/>
    <row r="8860" ht="12.75" customHeight="1" x14ac:dyDescent="0.2"/>
    <row r="8861" ht="12.75" customHeight="1" x14ac:dyDescent="0.2"/>
    <row r="8862" ht="12.75" customHeight="1" x14ac:dyDescent="0.2"/>
    <row r="8863" ht="12.75" customHeight="1" x14ac:dyDescent="0.2"/>
    <row r="8864" ht="12.75" customHeight="1" x14ac:dyDescent="0.2"/>
    <row r="8865" ht="12.75" customHeight="1" x14ac:dyDescent="0.2"/>
    <row r="8866" ht="12.75" customHeight="1" x14ac:dyDescent="0.2"/>
    <row r="8867" ht="12.75" customHeight="1" x14ac:dyDescent="0.2"/>
    <row r="8868" ht="12.75" customHeight="1" x14ac:dyDescent="0.2"/>
    <row r="8869" ht="12.75" customHeight="1" x14ac:dyDescent="0.2"/>
    <row r="8870" ht="12.75" customHeight="1" x14ac:dyDescent="0.2"/>
    <row r="8871" ht="12.75" customHeight="1" x14ac:dyDescent="0.2"/>
    <row r="8872" ht="12.75" customHeight="1" x14ac:dyDescent="0.2"/>
    <row r="8873" ht="12.75" customHeight="1" x14ac:dyDescent="0.2"/>
    <row r="8874" ht="12.75" customHeight="1" x14ac:dyDescent="0.2"/>
    <row r="8875" ht="12.75" customHeight="1" x14ac:dyDescent="0.2"/>
    <row r="8876" ht="12.75" customHeight="1" x14ac:dyDescent="0.2"/>
    <row r="8877" ht="12.75" customHeight="1" x14ac:dyDescent="0.2"/>
    <row r="8878" ht="12.75" customHeight="1" x14ac:dyDescent="0.2"/>
    <row r="8879" ht="12.75" customHeight="1" x14ac:dyDescent="0.2"/>
    <row r="8880" ht="12.75" customHeight="1" x14ac:dyDescent="0.2"/>
    <row r="8881" ht="12.75" customHeight="1" x14ac:dyDescent="0.2"/>
    <row r="8882" ht="12.75" customHeight="1" x14ac:dyDescent="0.2"/>
    <row r="8883" ht="12.75" customHeight="1" x14ac:dyDescent="0.2"/>
    <row r="8884" ht="12.75" customHeight="1" x14ac:dyDescent="0.2"/>
    <row r="8885" ht="12.75" customHeight="1" x14ac:dyDescent="0.2"/>
    <row r="8886" ht="12.75" customHeight="1" x14ac:dyDescent="0.2"/>
    <row r="8887" ht="12.75" customHeight="1" x14ac:dyDescent="0.2"/>
    <row r="8888" ht="12.75" customHeight="1" x14ac:dyDescent="0.2"/>
    <row r="8889" ht="12.75" customHeight="1" x14ac:dyDescent="0.2"/>
    <row r="8890" ht="12.75" customHeight="1" x14ac:dyDescent="0.2"/>
    <row r="8891" ht="12.75" customHeight="1" x14ac:dyDescent="0.2"/>
    <row r="8892" ht="12.75" customHeight="1" x14ac:dyDescent="0.2"/>
    <row r="8893" ht="12.75" customHeight="1" x14ac:dyDescent="0.2"/>
    <row r="8894" ht="12.75" customHeight="1" x14ac:dyDescent="0.2"/>
    <row r="8895" ht="12.75" customHeight="1" x14ac:dyDescent="0.2"/>
    <row r="8896" ht="12.75" customHeight="1" x14ac:dyDescent="0.2"/>
    <row r="8897" ht="12.75" customHeight="1" x14ac:dyDescent="0.2"/>
    <row r="8898" ht="12.75" customHeight="1" x14ac:dyDescent="0.2"/>
    <row r="8899" ht="12.75" customHeight="1" x14ac:dyDescent="0.2"/>
    <row r="8900" ht="12.75" customHeight="1" x14ac:dyDescent="0.2"/>
    <row r="8901" ht="12.75" customHeight="1" x14ac:dyDescent="0.2"/>
    <row r="8902" ht="12.75" customHeight="1" x14ac:dyDescent="0.2"/>
    <row r="8903" ht="12.75" customHeight="1" x14ac:dyDescent="0.2"/>
    <row r="8904" ht="12.75" customHeight="1" x14ac:dyDescent="0.2"/>
    <row r="8905" ht="12.75" customHeight="1" x14ac:dyDescent="0.2"/>
    <row r="8906" ht="12.75" customHeight="1" x14ac:dyDescent="0.2"/>
    <row r="8907" ht="12.75" customHeight="1" x14ac:dyDescent="0.2"/>
    <row r="8908" ht="12.75" customHeight="1" x14ac:dyDescent="0.2"/>
    <row r="8909" ht="12.75" customHeight="1" x14ac:dyDescent="0.2"/>
    <row r="8910" ht="12.75" customHeight="1" x14ac:dyDescent="0.2"/>
    <row r="8911" ht="12.75" customHeight="1" x14ac:dyDescent="0.2"/>
    <row r="8912" ht="12.75" customHeight="1" x14ac:dyDescent="0.2"/>
    <row r="8913" ht="12.75" customHeight="1" x14ac:dyDescent="0.2"/>
    <row r="8914" ht="12.75" customHeight="1" x14ac:dyDescent="0.2"/>
    <row r="8915" ht="12.75" customHeight="1" x14ac:dyDescent="0.2"/>
    <row r="8916" ht="12.75" customHeight="1" x14ac:dyDescent="0.2"/>
    <row r="8917" ht="12.75" customHeight="1" x14ac:dyDescent="0.2"/>
    <row r="8918" ht="12.75" customHeight="1" x14ac:dyDescent="0.2"/>
    <row r="8919" ht="12.75" customHeight="1" x14ac:dyDescent="0.2"/>
    <row r="8920" ht="12.75" customHeight="1" x14ac:dyDescent="0.2"/>
    <row r="8921" ht="12.75" customHeight="1" x14ac:dyDescent="0.2"/>
    <row r="8922" ht="12.75" customHeight="1" x14ac:dyDescent="0.2"/>
    <row r="8923" ht="12.75" customHeight="1" x14ac:dyDescent="0.2"/>
    <row r="8924" ht="12.75" customHeight="1" x14ac:dyDescent="0.2"/>
    <row r="8925" ht="12.75" customHeight="1" x14ac:dyDescent="0.2"/>
    <row r="8926" ht="12.75" customHeight="1" x14ac:dyDescent="0.2"/>
    <row r="8927" ht="12.75" customHeight="1" x14ac:dyDescent="0.2"/>
    <row r="8928" ht="12.75" customHeight="1" x14ac:dyDescent="0.2"/>
    <row r="8929" ht="12.75" customHeight="1" x14ac:dyDescent="0.2"/>
    <row r="8930" ht="12.75" customHeight="1" x14ac:dyDescent="0.2"/>
    <row r="8931" ht="12.75" customHeight="1" x14ac:dyDescent="0.2"/>
    <row r="8932" ht="12.75" customHeight="1" x14ac:dyDescent="0.2"/>
    <row r="8933" ht="12.75" customHeight="1" x14ac:dyDescent="0.2"/>
    <row r="8934" ht="12.75" customHeight="1" x14ac:dyDescent="0.2"/>
    <row r="8935" ht="12.75" customHeight="1" x14ac:dyDescent="0.2"/>
    <row r="8936" ht="12.75" customHeight="1" x14ac:dyDescent="0.2"/>
    <row r="8937" ht="12.75" customHeight="1" x14ac:dyDescent="0.2"/>
    <row r="8938" ht="12.75" customHeight="1" x14ac:dyDescent="0.2"/>
    <row r="8939" ht="12.75" customHeight="1" x14ac:dyDescent="0.2"/>
    <row r="8940" ht="12.75" customHeight="1" x14ac:dyDescent="0.2"/>
    <row r="8941" ht="12.75" customHeight="1" x14ac:dyDescent="0.2"/>
    <row r="8942" ht="12.75" customHeight="1" x14ac:dyDescent="0.2"/>
    <row r="8943" ht="12.75" customHeight="1" x14ac:dyDescent="0.2"/>
    <row r="8944" ht="12.75" customHeight="1" x14ac:dyDescent="0.2"/>
    <row r="8945" ht="12.75" customHeight="1" x14ac:dyDescent="0.2"/>
    <row r="8946" ht="12.75" customHeight="1" x14ac:dyDescent="0.2"/>
    <row r="8947" ht="12.75" customHeight="1" x14ac:dyDescent="0.2"/>
    <row r="8948" ht="12.75" customHeight="1" x14ac:dyDescent="0.2"/>
    <row r="8949" ht="12.75" customHeight="1" x14ac:dyDescent="0.2"/>
    <row r="8950" ht="12.75" customHeight="1" x14ac:dyDescent="0.2"/>
    <row r="8951" ht="12.75" customHeight="1" x14ac:dyDescent="0.2"/>
    <row r="8952" ht="12.75" customHeight="1" x14ac:dyDescent="0.2"/>
    <row r="8953" ht="12.75" customHeight="1" x14ac:dyDescent="0.2"/>
    <row r="8954" ht="12.75" customHeight="1" x14ac:dyDescent="0.2"/>
    <row r="8955" ht="12.75" customHeight="1" x14ac:dyDescent="0.2"/>
    <row r="8956" ht="12.75" customHeight="1" x14ac:dyDescent="0.2"/>
    <row r="8957" ht="12.75" customHeight="1" x14ac:dyDescent="0.2"/>
    <row r="8958" ht="12.75" customHeight="1" x14ac:dyDescent="0.2"/>
    <row r="8959" ht="12.75" customHeight="1" x14ac:dyDescent="0.2"/>
    <row r="8960" ht="12.75" customHeight="1" x14ac:dyDescent="0.2"/>
    <row r="8961" ht="12.75" customHeight="1" x14ac:dyDescent="0.2"/>
    <row r="8962" ht="12.75" customHeight="1" x14ac:dyDescent="0.2"/>
    <row r="8963" ht="12.75" customHeight="1" x14ac:dyDescent="0.2"/>
    <row r="8964" ht="12.75" customHeight="1" x14ac:dyDescent="0.2"/>
    <row r="8965" ht="12.75" customHeight="1" x14ac:dyDescent="0.2"/>
    <row r="8966" ht="12.75" customHeight="1" x14ac:dyDescent="0.2"/>
    <row r="8967" ht="12.75" customHeight="1" x14ac:dyDescent="0.2"/>
    <row r="8968" ht="12.75" customHeight="1" x14ac:dyDescent="0.2"/>
    <row r="8969" ht="12.75" customHeight="1" x14ac:dyDescent="0.2"/>
    <row r="8970" ht="12.75" customHeight="1" x14ac:dyDescent="0.2"/>
    <row r="8971" ht="12.75" customHeight="1" x14ac:dyDescent="0.2"/>
    <row r="8972" ht="12.75" customHeight="1" x14ac:dyDescent="0.2"/>
    <row r="8973" ht="12.75" customHeight="1" x14ac:dyDescent="0.2"/>
    <row r="8974" ht="12.75" customHeight="1" x14ac:dyDescent="0.2"/>
    <row r="8975" ht="12.75" customHeight="1" x14ac:dyDescent="0.2"/>
    <row r="8976" ht="12.75" customHeight="1" x14ac:dyDescent="0.2"/>
    <row r="8977" ht="12.75" customHeight="1" x14ac:dyDescent="0.2"/>
    <row r="8978" ht="12.75" customHeight="1" x14ac:dyDescent="0.2"/>
    <row r="8979" ht="12.75" customHeight="1" x14ac:dyDescent="0.2"/>
    <row r="8980" ht="12.75" customHeight="1" x14ac:dyDescent="0.2"/>
    <row r="8981" ht="12.75" customHeight="1" x14ac:dyDescent="0.2"/>
    <row r="8982" ht="12.75" customHeight="1" x14ac:dyDescent="0.2"/>
    <row r="8983" ht="12.75" customHeight="1" x14ac:dyDescent="0.2"/>
    <row r="8984" ht="12.75" customHeight="1" x14ac:dyDescent="0.2"/>
    <row r="8985" ht="12.75" customHeight="1" x14ac:dyDescent="0.2"/>
    <row r="8986" ht="12.75" customHeight="1" x14ac:dyDescent="0.2"/>
    <row r="8987" ht="12.75" customHeight="1" x14ac:dyDescent="0.2"/>
    <row r="8988" ht="12.75" customHeight="1" x14ac:dyDescent="0.2"/>
    <row r="8989" ht="12.75" customHeight="1" x14ac:dyDescent="0.2"/>
    <row r="8990" ht="12.75" customHeight="1" x14ac:dyDescent="0.2"/>
    <row r="8991" ht="12.75" customHeight="1" x14ac:dyDescent="0.2"/>
    <row r="8992" ht="12.75" customHeight="1" x14ac:dyDescent="0.2"/>
    <row r="8993" ht="12.75" customHeight="1" x14ac:dyDescent="0.2"/>
    <row r="8994" ht="12.75" customHeight="1" x14ac:dyDescent="0.2"/>
    <row r="8995" ht="12.75" customHeight="1" x14ac:dyDescent="0.2"/>
    <row r="8996" ht="12.75" customHeight="1" x14ac:dyDescent="0.2"/>
    <row r="8997" ht="12.75" customHeight="1" x14ac:dyDescent="0.2"/>
    <row r="8998" ht="12.75" customHeight="1" x14ac:dyDescent="0.2"/>
    <row r="8999" ht="12.75" customHeight="1" x14ac:dyDescent="0.2"/>
    <row r="9000" ht="12.75" customHeight="1" x14ac:dyDescent="0.2"/>
    <row r="9001" ht="12.75" customHeight="1" x14ac:dyDescent="0.2"/>
    <row r="9002" ht="12.75" customHeight="1" x14ac:dyDescent="0.2"/>
    <row r="9003" ht="12.75" customHeight="1" x14ac:dyDescent="0.2"/>
    <row r="9004" ht="12.75" customHeight="1" x14ac:dyDescent="0.2"/>
    <row r="9005" ht="12.75" customHeight="1" x14ac:dyDescent="0.2"/>
    <row r="9006" ht="12.75" customHeight="1" x14ac:dyDescent="0.2"/>
    <row r="9007" ht="12.75" customHeight="1" x14ac:dyDescent="0.2"/>
    <row r="9008" ht="12.75" customHeight="1" x14ac:dyDescent="0.2"/>
    <row r="9009" ht="12.75" customHeight="1" x14ac:dyDescent="0.2"/>
    <row r="9010" ht="12.75" customHeight="1" x14ac:dyDescent="0.2"/>
    <row r="9011" ht="12.75" customHeight="1" x14ac:dyDescent="0.2"/>
    <row r="9012" ht="12.75" customHeight="1" x14ac:dyDescent="0.2"/>
    <row r="9013" ht="12.75" customHeight="1" x14ac:dyDescent="0.2"/>
    <row r="9014" ht="12.75" customHeight="1" x14ac:dyDescent="0.2"/>
    <row r="9015" ht="12.75" customHeight="1" x14ac:dyDescent="0.2"/>
    <row r="9016" ht="12.75" customHeight="1" x14ac:dyDescent="0.2"/>
    <row r="9017" ht="12.75" customHeight="1" x14ac:dyDescent="0.2"/>
    <row r="9018" ht="12.75" customHeight="1" x14ac:dyDescent="0.2"/>
    <row r="9019" ht="12.75" customHeight="1" x14ac:dyDescent="0.2"/>
    <row r="9020" ht="12.75" customHeight="1" x14ac:dyDescent="0.2"/>
    <row r="9021" ht="12.75" customHeight="1" x14ac:dyDescent="0.2"/>
    <row r="9022" ht="12.75" customHeight="1" x14ac:dyDescent="0.2"/>
    <row r="9023" ht="12.75" customHeight="1" x14ac:dyDescent="0.2"/>
    <row r="9024" ht="12.75" customHeight="1" x14ac:dyDescent="0.2"/>
    <row r="9025" ht="12.75" customHeight="1" x14ac:dyDescent="0.2"/>
    <row r="9026" ht="12.75" customHeight="1" x14ac:dyDescent="0.2"/>
    <row r="9027" ht="12.75" customHeight="1" x14ac:dyDescent="0.2"/>
    <row r="9028" ht="12.75" customHeight="1" x14ac:dyDescent="0.2"/>
    <row r="9029" ht="12.75" customHeight="1" x14ac:dyDescent="0.2"/>
    <row r="9030" ht="12.75" customHeight="1" x14ac:dyDescent="0.2"/>
    <row r="9031" ht="12.75" customHeight="1" x14ac:dyDescent="0.2"/>
    <row r="9032" ht="12.75" customHeight="1" x14ac:dyDescent="0.2"/>
    <row r="9033" ht="12.75" customHeight="1" x14ac:dyDescent="0.2"/>
    <row r="9034" ht="12.75" customHeight="1" x14ac:dyDescent="0.2"/>
    <row r="9035" ht="12.75" customHeight="1" x14ac:dyDescent="0.2"/>
    <row r="9036" ht="12.75" customHeight="1" x14ac:dyDescent="0.2"/>
    <row r="9037" ht="12.75" customHeight="1" x14ac:dyDescent="0.2"/>
    <row r="9038" ht="12.75" customHeight="1" x14ac:dyDescent="0.2"/>
    <row r="9039" ht="12.75" customHeight="1" x14ac:dyDescent="0.2"/>
    <row r="9040" ht="12.75" customHeight="1" x14ac:dyDescent="0.2"/>
    <row r="9041" ht="12.75" customHeight="1" x14ac:dyDescent="0.2"/>
    <row r="9042" ht="12.75" customHeight="1" x14ac:dyDescent="0.2"/>
    <row r="9043" ht="12.75" customHeight="1" x14ac:dyDescent="0.2"/>
    <row r="9044" ht="12.75" customHeight="1" x14ac:dyDescent="0.2"/>
    <row r="9045" ht="12.75" customHeight="1" x14ac:dyDescent="0.2"/>
    <row r="9046" ht="12.75" customHeight="1" x14ac:dyDescent="0.2"/>
    <row r="9047" ht="12.75" customHeight="1" x14ac:dyDescent="0.2"/>
    <row r="9048" ht="12.75" customHeight="1" x14ac:dyDescent="0.2"/>
    <row r="9049" ht="12.75" customHeight="1" x14ac:dyDescent="0.2"/>
    <row r="9050" ht="12.75" customHeight="1" x14ac:dyDescent="0.2"/>
    <row r="9051" ht="12.75" customHeight="1" x14ac:dyDescent="0.2"/>
    <row r="9052" ht="12.75" customHeight="1" x14ac:dyDescent="0.2"/>
    <row r="9053" ht="12.75" customHeight="1" x14ac:dyDescent="0.2"/>
    <row r="9054" ht="12.75" customHeight="1" x14ac:dyDescent="0.2"/>
    <row r="9055" ht="12.75" customHeight="1" x14ac:dyDescent="0.2"/>
    <row r="9056" ht="12.75" customHeight="1" x14ac:dyDescent="0.2"/>
    <row r="9057" ht="12.75" customHeight="1" x14ac:dyDescent="0.2"/>
    <row r="9058" ht="12.75" customHeight="1" x14ac:dyDescent="0.2"/>
    <row r="9059" ht="12.75" customHeight="1" x14ac:dyDescent="0.2"/>
    <row r="9060" ht="12.75" customHeight="1" x14ac:dyDescent="0.2"/>
    <row r="9061" ht="12.75" customHeight="1" x14ac:dyDescent="0.2"/>
    <row r="9062" ht="12.75" customHeight="1" x14ac:dyDescent="0.2"/>
    <row r="9063" ht="12.75" customHeight="1" x14ac:dyDescent="0.2"/>
    <row r="9064" ht="12.75" customHeight="1" x14ac:dyDescent="0.2"/>
    <row r="9065" ht="12.75" customHeight="1" x14ac:dyDescent="0.2"/>
    <row r="9066" ht="12.75" customHeight="1" x14ac:dyDescent="0.2"/>
    <row r="9067" ht="12.75" customHeight="1" x14ac:dyDescent="0.2"/>
    <row r="9068" ht="12.75" customHeight="1" x14ac:dyDescent="0.2"/>
    <row r="9069" ht="12.75" customHeight="1" x14ac:dyDescent="0.2"/>
    <row r="9070" ht="12.75" customHeight="1" x14ac:dyDescent="0.2"/>
    <row r="9071" ht="12.75" customHeight="1" x14ac:dyDescent="0.2"/>
    <row r="9072" ht="12.75" customHeight="1" x14ac:dyDescent="0.2"/>
    <row r="9073" ht="12.75" customHeight="1" x14ac:dyDescent="0.2"/>
    <row r="9074" ht="12.75" customHeight="1" x14ac:dyDescent="0.2"/>
    <row r="9075" ht="12.75" customHeight="1" x14ac:dyDescent="0.2"/>
    <row r="9076" ht="12.75" customHeight="1" x14ac:dyDescent="0.2"/>
    <row r="9077" ht="12.75" customHeight="1" x14ac:dyDescent="0.2"/>
    <row r="9078" ht="12.75" customHeight="1" x14ac:dyDescent="0.2"/>
    <row r="9079" ht="12.75" customHeight="1" x14ac:dyDescent="0.2"/>
    <row r="9080" ht="12.75" customHeight="1" x14ac:dyDescent="0.2"/>
    <row r="9081" ht="12.75" customHeight="1" x14ac:dyDescent="0.2"/>
    <row r="9082" ht="12.75" customHeight="1" x14ac:dyDescent="0.2"/>
    <row r="9083" ht="12.75" customHeight="1" x14ac:dyDescent="0.2"/>
    <row r="9084" ht="12.75" customHeight="1" x14ac:dyDescent="0.2"/>
    <row r="9085" ht="12.75" customHeight="1" x14ac:dyDescent="0.2"/>
    <row r="9086" ht="12.75" customHeight="1" x14ac:dyDescent="0.2"/>
    <row r="9087" ht="12.75" customHeight="1" x14ac:dyDescent="0.2"/>
    <row r="9088" ht="12.75" customHeight="1" x14ac:dyDescent="0.2"/>
    <row r="9089" ht="12.75" customHeight="1" x14ac:dyDescent="0.2"/>
    <row r="9090" ht="12.75" customHeight="1" x14ac:dyDescent="0.2"/>
    <row r="9091" ht="12.75" customHeight="1" x14ac:dyDescent="0.2"/>
    <row r="9092" ht="12.75" customHeight="1" x14ac:dyDescent="0.2"/>
    <row r="9093" ht="12.75" customHeight="1" x14ac:dyDescent="0.2"/>
    <row r="9094" ht="12.75" customHeight="1" x14ac:dyDescent="0.2"/>
    <row r="9095" ht="12.75" customHeight="1" x14ac:dyDescent="0.2"/>
    <row r="9096" ht="12.75" customHeight="1" x14ac:dyDescent="0.2"/>
    <row r="9097" ht="12.75" customHeight="1" x14ac:dyDescent="0.2"/>
    <row r="9098" ht="12.75" customHeight="1" x14ac:dyDescent="0.2"/>
    <row r="9099" ht="12.75" customHeight="1" x14ac:dyDescent="0.2"/>
    <row r="9100" ht="12.75" customHeight="1" x14ac:dyDescent="0.2"/>
    <row r="9101" ht="12.75" customHeight="1" x14ac:dyDescent="0.2"/>
    <row r="9102" ht="12.75" customHeight="1" x14ac:dyDescent="0.2"/>
    <row r="9103" ht="12.75" customHeight="1" x14ac:dyDescent="0.2"/>
    <row r="9104" ht="12.75" customHeight="1" x14ac:dyDescent="0.2"/>
    <row r="9105" ht="12.75" customHeight="1" x14ac:dyDescent="0.2"/>
    <row r="9106" ht="12.75" customHeight="1" x14ac:dyDescent="0.2"/>
    <row r="9107" ht="12.75" customHeight="1" x14ac:dyDescent="0.2"/>
    <row r="9108" ht="12.75" customHeight="1" x14ac:dyDescent="0.2"/>
    <row r="9109" ht="12.75" customHeight="1" x14ac:dyDescent="0.2"/>
    <row r="9110" ht="12.75" customHeight="1" x14ac:dyDescent="0.2"/>
    <row r="9111" ht="12.75" customHeight="1" x14ac:dyDescent="0.2"/>
    <row r="9112" ht="12.75" customHeight="1" x14ac:dyDescent="0.2"/>
    <row r="9113" ht="12.75" customHeight="1" x14ac:dyDescent="0.2"/>
    <row r="9114" ht="12.75" customHeight="1" x14ac:dyDescent="0.2"/>
    <row r="9115" ht="12.75" customHeight="1" x14ac:dyDescent="0.2"/>
    <row r="9116" ht="12.75" customHeight="1" x14ac:dyDescent="0.2"/>
    <row r="9117" ht="12.75" customHeight="1" x14ac:dyDescent="0.2"/>
    <row r="9118" ht="12.75" customHeight="1" x14ac:dyDescent="0.2"/>
    <row r="9119" ht="12.75" customHeight="1" x14ac:dyDescent="0.2"/>
    <row r="9120" ht="12.75" customHeight="1" x14ac:dyDescent="0.2"/>
    <row r="9121" ht="12.75" customHeight="1" x14ac:dyDescent="0.2"/>
    <row r="9122" ht="12.75" customHeight="1" x14ac:dyDescent="0.2"/>
    <row r="9123" ht="12.75" customHeight="1" x14ac:dyDescent="0.2"/>
    <row r="9124" ht="12.75" customHeight="1" x14ac:dyDescent="0.2"/>
    <row r="9125" ht="12.75" customHeight="1" x14ac:dyDescent="0.2"/>
    <row r="9126" ht="12.75" customHeight="1" x14ac:dyDescent="0.2"/>
    <row r="9127" ht="12.75" customHeight="1" x14ac:dyDescent="0.2"/>
    <row r="9128" ht="12.75" customHeight="1" x14ac:dyDescent="0.2"/>
    <row r="9129" ht="12.75" customHeight="1" x14ac:dyDescent="0.2"/>
    <row r="9130" ht="12.75" customHeight="1" x14ac:dyDescent="0.2"/>
    <row r="9131" ht="12.75" customHeight="1" x14ac:dyDescent="0.2"/>
    <row r="9132" ht="12.75" customHeight="1" x14ac:dyDescent="0.2"/>
    <row r="9133" ht="12.75" customHeight="1" x14ac:dyDescent="0.2"/>
    <row r="9134" ht="12.75" customHeight="1" x14ac:dyDescent="0.2"/>
    <row r="9135" ht="12.75" customHeight="1" x14ac:dyDescent="0.2"/>
    <row r="9136" ht="12.75" customHeight="1" x14ac:dyDescent="0.2"/>
    <row r="9137" ht="12.75" customHeight="1" x14ac:dyDescent="0.2"/>
    <row r="9138" ht="12.75" customHeight="1" x14ac:dyDescent="0.2"/>
    <row r="9139" ht="12.75" customHeight="1" x14ac:dyDescent="0.2"/>
    <row r="9140" ht="12.75" customHeight="1" x14ac:dyDescent="0.2"/>
    <row r="9141" ht="12.75" customHeight="1" x14ac:dyDescent="0.2"/>
    <row r="9142" ht="12.75" customHeight="1" x14ac:dyDescent="0.2"/>
    <row r="9143" ht="12.75" customHeight="1" x14ac:dyDescent="0.2"/>
    <row r="9144" ht="12.75" customHeight="1" x14ac:dyDescent="0.2"/>
    <row r="9145" ht="12.75" customHeight="1" x14ac:dyDescent="0.2"/>
    <row r="9146" ht="12.75" customHeight="1" x14ac:dyDescent="0.2"/>
    <row r="9147" ht="12.75" customHeight="1" x14ac:dyDescent="0.2"/>
    <row r="9148" ht="12.75" customHeight="1" x14ac:dyDescent="0.2"/>
    <row r="9149" ht="12.75" customHeight="1" x14ac:dyDescent="0.2"/>
    <row r="9150" ht="12.75" customHeight="1" x14ac:dyDescent="0.2"/>
    <row r="9151" ht="12.75" customHeight="1" x14ac:dyDescent="0.2"/>
    <row r="9152" ht="12.75" customHeight="1" x14ac:dyDescent="0.2"/>
    <row r="9153" ht="12.75" customHeight="1" x14ac:dyDescent="0.2"/>
    <row r="9154" ht="12.75" customHeight="1" x14ac:dyDescent="0.2"/>
    <row r="9155" ht="12.75" customHeight="1" x14ac:dyDescent="0.2"/>
    <row r="9156" ht="12.75" customHeight="1" x14ac:dyDescent="0.2"/>
    <row r="9157" ht="12.75" customHeight="1" x14ac:dyDescent="0.2"/>
    <row r="9158" ht="12.75" customHeight="1" x14ac:dyDescent="0.2"/>
    <row r="9159" ht="12.75" customHeight="1" x14ac:dyDescent="0.2"/>
    <row r="9160" ht="12.75" customHeight="1" x14ac:dyDescent="0.2"/>
    <row r="9161" ht="12.75" customHeight="1" x14ac:dyDescent="0.2"/>
    <row r="9162" ht="12.75" customHeight="1" x14ac:dyDescent="0.2"/>
    <row r="9163" ht="12.75" customHeight="1" x14ac:dyDescent="0.2"/>
    <row r="9164" ht="12.75" customHeight="1" x14ac:dyDescent="0.2"/>
    <row r="9165" ht="12.75" customHeight="1" x14ac:dyDescent="0.2"/>
    <row r="9166" ht="12.75" customHeight="1" x14ac:dyDescent="0.2"/>
    <row r="9167" ht="12.75" customHeight="1" x14ac:dyDescent="0.2"/>
    <row r="9168" ht="12.75" customHeight="1" x14ac:dyDescent="0.2"/>
    <row r="9169" ht="12.75" customHeight="1" x14ac:dyDescent="0.2"/>
    <row r="9170" ht="12.75" customHeight="1" x14ac:dyDescent="0.2"/>
    <row r="9171" ht="12.75" customHeight="1" x14ac:dyDescent="0.2"/>
    <row r="9172" ht="12.75" customHeight="1" x14ac:dyDescent="0.2"/>
    <row r="9173" ht="12.75" customHeight="1" x14ac:dyDescent="0.2"/>
    <row r="9174" ht="12.75" customHeight="1" x14ac:dyDescent="0.2"/>
    <row r="9175" ht="12.75" customHeight="1" x14ac:dyDescent="0.2"/>
    <row r="9176" ht="12.75" customHeight="1" x14ac:dyDescent="0.2"/>
    <row r="9177" ht="12.75" customHeight="1" x14ac:dyDescent="0.2"/>
    <row r="9178" ht="12.75" customHeight="1" x14ac:dyDescent="0.2"/>
    <row r="9179" ht="12.75" customHeight="1" x14ac:dyDescent="0.2"/>
    <row r="9180" ht="12.75" customHeight="1" x14ac:dyDescent="0.2"/>
    <row r="9181" ht="12.75" customHeight="1" x14ac:dyDescent="0.2"/>
    <row r="9182" ht="12.75" customHeight="1" x14ac:dyDescent="0.2"/>
    <row r="9183" ht="12.75" customHeight="1" x14ac:dyDescent="0.2"/>
    <row r="9184" ht="12.75" customHeight="1" x14ac:dyDescent="0.2"/>
    <row r="9185" ht="12.75" customHeight="1" x14ac:dyDescent="0.2"/>
    <row r="9186" ht="12.75" customHeight="1" x14ac:dyDescent="0.2"/>
    <row r="9187" ht="12.75" customHeight="1" x14ac:dyDescent="0.2"/>
    <row r="9188" ht="12.75" customHeight="1" x14ac:dyDescent="0.2"/>
    <row r="9189" ht="12.75" customHeight="1" x14ac:dyDescent="0.2"/>
    <row r="9190" ht="12.75" customHeight="1" x14ac:dyDescent="0.2"/>
    <row r="9191" ht="12.75" customHeight="1" x14ac:dyDescent="0.2"/>
    <row r="9192" ht="12.75" customHeight="1" x14ac:dyDescent="0.2"/>
    <row r="9193" ht="12.75" customHeight="1" x14ac:dyDescent="0.2"/>
    <row r="9194" ht="12.75" customHeight="1" x14ac:dyDescent="0.2"/>
    <row r="9195" ht="12.75" customHeight="1" x14ac:dyDescent="0.2"/>
    <row r="9196" ht="12.75" customHeight="1" x14ac:dyDescent="0.2"/>
    <row r="9197" ht="12.75" customHeight="1" x14ac:dyDescent="0.2"/>
    <row r="9198" ht="12.75" customHeight="1" x14ac:dyDescent="0.2"/>
    <row r="9199" ht="12.75" customHeight="1" x14ac:dyDescent="0.2"/>
    <row r="9200" ht="12.75" customHeight="1" x14ac:dyDescent="0.2"/>
    <row r="9201" ht="12.75" customHeight="1" x14ac:dyDescent="0.2"/>
    <row r="9202" ht="12.75" customHeight="1" x14ac:dyDescent="0.2"/>
    <row r="9203" ht="12.75" customHeight="1" x14ac:dyDescent="0.2"/>
    <row r="9204" ht="12.75" customHeight="1" x14ac:dyDescent="0.2"/>
    <row r="9205" ht="12.75" customHeight="1" x14ac:dyDescent="0.2"/>
    <row r="9206" ht="12.75" customHeight="1" x14ac:dyDescent="0.2"/>
    <row r="9207" ht="12.75" customHeight="1" x14ac:dyDescent="0.2"/>
    <row r="9208" ht="12.75" customHeight="1" x14ac:dyDescent="0.2"/>
    <row r="9209" ht="12.75" customHeight="1" x14ac:dyDescent="0.2"/>
    <row r="9210" ht="12.75" customHeight="1" x14ac:dyDescent="0.2"/>
    <row r="9211" ht="12.75" customHeight="1" x14ac:dyDescent="0.2"/>
    <row r="9212" ht="12.75" customHeight="1" x14ac:dyDescent="0.2"/>
    <row r="9213" ht="12.75" customHeight="1" x14ac:dyDescent="0.2"/>
    <row r="9214" ht="12.75" customHeight="1" x14ac:dyDescent="0.2"/>
    <row r="9215" ht="12.75" customHeight="1" x14ac:dyDescent="0.2"/>
    <row r="9216" ht="12.75" customHeight="1" x14ac:dyDescent="0.2"/>
    <row r="9217" ht="12.75" customHeight="1" x14ac:dyDescent="0.2"/>
    <row r="9218" ht="12.75" customHeight="1" x14ac:dyDescent="0.2"/>
    <row r="9219" ht="12.75" customHeight="1" x14ac:dyDescent="0.2"/>
    <row r="9220" ht="12.75" customHeight="1" x14ac:dyDescent="0.2"/>
    <row r="9221" ht="12.75" customHeight="1" x14ac:dyDescent="0.2"/>
    <row r="9222" ht="12.75" customHeight="1" x14ac:dyDescent="0.2"/>
    <row r="9223" ht="12.75" customHeight="1" x14ac:dyDescent="0.2"/>
    <row r="9224" ht="12.75" customHeight="1" x14ac:dyDescent="0.2"/>
    <row r="9225" ht="12.75" customHeight="1" x14ac:dyDescent="0.2"/>
    <row r="9226" ht="12.75" customHeight="1" x14ac:dyDescent="0.2"/>
    <row r="9227" ht="12.75" customHeight="1" x14ac:dyDescent="0.2"/>
    <row r="9228" ht="12.75" customHeight="1" x14ac:dyDescent="0.2"/>
    <row r="9229" ht="12.75" customHeight="1" x14ac:dyDescent="0.2"/>
    <row r="9230" ht="12.75" customHeight="1" x14ac:dyDescent="0.2"/>
    <row r="9231" ht="12.75" customHeight="1" x14ac:dyDescent="0.2"/>
    <row r="9232" ht="12.75" customHeight="1" x14ac:dyDescent="0.2"/>
    <row r="9233" ht="12.75" customHeight="1" x14ac:dyDescent="0.2"/>
    <row r="9234" ht="12.75" customHeight="1" x14ac:dyDescent="0.2"/>
    <row r="9235" ht="12.75" customHeight="1" x14ac:dyDescent="0.2"/>
    <row r="9236" ht="12.75" customHeight="1" x14ac:dyDescent="0.2"/>
    <row r="9237" ht="12.75" customHeight="1" x14ac:dyDescent="0.2"/>
    <row r="9238" ht="12.75" customHeight="1" x14ac:dyDescent="0.2"/>
    <row r="9239" ht="12.75" customHeight="1" x14ac:dyDescent="0.2"/>
    <row r="9240" ht="12.75" customHeight="1" x14ac:dyDescent="0.2"/>
    <row r="9241" ht="12.75" customHeight="1" x14ac:dyDescent="0.2"/>
    <row r="9242" ht="12.75" customHeight="1" x14ac:dyDescent="0.2"/>
    <row r="9243" ht="12.75" customHeight="1" x14ac:dyDescent="0.2"/>
    <row r="9244" ht="12.75" customHeight="1" x14ac:dyDescent="0.2"/>
    <row r="9245" ht="12.75" customHeight="1" x14ac:dyDescent="0.2"/>
    <row r="9246" ht="12.75" customHeight="1" x14ac:dyDescent="0.2"/>
    <row r="9247" ht="12.75" customHeight="1" x14ac:dyDescent="0.2"/>
    <row r="9248" ht="12.75" customHeight="1" x14ac:dyDescent="0.2"/>
    <row r="9249" ht="12.75" customHeight="1" x14ac:dyDescent="0.2"/>
    <row r="9250" ht="12.75" customHeight="1" x14ac:dyDescent="0.2"/>
    <row r="9251" ht="12.75" customHeight="1" x14ac:dyDescent="0.2"/>
    <row r="9252" ht="12.75" customHeight="1" x14ac:dyDescent="0.2"/>
    <row r="9253" ht="12.75" customHeight="1" x14ac:dyDescent="0.2"/>
    <row r="9254" ht="12.75" customHeight="1" x14ac:dyDescent="0.2"/>
    <row r="9255" ht="12.75" customHeight="1" x14ac:dyDescent="0.2"/>
    <row r="9256" ht="12.75" customHeight="1" x14ac:dyDescent="0.2"/>
    <row r="9257" ht="12.75" customHeight="1" x14ac:dyDescent="0.2"/>
    <row r="9258" ht="12.75" customHeight="1" x14ac:dyDescent="0.2"/>
    <row r="9259" ht="12.75" customHeight="1" x14ac:dyDescent="0.2"/>
    <row r="9260" ht="12.75" customHeight="1" x14ac:dyDescent="0.2"/>
    <row r="9261" ht="12.75" customHeight="1" x14ac:dyDescent="0.2"/>
    <row r="9262" ht="12.75" customHeight="1" x14ac:dyDescent="0.2"/>
    <row r="9263" ht="12.75" customHeight="1" x14ac:dyDescent="0.2"/>
    <row r="9264" ht="12.75" customHeight="1" x14ac:dyDescent="0.2"/>
    <row r="9265" ht="12.75" customHeight="1" x14ac:dyDescent="0.2"/>
    <row r="9266" ht="12.75" customHeight="1" x14ac:dyDescent="0.2"/>
    <row r="9267" ht="12.75" customHeight="1" x14ac:dyDescent="0.2"/>
    <row r="9268" ht="12.75" customHeight="1" x14ac:dyDescent="0.2"/>
    <row r="9269" ht="12.75" customHeight="1" x14ac:dyDescent="0.2"/>
    <row r="9270" ht="12.75" customHeight="1" x14ac:dyDescent="0.2"/>
    <row r="9271" ht="12.75" customHeight="1" x14ac:dyDescent="0.2"/>
    <row r="9272" ht="12.75" customHeight="1" x14ac:dyDescent="0.2"/>
    <row r="9273" ht="12.75" customHeight="1" x14ac:dyDescent="0.2"/>
    <row r="9274" ht="12.75" customHeight="1" x14ac:dyDescent="0.2"/>
    <row r="9275" ht="12.75" customHeight="1" x14ac:dyDescent="0.2"/>
    <row r="9276" ht="12.75" customHeight="1" x14ac:dyDescent="0.2"/>
    <row r="9277" ht="12.75" customHeight="1" x14ac:dyDescent="0.2"/>
    <row r="9278" ht="12.75" customHeight="1" x14ac:dyDescent="0.2"/>
    <row r="9279" ht="12.75" customHeight="1" x14ac:dyDescent="0.2"/>
    <row r="9280" ht="12.75" customHeight="1" x14ac:dyDescent="0.2"/>
    <row r="9281" ht="12.75" customHeight="1" x14ac:dyDescent="0.2"/>
    <row r="9282" ht="12.75" customHeight="1" x14ac:dyDescent="0.2"/>
    <row r="9283" ht="12.75" customHeight="1" x14ac:dyDescent="0.2"/>
    <row r="9284" ht="12.75" customHeight="1" x14ac:dyDescent="0.2"/>
    <row r="9285" ht="12.75" customHeight="1" x14ac:dyDescent="0.2"/>
    <row r="9286" ht="12.75" customHeight="1" x14ac:dyDescent="0.2"/>
    <row r="9287" ht="12.75" customHeight="1" x14ac:dyDescent="0.2"/>
    <row r="9288" ht="12.75" customHeight="1" x14ac:dyDescent="0.2"/>
    <row r="9289" ht="12.75" customHeight="1" x14ac:dyDescent="0.2"/>
    <row r="9290" ht="12.75" customHeight="1" x14ac:dyDescent="0.2"/>
    <row r="9291" ht="12.75" customHeight="1" x14ac:dyDescent="0.2"/>
    <row r="9292" ht="12.75" customHeight="1" x14ac:dyDescent="0.2"/>
    <row r="9293" ht="12.75" customHeight="1" x14ac:dyDescent="0.2"/>
    <row r="9294" ht="12.75" customHeight="1" x14ac:dyDescent="0.2"/>
    <row r="9295" ht="12.75" customHeight="1" x14ac:dyDescent="0.2"/>
    <row r="9296" ht="12.75" customHeight="1" x14ac:dyDescent="0.2"/>
    <row r="9297" ht="12.75" customHeight="1" x14ac:dyDescent="0.2"/>
    <row r="9298" ht="12.75" customHeight="1" x14ac:dyDescent="0.2"/>
    <row r="9299" ht="12.75" customHeight="1" x14ac:dyDescent="0.2"/>
    <row r="9300" ht="12.75" customHeight="1" x14ac:dyDescent="0.2"/>
    <row r="9301" ht="12.75" customHeight="1" x14ac:dyDescent="0.2"/>
    <row r="9302" ht="12.75" customHeight="1" x14ac:dyDescent="0.2"/>
    <row r="9303" ht="12.75" customHeight="1" x14ac:dyDescent="0.2"/>
    <row r="9304" ht="12.75" customHeight="1" x14ac:dyDescent="0.2"/>
    <row r="9305" ht="12.75" customHeight="1" x14ac:dyDescent="0.2"/>
    <row r="9306" ht="12.75" customHeight="1" x14ac:dyDescent="0.2"/>
    <row r="9307" ht="12.75" customHeight="1" x14ac:dyDescent="0.2"/>
    <row r="9308" ht="12.75" customHeight="1" x14ac:dyDescent="0.2"/>
    <row r="9309" ht="12.75" customHeight="1" x14ac:dyDescent="0.2"/>
    <row r="9310" ht="12.75" customHeight="1" x14ac:dyDescent="0.2"/>
    <row r="9311" ht="12.75" customHeight="1" x14ac:dyDescent="0.2"/>
    <row r="9312" ht="12.75" customHeight="1" x14ac:dyDescent="0.2"/>
    <row r="9313" ht="12.75" customHeight="1" x14ac:dyDescent="0.2"/>
    <row r="9314" ht="12.75" customHeight="1" x14ac:dyDescent="0.2"/>
    <row r="9315" ht="12.75" customHeight="1" x14ac:dyDescent="0.2"/>
    <row r="9316" ht="12.75" customHeight="1" x14ac:dyDescent="0.2"/>
    <row r="9317" ht="12.75" customHeight="1" x14ac:dyDescent="0.2"/>
    <row r="9318" ht="12.75" customHeight="1" x14ac:dyDescent="0.2"/>
    <row r="9319" ht="12.75" customHeight="1" x14ac:dyDescent="0.2"/>
    <row r="9320" ht="12.75" customHeight="1" x14ac:dyDescent="0.2"/>
    <row r="9321" ht="12.75" customHeight="1" x14ac:dyDescent="0.2"/>
    <row r="9322" ht="12.75" customHeight="1" x14ac:dyDescent="0.2"/>
    <row r="9323" ht="12.75" customHeight="1" x14ac:dyDescent="0.2"/>
    <row r="9324" ht="12.75" customHeight="1" x14ac:dyDescent="0.2"/>
    <row r="9325" ht="12.75" customHeight="1" x14ac:dyDescent="0.2"/>
    <row r="9326" ht="12.75" customHeight="1" x14ac:dyDescent="0.2"/>
    <row r="9327" ht="12.75" customHeight="1" x14ac:dyDescent="0.2"/>
    <row r="9328" ht="12.75" customHeight="1" x14ac:dyDescent="0.2"/>
    <row r="9329" ht="12.75" customHeight="1" x14ac:dyDescent="0.2"/>
    <row r="9330" ht="12.75" customHeight="1" x14ac:dyDescent="0.2"/>
    <row r="9331" ht="12.75" customHeight="1" x14ac:dyDescent="0.2"/>
    <row r="9332" ht="12.75" customHeight="1" x14ac:dyDescent="0.2"/>
    <row r="9333" ht="12.75" customHeight="1" x14ac:dyDescent="0.2"/>
    <row r="9334" ht="12.75" customHeight="1" x14ac:dyDescent="0.2"/>
    <row r="9335" ht="12.75" customHeight="1" x14ac:dyDescent="0.2"/>
    <row r="9336" ht="12.75" customHeight="1" x14ac:dyDescent="0.2"/>
    <row r="9337" ht="12.75" customHeight="1" x14ac:dyDescent="0.2"/>
    <row r="9338" ht="12.75" customHeight="1" x14ac:dyDescent="0.2"/>
    <row r="9339" ht="12.75" customHeight="1" x14ac:dyDescent="0.2"/>
    <row r="9340" ht="12.75" customHeight="1" x14ac:dyDescent="0.2"/>
    <row r="9341" ht="12.75" customHeight="1" x14ac:dyDescent="0.2"/>
    <row r="9342" ht="12.75" customHeight="1" x14ac:dyDescent="0.2"/>
    <row r="9343" ht="12.75" customHeight="1" x14ac:dyDescent="0.2"/>
    <row r="9344" ht="12.75" customHeight="1" x14ac:dyDescent="0.2"/>
    <row r="9345" ht="12.75" customHeight="1" x14ac:dyDescent="0.2"/>
    <row r="9346" ht="12.75" customHeight="1" x14ac:dyDescent="0.2"/>
    <row r="9347" ht="12.75" customHeight="1" x14ac:dyDescent="0.2"/>
    <row r="9348" ht="12.75" customHeight="1" x14ac:dyDescent="0.2"/>
    <row r="9349" ht="12.75" customHeight="1" x14ac:dyDescent="0.2"/>
    <row r="9350" ht="12.75" customHeight="1" x14ac:dyDescent="0.2"/>
    <row r="9351" ht="12.75" customHeight="1" x14ac:dyDescent="0.2"/>
    <row r="9352" ht="12.75" customHeight="1" x14ac:dyDescent="0.2"/>
    <row r="9353" ht="12.75" customHeight="1" x14ac:dyDescent="0.2"/>
    <row r="9354" ht="12.75" customHeight="1" x14ac:dyDescent="0.2"/>
    <row r="9355" ht="12.75" customHeight="1" x14ac:dyDescent="0.2"/>
    <row r="9356" ht="12.75" customHeight="1" x14ac:dyDescent="0.2"/>
    <row r="9357" ht="12.75" customHeight="1" x14ac:dyDescent="0.2"/>
    <row r="9358" ht="12.75" customHeight="1" x14ac:dyDescent="0.2"/>
    <row r="9359" ht="12.75" customHeight="1" x14ac:dyDescent="0.2"/>
    <row r="9360" ht="12.75" customHeight="1" x14ac:dyDescent="0.2"/>
    <row r="9361" ht="12.75" customHeight="1" x14ac:dyDescent="0.2"/>
    <row r="9362" ht="12.75" customHeight="1" x14ac:dyDescent="0.2"/>
    <row r="9363" ht="12.75" customHeight="1" x14ac:dyDescent="0.2"/>
    <row r="9364" ht="12.75" customHeight="1" x14ac:dyDescent="0.2"/>
    <row r="9365" ht="12.75" customHeight="1" x14ac:dyDescent="0.2"/>
    <row r="9366" ht="12.75" customHeight="1" x14ac:dyDescent="0.2"/>
    <row r="9367" ht="12.75" customHeight="1" x14ac:dyDescent="0.2"/>
    <row r="9368" ht="12.75" customHeight="1" x14ac:dyDescent="0.2"/>
    <row r="9369" ht="12.75" customHeight="1" x14ac:dyDescent="0.2"/>
    <row r="9370" ht="12.75" customHeight="1" x14ac:dyDescent="0.2"/>
    <row r="9371" ht="12.75" customHeight="1" x14ac:dyDescent="0.2"/>
    <row r="9372" ht="12.75" customHeight="1" x14ac:dyDescent="0.2"/>
    <row r="9373" ht="12.75" customHeight="1" x14ac:dyDescent="0.2"/>
    <row r="9374" ht="12.75" customHeight="1" x14ac:dyDescent="0.2"/>
    <row r="9375" ht="12.75" customHeight="1" x14ac:dyDescent="0.2"/>
    <row r="9376" ht="12.75" customHeight="1" x14ac:dyDescent="0.2"/>
    <row r="9377" ht="12.75" customHeight="1" x14ac:dyDescent="0.2"/>
    <row r="9378" ht="12.75" customHeight="1" x14ac:dyDescent="0.2"/>
    <row r="9379" ht="12.75" customHeight="1" x14ac:dyDescent="0.2"/>
    <row r="9380" ht="12.75" customHeight="1" x14ac:dyDescent="0.2"/>
    <row r="9381" ht="12.75" customHeight="1" x14ac:dyDescent="0.2"/>
    <row r="9382" ht="12.75" customHeight="1" x14ac:dyDescent="0.2"/>
    <row r="9383" ht="12.75" customHeight="1" x14ac:dyDescent="0.2"/>
    <row r="9384" ht="12.75" customHeight="1" x14ac:dyDescent="0.2"/>
    <row r="9385" ht="12.75" customHeight="1" x14ac:dyDescent="0.2"/>
    <row r="9386" ht="12.75" customHeight="1" x14ac:dyDescent="0.2"/>
    <row r="9387" ht="12.75" customHeight="1" x14ac:dyDescent="0.2"/>
    <row r="9388" ht="12.75" customHeight="1" x14ac:dyDescent="0.2"/>
    <row r="9389" ht="12.75" customHeight="1" x14ac:dyDescent="0.2"/>
    <row r="9390" ht="12.75" customHeight="1" x14ac:dyDescent="0.2"/>
    <row r="9391" ht="12.75" customHeight="1" x14ac:dyDescent="0.2"/>
    <row r="9392" ht="12.75" customHeight="1" x14ac:dyDescent="0.2"/>
    <row r="9393" ht="12.75" customHeight="1" x14ac:dyDescent="0.2"/>
    <row r="9394" ht="12.75" customHeight="1" x14ac:dyDescent="0.2"/>
    <row r="9395" ht="12.75" customHeight="1" x14ac:dyDescent="0.2"/>
    <row r="9396" ht="12.75" customHeight="1" x14ac:dyDescent="0.2"/>
    <row r="9397" ht="12.75" customHeight="1" x14ac:dyDescent="0.2"/>
    <row r="9398" ht="12.75" customHeight="1" x14ac:dyDescent="0.2"/>
    <row r="9399" ht="12.75" customHeight="1" x14ac:dyDescent="0.2"/>
    <row r="9400" ht="12.75" customHeight="1" x14ac:dyDescent="0.2"/>
    <row r="9401" ht="12.75" customHeight="1" x14ac:dyDescent="0.2"/>
    <row r="9402" ht="12.75" customHeight="1" x14ac:dyDescent="0.2"/>
    <row r="9403" ht="12.75" customHeight="1" x14ac:dyDescent="0.2"/>
    <row r="9404" ht="12.75" customHeight="1" x14ac:dyDescent="0.2"/>
    <row r="9405" ht="12.75" customHeight="1" x14ac:dyDescent="0.2"/>
    <row r="9406" ht="12.75" customHeight="1" x14ac:dyDescent="0.2"/>
    <row r="9407" ht="12.75" customHeight="1" x14ac:dyDescent="0.2"/>
    <row r="9408" ht="12.75" customHeight="1" x14ac:dyDescent="0.2"/>
    <row r="9409" ht="12.75" customHeight="1" x14ac:dyDescent="0.2"/>
    <row r="9410" ht="12.75" customHeight="1" x14ac:dyDescent="0.2"/>
    <row r="9411" ht="12.75" customHeight="1" x14ac:dyDescent="0.2"/>
    <row r="9412" ht="12.75" customHeight="1" x14ac:dyDescent="0.2"/>
    <row r="9413" ht="12.75" customHeight="1" x14ac:dyDescent="0.2"/>
    <row r="9414" ht="12.75" customHeight="1" x14ac:dyDescent="0.2"/>
    <row r="9415" ht="12.75" customHeight="1" x14ac:dyDescent="0.2"/>
    <row r="9416" ht="12.75" customHeight="1" x14ac:dyDescent="0.2"/>
    <row r="9417" ht="12.75" customHeight="1" x14ac:dyDescent="0.2"/>
    <row r="9418" ht="12.75" customHeight="1" x14ac:dyDescent="0.2"/>
    <row r="9419" ht="12.75" customHeight="1" x14ac:dyDescent="0.2"/>
    <row r="9420" ht="12.75" customHeight="1" x14ac:dyDescent="0.2"/>
    <row r="9421" ht="12.75" customHeight="1" x14ac:dyDescent="0.2"/>
    <row r="9422" ht="12.75" customHeight="1" x14ac:dyDescent="0.2"/>
    <row r="9423" ht="12.75" customHeight="1" x14ac:dyDescent="0.2"/>
    <row r="9424" ht="12.75" customHeight="1" x14ac:dyDescent="0.2"/>
    <row r="9425" ht="12.75" customHeight="1" x14ac:dyDescent="0.2"/>
    <row r="9426" ht="12.75" customHeight="1" x14ac:dyDescent="0.2"/>
    <row r="9427" ht="12.75" customHeight="1" x14ac:dyDescent="0.2"/>
    <row r="9428" ht="12.75" customHeight="1" x14ac:dyDescent="0.2"/>
    <row r="9429" ht="12.75" customHeight="1" x14ac:dyDescent="0.2"/>
    <row r="9430" ht="12.75" customHeight="1" x14ac:dyDescent="0.2"/>
    <row r="9431" ht="12.75" customHeight="1" x14ac:dyDescent="0.2"/>
    <row r="9432" ht="12.75" customHeight="1" x14ac:dyDescent="0.2"/>
    <row r="9433" ht="12.75" customHeight="1" x14ac:dyDescent="0.2"/>
    <row r="9434" ht="12.75" customHeight="1" x14ac:dyDescent="0.2"/>
    <row r="9435" ht="12.75" customHeight="1" x14ac:dyDescent="0.2"/>
    <row r="9436" ht="12.75" customHeight="1" x14ac:dyDescent="0.2"/>
    <row r="9437" ht="12.75" customHeight="1" x14ac:dyDescent="0.2"/>
    <row r="9438" ht="12.75" customHeight="1" x14ac:dyDescent="0.2"/>
    <row r="9439" ht="12.75" customHeight="1" x14ac:dyDescent="0.2"/>
    <row r="9440" ht="12.75" customHeight="1" x14ac:dyDescent="0.2"/>
    <row r="9441" ht="12.75" customHeight="1" x14ac:dyDescent="0.2"/>
    <row r="9442" ht="12.75" customHeight="1" x14ac:dyDescent="0.2"/>
    <row r="9443" ht="12.75" customHeight="1" x14ac:dyDescent="0.2"/>
    <row r="9444" ht="12.75" customHeight="1" x14ac:dyDescent="0.2"/>
    <row r="9445" ht="12.75" customHeight="1" x14ac:dyDescent="0.2"/>
    <row r="9446" ht="12.75" customHeight="1" x14ac:dyDescent="0.2"/>
    <row r="9447" ht="12.75" customHeight="1" x14ac:dyDescent="0.2"/>
    <row r="9448" ht="12.75" customHeight="1" x14ac:dyDescent="0.2"/>
    <row r="9449" ht="12.75" customHeight="1" x14ac:dyDescent="0.2"/>
    <row r="9450" ht="12.75" customHeight="1" x14ac:dyDescent="0.2"/>
    <row r="9451" ht="12.75" customHeight="1" x14ac:dyDescent="0.2"/>
    <row r="9452" ht="12.75" customHeight="1" x14ac:dyDescent="0.2"/>
    <row r="9453" ht="12.75" customHeight="1" x14ac:dyDescent="0.2"/>
    <row r="9454" ht="12.75" customHeight="1" x14ac:dyDescent="0.2"/>
    <row r="9455" ht="12.75" customHeight="1" x14ac:dyDescent="0.2"/>
    <row r="9456" ht="12.75" customHeight="1" x14ac:dyDescent="0.2"/>
    <row r="9457" ht="12.75" customHeight="1" x14ac:dyDescent="0.2"/>
    <row r="9458" ht="12.75" customHeight="1" x14ac:dyDescent="0.2"/>
    <row r="9459" ht="12.75" customHeight="1" x14ac:dyDescent="0.2"/>
    <row r="9460" ht="12.75" customHeight="1" x14ac:dyDescent="0.2"/>
    <row r="9461" ht="12.75" customHeight="1" x14ac:dyDescent="0.2"/>
    <row r="9462" ht="12.75" customHeight="1" x14ac:dyDescent="0.2"/>
    <row r="9463" ht="12.75" customHeight="1" x14ac:dyDescent="0.2"/>
    <row r="9464" ht="12.75" customHeight="1" x14ac:dyDescent="0.2"/>
    <row r="9465" ht="12.75" customHeight="1" x14ac:dyDescent="0.2"/>
    <row r="9466" ht="12.75" customHeight="1" x14ac:dyDescent="0.2"/>
    <row r="9467" ht="12.75" customHeight="1" x14ac:dyDescent="0.2"/>
    <row r="9468" ht="12.75" customHeight="1" x14ac:dyDescent="0.2"/>
    <row r="9469" ht="12.75" customHeight="1" x14ac:dyDescent="0.2"/>
    <row r="9470" ht="12.75" customHeight="1" x14ac:dyDescent="0.2"/>
    <row r="9471" ht="12.75" customHeight="1" x14ac:dyDescent="0.2"/>
    <row r="9472" ht="12.75" customHeight="1" x14ac:dyDescent="0.2"/>
    <row r="9473" ht="12.75" customHeight="1" x14ac:dyDescent="0.2"/>
    <row r="9474" ht="12.75" customHeight="1" x14ac:dyDescent="0.2"/>
    <row r="9475" ht="12.75" customHeight="1" x14ac:dyDescent="0.2"/>
    <row r="9476" ht="12.75" customHeight="1" x14ac:dyDescent="0.2"/>
    <row r="9477" ht="12.75" customHeight="1" x14ac:dyDescent="0.2"/>
    <row r="9478" ht="12.75" customHeight="1" x14ac:dyDescent="0.2"/>
    <row r="9479" ht="12.75" customHeight="1" x14ac:dyDescent="0.2"/>
    <row r="9480" ht="12.75" customHeight="1" x14ac:dyDescent="0.2"/>
    <row r="9481" ht="12.75" customHeight="1" x14ac:dyDescent="0.2"/>
    <row r="9482" ht="12.75" customHeight="1" x14ac:dyDescent="0.2"/>
    <row r="9483" ht="12.75" customHeight="1" x14ac:dyDescent="0.2"/>
    <row r="9484" ht="12.75" customHeight="1" x14ac:dyDescent="0.2"/>
    <row r="9485" ht="12.75" customHeight="1" x14ac:dyDescent="0.2"/>
    <row r="9486" ht="12.75" customHeight="1" x14ac:dyDescent="0.2"/>
    <row r="9487" ht="12.75" customHeight="1" x14ac:dyDescent="0.2"/>
    <row r="9488" ht="12.75" customHeight="1" x14ac:dyDescent="0.2"/>
    <row r="9489" ht="12.75" customHeight="1" x14ac:dyDescent="0.2"/>
    <row r="9490" ht="12.75" customHeight="1" x14ac:dyDescent="0.2"/>
    <row r="9491" ht="12.75" customHeight="1" x14ac:dyDescent="0.2"/>
    <row r="9492" ht="12.75" customHeight="1" x14ac:dyDescent="0.2"/>
    <row r="9493" ht="12.75" customHeight="1" x14ac:dyDescent="0.2"/>
    <row r="9494" ht="12.75" customHeight="1" x14ac:dyDescent="0.2"/>
    <row r="9495" ht="12.75" customHeight="1" x14ac:dyDescent="0.2"/>
    <row r="9496" ht="12.75" customHeight="1" x14ac:dyDescent="0.2"/>
    <row r="9497" ht="12.75" customHeight="1" x14ac:dyDescent="0.2"/>
    <row r="9498" ht="12.75" customHeight="1" x14ac:dyDescent="0.2"/>
    <row r="9499" ht="12.75" customHeight="1" x14ac:dyDescent="0.2"/>
    <row r="9500" ht="12.75" customHeight="1" x14ac:dyDescent="0.2"/>
    <row r="9501" ht="12.75" customHeight="1" x14ac:dyDescent="0.2"/>
    <row r="9502" ht="12.75" customHeight="1" x14ac:dyDescent="0.2"/>
    <row r="9503" ht="12.75" customHeight="1" x14ac:dyDescent="0.2"/>
    <row r="9504" ht="12.75" customHeight="1" x14ac:dyDescent="0.2"/>
    <row r="9505" ht="12.75" customHeight="1" x14ac:dyDescent="0.2"/>
    <row r="9506" ht="12.75" customHeight="1" x14ac:dyDescent="0.2"/>
    <row r="9507" ht="12.75" customHeight="1" x14ac:dyDescent="0.2"/>
    <row r="9508" ht="12.75" customHeight="1" x14ac:dyDescent="0.2"/>
    <row r="9509" ht="12.75" customHeight="1" x14ac:dyDescent="0.2"/>
    <row r="9510" ht="12.75" customHeight="1" x14ac:dyDescent="0.2"/>
    <row r="9511" ht="12.75" customHeight="1" x14ac:dyDescent="0.2"/>
    <row r="9512" ht="12.75" customHeight="1" x14ac:dyDescent="0.2"/>
    <row r="9513" ht="12.75" customHeight="1" x14ac:dyDescent="0.2"/>
    <row r="9514" ht="12.75" customHeight="1" x14ac:dyDescent="0.2"/>
    <row r="9515" ht="12.75" customHeight="1" x14ac:dyDescent="0.2"/>
    <row r="9516" ht="12.75" customHeight="1" x14ac:dyDescent="0.2"/>
    <row r="9517" ht="12.75" customHeight="1" x14ac:dyDescent="0.2"/>
    <row r="9518" ht="12.75" customHeight="1" x14ac:dyDescent="0.2"/>
    <row r="9519" ht="12.75" customHeight="1" x14ac:dyDescent="0.2"/>
    <row r="9520" ht="12.75" customHeight="1" x14ac:dyDescent="0.2"/>
    <row r="9521" ht="12.75" customHeight="1" x14ac:dyDescent="0.2"/>
    <row r="9522" ht="12.75" customHeight="1" x14ac:dyDescent="0.2"/>
    <row r="9523" ht="12.75" customHeight="1" x14ac:dyDescent="0.2"/>
    <row r="9524" ht="12.75" customHeight="1" x14ac:dyDescent="0.2"/>
    <row r="9525" ht="12.75" customHeight="1" x14ac:dyDescent="0.2"/>
    <row r="9526" ht="12.75" customHeight="1" x14ac:dyDescent="0.2"/>
    <row r="9527" ht="12.75" customHeight="1" x14ac:dyDescent="0.2"/>
    <row r="9528" ht="12.75" customHeight="1" x14ac:dyDescent="0.2"/>
    <row r="9529" ht="12.75" customHeight="1" x14ac:dyDescent="0.2"/>
    <row r="9530" ht="12.75" customHeight="1" x14ac:dyDescent="0.2"/>
    <row r="9531" ht="12.75" customHeight="1" x14ac:dyDescent="0.2"/>
    <row r="9532" ht="12.75" customHeight="1" x14ac:dyDescent="0.2"/>
    <row r="9533" ht="12.75" customHeight="1" x14ac:dyDescent="0.2"/>
    <row r="9534" ht="12.75" customHeight="1" x14ac:dyDescent="0.2"/>
    <row r="9535" ht="12.75" customHeight="1" x14ac:dyDescent="0.2"/>
    <row r="9536" ht="12.75" customHeight="1" x14ac:dyDescent="0.2"/>
    <row r="9537" ht="12.75" customHeight="1" x14ac:dyDescent="0.2"/>
    <row r="9538" ht="12.75" customHeight="1" x14ac:dyDescent="0.2"/>
    <row r="9539" ht="12.75" customHeight="1" x14ac:dyDescent="0.2"/>
    <row r="9540" ht="12.75" customHeight="1" x14ac:dyDescent="0.2"/>
    <row r="9541" ht="12.75" customHeight="1" x14ac:dyDescent="0.2"/>
    <row r="9542" ht="12.75" customHeight="1" x14ac:dyDescent="0.2"/>
    <row r="9543" ht="12.75" customHeight="1" x14ac:dyDescent="0.2"/>
    <row r="9544" ht="12.75" customHeight="1" x14ac:dyDescent="0.2"/>
    <row r="9545" ht="12.75" customHeight="1" x14ac:dyDescent="0.2"/>
    <row r="9546" ht="12.75" customHeight="1" x14ac:dyDescent="0.2"/>
    <row r="9547" ht="12.75" customHeight="1" x14ac:dyDescent="0.2"/>
    <row r="9548" ht="12.75" customHeight="1" x14ac:dyDescent="0.2"/>
    <row r="9549" ht="12.75" customHeight="1" x14ac:dyDescent="0.2"/>
    <row r="9550" ht="12.75" customHeight="1" x14ac:dyDescent="0.2"/>
    <row r="9551" ht="12.75" customHeight="1" x14ac:dyDescent="0.2"/>
    <row r="9552" ht="12.75" customHeight="1" x14ac:dyDescent="0.2"/>
    <row r="9553" ht="12.75" customHeight="1" x14ac:dyDescent="0.2"/>
    <row r="9554" ht="12.75" customHeight="1" x14ac:dyDescent="0.2"/>
    <row r="9555" ht="12.75" customHeight="1" x14ac:dyDescent="0.2"/>
    <row r="9556" ht="12.75" customHeight="1" x14ac:dyDescent="0.2"/>
    <row r="9557" ht="12.75" customHeight="1" x14ac:dyDescent="0.2"/>
    <row r="9558" ht="12.75" customHeight="1" x14ac:dyDescent="0.2"/>
    <row r="9559" ht="12.75" customHeight="1" x14ac:dyDescent="0.2"/>
    <row r="9560" ht="12.75" customHeight="1" x14ac:dyDescent="0.2"/>
    <row r="9561" ht="12.75" customHeight="1" x14ac:dyDescent="0.2"/>
    <row r="9562" ht="12.75" customHeight="1" x14ac:dyDescent="0.2"/>
    <row r="9563" ht="12.75" customHeight="1" x14ac:dyDescent="0.2"/>
    <row r="9564" ht="12.75" customHeight="1" x14ac:dyDescent="0.2"/>
    <row r="9565" ht="12.75" customHeight="1" x14ac:dyDescent="0.2"/>
    <row r="9566" ht="12.75" customHeight="1" x14ac:dyDescent="0.2"/>
    <row r="9567" ht="12.75" customHeight="1" x14ac:dyDescent="0.2"/>
    <row r="9568" ht="12.75" customHeight="1" x14ac:dyDescent="0.2"/>
    <row r="9569" ht="12.75" customHeight="1" x14ac:dyDescent="0.2"/>
    <row r="9570" ht="12.75" customHeight="1" x14ac:dyDescent="0.2"/>
    <row r="9571" ht="12.75" customHeight="1" x14ac:dyDescent="0.2"/>
    <row r="9572" ht="12.75" customHeight="1" x14ac:dyDescent="0.2"/>
    <row r="9573" ht="12.75" customHeight="1" x14ac:dyDescent="0.2"/>
    <row r="9574" ht="12.75" customHeight="1" x14ac:dyDescent="0.2"/>
    <row r="9575" ht="12.75" customHeight="1" x14ac:dyDescent="0.2"/>
    <row r="9576" ht="12.75" customHeight="1" x14ac:dyDescent="0.2"/>
    <row r="9577" ht="12.75" customHeight="1" x14ac:dyDescent="0.2"/>
    <row r="9578" ht="12.75" customHeight="1" x14ac:dyDescent="0.2"/>
    <row r="9579" ht="12.75" customHeight="1" x14ac:dyDescent="0.2"/>
    <row r="9580" ht="12.75" customHeight="1" x14ac:dyDescent="0.2"/>
    <row r="9581" ht="12.75" customHeight="1" x14ac:dyDescent="0.2"/>
    <row r="9582" ht="12.75" customHeight="1" x14ac:dyDescent="0.2"/>
    <row r="9583" ht="12.75" customHeight="1" x14ac:dyDescent="0.2"/>
    <row r="9584" ht="12.75" customHeight="1" x14ac:dyDescent="0.2"/>
    <row r="9585" ht="12.75" customHeight="1" x14ac:dyDescent="0.2"/>
    <row r="9586" ht="12.75" customHeight="1" x14ac:dyDescent="0.2"/>
    <row r="9587" ht="12.75" customHeight="1" x14ac:dyDescent="0.2"/>
    <row r="9588" ht="12.75" customHeight="1" x14ac:dyDescent="0.2"/>
    <row r="9589" ht="12.75" customHeight="1" x14ac:dyDescent="0.2"/>
    <row r="9590" ht="12.75" customHeight="1" x14ac:dyDescent="0.2"/>
    <row r="9591" ht="12.75" customHeight="1" x14ac:dyDescent="0.2"/>
    <row r="9592" ht="12.75" customHeight="1" x14ac:dyDescent="0.2"/>
    <row r="9593" ht="12.75" customHeight="1" x14ac:dyDescent="0.2"/>
    <row r="9594" ht="12.75" customHeight="1" x14ac:dyDescent="0.2"/>
    <row r="9595" ht="12.75" customHeight="1" x14ac:dyDescent="0.2"/>
    <row r="9596" ht="12.75" customHeight="1" x14ac:dyDescent="0.2"/>
    <row r="9597" ht="12.75" customHeight="1" x14ac:dyDescent="0.2"/>
    <row r="9598" ht="12.75" customHeight="1" x14ac:dyDescent="0.2"/>
    <row r="9599" ht="12.75" customHeight="1" x14ac:dyDescent="0.2"/>
    <row r="9600" ht="12.75" customHeight="1" x14ac:dyDescent="0.2"/>
    <row r="9601" ht="12.75" customHeight="1" x14ac:dyDescent="0.2"/>
    <row r="9602" ht="12.75" customHeight="1" x14ac:dyDescent="0.2"/>
    <row r="9603" ht="12.75" customHeight="1" x14ac:dyDescent="0.2"/>
    <row r="9604" ht="12.75" customHeight="1" x14ac:dyDescent="0.2"/>
    <row r="9605" ht="12.75" customHeight="1" x14ac:dyDescent="0.2"/>
    <row r="9606" ht="12.75" customHeight="1" x14ac:dyDescent="0.2"/>
    <row r="9607" ht="12.75" customHeight="1" x14ac:dyDescent="0.2"/>
    <row r="9608" ht="12.75" customHeight="1" x14ac:dyDescent="0.2"/>
    <row r="9609" ht="12.75" customHeight="1" x14ac:dyDescent="0.2"/>
    <row r="9610" ht="12.75" customHeight="1" x14ac:dyDescent="0.2"/>
    <row r="9611" ht="12.75" customHeight="1" x14ac:dyDescent="0.2"/>
    <row r="9612" ht="12.75" customHeight="1" x14ac:dyDescent="0.2"/>
    <row r="9613" ht="12.75" customHeight="1" x14ac:dyDescent="0.2"/>
    <row r="9614" ht="12.75" customHeight="1" x14ac:dyDescent="0.2"/>
    <row r="9615" ht="12.75" customHeight="1" x14ac:dyDescent="0.2"/>
    <row r="9616" ht="12.75" customHeight="1" x14ac:dyDescent="0.2"/>
    <row r="9617" ht="12.75" customHeight="1" x14ac:dyDescent="0.2"/>
    <row r="9618" ht="12.75" customHeight="1" x14ac:dyDescent="0.2"/>
    <row r="9619" ht="12.75" customHeight="1" x14ac:dyDescent="0.2"/>
    <row r="9620" ht="12.75" customHeight="1" x14ac:dyDescent="0.2"/>
    <row r="9621" ht="12.75" customHeight="1" x14ac:dyDescent="0.2"/>
    <row r="9622" ht="12.75" customHeight="1" x14ac:dyDescent="0.2"/>
    <row r="9623" ht="12.75" customHeight="1" x14ac:dyDescent="0.2"/>
    <row r="9624" ht="12.75" customHeight="1" x14ac:dyDescent="0.2"/>
    <row r="9625" ht="12.75" customHeight="1" x14ac:dyDescent="0.2"/>
    <row r="9626" ht="12.75" customHeight="1" x14ac:dyDescent="0.2"/>
    <row r="9627" ht="12.75" customHeight="1" x14ac:dyDescent="0.2"/>
    <row r="9628" ht="12.75" customHeight="1" x14ac:dyDescent="0.2"/>
    <row r="9629" ht="12.75" customHeight="1" x14ac:dyDescent="0.2"/>
    <row r="9630" ht="12.75" customHeight="1" x14ac:dyDescent="0.2"/>
    <row r="9631" ht="12.75" customHeight="1" x14ac:dyDescent="0.2"/>
    <row r="9632" ht="12.75" customHeight="1" x14ac:dyDescent="0.2"/>
    <row r="9633" ht="12.75" customHeight="1" x14ac:dyDescent="0.2"/>
    <row r="9634" ht="12.75" customHeight="1" x14ac:dyDescent="0.2"/>
    <row r="9635" ht="12.75" customHeight="1" x14ac:dyDescent="0.2"/>
    <row r="9636" ht="12.75" customHeight="1" x14ac:dyDescent="0.2"/>
    <row r="9637" ht="12.75" customHeight="1" x14ac:dyDescent="0.2"/>
    <row r="9638" ht="12.75" customHeight="1" x14ac:dyDescent="0.2"/>
    <row r="9639" ht="12.75" customHeight="1" x14ac:dyDescent="0.2"/>
    <row r="9640" ht="12.75" customHeight="1" x14ac:dyDescent="0.2"/>
    <row r="9641" ht="12.75" customHeight="1" x14ac:dyDescent="0.2"/>
    <row r="9642" ht="12.75" customHeight="1" x14ac:dyDescent="0.2"/>
    <row r="9643" ht="12.75" customHeight="1" x14ac:dyDescent="0.2"/>
    <row r="9644" ht="12.75" customHeight="1" x14ac:dyDescent="0.2"/>
    <row r="9645" ht="12.75" customHeight="1" x14ac:dyDescent="0.2"/>
    <row r="9646" ht="12.75" customHeight="1" x14ac:dyDescent="0.2"/>
    <row r="9647" ht="12.75" customHeight="1" x14ac:dyDescent="0.2"/>
    <row r="9648" ht="12.75" customHeight="1" x14ac:dyDescent="0.2"/>
    <row r="9649" ht="12.75" customHeight="1" x14ac:dyDescent="0.2"/>
    <row r="9650" ht="12.75" customHeight="1" x14ac:dyDescent="0.2"/>
    <row r="9651" ht="12.75" customHeight="1" x14ac:dyDescent="0.2"/>
    <row r="9652" ht="12.75" customHeight="1" x14ac:dyDescent="0.2"/>
    <row r="9653" ht="12.75" customHeight="1" x14ac:dyDescent="0.2"/>
    <row r="9654" ht="12.75" customHeight="1" x14ac:dyDescent="0.2"/>
    <row r="9655" ht="12.75" customHeight="1" x14ac:dyDescent="0.2"/>
    <row r="9656" ht="12.75" customHeight="1" x14ac:dyDescent="0.2"/>
    <row r="9657" ht="12.75" customHeight="1" x14ac:dyDescent="0.2"/>
    <row r="9658" ht="12.75" customHeight="1" x14ac:dyDescent="0.2"/>
    <row r="9659" ht="12.75" customHeight="1" x14ac:dyDescent="0.2"/>
    <row r="9660" ht="12.75" customHeight="1" x14ac:dyDescent="0.2"/>
    <row r="9661" ht="12.75" customHeight="1" x14ac:dyDescent="0.2"/>
    <row r="9662" ht="12.75" customHeight="1" x14ac:dyDescent="0.2"/>
    <row r="9663" ht="12.75" customHeight="1" x14ac:dyDescent="0.2"/>
    <row r="9664" ht="12.75" customHeight="1" x14ac:dyDescent="0.2"/>
    <row r="9665" ht="12.75" customHeight="1" x14ac:dyDescent="0.2"/>
    <row r="9666" ht="12.75" customHeight="1" x14ac:dyDescent="0.2"/>
    <row r="9667" ht="12.75" customHeight="1" x14ac:dyDescent="0.2"/>
    <row r="9668" ht="12.75" customHeight="1" x14ac:dyDescent="0.2"/>
    <row r="9669" ht="12.75" customHeight="1" x14ac:dyDescent="0.2"/>
    <row r="9670" ht="12.75" customHeight="1" x14ac:dyDescent="0.2"/>
    <row r="9671" ht="12.75" customHeight="1" x14ac:dyDescent="0.2"/>
    <row r="9672" ht="12.75" customHeight="1" x14ac:dyDescent="0.2"/>
    <row r="9673" ht="12.75" customHeight="1" x14ac:dyDescent="0.2"/>
    <row r="9674" ht="12.75" customHeight="1" x14ac:dyDescent="0.2"/>
    <row r="9675" ht="12.75" customHeight="1" x14ac:dyDescent="0.2"/>
    <row r="9676" ht="12.75" customHeight="1" x14ac:dyDescent="0.2"/>
    <row r="9677" ht="12.75" customHeight="1" x14ac:dyDescent="0.2"/>
    <row r="9678" ht="12.75" customHeight="1" x14ac:dyDescent="0.2"/>
    <row r="9679" ht="12.75" customHeight="1" x14ac:dyDescent="0.2"/>
    <row r="9680" ht="12.75" customHeight="1" x14ac:dyDescent="0.2"/>
    <row r="9681" ht="12.75" customHeight="1" x14ac:dyDescent="0.2"/>
    <row r="9682" ht="12.75" customHeight="1" x14ac:dyDescent="0.2"/>
    <row r="9683" ht="12.75" customHeight="1" x14ac:dyDescent="0.2"/>
    <row r="9684" ht="12.75" customHeight="1" x14ac:dyDescent="0.2"/>
    <row r="9685" ht="12.75" customHeight="1" x14ac:dyDescent="0.2"/>
    <row r="9686" ht="12.75" customHeight="1" x14ac:dyDescent="0.2"/>
    <row r="9687" ht="12.75" customHeight="1" x14ac:dyDescent="0.2"/>
    <row r="9688" ht="12.75" customHeight="1" x14ac:dyDescent="0.2"/>
    <row r="9689" ht="12.75" customHeight="1" x14ac:dyDescent="0.2"/>
    <row r="9690" ht="12.75" customHeight="1" x14ac:dyDescent="0.2"/>
    <row r="9691" ht="12.75" customHeight="1" x14ac:dyDescent="0.2"/>
    <row r="9692" ht="12.75" customHeight="1" x14ac:dyDescent="0.2"/>
    <row r="9693" ht="12.75" customHeight="1" x14ac:dyDescent="0.2"/>
    <row r="9694" ht="12.75" customHeight="1" x14ac:dyDescent="0.2"/>
    <row r="9695" ht="12.75" customHeight="1" x14ac:dyDescent="0.2"/>
    <row r="9696" ht="12.75" customHeight="1" x14ac:dyDescent="0.2"/>
    <row r="9697" ht="12.75" customHeight="1" x14ac:dyDescent="0.2"/>
    <row r="9698" ht="12.75" customHeight="1" x14ac:dyDescent="0.2"/>
    <row r="9699" ht="12.75" customHeight="1" x14ac:dyDescent="0.2"/>
    <row r="9700" ht="12.75" customHeight="1" x14ac:dyDescent="0.2"/>
    <row r="9701" ht="12.75" customHeight="1" x14ac:dyDescent="0.2"/>
    <row r="9702" ht="12.75" customHeight="1" x14ac:dyDescent="0.2"/>
    <row r="9703" ht="12.75" customHeight="1" x14ac:dyDescent="0.2"/>
    <row r="9704" ht="12.75" customHeight="1" x14ac:dyDescent="0.2"/>
    <row r="9705" ht="12.75" customHeight="1" x14ac:dyDescent="0.2"/>
    <row r="9706" ht="12.75" customHeight="1" x14ac:dyDescent="0.2"/>
    <row r="9707" ht="12.75" customHeight="1" x14ac:dyDescent="0.2"/>
    <row r="9708" ht="12.75" customHeight="1" x14ac:dyDescent="0.2"/>
    <row r="9709" ht="12.75" customHeight="1" x14ac:dyDescent="0.2"/>
    <row r="9710" ht="12.75" customHeight="1" x14ac:dyDescent="0.2"/>
    <row r="9711" ht="12.75" customHeight="1" x14ac:dyDescent="0.2"/>
    <row r="9712" ht="12.75" customHeight="1" x14ac:dyDescent="0.2"/>
    <row r="9713" ht="12.75" customHeight="1" x14ac:dyDescent="0.2"/>
    <row r="9714" ht="12.75" customHeight="1" x14ac:dyDescent="0.2"/>
    <row r="9715" ht="12.75" customHeight="1" x14ac:dyDescent="0.2"/>
    <row r="9716" ht="12.75" customHeight="1" x14ac:dyDescent="0.2"/>
    <row r="9717" ht="12.75" customHeight="1" x14ac:dyDescent="0.2"/>
    <row r="9718" ht="12.75" customHeight="1" x14ac:dyDescent="0.2"/>
    <row r="9719" ht="12.75" customHeight="1" x14ac:dyDescent="0.2"/>
    <row r="9720" ht="12.75" customHeight="1" x14ac:dyDescent="0.2"/>
    <row r="9721" ht="12.75" customHeight="1" x14ac:dyDescent="0.2"/>
    <row r="9722" ht="12.75" customHeight="1" x14ac:dyDescent="0.2"/>
    <row r="9723" ht="12.75" customHeight="1" x14ac:dyDescent="0.2"/>
    <row r="9724" ht="12.75" customHeight="1" x14ac:dyDescent="0.2"/>
    <row r="9725" ht="12.75" customHeight="1" x14ac:dyDescent="0.2"/>
    <row r="9726" ht="12.75" customHeight="1" x14ac:dyDescent="0.2"/>
    <row r="9727" ht="12.75" customHeight="1" x14ac:dyDescent="0.2"/>
    <row r="9728" ht="12.75" customHeight="1" x14ac:dyDescent="0.2"/>
    <row r="9729" ht="12.75" customHeight="1" x14ac:dyDescent="0.2"/>
    <row r="9730" ht="12.75" customHeight="1" x14ac:dyDescent="0.2"/>
    <row r="9731" ht="12.75" customHeight="1" x14ac:dyDescent="0.2"/>
    <row r="9732" ht="12.75" customHeight="1" x14ac:dyDescent="0.2"/>
    <row r="9733" ht="12.75" customHeight="1" x14ac:dyDescent="0.2"/>
    <row r="9734" ht="12.75" customHeight="1" x14ac:dyDescent="0.2"/>
    <row r="9735" ht="12.75" customHeight="1" x14ac:dyDescent="0.2"/>
    <row r="9736" ht="12.75" customHeight="1" x14ac:dyDescent="0.2"/>
    <row r="9737" ht="12.75" customHeight="1" x14ac:dyDescent="0.2"/>
    <row r="9738" ht="12.75" customHeight="1" x14ac:dyDescent="0.2"/>
    <row r="9739" ht="12.75" customHeight="1" x14ac:dyDescent="0.2"/>
    <row r="9740" ht="12.75" customHeight="1" x14ac:dyDescent="0.2"/>
    <row r="9741" ht="12.75" customHeight="1" x14ac:dyDescent="0.2"/>
    <row r="9742" ht="12.75" customHeight="1" x14ac:dyDescent="0.2"/>
    <row r="9743" ht="12.75" customHeight="1" x14ac:dyDescent="0.2"/>
    <row r="9744" ht="12.75" customHeight="1" x14ac:dyDescent="0.2"/>
    <row r="9745" ht="12.75" customHeight="1" x14ac:dyDescent="0.2"/>
    <row r="9746" ht="12.75" customHeight="1" x14ac:dyDescent="0.2"/>
    <row r="9747" ht="12.75" customHeight="1" x14ac:dyDescent="0.2"/>
    <row r="9748" ht="12.75" customHeight="1" x14ac:dyDescent="0.2"/>
    <row r="9749" ht="12.75" customHeight="1" x14ac:dyDescent="0.2"/>
    <row r="9750" ht="12.75" customHeight="1" x14ac:dyDescent="0.2"/>
    <row r="9751" ht="12.75" customHeight="1" x14ac:dyDescent="0.2"/>
    <row r="9752" ht="12.75" customHeight="1" x14ac:dyDescent="0.2"/>
    <row r="9753" ht="12.75" customHeight="1" x14ac:dyDescent="0.2"/>
    <row r="9754" ht="12.75" customHeight="1" x14ac:dyDescent="0.2"/>
    <row r="9755" ht="12.75" customHeight="1" x14ac:dyDescent="0.2"/>
    <row r="9756" ht="12.75" customHeight="1" x14ac:dyDescent="0.2"/>
    <row r="9757" ht="12.75" customHeight="1" x14ac:dyDescent="0.2"/>
    <row r="9758" ht="12.75" customHeight="1" x14ac:dyDescent="0.2"/>
    <row r="9759" ht="12.75" customHeight="1" x14ac:dyDescent="0.2"/>
    <row r="9760" ht="12.75" customHeight="1" x14ac:dyDescent="0.2"/>
    <row r="9761" ht="12.75" customHeight="1" x14ac:dyDescent="0.2"/>
    <row r="9762" ht="12.75" customHeight="1" x14ac:dyDescent="0.2"/>
    <row r="9763" ht="12.75" customHeight="1" x14ac:dyDescent="0.2"/>
    <row r="9764" ht="12.75" customHeight="1" x14ac:dyDescent="0.2"/>
    <row r="9765" ht="12.75" customHeight="1" x14ac:dyDescent="0.2"/>
    <row r="9766" ht="12.75" customHeight="1" x14ac:dyDescent="0.2"/>
    <row r="9767" ht="12.75" customHeight="1" x14ac:dyDescent="0.2"/>
    <row r="9768" ht="12.75" customHeight="1" x14ac:dyDescent="0.2"/>
    <row r="9769" ht="12.75" customHeight="1" x14ac:dyDescent="0.2"/>
    <row r="9770" ht="12.75" customHeight="1" x14ac:dyDescent="0.2"/>
    <row r="9771" ht="12.75" customHeight="1" x14ac:dyDescent="0.2"/>
    <row r="9772" ht="12.75" customHeight="1" x14ac:dyDescent="0.2"/>
    <row r="9773" ht="12.75" customHeight="1" x14ac:dyDescent="0.2"/>
    <row r="9774" ht="12.75" customHeight="1" x14ac:dyDescent="0.2"/>
    <row r="9775" ht="12.75" customHeight="1" x14ac:dyDescent="0.2"/>
    <row r="9776" ht="12.75" customHeight="1" x14ac:dyDescent="0.2"/>
    <row r="9777" ht="12.75" customHeight="1" x14ac:dyDescent="0.2"/>
    <row r="9778" ht="12.75" customHeight="1" x14ac:dyDescent="0.2"/>
    <row r="9779" ht="12.75" customHeight="1" x14ac:dyDescent="0.2"/>
    <row r="9780" ht="12.75" customHeight="1" x14ac:dyDescent="0.2"/>
    <row r="9781" ht="12.75" customHeight="1" x14ac:dyDescent="0.2"/>
    <row r="9782" ht="12.75" customHeight="1" x14ac:dyDescent="0.2"/>
    <row r="9783" ht="12.75" customHeight="1" x14ac:dyDescent="0.2"/>
    <row r="9784" ht="12.75" customHeight="1" x14ac:dyDescent="0.2"/>
    <row r="9785" ht="12.75" customHeight="1" x14ac:dyDescent="0.2"/>
    <row r="9786" ht="12.75" customHeight="1" x14ac:dyDescent="0.2"/>
    <row r="9787" ht="12.75" customHeight="1" x14ac:dyDescent="0.2"/>
    <row r="9788" ht="12.75" customHeight="1" x14ac:dyDescent="0.2"/>
    <row r="9789" ht="12.75" customHeight="1" x14ac:dyDescent="0.2"/>
    <row r="9790" ht="12.75" customHeight="1" x14ac:dyDescent="0.2"/>
    <row r="9791" ht="12.75" customHeight="1" x14ac:dyDescent="0.2"/>
    <row r="9792" ht="12.75" customHeight="1" x14ac:dyDescent="0.2"/>
    <row r="9793" ht="12.75" customHeight="1" x14ac:dyDescent="0.2"/>
    <row r="9794" ht="12.75" customHeight="1" x14ac:dyDescent="0.2"/>
    <row r="9795" ht="12.75" customHeight="1" x14ac:dyDescent="0.2"/>
    <row r="9796" ht="12.75" customHeight="1" x14ac:dyDescent="0.2"/>
    <row r="9797" ht="12.75" customHeight="1" x14ac:dyDescent="0.2"/>
    <row r="9798" ht="12.75" customHeight="1" x14ac:dyDescent="0.2"/>
    <row r="9799" ht="12.75" customHeight="1" x14ac:dyDescent="0.2"/>
    <row r="9800" ht="12.75" customHeight="1" x14ac:dyDescent="0.2"/>
    <row r="9801" ht="12.75" customHeight="1" x14ac:dyDescent="0.2"/>
    <row r="9802" ht="12.75" customHeight="1" x14ac:dyDescent="0.2"/>
    <row r="9803" ht="12.75" customHeight="1" x14ac:dyDescent="0.2"/>
    <row r="9804" ht="12.75" customHeight="1" x14ac:dyDescent="0.2"/>
    <row r="9805" ht="12.75" customHeight="1" x14ac:dyDescent="0.2"/>
    <row r="9806" ht="12.75" customHeight="1" x14ac:dyDescent="0.2"/>
    <row r="9807" ht="12.75" customHeight="1" x14ac:dyDescent="0.2"/>
    <row r="9808" ht="12.75" customHeight="1" x14ac:dyDescent="0.2"/>
    <row r="9809" ht="12.75" customHeight="1" x14ac:dyDescent="0.2"/>
    <row r="9810" ht="12.75" customHeight="1" x14ac:dyDescent="0.2"/>
    <row r="9811" ht="12.75" customHeight="1" x14ac:dyDescent="0.2"/>
    <row r="9812" ht="12.75" customHeight="1" x14ac:dyDescent="0.2"/>
    <row r="9813" ht="12.75" customHeight="1" x14ac:dyDescent="0.2"/>
    <row r="9814" ht="12.75" customHeight="1" x14ac:dyDescent="0.2"/>
    <row r="9815" ht="12.75" customHeight="1" x14ac:dyDescent="0.2"/>
    <row r="9816" ht="12.75" customHeight="1" x14ac:dyDescent="0.2"/>
    <row r="9817" ht="12.75" customHeight="1" x14ac:dyDescent="0.2"/>
    <row r="9818" ht="12.75" customHeight="1" x14ac:dyDescent="0.2"/>
    <row r="9819" ht="12.75" customHeight="1" x14ac:dyDescent="0.2"/>
    <row r="9820" ht="12.75" customHeight="1" x14ac:dyDescent="0.2"/>
    <row r="9821" ht="12.75" customHeight="1" x14ac:dyDescent="0.2"/>
    <row r="9822" ht="12.75" customHeight="1" x14ac:dyDescent="0.2"/>
    <row r="9823" ht="12.75" customHeight="1" x14ac:dyDescent="0.2"/>
    <row r="9824" ht="12.75" customHeight="1" x14ac:dyDescent="0.2"/>
    <row r="9825" ht="12.75" customHeight="1" x14ac:dyDescent="0.2"/>
    <row r="9826" ht="12.75" customHeight="1" x14ac:dyDescent="0.2"/>
    <row r="9827" ht="12.75" customHeight="1" x14ac:dyDescent="0.2"/>
    <row r="9828" ht="12.75" customHeight="1" x14ac:dyDescent="0.2"/>
    <row r="9829" ht="12.75" customHeight="1" x14ac:dyDescent="0.2"/>
    <row r="9830" ht="12.75" customHeight="1" x14ac:dyDescent="0.2"/>
    <row r="9831" ht="12.75" customHeight="1" x14ac:dyDescent="0.2"/>
    <row r="9832" ht="12.75" customHeight="1" x14ac:dyDescent="0.2"/>
    <row r="9833" ht="12.75" customHeight="1" x14ac:dyDescent="0.2"/>
    <row r="9834" ht="12.75" customHeight="1" x14ac:dyDescent="0.2"/>
    <row r="9835" ht="12.75" customHeight="1" x14ac:dyDescent="0.2"/>
    <row r="9836" ht="12.75" customHeight="1" x14ac:dyDescent="0.2"/>
    <row r="9837" ht="12.75" customHeight="1" x14ac:dyDescent="0.2"/>
    <row r="9838" ht="12.75" customHeight="1" x14ac:dyDescent="0.2"/>
    <row r="9839" ht="12.75" customHeight="1" x14ac:dyDescent="0.2"/>
    <row r="9840" ht="12.75" customHeight="1" x14ac:dyDescent="0.2"/>
    <row r="9841" ht="12.75" customHeight="1" x14ac:dyDescent="0.2"/>
    <row r="9842" ht="12.75" customHeight="1" x14ac:dyDescent="0.2"/>
    <row r="9843" ht="12.75" customHeight="1" x14ac:dyDescent="0.2"/>
    <row r="9844" ht="12.75" customHeight="1" x14ac:dyDescent="0.2"/>
    <row r="9845" ht="12.75" customHeight="1" x14ac:dyDescent="0.2"/>
    <row r="9846" ht="12.75" customHeight="1" x14ac:dyDescent="0.2"/>
    <row r="9847" ht="12.75" customHeight="1" x14ac:dyDescent="0.2"/>
    <row r="9848" ht="12.75" customHeight="1" x14ac:dyDescent="0.2"/>
    <row r="9849" ht="12.75" customHeight="1" x14ac:dyDescent="0.2"/>
    <row r="9850" ht="12.75" customHeight="1" x14ac:dyDescent="0.2"/>
    <row r="9851" ht="12.75" customHeight="1" x14ac:dyDescent="0.2"/>
    <row r="9852" ht="12.75" customHeight="1" x14ac:dyDescent="0.2"/>
    <row r="9853" ht="12.75" customHeight="1" x14ac:dyDescent="0.2"/>
    <row r="9854" ht="12.75" customHeight="1" x14ac:dyDescent="0.2"/>
    <row r="9855" ht="12.75" customHeight="1" x14ac:dyDescent="0.2"/>
    <row r="9856" ht="12.75" customHeight="1" x14ac:dyDescent="0.2"/>
    <row r="9857" ht="12.75" customHeight="1" x14ac:dyDescent="0.2"/>
    <row r="9858" ht="12.75" customHeight="1" x14ac:dyDescent="0.2"/>
    <row r="9859" ht="12.75" customHeight="1" x14ac:dyDescent="0.2"/>
    <row r="9860" ht="12.75" customHeight="1" x14ac:dyDescent="0.2"/>
    <row r="9861" ht="12.75" customHeight="1" x14ac:dyDescent="0.2"/>
    <row r="9862" ht="12.75" customHeight="1" x14ac:dyDescent="0.2"/>
    <row r="9863" ht="12.75" customHeight="1" x14ac:dyDescent="0.2"/>
    <row r="9864" ht="12.75" customHeight="1" x14ac:dyDescent="0.2"/>
    <row r="9865" ht="12.75" customHeight="1" x14ac:dyDescent="0.2"/>
    <row r="9866" ht="12.75" customHeight="1" x14ac:dyDescent="0.2"/>
    <row r="9867" ht="12.75" customHeight="1" x14ac:dyDescent="0.2"/>
    <row r="9868" ht="12.75" customHeight="1" x14ac:dyDescent="0.2"/>
    <row r="9869" ht="12.75" customHeight="1" x14ac:dyDescent="0.2"/>
    <row r="9870" ht="12.75" customHeight="1" x14ac:dyDescent="0.2"/>
    <row r="9871" ht="12.75" customHeight="1" x14ac:dyDescent="0.2"/>
    <row r="9872" ht="12.75" customHeight="1" x14ac:dyDescent="0.2"/>
    <row r="9873" ht="12.75" customHeight="1" x14ac:dyDescent="0.2"/>
    <row r="9874" ht="12.75" customHeight="1" x14ac:dyDescent="0.2"/>
    <row r="9875" ht="12.75" customHeight="1" x14ac:dyDescent="0.2"/>
    <row r="9876" ht="12.75" customHeight="1" x14ac:dyDescent="0.2"/>
    <row r="9877" ht="12.75" customHeight="1" x14ac:dyDescent="0.2"/>
    <row r="9878" ht="12.75" customHeight="1" x14ac:dyDescent="0.2"/>
    <row r="9879" ht="12.75" customHeight="1" x14ac:dyDescent="0.2"/>
    <row r="9880" ht="12.75" customHeight="1" x14ac:dyDescent="0.2"/>
    <row r="9881" ht="12.75" customHeight="1" x14ac:dyDescent="0.2"/>
    <row r="9882" ht="12.75" customHeight="1" x14ac:dyDescent="0.2"/>
    <row r="9883" ht="12.75" customHeight="1" x14ac:dyDescent="0.2"/>
    <row r="9884" ht="12.75" customHeight="1" x14ac:dyDescent="0.2"/>
    <row r="9885" ht="12.75" customHeight="1" x14ac:dyDescent="0.2"/>
    <row r="9886" ht="12.75" customHeight="1" x14ac:dyDescent="0.2"/>
    <row r="9887" ht="12.75" customHeight="1" x14ac:dyDescent="0.2"/>
    <row r="9888" ht="12.75" customHeight="1" x14ac:dyDescent="0.2"/>
    <row r="9889" ht="12.75" customHeight="1" x14ac:dyDescent="0.2"/>
    <row r="9890" ht="12.75" customHeight="1" x14ac:dyDescent="0.2"/>
    <row r="9891" ht="12.75" customHeight="1" x14ac:dyDescent="0.2"/>
    <row r="9892" ht="12.75" customHeight="1" x14ac:dyDescent="0.2"/>
    <row r="9893" ht="12.75" customHeight="1" x14ac:dyDescent="0.2"/>
    <row r="9894" ht="12.75" customHeight="1" x14ac:dyDescent="0.2"/>
    <row r="9895" ht="12.75" customHeight="1" x14ac:dyDescent="0.2"/>
    <row r="9896" ht="12.75" customHeight="1" x14ac:dyDescent="0.2"/>
    <row r="9897" ht="12.75" customHeight="1" x14ac:dyDescent="0.2"/>
    <row r="9898" ht="12.75" customHeight="1" x14ac:dyDescent="0.2"/>
    <row r="9899" ht="12.75" customHeight="1" x14ac:dyDescent="0.2"/>
    <row r="9900" ht="12.75" customHeight="1" x14ac:dyDescent="0.2"/>
    <row r="9901" ht="12.75" customHeight="1" x14ac:dyDescent="0.2"/>
    <row r="9902" ht="12.75" customHeight="1" x14ac:dyDescent="0.2"/>
    <row r="9903" ht="12.75" customHeight="1" x14ac:dyDescent="0.2"/>
    <row r="9904" ht="12.75" customHeight="1" x14ac:dyDescent="0.2"/>
    <row r="9905" ht="12.75" customHeight="1" x14ac:dyDescent="0.2"/>
    <row r="9906" ht="12.75" customHeight="1" x14ac:dyDescent="0.2"/>
    <row r="9907" ht="12.75" customHeight="1" x14ac:dyDescent="0.2"/>
    <row r="9908" ht="12.75" customHeight="1" x14ac:dyDescent="0.2"/>
    <row r="9909" ht="12.75" customHeight="1" x14ac:dyDescent="0.2"/>
    <row r="9910" ht="12.75" customHeight="1" x14ac:dyDescent="0.2"/>
    <row r="9911" ht="12.75" customHeight="1" x14ac:dyDescent="0.2"/>
    <row r="9912" ht="12.75" customHeight="1" x14ac:dyDescent="0.2"/>
    <row r="9913" ht="12.75" customHeight="1" x14ac:dyDescent="0.2"/>
    <row r="9914" ht="12.75" customHeight="1" x14ac:dyDescent="0.2"/>
    <row r="9915" ht="12.75" customHeight="1" x14ac:dyDescent="0.2"/>
    <row r="9916" ht="12.75" customHeight="1" x14ac:dyDescent="0.2"/>
    <row r="9917" ht="12.75" customHeight="1" x14ac:dyDescent="0.2"/>
    <row r="9918" ht="12.75" customHeight="1" x14ac:dyDescent="0.2"/>
    <row r="9919" ht="12.75" customHeight="1" x14ac:dyDescent="0.2"/>
    <row r="9920" ht="12.75" customHeight="1" x14ac:dyDescent="0.2"/>
    <row r="9921" ht="12.75" customHeight="1" x14ac:dyDescent="0.2"/>
    <row r="9922" ht="12.75" customHeight="1" x14ac:dyDescent="0.2"/>
    <row r="9923" ht="12.75" customHeight="1" x14ac:dyDescent="0.2"/>
    <row r="9924" ht="12.75" customHeight="1" x14ac:dyDescent="0.2"/>
    <row r="9925" ht="12.75" customHeight="1" x14ac:dyDescent="0.2"/>
    <row r="9926" ht="12.75" customHeight="1" x14ac:dyDescent="0.2"/>
    <row r="9927" ht="12.75" customHeight="1" x14ac:dyDescent="0.2"/>
    <row r="9928" ht="12.75" customHeight="1" x14ac:dyDescent="0.2"/>
    <row r="9929" ht="12.75" customHeight="1" x14ac:dyDescent="0.2"/>
    <row r="9930" ht="12.75" customHeight="1" x14ac:dyDescent="0.2"/>
    <row r="9931" ht="12.75" customHeight="1" x14ac:dyDescent="0.2"/>
    <row r="9932" ht="12.75" customHeight="1" x14ac:dyDescent="0.2"/>
    <row r="9933" ht="12.75" customHeight="1" x14ac:dyDescent="0.2"/>
    <row r="9934" ht="12.75" customHeight="1" x14ac:dyDescent="0.2"/>
    <row r="9935" ht="12.75" customHeight="1" x14ac:dyDescent="0.2"/>
    <row r="9936" ht="12.75" customHeight="1" x14ac:dyDescent="0.2"/>
    <row r="9937" ht="12.75" customHeight="1" x14ac:dyDescent="0.2"/>
    <row r="9938" ht="12.75" customHeight="1" x14ac:dyDescent="0.2"/>
    <row r="9939" ht="12.75" customHeight="1" x14ac:dyDescent="0.2"/>
    <row r="9940" ht="12.75" customHeight="1" x14ac:dyDescent="0.2"/>
    <row r="9941" ht="12.75" customHeight="1" x14ac:dyDescent="0.2"/>
    <row r="9942" ht="12.75" customHeight="1" x14ac:dyDescent="0.2"/>
    <row r="9943" ht="12.75" customHeight="1" x14ac:dyDescent="0.2"/>
    <row r="9944" ht="12.75" customHeight="1" x14ac:dyDescent="0.2"/>
    <row r="9945" ht="12.75" customHeight="1" x14ac:dyDescent="0.2"/>
    <row r="9946" ht="12.75" customHeight="1" x14ac:dyDescent="0.2"/>
    <row r="9947" ht="12.75" customHeight="1" x14ac:dyDescent="0.2"/>
    <row r="9948" ht="12.75" customHeight="1" x14ac:dyDescent="0.2"/>
    <row r="9949" ht="12.75" customHeight="1" x14ac:dyDescent="0.2"/>
    <row r="9950" ht="12.75" customHeight="1" x14ac:dyDescent="0.2"/>
    <row r="9951" ht="12.75" customHeight="1" x14ac:dyDescent="0.2"/>
    <row r="9952" ht="12.75" customHeight="1" x14ac:dyDescent="0.2"/>
    <row r="9953" ht="12.75" customHeight="1" x14ac:dyDescent="0.2"/>
    <row r="9954" ht="12.75" customHeight="1" x14ac:dyDescent="0.2"/>
    <row r="9955" ht="12.75" customHeight="1" x14ac:dyDescent="0.2"/>
    <row r="9956" ht="12.75" customHeight="1" x14ac:dyDescent="0.2"/>
    <row r="9957" ht="12.75" customHeight="1" x14ac:dyDescent="0.2"/>
    <row r="9958" ht="12.75" customHeight="1" x14ac:dyDescent="0.2"/>
    <row r="9959" ht="12.75" customHeight="1" x14ac:dyDescent="0.2"/>
    <row r="9960" ht="12.75" customHeight="1" x14ac:dyDescent="0.2"/>
    <row r="9961" ht="12.75" customHeight="1" x14ac:dyDescent="0.2"/>
    <row r="9962" ht="12.75" customHeight="1" x14ac:dyDescent="0.2"/>
    <row r="9963" ht="12.75" customHeight="1" x14ac:dyDescent="0.2"/>
    <row r="9964" ht="12.75" customHeight="1" x14ac:dyDescent="0.2"/>
    <row r="9965" ht="12.75" customHeight="1" x14ac:dyDescent="0.2"/>
    <row r="9966" ht="12.75" customHeight="1" x14ac:dyDescent="0.2"/>
    <row r="9967" ht="12.75" customHeight="1" x14ac:dyDescent="0.2"/>
    <row r="9968" ht="12.75" customHeight="1" x14ac:dyDescent="0.2"/>
    <row r="9969" ht="12.75" customHeight="1" x14ac:dyDescent="0.2"/>
    <row r="9970" ht="12.75" customHeight="1" x14ac:dyDescent="0.2"/>
    <row r="9971" ht="12.75" customHeight="1" x14ac:dyDescent="0.2"/>
    <row r="9972" ht="12.75" customHeight="1" x14ac:dyDescent="0.2"/>
    <row r="9973" ht="12.75" customHeight="1" x14ac:dyDescent="0.2"/>
    <row r="9974" ht="12.75" customHeight="1" x14ac:dyDescent="0.2"/>
    <row r="9975" ht="12.75" customHeight="1" x14ac:dyDescent="0.2"/>
    <row r="9976" ht="12.75" customHeight="1" x14ac:dyDescent="0.2"/>
    <row r="9977" ht="12.75" customHeight="1" x14ac:dyDescent="0.2"/>
    <row r="9978" ht="12.75" customHeight="1" x14ac:dyDescent="0.2"/>
    <row r="9979" ht="12.75" customHeight="1" x14ac:dyDescent="0.2"/>
    <row r="9980" ht="12.75" customHeight="1" x14ac:dyDescent="0.2"/>
    <row r="9981" ht="12.75" customHeight="1" x14ac:dyDescent="0.2"/>
    <row r="9982" ht="12.75" customHeight="1" x14ac:dyDescent="0.2"/>
    <row r="9983" ht="12.75" customHeight="1" x14ac:dyDescent="0.2"/>
    <row r="9984" ht="12.75" customHeight="1" x14ac:dyDescent="0.2"/>
    <row r="9985" ht="12.75" customHeight="1" x14ac:dyDescent="0.2"/>
    <row r="9986" ht="12.75" customHeight="1" x14ac:dyDescent="0.2"/>
    <row r="9987" ht="12.75" customHeight="1" x14ac:dyDescent="0.2"/>
    <row r="9988" ht="12.75" customHeight="1" x14ac:dyDescent="0.2"/>
    <row r="9989" ht="12.75" customHeight="1" x14ac:dyDescent="0.2"/>
    <row r="9990" ht="12.75" customHeight="1" x14ac:dyDescent="0.2"/>
    <row r="9991" ht="12.75" customHeight="1" x14ac:dyDescent="0.2"/>
    <row r="9992" ht="12.75" customHeight="1" x14ac:dyDescent="0.2"/>
    <row r="9993" ht="12.75" customHeight="1" x14ac:dyDescent="0.2"/>
    <row r="9994" ht="12.75" customHeight="1" x14ac:dyDescent="0.2"/>
    <row r="9995" ht="12.75" customHeight="1" x14ac:dyDescent="0.2"/>
    <row r="9996" ht="12.75" customHeight="1" x14ac:dyDescent="0.2"/>
    <row r="9997" ht="12.75" customHeight="1" x14ac:dyDescent="0.2"/>
    <row r="9998" ht="12.75" customHeight="1" x14ac:dyDescent="0.2"/>
    <row r="9999" ht="12.75" customHeight="1" x14ac:dyDescent="0.2"/>
    <row r="10000" ht="12.75" customHeight="1" x14ac:dyDescent="0.2"/>
    <row r="10001" ht="12.75" customHeight="1" x14ac:dyDescent="0.2"/>
    <row r="10002" ht="12.75" customHeight="1" x14ac:dyDescent="0.2"/>
    <row r="10003" ht="12.75" customHeight="1" x14ac:dyDescent="0.2"/>
    <row r="10004" ht="12.75" customHeight="1" x14ac:dyDescent="0.2"/>
    <row r="10005" ht="12.75" customHeight="1" x14ac:dyDescent="0.2"/>
    <row r="10006" ht="12.75" customHeight="1" x14ac:dyDescent="0.2"/>
    <row r="10007" ht="12.75" customHeight="1" x14ac:dyDescent="0.2"/>
    <row r="10008" ht="12.75" customHeight="1" x14ac:dyDescent="0.2"/>
    <row r="10009" ht="12.75" customHeight="1" x14ac:dyDescent="0.2"/>
    <row r="10010" ht="12.75" customHeight="1" x14ac:dyDescent="0.2"/>
    <row r="10011" ht="12.75" customHeight="1" x14ac:dyDescent="0.2"/>
    <row r="10012" ht="12.75" customHeight="1" x14ac:dyDescent="0.2"/>
    <row r="10013" ht="12.75" customHeight="1" x14ac:dyDescent="0.2"/>
    <row r="10014" ht="12.75" customHeight="1" x14ac:dyDescent="0.2"/>
    <row r="10015" ht="12.75" customHeight="1" x14ac:dyDescent="0.2"/>
    <row r="10016" ht="12.75" customHeight="1" x14ac:dyDescent="0.2"/>
    <row r="10017" ht="12.75" customHeight="1" x14ac:dyDescent="0.2"/>
    <row r="10018" ht="12.75" customHeight="1" x14ac:dyDescent="0.2"/>
    <row r="10019" ht="12.75" customHeight="1" x14ac:dyDescent="0.2"/>
    <row r="10020" ht="12.75" customHeight="1" x14ac:dyDescent="0.2"/>
    <row r="10021" ht="12.75" customHeight="1" x14ac:dyDescent="0.2"/>
    <row r="10022" ht="12.75" customHeight="1" x14ac:dyDescent="0.2"/>
    <row r="10023" ht="12.75" customHeight="1" x14ac:dyDescent="0.2"/>
    <row r="10024" ht="12.75" customHeight="1" x14ac:dyDescent="0.2"/>
    <row r="10025" ht="12.75" customHeight="1" x14ac:dyDescent="0.2"/>
    <row r="10026" ht="12.75" customHeight="1" x14ac:dyDescent="0.2"/>
    <row r="10027" ht="12.75" customHeight="1" x14ac:dyDescent="0.2"/>
    <row r="10028" ht="12.75" customHeight="1" x14ac:dyDescent="0.2"/>
    <row r="10029" ht="12.75" customHeight="1" x14ac:dyDescent="0.2"/>
    <row r="10030" ht="12.75" customHeight="1" x14ac:dyDescent="0.2"/>
    <row r="10031" ht="12.75" customHeight="1" x14ac:dyDescent="0.2"/>
    <row r="10032" ht="12.75" customHeight="1" x14ac:dyDescent="0.2"/>
    <row r="10033" ht="12.75" customHeight="1" x14ac:dyDescent="0.2"/>
    <row r="10034" ht="12.75" customHeight="1" x14ac:dyDescent="0.2"/>
    <row r="10035" ht="12.75" customHeight="1" x14ac:dyDescent="0.2"/>
    <row r="10036" ht="12.75" customHeight="1" x14ac:dyDescent="0.2"/>
    <row r="10037" ht="12.75" customHeight="1" x14ac:dyDescent="0.2"/>
    <row r="10038" ht="12.75" customHeight="1" x14ac:dyDescent="0.2"/>
    <row r="10039" ht="12.75" customHeight="1" x14ac:dyDescent="0.2"/>
    <row r="10040" ht="12.75" customHeight="1" x14ac:dyDescent="0.2"/>
    <row r="10041" ht="12.75" customHeight="1" x14ac:dyDescent="0.2"/>
    <row r="10042" ht="12.75" customHeight="1" x14ac:dyDescent="0.2"/>
    <row r="10043" ht="12.75" customHeight="1" x14ac:dyDescent="0.2"/>
    <row r="10044" ht="12.75" customHeight="1" x14ac:dyDescent="0.2"/>
    <row r="10045" ht="12.75" customHeight="1" x14ac:dyDescent="0.2"/>
    <row r="10046" ht="12.75" customHeight="1" x14ac:dyDescent="0.2"/>
    <row r="10047" ht="12.75" customHeight="1" x14ac:dyDescent="0.2"/>
    <row r="10048" ht="12.75" customHeight="1" x14ac:dyDescent="0.2"/>
    <row r="10049" ht="12.75" customHeight="1" x14ac:dyDescent="0.2"/>
    <row r="10050" ht="12.75" customHeight="1" x14ac:dyDescent="0.2"/>
    <row r="10051" ht="12.75" customHeight="1" x14ac:dyDescent="0.2"/>
    <row r="10052" ht="12.75" customHeight="1" x14ac:dyDescent="0.2"/>
    <row r="10053" ht="12.75" customHeight="1" x14ac:dyDescent="0.2"/>
    <row r="10054" ht="12.75" customHeight="1" x14ac:dyDescent="0.2"/>
    <row r="10055" ht="12.75" customHeight="1" x14ac:dyDescent="0.2"/>
    <row r="10056" ht="12.75" customHeight="1" x14ac:dyDescent="0.2"/>
    <row r="10057" ht="12.75" customHeight="1" x14ac:dyDescent="0.2"/>
    <row r="10058" ht="12.75" customHeight="1" x14ac:dyDescent="0.2"/>
    <row r="10059" ht="12.75" customHeight="1" x14ac:dyDescent="0.2"/>
    <row r="10060" ht="12.75" customHeight="1" x14ac:dyDescent="0.2"/>
    <row r="10061" ht="12.75" customHeight="1" x14ac:dyDescent="0.2"/>
    <row r="10062" ht="12.75" customHeight="1" x14ac:dyDescent="0.2"/>
    <row r="10063" ht="12.75" customHeight="1" x14ac:dyDescent="0.2"/>
    <row r="10064" ht="12.75" customHeight="1" x14ac:dyDescent="0.2"/>
    <row r="10065" ht="12.75" customHeight="1" x14ac:dyDescent="0.2"/>
    <row r="10066" ht="12.75" customHeight="1" x14ac:dyDescent="0.2"/>
    <row r="10067" ht="12.75" customHeight="1" x14ac:dyDescent="0.2"/>
    <row r="10068" ht="12.75" customHeight="1" x14ac:dyDescent="0.2"/>
    <row r="10069" ht="12.75" customHeight="1" x14ac:dyDescent="0.2"/>
    <row r="10070" ht="12.75" customHeight="1" x14ac:dyDescent="0.2"/>
    <row r="10071" ht="12.75" customHeight="1" x14ac:dyDescent="0.2"/>
    <row r="10072" ht="12.75" customHeight="1" x14ac:dyDescent="0.2"/>
    <row r="10073" ht="12.75" customHeight="1" x14ac:dyDescent="0.2"/>
    <row r="10074" ht="12.75" customHeight="1" x14ac:dyDescent="0.2"/>
    <row r="10075" ht="12.75" customHeight="1" x14ac:dyDescent="0.2"/>
    <row r="10076" ht="12.75" customHeight="1" x14ac:dyDescent="0.2"/>
    <row r="10077" ht="12.75" customHeight="1" x14ac:dyDescent="0.2"/>
    <row r="10078" ht="12.75" customHeight="1" x14ac:dyDescent="0.2"/>
    <row r="10079" ht="12.75" customHeight="1" x14ac:dyDescent="0.2"/>
    <row r="10080" ht="12.75" customHeight="1" x14ac:dyDescent="0.2"/>
    <row r="10081" ht="12.75" customHeight="1" x14ac:dyDescent="0.2"/>
    <row r="10082" ht="12.75" customHeight="1" x14ac:dyDescent="0.2"/>
    <row r="10083" ht="12.75" customHeight="1" x14ac:dyDescent="0.2"/>
    <row r="10084" ht="12.75" customHeight="1" x14ac:dyDescent="0.2"/>
    <row r="10085" ht="12.75" customHeight="1" x14ac:dyDescent="0.2"/>
    <row r="10086" ht="12.75" customHeight="1" x14ac:dyDescent="0.2"/>
    <row r="10087" ht="12.75" customHeight="1" x14ac:dyDescent="0.2"/>
    <row r="10088" ht="12.75" customHeight="1" x14ac:dyDescent="0.2"/>
    <row r="10089" ht="12.75" customHeight="1" x14ac:dyDescent="0.2"/>
    <row r="10090" ht="12.75" customHeight="1" x14ac:dyDescent="0.2"/>
    <row r="10091" ht="12.75" customHeight="1" x14ac:dyDescent="0.2"/>
    <row r="10092" ht="12.75" customHeight="1" x14ac:dyDescent="0.2"/>
    <row r="10093" ht="12.75" customHeight="1" x14ac:dyDescent="0.2"/>
    <row r="10094" ht="12.75" customHeight="1" x14ac:dyDescent="0.2"/>
    <row r="10095" ht="12.75" customHeight="1" x14ac:dyDescent="0.2"/>
    <row r="10096" ht="12.75" customHeight="1" x14ac:dyDescent="0.2"/>
    <row r="10097" ht="12.75" customHeight="1" x14ac:dyDescent="0.2"/>
    <row r="10098" ht="12.75" customHeight="1" x14ac:dyDescent="0.2"/>
    <row r="10099" ht="12.75" customHeight="1" x14ac:dyDescent="0.2"/>
    <row r="10100" ht="12.75" customHeight="1" x14ac:dyDescent="0.2"/>
    <row r="10101" ht="12.75" customHeight="1" x14ac:dyDescent="0.2"/>
    <row r="10102" ht="12.75" customHeight="1" x14ac:dyDescent="0.2"/>
    <row r="10103" ht="12.75" customHeight="1" x14ac:dyDescent="0.2"/>
    <row r="10104" ht="12.75" customHeight="1" x14ac:dyDescent="0.2"/>
    <row r="10105" ht="12.75" customHeight="1" x14ac:dyDescent="0.2"/>
    <row r="10106" ht="12.75" customHeight="1" x14ac:dyDescent="0.2"/>
    <row r="10107" ht="12.75" customHeight="1" x14ac:dyDescent="0.2"/>
    <row r="10108" ht="12.75" customHeight="1" x14ac:dyDescent="0.2"/>
    <row r="10109" ht="12.75" customHeight="1" x14ac:dyDescent="0.2"/>
    <row r="10110" ht="12.75" customHeight="1" x14ac:dyDescent="0.2"/>
    <row r="10111" ht="12.75" customHeight="1" x14ac:dyDescent="0.2"/>
    <row r="10112" ht="12.75" customHeight="1" x14ac:dyDescent="0.2"/>
    <row r="10113" ht="12.75" customHeight="1" x14ac:dyDescent="0.2"/>
    <row r="10114" ht="12.75" customHeight="1" x14ac:dyDescent="0.2"/>
    <row r="10115" ht="12.75" customHeight="1" x14ac:dyDescent="0.2"/>
    <row r="10116" ht="12.75" customHeight="1" x14ac:dyDescent="0.2"/>
    <row r="10117" ht="12.75" customHeight="1" x14ac:dyDescent="0.2"/>
    <row r="10118" ht="12.75" customHeight="1" x14ac:dyDescent="0.2"/>
    <row r="10119" ht="12.75" customHeight="1" x14ac:dyDescent="0.2"/>
    <row r="10120" ht="12.75" customHeight="1" x14ac:dyDescent="0.2"/>
    <row r="10121" ht="12.75" customHeight="1" x14ac:dyDescent="0.2"/>
    <row r="10122" ht="12.75" customHeight="1" x14ac:dyDescent="0.2"/>
    <row r="10123" ht="12.75" customHeight="1" x14ac:dyDescent="0.2"/>
    <row r="10124" ht="12.75" customHeight="1" x14ac:dyDescent="0.2"/>
    <row r="10125" ht="12.75" customHeight="1" x14ac:dyDescent="0.2"/>
    <row r="10126" ht="12.75" customHeight="1" x14ac:dyDescent="0.2"/>
    <row r="10127" ht="12.75" customHeight="1" x14ac:dyDescent="0.2"/>
    <row r="10128" ht="12.75" customHeight="1" x14ac:dyDescent="0.2"/>
    <row r="10129" ht="12.75" customHeight="1" x14ac:dyDescent="0.2"/>
    <row r="10130" ht="12.75" customHeight="1" x14ac:dyDescent="0.2"/>
    <row r="10131" ht="12.75" customHeight="1" x14ac:dyDescent="0.2"/>
    <row r="10132" ht="12.75" customHeight="1" x14ac:dyDescent="0.2"/>
    <row r="10133" ht="12.75" customHeight="1" x14ac:dyDescent="0.2"/>
    <row r="10134" ht="12.75" customHeight="1" x14ac:dyDescent="0.2"/>
    <row r="10135" ht="12.75" customHeight="1" x14ac:dyDescent="0.2"/>
    <row r="10136" ht="12.75" customHeight="1" x14ac:dyDescent="0.2"/>
    <row r="10137" ht="12.75" customHeight="1" x14ac:dyDescent="0.2"/>
    <row r="10138" ht="12.75" customHeight="1" x14ac:dyDescent="0.2"/>
    <row r="10139" ht="12.75" customHeight="1" x14ac:dyDescent="0.2"/>
    <row r="10140" ht="12.75" customHeight="1" x14ac:dyDescent="0.2"/>
    <row r="10141" ht="12.75" customHeight="1" x14ac:dyDescent="0.2"/>
    <row r="10142" ht="12.75" customHeight="1" x14ac:dyDescent="0.2"/>
    <row r="10143" ht="12.75" customHeight="1" x14ac:dyDescent="0.2"/>
    <row r="10144" ht="12.75" customHeight="1" x14ac:dyDescent="0.2"/>
    <row r="10145" ht="12.75" customHeight="1" x14ac:dyDescent="0.2"/>
    <row r="10146" ht="12.75" customHeight="1" x14ac:dyDescent="0.2"/>
    <row r="10147" ht="12.75" customHeight="1" x14ac:dyDescent="0.2"/>
    <row r="10148" ht="12.75" customHeight="1" x14ac:dyDescent="0.2"/>
    <row r="10149" ht="12.75" customHeight="1" x14ac:dyDescent="0.2"/>
    <row r="10150" ht="12.75" customHeight="1" x14ac:dyDescent="0.2"/>
    <row r="10151" ht="12.75" customHeight="1" x14ac:dyDescent="0.2"/>
    <row r="10152" ht="12.75" customHeight="1" x14ac:dyDescent="0.2"/>
    <row r="10153" ht="12.75" customHeight="1" x14ac:dyDescent="0.2"/>
    <row r="10154" ht="12.75" customHeight="1" x14ac:dyDescent="0.2"/>
    <row r="10155" ht="12.75" customHeight="1" x14ac:dyDescent="0.2"/>
    <row r="10156" ht="12.75" customHeight="1" x14ac:dyDescent="0.2"/>
    <row r="10157" ht="12.75" customHeight="1" x14ac:dyDescent="0.2"/>
    <row r="10158" ht="12.75" customHeight="1" x14ac:dyDescent="0.2"/>
    <row r="10159" ht="12.75" customHeight="1" x14ac:dyDescent="0.2"/>
    <row r="10160" ht="12.75" customHeight="1" x14ac:dyDescent="0.2"/>
    <row r="10161" ht="12.75" customHeight="1" x14ac:dyDescent="0.2"/>
    <row r="10162" ht="12.75" customHeight="1" x14ac:dyDescent="0.2"/>
    <row r="10163" ht="12.75" customHeight="1" x14ac:dyDescent="0.2"/>
    <row r="10164" ht="12.75" customHeight="1" x14ac:dyDescent="0.2"/>
    <row r="10165" ht="12.75" customHeight="1" x14ac:dyDescent="0.2"/>
    <row r="10166" ht="12.75" customHeight="1" x14ac:dyDescent="0.2"/>
    <row r="10167" ht="12.75" customHeight="1" x14ac:dyDescent="0.2"/>
    <row r="10168" ht="12.75" customHeight="1" x14ac:dyDescent="0.2"/>
    <row r="10169" ht="12.75" customHeight="1" x14ac:dyDescent="0.2"/>
    <row r="10170" ht="12.75" customHeight="1" x14ac:dyDescent="0.2"/>
    <row r="10171" ht="12.75" customHeight="1" x14ac:dyDescent="0.2"/>
    <row r="10172" ht="12.75" customHeight="1" x14ac:dyDescent="0.2"/>
    <row r="10173" ht="12.75" customHeight="1" x14ac:dyDescent="0.2"/>
    <row r="10174" ht="12.75" customHeight="1" x14ac:dyDescent="0.2"/>
    <row r="10175" ht="12.75" customHeight="1" x14ac:dyDescent="0.2"/>
    <row r="10176" ht="12.75" customHeight="1" x14ac:dyDescent="0.2"/>
    <row r="10177" ht="12.75" customHeight="1" x14ac:dyDescent="0.2"/>
    <row r="10178" ht="12.75" customHeight="1" x14ac:dyDescent="0.2"/>
    <row r="10179" ht="12.75" customHeight="1" x14ac:dyDescent="0.2"/>
    <row r="10180" ht="12.75" customHeight="1" x14ac:dyDescent="0.2"/>
    <row r="10181" ht="12.75" customHeight="1" x14ac:dyDescent="0.2"/>
    <row r="10182" ht="12.75" customHeight="1" x14ac:dyDescent="0.2"/>
    <row r="10183" ht="12.75" customHeight="1" x14ac:dyDescent="0.2"/>
    <row r="10184" ht="12.75" customHeight="1" x14ac:dyDescent="0.2"/>
    <row r="10185" ht="12.75" customHeight="1" x14ac:dyDescent="0.2"/>
    <row r="10186" ht="12.75" customHeight="1" x14ac:dyDescent="0.2"/>
    <row r="10187" ht="12.75" customHeight="1" x14ac:dyDescent="0.2"/>
    <row r="10188" ht="12.75" customHeight="1" x14ac:dyDescent="0.2"/>
    <row r="10189" ht="12.75" customHeight="1" x14ac:dyDescent="0.2"/>
    <row r="10190" ht="12.75" customHeight="1" x14ac:dyDescent="0.2"/>
    <row r="10191" ht="12.75" customHeight="1" x14ac:dyDescent="0.2"/>
    <row r="10192" ht="12.75" customHeight="1" x14ac:dyDescent="0.2"/>
    <row r="10193" ht="12.75" customHeight="1" x14ac:dyDescent="0.2"/>
    <row r="10194" ht="12.75" customHeight="1" x14ac:dyDescent="0.2"/>
    <row r="10195" ht="12.75" customHeight="1" x14ac:dyDescent="0.2"/>
    <row r="10196" ht="12.75" customHeight="1" x14ac:dyDescent="0.2"/>
    <row r="10197" ht="12.75" customHeight="1" x14ac:dyDescent="0.2"/>
    <row r="10198" ht="12.75" customHeight="1" x14ac:dyDescent="0.2"/>
    <row r="10199" ht="12.75" customHeight="1" x14ac:dyDescent="0.2"/>
    <row r="10200" ht="12.75" customHeight="1" x14ac:dyDescent="0.2"/>
    <row r="10201" ht="12.75" customHeight="1" x14ac:dyDescent="0.2"/>
    <row r="10202" ht="12.75" customHeight="1" x14ac:dyDescent="0.2"/>
    <row r="10203" ht="12.75" customHeight="1" x14ac:dyDescent="0.2"/>
    <row r="10204" ht="12.75" customHeight="1" x14ac:dyDescent="0.2"/>
    <row r="10205" ht="12.75" customHeight="1" x14ac:dyDescent="0.2"/>
    <row r="10206" ht="12.75" customHeight="1" x14ac:dyDescent="0.2"/>
    <row r="10207" ht="12.75" customHeight="1" x14ac:dyDescent="0.2"/>
    <row r="10208" ht="12.75" customHeight="1" x14ac:dyDescent="0.2"/>
    <row r="10209" ht="12.75" customHeight="1" x14ac:dyDescent="0.2"/>
    <row r="10210" ht="12.75" customHeight="1" x14ac:dyDescent="0.2"/>
    <row r="10211" ht="12.75" customHeight="1" x14ac:dyDescent="0.2"/>
    <row r="10212" ht="12.75" customHeight="1" x14ac:dyDescent="0.2"/>
    <row r="10213" ht="12.75" customHeight="1" x14ac:dyDescent="0.2"/>
    <row r="10214" ht="12.75" customHeight="1" x14ac:dyDescent="0.2"/>
    <row r="10215" ht="12.75" customHeight="1" x14ac:dyDescent="0.2"/>
    <row r="10216" ht="12.75" customHeight="1" x14ac:dyDescent="0.2"/>
    <row r="10217" ht="12.75" customHeight="1" x14ac:dyDescent="0.2"/>
    <row r="10218" ht="12.75" customHeight="1" x14ac:dyDescent="0.2"/>
    <row r="10219" ht="12.75" customHeight="1" x14ac:dyDescent="0.2"/>
    <row r="10220" ht="12.75" customHeight="1" x14ac:dyDescent="0.2"/>
    <row r="10221" ht="12.75" customHeight="1" x14ac:dyDescent="0.2"/>
    <row r="10222" ht="12.75" customHeight="1" x14ac:dyDescent="0.2"/>
    <row r="10223" ht="12.75" customHeight="1" x14ac:dyDescent="0.2"/>
    <row r="10224" ht="12.75" customHeight="1" x14ac:dyDescent="0.2"/>
    <row r="10225" ht="12.75" customHeight="1" x14ac:dyDescent="0.2"/>
    <row r="10226" ht="12.75" customHeight="1" x14ac:dyDescent="0.2"/>
    <row r="10227" ht="12.75" customHeight="1" x14ac:dyDescent="0.2"/>
    <row r="10228" ht="12.75" customHeight="1" x14ac:dyDescent="0.2"/>
    <row r="10229" ht="12.75" customHeight="1" x14ac:dyDescent="0.2"/>
    <row r="10230" ht="12.75" customHeight="1" x14ac:dyDescent="0.2"/>
    <row r="10231" ht="12.75" customHeight="1" x14ac:dyDescent="0.2"/>
    <row r="10232" ht="12.75" customHeight="1" x14ac:dyDescent="0.2"/>
    <row r="10233" ht="12.75" customHeight="1" x14ac:dyDescent="0.2"/>
    <row r="10234" ht="12.75" customHeight="1" x14ac:dyDescent="0.2"/>
    <row r="10235" ht="12.75" customHeight="1" x14ac:dyDescent="0.2"/>
    <row r="10236" ht="12.75" customHeight="1" x14ac:dyDescent="0.2"/>
    <row r="10237" ht="12.75" customHeight="1" x14ac:dyDescent="0.2"/>
    <row r="10238" ht="12.75" customHeight="1" x14ac:dyDescent="0.2"/>
    <row r="10239" ht="12.75" customHeight="1" x14ac:dyDescent="0.2"/>
    <row r="10240" ht="12.75" customHeight="1" x14ac:dyDescent="0.2"/>
    <row r="10241" ht="12.75" customHeight="1" x14ac:dyDescent="0.2"/>
    <row r="10242" ht="12.75" customHeight="1" x14ac:dyDescent="0.2"/>
    <row r="10243" ht="12.75" customHeight="1" x14ac:dyDescent="0.2"/>
    <row r="10244" ht="12.75" customHeight="1" x14ac:dyDescent="0.2"/>
    <row r="10245" ht="12.75" customHeight="1" x14ac:dyDescent="0.2"/>
    <row r="10246" ht="12.75" customHeight="1" x14ac:dyDescent="0.2"/>
    <row r="10247" ht="12.75" customHeight="1" x14ac:dyDescent="0.2"/>
    <row r="10248" ht="12.75" customHeight="1" x14ac:dyDescent="0.2"/>
    <row r="10249" ht="12.75" customHeight="1" x14ac:dyDescent="0.2"/>
    <row r="10250" ht="12.75" customHeight="1" x14ac:dyDescent="0.2"/>
    <row r="10251" ht="12.75" customHeight="1" x14ac:dyDescent="0.2"/>
    <row r="10252" ht="12.75" customHeight="1" x14ac:dyDescent="0.2"/>
    <row r="10253" ht="12.75" customHeight="1" x14ac:dyDescent="0.2"/>
    <row r="10254" ht="12.75" customHeight="1" x14ac:dyDescent="0.2"/>
    <row r="10255" ht="12.75" customHeight="1" x14ac:dyDescent="0.2"/>
    <row r="10256" ht="12.75" customHeight="1" x14ac:dyDescent="0.2"/>
    <row r="10257" ht="12.75" customHeight="1" x14ac:dyDescent="0.2"/>
    <row r="10258" ht="12.75" customHeight="1" x14ac:dyDescent="0.2"/>
    <row r="10259" ht="12.75" customHeight="1" x14ac:dyDescent="0.2"/>
    <row r="10260" ht="12.75" customHeight="1" x14ac:dyDescent="0.2"/>
    <row r="10261" ht="12.75" customHeight="1" x14ac:dyDescent="0.2"/>
    <row r="10262" ht="12.75" customHeight="1" x14ac:dyDescent="0.2"/>
    <row r="10263" ht="12.75" customHeight="1" x14ac:dyDescent="0.2"/>
    <row r="10264" ht="12.75" customHeight="1" x14ac:dyDescent="0.2"/>
    <row r="10265" ht="12.75" customHeight="1" x14ac:dyDescent="0.2"/>
    <row r="10266" ht="12.75" customHeight="1" x14ac:dyDescent="0.2"/>
    <row r="10267" ht="12.75" customHeight="1" x14ac:dyDescent="0.2"/>
    <row r="10268" ht="12.75" customHeight="1" x14ac:dyDescent="0.2"/>
    <row r="10269" ht="12.75" customHeight="1" x14ac:dyDescent="0.2"/>
    <row r="10270" ht="12.75" customHeight="1" x14ac:dyDescent="0.2"/>
    <row r="10271" ht="12.75" customHeight="1" x14ac:dyDescent="0.2"/>
    <row r="10272" ht="12.75" customHeight="1" x14ac:dyDescent="0.2"/>
    <row r="10273" ht="12.75" customHeight="1" x14ac:dyDescent="0.2"/>
    <row r="10274" ht="12.75" customHeight="1" x14ac:dyDescent="0.2"/>
    <row r="10275" ht="12.75" customHeight="1" x14ac:dyDescent="0.2"/>
    <row r="10276" ht="12.75" customHeight="1" x14ac:dyDescent="0.2"/>
    <row r="10277" ht="12.75" customHeight="1" x14ac:dyDescent="0.2"/>
    <row r="10278" ht="12.75" customHeight="1" x14ac:dyDescent="0.2"/>
    <row r="10279" ht="12.75" customHeight="1" x14ac:dyDescent="0.2"/>
    <row r="10280" ht="12.75" customHeight="1" x14ac:dyDescent="0.2"/>
    <row r="10281" ht="12.75" customHeight="1" x14ac:dyDescent="0.2"/>
    <row r="10282" ht="12.75" customHeight="1" x14ac:dyDescent="0.2"/>
    <row r="10283" ht="12.75" customHeight="1" x14ac:dyDescent="0.2"/>
    <row r="10284" ht="12.75" customHeight="1" x14ac:dyDescent="0.2"/>
    <row r="10285" ht="12.75" customHeight="1" x14ac:dyDescent="0.2"/>
    <row r="10286" ht="12.75" customHeight="1" x14ac:dyDescent="0.2"/>
    <row r="10287" ht="12.75" customHeight="1" x14ac:dyDescent="0.2"/>
    <row r="10288" ht="12.75" customHeight="1" x14ac:dyDescent="0.2"/>
    <row r="10289" ht="12.75" customHeight="1" x14ac:dyDescent="0.2"/>
    <row r="10290" ht="12.75" customHeight="1" x14ac:dyDescent="0.2"/>
    <row r="10291" ht="12.75" customHeight="1" x14ac:dyDescent="0.2"/>
    <row r="10292" ht="12.75" customHeight="1" x14ac:dyDescent="0.2"/>
    <row r="10293" ht="12.75" customHeight="1" x14ac:dyDescent="0.2"/>
    <row r="10294" ht="12.75" customHeight="1" x14ac:dyDescent="0.2"/>
    <row r="10295" ht="12.75" customHeight="1" x14ac:dyDescent="0.2"/>
    <row r="10296" ht="12.75" customHeight="1" x14ac:dyDescent="0.2"/>
    <row r="10297" ht="12.75" customHeight="1" x14ac:dyDescent="0.2"/>
    <row r="10298" ht="12.75" customHeight="1" x14ac:dyDescent="0.2"/>
    <row r="10299" ht="12.75" customHeight="1" x14ac:dyDescent="0.2"/>
    <row r="10300" ht="12.75" customHeight="1" x14ac:dyDescent="0.2"/>
    <row r="10301" ht="12.75" customHeight="1" x14ac:dyDescent="0.2"/>
    <row r="10302" ht="12.75" customHeight="1" x14ac:dyDescent="0.2"/>
    <row r="10303" ht="12.75" customHeight="1" x14ac:dyDescent="0.2"/>
    <row r="10304" ht="12.75" customHeight="1" x14ac:dyDescent="0.2"/>
    <row r="10305" ht="12.75" customHeight="1" x14ac:dyDescent="0.2"/>
    <row r="10306" ht="12.75" customHeight="1" x14ac:dyDescent="0.2"/>
    <row r="10307" ht="12.75" customHeight="1" x14ac:dyDescent="0.2"/>
    <row r="10308" ht="12.75" customHeight="1" x14ac:dyDescent="0.2"/>
    <row r="10309" ht="12.75" customHeight="1" x14ac:dyDescent="0.2"/>
    <row r="10310" ht="12.75" customHeight="1" x14ac:dyDescent="0.2"/>
    <row r="10311" ht="12.75" customHeight="1" x14ac:dyDescent="0.2"/>
    <row r="10312" ht="12.75" customHeight="1" x14ac:dyDescent="0.2"/>
    <row r="10313" ht="12.75" customHeight="1" x14ac:dyDescent="0.2"/>
    <row r="10314" ht="12.75" customHeight="1" x14ac:dyDescent="0.2"/>
    <row r="10315" ht="12.75" customHeight="1" x14ac:dyDescent="0.2"/>
    <row r="10316" ht="12.75" customHeight="1" x14ac:dyDescent="0.2"/>
    <row r="10317" ht="12.75" customHeight="1" x14ac:dyDescent="0.2"/>
    <row r="10318" ht="12.75" customHeight="1" x14ac:dyDescent="0.2"/>
    <row r="10319" ht="12.75" customHeight="1" x14ac:dyDescent="0.2"/>
    <row r="10320" ht="12.75" customHeight="1" x14ac:dyDescent="0.2"/>
    <row r="10321" ht="12.75" customHeight="1" x14ac:dyDescent="0.2"/>
    <row r="10322" ht="12.75" customHeight="1" x14ac:dyDescent="0.2"/>
    <row r="10323" ht="12.75" customHeight="1" x14ac:dyDescent="0.2"/>
    <row r="10324" ht="12.75" customHeight="1" x14ac:dyDescent="0.2"/>
    <row r="10325" ht="12.75" customHeight="1" x14ac:dyDescent="0.2"/>
    <row r="10326" ht="12.75" customHeight="1" x14ac:dyDescent="0.2"/>
    <row r="10327" ht="12.75" customHeight="1" x14ac:dyDescent="0.2"/>
    <row r="10328" ht="12.75" customHeight="1" x14ac:dyDescent="0.2"/>
    <row r="10329" ht="12.75" customHeight="1" x14ac:dyDescent="0.2"/>
    <row r="10330" ht="12.75" customHeight="1" x14ac:dyDescent="0.2"/>
    <row r="10331" ht="12.75" customHeight="1" x14ac:dyDescent="0.2"/>
    <row r="10332" ht="12.75" customHeight="1" x14ac:dyDescent="0.2"/>
    <row r="10333" ht="12.75" customHeight="1" x14ac:dyDescent="0.2"/>
    <row r="10334" ht="12.75" customHeight="1" x14ac:dyDescent="0.2"/>
    <row r="10335" ht="12.75" customHeight="1" x14ac:dyDescent="0.2"/>
    <row r="10336" ht="12.75" customHeight="1" x14ac:dyDescent="0.2"/>
    <row r="10337" ht="12.75" customHeight="1" x14ac:dyDescent="0.2"/>
    <row r="10338" ht="12.75" customHeight="1" x14ac:dyDescent="0.2"/>
    <row r="10339" ht="12.75" customHeight="1" x14ac:dyDescent="0.2"/>
    <row r="10340" ht="12.75" customHeight="1" x14ac:dyDescent="0.2"/>
    <row r="10341" ht="12.75" customHeight="1" x14ac:dyDescent="0.2"/>
    <row r="10342" ht="12.75" customHeight="1" x14ac:dyDescent="0.2"/>
    <row r="10343" ht="12.75" customHeight="1" x14ac:dyDescent="0.2"/>
    <row r="10344" ht="12.75" customHeight="1" x14ac:dyDescent="0.2"/>
    <row r="10345" ht="12.75" customHeight="1" x14ac:dyDescent="0.2"/>
    <row r="10346" ht="12.75" customHeight="1" x14ac:dyDescent="0.2"/>
    <row r="10347" ht="12.75" customHeight="1" x14ac:dyDescent="0.2"/>
    <row r="10348" ht="12.75" customHeight="1" x14ac:dyDescent="0.2"/>
    <row r="10349" ht="12.75" customHeight="1" x14ac:dyDescent="0.2"/>
    <row r="10350" ht="12.75" customHeight="1" x14ac:dyDescent="0.2"/>
    <row r="10351" ht="12.75" customHeight="1" x14ac:dyDescent="0.2"/>
    <row r="10352" ht="12.75" customHeight="1" x14ac:dyDescent="0.2"/>
    <row r="10353" ht="12.75" customHeight="1" x14ac:dyDescent="0.2"/>
    <row r="10354" ht="12.75" customHeight="1" x14ac:dyDescent="0.2"/>
    <row r="10355" ht="12.75" customHeight="1" x14ac:dyDescent="0.2"/>
    <row r="10356" ht="12.75" customHeight="1" x14ac:dyDescent="0.2"/>
    <row r="10357" ht="12.75" customHeight="1" x14ac:dyDescent="0.2"/>
    <row r="10358" ht="12.75" customHeight="1" x14ac:dyDescent="0.2"/>
    <row r="10359" ht="12.75" customHeight="1" x14ac:dyDescent="0.2"/>
    <row r="10360" ht="12.75" customHeight="1" x14ac:dyDescent="0.2"/>
    <row r="10361" ht="12.75" customHeight="1" x14ac:dyDescent="0.2"/>
    <row r="10362" ht="12.75" customHeight="1" x14ac:dyDescent="0.2"/>
    <row r="10363" ht="12.75" customHeight="1" x14ac:dyDescent="0.2"/>
    <row r="10364" ht="12.75" customHeight="1" x14ac:dyDescent="0.2"/>
    <row r="10365" ht="12.75" customHeight="1" x14ac:dyDescent="0.2"/>
    <row r="10366" ht="12.75" customHeight="1" x14ac:dyDescent="0.2"/>
    <row r="10367" ht="12.75" customHeight="1" x14ac:dyDescent="0.2"/>
    <row r="10368" ht="12.75" customHeight="1" x14ac:dyDescent="0.2"/>
    <row r="10369" ht="12.75" customHeight="1" x14ac:dyDescent="0.2"/>
    <row r="10370" ht="12.75" customHeight="1" x14ac:dyDescent="0.2"/>
    <row r="10371" ht="12.75" customHeight="1" x14ac:dyDescent="0.2"/>
    <row r="10372" ht="12.75" customHeight="1" x14ac:dyDescent="0.2"/>
    <row r="10373" ht="12.75" customHeight="1" x14ac:dyDescent="0.2"/>
    <row r="10374" ht="12.75" customHeight="1" x14ac:dyDescent="0.2"/>
    <row r="10375" ht="12.75" customHeight="1" x14ac:dyDescent="0.2"/>
    <row r="10376" ht="12.75" customHeight="1" x14ac:dyDescent="0.2"/>
    <row r="10377" ht="12.75" customHeight="1" x14ac:dyDescent="0.2"/>
    <row r="10378" ht="12.75" customHeight="1" x14ac:dyDescent="0.2"/>
    <row r="10379" ht="12.75" customHeight="1" x14ac:dyDescent="0.2"/>
    <row r="10380" ht="12.75" customHeight="1" x14ac:dyDescent="0.2"/>
    <row r="10381" ht="12.75" customHeight="1" x14ac:dyDescent="0.2"/>
    <row r="10382" ht="12.75" customHeight="1" x14ac:dyDescent="0.2"/>
    <row r="10383" ht="12.75" customHeight="1" x14ac:dyDescent="0.2"/>
    <row r="10384" ht="12.75" customHeight="1" x14ac:dyDescent="0.2"/>
    <row r="10385" ht="12.75" customHeight="1" x14ac:dyDescent="0.2"/>
    <row r="10386" ht="12.75" customHeight="1" x14ac:dyDescent="0.2"/>
    <row r="10387" ht="12.75" customHeight="1" x14ac:dyDescent="0.2"/>
    <row r="10388" ht="12.75" customHeight="1" x14ac:dyDescent="0.2"/>
    <row r="10389" ht="12.75" customHeight="1" x14ac:dyDescent="0.2"/>
    <row r="10390" ht="12.75" customHeight="1" x14ac:dyDescent="0.2"/>
    <row r="10391" ht="12.75" customHeight="1" x14ac:dyDescent="0.2"/>
    <row r="10392" ht="12.75" customHeight="1" x14ac:dyDescent="0.2"/>
    <row r="10393" ht="12.75" customHeight="1" x14ac:dyDescent="0.2"/>
    <row r="10394" ht="12.75" customHeight="1" x14ac:dyDescent="0.2"/>
    <row r="10395" ht="12.75" customHeight="1" x14ac:dyDescent="0.2"/>
    <row r="10396" ht="12.75" customHeight="1" x14ac:dyDescent="0.2"/>
    <row r="10397" ht="12.75" customHeight="1" x14ac:dyDescent="0.2"/>
    <row r="10398" ht="12.75" customHeight="1" x14ac:dyDescent="0.2"/>
    <row r="10399" ht="12.75" customHeight="1" x14ac:dyDescent="0.2"/>
    <row r="10400" ht="12.75" customHeight="1" x14ac:dyDescent="0.2"/>
    <row r="10401" ht="12.75" customHeight="1" x14ac:dyDescent="0.2"/>
    <row r="10402" ht="12.75" customHeight="1" x14ac:dyDescent="0.2"/>
    <row r="10403" ht="12.75" customHeight="1" x14ac:dyDescent="0.2"/>
    <row r="10404" ht="12.75" customHeight="1" x14ac:dyDescent="0.2"/>
    <row r="10405" ht="12.75" customHeight="1" x14ac:dyDescent="0.2"/>
    <row r="10406" ht="12.75" customHeight="1" x14ac:dyDescent="0.2"/>
    <row r="10407" ht="12.75" customHeight="1" x14ac:dyDescent="0.2"/>
    <row r="10408" ht="12.75" customHeight="1" x14ac:dyDescent="0.2"/>
    <row r="10409" ht="12.75" customHeight="1" x14ac:dyDescent="0.2"/>
    <row r="10410" ht="12.75" customHeight="1" x14ac:dyDescent="0.2"/>
    <row r="10411" ht="12.75" customHeight="1" x14ac:dyDescent="0.2"/>
    <row r="10412" ht="12.75" customHeight="1" x14ac:dyDescent="0.2"/>
    <row r="10413" ht="12.75" customHeight="1" x14ac:dyDescent="0.2"/>
    <row r="10414" ht="12.75" customHeight="1" x14ac:dyDescent="0.2"/>
    <row r="10415" ht="12.75" customHeight="1" x14ac:dyDescent="0.2"/>
    <row r="10416" ht="12.75" customHeight="1" x14ac:dyDescent="0.2"/>
    <row r="10417" ht="12.75" customHeight="1" x14ac:dyDescent="0.2"/>
    <row r="10418" ht="12.75" customHeight="1" x14ac:dyDescent="0.2"/>
    <row r="10419" ht="12.75" customHeight="1" x14ac:dyDescent="0.2"/>
    <row r="10420" ht="12.75" customHeight="1" x14ac:dyDescent="0.2"/>
    <row r="10421" ht="12.75" customHeight="1" x14ac:dyDescent="0.2"/>
    <row r="10422" ht="12.75" customHeight="1" x14ac:dyDescent="0.2"/>
    <row r="10423" ht="12.75" customHeight="1" x14ac:dyDescent="0.2"/>
    <row r="10424" ht="12.75" customHeight="1" x14ac:dyDescent="0.2"/>
    <row r="10425" ht="12.75" customHeight="1" x14ac:dyDescent="0.2"/>
    <row r="10426" ht="12.75" customHeight="1" x14ac:dyDescent="0.2"/>
    <row r="10427" ht="12.75" customHeight="1" x14ac:dyDescent="0.2"/>
    <row r="10428" ht="12.75" customHeight="1" x14ac:dyDescent="0.2"/>
    <row r="10429" ht="12.75" customHeight="1" x14ac:dyDescent="0.2"/>
    <row r="10430" ht="12.75" customHeight="1" x14ac:dyDescent="0.2"/>
    <row r="10431" ht="12.75" customHeight="1" x14ac:dyDescent="0.2"/>
    <row r="10432" ht="12.75" customHeight="1" x14ac:dyDescent="0.2"/>
    <row r="10433" ht="12.75" customHeight="1" x14ac:dyDescent="0.2"/>
    <row r="10434" ht="12.75" customHeight="1" x14ac:dyDescent="0.2"/>
    <row r="10435" ht="12.75" customHeight="1" x14ac:dyDescent="0.2"/>
    <row r="10436" ht="12.75" customHeight="1" x14ac:dyDescent="0.2"/>
    <row r="10437" ht="12.75" customHeight="1" x14ac:dyDescent="0.2"/>
    <row r="10438" ht="12.75" customHeight="1" x14ac:dyDescent="0.2"/>
    <row r="10439" ht="12.75" customHeight="1" x14ac:dyDescent="0.2"/>
    <row r="10440" ht="12.75" customHeight="1" x14ac:dyDescent="0.2"/>
    <row r="10441" ht="12.75" customHeight="1" x14ac:dyDescent="0.2"/>
    <row r="10442" ht="12.75" customHeight="1" x14ac:dyDescent="0.2"/>
    <row r="10443" ht="12.75" customHeight="1" x14ac:dyDescent="0.2"/>
    <row r="10444" ht="12.75" customHeight="1" x14ac:dyDescent="0.2"/>
    <row r="10445" ht="12.75" customHeight="1" x14ac:dyDescent="0.2"/>
    <row r="10446" ht="12.75" customHeight="1" x14ac:dyDescent="0.2"/>
    <row r="10447" ht="12.75" customHeight="1" x14ac:dyDescent="0.2"/>
    <row r="10448" ht="12.75" customHeight="1" x14ac:dyDescent="0.2"/>
    <row r="10449" ht="12.75" customHeight="1" x14ac:dyDescent="0.2"/>
    <row r="10450" ht="12.75" customHeight="1" x14ac:dyDescent="0.2"/>
    <row r="10451" ht="12.75" customHeight="1" x14ac:dyDescent="0.2"/>
    <row r="10452" ht="12.75" customHeight="1" x14ac:dyDescent="0.2"/>
    <row r="10453" ht="12.75" customHeight="1" x14ac:dyDescent="0.2"/>
    <row r="10454" ht="12.75" customHeight="1" x14ac:dyDescent="0.2"/>
    <row r="10455" ht="12.75" customHeight="1" x14ac:dyDescent="0.2"/>
    <row r="10456" ht="12.75" customHeight="1" x14ac:dyDescent="0.2"/>
    <row r="10457" ht="12.75" customHeight="1" x14ac:dyDescent="0.2"/>
    <row r="10458" ht="12.75" customHeight="1" x14ac:dyDescent="0.2"/>
    <row r="10459" ht="12.75" customHeight="1" x14ac:dyDescent="0.2"/>
    <row r="10460" ht="12.75" customHeight="1" x14ac:dyDescent="0.2"/>
    <row r="10461" ht="12.75" customHeight="1" x14ac:dyDescent="0.2"/>
    <row r="10462" ht="12.75" customHeight="1" x14ac:dyDescent="0.2"/>
    <row r="10463" ht="12.75" customHeight="1" x14ac:dyDescent="0.2"/>
    <row r="10464" ht="12.75" customHeight="1" x14ac:dyDescent="0.2"/>
    <row r="10465" ht="12.75" customHeight="1" x14ac:dyDescent="0.2"/>
    <row r="10466" ht="12.75" customHeight="1" x14ac:dyDescent="0.2"/>
    <row r="10467" ht="12.75" customHeight="1" x14ac:dyDescent="0.2"/>
    <row r="10468" ht="12.75" customHeight="1" x14ac:dyDescent="0.2"/>
    <row r="10469" ht="12.75" customHeight="1" x14ac:dyDescent="0.2"/>
    <row r="10470" ht="12.75" customHeight="1" x14ac:dyDescent="0.2"/>
    <row r="10471" ht="12.75" customHeight="1" x14ac:dyDescent="0.2"/>
    <row r="10472" ht="12.75" customHeight="1" x14ac:dyDescent="0.2"/>
    <row r="10473" ht="12.75" customHeight="1" x14ac:dyDescent="0.2"/>
    <row r="10474" ht="12.75" customHeight="1" x14ac:dyDescent="0.2"/>
    <row r="10475" ht="12.75" customHeight="1" x14ac:dyDescent="0.2"/>
    <row r="10476" ht="12.75" customHeight="1" x14ac:dyDescent="0.2"/>
    <row r="10477" ht="12.75" customHeight="1" x14ac:dyDescent="0.2"/>
    <row r="10478" ht="12.75" customHeight="1" x14ac:dyDescent="0.2"/>
    <row r="10479" ht="12.75" customHeight="1" x14ac:dyDescent="0.2"/>
    <row r="10480" ht="12.75" customHeight="1" x14ac:dyDescent="0.2"/>
    <row r="10481" ht="12.75" customHeight="1" x14ac:dyDescent="0.2"/>
    <row r="10482" ht="12.75" customHeight="1" x14ac:dyDescent="0.2"/>
    <row r="10483" ht="12.75" customHeight="1" x14ac:dyDescent="0.2"/>
    <row r="10484" ht="12.75" customHeight="1" x14ac:dyDescent="0.2"/>
    <row r="10485" ht="12.75" customHeight="1" x14ac:dyDescent="0.2"/>
    <row r="10486" ht="12.75" customHeight="1" x14ac:dyDescent="0.2"/>
    <row r="10487" ht="12.75" customHeight="1" x14ac:dyDescent="0.2"/>
    <row r="10488" ht="12.75" customHeight="1" x14ac:dyDescent="0.2"/>
    <row r="10489" ht="12.75" customHeight="1" x14ac:dyDescent="0.2"/>
    <row r="10490" ht="12.75" customHeight="1" x14ac:dyDescent="0.2"/>
    <row r="10491" ht="12.75" customHeight="1" x14ac:dyDescent="0.2"/>
    <row r="10492" ht="12.75" customHeight="1" x14ac:dyDescent="0.2"/>
    <row r="10493" ht="12.75" customHeight="1" x14ac:dyDescent="0.2"/>
    <row r="10494" ht="12.75" customHeight="1" x14ac:dyDescent="0.2"/>
    <row r="10495" ht="12.75" customHeight="1" x14ac:dyDescent="0.2"/>
    <row r="10496" ht="12.75" customHeight="1" x14ac:dyDescent="0.2"/>
    <row r="10497" ht="12.75" customHeight="1" x14ac:dyDescent="0.2"/>
    <row r="10498" ht="12.75" customHeight="1" x14ac:dyDescent="0.2"/>
    <row r="10499" ht="12.75" customHeight="1" x14ac:dyDescent="0.2"/>
    <row r="10500" ht="12.75" customHeight="1" x14ac:dyDescent="0.2"/>
    <row r="10501" ht="12.75" customHeight="1" x14ac:dyDescent="0.2"/>
    <row r="10502" ht="12.75" customHeight="1" x14ac:dyDescent="0.2"/>
    <row r="10503" ht="12.75" customHeight="1" x14ac:dyDescent="0.2"/>
    <row r="10504" ht="12.75" customHeight="1" x14ac:dyDescent="0.2"/>
    <row r="10505" ht="12.75" customHeight="1" x14ac:dyDescent="0.2"/>
    <row r="10506" ht="12.75" customHeight="1" x14ac:dyDescent="0.2"/>
    <row r="10507" ht="12.75" customHeight="1" x14ac:dyDescent="0.2"/>
    <row r="10508" ht="12.75" customHeight="1" x14ac:dyDescent="0.2"/>
    <row r="10509" ht="12.75" customHeight="1" x14ac:dyDescent="0.2"/>
    <row r="10510" ht="12.75" customHeight="1" x14ac:dyDescent="0.2"/>
    <row r="10511" ht="12.75" customHeight="1" x14ac:dyDescent="0.2"/>
    <row r="10512" ht="12.75" customHeight="1" x14ac:dyDescent="0.2"/>
    <row r="10513" ht="12.75" customHeight="1" x14ac:dyDescent="0.2"/>
    <row r="10514" ht="12.75" customHeight="1" x14ac:dyDescent="0.2"/>
    <row r="10515" ht="12.75" customHeight="1" x14ac:dyDescent="0.2"/>
    <row r="10516" ht="12.75" customHeight="1" x14ac:dyDescent="0.2"/>
    <row r="10517" ht="12.75" customHeight="1" x14ac:dyDescent="0.2"/>
    <row r="10518" ht="12.75" customHeight="1" x14ac:dyDescent="0.2"/>
    <row r="10519" ht="12.75" customHeight="1" x14ac:dyDescent="0.2"/>
    <row r="10520" ht="12.75" customHeight="1" x14ac:dyDescent="0.2"/>
    <row r="10521" ht="12.75" customHeight="1" x14ac:dyDescent="0.2"/>
    <row r="10522" ht="12.75" customHeight="1" x14ac:dyDescent="0.2"/>
    <row r="10523" ht="12.75" customHeight="1" x14ac:dyDescent="0.2"/>
    <row r="10524" ht="12.75" customHeight="1" x14ac:dyDescent="0.2"/>
    <row r="10525" ht="12.75" customHeight="1" x14ac:dyDescent="0.2"/>
    <row r="10526" ht="12.75" customHeight="1" x14ac:dyDescent="0.2"/>
    <row r="10527" ht="12.75" customHeight="1" x14ac:dyDescent="0.2"/>
    <row r="10528" ht="12.75" customHeight="1" x14ac:dyDescent="0.2"/>
    <row r="10529" ht="12.75" customHeight="1" x14ac:dyDescent="0.2"/>
    <row r="10530" ht="12.75" customHeight="1" x14ac:dyDescent="0.2"/>
    <row r="10531" ht="12.75" customHeight="1" x14ac:dyDescent="0.2"/>
    <row r="10532" ht="12.75" customHeight="1" x14ac:dyDescent="0.2"/>
    <row r="10533" ht="12.75" customHeight="1" x14ac:dyDescent="0.2"/>
    <row r="10534" ht="12.75" customHeight="1" x14ac:dyDescent="0.2"/>
    <row r="10535" ht="12.75" customHeight="1" x14ac:dyDescent="0.2"/>
    <row r="10536" ht="12.75" customHeight="1" x14ac:dyDescent="0.2"/>
    <row r="10537" ht="12.75" customHeight="1" x14ac:dyDescent="0.2"/>
    <row r="10538" ht="12.75" customHeight="1" x14ac:dyDescent="0.2"/>
    <row r="10539" ht="12.75" customHeight="1" x14ac:dyDescent="0.2"/>
    <row r="10540" ht="12.75" customHeight="1" x14ac:dyDescent="0.2"/>
    <row r="10541" ht="12.75" customHeight="1" x14ac:dyDescent="0.2"/>
    <row r="10542" ht="12.75" customHeight="1" x14ac:dyDescent="0.2"/>
    <row r="10543" ht="12.75" customHeight="1" x14ac:dyDescent="0.2"/>
    <row r="10544" ht="12.75" customHeight="1" x14ac:dyDescent="0.2"/>
    <row r="10545" ht="12.75" customHeight="1" x14ac:dyDescent="0.2"/>
    <row r="10546" ht="12.75" customHeight="1" x14ac:dyDescent="0.2"/>
    <row r="10547" ht="12.75" customHeight="1" x14ac:dyDescent="0.2"/>
    <row r="10548" ht="12.75" customHeight="1" x14ac:dyDescent="0.2"/>
    <row r="10549" ht="12.75" customHeight="1" x14ac:dyDescent="0.2"/>
    <row r="10550" ht="12.75" customHeight="1" x14ac:dyDescent="0.2"/>
    <row r="10551" ht="12.75" customHeight="1" x14ac:dyDescent="0.2"/>
    <row r="10552" ht="12.75" customHeight="1" x14ac:dyDescent="0.2"/>
    <row r="10553" ht="12.75" customHeight="1" x14ac:dyDescent="0.2"/>
    <row r="10554" ht="12.75" customHeight="1" x14ac:dyDescent="0.2"/>
    <row r="10555" ht="12.75" customHeight="1" x14ac:dyDescent="0.2"/>
    <row r="10556" ht="12.75" customHeight="1" x14ac:dyDescent="0.2"/>
    <row r="10557" ht="12.75" customHeight="1" x14ac:dyDescent="0.2"/>
    <row r="10558" ht="12.75" customHeight="1" x14ac:dyDescent="0.2"/>
    <row r="10559" ht="12.75" customHeight="1" x14ac:dyDescent="0.2"/>
    <row r="10560" ht="12.75" customHeight="1" x14ac:dyDescent="0.2"/>
    <row r="10561" ht="12.75" customHeight="1" x14ac:dyDescent="0.2"/>
    <row r="10562" ht="12.75" customHeight="1" x14ac:dyDescent="0.2"/>
    <row r="10563" ht="12.75" customHeight="1" x14ac:dyDescent="0.2"/>
    <row r="10564" ht="12.75" customHeight="1" x14ac:dyDescent="0.2"/>
    <row r="10565" ht="12.75" customHeight="1" x14ac:dyDescent="0.2"/>
    <row r="10566" ht="12.75" customHeight="1" x14ac:dyDescent="0.2"/>
    <row r="10567" ht="12.75" customHeight="1" x14ac:dyDescent="0.2"/>
    <row r="10568" ht="12.75" customHeight="1" x14ac:dyDescent="0.2"/>
    <row r="10569" ht="12.75" customHeight="1" x14ac:dyDescent="0.2"/>
    <row r="10570" ht="12.75" customHeight="1" x14ac:dyDescent="0.2"/>
    <row r="10571" ht="12.75" customHeight="1" x14ac:dyDescent="0.2"/>
    <row r="10572" ht="12.75" customHeight="1" x14ac:dyDescent="0.2"/>
    <row r="10573" ht="12.75" customHeight="1" x14ac:dyDescent="0.2"/>
    <row r="10574" ht="12.75" customHeight="1" x14ac:dyDescent="0.2"/>
    <row r="10575" ht="12.75" customHeight="1" x14ac:dyDescent="0.2"/>
    <row r="10576" ht="12.75" customHeight="1" x14ac:dyDescent="0.2"/>
    <row r="10577" ht="12.75" customHeight="1" x14ac:dyDescent="0.2"/>
    <row r="10578" ht="12.75" customHeight="1" x14ac:dyDescent="0.2"/>
    <row r="10579" ht="12.75" customHeight="1" x14ac:dyDescent="0.2"/>
    <row r="10580" ht="12.75" customHeight="1" x14ac:dyDescent="0.2"/>
    <row r="10581" ht="12.75" customHeight="1" x14ac:dyDescent="0.2"/>
    <row r="10582" ht="12.75" customHeight="1" x14ac:dyDescent="0.2"/>
    <row r="10583" ht="12.75" customHeight="1" x14ac:dyDescent="0.2"/>
    <row r="10584" ht="12.75" customHeight="1" x14ac:dyDescent="0.2"/>
    <row r="10585" ht="12.75" customHeight="1" x14ac:dyDescent="0.2"/>
    <row r="10586" ht="12.75" customHeight="1" x14ac:dyDescent="0.2"/>
    <row r="10587" ht="12.75" customHeight="1" x14ac:dyDescent="0.2"/>
    <row r="10588" ht="12.75" customHeight="1" x14ac:dyDescent="0.2"/>
    <row r="10589" ht="12.75" customHeight="1" x14ac:dyDescent="0.2"/>
    <row r="10590" ht="12.75" customHeight="1" x14ac:dyDescent="0.2"/>
    <row r="10591" ht="12.75" customHeight="1" x14ac:dyDescent="0.2"/>
    <row r="10592" ht="12.75" customHeight="1" x14ac:dyDescent="0.2"/>
    <row r="10593" ht="12.75" customHeight="1" x14ac:dyDescent="0.2"/>
    <row r="10594" ht="12.75" customHeight="1" x14ac:dyDescent="0.2"/>
    <row r="10595" ht="12.75" customHeight="1" x14ac:dyDescent="0.2"/>
    <row r="10596" ht="12.75" customHeight="1" x14ac:dyDescent="0.2"/>
    <row r="10597" ht="12.75" customHeight="1" x14ac:dyDescent="0.2"/>
    <row r="10598" ht="12.75" customHeight="1" x14ac:dyDescent="0.2"/>
    <row r="10599" ht="12.75" customHeight="1" x14ac:dyDescent="0.2"/>
    <row r="10600" ht="12.75" customHeight="1" x14ac:dyDescent="0.2"/>
    <row r="10601" ht="12.75" customHeight="1" x14ac:dyDescent="0.2"/>
    <row r="10602" ht="12.75" customHeight="1" x14ac:dyDescent="0.2"/>
    <row r="10603" ht="12.75" customHeight="1" x14ac:dyDescent="0.2"/>
    <row r="10604" ht="12.75" customHeight="1" x14ac:dyDescent="0.2"/>
    <row r="10605" ht="12.75" customHeight="1" x14ac:dyDescent="0.2"/>
    <row r="10606" ht="12.75" customHeight="1" x14ac:dyDescent="0.2"/>
    <row r="10607" ht="12.75" customHeight="1" x14ac:dyDescent="0.2"/>
    <row r="10608" ht="12.75" customHeight="1" x14ac:dyDescent="0.2"/>
    <row r="10609" ht="12.75" customHeight="1" x14ac:dyDescent="0.2"/>
    <row r="10610" ht="12.75" customHeight="1" x14ac:dyDescent="0.2"/>
    <row r="10611" ht="12.75" customHeight="1" x14ac:dyDescent="0.2"/>
    <row r="10612" ht="12.75" customHeight="1" x14ac:dyDescent="0.2"/>
    <row r="10613" ht="12.75" customHeight="1" x14ac:dyDescent="0.2"/>
    <row r="10614" ht="12.75" customHeight="1" x14ac:dyDescent="0.2"/>
    <row r="10615" ht="12.75" customHeight="1" x14ac:dyDescent="0.2"/>
    <row r="10616" ht="12.75" customHeight="1" x14ac:dyDescent="0.2"/>
    <row r="10617" ht="12.75" customHeight="1" x14ac:dyDescent="0.2"/>
    <row r="10618" ht="12.75" customHeight="1" x14ac:dyDescent="0.2"/>
    <row r="10619" ht="12.75" customHeight="1" x14ac:dyDescent="0.2"/>
    <row r="10620" ht="12.75" customHeight="1" x14ac:dyDescent="0.2"/>
    <row r="10621" ht="12.75" customHeight="1" x14ac:dyDescent="0.2"/>
    <row r="10622" ht="12.75" customHeight="1" x14ac:dyDescent="0.2"/>
    <row r="10623" ht="12.75" customHeight="1" x14ac:dyDescent="0.2"/>
    <row r="10624" ht="12.75" customHeight="1" x14ac:dyDescent="0.2"/>
    <row r="10625" ht="12.75" customHeight="1" x14ac:dyDescent="0.2"/>
    <row r="10626" ht="12.75" customHeight="1" x14ac:dyDescent="0.2"/>
    <row r="10627" ht="12.75" customHeight="1" x14ac:dyDescent="0.2"/>
    <row r="10628" ht="12.75" customHeight="1" x14ac:dyDescent="0.2"/>
    <row r="10629" ht="12.75" customHeight="1" x14ac:dyDescent="0.2"/>
    <row r="10630" ht="12.75" customHeight="1" x14ac:dyDescent="0.2"/>
    <row r="10631" ht="12.75" customHeight="1" x14ac:dyDescent="0.2"/>
    <row r="10632" ht="12.75" customHeight="1" x14ac:dyDescent="0.2"/>
    <row r="10633" ht="12.75" customHeight="1" x14ac:dyDescent="0.2"/>
    <row r="10634" ht="12.75" customHeight="1" x14ac:dyDescent="0.2"/>
    <row r="10635" ht="12.75" customHeight="1" x14ac:dyDescent="0.2"/>
    <row r="10636" ht="12.75" customHeight="1" x14ac:dyDescent="0.2"/>
    <row r="10637" ht="12.75" customHeight="1" x14ac:dyDescent="0.2"/>
    <row r="10638" ht="12.75" customHeight="1" x14ac:dyDescent="0.2"/>
    <row r="10639" ht="12.75" customHeight="1" x14ac:dyDescent="0.2"/>
    <row r="10640" ht="12.75" customHeight="1" x14ac:dyDescent="0.2"/>
    <row r="10641" ht="12.75" customHeight="1" x14ac:dyDescent="0.2"/>
    <row r="10642" ht="12.75" customHeight="1" x14ac:dyDescent="0.2"/>
    <row r="10643" ht="12.75" customHeight="1" x14ac:dyDescent="0.2"/>
    <row r="10644" ht="12.75" customHeight="1" x14ac:dyDescent="0.2"/>
    <row r="10645" ht="12.75" customHeight="1" x14ac:dyDescent="0.2"/>
    <row r="10646" ht="12.75" customHeight="1" x14ac:dyDescent="0.2"/>
    <row r="10647" ht="12.75" customHeight="1" x14ac:dyDescent="0.2"/>
    <row r="10648" ht="12.75" customHeight="1" x14ac:dyDescent="0.2"/>
    <row r="10649" ht="12.75" customHeight="1" x14ac:dyDescent="0.2"/>
    <row r="10650" ht="12.75" customHeight="1" x14ac:dyDescent="0.2"/>
    <row r="10651" ht="12.75" customHeight="1" x14ac:dyDescent="0.2"/>
    <row r="10652" ht="12.75" customHeight="1" x14ac:dyDescent="0.2"/>
    <row r="10653" ht="12.75" customHeight="1" x14ac:dyDescent="0.2"/>
    <row r="10654" ht="12.75" customHeight="1" x14ac:dyDescent="0.2"/>
    <row r="10655" ht="12.75" customHeight="1" x14ac:dyDescent="0.2"/>
    <row r="10656" ht="12.75" customHeight="1" x14ac:dyDescent="0.2"/>
    <row r="10657" ht="12.75" customHeight="1" x14ac:dyDescent="0.2"/>
    <row r="10658" ht="12.75" customHeight="1" x14ac:dyDescent="0.2"/>
    <row r="10659" ht="12.75" customHeight="1" x14ac:dyDescent="0.2"/>
    <row r="10660" ht="12.75" customHeight="1" x14ac:dyDescent="0.2"/>
    <row r="10661" ht="12.75" customHeight="1" x14ac:dyDescent="0.2"/>
    <row r="10662" ht="12.75" customHeight="1" x14ac:dyDescent="0.2"/>
    <row r="10663" ht="12.75" customHeight="1" x14ac:dyDescent="0.2"/>
    <row r="10664" ht="12.75" customHeight="1" x14ac:dyDescent="0.2"/>
    <row r="10665" ht="12.75" customHeight="1" x14ac:dyDescent="0.2"/>
    <row r="10666" ht="12.75" customHeight="1" x14ac:dyDescent="0.2"/>
    <row r="10667" ht="12.75" customHeight="1" x14ac:dyDescent="0.2"/>
    <row r="10668" ht="12.75" customHeight="1" x14ac:dyDescent="0.2"/>
    <row r="10669" ht="12.75" customHeight="1" x14ac:dyDescent="0.2"/>
    <row r="10670" ht="12.75" customHeight="1" x14ac:dyDescent="0.2"/>
    <row r="10671" ht="12.75" customHeight="1" x14ac:dyDescent="0.2"/>
    <row r="10672" ht="12.75" customHeight="1" x14ac:dyDescent="0.2"/>
    <row r="10673" ht="12.75" customHeight="1" x14ac:dyDescent="0.2"/>
    <row r="10674" ht="12.75" customHeight="1" x14ac:dyDescent="0.2"/>
    <row r="10675" ht="12.75" customHeight="1" x14ac:dyDescent="0.2"/>
    <row r="10676" ht="12.75" customHeight="1" x14ac:dyDescent="0.2"/>
    <row r="10677" ht="12.75" customHeight="1" x14ac:dyDescent="0.2"/>
    <row r="10678" ht="12.75" customHeight="1" x14ac:dyDescent="0.2"/>
    <row r="10679" ht="12.75" customHeight="1" x14ac:dyDescent="0.2"/>
    <row r="10680" ht="12.75" customHeight="1" x14ac:dyDescent="0.2"/>
    <row r="10681" ht="12.75" customHeight="1" x14ac:dyDescent="0.2"/>
    <row r="10682" ht="12.75" customHeight="1" x14ac:dyDescent="0.2"/>
    <row r="10683" ht="12.75" customHeight="1" x14ac:dyDescent="0.2"/>
    <row r="10684" ht="12.75" customHeight="1" x14ac:dyDescent="0.2"/>
    <row r="10685" ht="12.75" customHeight="1" x14ac:dyDescent="0.2"/>
    <row r="10686" ht="12.75" customHeight="1" x14ac:dyDescent="0.2"/>
    <row r="10687" ht="12.75" customHeight="1" x14ac:dyDescent="0.2"/>
    <row r="10688" ht="12.75" customHeight="1" x14ac:dyDescent="0.2"/>
    <row r="10689" ht="12.75" customHeight="1" x14ac:dyDescent="0.2"/>
    <row r="10690" ht="12.75" customHeight="1" x14ac:dyDescent="0.2"/>
    <row r="10691" ht="12.75" customHeight="1" x14ac:dyDescent="0.2"/>
    <row r="10692" ht="12.75" customHeight="1" x14ac:dyDescent="0.2"/>
    <row r="10693" ht="12.75" customHeight="1" x14ac:dyDescent="0.2"/>
    <row r="10694" ht="12.75" customHeight="1" x14ac:dyDescent="0.2"/>
    <row r="10695" ht="12.75" customHeight="1" x14ac:dyDescent="0.2"/>
    <row r="10696" ht="12.75" customHeight="1" x14ac:dyDescent="0.2"/>
    <row r="10697" ht="12.75" customHeight="1" x14ac:dyDescent="0.2"/>
    <row r="10698" ht="12.75" customHeight="1" x14ac:dyDescent="0.2"/>
    <row r="10699" ht="12.75" customHeight="1" x14ac:dyDescent="0.2"/>
    <row r="10700" ht="12.75" customHeight="1" x14ac:dyDescent="0.2"/>
    <row r="10701" ht="12.75" customHeight="1" x14ac:dyDescent="0.2"/>
    <row r="10702" ht="12.75" customHeight="1" x14ac:dyDescent="0.2"/>
    <row r="10703" ht="12.75" customHeight="1" x14ac:dyDescent="0.2"/>
    <row r="10704" ht="12.75" customHeight="1" x14ac:dyDescent="0.2"/>
    <row r="10705" ht="12.75" customHeight="1" x14ac:dyDescent="0.2"/>
    <row r="10706" ht="12.75" customHeight="1" x14ac:dyDescent="0.2"/>
    <row r="10707" ht="12.75" customHeight="1" x14ac:dyDescent="0.2"/>
    <row r="10708" ht="12.75" customHeight="1" x14ac:dyDescent="0.2"/>
    <row r="10709" ht="12.75" customHeight="1" x14ac:dyDescent="0.2"/>
    <row r="10710" ht="12.75" customHeight="1" x14ac:dyDescent="0.2"/>
    <row r="10711" ht="12.75" customHeight="1" x14ac:dyDescent="0.2"/>
    <row r="10712" ht="12.75" customHeight="1" x14ac:dyDescent="0.2"/>
    <row r="10713" ht="12.75" customHeight="1" x14ac:dyDescent="0.2"/>
    <row r="10714" ht="12.75" customHeight="1" x14ac:dyDescent="0.2"/>
    <row r="10715" ht="12.75" customHeight="1" x14ac:dyDescent="0.2"/>
    <row r="10716" ht="12.75" customHeight="1" x14ac:dyDescent="0.2"/>
    <row r="10717" ht="12.75" customHeight="1" x14ac:dyDescent="0.2"/>
    <row r="10718" ht="12.75" customHeight="1" x14ac:dyDescent="0.2"/>
    <row r="10719" ht="12.75" customHeight="1" x14ac:dyDescent="0.2"/>
    <row r="10720" ht="12.75" customHeight="1" x14ac:dyDescent="0.2"/>
    <row r="10721" ht="12.75" customHeight="1" x14ac:dyDescent="0.2"/>
    <row r="10722" ht="12.75" customHeight="1" x14ac:dyDescent="0.2"/>
    <row r="10723" ht="12.75" customHeight="1" x14ac:dyDescent="0.2"/>
    <row r="10724" ht="12.75" customHeight="1" x14ac:dyDescent="0.2"/>
    <row r="10725" ht="12.75" customHeight="1" x14ac:dyDescent="0.2"/>
    <row r="10726" ht="12.75" customHeight="1" x14ac:dyDescent="0.2"/>
    <row r="10727" ht="12.75" customHeight="1" x14ac:dyDescent="0.2"/>
    <row r="10728" ht="12.75" customHeight="1" x14ac:dyDescent="0.2"/>
    <row r="10729" ht="12.75" customHeight="1" x14ac:dyDescent="0.2"/>
    <row r="10730" ht="12.75" customHeight="1" x14ac:dyDescent="0.2"/>
    <row r="10731" ht="12.75" customHeight="1" x14ac:dyDescent="0.2"/>
    <row r="10732" ht="12.75" customHeight="1" x14ac:dyDescent="0.2"/>
    <row r="10733" ht="12.75" customHeight="1" x14ac:dyDescent="0.2"/>
    <row r="10734" ht="12.75" customHeight="1" x14ac:dyDescent="0.2"/>
    <row r="10735" ht="12.75" customHeight="1" x14ac:dyDescent="0.2"/>
    <row r="10736" ht="12.75" customHeight="1" x14ac:dyDescent="0.2"/>
    <row r="10737" ht="12.75" customHeight="1" x14ac:dyDescent="0.2"/>
    <row r="10738" ht="12.75" customHeight="1" x14ac:dyDescent="0.2"/>
    <row r="10739" ht="12.75" customHeight="1" x14ac:dyDescent="0.2"/>
    <row r="10740" ht="12.75" customHeight="1" x14ac:dyDescent="0.2"/>
    <row r="10741" ht="12.75" customHeight="1" x14ac:dyDescent="0.2"/>
    <row r="10742" ht="12.75" customHeight="1" x14ac:dyDescent="0.2"/>
    <row r="10743" ht="12.75" customHeight="1" x14ac:dyDescent="0.2"/>
    <row r="10744" ht="12.75" customHeight="1" x14ac:dyDescent="0.2"/>
    <row r="10745" ht="12.75" customHeight="1" x14ac:dyDescent="0.2"/>
    <row r="10746" ht="12.75" customHeight="1" x14ac:dyDescent="0.2"/>
    <row r="10747" ht="12.75" customHeight="1" x14ac:dyDescent="0.2"/>
    <row r="10748" ht="12.75" customHeight="1" x14ac:dyDescent="0.2"/>
    <row r="10749" ht="12.75" customHeight="1" x14ac:dyDescent="0.2"/>
    <row r="10750" ht="12.75" customHeight="1" x14ac:dyDescent="0.2"/>
    <row r="10751" ht="12.75" customHeight="1" x14ac:dyDescent="0.2"/>
    <row r="10752" ht="12.75" customHeight="1" x14ac:dyDescent="0.2"/>
    <row r="10753" ht="12.75" customHeight="1" x14ac:dyDescent="0.2"/>
    <row r="10754" ht="12.75" customHeight="1" x14ac:dyDescent="0.2"/>
    <row r="10755" ht="12.75" customHeight="1" x14ac:dyDescent="0.2"/>
    <row r="10756" ht="12.75" customHeight="1" x14ac:dyDescent="0.2"/>
    <row r="10757" ht="12.75" customHeight="1" x14ac:dyDescent="0.2"/>
    <row r="10758" ht="12.75" customHeight="1" x14ac:dyDescent="0.2"/>
    <row r="10759" ht="12.75" customHeight="1" x14ac:dyDescent="0.2"/>
    <row r="10760" ht="12.75" customHeight="1" x14ac:dyDescent="0.2"/>
    <row r="10761" ht="12.75" customHeight="1" x14ac:dyDescent="0.2"/>
    <row r="10762" ht="12.75" customHeight="1" x14ac:dyDescent="0.2"/>
    <row r="10763" ht="12.75" customHeight="1" x14ac:dyDescent="0.2"/>
    <row r="10764" ht="12.75" customHeight="1" x14ac:dyDescent="0.2"/>
    <row r="10765" ht="12.75" customHeight="1" x14ac:dyDescent="0.2"/>
    <row r="10766" ht="12.75" customHeight="1" x14ac:dyDescent="0.2"/>
    <row r="10767" ht="12.75" customHeight="1" x14ac:dyDescent="0.2"/>
    <row r="10768" ht="12.75" customHeight="1" x14ac:dyDescent="0.2"/>
    <row r="10769" ht="12.75" customHeight="1" x14ac:dyDescent="0.2"/>
    <row r="10770" ht="12.75" customHeight="1" x14ac:dyDescent="0.2"/>
    <row r="10771" ht="12.75" customHeight="1" x14ac:dyDescent="0.2"/>
    <row r="10772" ht="12.75" customHeight="1" x14ac:dyDescent="0.2"/>
    <row r="10773" ht="12.75" customHeight="1" x14ac:dyDescent="0.2"/>
    <row r="10774" ht="12.75" customHeight="1" x14ac:dyDescent="0.2"/>
    <row r="10775" ht="12.75" customHeight="1" x14ac:dyDescent="0.2"/>
    <row r="10776" ht="12.75" customHeight="1" x14ac:dyDescent="0.2"/>
    <row r="10777" ht="12.75" customHeight="1" x14ac:dyDescent="0.2"/>
    <row r="10778" ht="12.75" customHeight="1" x14ac:dyDescent="0.2"/>
    <row r="10779" ht="12.75" customHeight="1" x14ac:dyDescent="0.2"/>
    <row r="10780" ht="12.75" customHeight="1" x14ac:dyDescent="0.2"/>
    <row r="10781" ht="12.75" customHeight="1" x14ac:dyDescent="0.2"/>
    <row r="10782" ht="12.75" customHeight="1" x14ac:dyDescent="0.2"/>
    <row r="10783" ht="12.75" customHeight="1" x14ac:dyDescent="0.2"/>
    <row r="10784" ht="12.75" customHeight="1" x14ac:dyDescent="0.2"/>
    <row r="10785" ht="12.75" customHeight="1" x14ac:dyDescent="0.2"/>
    <row r="10786" ht="12.75" customHeight="1" x14ac:dyDescent="0.2"/>
    <row r="10787" ht="12.75" customHeight="1" x14ac:dyDescent="0.2"/>
    <row r="10788" ht="12.75" customHeight="1" x14ac:dyDescent="0.2"/>
    <row r="10789" ht="12.75" customHeight="1" x14ac:dyDescent="0.2"/>
    <row r="10790" ht="12.75" customHeight="1" x14ac:dyDescent="0.2"/>
    <row r="10791" ht="12.75" customHeight="1" x14ac:dyDescent="0.2"/>
    <row r="10792" ht="12.75" customHeight="1" x14ac:dyDescent="0.2"/>
    <row r="10793" ht="12.75" customHeight="1" x14ac:dyDescent="0.2"/>
    <row r="10794" ht="12.75" customHeight="1" x14ac:dyDescent="0.2"/>
    <row r="10795" ht="12.75" customHeight="1" x14ac:dyDescent="0.2"/>
    <row r="10796" ht="12.75" customHeight="1" x14ac:dyDescent="0.2"/>
    <row r="10797" ht="12.75" customHeight="1" x14ac:dyDescent="0.2"/>
    <row r="10798" ht="12.75" customHeight="1" x14ac:dyDescent="0.2"/>
    <row r="10799" ht="12.75" customHeight="1" x14ac:dyDescent="0.2"/>
    <row r="10800" ht="12.75" customHeight="1" x14ac:dyDescent="0.2"/>
    <row r="10801" ht="12.75" customHeight="1" x14ac:dyDescent="0.2"/>
    <row r="10802" ht="12.75" customHeight="1" x14ac:dyDescent="0.2"/>
    <row r="10803" ht="12.75" customHeight="1" x14ac:dyDescent="0.2"/>
    <row r="10804" ht="12.75" customHeight="1" x14ac:dyDescent="0.2"/>
    <row r="10805" ht="12.75" customHeight="1" x14ac:dyDescent="0.2"/>
    <row r="10806" ht="12.75" customHeight="1" x14ac:dyDescent="0.2"/>
    <row r="10807" ht="12.75" customHeight="1" x14ac:dyDescent="0.2"/>
    <row r="10808" ht="12.75" customHeight="1" x14ac:dyDescent="0.2"/>
    <row r="10809" ht="12.75" customHeight="1" x14ac:dyDescent="0.2"/>
    <row r="10810" ht="12.75" customHeight="1" x14ac:dyDescent="0.2"/>
    <row r="10811" ht="12.75" customHeight="1" x14ac:dyDescent="0.2"/>
    <row r="10812" ht="12.75" customHeight="1" x14ac:dyDescent="0.2"/>
    <row r="10813" ht="12.75" customHeight="1" x14ac:dyDescent="0.2"/>
    <row r="10814" ht="12.75" customHeight="1" x14ac:dyDescent="0.2"/>
    <row r="10815" ht="12.75" customHeight="1" x14ac:dyDescent="0.2"/>
    <row r="10816" ht="12.75" customHeight="1" x14ac:dyDescent="0.2"/>
    <row r="10817" ht="12.75" customHeight="1" x14ac:dyDescent="0.2"/>
    <row r="10818" ht="12.75" customHeight="1" x14ac:dyDescent="0.2"/>
    <row r="10819" ht="12.75" customHeight="1" x14ac:dyDescent="0.2"/>
    <row r="10820" ht="12.75" customHeight="1" x14ac:dyDescent="0.2"/>
    <row r="10821" ht="12.75" customHeight="1" x14ac:dyDescent="0.2"/>
    <row r="10822" ht="12.75" customHeight="1" x14ac:dyDescent="0.2"/>
    <row r="10823" ht="12.75" customHeight="1" x14ac:dyDescent="0.2"/>
    <row r="10824" ht="12.75" customHeight="1" x14ac:dyDescent="0.2"/>
    <row r="10825" ht="12.75" customHeight="1" x14ac:dyDescent="0.2"/>
    <row r="10826" ht="12.75" customHeight="1" x14ac:dyDescent="0.2"/>
    <row r="10827" ht="12.75" customHeight="1" x14ac:dyDescent="0.2"/>
    <row r="10828" ht="12.75" customHeight="1" x14ac:dyDescent="0.2"/>
    <row r="10829" ht="12.75" customHeight="1" x14ac:dyDescent="0.2"/>
    <row r="10830" ht="12.75" customHeight="1" x14ac:dyDescent="0.2"/>
    <row r="10831" ht="12.75" customHeight="1" x14ac:dyDescent="0.2"/>
    <row r="10832" ht="12.75" customHeight="1" x14ac:dyDescent="0.2"/>
    <row r="10833" ht="12.75" customHeight="1" x14ac:dyDescent="0.2"/>
    <row r="10834" ht="12.75" customHeight="1" x14ac:dyDescent="0.2"/>
    <row r="10835" ht="12.75" customHeight="1" x14ac:dyDescent="0.2"/>
    <row r="10836" ht="12.75" customHeight="1" x14ac:dyDescent="0.2"/>
    <row r="10837" ht="12.75" customHeight="1" x14ac:dyDescent="0.2"/>
    <row r="10838" ht="12.75" customHeight="1" x14ac:dyDescent="0.2"/>
    <row r="10839" ht="12.75" customHeight="1" x14ac:dyDescent="0.2"/>
    <row r="10840" ht="12.75" customHeight="1" x14ac:dyDescent="0.2"/>
    <row r="10841" ht="12.75" customHeight="1" x14ac:dyDescent="0.2"/>
    <row r="10842" ht="12.75" customHeight="1" x14ac:dyDescent="0.2"/>
    <row r="10843" ht="12.75" customHeight="1" x14ac:dyDescent="0.2"/>
    <row r="10844" ht="12.75" customHeight="1" x14ac:dyDescent="0.2"/>
    <row r="10845" ht="12.75" customHeight="1" x14ac:dyDescent="0.2"/>
    <row r="10846" ht="12.75" customHeight="1" x14ac:dyDescent="0.2"/>
    <row r="10847" ht="12.75" customHeight="1" x14ac:dyDescent="0.2"/>
    <row r="10848" ht="12.75" customHeight="1" x14ac:dyDescent="0.2"/>
    <row r="10849" ht="12.75" customHeight="1" x14ac:dyDescent="0.2"/>
    <row r="10850" ht="12.75" customHeight="1" x14ac:dyDescent="0.2"/>
    <row r="10851" ht="12.75" customHeight="1" x14ac:dyDescent="0.2"/>
    <row r="10852" ht="12.75" customHeight="1" x14ac:dyDescent="0.2"/>
    <row r="10853" ht="12.75" customHeight="1" x14ac:dyDescent="0.2"/>
    <row r="10854" ht="12.75" customHeight="1" x14ac:dyDescent="0.2"/>
    <row r="10855" ht="12.75" customHeight="1" x14ac:dyDescent="0.2"/>
    <row r="10856" ht="12.75" customHeight="1" x14ac:dyDescent="0.2"/>
    <row r="10857" ht="12.75" customHeight="1" x14ac:dyDescent="0.2"/>
    <row r="10858" ht="12.75" customHeight="1" x14ac:dyDescent="0.2"/>
    <row r="10859" ht="12.75" customHeight="1" x14ac:dyDescent="0.2"/>
    <row r="10860" ht="12.75" customHeight="1" x14ac:dyDescent="0.2"/>
    <row r="10861" ht="12.75" customHeight="1" x14ac:dyDescent="0.2"/>
    <row r="10862" ht="12.75" customHeight="1" x14ac:dyDescent="0.2"/>
    <row r="10863" ht="12.75" customHeight="1" x14ac:dyDescent="0.2"/>
    <row r="10864" ht="12.75" customHeight="1" x14ac:dyDescent="0.2"/>
    <row r="10865" ht="12.75" customHeight="1" x14ac:dyDescent="0.2"/>
    <row r="10866" ht="12.75" customHeight="1" x14ac:dyDescent="0.2"/>
    <row r="10867" ht="12.75" customHeight="1" x14ac:dyDescent="0.2"/>
    <row r="10868" ht="12.75" customHeight="1" x14ac:dyDescent="0.2"/>
    <row r="10869" ht="12.75" customHeight="1" x14ac:dyDescent="0.2"/>
    <row r="10870" ht="12.75" customHeight="1" x14ac:dyDescent="0.2"/>
    <row r="10871" ht="12.75" customHeight="1" x14ac:dyDescent="0.2"/>
    <row r="10872" ht="12.75" customHeight="1" x14ac:dyDescent="0.2"/>
    <row r="10873" ht="12.75" customHeight="1" x14ac:dyDescent="0.2"/>
    <row r="10874" ht="12.75" customHeight="1" x14ac:dyDescent="0.2"/>
    <row r="10875" ht="12.75" customHeight="1" x14ac:dyDescent="0.2"/>
    <row r="10876" ht="12.75" customHeight="1" x14ac:dyDescent="0.2"/>
    <row r="10877" ht="12.75" customHeight="1" x14ac:dyDescent="0.2"/>
    <row r="10878" ht="12.75" customHeight="1" x14ac:dyDescent="0.2"/>
    <row r="10879" ht="12.75" customHeight="1" x14ac:dyDescent="0.2"/>
    <row r="10880" ht="12.75" customHeight="1" x14ac:dyDescent="0.2"/>
    <row r="10881" ht="12.75" customHeight="1" x14ac:dyDescent="0.2"/>
    <row r="10882" ht="12.75" customHeight="1" x14ac:dyDescent="0.2"/>
    <row r="10883" ht="12.75" customHeight="1" x14ac:dyDescent="0.2"/>
    <row r="10884" ht="12.75" customHeight="1" x14ac:dyDescent="0.2"/>
    <row r="10885" ht="12.75" customHeight="1" x14ac:dyDescent="0.2"/>
    <row r="10886" ht="12.75" customHeight="1" x14ac:dyDescent="0.2"/>
    <row r="10887" ht="12.75" customHeight="1" x14ac:dyDescent="0.2"/>
    <row r="10888" ht="12.75" customHeight="1" x14ac:dyDescent="0.2"/>
    <row r="10889" ht="12.75" customHeight="1" x14ac:dyDescent="0.2"/>
    <row r="10890" ht="12.75" customHeight="1" x14ac:dyDescent="0.2"/>
    <row r="10891" ht="12.75" customHeight="1" x14ac:dyDescent="0.2"/>
    <row r="10892" ht="12.75" customHeight="1" x14ac:dyDescent="0.2"/>
    <row r="10893" ht="12.75" customHeight="1" x14ac:dyDescent="0.2"/>
    <row r="10894" ht="12.75" customHeight="1" x14ac:dyDescent="0.2"/>
    <row r="10895" ht="12.75" customHeight="1" x14ac:dyDescent="0.2"/>
    <row r="10896" ht="12.75" customHeight="1" x14ac:dyDescent="0.2"/>
    <row r="10897" ht="12.75" customHeight="1" x14ac:dyDescent="0.2"/>
    <row r="10898" ht="12.75" customHeight="1" x14ac:dyDescent="0.2"/>
    <row r="10899" ht="12.75" customHeight="1" x14ac:dyDescent="0.2"/>
    <row r="10900" ht="12.75" customHeight="1" x14ac:dyDescent="0.2"/>
    <row r="10901" ht="12.75" customHeight="1" x14ac:dyDescent="0.2"/>
    <row r="10902" ht="12.75" customHeight="1" x14ac:dyDescent="0.2"/>
    <row r="10903" ht="12.75" customHeight="1" x14ac:dyDescent="0.2"/>
    <row r="10904" ht="12.75" customHeight="1" x14ac:dyDescent="0.2"/>
    <row r="10905" ht="12.75" customHeight="1" x14ac:dyDescent="0.2"/>
    <row r="10906" ht="12.75" customHeight="1" x14ac:dyDescent="0.2"/>
    <row r="10907" ht="12.75" customHeight="1" x14ac:dyDescent="0.2"/>
    <row r="10908" ht="12.75" customHeight="1" x14ac:dyDescent="0.2"/>
    <row r="10909" ht="12.75" customHeight="1" x14ac:dyDescent="0.2"/>
    <row r="10910" ht="12.75" customHeight="1" x14ac:dyDescent="0.2"/>
    <row r="10911" ht="12.75" customHeight="1" x14ac:dyDescent="0.2"/>
    <row r="10912" ht="12.75" customHeight="1" x14ac:dyDescent="0.2"/>
    <row r="10913" ht="12.75" customHeight="1" x14ac:dyDescent="0.2"/>
    <row r="10914" ht="12.75" customHeight="1" x14ac:dyDescent="0.2"/>
    <row r="10915" ht="12.75" customHeight="1" x14ac:dyDescent="0.2"/>
    <row r="10916" ht="12.75" customHeight="1" x14ac:dyDescent="0.2"/>
    <row r="10917" ht="12.75" customHeight="1" x14ac:dyDescent="0.2"/>
    <row r="10918" ht="12.75" customHeight="1" x14ac:dyDescent="0.2"/>
    <row r="10919" ht="12.75" customHeight="1" x14ac:dyDescent="0.2"/>
    <row r="10920" ht="12.75" customHeight="1" x14ac:dyDescent="0.2"/>
    <row r="10921" ht="12.75" customHeight="1" x14ac:dyDescent="0.2"/>
    <row r="10922" ht="12.75" customHeight="1" x14ac:dyDescent="0.2"/>
    <row r="10923" ht="12.75" customHeight="1" x14ac:dyDescent="0.2"/>
    <row r="10924" ht="12.75" customHeight="1" x14ac:dyDescent="0.2"/>
    <row r="10925" ht="12.75" customHeight="1" x14ac:dyDescent="0.2"/>
    <row r="10926" ht="12.75" customHeight="1" x14ac:dyDescent="0.2"/>
    <row r="10927" ht="12.75" customHeight="1" x14ac:dyDescent="0.2"/>
    <row r="10928" ht="12.75" customHeight="1" x14ac:dyDescent="0.2"/>
    <row r="10929" ht="12.75" customHeight="1" x14ac:dyDescent="0.2"/>
    <row r="10930" ht="12.75" customHeight="1" x14ac:dyDescent="0.2"/>
    <row r="10931" ht="12.75" customHeight="1" x14ac:dyDescent="0.2"/>
    <row r="10932" ht="12.75" customHeight="1" x14ac:dyDescent="0.2"/>
    <row r="10933" ht="12.75" customHeight="1" x14ac:dyDescent="0.2"/>
    <row r="10934" ht="12.75" customHeight="1" x14ac:dyDescent="0.2"/>
    <row r="10935" ht="12.75" customHeight="1" x14ac:dyDescent="0.2"/>
    <row r="10936" ht="12.75" customHeight="1" x14ac:dyDescent="0.2"/>
    <row r="10937" ht="12.75" customHeight="1" x14ac:dyDescent="0.2"/>
    <row r="10938" ht="12.75" customHeight="1" x14ac:dyDescent="0.2"/>
    <row r="10939" ht="12.75" customHeight="1" x14ac:dyDescent="0.2"/>
    <row r="10940" ht="12.75" customHeight="1" x14ac:dyDescent="0.2"/>
    <row r="10941" ht="12.75" customHeight="1" x14ac:dyDescent="0.2"/>
    <row r="10942" ht="12.75" customHeight="1" x14ac:dyDescent="0.2"/>
    <row r="10943" ht="12.75" customHeight="1" x14ac:dyDescent="0.2"/>
    <row r="10944" ht="12.75" customHeight="1" x14ac:dyDescent="0.2"/>
    <row r="10945" ht="12.75" customHeight="1" x14ac:dyDescent="0.2"/>
    <row r="10946" ht="12.75" customHeight="1" x14ac:dyDescent="0.2"/>
    <row r="10947" ht="12.75" customHeight="1" x14ac:dyDescent="0.2"/>
    <row r="10948" ht="12.75" customHeight="1" x14ac:dyDescent="0.2"/>
    <row r="10949" ht="12.75" customHeight="1" x14ac:dyDescent="0.2"/>
    <row r="10950" ht="12.75" customHeight="1" x14ac:dyDescent="0.2"/>
    <row r="10951" ht="12.75" customHeight="1" x14ac:dyDescent="0.2"/>
    <row r="10952" ht="12.75" customHeight="1" x14ac:dyDescent="0.2"/>
    <row r="10953" ht="12.75" customHeight="1" x14ac:dyDescent="0.2"/>
    <row r="10954" ht="12.75" customHeight="1" x14ac:dyDescent="0.2"/>
    <row r="10955" ht="12.75" customHeight="1" x14ac:dyDescent="0.2"/>
    <row r="10956" ht="12.75" customHeight="1" x14ac:dyDescent="0.2"/>
    <row r="10957" ht="12.75" customHeight="1" x14ac:dyDescent="0.2"/>
    <row r="10958" ht="12.75" customHeight="1" x14ac:dyDescent="0.2"/>
    <row r="10959" ht="12.75" customHeight="1" x14ac:dyDescent="0.2"/>
    <row r="10960" ht="12.75" customHeight="1" x14ac:dyDescent="0.2"/>
    <row r="10961" ht="12.75" customHeight="1" x14ac:dyDescent="0.2"/>
    <row r="10962" ht="12.75" customHeight="1" x14ac:dyDescent="0.2"/>
    <row r="10963" ht="12.75" customHeight="1" x14ac:dyDescent="0.2"/>
    <row r="10964" ht="12.75" customHeight="1" x14ac:dyDescent="0.2"/>
    <row r="10965" ht="12.75" customHeight="1" x14ac:dyDescent="0.2"/>
    <row r="10966" ht="12.75" customHeight="1" x14ac:dyDescent="0.2"/>
    <row r="10967" ht="12.75" customHeight="1" x14ac:dyDescent="0.2"/>
    <row r="10968" ht="12.75" customHeight="1" x14ac:dyDescent="0.2"/>
    <row r="10969" ht="12.75" customHeight="1" x14ac:dyDescent="0.2"/>
    <row r="10970" ht="12.75" customHeight="1" x14ac:dyDescent="0.2"/>
    <row r="10971" ht="12.75" customHeight="1" x14ac:dyDescent="0.2"/>
    <row r="10972" ht="12.75" customHeight="1" x14ac:dyDescent="0.2"/>
    <row r="10973" ht="12.75" customHeight="1" x14ac:dyDescent="0.2"/>
    <row r="10974" ht="12.75" customHeight="1" x14ac:dyDescent="0.2"/>
    <row r="10975" ht="12.75" customHeight="1" x14ac:dyDescent="0.2"/>
    <row r="10976" ht="12.75" customHeight="1" x14ac:dyDescent="0.2"/>
    <row r="10977" ht="12.75" customHeight="1" x14ac:dyDescent="0.2"/>
    <row r="10978" ht="12.75" customHeight="1" x14ac:dyDescent="0.2"/>
    <row r="10979" ht="12.75" customHeight="1" x14ac:dyDescent="0.2"/>
    <row r="10980" ht="12.75" customHeight="1" x14ac:dyDescent="0.2"/>
    <row r="10981" ht="12.75" customHeight="1" x14ac:dyDescent="0.2"/>
    <row r="10982" ht="12.75" customHeight="1" x14ac:dyDescent="0.2"/>
    <row r="10983" ht="12.75" customHeight="1" x14ac:dyDescent="0.2"/>
    <row r="10984" ht="12.75" customHeight="1" x14ac:dyDescent="0.2"/>
    <row r="10985" ht="12.75" customHeight="1" x14ac:dyDescent="0.2"/>
    <row r="10986" ht="12.75" customHeight="1" x14ac:dyDescent="0.2"/>
    <row r="10987" ht="12.75" customHeight="1" x14ac:dyDescent="0.2"/>
    <row r="10988" ht="12.75" customHeight="1" x14ac:dyDescent="0.2"/>
    <row r="10989" ht="12.75" customHeight="1" x14ac:dyDescent="0.2"/>
    <row r="10990" ht="12.75" customHeight="1" x14ac:dyDescent="0.2"/>
    <row r="10991" ht="12.75" customHeight="1" x14ac:dyDescent="0.2"/>
    <row r="10992" ht="12.75" customHeight="1" x14ac:dyDescent="0.2"/>
    <row r="10993" ht="12.75" customHeight="1" x14ac:dyDescent="0.2"/>
    <row r="10994" ht="12.75" customHeight="1" x14ac:dyDescent="0.2"/>
    <row r="10995" ht="12.75" customHeight="1" x14ac:dyDescent="0.2"/>
    <row r="10996" ht="12.75" customHeight="1" x14ac:dyDescent="0.2"/>
    <row r="10997" ht="12.75" customHeight="1" x14ac:dyDescent="0.2"/>
    <row r="10998" ht="12.75" customHeight="1" x14ac:dyDescent="0.2"/>
    <row r="10999" ht="12.75" customHeight="1" x14ac:dyDescent="0.2"/>
    <row r="11000" ht="12.75" customHeight="1" x14ac:dyDescent="0.2"/>
    <row r="11001" ht="12.75" customHeight="1" x14ac:dyDescent="0.2"/>
    <row r="11002" ht="12.75" customHeight="1" x14ac:dyDescent="0.2"/>
    <row r="11003" ht="12.75" customHeight="1" x14ac:dyDescent="0.2"/>
    <row r="11004" ht="12.75" customHeight="1" x14ac:dyDescent="0.2"/>
    <row r="11005" ht="12.75" customHeight="1" x14ac:dyDescent="0.2"/>
    <row r="11006" ht="12.75" customHeight="1" x14ac:dyDescent="0.2"/>
    <row r="11007" ht="12.75" customHeight="1" x14ac:dyDescent="0.2"/>
    <row r="11008" ht="12.75" customHeight="1" x14ac:dyDescent="0.2"/>
    <row r="11009" ht="12.75" customHeight="1" x14ac:dyDescent="0.2"/>
    <row r="11010" ht="12.75" customHeight="1" x14ac:dyDescent="0.2"/>
    <row r="11011" ht="12.75" customHeight="1" x14ac:dyDescent="0.2"/>
    <row r="11012" ht="12.75" customHeight="1" x14ac:dyDescent="0.2"/>
    <row r="11013" ht="12.75" customHeight="1" x14ac:dyDescent="0.2"/>
    <row r="11014" ht="12.75" customHeight="1" x14ac:dyDescent="0.2"/>
    <row r="11015" ht="12.75" customHeight="1" x14ac:dyDescent="0.2"/>
    <row r="11016" ht="12.75" customHeight="1" x14ac:dyDescent="0.2"/>
    <row r="11017" ht="12.75" customHeight="1" x14ac:dyDescent="0.2"/>
    <row r="11018" ht="12.75" customHeight="1" x14ac:dyDescent="0.2"/>
    <row r="11019" ht="12.75" customHeight="1" x14ac:dyDescent="0.2"/>
    <row r="11020" ht="12.75" customHeight="1" x14ac:dyDescent="0.2"/>
    <row r="11021" ht="12.75" customHeight="1" x14ac:dyDescent="0.2"/>
    <row r="11022" ht="12.75" customHeight="1" x14ac:dyDescent="0.2"/>
    <row r="11023" ht="12.75" customHeight="1" x14ac:dyDescent="0.2"/>
    <row r="11024" ht="12.75" customHeight="1" x14ac:dyDescent="0.2"/>
    <row r="11025" ht="12.75" customHeight="1" x14ac:dyDescent="0.2"/>
    <row r="11026" ht="12.75" customHeight="1" x14ac:dyDescent="0.2"/>
    <row r="11027" ht="12.75" customHeight="1" x14ac:dyDescent="0.2"/>
    <row r="11028" ht="12.75" customHeight="1" x14ac:dyDescent="0.2"/>
    <row r="11029" ht="12.75" customHeight="1" x14ac:dyDescent="0.2"/>
    <row r="11030" ht="12.75" customHeight="1" x14ac:dyDescent="0.2"/>
    <row r="11031" ht="12.75" customHeight="1" x14ac:dyDescent="0.2"/>
    <row r="11032" ht="12.75" customHeight="1" x14ac:dyDescent="0.2"/>
    <row r="11033" ht="12.75" customHeight="1" x14ac:dyDescent="0.2"/>
    <row r="11034" ht="12.75" customHeight="1" x14ac:dyDescent="0.2"/>
    <row r="11035" ht="12.75" customHeight="1" x14ac:dyDescent="0.2"/>
    <row r="11036" ht="12.75" customHeight="1" x14ac:dyDescent="0.2"/>
    <row r="11037" ht="12.75" customHeight="1" x14ac:dyDescent="0.2"/>
    <row r="11038" ht="12.75" customHeight="1" x14ac:dyDescent="0.2"/>
    <row r="11039" ht="12.75" customHeight="1" x14ac:dyDescent="0.2"/>
    <row r="11040" ht="12.75" customHeight="1" x14ac:dyDescent="0.2"/>
    <row r="11041" ht="12.75" customHeight="1" x14ac:dyDescent="0.2"/>
    <row r="11042" ht="12.75" customHeight="1" x14ac:dyDescent="0.2"/>
    <row r="11043" ht="12.75" customHeight="1" x14ac:dyDescent="0.2"/>
    <row r="11044" ht="12.75" customHeight="1" x14ac:dyDescent="0.2"/>
    <row r="11045" ht="12.75" customHeight="1" x14ac:dyDescent="0.2"/>
    <row r="11046" ht="12.75" customHeight="1" x14ac:dyDescent="0.2"/>
    <row r="11047" ht="12.75" customHeight="1" x14ac:dyDescent="0.2"/>
    <row r="11048" ht="12.75" customHeight="1" x14ac:dyDescent="0.2"/>
    <row r="11049" ht="12.75" customHeight="1" x14ac:dyDescent="0.2"/>
    <row r="11050" ht="12.75" customHeight="1" x14ac:dyDescent="0.2"/>
    <row r="11051" ht="12.75" customHeight="1" x14ac:dyDescent="0.2"/>
    <row r="11052" ht="12.75" customHeight="1" x14ac:dyDescent="0.2"/>
    <row r="11053" ht="12.75" customHeight="1" x14ac:dyDescent="0.2"/>
    <row r="11054" ht="12.75" customHeight="1" x14ac:dyDescent="0.2"/>
    <row r="11055" ht="12.75" customHeight="1" x14ac:dyDescent="0.2"/>
    <row r="11056" ht="12.75" customHeight="1" x14ac:dyDescent="0.2"/>
    <row r="11057" ht="12.75" customHeight="1" x14ac:dyDescent="0.2"/>
    <row r="11058" ht="12.75" customHeight="1" x14ac:dyDescent="0.2"/>
    <row r="11059" ht="12.75" customHeight="1" x14ac:dyDescent="0.2"/>
    <row r="11060" ht="12.75" customHeight="1" x14ac:dyDescent="0.2"/>
    <row r="11061" ht="12.75" customHeight="1" x14ac:dyDescent="0.2"/>
    <row r="11062" ht="12.75" customHeight="1" x14ac:dyDescent="0.2"/>
    <row r="11063" ht="12.75" customHeight="1" x14ac:dyDescent="0.2"/>
    <row r="11064" ht="12.75" customHeight="1" x14ac:dyDescent="0.2"/>
    <row r="11065" ht="12.75" customHeight="1" x14ac:dyDescent="0.2"/>
    <row r="11066" ht="12.75" customHeight="1" x14ac:dyDescent="0.2"/>
    <row r="11067" ht="12.75" customHeight="1" x14ac:dyDescent="0.2"/>
    <row r="11068" ht="12.75" customHeight="1" x14ac:dyDescent="0.2"/>
    <row r="11069" ht="12.75" customHeight="1" x14ac:dyDescent="0.2"/>
    <row r="11070" ht="12.75" customHeight="1" x14ac:dyDescent="0.2"/>
    <row r="11071" ht="12.75" customHeight="1" x14ac:dyDescent="0.2"/>
    <row r="11072" ht="12.75" customHeight="1" x14ac:dyDescent="0.2"/>
    <row r="11073" ht="12.75" customHeight="1" x14ac:dyDescent="0.2"/>
    <row r="11074" ht="12.75" customHeight="1" x14ac:dyDescent="0.2"/>
    <row r="11075" ht="12.75" customHeight="1" x14ac:dyDescent="0.2"/>
    <row r="11076" ht="12.75" customHeight="1" x14ac:dyDescent="0.2"/>
    <row r="11077" ht="12.75" customHeight="1" x14ac:dyDescent="0.2"/>
    <row r="11078" ht="12.75" customHeight="1" x14ac:dyDescent="0.2"/>
    <row r="11079" ht="12.75" customHeight="1" x14ac:dyDescent="0.2"/>
    <row r="11080" ht="12.75" customHeight="1" x14ac:dyDescent="0.2"/>
    <row r="11081" ht="12.75" customHeight="1" x14ac:dyDescent="0.2"/>
    <row r="11082" ht="12.75" customHeight="1" x14ac:dyDescent="0.2"/>
    <row r="11083" ht="12.75" customHeight="1" x14ac:dyDescent="0.2"/>
    <row r="11084" ht="12.75" customHeight="1" x14ac:dyDescent="0.2"/>
    <row r="11085" ht="12.75" customHeight="1" x14ac:dyDescent="0.2"/>
    <row r="11086" ht="12.75" customHeight="1" x14ac:dyDescent="0.2"/>
    <row r="11087" ht="12.75" customHeight="1" x14ac:dyDescent="0.2"/>
    <row r="11088" ht="12.75" customHeight="1" x14ac:dyDescent="0.2"/>
    <row r="11089" ht="12.75" customHeight="1" x14ac:dyDescent="0.2"/>
    <row r="11090" ht="12.75" customHeight="1" x14ac:dyDescent="0.2"/>
    <row r="11091" ht="12.75" customHeight="1" x14ac:dyDescent="0.2"/>
    <row r="11092" ht="12.75" customHeight="1" x14ac:dyDescent="0.2"/>
    <row r="11093" ht="12.75" customHeight="1" x14ac:dyDescent="0.2"/>
    <row r="11094" ht="12.75" customHeight="1" x14ac:dyDescent="0.2"/>
    <row r="11095" ht="12.75" customHeight="1" x14ac:dyDescent="0.2"/>
    <row r="11096" ht="12.75" customHeight="1" x14ac:dyDescent="0.2"/>
    <row r="11097" ht="12.75" customHeight="1" x14ac:dyDescent="0.2"/>
    <row r="11098" ht="12.75" customHeight="1" x14ac:dyDescent="0.2"/>
    <row r="11099" ht="12.75" customHeight="1" x14ac:dyDescent="0.2"/>
    <row r="11100" ht="12.75" customHeight="1" x14ac:dyDescent="0.2"/>
    <row r="11101" ht="12.75" customHeight="1" x14ac:dyDescent="0.2"/>
    <row r="11102" ht="12.75" customHeight="1" x14ac:dyDescent="0.2"/>
    <row r="11103" ht="12.75" customHeight="1" x14ac:dyDescent="0.2"/>
    <row r="11104" ht="12.75" customHeight="1" x14ac:dyDescent="0.2"/>
    <row r="11105" ht="12.75" customHeight="1" x14ac:dyDescent="0.2"/>
    <row r="11106" ht="12.75" customHeight="1" x14ac:dyDescent="0.2"/>
    <row r="11107" ht="12.75" customHeight="1" x14ac:dyDescent="0.2"/>
    <row r="11108" ht="12.75" customHeight="1" x14ac:dyDescent="0.2"/>
    <row r="11109" ht="12.75" customHeight="1" x14ac:dyDescent="0.2"/>
    <row r="11110" ht="12.75" customHeight="1" x14ac:dyDescent="0.2"/>
    <row r="11111" ht="12.75" customHeight="1" x14ac:dyDescent="0.2"/>
    <row r="11112" ht="12.75" customHeight="1" x14ac:dyDescent="0.2"/>
    <row r="11113" ht="12.75" customHeight="1" x14ac:dyDescent="0.2"/>
    <row r="11114" ht="12.75" customHeight="1" x14ac:dyDescent="0.2"/>
    <row r="11115" ht="12.75" customHeight="1" x14ac:dyDescent="0.2"/>
    <row r="11116" ht="12.75" customHeight="1" x14ac:dyDescent="0.2"/>
    <row r="11117" ht="12.75" customHeight="1" x14ac:dyDescent="0.2"/>
    <row r="11118" ht="12.75" customHeight="1" x14ac:dyDescent="0.2"/>
    <row r="11119" ht="12.75" customHeight="1" x14ac:dyDescent="0.2"/>
    <row r="11120" ht="12.75" customHeight="1" x14ac:dyDescent="0.2"/>
    <row r="11121" ht="12.75" customHeight="1" x14ac:dyDescent="0.2"/>
    <row r="11122" ht="12.75" customHeight="1" x14ac:dyDescent="0.2"/>
    <row r="11123" ht="12.75" customHeight="1" x14ac:dyDescent="0.2"/>
    <row r="11124" ht="12.75" customHeight="1" x14ac:dyDescent="0.2"/>
    <row r="11125" ht="12.75" customHeight="1" x14ac:dyDescent="0.2"/>
    <row r="11126" ht="12.75" customHeight="1" x14ac:dyDescent="0.2"/>
    <row r="11127" ht="12.75" customHeight="1" x14ac:dyDescent="0.2"/>
    <row r="11128" ht="12.75" customHeight="1" x14ac:dyDescent="0.2"/>
    <row r="11129" ht="12.75" customHeight="1" x14ac:dyDescent="0.2"/>
    <row r="11130" ht="12.75" customHeight="1" x14ac:dyDescent="0.2"/>
    <row r="11131" ht="12.75" customHeight="1" x14ac:dyDescent="0.2"/>
    <row r="11132" ht="12.75" customHeight="1" x14ac:dyDescent="0.2"/>
    <row r="11133" ht="12.75" customHeight="1" x14ac:dyDescent="0.2"/>
    <row r="11134" ht="12.75" customHeight="1" x14ac:dyDescent="0.2"/>
    <row r="11135" ht="12.75" customHeight="1" x14ac:dyDescent="0.2"/>
    <row r="11136" ht="12.75" customHeight="1" x14ac:dyDescent="0.2"/>
    <row r="11137" ht="12.75" customHeight="1" x14ac:dyDescent="0.2"/>
    <row r="11138" ht="12.75" customHeight="1" x14ac:dyDescent="0.2"/>
    <row r="11139" ht="12.75" customHeight="1" x14ac:dyDescent="0.2"/>
    <row r="11140" ht="12.75" customHeight="1" x14ac:dyDescent="0.2"/>
    <row r="11141" ht="12.75" customHeight="1" x14ac:dyDescent="0.2"/>
    <row r="11142" ht="12.75" customHeight="1" x14ac:dyDescent="0.2"/>
    <row r="11143" ht="12.75" customHeight="1" x14ac:dyDescent="0.2"/>
    <row r="11144" ht="12.75" customHeight="1" x14ac:dyDescent="0.2"/>
    <row r="11145" ht="12.75" customHeight="1" x14ac:dyDescent="0.2"/>
    <row r="11146" ht="12.75" customHeight="1" x14ac:dyDescent="0.2"/>
    <row r="11147" ht="12.75" customHeight="1" x14ac:dyDescent="0.2"/>
    <row r="11148" ht="12.75" customHeight="1" x14ac:dyDescent="0.2"/>
    <row r="11149" ht="12.75" customHeight="1" x14ac:dyDescent="0.2"/>
    <row r="11150" ht="12.75" customHeight="1" x14ac:dyDescent="0.2"/>
    <row r="11151" ht="12.75" customHeight="1" x14ac:dyDescent="0.2"/>
    <row r="11152" ht="12.75" customHeight="1" x14ac:dyDescent="0.2"/>
    <row r="11153" ht="12.75" customHeight="1" x14ac:dyDescent="0.2"/>
    <row r="11154" ht="12.75" customHeight="1" x14ac:dyDescent="0.2"/>
    <row r="11155" ht="12.75" customHeight="1" x14ac:dyDescent="0.2"/>
    <row r="11156" ht="12.75" customHeight="1" x14ac:dyDescent="0.2"/>
    <row r="11157" ht="12.75" customHeight="1" x14ac:dyDescent="0.2"/>
    <row r="11158" ht="12.75" customHeight="1" x14ac:dyDescent="0.2"/>
    <row r="11159" ht="12.75" customHeight="1" x14ac:dyDescent="0.2"/>
    <row r="11160" ht="12.75" customHeight="1" x14ac:dyDescent="0.2"/>
    <row r="11161" ht="12.75" customHeight="1" x14ac:dyDescent="0.2"/>
    <row r="11162" ht="12.75" customHeight="1" x14ac:dyDescent="0.2"/>
    <row r="11163" ht="12.75" customHeight="1" x14ac:dyDescent="0.2"/>
    <row r="11164" ht="12.75" customHeight="1" x14ac:dyDescent="0.2"/>
    <row r="11165" ht="12.75" customHeight="1" x14ac:dyDescent="0.2"/>
    <row r="11166" ht="12.75" customHeight="1" x14ac:dyDescent="0.2"/>
    <row r="11167" ht="12.75" customHeight="1" x14ac:dyDescent="0.2"/>
    <row r="11168" ht="12.75" customHeight="1" x14ac:dyDescent="0.2"/>
    <row r="11169" ht="12.75" customHeight="1" x14ac:dyDescent="0.2"/>
    <row r="11170" ht="12.75" customHeight="1" x14ac:dyDescent="0.2"/>
    <row r="11171" ht="12.75" customHeight="1" x14ac:dyDescent="0.2"/>
    <row r="11172" ht="12.75" customHeight="1" x14ac:dyDescent="0.2"/>
    <row r="11173" ht="12.75" customHeight="1" x14ac:dyDescent="0.2"/>
    <row r="11174" ht="12.75" customHeight="1" x14ac:dyDescent="0.2"/>
    <row r="11175" ht="12.75" customHeight="1" x14ac:dyDescent="0.2"/>
    <row r="11176" ht="12.75" customHeight="1" x14ac:dyDescent="0.2"/>
    <row r="11177" ht="12.75" customHeight="1" x14ac:dyDescent="0.2"/>
    <row r="11178" ht="12.75" customHeight="1" x14ac:dyDescent="0.2"/>
    <row r="11179" ht="12.75" customHeight="1" x14ac:dyDescent="0.2"/>
    <row r="11180" ht="12.75" customHeight="1" x14ac:dyDescent="0.2"/>
    <row r="11181" ht="12.75" customHeight="1" x14ac:dyDescent="0.2"/>
    <row r="11182" ht="12.75" customHeight="1" x14ac:dyDescent="0.2"/>
    <row r="11183" ht="12.75" customHeight="1" x14ac:dyDescent="0.2"/>
    <row r="11184" ht="12.75" customHeight="1" x14ac:dyDescent="0.2"/>
    <row r="11185" ht="12.75" customHeight="1" x14ac:dyDescent="0.2"/>
    <row r="11186" ht="12.75" customHeight="1" x14ac:dyDescent="0.2"/>
    <row r="11187" ht="12.75" customHeight="1" x14ac:dyDescent="0.2"/>
    <row r="11188" ht="12.75" customHeight="1" x14ac:dyDescent="0.2"/>
    <row r="11189" ht="12.75" customHeight="1" x14ac:dyDescent="0.2"/>
    <row r="11190" ht="12.75" customHeight="1" x14ac:dyDescent="0.2"/>
    <row r="11191" ht="12.75" customHeight="1" x14ac:dyDescent="0.2"/>
    <row r="11192" ht="12.75" customHeight="1" x14ac:dyDescent="0.2"/>
    <row r="11193" ht="12.75" customHeight="1" x14ac:dyDescent="0.2"/>
    <row r="11194" ht="12.75" customHeight="1" x14ac:dyDescent="0.2"/>
    <row r="11195" ht="12.75" customHeight="1" x14ac:dyDescent="0.2"/>
    <row r="11196" ht="12.75" customHeight="1" x14ac:dyDescent="0.2"/>
    <row r="11197" ht="12.75" customHeight="1" x14ac:dyDescent="0.2"/>
    <row r="11198" ht="12.75" customHeight="1" x14ac:dyDescent="0.2"/>
    <row r="11199" ht="12.75" customHeight="1" x14ac:dyDescent="0.2"/>
    <row r="11200" ht="12.75" customHeight="1" x14ac:dyDescent="0.2"/>
    <row r="11201" ht="12.75" customHeight="1" x14ac:dyDescent="0.2"/>
    <row r="11202" ht="12.75" customHeight="1" x14ac:dyDescent="0.2"/>
    <row r="11203" ht="12.75" customHeight="1" x14ac:dyDescent="0.2"/>
    <row r="11204" ht="12.75" customHeight="1" x14ac:dyDescent="0.2"/>
    <row r="11205" ht="12.75" customHeight="1" x14ac:dyDescent="0.2"/>
    <row r="11206" ht="12.75" customHeight="1" x14ac:dyDescent="0.2"/>
    <row r="11207" ht="12.75" customHeight="1" x14ac:dyDescent="0.2"/>
    <row r="11208" ht="12.75" customHeight="1" x14ac:dyDescent="0.2"/>
    <row r="11209" ht="12.75" customHeight="1" x14ac:dyDescent="0.2"/>
    <row r="11210" ht="12.75" customHeight="1" x14ac:dyDescent="0.2"/>
    <row r="11211" ht="12.75" customHeight="1" x14ac:dyDescent="0.2"/>
    <row r="11212" ht="12.75" customHeight="1" x14ac:dyDescent="0.2"/>
    <row r="11213" ht="12.75" customHeight="1" x14ac:dyDescent="0.2"/>
    <row r="11214" ht="12.75" customHeight="1" x14ac:dyDescent="0.2"/>
    <row r="11215" ht="12.75" customHeight="1" x14ac:dyDescent="0.2"/>
    <row r="11216" ht="12.75" customHeight="1" x14ac:dyDescent="0.2"/>
    <row r="11217" ht="12.75" customHeight="1" x14ac:dyDescent="0.2"/>
    <row r="11218" ht="12.75" customHeight="1" x14ac:dyDescent="0.2"/>
    <row r="11219" ht="12.75" customHeight="1" x14ac:dyDescent="0.2"/>
    <row r="11220" ht="12.75" customHeight="1" x14ac:dyDescent="0.2"/>
    <row r="11221" ht="12.75" customHeight="1" x14ac:dyDescent="0.2"/>
    <row r="11222" ht="12.75" customHeight="1" x14ac:dyDescent="0.2"/>
    <row r="11223" ht="12.75" customHeight="1" x14ac:dyDescent="0.2"/>
    <row r="11224" ht="12.75" customHeight="1" x14ac:dyDescent="0.2"/>
    <row r="11225" ht="12.75" customHeight="1" x14ac:dyDescent="0.2"/>
    <row r="11226" ht="12.75" customHeight="1" x14ac:dyDescent="0.2"/>
    <row r="11227" ht="12.75" customHeight="1" x14ac:dyDescent="0.2"/>
    <row r="11228" ht="12.75" customHeight="1" x14ac:dyDescent="0.2"/>
    <row r="11229" ht="12.75" customHeight="1" x14ac:dyDescent="0.2"/>
    <row r="11230" ht="12.75" customHeight="1" x14ac:dyDescent="0.2"/>
    <row r="11231" ht="12.75" customHeight="1" x14ac:dyDescent="0.2"/>
    <row r="11232" ht="12.75" customHeight="1" x14ac:dyDescent="0.2"/>
    <row r="11233" ht="12.75" customHeight="1" x14ac:dyDescent="0.2"/>
    <row r="11234" ht="12.75" customHeight="1" x14ac:dyDescent="0.2"/>
    <row r="11235" ht="12.75" customHeight="1" x14ac:dyDescent="0.2"/>
    <row r="11236" ht="12.75" customHeight="1" x14ac:dyDescent="0.2"/>
    <row r="11237" ht="12.75" customHeight="1" x14ac:dyDescent="0.2"/>
    <row r="11238" ht="12.75" customHeight="1" x14ac:dyDescent="0.2"/>
    <row r="11239" ht="12.75" customHeight="1" x14ac:dyDescent="0.2"/>
    <row r="11240" ht="12.75" customHeight="1" x14ac:dyDescent="0.2"/>
    <row r="11241" ht="12.75" customHeight="1" x14ac:dyDescent="0.2"/>
    <row r="11242" ht="12.75" customHeight="1" x14ac:dyDescent="0.2"/>
    <row r="11243" ht="12.75" customHeight="1" x14ac:dyDescent="0.2"/>
    <row r="11244" ht="12.75" customHeight="1" x14ac:dyDescent="0.2"/>
    <row r="11245" ht="12.75" customHeight="1" x14ac:dyDescent="0.2"/>
    <row r="11246" ht="12.75" customHeight="1" x14ac:dyDescent="0.2"/>
    <row r="11247" ht="12.75" customHeight="1" x14ac:dyDescent="0.2"/>
    <row r="11248" ht="12.75" customHeight="1" x14ac:dyDescent="0.2"/>
    <row r="11249" ht="12.75" customHeight="1" x14ac:dyDescent="0.2"/>
    <row r="11250" ht="12.75" customHeight="1" x14ac:dyDescent="0.2"/>
    <row r="11251" ht="12.75" customHeight="1" x14ac:dyDescent="0.2"/>
    <row r="11252" ht="12.75" customHeight="1" x14ac:dyDescent="0.2"/>
    <row r="11253" ht="12.75" customHeight="1" x14ac:dyDescent="0.2"/>
    <row r="11254" ht="12.75" customHeight="1" x14ac:dyDescent="0.2"/>
    <row r="11255" ht="12.75" customHeight="1" x14ac:dyDescent="0.2"/>
    <row r="11256" ht="12.75" customHeight="1" x14ac:dyDescent="0.2"/>
    <row r="11257" ht="12.75" customHeight="1" x14ac:dyDescent="0.2"/>
    <row r="11258" ht="12.75" customHeight="1" x14ac:dyDescent="0.2"/>
    <row r="11259" ht="12.75" customHeight="1" x14ac:dyDescent="0.2"/>
    <row r="11260" ht="12.75" customHeight="1" x14ac:dyDescent="0.2"/>
    <row r="11261" ht="12.75" customHeight="1" x14ac:dyDescent="0.2"/>
    <row r="11262" ht="12.75" customHeight="1" x14ac:dyDescent="0.2"/>
    <row r="11263" ht="12.75" customHeight="1" x14ac:dyDescent="0.2"/>
    <row r="11264" ht="12.75" customHeight="1" x14ac:dyDescent="0.2"/>
    <row r="11265" ht="12.75" customHeight="1" x14ac:dyDescent="0.2"/>
    <row r="11266" ht="12.75" customHeight="1" x14ac:dyDescent="0.2"/>
    <row r="11267" ht="12.75" customHeight="1" x14ac:dyDescent="0.2"/>
    <row r="11268" ht="12.75" customHeight="1" x14ac:dyDescent="0.2"/>
    <row r="11269" ht="12.75" customHeight="1" x14ac:dyDescent="0.2"/>
    <row r="11270" ht="12.75" customHeight="1" x14ac:dyDescent="0.2"/>
    <row r="11271" ht="12.75" customHeight="1" x14ac:dyDescent="0.2"/>
    <row r="11272" ht="12.75" customHeight="1" x14ac:dyDescent="0.2"/>
    <row r="11273" ht="12.75" customHeight="1" x14ac:dyDescent="0.2"/>
    <row r="11274" ht="12.75" customHeight="1" x14ac:dyDescent="0.2"/>
    <row r="11275" ht="12.75" customHeight="1" x14ac:dyDescent="0.2"/>
    <row r="11276" ht="12.75" customHeight="1" x14ac:dyDescent="0.2"/>
    <row r="11277" ht="12.75" customHeight="1" x14ac:dyDescent="0.2"/>
    <row r="11278" ht="12.75" customHeight="1" x14ac:dyDescent="0.2"/>
    <row r="11279" ht="12.75" customHeight="1" x14ac:dyDescent="0.2"/>
    <row r="11280" ht="12.75" customHeight="1" x14ac:dyDescent="0.2"/>
    <row r="11281" ht="12.75" customHeight="1" x14ac:dyDescent="0.2"/>
    <row r="11282" ht="12.75" customHeight="1" x14ac:dyDescent="0.2"/>
    <row r="11283" ht="12.75" customHeight="1" x14ac:dyDescent="0.2"/>
    <row r="11284" ht="12.75" customHeight="1" x14ac:dyDescent="0.2"/>
    <row r="11285" ht="12.75" customHeight="1" x14ac:dyDescent="0.2"/>
    <row r="11286" ht="12.75" customHeight="1" x14ac:dyDescent="0.2"/>
    <row r="11287" ht="12.75" customHeight="1" x14ac:dyDescent="0.2"/>
    <row r="11288" ht="12.75" customHeight="1" x14ac:dyDescent="0.2"/>
    <row r="11289" ht="12.75" customHeight="1" x14ac:dyDescent="0.2"/>
    <row r="11290" ht="12.75" customHeight="1" x14ac:dyDescent="0.2"/>
    <row r="11291" ht="12.75" customHeight="1" x14ac:dyDescent="0.2"/>
    <row r="11292" ht="12.75" customHeight="1" x14ac:dyDescent="0.2"/>
    <row r="11293" ht="12.75" customHeight="1" x14ac:dyDescent="0.2"/>
    <row r="11294" ht="12.75" customHeight="1" x14ac:dyDescent="0.2"/>
    <row r="11295" ht="12.75" customHeight="1" x14ac:dyDescent="0.2"/>
    <row r="11296" ht="12.75" customHeight="1" x14ac:dyDescent="0.2"/>
    <row r="11297" ht="12.75" customHeight="1" x14ac:dyDescent="0.2"/>
    <row r="11298" ht="12.75" customHeight="1" x14ac:dyDescent="0.2"/>
    <row r="11299" ht="12.75" customHeight="1" x14ac:dyDescent="0.2"/>
    <row r="11300" ht="12.75" customHeight="1" x14ac:dyDescent="0.2"/>
    <row r="11301" ht="12.75" customHeight="1" x14ac:dyDescent="0.2"/>
    <row r="11302" ht="12.75" customHeight="1" x14ac:dyDescent="0.2"/>
    <row r="11303" ht="12.75" customHeight="1" x14ac:dyDescent="0.2"/>
    <row r="11304" ht="12.75" customHeight="1" x14ac:dyDescent="0.2"/>
    <row r="11305" ht="12.75" customHeight="1" x14ac:dyDescent="0.2"/>
    <row r="11306" ht="12.75" customHeight="1" x14ac:dyDescent="0.2"/>
    <row r="11307" ht="12.75" customHeight="1" x14ac:dyDescent="0.2"/>
    <row r="11308" ht="12.75" customHeight="1" x14ac:dyDescent="0.2"/>
    <row r="11309" ht="12.75" customHeight="1" x14ac:dyDescent="0.2"/>
    <row r="11310" ht="12.75" customHeight="1" x14ac:dyDescent="0.2"/>
    <row r="11311" ht="12.75" customHeight="1" x14ac:dyDescent="0.2"/>
    <row r="11312" ht="12.75" customHeight="1" x14ac:dyDescent="0.2"/>
    <row r="11313" ht="12.75" customHeight="1" x14ac:dyDescent="0.2"/>
    <row r="11314" ht="12.75" customHeight="1" x14ac:dyDescent="0.2"/>
    <row r="11315" ht="12.75" customHeight="1" x14ac:dyDescent="0.2"/>
    <row r="11316" ht="12.75" customHeight="1" x14ac:dyDescent="0.2"/>
    <row r="11317" ht="12.75" customHeight="1" x14ac:dyDescent="0.2"/>
    <row r="11318" ht="12.75" customHeight="1" x14ac:dyDescent="0.2"/>
    <row r="11319" ht="12.75" customHeight="1" x14ac:dyDescent="0.2"/>
    <row r="11320" ht="12.75" customHeight="1" x14ac:dyDescent="0.2"/>
    <row r="11321" ht="12.75" customHeight="1" x14ac:dyDescent="0.2"/>
    <row r="11322" ht="12.75" customHeight="1" x14ac:dyDescent="0.2"/>
    <row r="11323" ht="12.75" customHeight="1" x14ac:dyDescent="0.2"/>
    <row r="11324" ht="12.75" customHeight="1" x14ac:dyDescent="0.2"/>
    <row r="11325" ht="12.75" customHeight="1" x14ac:dyDescent="0.2"/>
    <row r="11326" ht="12.75" customHeight="1" x14ac:dyDescent="0.2"/>
    <row r="11327" ht="12.75" customHeight="1" x14ac:dyDescent="0.2"/>
    <row r="11328" ht="12.75" customHeight="1" x14ac:dyDescent="0.2"/>
    <row r="11329" ht="12.75" customHeight="1" x14ac:dyDescent="0.2"/>
    <row r="11330" ht="12.75" customHeight="1" x14ac:dyDescent="0.2"/>
    <row r="11331" ht="12.75" customHeight="1" x14ac:dyDescent="0.2"/>
    <row r="11332" ht="12.75" customHeight="1" x14ac:dyDescent="0.2"/>
    <row r="11333" ht="12.75" customHeight="1" x14ac:dyDescent="0.2"/>
    <row r="11334" ht="12.75" customHeight="1" x14ac:dyDescent="0.2"/>
    <row r="11335" ht="12.75" customHeight="1" x14ac:dyDescent="0.2"/>
    <row r="11336" ht="12.75" customHeight="1" x14ac:dyDescent="0.2"/>
    <row r="11337" ht="12.75" customHeight="1" x14ac:dyDescent="0.2"/>
    <row r="11338" ht="12.75" customHeight="1" x14ac:dyDescent="0.2"/>
    <row r="11339" ht="12.75" customHeight="1" x14ac:dyDescent="0.2"/>
    <row r="11340" ht="12.75" customHeight="1" x14ac:dyDescent="0.2"/>
    <row r="11341" ht="12.75" customHeight="1" x14ac:dyDescent="0.2"/>
    <row r="11342" ht="12.75" customHeight="1" x14ac:dyDescent="0.2"/>
    <row r="11343" ht="12.75" customHeight="1" x14ac:dyDescent="0.2"/>
    <row r="11344" ht="12.75" customHeight="1" x14ac:dyDescent="0.2"/>
    <row r="11345" ht="12.75" customHeight="1" x14ac:dyDescent="0.2"/>
    <row r="11346" ht="12.75" customHeight="1" x14ac:dyDescent="0.2"/>
    <row r="11347" ht="12.75" customHeight="1" x14ac:dyDescent="0.2"/>
    <row r="11348" ht="12.75" customHeight="1" x14ac:dyDescent="0.2"/>
    <row r="11349" ht="12.75" customHeight="1" x14ac:dyDescent="0.2"/>
    <row r="11350" ht="12.75" customHeight="1" x14ac:dyDescent="0.2"/>
    <row r="11351" ht="12.75" customHeight="1" x14ac:dyDescent="0.2"/>
    <row r="11352" ht="12.75" customHeight="1" x14ac:dyDescent="0.2"/>
    <row r="11353" ht="12.75" customHeight="1" x14ac:dyDescent="0.2"/>
    <row r="11354" ht="12.75" customHeight="1" x14ac:dyDescent="0.2"/>
    <row r="11355" ht="12.75" customHeight="1" x14ac:dyDescent="0.2"/>
    <row r="11356" ht="12.75" customHeight="1" x14ac:dyDescent="0.2"/>
    <row r="11357" ht="12.75" customHeight="1" x14ac:dyDescent="0.2"/>
    <row r="11358" ht="12.75" customHeight="1" x14ac:dyDescent="0.2"/>
    <row r="11359" ht="12.75" customHeight="1" x14ac:dyDescent="0.2"/>
    <row r="11360" ht="12.75" customHeight="1" x14ac:dyDescent="0.2"/>
    <row r="11361" ht="12.75" customHeight="1" x14ac:dyDescent="0.2"/>
    <row r="11362" ht="12.75" customHeight="1" x14ac:dyDescent="0.2"/>
    <row r="11363" ht="12.75" customHeight="1" x14ac:dyDescent="0.2"/>
    <row r="11364" ht="12.75" customHeight="1" x14ac:dyDescent="0.2"/>
    <row r="11365" ht="12.75" customHeight="1" x14ac:dyDescent="0.2"/>
    <row r="11366" ht="12.75" customHeight="1" x14ac:dyDescent="0.2"/>
    <row r="11367" ht="12.75" customHeight="1" x14ac:dyDescent="0.2"/>
    <row r="11368" ht="12.75" customHeight="1" x14ac:dyDescent="0.2"/>
    <row r="11369" ht="12.75" customHeight="1" x14ac:dyDescent="0.2"/>
    <row r="11370" ht="12.75" customHeight="1" x14ac:dyDescent="0.2"/>
    <row r="11371" ht="12.75" customHeight="1" x14ac:dyDescent="0.2"/>
    <row r="11372" ht="12.75" customHeight="1" x14ac:dyDescent="0.2"/>
    <row r="11373" ht="12.75" customHeight="1" x14ac:dyDescent="0.2"/>
    <row r="11374" ht="12.75" customHeight="1" x14ac:dyDescent="0.2"/>
    <row r="11375" ht="12.75" customHeight="1" x14ac:dyDescent="0.2"/>
    <row r="11376" ht="12.75" customHeight="1" x14ac:dyDescent="0.2"/>
    <row r="11377" ht="12.75" customHeight="1" x14ac:dyDescent="0.2"/>
    <row r="11378" ht="12.75" customHeight="1" x14ac:dyDescent="0.2"/>
    <row r="11379" ht="12.75" customHeight="1" x14ac:dyDescent="0.2"/>
    <row r="11380" ht="12.75" customHeight="1" x14ac:dyDescent="0.2"/>
    <row r="11381" ht="12.75" customHeight="1" x14ac:dyDescent="0.2"/>
    <row r="11382" ht="12.75" customHeight="1" x14ac:dyDescent="0.2"/>
    <row r="11383" ht="12.75" customHeight="1" x14ac:dyDescent="0.2"/>
    <row r="11384" ht="12.75" customHeight="1" x14ac:dyDescent="0.2"/>
    <row r="11385" ht="12.75" customHeight="1" x14ac:dyDescent="0.2"/>
    <row r="11386" ht="12.75" customHeight="1" x14ac:dyDescent="0.2"/>
    <row r="11387" ht="12.75" customHeight="1" x14ac:dyDescent="0.2"/>
    <row r="11388" ht="12.75" customHeight="1" x14ac:dyDescent="0.2"/>
    <row r="11389" ht="12.75" customHeight="1" x14ac:dyDescent="0.2"/>
    <row r="11390" ht="12.75" customHeight="1" x14ac:dyDescent="0.2"/>
    <row r="11391" ht="12.75" customHeight="1" x14ac:dyDescent="0.2"/>
    <row r="11392" ht="12.75" customHeight="1" x14ac:dyDescent="0.2"/>
    <row r="11393" ht="12.75" customHeight="1" x14ac:dyDescent="0.2"/>
    <row r="11394" ht="12.75" customHeight="1" x14ac:dyDescent="0.2"/>
    <row r="11395" ht="12.75" customHeight="1" x14ac:dyDescent="0.2"/>
    <row r="11396" ht="12.75" customHeight="1" x14ac:dyDescent="0.2"/>
    <row r="11397" ht="12.75" customHeight="1" x14ac:dyDescent="0.2"/>
    <row r="11398" ht="12.75" customHeight="1" x14ac:dyDescent="0.2"/>
    <row r="11399" ht="12.75" customHeight="1" x14ac:dyDescent="0.2"/>
    <row r="11400" ht="12.75" customHeight="1" x14ac:dyDescent="0.2"/>
    <row r="11401" ht="12.75" customHeight="1" x14ac:dyDescent="0.2"/>
    <row r="11402" ht="12.75" customHeight="1" x14ac:dyDescent="0.2"/>
    <row r="11403" ht="12.75" customHeight="1" x14ac:dyDescent="0.2"/>
    <row r="11404" ht="12.75" customHeight="1" x14ac:dyDescent="0.2"/>
    <row r="11405" ht="12.75" customHeight="1" x14ac:dyDescent="0.2"/>
    <row r="11406" ht="12.75" customHeight="1" x14ac:dyDescent="0.2"/>
    <row r="11407" ht="12.75" customHeight="1" x14ac:dyDescent="0.2"/>
    <row r="11408" ht="12.75" customHeight="1" x14ac:dyDescent="0.2"/>
    <row r="11409" ht="12.75" customHeight="1" x14ac:dyDescent="0.2"/>
    <row r="11410" ht="12.75" customHeight="1" x14ac:dyDescent="0.2"/>
    <row r="11411" ht="12.75" customHeight="1" x14ac:dyDescent="0.2"/>
    <row r="11412" ht="12.75" customHeight="1" x14ac:dyDescent="0.2"/>
    <row r="11413" ht="12.75" customHeight="1" x14ac:dyDescent="0.2"/>
    <row r="11414" ht="12.75" customHeight="1" x14ac:dyDescent="0.2"/>
    <row r="11415" ht="12.75" customHeight="1" x14ac:dyDescent="0.2"/>
    <row r="11416" ht="12.75" customHeight="1" x14ac:dyDescent="0.2"/>
    <row r="11417" ht="12.75" customHeight="1" x14ac:dyDescent="0.2"/>
    <row r="11418" ht="12.75" customHeight="1" x14ac:dyDescent="0.2"/>
    <row r="11419" ht="12.75" customHeight="1" x14ac:dyDescent="0.2"/>
    <row r="11420" ht="12.75" customHeight="1" x14ac:dyDescent="0.2"/>
    <row r="11421" ht="12.75" customHeight="1" x14ac:dyDescent="0.2"/>
    <row r="11422" ht="12.75" customHeight="1" x14ac:dyDescent="0.2"/>
    <row r="11423" ht="12.75" customHeight="1" x14ac:dyDescent="0.2"/>
    <row r="11424" ht="12.75" customHeight="1" x14ac:dyDescent="0.2"/>
    <row r="11425" ht="12.75" customHeight="1" x14ac:dyDescent="0.2"/>
    <row r="11426" ht="12.75" customHeight="1" x14ac:dyDescent="0.2"/>
    <row r="11427" ht="12.75" customHeight="1" x14ac:dyDescent="0.2"/>
    <row r="11428" ht="12.75" customHeight="1" x14ac:dyDescent="0.2"/>
    <row r="11429" ht="12.75" customHeight="1" x14ac:dyDescent="0.2"/>
    <row r="11430" ht="12.75" customHeight="1" x14ac:dyDescent="0.2"/>
    <row r="11431" ht="12.75" customHeight="1" x14ac:dyDescent="0.2"/>
    <row r="11432" ht="12.75" customHeight="1" x14ac:dyDescent="0.2"/>
    <row r="11433" ht="12.75" customHeight="1" x14ac:dyDescent="0.2"/>
    <row r="11434" ht="12.75" customHeight="1" x14ac:dyDescent="0.2"/>
    <row r="11435" ht="12.75" customHeight="1" x14ac:dyDescent="0.2"/>
    <row r="11436" ht="12.75" customHeight="1" x14ac:dyDescent="0.2"/>
    <row r="11437" ht="12.75" customHeight="1" x14ac:dyDescent="0.2"/>
    <row r="11438" ht="12.75" customHeight="1" x14ac:dyDescent="0.2"/>
    <row r="11439" ht="12.75" customHeight="1" x14ac:dyDescent="0.2"/>
    <row r="11440" ht="12.75" customHeight="1" x14ac:dyDescent="0.2"/>
    <row r="11441" ht="12.75" customHeight="1" x14ac:dyDescent="0.2"/>
    <row r="11442" ht="12.75" customHeight="1" x14ac:dyDescent="0.2"/>
    <row r="11443" ht="12.75" customHeight="1" x14ac:dyDescent="0.2"/>
    <row r="11444" ht="12.75" customHeight="1" x14ac:dyDescent="0.2"/>
    <row r="11445" ht="12.75" customHeight="1" x14ac:dyDescent="0.2"/>
    <row r="11446" ht="12.75" customHeight="1" x14ac:dyDescent="0.2"/>
    <row r="11447" ht="12.75" customHeight="1" x14ac:dyDescent="0.2"/>
    <row r="11448" ht="12.75" customHeight="1" x14ac:dyDescent="0.2"/>
    <row r="11449" ht="12.75" customHeight="1" x14ac:dyDescent="0.2"/>
    <row r="11450" ht="12.75" customHeight="1" x14ac:dyDescent="0.2"/>
    <row r="11451" ht="12.75" customHeight="1" x14ac:dyDescent="0.2"/>
    <row r="11452" ht="12.75" customHeight="1" x14ac:dyDescent="0.2"/>
    <row r="11453" ht="12.75" customHeight="1" x14ac:dyDescent="0.2"/>
    <row r="11454" ht="12.75" customHeight="1" x14ac:dyDescent="0.2"/>
    <row r="11455" ht="12.75" customHeight="1" x14ac:dyDescent="0.2"/>
    <row r="11456" ht="12.75" customHeight="1" x14ac:dyDescent="0.2"/>
    <row r="11457" ht="12.75" customHeight="1" x14ac:dyDescent="0.2"/>
    <row r="11458" ht="12.75" customHeight="1" x14ac:dyDescent="0.2"/>
    <row r="11459" ht="12.75" customHeight="1" x14ac:dyDescent="0.2"/>
    <row r="11460" ht="12.75" customHeight="1" x14ac:dyDescent="0.2"/>
    <row r="11461" ht="12.75" customHeight="1" x14ac:dyDescent="0.2"/>
    <row r="11462" ht="12.75" customHeight="1" x14ac:dyDescent="0.2"/>
    <row r="11463" ht="12.75" customHeight="1" x14ac:dyDescent="0.2"/>
    <row r="11464" ht="12.75" customHeight="1" x14ac:dyDescent="0.2"/>
    <row r="11465" ht="12.75" customHeight="1" x14ac:dyDescent="0.2"/>
    <row r="11466" ht="12.75" customHeight="1" x14ac:dyDescent="0.2"/>
    <row r="11467" ht="12.75" customHeight="1" x14ac:dyDescent="0.2"/>
    <row r="11468" ht="12.75" customHeight="1" x14ac:dyDescent="0.2"/>
    <row r="11469" ht="12.75" customHeight="1" x14ac:dyDescent="0.2"/>
    <row r="11470" ht="12.75" customHeight="1" x14ac:dyDescent="0.2"/>
    <row r="11471" ht="12.75" customHeight="1" x14ac:dyDescent="0.2"/>
    <row r="11472" ht="12.75" customHeight="1" x14ac:dyDescent="0.2"/>
    <row r="11473" ht="12.75" customHeight="1" x14ac:dyDescent="0.2"/>
    <row r="11474" ht="12.75" customHeight="1" x14ac:dyDescent="0.2"/>
    <row r="11475" ht="12.75" customHeight="1" x14ac:dyDescent="0.2"/>
    <row r="11476" ht="12.75" customHeight="1" x14ac:dyDescent="0.2"/>
    <row r="11477" ht="12.75" customHeight="1" x14ac:dyDescent="0.2"/>
    <row r="11478" ht="12.75" customHeight="1" x14ac:dyDescent="0.2"/>
    <row r="11479" ht="12.75" customHeight="1" x14ac:dyDescent="0.2"/>
    <row r="11480" ht="12.75" customHeight="1" x14ac:dyDescent="0.2"/>
    <row r="11481" ht="12.75" customHeight="1" x14ac:dyDescent="0.2"/>
    <row r="11482" ht="12.75" customHeight="1" x14ac:dyDescent="0.2"/>
    <row r="11483" ht="12.75" customHeight="1" x14ac:dyDescent="0.2"/>
    <row r="11484" ht="12.75" customHeight="1" x14ac:dyDescent="0.2"/>
    <row r="11485" ht="12.75" customHeight="1" x14ac:dyDescent="0.2"/>
    <row r="11486" ht="12.75" customHeight="1" x14ac:dyDescent="0.2"/>
    <row r="11487" ht="12.75" customHeight="1" x14ac:dyDescent="0.2"/>
    <row r="11488" ht="12.75" customHeight="1" x14ac:dyDescent="0.2"/>
    <row r="11489" ht="12.75" customHeight="1" x14ac:dyDescent="0.2"/>
    <row r="11490" ht="12.75" customHeight="1" x14ac:dyDescent="0.2"/>
    <row r="11491" ht="12.75" customHeight="1" x14ac:dyDescent="0.2"/>
    <row r="11492" ht="12.75" customHeight="1" x14ac:dyDescent="0.2"/>
    <row r="11493" ht="12.75" customHeight="1" x14ac:dyDescent="0.2"/>
    <row r="11494" ht="12.75" customHeight="1" x14ac:dyDescent="0.2"/>
    <row r="11495" ht="12.75" customHeight="1" x14ac:dyDescent="0.2"/>
    <row r="11496" ht="12.75" customHeight="1" x14ac:dyDescent="0.2"/>
    <row r="11497" ht="12.75" customHeight="1" x14ac:dyDescent="0.2"/>
    <row r="11498" ht="12.75" customHeight="1" x14ac:dyDescent="0.2"/>
    <row r="11499" ht="12.75" customHeight="1" x14ac:dyDescent="0.2"/>
    <row r="11500" ht="12.75" customHeight="1" x14ac:dyDescent="0.2"/>
    <row r="11501" ht="12.75" customHeight="1" x14ac:dyDescent="0.2"/>
    <row r="11502" ht="12.75" customHeight="1" x14ac:dyDescent="0.2"/>
    <row r="11503" ht="12.75" customHeight="1" x14ac:dyDescent="0.2"/>
    <row r="11504" ht="12.75" customHeight="1" x14ac:dyDescent="0.2"/>
    <row r="11505" ht="12.75" customHeight="1" x14ac:dyDescent="0.2"/>
    <row r="11506" ht="12.75" customHeight="1" x14ac:dyDescent="0.2"/>
    <row r="11507" ht="12.75" customHeight="1" x14ac:dyDescent="0.2"/>
    <row r="11508" ht="12.75" customHeight="1" x14ac:dyDescent="0.2"/>
    <row r="11509" ht="12.75" customHeight="1" x14ac:dyDescent="0.2"/>
    <row r="11510" ht="12.75" customHeight="1" x14ac:dyDescent="0.2"/>
    <row r="11511" ht="12.75" customHeight="1" x14ac:dyDescent="0.2"/>
    <row r="11512" ht="12.75" customHeight="1" x14ac:dyDescent="0.2"/>
    <row r="11513" ht="12.75" customHeight="1" x14ac:dyDescent="0.2"/>
    <row r="11514" ht="12.75" customHeight="1" x14ac:dyDescent="0.2"/>
    <row r="11515" ht="12.75" customHeight="1" x14ac:dyDescent="0.2"/>
    <row r="11516" ht="12.75" customHeight="1" x14ac:dyDescent="0.2"/>
    <row r="11517" ht="12.75" customHeight="1" x14ac:dyDescent="0.2"/>
    <row r="11518" ht="12.75" customHeight="1" x14ac:dyDescent="0.2"/>
    <row r="11519" ht="12.75" customHeight="1" x14ac:dyDescent="0.2"/>
    <row r="11520" ht="12.75" customHeight="1" x14ac:dyDescent="0.2"/>
    <row r="11521" ht="12.75" customHeight="1" x14ac:dyDescent="0.2"/>
    <row r="11522" ht="12.75" customHeight="1" x14ac:dyDescent="0.2"/>
    <row r="11523" ht="12.75" customHeight="1" x14ac:dyDescent="0.2"/>
    <row r="11524" ht="12.75" customHeight="1" x14ac:dyDescent="0.2"/>
    <row r="11525" ht="12.75" customHeight="1" x14ac:dyDescent="0.2"/>
    <row r="11526" ht="12.75" customHeight="1" x14ac:dyDescent="0.2"/>
    <row r="11527" ht="12.75" customHeight="1" x14ac:dyDescent="0.2"/>
    <row r="11528" ht="12.75" customHeight="1" x14ac:dyDescent="0.2"/>
    <row r="11529" ht="12.75" customHeight="1" x14ac:dyDescent="0.2"/>
    <row r="11530" ht="12.75" customHeight="1" x14ac:dyDescent="0.2"/>
    <row r="11531" ht="12.75" customHeight="1" x14ac:dyDescent="0.2"/>
    <row r="11532" ht="12.75" customHeight="1" x14ac:dyDescent="0.2"/>
    <row r="11533" ht="12.75" customHeight="1" x14ac:dyDescent="0.2"/>
    <row r="11534" ht="12.75" customHeight="1" x14ac:dyDescent="0.2"/>
    <row r="11535" ht="12.75" customHeight="1" x14ac:dyDescent="0.2"/>
    <row r="11536" ht="12.75" customHeight="1" x14ac:dyDescent="0.2"/>
    <row r="11537" ht="12.75" customHeight="1" x14ac:dyDescent="0.2"/>
    <row r="11538" ht="12.75" customHeight="1" x14ac:dyDescent="0.2"/>
    <row r="11539" ht="12.75" customHeight="1" x14ac:dyDescent="0.2"/>
    <row r="11540" ht="12.75" customHeight="1" x14ac:dyDescent="0.2"/>
    <row r="11541" ht="12.75" customHeight="1" x14ac:dyDescent="0.2"/>
    <row r="11542" ht="12.75" customHeight="1" x14ac:dyDescent="0.2"/>
    <row r="11543" ht="12.75" customHeight="1" x14ac:dyDescent="0.2"/>
    <row r="11544" ht="12.75" customHeight="1" x14ac:dyDescent="0.2"/>
    <row r="11545" ht="12.75" customHeight="1" x14ac:dyDescent="0.2"/>
    <row r="11546" ht="12.75" customHeight="1" x14ac:dyDescent="0.2"/>
    <row r="11547" ht="12.75" customHeight="1" x14ac:dyDescent="0.2"/>
    <row r="11548" ht="12.75" customHeight="1" x14ac:dyDescent="0.2"/>
    <row r="11549" ht="12.75" customHeight="1" x14ac:dyDescent="0.2"/>
    <row r="11550" ht="12.75" customHeight="1" x14ac:dyDescent="0.2"/>
    <row r="11551" ht="12.75" customHeight="1" x14ac:dyDescent="0.2"/>
    <row r="11552" ht="12.75" customHeight="1" x14ac:dyDescent="0.2"/>
    <row r="11553" ht="12.75" customHeight="1" x14ac:dyDescent="0.2"/>
    <row r="11554" ht="12.75" customHeight="1" x14ac:dyDescent="0.2"/>
    <row r="11555" ht="12.75" customHeight="1" x14ac:dyDescent="0.2"/>
    <row r="11556" ht="12.75" customHeight="1" x14ac:dyDescent="0.2"/>
    <row r="11557" ht="12.75" customHeight="1" x14ac:dyDescent="0.2"/>
    <row r="11558" ht="12.75" customHeight="1" x14ac:dyDescent="0.2"/>
    <row r="11559" ht="12.75" customHeight="1" x14ac:dyDescent="0.2"/>
    <row r="11560" ht="12.75" customHeight="1" x14ac:dyDescent="0.2"/>
    <row r="11561" ht="12.75" customHeight="1" x14ac:dyDescent="0.2"/>
    <row r="11562" ht="12.75" customHeight="1" x14ac:dyDescent="0.2"/>
    <row r="11563" ht="12.75" customHeight="1" x14ac:dyDescent="0.2"/>
    <row r="11564" ht="12.75" customHeight="1" x14ac:dyDescent="0.2"/>
    <row r="11565" ht="12.75" customHeight="1" x14ac:dyDescent="0.2"/>
    <row r="11566" ht="12.75" customHeight="1" x14ac:dyDescent="0.2"/>
    <row r="11567" ht="12.75" customHeight="1" x14ac:dyDescent="0.2"/>
    <row r="11568" ht="12.75" customHeight="1" x14ac:dyDescent="0.2"/>
    <row r="11569" ht="12.75" customHeight="1" x14ac:dyDescent="0.2"/>
    <row r="11570" ht="12.75" customHeight="1" x14ac:dyDescent="0.2"/>
    <row r="11571" ht="12.75" customHeight="1" x14ac:dyDescent="0.2"/>
    <row r="11572" ht="12.75" customHeight="1" x14ac:dyDescent="0.2"/>
    <row r="11573" ht="12.75" customHeight="1" x14ac:dyDescent="0.2"/>
    <row r="11574" ht="12.75" customHeight="1" x14ac:dyDescent="0.2"/>
    <row r="11575" ht="12.75" customHeight="1" x14ac:dyDescent="0.2"/>
    <row r="11576" ht="12.75" customHeight="1" x14ac:dyDescent="0.2"/>
    <row r="11577" ht="12.75" customHeight="1" x14ac:dyDescent="0.2"/>
    <row r="11578" ht="12.75" customHeight="1" x14ac:dyDescent="0.2"/>
    <row r="11579" ht="12.75" customHeight="1" x14ac:dyDescent="0.2"/>
    <row r="11580" ht="12.75" customHeight="1" x14ac:dyDescent="0.2"/>
    <row r="11581" ht="12.75" customHeight="1" x14ac:dyDescent="0.2"/>
    <row r="11582" ht="12.75" customHeight="1" x14ac:dyDescent="0.2"/>
    <row r="11583" ht="12.75" customHeight="1" x14ac:dyDescent="0.2"/>
    <row r="11584" ht="12.75" customHeight="1" x14ac:dyDescent="0.2"/>
    <row r="11585" ht="12.75" customHeight="1" x14ac:dyDescent="0.2"/>
    <row r="11586" ht="12.75" customHeight="1" x14ac:dyDescent="0.2"/>
    <row r="11587" ht="12.75" customHeight="1" x14ac:dyDescent="0.2"/>
    <row r="11588" ht="12.75" customHeight="1" x14ac:dyDescent="0.2"/>
    <row r="11589" ht="12.75" customHeight="1" x14ac:dyDescent="0.2"/>
    <row r="11590" ht="12.75" customHeight="1" x14ac:dyDescent="0.2"/>
    <row r="11591" ht="12.75" customHeight="1" x14ac:dyDescent="0.2"/>
    <row r="11592" ht="12.75" customHeight="1" x14ac:dyDescent="0.2"/>
    <row r="11593" ht="12.75" customHeight="1" x14ac:dyDescent="0.2"/>
    <row r="11594" ht="12.75" customHeight="1" x14ac:dyDescent="0.2"/>
    <row r="11595" ht="12.75" customHeight="1" x14ac:dyDescent="0.2"/>
    <row r="11596" ht="12.75" customHeight="1" x14ac:dyDescent="0.2"/>
    <row r="11597" ht="12.75" customHeight="1" x14ac:dyDescent="0.2"/>
    <row r="11598" ht="12.75" customHeight="1" x14ac:dyDescent="0.2"/>
    <row r="11599" ht="12.75" customHeight="1" x14ac:dyDescent="0.2"/>
    <row r="11600" ht="12.75" customHeight="1" x14ac:dyDescent="0.2"/>
    <row r="11601" ht="12.75" customHeight="1" x14ac:dyDescent="0.2"/>
    <row r="11602" ht="12.75" customHeight="1" x14ac:dyDescent="0.2"/>
    <row r="11603" ht="12.75" customHeight="1" x14ac:dyDescent="0.2"/>
    <row r="11604" ht="12.75" customHeight="1" x14ac:dyDescent="0.2"/>
    <row r="11605" ht="12.75" customHeight="1" x14ac:dyDescent="0.2"/>
    <row r="11606" ht="12.75" customHeight="1" x14ac:dyDescent="0.2"/>
    <row r="11607" ht="12.75" customHeight="1" x14ac:dyDescent="0.2"/>
    <row r="11608" ht="12.75" customHeight="1" x14ac:dyDescent="0.2"/>
    <row r="11609" ht="12.75" customHeight="1" x14ac:dyDescent="0.2"/>
    <row r="11610" ht="12.75" customHeight="1" x14ac:dyDescent="0.2"/>
    <row r="11611" ht="12.75" customHeight="1" x14ac:dyDescent="0.2"/>
    <row r="11612" ht="12.75" customHeight="1" x14ac:dyDescent="0.2"/>
    <row r="11613" ht="12.75" customHeight="1" x14ac:dyDescent="0.2"/>
    <row r="11614" ht="12.75" customHeight="1" x14ac:dyDescent="0.2"/>
    <row r="11615" ht="12.75" customHeight="1" x14ac:dyDescent="0.2"/>
    <row r="11616" ht="12.75" customHeight="1" x14ac:dyDescent="0.2"/>
    <row r="11617" ht="12.75" customHeight="1" x14ac:dyDescent="0.2"/>
    <row r="11618" ht="12.75" customHeight="1" x14ac:dyDescent="0.2"/>
    <row r="11619" ht="12.75" customHeight="1" x14ac:dyDescent="0.2"/>
    <row r="11620" ht="12.75" customHeight="1" x14ac:dyDescent="0.2"/>
    <row r="11621" ht="12.75" customHeight="1" x14ac:dyDescent="0.2"/>
    <row r="11622" ht="12.75" customHeight="1" x14ac:dyDescent="0.2"/>
    <row r="11623" ht="12.75" customHeight="1" x14ac:dyDescent="0.2"/>
    <row r="11624" ht="12.75" customHeight="1" x14ac:dyDescent="0.2"/>
    <row r="11625" ht="12.75" customHeight="1" x14ac:dyDescent="0.2"/>
    <row r="11626" ht="12.75" customHeight="1" x14ac:dyDescent="0.2"/>
    <row r="11627" ht="12.75" customHeight="1" x14ac:dyDescent="0.2"/>
    <row r="11628" ht="12.75" customHeight="1" x14ac:dyDescent="0.2"/>
    <row r="11629" ht="12.75" customHeight="1" x14ac:dyDescent="0.2"/>
    <row r="11630" ht="12.75" customHeight="1" x14ac:dyDescent="0.2"/>
    <row r="11631" ht="12.75" customHeight="1" x14ac:dyDescent="0.2"/>
    <row r="11632" ht="12.75" customHeight="1" x14ac:dyDescent="0.2"/>
    <row r="11633" ht="12.75" customHeight="1" x14ac:dyDescent="0.2"/>
    <row r="11634" ht="12.75" customHeight="1" x14ac:dyDescent="0.2"/>
    <row r="11635" ht="12.75" customHeight="1" x14ac:dyDescent="0.2"/>
    <row r="11636" ht="12.75" customHeight="1" x14ac:dyDescent="0.2"/>
    <row r="11637" ht="12.75" customHeight="1" x14ac:dyDescent="0.2"/>
    <row r="11638" ht="12.75" customHeight="1" x14ac:dyDescent="0.2"/>
    <row r="11639" ht="12.75" customHeight="1" x14ac:dyDescent="0.2"/>
    <row r="11640" ht="12.75" customHeight="1" x14ac:dyDescent="0.2"/>
    <row r="11641" ht="12.75" customHeight="1" x14ac:dyDescent="0.2"/>
    <row r="11642" ht="12.75" customHeight="1" x14ac:dyDescent="0.2"/>
    <row r="11643" ht="12.75" customHeight="1" x14ac:dyDescent="0.2"/>
    <row r="11644" ht="12.75" customHeight="1" x14ac:dyDescent="0.2"/>
    <row r="11645" ht="12.75" customHeight="1" x14ac:dyDescent="0.2"/>
    <row r="11646" ht="12.75" customHeight="1" x14ac:dyDescent="0.2"/>
    <row r="11647" ht="12.75" customHeight="1" x14ac:dyDescent="0.2"/>
    <row r="11648" ht="12.75" customHeight="1" x14ac:dyDescent="0.2"/>
    <row r="11649" ht="12.75" customHeight="1" x14ac:dyDescent="0.2"/>
    <row r="11650" ht="12.75" customHeight="1" x14ac:dyDescent="0.2"/>
    <row r="11651" ht="12.75" customHeight="1" x14ac:dyDescent="0.2"/>
    <row r="11652" ht="12.75" customHeight="1" x14ac:dyDescent="0.2"/>
    <row r="11653" ht="12.75" customHeight="1" x14ac:dyDescent="0.2"/>
    <row r="11654" ht="12.75" customHeight="1" x14ac:dyDescent="0.2"/>
    <row r="11655" ht="12.75" customHeight="1" x14ac:dyDescent="0.2"/>
    <row r="11656" ht="12.75" customHeight="1" x14ac:dyDescent="0.2"/>
    <row r="11657" ht="12.75" customHeight="1" x14ac:dyDescent="0.2"/>
    <row r="11658" ht="12.75" customHeight="1" x14ac:dyDescent="0.2"/>
    <row r="11659" ht="12.75" customHeight="1" x14ac:dyDescent="0.2"/>
    <row r="11660" ht="12.75" customHeight="1" x14ac:dyDescent="0.2"/>
    <row r="11661" ht="12.75" customHeight="1" x14ac:dyDescent="0.2"/>
    <row r="11662" ht="12.75" customHeight="1" x14ac:dyDescent="0.2"/>
    <row r="11663" ht="12.75" customHeight="1" x14ac:dyDescent="0.2"/>
    <row r="11664" ht="12.75" customHeight="1" x14ac:dyDescent="0.2"/>
    <row r="11665" ht="12.75" customHeight="1" x14ac:dyDescent="0.2"/>
    <row r="11666" ht="12.75" customHeight="1" x14ac:dyDescent="0.2"/>
    <row r="11667" ht="12.75" customHeight="1" x14ac:dyDescent="0.2"/>
    <row r="11668" ht="12.75" customHeight="1" x14ac:dyDescent="0.2"/>
    <row r="11669" ht="12.75" customHeight="1" x14ac:dyDescent="0.2"/>
    <row r="11670" ht="12.75" customHeight="1" x14ac:dyDescent="0.2"/>
    <row r="11671" ht="12.75" customHeight="1" x14ac:dyDescent="0.2"/>
    <row r="11672" ht="12.75" customHeight="1" x14ac:dyDescent="0.2"/>
    <row r="11673" ht="12.75" customHeight="1" x14ac:dyDescent="0.2"/>
    <row r="11674" ht="12.75" customHeight="1" x14ac:dyDescent="0.2"/>
    <row r="11675" ht="12.75" customHeight="1" x14ac:dyDescent="0.2"/>
    <row r="11676" ht="12.75" customHeight="1" x14ac:dyDescent="0.2"/>
    <row r="11677" ht="12.75" customHeight="1" x14ac:dyDescent="0.2"/>
    <row r="11678" ht="12.75" customHeight="1" x14ac:dyDescent="0.2"/>
    <row r="11679" ht="12.75" customHeight="1" x14ac:dyDescent="0.2"/>
    <row r="11680" ht="12.75" customHeight="1" x14ac:dyDescent="0.2"/>
    <row r="11681" ht="12.75" customHeight="1" x14ac:dyDescent="0.2"/>
    <row r="11682" ht="12.75" customHeight="1" x14ac:dyDescent="0.2"/>
    <row r="11683" ht="12.75" customHeight="1" x14ac:dyDescent="0.2"/>
    <row r="11684" ht="12.75" customHeight="1" x14ac:dyDescent="0.2"/>
    <row r="11685" ht="12.75" customHeight="1" x14ac:dyDescent="0.2"/>
    <row r="11686" ht="12.75" customHeight="1" x14ac:dyDescent="0.2"/>
    <row r="11687" ht="12.75" customHeight="1" x14ac:dyDescent="0.2"/>
    <row r="11688" ht="12.75" customHeight="1" x14ac:dyDescent="0.2"/>
    <row r="11689" ht="12.75" customHeight="1" x14ac:dyDescent="0.2"/>
    <row r="11690" ht="12.75" customHeight="1" x14ac:dyDescent="0.2"/>
    <row r="11691" ht="12.75" customHeight="1" x14ac:dyDescent="0.2"/>
    <row r="11692" ht="12.75" customHeight="1" x14ac:dyDescent="0.2"/>
    <row r="11693" ht="12.75" customHeight="1" x14ac:dyDescent="0.2"/>
    <row r="11694" ht="12.75" customHeight="1" x14ac:dyDescent="0.2"/>
    <row r="11695" ht="12.75" customHeight="1" x14ac:dyDescent="0.2"/>
    <row r="11696" ht="12.75" customHeight="1" x14ac:dyDescent="0.2"/>
    <row r="11697" ht="12.75" customHeight="1" x14ac:dyDescent="0.2"/>
    <row r="11698" ht="12.75" customHeight="1" x14ac:dyDescent="0.2"/>
    <row r="11699" ht="12.75" customHeight="1" x14ac:dyDescent="0.2"/>
    <row r="11700" ht="12.75" customHeight="1" x14ac:dyDescent="0.2"/>
    <row r="11701" ht="12.75" customHeight="1" x14ac:dyDescent="0.2"/>
    <row r="11702" ht="12.75" customHeight="1" x14ac:dyDescent="0.2"/>
    <row r="11703" ht="12.75" customHeight="1" x14ac:dyDescent="0.2"/>
    <row r="11704" ht="12.75" customHeight="1" x14ac:dyDescent="0.2"/>
    <row r="11705" ht="12.75" customHeight="1" x14ac:dyDescent="0.2"/>
    <row r="11706" ht="12.75" customHeight="1" x14ac:dyDescent="0.2"/>
    <row r="11707" ht="12.75" customHeight="1" x14ac:dyDescent="0.2"/>
    <row r="11708" ht="12.75" customHeight="1" x14ac:dyDescent="0.2"/>
    <row r="11709" ht="12.75" customHeight="1" x14ac:dyDescent="0.2"/>
    <row r="11710" ht="12.75" customHeight="1" x14ac:dyDescent="0.2"/>
    <row r="11711" ht="12.75" customHeight="1" x14ac:dyDescent="0.2"/>
    <row r="11712" ht="12.75" customHeight="1" x14ac:dyDescent="0.2"/>
    <row r="11713" ht="12.75" customHeight="1" x14ac:dyDescent="0.2"/>
    <row r="11714" ht="12.75" customHeight="1" x14ac:dyDescent="0.2"/>
    <row r="11715" ht="12.75" customHeight="1" x14ac:dyDescent="0.2"/>
    <row r="11716" ht="12.75" customHeight="1" x14ac:dyDescent="0.2"/>
    <row r="11717" ht="12.75" customHeight="1" x14ac:dyDescent="0.2"/>
    <row r="11718" ht="12.75" customHeight="1" x14ac:dyDescent="0.2"/>
    <row r="11719" ht="12.75" customHeight="1" x14ac:dyDescent="0.2"/>
    <row r="11720" ht="12.75" customHeight="1" x14ac:dyDescent="0.2"/>
    <row r="11721" ht="12.75" customHeight="1" x14ac:dyDescent="0.2"/>
    <row r="11722" ht="12.75" customHeight="1" x14ac:dyDescent="0.2"/>
    <row r="11723" ht="12.75" customHeight="1" x14ac:dyDescent="0.2"/>
    <row r="11724" ht="12.75" customHeight="1" x14ac:dyDescent="0.2"/>
    <row r="11725" ht="12.75" customHeight="1" x14ac:dyDescent="0.2"/>
    <row r="11726" ht="12.75" customHeight="1" x14ac:dyDescent="0.2"/>
    <row r="11727" ht="12.75" customHeight="1" x14ac:dyDescent="0.2"/>
    <row r="11728" ht="12.75" customHeight="1" x14ac:dyDescent="0.2"/>
    <row r="11729" ht="12.75" customHeight="1" x14ac:dyDescent="0.2"/>
    <row r="11730" ht="12.75" customHeight="1" x14ac:dyDescent="0.2"/>
    <row r="11731" ht="12.75" customHeight="1" x14ac:dyDescent="0.2"/>
    <row r="11732" ht="12.75" customHeight="1" x14ac:dyDescent="0.2"/>
    <row r="11733" ht="12.75" customHeight="1" x14ac:dyDescent="0.2"/>
    <row r="11734" ht="12.75" customHeight="1" x14ac:dyDescent="0.2"/>
    <row r="11735" ht="12.75" customHeight="1" x14ac:dyDescent="0.2"/>
    <row r="11736" ht="12.75" customHeight="1" x14ac:dyDescent="0.2"/>
    <row r="11737" ht="12.75" customHeight="1" x14ac:dyDescent="0.2"/>
    <row r="11738" ht="12.75" customHeight="1" x14ac:dyDescent="0.2"/>
    <row r="11739" ht="12.75" customHeight="1" x14ac:dyDescent="0.2"/>
    <row r="11740" ht="12.75" customHeight="1" x14ac:dyDescent="0.2"/>
    <row r="11741" ht="12.75" customHeight="1" x14ac:dyDescent="0.2"/>
    <row r="11742" ht="12.75" customHeight="1" x14ac:dyDescent="0.2"/>
    <row r="11743" ht="12.75" customHeight="1" x14ac:dyDescent="0.2"/>
    <row r="11744" ht="12.75" customHeight="1" x14ac:dyDescent="0.2"/>
    <row r="11745" ht="12.75" customHeight="1" x14ac:dyDescent="0.2"/>
    <row r="11746" ht="12.75" customHeight="1" x14ac:dyDescent="0.2"/>
    <row r="11747" ht="12.75" customHeight="1" x14ac:dyDescent="0.2"/>
    <row r="11748" ht="12.75" customHeight="1" x14ac:dyDescent="0.2"/>
    <row r="11749" ht="12.75" customHeight="1" x14ac:dyDescent="0.2"/>
    <row r="11750" ht="12.75" customHeight="1" x14ac:dyDescent="0.2"/>
    <row r="11751" ht="12.75" customHeight="1" x14ac:dyDescent="0.2"/>
    <row r="11752" ht="12.75" customHeight="1" x14ac:dyDescent="0.2"/>
    <row r="11753" ht="12.75" customHeight="1" x14ac:dyDescent="0.2"/>
    <row r="11754" ht="12.75" customHeight="1" x14ac:dyDescent="0.2"/>
    <row r="11755" ht="12.75" customHeight="1" x14ac:dyDescent="0.2"/>
    <row r="11756" ht="12.75" customHeight="1" x14ac:dyDescent="0.2"/>
    <row r="11757" ht="12.75" customHeight="1" x14ac:dyDescent="0.2"/>
    <row r="11758" ht="12.75" customHeight="1" x14ac:dyDescent="0.2"/>
    <row r="11759" ht="12.75" customHeight="1" x14ac:dyDescent="0.2"/>
    <row r="11760" ht="12.75" customHeight="1" x14ac:dyDescent="0.2"/>
    <row r="11761" ht="12.75" customHeight="1" x14ac:dyDescent="0.2"/>
    <row r="11762" ht="12.75" customHeight="1" x14ac:dyDescent="0.2"/>
    <row r="11763" ht="12.75" customHeight="1" x14ac:dyDescent="0.2"/>
    <row r="11764" ht="12.75" customHeight="1" x14ac:dyDescent="0.2"/>
    <row r="11765" ht="12.75" customHeight="1" x14ac:dyDescent="0.2"/>
    <row r="11766" ht="12.75" customHeight="1" x14ac:dyDescent="0.2"/>
    <row r="11767" ht="12.75" customHeight="1" x14ac:dyDescent="0.2"/>
    <row r="11768" ht="12.75" customHeight="1" x14ac:dyDescent="0.2"/>
    <row r="11769" ht="12.75" customHeight="1" x14ac:dyDescent="0.2"/>
    <row r="11770" ht="12.75" customHeight="1" x14ac:dyDescent="0.2"/>
    <row r="11771" ht="12.75" customHeight="1" x14ac:dyDescent="0.2"/>
    <row r="11772" ht="12.75" customHeight="1" x14ac:dyDescent="0.2"/>
    <row r="11773" ht="12.75" customHeight="1" x14ac:dyDescent="0.2"/>
    <row r="11774" ht="12.75" customHeight="1" x14ac:dyDescent="0.2"/>
    <row r="11775" ht="12.75" customHeight="1" x14ac:dyDescent="0.2"/>
    <row r="11776" ht="12.75" customHeight="1" x14ac:dyDescent="0.2"/>
    <row r="11777" ht="12.75" customHeight="1" x14ac:dyDescent="0.2"/>
    <row r="11778" ht="12.75" customHeight="1" x14ac:dyDescent="0.2"/>
    <row r="11779" ht="12.75" customHeight="1" x14ac:dyDescent="0.2"/>
    <row r="11780" ht="12.75" customHeight="1" x14ac:dyDescent="0.2"/>
    <row r="11781" ht="12.75" customHeight="1" x14ac:dyDescent="0.2"/>
    <row r="11782" ht="12.75" customHeight="1" x14ac:dyDescent="0.2"/>
    <row r="11783" ht="12.75" customHeight="1" x14ac:dyDescent="0.2"/>
    <row r="11784" ht="12.75" customHeight="1" x14ac:dyDescent="0.2"/>
    <row r="11785" ht="12.75" customHeight="1" x14ac:dyDescent="0.2"/>
    <row r="11786" ht="12.75" customHeight="1" x14ac:dyDescent="0.2"/>
    <row r="11787" ht="12.75" customHeight="1" x14ac:dyDescent="0.2"/>
    <row r="11788" ht="12.75" customHeight="1" x14ac:dyDescent="0.2"/>
    <row r="11789" ht="12.75" customHeight="1" x14ac:dyDescent="0.2"/>
    <row r="11790" ht="12.75" customHeight="1" x14ac:dyDescent="0.2"/>
    <row r="11791" ht="12.75" customHeight="1" x14ac:dyDescent="0.2"/>
    <row r="11792" ht="12.75" customHeight="1" x14ac:dyDescent="0.2"/>
    <row r="11793" ht="12.75" customHeight="1" x14ac:dyDescent="0.2"/>
    <row r="11794" ht="12.75" customHeight="1" x14ac:dyDescent="0.2"/>
    <row r="11795" ht="12.75" customHeight="1" x14ac:dyDescent="0.2"/>
    <row r="11796" ht="12.75" customHeight="1" x14ac:dyDescent="0.2"/>
    <row r="11797" ht="12.75" customHeight="1" x14ac:dyDescent="0.2"/>
    <row r="11798" ht="12.75" customHeight="1" x14ac:dyDescent="0.2"/>
    <row r="11799" ht="12.75" customHeight="1" x14ac:dyDescent="0.2"/>
    <row r="11800" ht="12.75" customHeight="1" x14ac:dyDescent="0.2"/>
    <row r="11801" ht="12.75" customHeight="1" x14ac:dyDescent="0.2"/>
    <row r="11802" ht="12.75" customHeight="1" x14ac:dyDescent="0.2"/>
    <row r="11803" ht="12.75" customHeight="1" x14ac:dyDescent="0.2"/>
    <row r="11804" ht="12.75" customHeight="1" x14ac:dyDescent="0.2"/>
    <row r="11805" ht="12.75" customHeight="1" x14ac:dyDescent="0.2"/>
    <row r="11806" ht="12.75" customHeight="1" x14ac:dyDescent="0.2"/>
    <row r="11807" ht="12.75" customHeight="1" x14ac:dyDescent="0.2"/>
    <row r="11808" ht="12.75" customHeight="1" x14ac:dyDescent="0.2"/>
    <row r="11809" ht="12.75" customHeight="1" x14ac:dyDescent="0.2"/>
    <row r="11810" ht="12.75" customHeight="1" x14ac:dyDescent="0.2"/>
    <row r="11811" ht="12.75" customHeight="1" x14ac:dyDescent="0.2"/>
    <row r="11812" ht="12.75" customHeight="1" x14ac:dyDescent="0.2"/>
    <row r="11813" ht="12.75" customHeight="1" x14ac:dyDescent="0.2"/>
    <row r="11814" ht="12.75" customHeight="1" x14ac:dyDescent="0.2"/>
    <row r="11815" ht="12.75" customHeight="1" x14ac:dyDescent="0.2"/>
    <row r="11816" ht="12.75" customHeight="1" x14ac:dyDescent="0.2"/>
    <row r="11817" ht="12.75" customHeight="1" x14ac:dyDescent="0.2"/>
    <row r="11818" ht="12.75" customHeight="1" x14ac:dyDescent="0.2"/>
    <row r="11819" ht="12.75" customHeight="1" x14ac:dyDescent="0.2"/>
    <row r="11820" ht="12.75" customHeight="1" x14ac:dyDescent="0.2"/>
    <row r="11821" ht="12.75" customHeight="1" x14ac:dyDescent="0.2"/>
    <row r="11822" ht="12.75" customHeight="1" x14ac:dyDescent="0.2"/>
    <row r="11823" ht="12.75" customHeight="1" x14ac:dyDescent="0.2"/>
    <row r="11824" ht="12.75" customHeight="1" x14ac:dyDescent="0.2"/>
    <row r="11825" ht="12.75" customHeight="1" x14ac:dyDescent="0.2"/>
    <row r="11826" ht="12.75" customHeight="1" x14ac:dyDescent="0.2"/>
    <row r="11827" ht="12.75" customHeight="1" x14ac:dyDescent="0.2"/>
    <row r="11828" ht="12.75" customHeight="1" x14ac:dyDescent="0.2"/>
    <row r="11829" ht="12.75" customHeight="1" x14ac:dyDescent="0.2"/>
    <row r="11830" ht="12.75" customHeight="1" x14ac:dyDescent="0.2"/>
    <row r="11831" ht="12.75" customHeight="1" x14ac:dyDescent="0.2"/>
    <row r="11832" ht="12.75" customHeight="1" x14ac:dyDescent="0.2"/>
    <row r="11833" ht="12.75" customHeight="1" x14ac:dyDescent="0.2"/>
    <row r="11834" ht="12.75" customHeight="1" x14ac:dyDescent="0.2"/>
    <row r="11835" ht="12.75" customHeight="1" x14ac:dyDescent="0.2"/>
    <row r="11836" ht="12.75" customHeight="1" x14ac:dyDescent="0.2"/>
    <row r="11837" ht="12.75" customHeight="1" x14ac:dyDescent="0.2"/>
    <row r="11838" ht="12.75" customHeight="1" x14ac:dyDescent="0.2"/>
    <row r="11839" ht="12.75" customHeight="1" x14ac:dyDescent="0.2"/>
    <row r="11840" ht="12.75" customHeight="1" x14ac:dyDescent="0.2"/>
    <row r="11841" ht="12.75" customHeight="1" x14ac:dyDescent="0.2"/>
    <row r="11842" ht="12.75" customHeight="1" x14ac:dyDescent="0.2"/>
    <row r="11843" ht="12.75" customHeight="1" x14ac:dyDescent="0.2"/>
    <row r="11844" ht="12.75" customHeight="1" x14ac:dyDescent="0.2"/>
    <row r="11845" ht="12.75" customHeight="1" x14ac:dyDescent="0.2"/>
    <row r="11846" ht="12.75" customHeight="1" x14ac:dyDescent="0.2"/>
    <row r="11847" ht="12.75" customHeight="1" x14ac:dyDescent="0.2"/>
    <row r="11848" ht="12.75" customHeight="1" x14ac:dyDescent="0.2"/>
    <row r="11849" ht="12.75" customHeight="1" x14ac:dyDescent="0.2"/>
    <row r="11850" ht="12.75" customHeight="1" x14ac:dyDescent="0.2"/>
    <row r="11851" ht="12.75" customHeight="1" x14ac:dyDescent="0.2"/>
    <row r="11852" ht="12.75" customHeight="1" x14ac:dyDescent="0.2"/>
    <row r="11853" ht="12.75" customHeight="1" x14ac:dyDescent="0.2"/>
    <row r="11854" ht="12.75" customHeight="1" x14ac:dyDescent="0.2"/>
    <row r="11855" ht="12.75" customHeight="1" x14ac:dyDescent="0.2"/>
    <row r="11856" ht="12.75" customHeight="1" x14ac:dyDescent="0.2"/>
    <row r="11857" ht="12.75" customHeight="1" x14ac:dyDescent="0.2"/>
    <row r="11858" ht="12.75" customHeight="1" x14ac:dyDescent="0.2"/>
    <row r="11859" ht="12.75" customHeight="1" x14ac:dyDescent="0.2"/>
    <row r="11860" ht="12.75" customHeight="1" x14ac:dyDescent="0.2"/>
    <row r="11861" ht="12.75" customHeight="1" x14ac:dyDescent="0.2"/>
    <row r="11862" ht="12.75" customHeight="1" x14ac:dyDescent="0.2"/>
    <row r="11863" ht="12.75" customHeight="1" x14ac:dyDescent="0.2"/>
    <row r="11864" ht="12.75" customHeight="1" x14ac:dyDescent="0.2"/>
    <row r="11865" ht="12.75" customHeight="1" x14ac:dyDescent="0.2"/>
    <row r="11866" ht="12.75" customHeight="1" x14ac:dyDescent="0.2"/>
    <row r="11867" ht="12.75" customHeight="1" x14ac:dyDescent="0.2"/>
    <row r="11868" ht="12.75" customHeight="1" x14ac:dyDescent="0.2"/>
    <row r="11869" ht="12.75" customHeight="1" x14ac:dyDescent="0.2"/>
    <row r="11870" ht="12.75" customHeight="1" x14ac:dyDescent="0.2"/>
    <row r="11871" ht="12.75" customHeight="1" x14ac:dyDescent="0.2"/>
    <row r="11872" ht="12.75" customHeight="1" x14ac:dyDescent="0.2"/>
    <row r="11873" ht="12.75" customHeight="1" x14ac:dyDescent="0.2"/>
    <row r="11874" ht="12.75" customHeight="1" x14ac:dyDescent="0.2"/>
    <row r="11875" ht="12.75" customHeight="1" x14ac:dyDescent="0.2"/>
    <row r="11876" ht="12.75" customHeight="1" x14ac:dyDescent="0.2"/>
    <row r="11877" ht="12.75" customHeight="1" x14ac:dyDescent="0.2"/>
    <row r="11878" ht="12.75" customHeight="1" x14ac:dyDescent="0.2"/>
    <row r="11879" ht="12.75" customHeight="1" x14ac:dyDescent="0.2"/>
    <row r="11880" ht="12.75" customHeight="1" x14ac:dyDescent="0.2"/>
    <row r="11881" ht="12.75" customHeight="1" x14ac:dyDescent="0.2"/>
    <row r="11882" ht="12.75" customHeight="1" x14ac:dyDescent="0.2"/>
    <row r="11883" ht="12.75" customHeight="1" x14ac:dyDescent="0.2"/>
    <row r="11884" ht="12.75" customHeight="1" x14ac:dyDescent="0.2"/>
    <row r="11885" ht="12.75" customHeight="1" x14ac:dyDescent="0.2"/>
    <row r="11886" ht="12.75" customHeight="1" x14ac:dyDescent="0.2"/>
    <row r="11887" ht="12.75" customHeight="1" x14ac:dyDescent="0.2"/>
    <row r="11888" ht="12.75" customHeight="1" x14ac:dyDescent="0.2"/>
    <row r="11889" ht="12.75" customHeight="1" x14ac:dyDescent="0.2"/>
    <row r="11890" ht="12.75" customHeight="1" x14ac:dyDescent="0.2"/>
    <row r="11891" ht="12.75" customHeight="1" x14ac:dyDescent="0.2"/>
    <row r="11892" ht="12.75" customHeight="1" x14ac:dyDescent="0.2"/>
    <row r="11893" ht="12.75" customHeight="1" x14ac:dyDescent="0.2"/>
    <row r="11894" ht="12.75" customHeight="1" x14ac:dyDescent="0.2"/>
    <row r="11895" ht="12.75" customHeight="1" x14ac:dyDescent="0.2"/>
    <row r="11896" ht="12.75" customHeight="1" x14ac:dyDescent="0.2"/>
    <row r="11897" ht="12.75" customHeight="1" x14ac:dyDescent="0.2"/>
    <row r="11898" ht="12.75" customHeight="1" x14ac:dyDescent="0.2"/>
    <row r="11899" ht="12.75" customHeight="1" x14ac:dyDescent="0.2"/>
    <row r="11900" ht="12.75" customHeight="1" x14ac:dyDescent="0.2"/>
    <row r="11901" ht="12.75" customHeight="1" x14ac:dyDescent="0.2"/>
    <row r="11902" ht="12.75" customHeight="1" x14ac:dyDescent="0.2"/>
    <row r="11903" ht="12.75" customHeight="1" x14ac:dyDescent="0.2"/>
    <row r="11904" ht="12.75" customHeight="1" x14ac:dyDescent="0.2"/>
    <row r="11905" ht="12.75" customHeight="1" x14ac:dyDescent="0.2"/>
    <row r="11906" ht="12.75" customHeight="1" x14ac:dyDescent="0.2"/>
    <row r="11907" ht="12.75" customHeight="1" x14ac:dyDescent="0.2"/>
    <row r="11908" ht="12.75" customHeight="1" x14ac:dyDescent="0.2"/>
    <row r="11909" ht="12.75" customHeight="1" x14ac:dyDescent="0.2"/>
    <row r="11910" ht="12.75" customHeight="1" x14ac:dyDescent="0.2"/>
    <row r="11911" ht="12.75" customHeight="1" x14ac:dyDescent="0.2"/>
    <row r="11912" ht="12.75" customHeight="1" x14ac:dyDescent="0.2"/>
    <row r="11913" ht="12.75" customHeight="1" x14ac:dyDescent="0.2"/>
    <row r="11914" ht="12.75" customHeight="1" x14ac:dyDescent="0.2"/>
    <row r="11915" ht="12.75" customHeight="1" x14ac:dyDescent="0.2"/>
    <row r="11916" ht="12.75" customHeight="1" x14ac:dyDescent="0.2"/>
    <row r="11917" ht="12.75" customHeight="1" x14ac:dyDescent="0.2"/>
    <row r="11918" ht="12.75" customHeight="1" x14ac:dyDescent="0.2"/>
    <row r="11919" ht="12.75" customHeight="1" x14ac:dyDescent="0.2"/>
    <row r="11920" ht="12.75" customHeight="1" x14ac:dyDescent="0.2"/>
    <row r="11921" ht="12.75" customHeight="1" x14ac:dyDescent="0.2"/>
    <row r="11922" ht="12.75" customHeight="1" x14ac:dyDescent="0.2"/>
    <row r="11923" ht="12.75" customHeight="1" x14ac:dyDescent="0.2"/>
    <row r="11924" ht="12.75" customHeight="1" x14ac:dyDescent="0.2"/>
    <row r="11925" ht="12.75" customHeight="1" x14ac:dyDescent="0.2"/>
    <row r="11926" ht="12.75" customHeight="1" x14ac:dyDescent="0.2"/>
    <row r="11927" ht="12.75" customHeight="1" x14ac:dyDescent="0.2"/>
    <row r="11928" ht="12.75" customHeight="1" x14ac:dyDescent="0.2"/>
    <row r="11929" ht="12.75" customHeight="1" x14ac:dyDescent="0.2"/>
    <row r="11930" ht="12.75" customHeight="1" x14ac:dyDescent="0.2"/>
    <row r="11931" ht="12.75" customHeight="1" x14ac:dyDescent="0.2"/>
    <row r="11932" ht="12.75" customHeight="1" x14ac:dyDescent="0.2"/>
    <row r="11933" ht="12.75" customHeight="1" x14ac:dyDescent="0.2"/>
    <row r="11934" ht="12.75" customHeight="1" x14ac:dyDescent="0.2"/>
    <row r="11935" ht="12.75" customHeight="1" x14ac:dyDescent="0.2"/>
    <row r="11936" ht="12.75" customHeight="1" x14ac:dyDescent="0.2"/>
    <row r="11937" ht="12.75" customHeight="1" x14ac:dyDescent="0.2"/>
    <row r="11938" ht="12.75" customHeight="1" x14ac:dyDescent="0.2"/>
    <row r="11939" ht="12.75" customHeight="1" x14ac:dyDescent="0.2"/>
    <row r="11940" ht="12.75" customHeight="1" x14ac:dyDescent="0.2"/>
    <row r="11941" ht="12.75" customHeight="1" x14ac:dyDescent="0.2"/>
    <row r="11942" ht="12.75" customHeight="1" x14ac:dyDescent="0.2"/>
    <row r="11943" ht="12.75" customHeight="1" x14ac:dyDescent="0.2"/>
    <row r="11944" ht="12.75" customHeight="1" x14ac:dyDescent="0.2"/>
    <row r="11945" ht="12.75" customHeight="1" x14ac:dyDescent="0.2"/>
    <row r="11946" ht="12.75" customHeight="1" x14ac:dyDescent="0.2"/>
    <row r="11947" ht="12.75" customHeight="1" x14ac:dyDescent="0.2"/>
    <row r="11948" ht="12.75" customHeight="1" x14ac:dyDescent="0.2"/>
    <row r="11949" ht="12.75" customHeight="1" x14ac:dyDescent="0.2"/>
    <row r="11950" ht="12.75" customHeight="1" x14ac:dyDescent="0.2"/>
    <row r="11951" ht="12.75" customHeight="1" x14ac:dyDescent="0.2"/>
    <row r="11952" ht="12.75" customHeight="1" x14ac:dyDescent="0.2"/>
    <row r="11953" ht="12.75" customHeight="1" x14ac:dyDescent="0.2"/>
    <row r="11954" ht="12.75" customHeight="1" x14ac:dyDescent="0.2"/>
    <row r="11955" ht="12.75" customHeight="1" x14ac:dyDescent="0.2"/>
    <row r="11956" ht="12.75" customHeight="1" x14ac:dyDescent="0.2"/>
    <row r="11957" ht="12.75" customHeight="1" x14ac:dyDescent="0.2"/>
    <row r="11958" ht="12.75" customHeight="1" x14ac:dyDescent="0.2"/>
    <row r="11959" ht="12.75" customHeight="1" x14ac:dyDescent="0.2"/>
    <row r="11960" ht="12.75" customHeight="1" x14ac:dyDescent="0.2"/>
    <row r="11961" ht="12.75" customHeight="1" x14ac:dyDescent="0.2"/>
    <row r="11962" ht="12.75" customHeight="1" x14ac:dyDescent="0.2"/>
    <row r="11963" ht="12.75" customHeight="1" x14ac:dyDescent="0.2"/>
    <row r="11964" ht="12.75" customHeight="1" x14ac:dyDescent="0.2"/>
    <row r="11965" ht="12.75" customHeight="1" x14ac:dyDescent="0.2"/>
    <row r="11966" ht="12.75" customHeight="1" x14ac:dyDescent="0.2"/>
    <row r="11967" ht="12.75" customHeight="1" x14ac:dyDescent="0.2"/>
    <row r="11968" ht="12.75" customHeight="1" x14ac:dyDescent="0.2"/>
    <row r="11969" ht="12.75" customHeight="1" x14ac:dyDescent="0.2"/>
    <row r="11970" ht="12.75" customHeight="1" x14ac:dyDescent="0.2"/>
    <row r="11971" ht="12.75" customHeight="1" x14ac:dyDescent="0.2"/>
    <row r="11972" ht="12.75" customHeight="1" x14ac:dyDescent="0.2"/>
    <row r="11973" ht="12.75" customHeight="1" x14ac:dyDescent="0.2"/>
    <row r="11974" ht="12.75" customHeight="1" x14ac:dyDescent="0.2"/>
    <row r="11975" ht="12.75" customHeight="1" x14ac:dyDescent="0.2"/>
    <row r="11976" ht="12.75" customHeight="1" x14ac:dyDescent="0.2"/>
    <row r="11977" ht="12.75" customHeight="1" x14ac:dyDescent="0.2"/>
    <row r="11978" ht="12.75" customHeight="1" x14ac:dyDescent="0.2"/>
    <row r="11979" ht="12.75" customHeight="1" x14ac:dyDescent="0.2"/>
    <row r="11980" ht="12.75" customHeight="1" x14ac:dyDescent="0.2"/>
    <row r="11981" ht="12.75" customHeight="1" x14ac:dyDescent="0.2"/>
    <row r="11982" ht="12.75" customHeight="1" x14ac:dyDescent="0.2"/>
    <row r="11983" ht="12.75" customHeight="1" x14ac:dyDescent="0.2"/>
    <row r="11984" ht="12.75" customHeight="1" x14ac:dyDescent="0.2"/>
    <row r="11985" ht="12.75" customHeight="1" x14ac:dyDescent="0.2"/>
    <row r="11986" ht="12.75" customHeight="1" x14ac:dyDescent="0.2"/>
    <row r="11987" ht="12.75" customHeight="1" x14ac:dyDescent="0.2"/>
    <row r="11988" ht="12.75" customHeight="1" x14ac:dyDescent="0.2"/>
    <row r="11989" ht="12.75" customHeight="1" x14ac:dyDescent="0.2"/>
    <row r="11990" ht="12.75" customHeight="1" x14ac:dyDescent="0.2"/>
    <row r="11991" ht="12.75" customHeight="1" x14ac:dyDescent="0.2"/>
    <row r="11992" ht="12.75" customHeight="1" x14ac:dyDescent="0.2"/>
    <row r="11993" ht="12.75" customHeight="1" x14ac:dyDescent="0.2"/>
    <row r="11994" ht="12.75" customHeight="1" x14ac:dyDescent="0.2"/>
    <row r="11995" ht="12.75" customHeight="1" x14ac:dyDescent="0.2"/>
    <row r="11996" ht="12.75" customHeight="1" x14ac:dyDescent="0.2"/>
    <row r="11997" ht="12.75" customHeight="1" x14ac:dyDescent="0.2"/>
    <row r="11998" ht="12.75" customHeight="1" x14ac:dyDescent="0.2"/>
    <row r="11999" ht="12.75" customHeight="1" x14ac:dyDescent="0.2"/>
    <row r="12000" ht="12.75" customHeight="1" x14ac:dyDescent="0.2"/>
    <row r="12001" ht="12.75" customHeight="1" x14ac:dyDescent="0.2"/>
    <row r="12002" ht="12.75" customHeight="1" x14ac:dyDescent="0.2"/>
    <row r="12003" ht="12.75" customHeight="1" x14ac:dyDescent="0.2"/>
    <row r="12004" ht="12.75" customHeight="1" x14ac:dyDescent="0.2"/>
    <row r="12005" ht="12.75" customHeight="1" x14ac:dyDescent="0.2"/>
    <row r="12006" ht="12.75" customHeight="1" x14ac:dyDescent="0.2"/>
    <row r="12007" ht="12.75" customHeight="1" x14ac:dyDescent="0.2"/>
    <row r="12008" ht="12.75" customHeight="1" x14ac:dyDescent="0.2"/>
    <row r="12009" ht="12.75" customHeight="1" x14ac:dyDescent="0.2"/>
    <row r="12010" ht="12.75" customHeight="1" x14ac:dyDescent="0.2"/>
    <row r="12011" ht="12.75" customHeight="1" x14ac:dyDescent="0.2"/>
    <row r="12012" ht="12.75" customHeight="1" x14ac:dyDescent="0.2"/>
    <row r="12013" ht="12.75" customHeight="1" x14ac:dyDescent="0.2"/>
    <row r="12014" ht="12.75" customHeight="1" x14ac:dyDescent="0.2"/>
    <row r="12015" ht="12.75" customHeight="1" x14ac:dyDescent="0.2"/>
    <row r="12016" ht="12.75" customHeight="1" x14ac:dyDescent="0.2"/>
    <row r="12017" ht="12.75" customHeight="1" x14ac:dyDescent="0.2"/>
    <row r="12018" ht="12.75" customHeight="1" x14ac:dyDescent="0.2"/>
    <row r="12019" ht="12.75" customHeight="1" x14ac:dyDescent="0.2"/>
    <row r="12020" ht="12.75" customHeight="1" x14ac:dyDescent="0.2"/>
    <row r="12021" ht="12.75" customHeight="1" x14ac:dyDescent="0.2"/>
    <row r="12022" ht="12.75" customHeight="1" x14ac:dyDescent="0.2"/>
    <row r="12023" ht="12.75" customHeight="1" x14ac:dyDescent="0.2"/>
    <row r="12024" ht="12.75" customHeight="1" x14ac:dyDescent="0.2"/>
    <row r="12025" ht="12.75" customHeight="1" x14ac:dyDescent="0.2"/>
    <row r="12026" ht="12.75" customHeight="1" x14ac:dyDescent="0.2"/>
    <row r="12027" ht="12.75" customHeight="1" x14ac:dyDescent="0.2"/>
    <row r="12028" ht="12.75" customHeight="1" x14ac:dyDescent="0.2"/>
    <row r="12029" ht="12.75" customHeight="1" x14ac:dyDescent="0.2"/>
    <row r="12030" ht="12.75" customHeight="1" x14ac:dyDescent="0.2"/>
    <row r="12031" ht="12.75" customHeight="1" x14ac:dyDescent="0.2"/>
    <row r="12032" ht="12.75" customHeight="1" x14ac:dyDescent="0.2"/>
    <row r="12033" ht="12.75" customHeight="1" x14ac:dyDescent="0.2"/>
    <row r="12034" ht="12.75" customHeight="1" x14ac:dyDescent="0.2"/>
    <row r="12035" ht="12.75" customHeight="1" x14ac:dyDescent="0.2"/>
    <row r="12036" ht="12.75" customHeight="1" x14ac:dyDescent="0.2"/>
    <row r="12037" ht="12.75" customHeight="1" x14ac:dyDescent="0.2"/>
    <row r="12038" ht="12.75" customHeight="1" x14ac:dyDescent="0.2"/>
    <row r="12039" ht="12.75" customHeight="1" x14ac:dyDescent="0.2"/>
    <row r="12040" ht="12.75" customHeight="1" x14ac:dyDescent="0.2"/>
    <row r="12041" ht="12.75" customHeight="1" x14ac:dyDescent="0.2"/>
    <row r="12042" ht="12.75" customHeight="1" x14ac:dyDescent="0.2"/>
    <row r="12043" ht="12.75" customHeight="1" x14ac:dyDescent="0.2"/>
    <row r="12044" ht="12.75" customHeight="1" x14ac:dyDescent="0.2"/>
    <row r="12045" ht="12.75" customHeight="1" x14ac:dyDescent="0.2"/>
    <row r="12046" ht="12.75" customHeight="1" x14ac:dyDescent="0.2"/>
    <row r="12047" ht="12.75" customHeight="1" x14ac:dyDescent="0.2"/>
    <row r="12048" ht="12.75" customHeight="1" x14ac:dyDescent="0.2"/>
    <row r="12049" ht="12.75" customHeight="1" x14ac:dyDescent="0.2"/>
    <row r="12050" ht="12.75" customHeight="1" x14ac:dyDescent="0.2"/>
    <row r="12051" ht="12.75" customHeight="1" x14ac:dyDescent="0.2"/>
    <row r="12052" ht="12.75" customHeight="1" x14ac:dyDescent="0.2"/>
    <row r="12053" ht="12.75" customHeight="1" x14ac:dyDescent="0.2"/>
    <row r="12054" ht="12.75" customHeight="1" x14ac:dyDescent="0.2"/>
    <row r="12055" ht="12.75" customHeight="1" x14ac:dyDescent="0.2"/>
    <row r="12056" ht="12.75" customHeight="1" x14ac:dyDescent="0.2"/>
    <row r="12057" ht="12.75" customHeight="1" x14ac:dyDescent="0.2"/>
    <row r="12058" ht="12.75" customHeight="1" x14ac:dyDescent="0.2"/>
    <row r="12059" ht="12.75" customHeight="1" x14ac:dyDescent="0.2"/>
    <row r="12060" ht="12.75" customHeight="1" x14ac:dyDescent="0.2"/>
    <row r="12061" ht="12.75" customHeight="1" x14ac:dyDescent="0.2"/>
    <row r="12062" ht="12.75" customHeight="1" x14ac:dyDescent="0.2"/>
    <row r="12063" ht="12.75" customHeight="1" x14ac:dyDescent="0.2"/>
    <row r="12064" ht="12.75" customHeight="1" x14ac:dyDescent="0.2"/>
    <row r="12065" ht="12.75" customHeight="1" x14ac:dyDescent="0.2"/>
    <row r="12066" ht="12.75" customHeight="1" x14ac:dyDescent="0.2"/>
    <row r="12067" ht="12.75" customHeight="1" x14ac:dyDescent="0.2"/>
    <row r="12068" ht="12.75" customHeight="1" x14ac:dyDescent="0.2"/>
    <row r="12069" ht="12.75" customHeight="1" x14ac:dyDescent="0.2"/>
    <row r="12070" ht="12.75" customHeight="1" x14ac:dyDescent="0.2"/>
    <row r="12071" ht="12.75" customHeight="1" x14ac:dyDescent="0.2"/>
    <row r="12072" ht="12.75" customHeight="1" x14ac:dyDescent="0.2"/>
    <row r="12073" ht="12.75" customHeight="1" x14ac:dyDescent="0.2"/>
    <row r="12074" ht="12.75" customHeight="1" x14ac:dyDescent="0.2"/>
    <row r="12075" ht="12.75" customHeight="1" x14ac:dyDescent="0.2"/>
    <row r="12076" ht="12.75" customHeight="1" x14ac:dyDescent="0.2"/>
    <row r="12077" ht="12.75" customHeight="1" x14ac:dyDescent="0.2"/>
    <row r="12078" ht="12.75" customHeight="1" x14ac:dyDescent="0.2"/>
    <row r="12079" ht="12.75" customHeight="1" x14ac:dyDescent="0.2"/>
    <row r="12080" ht="12.75" customHeight="1" x14ac:dyDescent="0.2"/>
    <row r="12081" ht="12.75" customHeight="1" x14ac:dyDescent="0.2"/>
    <row r="12082" ht="12.75" customHeight="1" x14ac:dyDescent="0.2"/>
    <row r="12083" ht="12.75" customHeight="1" x14ac:dyDescent="0.2"/>
    <row r="12084" ht="12.75" customHeight="1" x14ac:dyDescent="0.2"/>
    <row r="12085" ht="12.75" customHeight="1" x14ac:dyDescent="0.2"/>
    <row r="12086" ht="12.75" customHeight="1" x14ac:dyDescent="0.2"/>
    <row r="12087" ht="12.75" customHeight="1" x14ac:dyDescent="0.2"/>
    <row r="12088" ht="12.75" customHeight="1" x14ac:dyDescent="0.2"/>
    <row r="12089" ht="12.75" customHeight="1" x14ac:dyDescent="0.2"/>
    <row r="12090" ht="12.75" customHeight="1" x14ac:dyDescent="0.2"/>
    <row r="12091" ht="12.75" customHeight="1" x14ac:dyDescent="0.2"/>
    <row r="12092" ht="12.75" customHeight="1" x14ac:dyDescent="0.2"/>
    <row r="12093" ht="12.75" customHeight="1" x14ac:dyDescent="0.2"/>
    <row r="12094" ht="12.75" customHeight="1" x14ac:dyDescent="0.2"/>
    <row r="12095" ht="12.75" customHeight="1" x14ac:dyDescent="0.2"/>
    <row r="12096" ht="12.75" customHeight="1" x14ac:dyDescent="0.2"/>
    <row r="12097" ht="12.75" customHeight="1" x14ac:dyDescent="0.2"/>
    <row r="12098" ht="12.75" customHeight="1" x14ac:dyDescent="0.2"/>
    <row r="12099" ht="12.75" customHeight="1" x14ac:dyDescent="0.2"/>
    <row r="12100" ht="12.75" customHeight="1" x14ac:dyDescent="0.2"/>
    <row r="12101" ht="12.75" customHeight="1" x14ac:dyDescent="0.2"/>
    <row r="12102" ht="12.75" customHeight="1" x14ac:dyDescent="0.2"/>
    <row r="12103" ht="12.75" customHeight="1" x14ac:dyDescent="0.2"/>
    <row r="12104" ht="12.75" customHeight="1" x14ac:dyDescent="0.2"/>
    <row r="12105" ht="12.75" customHeight="1" x14ac:dyDescent="0.2"/>
    <row r="12106" ht="12.75" customHeight="1" x14ac:dyDescent="0.2"/>
    <row r="12107" ht="12.75" customHeight="1" x14ac:dyDescent="0.2"/>
    <row r="12108" ht="12.75" customHeight="1" x14ac:dyDescent="0.2"/>
    <row r="12109" ht="12.75" customHeight="1" x14ac:dyDescent="0.2"/>
    <row r="12110" ht="12.75" customHeight="1" x14ac:dyDescent="0.2"/>
    <row r="12111" ht="12.75" customHeight="1" x14ac:dyDescent="0.2"/>
    <row r="12112" ht="12.75" customHeight="1" x14ac:dyDescent="0.2"/>
    <row r="12113" ht="12.75" customHeight="1" x14ac:dyDescent="0.2"/>
    <row r="12114" ht="12.75" customHeight="1" x14ac:dyDescent="0.2"/>
    <row r="12115" ht="12.75" customHeight="1" x14ac:dyDescent="0.2"/>
    <row r="12116" ht="12.75" customHeight="1" x14ac:dyDescent="0.2"/>
    <row r="12117" ht="12.75" customHeight="1" x14ac:dyDescent="0.2"/>
    <row r="12118" ht="12.75" customHeight="1" x14ac:dyDescent="0.2"/>
    <row r="12119" ht="12.75" customHeight="1" x14ac:dyDescent="0.2"/>
    <row r="12120" ht="12.75" customHeight="1" x14ac:dyDescent="0.2"/>
    <row r="12121" ht="12.75" customHeight="1" x14ac:dyDescent="0.2"/>
    <row r="12122" ht="12.75" customHeight="1" x14ac:dyDescent="0.2"/>
    <row r="12123" ht="12.75" customHeight="1" x14ac:dyDescent="0.2"/>
    <row r="12124" ht="12.75" customHeight="1" x14ac:dyDescent="0.2"/>
    <row r="12125" ht="12.75" customHeight="1" x14ac:dyDescent="0.2"/>
    <row r="12126" ht="12.75" customHeight="1" x14ac:dyDescent="0.2"/>
    <row r="12127" ht="12.75" customHeight="1" x14ac:dyDescent="0.2"/>
    <row r="12128" ht="12.75" customHeight="1" x14ac:dyDescent="0.2"/>
    <row r="12129" ht="12.75" customHeight="1" x14ac:dyDescent="0.2"/>
    <row r="12130" ht="12.75" customHeight="1" x14ac:dyDescent="0.2"/>
    <row r="12131" ht="12.75" customHeight="1" x14ac:dyDescent="0.2"/>
    <row r="12132" ht="12.75" customHeight="1" x14ac:dyDescent="0.2"/>
    <row r="12133" ht="12.75" customHeight="1" x14ac:dyDescent="0.2"/>
    <row r="12134" ht="12.75" customHeight="1" x14ac:dyDescent="0.2"/>
    <row r="12135" ht="12.75" customHeight="1" x14ac:dyDescent="0.2"/>
    <row r="12136" ht="12.75" customHeight="1" x14ac:dyDescent="0.2"/>
    <row r="12137" ht="12.75" customHeight="1" x14ac:dyDescent="0.2"/>
    <row r="12138" ht="12.75" customHeight="1" x14ac:dyDescent="0.2"/>
    <row r="12139" ht="12.75" customHeight="1" x14ac:dyDescent="0.2"/>
    <row r="12140" ht="12.75" customHeight="1" x14ac:dyDescent="0.2"/>
    <row r="12141" ht="12.75" customHeight="1" x14ac:dyDescent="0.2"/>
    <row r="12142" ht="12.75" customHeight="1" x14ac:dyDescent="0.2"/>
    <row r="12143" ht="12.75" customHeight="1" x14ac:dyDescent="0.2"/>
    <row r="12144" ht="12.75" customHeight="1" x14ac:dyDescent="0.2"/>
    <row r="12145" ht="12.75" customHeight="1" x14ac:dyDescent="0.2"/>
    <row r="12146" ht="12.75" customHeight="1" x14ac:dyDescent="0.2"/>
    <row r="12147" ht="12.75" customHeight="1" x14ac:dyDescent="0.2"/>
    <row r="12148" ht="12.75" customHeight="1" x14ac:dyDescent="0.2"/>
    <row r="12149" ht="12.75" customHeight="1" x14ac:dyDescent="0.2"/>
    <row r="12150" ht="12.75" customHeight="1" x14ac:dyDescent="0.2"/>
    <row r="12151" ht="12.75" customHeight="1" x14ac:dyDescent="0.2"/>
    <row r="12152" ht="12.75" customHeight="1" x14ac:dyDescent="0.2"/>
    <row r="12153" ht="12.75" customHeight="1" x14ac:dyDescent="0.2"/>
    <row r="12154" ht="12.75" customHeight="1" x14ac:dyDescent="0.2"/>
    <row r="12155" ht="12.75" customHeight="1" x14ac:dyDescent="0.2"/>
    <row r="12156" ht="12.75" customHeight="1" x14ac:dyDescent="0.2"/>
    <row r="12157" ht="12.75" customHeight="1" x14ac:dyDescent="0.2"/>
    <row r="12158" ht="12.75" customHeight="1" x14ac:dyDescent="0.2"/>
    <row r="12159" ht="12.75" customHeight="1" x14ac:dyDescent="0.2"/>
    <row r="12160" ht="12.75" customHeight="1" x14ac:dyDescent="0.2"/>
    <row r="12161" ht="12.75" customHeight="1" x14ac:dyDescent="0.2"/>
    <row r="12162" ht="12.75" customHeight="1" x14ac:dyDescent="0.2"/>
    <row r="12163" ht="12.75" customHeight="1" x14ac:dyDescent="0.2"/>
    <row r="12164" ht="12.75" customHeight="1" x14ac:dyDescent="0.2"/>
    <row r="12165" ht="12.75" customHeight="1" x14ac:dyDescent="0.2"/>
    <row r="12166" ht="12.75" customHeight="1" x14ac:dyDescent="0.2"/>
    <row r="12167" ht="12.75" customHeight="1" x14ac:dyDescent="0.2"/>
    <row r="12168" ht="12.75" customHeight="1" x14ac:dyDescent="0.2"/>
    <row r="12169" ht="12.75" customHeight="1" x14ac:dyDescent="0.2"/>
    <row r="12170" ht="12.75" customHeight="1" x14ac:dyDescent="0.2"/>
    <row r="12171" ht="12.75" customHeight="1" x14ac:dyDescent="0.2"/>
    <row r="12172" ht="12.75" customHeight="1" x14ac:dyDescent="0.2"/>
    <row r="12173" ht="12.75" customHeight="1" x14ac:dyDescent="0.2"/>
    <row r="12174" ht="12.75" customHeight="1" x14ac:dyDescent="0.2"/>
    <row r="12175" ht="12.75" customHeight="1" x14ac:dyDescent="0.2"/>
    <row r="12176" ht="12.75" customHeight="1" x14ac:dyDescent="0.2"/>
    <row r="12177" ht="12.75" customHeight="1" x14ac:dyDescent="0.2"/>
    <row r="12178" ht="12.75" customHeight="1" x14ac:dyDescent="0.2"/>
    <row r="12179" ht="12.75" customHeight="1" x14ac:dyDescent="0.2"/>
    <row r="12180" ht="12.75" customHeight="1" x14ac:dyDescent="0.2"/>
    <row r="12181" ht="12.75" customHeight="1" x14ac:dyDescent="0.2"/>
    <row r="12182" ht="12.75" customHeight="1" x14ac:dyDescent="0.2"/>
    <row r="12183" ht="12.75" customHeight="1" x14ac:dyDescent="0.2"/>
    <row r="12184" ht="12.75" customHeight="1" x14ac:dyDescent="0.2"/>
    <row r="12185" ht="12.75" customHeight="1" x14ac:dyDescent="0.2"/>
    <row r="12186" ht="12.75" customHeight="1" x14ac:dyDescent="0.2"/>
    <row r="12187" ht="12.75" customHeight="1" x14ac:dyDescent="0.2"/>
    <row r="12188" ht="12.75" customHeight="1" x14ac:dyDescent="0.2"/>
    <row r="12189" ht="12.75" customHeight="1" x14ac:dyDescent="0.2"/>
    <row r="12190" ht="12.75" customHeight="1" x14ac:dyDescent="0.2"/>
    <row r="12191" ht="12.75" customHeight="1" x14ac:dyDescent="0.2"/>
    <row r="12192" ht="12.75" customHeight="1" x14ac:dyDescent="0.2"/>
    <row r="12193" ht="12.75" customHeight="1" x14ac:dyDescent="0.2"/>
    <row r="12194" ht="12.75" customHeight="1" x14ac:dyDescent="0.2"/>
    <row r="12195" ht="12.75" customHeight="1" x14ac:dyDescent="0.2"/>
    <row r="12196" ht="12.75" customHeight="1" x14ac:dyDescent="0.2"/>
    <row r="12197" ht="12.75" customHeight="1" x14ac:dyDescent="0.2"/>
    <row r="12198" ht="12.75" customHeight="1" x14ac:dyDescent="0.2"/>
    <row r="12199" ht="12.75" customHeight="1" x14ac:dyDescent="0.2"/>
    <row r="12200" ht="12.75" customHeight="1" x14ac:dyDescent="0.2"/>
    <row r="12201" ht="12.75" customHeight="1" x14ac:dyDescent="0.2"/>
    <row r="12202" ht="12.75" customHeight="1" x14ac:dyDescent="0.2"/>
    <row r="12203" ht="12.75" customHeight="1" x14ac:dyDescent="0.2"/>
    <row r="12204" ht="12.75" customHeight="1" x14ac:dyDescent="0.2"/>
    <row r="12205" ht="12.75" customHeight="1" x14ac:dyDescent="0.2"/>
    <row r="12206" ht="12.75" customHeight="1" x14ac:dyDescent="0.2"/>
    <row r="12207" ht="12.75" customHeight="1" x14ac:dyDescent="0.2"/>
    <row r="12208" ht="12.75" customHeight="1" x14ac:dyDescent="0.2"/>
    <row r="12209" ht="12.75" customHeight="1" x14ac:dyDescent="0.2"/>
    <row r="12210" ht="12.75" customHeight="1" x14ac:dyDescent="0.2"/>
    <row r="12211" ht="12.75" customHeight="1" x14ac:dyDescent="0.2"/>
    <row r="12212" ht="12.75" customHeight="1" x14ac:dyDescent="0.2"/>
    <row r="12213" ht="12.75" customHeight="1" x14ac:dyDescent="0.2"/>
    <row r="12214" ht="12.75" customHeight="1" x14ac:dyDescent="0.2"/>
    <row r="12215" ht="12.75" customHeight="1" x14ac:dyDescent="0.2"/>
    <row r="12216" ht="12.75" customHeight="1" x14ac:dyDescent="0.2"/>
    <row r="12217" ht="12.75" customHeight="1" x14ac:dyDescent="0.2"/>
    <row r="12218" ht="12.75" customHeight="1" x14ac:dyDescent="0.2"/>
    <row r="12219" ht="12.75" customHeight="1" x14ac:dyDescent="0.2"/>
    <row r="12220" ht="12.75" customHeight="1" x14ac:dyDescent="0.2"/>
    <row r="12221" ht="12.75" customHeight="1" x14ac:dyDescent="0.2"/>
    <row r="12222" ht="12.75" customHeight="1" x14ac:dyDescent="0.2"/>
    <row r="12223" ht="12.75" customHeight="1" x14ac:dyDescent="0.2"/>
    <row r="12224" ht="12.75" customHeight="1" x14ac:dyDescent="0.2"/>
    <row r="12225" ht="12.75" customHeight="1" x14ac:dyDescent="0.2"/>
    <row r="12226" ht="12.75" customHeight="1" x14ac:dyDescent="0.2"/>
    <row r="12227" ht="12.75" customHeight="1" x14ac:dyDescent="0.2"/>
    <row r="12228" ht="12.75" customHeight="1" x14ac:dyDescent="0.2"/>
    <row r="12229" ht="12.75" customHeight="1" x14ac:dyDescent="0.2"/>
    <row r="12230" ht="12.75" customHeight="1" x14ac:dyDescent="0.2"/>
    <row r="12231" ht="12.75" customHeight="1" x14ac:dyDescent="0.2"/>
    <row r="12232" ht="12.75" customHeight="1" x14ac:dyDescent="0.2"/>
    <row r="12233" ht="12.75" customHeight="1" x14ac:dyDescent="0.2"/>
    <row r="12234" ht="12.75" customHeight="1" x14ac:dyDescent="0.2"/>
    <row r="12235" ht="12.75" customHeight="1" x14ac:dyDescent="0.2"/>
    <row r="12236" ht="12.75" customHeight="1" x14ac:dyDescent="0.2"/>
    <row r="12237" ht="12.75" customHeight="1" x14ac:dyDescent="0.2"/>
    <row r="12238" ht="12.75" customHeight="1" x14ac:dyDescent="0.2"/>
    <row r="12239" ht="12.75" customHeight="1" x14ac:dyDescent="0.2"/>
    <row r="12240" ht="12.75" customHeight="1" x14ac:dyDescent="0.2"/>
    <row r="12241" ht="12.75" customHeight="1" x14ac:dyDescent="0.2"/>
    <row r="12242" ht="12.75" customHeight="1" x14ac:dyDescent="0.2"/>
    <row r="12243" ht="12.75" customHeight="1" x14ac:dyDescent="0.2"/>
    <row r="12244" ht="12.75" customHeight="1" x14ac:dyDescent="0.2"/>
    <row r="12245" ht="12.75" customHeight="1" x14ac:dyDescent="0.2"/>
    <row r="12246" ht="12.75" customHeight="1" x14ac:dyDescent="0.2"/>
    <row r="12247" ht="12.75" customHeight="1" x14ac:dyDescent="0.2"/>
    <row r="12248" ht="12.75" customHeight="1" x14ac:dyDescent="0.2"/>
    <row r="12249" ht="12.75" customHeight="1" x14ac:dyDescent="0.2"/>
    <row r="12250" ht="12.75" customHeight="1" x14ac:dyDescent="0.2"/>
    <row r="12251" ht="12.75" customHeight="1" x14ac:dyDescent="0.2"/>
    <row r="12252" ht="12.75" customHeight="1" x14ac:dyDescent="0.2"/>
    <row r="12253" ht="12.75" customHeight="1" x14ac:dyDescent="0.2"/>
    <row r="12254" ht="12.75" customHeight="1" x14ac:dyDescent="0.2"/>
    <row r="12255" ht="12.75" customHeight="1" x14ac:dyDescent="0.2"/>
    <row r="12256" ht="12.75" customHeight="1" x14ac:dyDescent="0.2"/>
    <row r="12257" ht="12.75" customHeight="1" x14ac:dyDescent="0.2"/>
    <row r="12258" ht="12.75" customHeight="1" x14ac:dyDescent="0.2"/>
    <row r="12259" ht="12.75" customHeight="1" x14ac:dyDescent="0.2"/>
    <row r="12260" ht="12.75" customHeight="1" x14ac:dyDescent="0.2"/>
    <row r="12261" ht="12.75" customHeight="1" x14ac:dyDescent="0.2"/>
    <row r="12262" ht="12.75" customHeight="1" x14ac:dyDescent="0.2"/>
    <row r="12263" ht="12.75" customHeight="1" x14ac:dyDescent="0.2"/>
    <row r="12264" ht="12.75" customHeight="1" x14ac:dyDescent="0.2"/>
    <row r="12265" ht="12.75" customHeight="1" x14ac:dyDescent="0.2"/>
    <row r="12266" ht="12.75" customHeight="1" x14ac:dyDescent="0.2"/>
    <row r="12267" ht="12.75" customHeight="1" x14ac:dyDescent="0.2"/>
    <row r="12268" ht="12.75" customHeight="1" x14ac:dyDescent="0.2"/>
    <row r="12269" ht="12.75" customHeight="1" x14ac:dyDescent="0.2"/>
    <row r="12270" ht="12.75" customHeight="1" x14ac:dyDescent="0.2"/>
    <row r="12271" ht="12.75" customHeight="1" x14ac:dyDescent="0.2"/>
    <row r="12272" ht="12.75" customHeight="1" x14ac:dyDescent="0.2"/>
    <row r="12273" ht="12.75" customHeight="1" x14ac:dyDescent="0.2"/>
    <row r="12274" ht="12.75" customHeight="1" x14ac:dyDescent="0.2"/>
    <row r="12275" ht="12.75" customHeight="1" x14ac:dyDescent="0.2"/>
    <row r="12276" ht="12.75" customHeight="1" x14ac:dyDescent="0.2"/>
    <row r="12277" ht="12.75" customHeight="1" x14ac:dyDescent="0.2"/>
    <row r="12278" ht="12.75" customHeight="1" x14ac:dyDescent="0.2"/>
    <row r="12279" ht="12.75" customHeight="1" x14ac:dyDescent="0.2"/>
    <row r="12280" ht="12.75" customHeight="1" x14ac:dyDescent="0.2"/>
    <row r="12281" ht="12.75" customHeight="1" x14ac:dyDescent="0.2"/>
    <row r="12282" ht="12.75" customHeight="1" x14ac:dyDescent="0.2"/>
    <row r="12283" ht="12.75" customHeight="1" x14ac:dyDescent="0.2"/>
    <row r="12284" ht="12.75" customHeight="1" x14ac:dyDescent="0.2"/>
    <row r="12285" ht="12.75" customHeight="1" x14ac:dyDescent="0.2"/>
    <row r="12286" ht="12.75" customHeight="1" x14ac:dyDescent="0.2"/>
    <row r="12287" ht="12.75" customHeight="1" x14ac:dyDescent="0.2"/>
    <row r="12288" ht="12.75" customHeight="1" x14ac:dyDescent="0.2"/>
    <row r="12289" ht="12.75" customHeight="1" x14ac:dyDescent="0.2"/>
    <row r="12290" ht="12.75" customHeight="1" x14ac:dyDescent="0.2"/>
    <row r="12291" ht="12.75" customHeight="1" x14ac:dyDescent="0.2"/>
    <row r="12292" ht="12.75" customHeight="1" x14ac:dyDescent="0.2"/>
    <row r="12293" ht="12.75" customHeight="1" x14ac:dyDescent="0.2"/>
    <row r="12294" ht="12.75" customHeight="1" x14ac:dyDescent="0.2"/>
    <row r="12295" ht="12.75" customHeight="1" x14ac:dyDescent="0.2"/>
    <row r="12296" ht="12.75" customHeight="1" x14ac:dyDescent="0.2"/>
    <row r="12297" ht="12.75" customHeight="1" x14ac:dyDescent="0.2"/>
    <row r="12298" ht="12.75" customHeight="1" x14ac:dyDescent="0.2"/>
    <row r="12299" ht="12.75" customHeight="1" x14ac:dyDescent="0.2"/>
    <row r="12300" ht="12.75" customHeight="1" x14ac:dyDescent="0.2"/>
    <row r="12301" ht="12.75" customHeight="1" x14ac:dyDescent="0.2"/>
    <row r="12302" ht="12.75" customHeight="1" x14ac:dyDescent="0.2"/>
    <row r="12303" ht="12.75" customHeight="1" x14ac:dyDescent="0.2"/>
    <row r="12304" ht="12.75" customHeight="1" x14ac:dyDescent="0.2"/>
    <row r="12305" ht="12.75" customHeight="1" x14ac:dyDescent="0.2"/>
    <row r="12306" ht="12.75" customHeight="1" x14ac:dyDescent="0.2"/>
    <row r="12307" ht="12.75" customHeight="1" x14ac:dyDescent="0.2"/>
    <row r="12308" ht="12.75" customHeight="1" x14ac:dyDescent="0.2"/>
    <row r="12309" ht="12.75" customHeight="1" x14ac:dyDescent="0.2"/>
    <row r="12310" ht="12.75" customHeight="1" x14ac:dyDescent="0.2"/>
    <row r="12311" ht="12.75" customHeight="1" x14ac:dyDescent="0.2"/>
    <row r="12312" ht="12.75" customHeight="1" x14ac:dyDescent="0.2"/>
    <row r="12313" ht="12.75" customHeight="1" x14ac:dyDescent="0.2"/>
    <row r="12314" ht="12.75" customHeight="1" x14ac:dyDescent="0.2"/>
    <row r="12315" ht="12.75" customHeight="1" x14ac:dyDescent="0.2"/>
    <row r="12316" ht="12.75" customHeight="1" x14ac:dyDescent="0.2"/>
    <row r="12317" ht="12.75" customHeight="1" x14ac:dyDescent="0.2"/>
    <row r="12318" ht="12.75" customHeight="1" x14ac:dyDescent="0.2"/>
    <row r="12319" ht="12.75" customHeight="1" x14ac:dyDescent="0.2"/>
    <row r="12320" ht="12.75" customHeight="1" x14ac:dyDescent="0.2"/>
    <row r="12321" ht="12.75" customHeight="1" x14ac:dyDescent="0.2"/>
    <row r="12322" ht="12.75" customHeight="1" x14ac:dyDescent="0.2"/>
    <row r="12323" ht="12.75" customHeight="1" x14ac:dyDescent="0.2"/>
    <row r="12324" ht="12.75" customHeight="1" x14ac:dyDescent="0.2"/>
    <row r="12325" ht="12.75" customHeight="1" x14ac:dyDescent="0.2"/>
    <row r="12326" ht="12.75" customHeight="1" x14ac:dyDescent="0.2"/>
    <row r="12327" ht="12.75" customHeight="1" x14ac:dyDescent="0.2"/>
    <row r="12328" ht="12.75" customHeight="1" x14ac:dyDescent="0.2"/>
    <row r="12329" ht="12.75" customHeight="1" x14ac:dyDescent="0.2"/>
    <row r="12330" ht="12.75" customHeight="1" x14ac:dyDescent="0.2"/>
    <row r="12331" ht="12.75" customHeight="1" x14ac:dyDescent="0.2"/>
    <row r="12332" ht="12.75" customHeight="1" x14ac:dyDescent="0.2"/>
    <row r="12333" ht="12.75" customHeight="1" x14ac:dyDescent="0.2"/>
    <row r="12334" ht="12.75" customHeight="1" x14ac:dyDescent="0.2"/>
    <row r="12335" ht="12.75" customHeight="1" x14ac:dyDescent="0.2"/>
    <row r="12336" ht="12.75" customHeight="1" x14ac:dyDescent="0.2"/>
    <row r="12337" ht="12.75" customHeight="1" x14ac:dyDescent="0.2"/>
    <row r="12338" ht="12.75" customHeight="1" x14ac:dyDescent="0.2"/>
    <row r="12339" ht="12.75" customHeight="1" x14ac:dyDescent="0.2"/>
    <row r="12340" ht="12.75" customHeight="1" x14ac:dyDescent="0.2"/>
    <row r="12341" ht="12.75" customHeight="1" x14ac:dyDescent="0.2"/>
    <row r="12342" ht="12.75" customHeight="1" x14ac:dyDescent="0.2"/>
    <row r="12343" ht="12.75" customHeight="1" x14ac:dyDescent="0.2"/>
    <row r="12344" ht="12.75" customHeight="1" x14ac:dyDescent="0.2"/>
    <row r="12345" ht="12.75" customHeight="1" x14ac:dyDescent="0.2"/>
    <row r="12346" ht="12.75" customHeight="1" x14ac:dyDescent="0.2"/>
    <row r="12347" ht="12.75" customHeight="1" x14ac:dyDescent="0.2"/>
    <row r="12348" ht="12.75" customHeight="1" x14ac:dyDescent="0.2"/>
    <row r="12349" ht="12.75" customHeight="1" x14ac:dyDescent="0.2"/>
    <row r="12350" ht="12.75" customHeight="1" x14ac:dyDescent="0.2"/>
    <row r="12351" ht="12.75" customHeight="1" x14ac:dyDescent="0.2"/>
    <row r="12352" ht="12.75" customHeight="1" x14ac:dyDescent="0.2"/>
    <row r="12353" ht="12.75" customHeight="1" x14ac:dyDescent="0.2"/>
    <row r="12354" ht="12.75" customHeight="1" x14ac:dyDescent="0.2"/>
    <row r="12355" ht="12.75" customHeight="1" x14ac:dyDescent="0.2"/>
    <row r="12356" ht="12.75" customHeight="1" x14ac:dyDescent="0.2"/>
    <row r="12357" ht="12.75" customHeight="1" x14ac:dyDescent="0.2"/>
    <row r="12358" ht="12.75" customHeight="1" x14ac:dyDescent="0.2"/>
    <row r="12359" ht="12.75" customHeight="1" x14ac:dyDescent="0.2"/>
    <row r="12360" ht="12.75" customHeight="1" x14ac:dyDescent="0.2"/>
    <row r="12361" ht="12.75" customHeight="1" x14ac:dyDescent="0.2"/>
    <row r="12362" ht="12.75" customHeight="1" x14ac:dyDescent="0.2"/>
    <row r="12363" ht="12.75" customHeight="1" x14ac:dyDescent="0.2"/>
    <row r="12364" ht="12.75" customHeight="1" x14ac:dyDescent="0.2"/>
    <row r="12365" ht="12.75" customHeight="1" x14ac:dyDescent="0.2"/>
    <row r="12366" ht="12.75" customHeight="1" x14ac:dyDescent="0.2"/>
    <row r="12367" ht="12.75" customHeight="1" x14ac:dyDescent="0.2"/>
    <row r="12368" ht="12.75" customHeight="1" x14ac:dyDescent="0.2"/>
    <row r="12369" ht="12.75" customHeight="1" x14ac:dyDescent="0.2"/>
    <row r="12370" ht="12.75" customHeight="1" x14ac:dyDescent="0.2"/>
    <row r="12371" ht="12.75" customHeight="1" x14ac:dyDescent="0.2"/>
    <row r="12372" ht="12.75" customHeight="1" x14ac:dyDescent="0.2"/>
    <row r="12373" ht="12.75" customHeight="1" x14ac:dyDescent="0.2"/>
    <row r="12374" ht="12.75" customHeight="1" x14ac:dyDescent="0.2"/>
    <row r="12375" ht="12.75" customHeight="1" x14ac:dyDescent="0.2"/>
    <row r="12376" ht="12.75" customHeight="1" x14ac:dyDescent="0.2"/>
    <row r="12377" ht="12.75" customHeight="1" x14ac:dyDescent="0.2"/>
    <row r="12378" ht="12.75" customHeight="1" x14ac:dyDescent="0.2"/>
    <row r="12379" ht="12.75" customHeight="1" x14ac:dyDescent="0.2"/>
    <row r="12380" ht="12.75" customHeight="1" x14ac:dyDescent="0.2"/>
    <row r="12381" ht="12.75" customHeight="1" x14ac:dyDescent="0.2"/>
    <row r="12382" ht="12.75" customHeight="1" x14ac:dyDescent="0.2"/>
    <row r="12383" ht="12.75" customHeight="1" x14ac:dyDescent="0.2"/>
    <row r="12384" ht="12.75" customHeight="1" x14ac:dyDescent="0.2"/>
    <row r="12385" ht="12.75" customHeight="1" x14ac:dyDescent="0.2"/>
    <row r="12386" ht="12.75" customHeight="1" x14ac:dyDescent="0.2"/>
    <row r="12387" ht="12.75" customHeight="1" x14ac:dyDescent="0.2"/>
    <row r="12388" ht="12.75" customHeight="1" x14ac:dyDescent="0.2"/>
    <row r="12389" ht="12.75" customHeight="1" x14ac:dyDescent="0.2"/>
    <row r="12390" ht="12.75" customHeight="1" x14ac:dyDescent="0.2"/>
    <row r="12391" ht="12.75" customHeight="1" x14ac:dyDescent="0.2"/>
    <row r="12392" ht="12.75" customHeight="1" x14ac:dyDescent="0.2"/>
    <row r="12393" ht="12.75" customHeight="1" x14ac:dyDescent="0.2"/>
    <row r="12394" ht="12.75" customHeight="1" x14ac:dyDescent="0.2"/>
    <row r="12395" ht="12.75" customHeight="1" x14ac:dyDescent="0.2"/>
    <row r="12396" ht="12.75" customHeight="1" x14ac:dyDescent="0.2"/>
    <row r="12397" ht="12.75" customHeight="1" x14ac:dyDescent="0.2"/>
    <row r="12398" ht="12.75" customHeight="1" x14ac:dyDescent="0.2"/>
    <row r="12399" ht="12.75" customHeight="1" x14ac:dyDescent="0.2"/>
    <row r="12400" ht="12.75" customHeight="1" x14ac:dyDescent="0.2"/>
    <row r="12401" ht="12.75" customHeight="1" x14ac:dyDescent="0.2"/>
    <row r="12402" ht="12.75" customHeight="1" x14ac:dyDescent="0.2"/>
    <row r="12403" ht="12.75" customHeight="1" x14ac:dyDescent="0.2"/>
    <row r="12404" ht="12.75" customHeight="1" x14ac:dyDescent="0.2"/>
    <row r="12405" ht="12.75" customHeight="1" x14ac:dyDescent="0.2"/>
    <row r="12406" ht="12.75" customHeight="1" x14ac:dyDescent="0.2"/>
    <row r="12407" ht="12.75" customHeight="1" x14ac:dyDescent="0.2"/>
    <row r="12408" ht="12.75" customHeight="1" x14ac:dyDescent="0.2"/>
    <row r="12409" ht="12.75" customHeight="1" x14ac:dyDescent="0.2"/>
    <row r="12410" ht="12.75" customHeight="1" x14ac:dyDescent="0.2"/>
    <row r="12411" ht="12.75" customHeight="1" x14ac:dyDescent="0.2"/>
    <row r="12412" ht="12.75" customHeight="1" x14ac:dyDescent="0.2"/>
    <row r="12413" ht="12.75" customHeight="1" x14ac:dyDescent="0.2"/>
    <row r="12414" ht="12.75" customHeight="1" x14ac:dyDescent="0.2"/>
    <row r="12415" ht="12.75" customHeight="1" x14ac:dyDescent="0.2"/>
    <row r="12416" ht="12.75" customHeight="1" x14ac:dyDescent="0.2"/>
    <row r="12417" ht="12.75" customHeight="1" x14ac:dyDescent="0.2"/>
    <row r="12418" ht="12.75" customHeight="1" x14ac:dyDescent="0.2"/>
    <row r="12419" ht="12.75" customHeight="1" x14ac:dyDescent="0.2"/>
    <row r="12420" ht="12.75" customHeight="1" x14ac:dyDescent="0.2"/>
    <row r="12421" ht="12.75" customHeight="1" x14ac:dyDescent="0.2"/>
    <row r="12422" ht="12.75" customHeight="1" x14ac:dyDescent="0.2"/>
    <row r="12423" ht="12.75" customHeight="1" x14ac:dyDescent="0.2"/>
    <row r="12424" ht="12.75" customHeight="1" x14ac:dyDescent="0.2"/>
    <row r="12425" ht="12.75" customHeight="1" x14ac:dyDescent="0.2"/>
    <row r="12426" ht="12.75" customHeight="1" x14ac:dyDescent="0.2"/>
    <row r="12427" ht="12.75" customHeight="1" x14ac:dyDescent="0.2"/>
    <row r="12428" ht="12.75" customHeight="1" x14ac:dyDescent="0.2"/>
    <row r="12429" ht="12.75" customHeight="1" x14ac:dyDescent="0.2"/>
    <row r="12430" ht="12.75" customHeight="1" x14ac:dyDescent="0.2"/>
    <row r="12431" ht="12.75" customHeight="1" x14ac:dyDescent="0.2"/>
    <row r="12432" ht="12.75" customHeight="1" x14ac:dyDescent="0.2"/>
    <row r="12433" ht="12.75" customHeight="1" x14ac:dyDescent="0.2"/>
    <row r="12434" ht="12.75" customHeight="1" x14ac:dyDescent="0.2"/>
    <row r="12435" ht="12.75" customHeight="1" x14ac:dyDescent="0.2"/>
    <row r="12436" ht="12.75" customHeight="1" x14ac:dyDescent="0.2"/>
    <row r="12437" ht="12.75" customHeight="1" x14ac:dyDescent="0.2"/>
    <row r="12438" ht="12.75" customHeight="1" x14ac:dyDescent="0.2"/>
    <row r="12439" ht="12.75" customHeight="1" x14ac:dyDescent="0.2"/>
    <row r="12440" ht="12.75" customHeight="1" x14ac:dyDescent="0.2"/>
    <row r="12441" ht="12.75" customHeight="1" x14ac:dyDescent="0.2"/>
    <row r="12442" ht="12.75" customHeight="1" x14ac:dyDescent="0.2"/>
    <row r="12443" ht="12.75" customHeight="1" x14ac:dyDescent="0.2"/>
    <row r="12444" ht="12.75" customHeight="1" x14ac:dyDescent="0.2"/>
    <row r="12445" ht="12.75" customHeight="1" x14ac:dyDescent="0.2"/>
    <row r="12446" ht="12.75" customHeight="1" x14ac:dyDescent="0.2"/>
    <row r="12447" ht="12.75" customHeight="1" x14ac:dyDescent="0.2"/>
    <row r="12448" ht="12.75" customHeight="1" x14ac:dyDescent="0.2"/>
    <row r="12449" ht="12.75" customHeight="1" x14ac:dyDescent="0.2"/>
    <row r="12450" ht="12.75" customHeight="1" x14ac:dyDescent="0.2"/>
    <row r="12451" ht="12.75" customHeight="1" x14ac:dyDescent="0.2"/>
    <row r="12452" ht="12.75" customHeight="1" x14ac:dyDescent="0.2"/>
    <row r="12453" ht="12.75" customHeight="1" x14ac:dyDescent="0.2"/>
    <row r="12454" ht="12.75" customHeight="1" x14ac:dyDescent="0.2"/>
    <row r="12455" ht="12.75" customHeight="1" x14ac:dyDescent="0.2"/>
    <row r="12456" ht="12.75" customHeight="1" x14ac:dyDescent="0.2"/>
    <row r="12457" ht="12.75" customHeight="1" x14ac:dyDescent="0.2"/>
    <row r="12458" ht="12.75" customHeight="1" x14ac:dyDescent="0.2"/>
    <row r="12459" ht="12.75" customHeight="1" x14ac:dyDescent="0.2"/>
    <row r="12460" ht="12.75" customHeight="1" x14ac:dyDescent="0.2"/>
    <row r="12461" ht="12.75" customHeight="1" x14ac:dyDescent="0.2"/>
    <row r="12462" ht="12.75" customHeight="1" x14ac:dyDescent="0.2"/>
    <row r="12463" ht="12.75" customHeight="1" x14ac:dyDescent="0.2"/>
    <row r="12464" ht="12.75" customHeight="1" x14ac:dyDescent="0.2"/>
    <row r="12465" ht="12.75" customHeight="1" x14ac:dyDescent="0.2"/>
    <row r="12466" ht="12.75" customHeight="1" x14ac:dyDescent="0.2"/>
    <row r="12467" ht="12.75" customHeight="1" x14ac:dyDescent="0.2"/>
    <row r="12468" ht="12.75" customHeight="1" x14ac:dyDescent="0.2"/>
    <row r="12469" ht="12.75" customHeight="1" x14ac:dyDescent="0.2"/>
    <row r="12470" ht="12.75" customHeight="1" x14ac:dyDescent="0.2"/>
    <row r="12471" ht="12.75" customHeight="1" x14ac:dyDescent="0.2"/>
    <row r="12472" ht="12.75" customHeight="1" x14ac:dyDescent="0.2"/>
    <row r="12473" ht="12.75" customHeight="1" x14ac:dyDescent="0.2"/>
    <row r="12474" ht="12.75" customHeight="1" x14ac:dyDescent="0.2"/>
    <row r="12475" ht="12.75" customHeight="1" x14ac:dyDescent="0.2"/>
    <row r="12476" ht="12.75" customHeight="1" x14ac:dyDescent="0.2"/>
    <row r="12477" ht="12.75" customHeight="1" x14ac:dyDescent="0.2"/>
    <row r="12478" ht="12.75" customHeight="1" x14ac:dyDescent="0.2"/>
    <row r="12479" ht="12.75" customHeight="1" x14ac:dyDescent="0.2"/>
    <row r="12480" ht="12.75" customHeight="1" x14ac:dyDescent="0.2"/>
    <row r="12481" ht="12.75" customHeight="1" x14ac:dyDescent="0.2"/>
    <row r="12482" ht="12.75" customHeight="1" x14ac:dyDescent="0.2"/>
    <row r="12483" ht="12.75" customHeight="1" x14ac:dyDescent="0.2"/>
    <row r="12484" ht="12.75" customHeight="1" x14ac:dyDescent="0.2"/>
    <row r="12485" ht="12.75" customHeight="1" x14ac:dyDescent="0.2"/>
    <row r="12486" ht="12.75" customHeight="1" x14ac:dyDescent="0.2"/>
    <row r="12487" ht="12.75" customHeight="1" x14ac:dyDescent="0.2"/>
    <row r="12488" ht="12.75" customHeight="1" x14ac:dyDescent="0.2"/>
    <row r="12489" ht="12.75" customHeight="1" x14ac:dyDescent="0.2"/>
    <row r="12490" ht="12.75" customHeight="1" x14ac:dyDescent="0.2"/>
    <row r="12491" ht="12.75" customHeight="1" x14ac:dyDescent="0.2"/>
    <row r="12492" ht="12.75" customHeight="1" x14ac:dyDescent="0.2"/>
    <row r="12493" ht="12.75" customHeight="1" x14ac:dyDescent="0.2"/>
    <row r="12494" ht="12.75" customHeight="1" x14ac:dyDescent="0.2"/>
    <row r="12495" ht="12.75" customHeight="1" x14ac:dyDescent="0.2"/>
    <row r="12496" ht="12.75" customHeight="1" x14ac:dyDescent="0.2"/>
    <row r="12497" ht="12.75" customHeight="1" x14ac:dyDescent="0.2"/>
    <row r="12498" ht="12.75" customHeight="1" x14ac:dyDescent="0.2"/>
    <row r="12499" ht="12.75" customHeight="1" x14ac:dyDescent="0.2"/>
    <row r="12500" ht="12.75" customHeight="1" x14ac:dyDescent="0.2"/>
    <row r="12501" ht="12.75" customHeight="1" x14ac:dyDescent="0.2"/>
    <row r="12502" ht="12.75" customHeight="1" x14ac:dyDescent="0.2"/>
    <row r="12503" ht="12.75" customHeight="1" x14ac:dyDescent="0.2"/>
    <row r="12504" ht="12.75" customHeight="1" x14ac:dyDescent="0.2"/>
    <row r="12505" ht="12.75" customHeight="1" x14ac:dyDescent="0.2"/>
    <row r="12506" ht="12.75" customHeight="1" x14ac:dyDescent="0.2"/>
    <row r="12507" ht="12.75" customHeight="1" x14ac:dyDescent="0.2"/>
    <row r="12508" ht="12.75" customHeight="1" x14ac:dyDescent="0.2"/>
    <row r="12509" ht="12.75" customHeight="1" x14ac:dyDescent="0.2"/>
    <row r="12510" ht="12.75" customHeight="1" x14ac:dyDescent="0.2"/>
    <row r="12511" ht="12.75" customHeight="1" x14ac:dyDescent="0.2"/>
    <row r="12512" ht="12.75" customHeight="1" x14ac:dyDescent="0.2"/>
    <row r="12513" ht="12.75" customHeight="1" x14ac:dyDescent="0.2"/>
    <row r="12514" ht="12.75" customHeight="1" x14ac:dyDescent="0.2"/>
    <row r="12515" ht="12.75" customHeight="1" x14ac:dyDescent="0.2"/>
    <row r="12516" ht="12.75" customHeight="1" x14ac:dyDescent="0.2"/>
    <row r="12517" ht="12.75" customHeight="1" x14ac:dyDescent="0.2"/>
    <row r="12518" ht="12.75" customHeight="1" x14ac:dyDescent="0.2"/>
    <row r="12519" ht="12.75" customHeight="1" x14ac:dyDescent="0.2"/>
    <row r="12520" ht="12.75" customHeight="1" x14ac:dyDescent="0.2"/>
    <row r="12521" ht="12.75" customHeight="1" x14ac:dyDescent="0.2"/>
    <row r="12522" ht="12.75" customHeight="1" x14ac:dyDescent="0.2"/>
    <row r="12523" ht="12.75" customHeight="1" x14ac:dyDescent="0.2"/>
    <row r="12524" ht="12.75" customHeight="1" x14ac:dyDescent="0.2"/>
    <row r="12525" ht="12.75" customHeight="1" x14ac:dyDescent="0.2"/>
    <row r="12526" ht="12.75" customHeight="1" x14ac:dyDescent="0.2"/>
    <row r="12527" ht="12.75" customHeight="1" x14ac:dyDescent="0.2"/>
    <row r="12528" ht="12.75" customHeight="1" x14ac:dyDescent="0.2"/>
    <row r="12529" ht="12.75" customHeight="1" x14ac:dyDescent="0.2"/>
    <row r="12530" ht="12.75" customHeight="1" x14ac:dyDescent="0.2"/>
    <row r="12531" ht="12.75" customHeight="1" x14ac:dyDescent="0.2"/>
    <row r="12532" ht="12.75" customHeight="1" x14ac:dyDescent="0.2"/>
    <row r="12533" ht="12.75" customHeight="1" x14ac:dyDescent="0.2"/>
    <row r="12534" ht="12.75" customHeight="1" x14ac:dyDescent="0.2"/>
    <row r="12535" ht="12.75" customHeight="1" x14ac:dyDescent="0.2"/>
    <row r="12536" ht="12.75" customHeight="1" x14ac:dyDescent="0.2"/>
    <row r="12537" ht="12.75" customHeight="1" x14ac:dyDescent="0.2"/>
    <row r="12538" ht="12.75" customHeight="1" x14ac:dyDescent="0.2"/>
    <row r="12539" ht="12.75" customHeight="1" x14ac:dyDescent="0.2"/>
    <row r="12540" ht="12.75" customHeight="1" x14ac:dyDescent="0.2"/>
    <row r="12541" ht="12.75" customHeight="1" x14ac:dyDescent="0.2"/>
    <row r="12542" ht="12.75" customHeight="1" x14ac:dyDescent="0.2"/>
    <row r="12543" ht="12.75" customHeight="1" x14ac:dyDescent="0.2"/>
    <row r="12544" ht="12.75" customHeight="1" x14ac:dyDescent="0.2"/>
    <row r="12545" ht="12.75" customHeight="1" x14ac:dyDescent="0.2"/>
    <row r="12546" ht="12.75" customHeight="1" x14ac:dyDescent="0.2"/>
    <row r="12547" ht="12.75" customHeight="1" x14ac:dyDescent="0.2"/>
    <row r="12548" ht="12.75" customHeight="1" x14ac:dyDescent="0.2"/>
    <row r="12549" ht="12.75" customHeight="1" x14ac:dyDescent="0.2"/>
    <row r="12550" ht="12.75" customHeight="1" x14ac:dyDescent="0.2"/>
    <row r="12551" ht="12.75" customHeight="1" x14ac:dyDescent="0.2"/>
    <row r="12552" ht="12.75" customHeight="1" x14ac:dyDescent="0.2"/>
    <row r="12553" ht="12.75" customHeight="1" x14ac:dyDescent="0.2"/>
    <row r="12554" ht="12.75" customHeight="1" x14ac:dyDescent="0.2"/>
    <row r="12555" ht="12.75" customHeight="1" x14ac:dyDescent="0.2"/>
    <row r="12556" ht="12.75" customHeight="1" x14ac:dyDescent="0.2"/>
    <row r="12557" ht="12.75" customHeight="1" x14ac:dyDescent="0.2"/>
    <row r="12558" ht="12.75" customHeight="1" x14ac:dyDescent="0.2"/>
    <row r="12559" ht="12.75" customHeight="1" x14ac:dyDescent="0.2"/>
    <row r="12560" ht="12.75" customHeight="1" x14ac:dyDescent="0.2"/>
    <row r="12561" ht="12.75" customHeight="1" x14ac:dyDescent="0.2"/>
    <row r="12562" ht="12.75" customHeight="1" x14ac:dyDescent="0.2"/>
    <row r="12563" ht="12.75" customHeight="1" x14ac:dyDescent="0.2"/>
    <row r="12564" ht="12.75" customHeight="1" x14ac:dyDescent="0.2"/>
    <row r="12565" ht="12.75" customHeight="1" x14ac:dyDescent="0.2"/>
    <row r="12566" ht="12.75" customHeight="1" x14ac:dyDescent="0.2"/>
    <row r="12567" ht="12.75" customHeight="1" x14ac:dyDescent="0.2"/>
    <row r="12568" ht="12.75" customHeight="1" x14ac:dyDescent="0.2"/>
    <row r="12569" ht="12.75" customHeight="1" x14ac:dyDescent="0.2"/>
    <row r="12570" ht="12.75" customHeight="1" x14ac:dyDescent="0.2"/>
    <row r="12571" ht="12.75" customHeight="1" x14ac:dyDescent="0.2"/>
    <row r="12572" ht="12.75" customHeight="1" x14ac:dyDescent="0.2"/>
    <row r="12573" ht="12.75" customHeight="1" x14ac:dyDescent="0.2"/>
    <row r="12574" ht="12.75" customHeight="1" x14ac:dyDescent="0.2"/>
    <row r="12575" ht="12.75" customHeight="1" x14ac:dyDescent="0.2"/>
    <row r="12576" ht="12.75" customHeight="1" x14ac:dyDescent="0.2"/>
    <row r="12577" ht="12.75" customHeight="1" x14ac:dyDescent="0.2"/>
    <row r="12578" ht="12.75" customHeight="1" x14ac:dyDescent="0.2"/>
    <row r="12579" ht="12.75" customHeight="1" x14ac:dyDescent="0.2"/>
    <row r="12580" ht="12.75" customHeight="1" x14ac:dyDescent="0.2"/>
    <row r="12581" ht="12.75" customHeight="1" x14ac:dyDescent="0.2"/>
    <row r="12582" ht="12.75" customHeight="1" x14ac:dyDescent="0.2"/>
    <row r="12583" ht="12.75" customHeight="1" x14ac:dyDescent="0.2"/>
    <row r="12584" ht="12.75" customHeight="1" x14ac:dyDescent="0.2"/>
    <row r="12585" ht="12.75" customHeight="1" x14ac:dyDescent="0.2"/>
    <row r="12586" ht="12.75" customHeight="1" x14ac:dyDescent="0.2"/>
    <row r="12587" ht="12.75" customHeight="1" x14ac:dyDescent="0.2"/>
    <row r="12588" ht="12.75" customHeight="1" x14ac:dyDescent="0.2"/>
    <row r="12589" ht="12.75" customHeight="1" x14ac:dyDescent="0.2"/>
    <row r="12590" ht="12.75" customHeight="1" x14ac:dyDescent="0.2"/>
    <row r="12591" ht="12.75" customHeight="1" x14ac:dyDescent="0.2"/>
    <row r="12592" ht="12.75" customHeight="1" x14ac:dyDescent="0.2"/>
    <row r="12593" ht="12.75" customHeight="1" x14ac:dyDescent="0.2"/>
    <row r="12594" ht="12.75" customHeight="1" x14ac:dyDescent="0.2"/>
    <row r="12595" ht="12.75" customHeight="1" x14ac:dyDescent="0.2"/>
    <row r="12596" ht="12.75" customHeight="1" x14ac:dyDescent="0.2"/>
    <row r="12597" ht="12.75" customHeight="1" x14ac:dyDescent="0.2"/>
    <row r="12598" ht="12.75" customHeight="1" x14ac:dyDescent="0.2"/>
    <row r="12599" ht="12.75" customHeight="1" x14ac:dyDescent="0.2"/>
    <row r="12600" ht="12.75" customHeight="1" x14ac:dyDescent="0.2"/>
    <row r="12601" ht="12.75" customHeight="1" x14ac:dyDescent="0.2"/>
    <row r="12602" ht="12.75" customHeight="1" x14ac:dyDescent="0.2"/>
    <row r="12603" ht="12.75" customHeight="1" x14ac:dyDescent="0.2"/>
    <row r="12604" ht="12.75" customHeight="1" x14ac:dyDescent="0.2"/>
    <row r="12605" ht="12.75" customHeight="1" x14ac:dyDescent="0.2"/>
    <row r="12606" ht="12.75" customHeight="1" x14ac:dyDescent="0.2"/>
    <row r="12607" ht="12.75" customHeight="1" x14ac:dyDescent="0.2"/>
    <row r="12608" ht="12.75" customHeight="1" x14ac:dyDescent="0.2"/>
    <row r="12609" ht="12.75" customHeight="1" x14ac:dyDescent="0.2"/>
    <row r="12610" ht="12.75" customHeight="1" x14ac:dyDescent="0.2"/>
    <row r="12611" ht="12.75" customHeight="1" x14ac:dyDescent="0.2"/>
    <row r="12612" ht="12.75" customHeight="1" x14ac:dyDescent="0.2"/>
    <row r="12613" ht="12.75" customHeight="1" x14ac:dyDescent="0.2"/>
    <row r="12614" ht="12.75" customHeight="1" x14ac:dyDescent="0.2"/>
    <row r="12615" ht="12.75" customHeight="1" x14ac:dyDescent="0.2"/>
    <row r="12616" ht="12.75" customHeight="1" x14ac:dyDescent="0.2"/>
    <row r="12617" ht="12.75" customHeight="1" x14ac:dyDescent="0.2"/>
    <row r="12618" ht="12.75" customHeight="1" x14ac:dyDescent="0.2"/>
    <row r="12619" ht="12.75" customHeight="1" x14ac:dyDescent="0.2"/>
    <row r="12620" ht="12.75" customHeight="1" x14ac:dyDescent="0.2"/>
    <row r="12621" ht="12.75" customHeight="1" x14ac:dyDescent="0.2"/>
    <row r="12622" ht="12.75" customHeight="1" x14ac:dyDescent="0.2"/>
    <row r="12623" ht="12.75" customHeight="1" x14ac:dyDescent="0.2"/>
    <row r="12624" ht="12.75" customHeight="1" x14ac:dyDescent="0.2"/>
    <row r="12625" ht="12.75" customHeight="1" x14ac:dyDescent="0.2"/>
    <row r="12626" ht="12.75" customHeight="1" x14ac:dyDescent="0.2"/>
    <row r="12627" ht="12.75" customHeight="1" x14ac:dyDescent="0.2"/>
    <row r="12628" ht="12.75" customHeight="1" x14ac:dyDescent="0.2"/>
    <row r="12629" ht="12.75" customHeight="1" x14ac:dyDescent="0.2"/>
    <row r="12630" ht="12.75" customHeight="1" x14ac:dyDescent="0.2"/>
    <row r="12631" ht="12.75" customHeight="1" x14ac:dyDescent="0.2"/>
    <row r="12632" ht="12.75" customHeight="1" x14ac:dyDescent="0.2"/>
    <row r="12633" ht="12.75" customHeight="1" x14ac:dyDescent="0.2"/>
    <row r="12634" ht="12.75" customHeight="1" x14ac:dyDescent="0.2"/>
    <row r="12635" ht="12.75" customHeight="1" x14ac:dyDescent="0.2"/>
    <row r="12636" ht="12.75" customHeight="1" x14ac:dyDescent="0.2"/>
    <row r="12637" ht="12.75" customHeight="1" x14ac:dyDescent="0.2"/>
    <row r="12638" ht="12.75" customHeight="1" x14ac:dyDescent="0.2"/>
    <row r="12639" ht="12.75" customHeight="1" x14ac:dyDescent="0.2"/>
    <row r="12640" ht="12.75" customHeight="1" x14ac:dyDescent="0.2"/>
    <row r="12641" ht="12.75" customHeight="1" x14ac:dyDescent="0.2"/>
    <row r="12642" ht="12.75" customHeight="1" x14ac:dyDescent="0.2"/>
    <row r="12643" ht="12.75" customHeight="1" x14ac:dyDescent="0.2"/>
    <row r="12644" ht="12.75" customHeight="1" x14ac:dyDescent="0.2"/>
    <row r="12645" ht="12.75" customHeight="1" x14ac:dyDescent="0.2"/>
    <row r="12646" ht="12.75" customHeight="1" x14ac:dyDescent="0.2"/>
    <row r="12647" ht="12.75" customHeight="1" x14ac:dyDescent="0.2"/>
    <row r="12648" ht="12.75" customHeight="1" x14ac:dyDescent="0.2"/>
    <row r="12649" ht="12.75" customHeight="1" x14ac:dyDescent="0.2"/>
    <row r="12650" ht="12.75" customHeight="1" x14ac:dyDescent="0.2"/>
    <row r="12651" ht="12.75" customHeight="1" x14ac:dyDescent="0.2"/>
    <row r="12652" ht="12.75" customHeight="1" x14ac:dyDescent="0.2"/>
    <row r="12653" ht="12.75" customHeight="1" x14ac:dyDescent="0.2"/>
    <row r="12654" ht="12.75" customHeight="1" x14ac:dyDescent="0.2"/>
    <row r="12655" ht="12.75" customHeight="1" x14ac:dyDescent="0.2"/>
    <row r="12656" ht="12.75" customHeight="1" x14ac:dyDescent="0.2"/>
    <row r="12657" ht="12.75" customHeight="1" x14ac:dyDescent="0.2"/>
    <row r="12658" ht="12.75" customHeight="1" x14ac:dyDescent="0.2"/>
    <row r="12659" ht="12.75" customHeight="1" x14ac:dyDescent="0.2"/>
    <row r="12660" ht="12.75" customHeight="1" x14ac:dyDescent="0.2"/>
    <row r="12661" ht="12.75" customHeight="1" x14ac:dyDescent="0.2"/>
    <row r="12662" ht="12.75" customHeight="1" x14ac:dyDescent="0.2"/>
    <row r="12663" ht="12.75" customHeight="1" x14ac:dyDescent="0.2"/>
    <row r="12664" ht="12.75" customHeight="1" x14ac:dyDescent="0.2"/>
    <row r="12665" ht="12.75" customHeight="1" x14ac:dyDescent="0.2"/>
    <row r="12666" ht="12.75" customHeight="1" x14ac:dyDescent="0.2"/>
    <row r="12667" ht="12.75" customHeight="1" x14ac:dyDescent="0.2"/>
    <row r="12668" ht="12.75" customHeight="1" x14ac:dyDescent="0.2"/>
    <row r="12669" ht="12.75" customHeight="1" x14ac:dyDescent="0.2"/>
    <row r="12670" ht="12.75" customHeight="1" x14ac:dyDescent="0.2"/>
    <row r="12671" ht="12.75" customHeight="1" x14ac:dyDescent="0.2"/>
    <row r="12672" ht="12.75" customHeight="1" x14ac:dyDescent="0.2"/>
    <row r="12673" ht="12.75" customHeight="1" x14ac:dyDescent="0.2"/>
    <row r="12674" ht="12.75" customHeight="1" x14ac:dyDescent="0.2"/>
    <row r="12675" ht="12.75" customHeight="1" x14ac:dyDescent="0.2"/>
    <row r="12676" ht="12.75" customHeight="1" x14ac:dyDescent="0.2"/>
    <row r="12677" ht="12.75" customHeight="1" x14ac:dyDescent="0.2"/>
    <row r="12678" ht="12.75" customHeight="1" x14ac:dyDescent="0.2"/>
    <row r="12679" ht="12.75" customHeight="1" x14ac:dyDescent="0.2"/>
    <row r="12680" ht="12.75" customHeight="1" x14ac:dyDescent="0.2"/>
    <row r="12681" ht="12.75" customHeight="1" x14ac:dyDescent="0.2"/>
    <row r="12682" ht="12.75" customHeight="1" x14ac:dyDescent="0.2"/>
    <row r="12683" ht="12.75" customHeight="1" x14ac:dyDescent="0.2"/>
    <row r="12684" ht="12.75" customHeight="1" x14ac:dyDescent="0.2"/>
    <row r="12685" ht="12.75" customHeight="1" x14ac:dyDescent="0.2"/>
    <row r="12686" ht="12.75" customHeight="1" x14ac:dyDescent="0.2"/>
    <row r="12687" ht="12.75" customHeight="1" x14ac:dyDescent="0.2"/>
    <row r="12688" ht="12.75" customHeight="1" x14ac:dyDescent="0.2"/>
    <row r="12689" ht="12.75" customHeight="1" x14ac:dyDescent="0.2"/>
    <row r="12690" ht="12.75" customHeight="1" x14ac:dyDescent="0.2"/>
    <row r="12691" ht="12.75" customHeight="1" x14ac:dyDescent="0.2"/>
    <row r="12692" ht="12.75" customHeight="1" x14ac:dyDescent="0.2"/>
    <row r="12693" ht="12.75" customHeight="1" x14ac:dyDescent="0.2"/>
    <row r="12694" ht="12.75" customHeight="1" x14ac:dyDescent="0.2"/>
    <row r="12695" ht="12.75" customHeight="1" x14ac:dyDescent="0.2"/>
    <row r="12696" ht="12.75" customHeight="1" x14ac:dyDescent="0.2"/>
    <row r="12697" ht="12.75" customHeight="1" x14ac:dyDescent="0.2"/>
    <row r="12698" ht="12.75" customHeight="1" x14ac:dyDescent="0.2"/>
    <row r="12699" ht="12.75" customHeight="1" x14ac:dyDescent="0.2"/>
    <row r="12700" ht="12.75" customHeight="1" x14ac:dyDescent="0.2"/>
    <row r="12701" ht="12.75" customHeight="1" x14ac:dyDescent="0.2"/>
    <row r="12702" ht="12.75" customHeight="1" x14ac:dyDescent="0.2"/>
    <row r="12703" ht="12.75" customHeight="1" x14ac:dyDescent="0.2"/>
    <row r="12704" ht="12.75" customHeight="1" x14ac:dyDescent="0.2"/>
    <row r="12705" ht="12.75" customHeight="1" x14ac:dyDescent="0.2"/>
    <row r="12706" ht="12.75" customHeight="1" x14ac:dyDescent="0.2"/>
    <row r="12707" ht="12.75" customHeight="1" x14ac:dyDescent="0.2"/>
    <row r="12708" ht="12.75" customHeight="1" x14ac:dyDescent="0.2"/>
    <row r="12709" ht="12.75" customHeight="1" x14ac:dyDescent="0.2"/>
    <row r="12710" ht="12.75" customHeight="1" x14ac:dyDescent="0.2"/>
    <row r="12711" ht="12.75" customHeight="1" x14ac:dyDescent="0.2"/>
    <row r="12712" ht="12.75" customHeight="1" x14ac:dyDescent="0.2"/>
    <row r="12713" ht="12.75" customHeight="1" x14ac:dyDescent="0.2"/>
    <row r="12714" ht="12.75" customHeight="1" x14ac:dyDescent="0.2"/>
    <row r="12715" ht="12.75" customHeight="1" x14ac:dyDescent="0.2"/>
    <row r="12716" ht="12.75" customHeight="1" x14ac:dyDescent="0.2"/>
    <row r="12717" ht="12.75" customHeight="1" x14ac:dyDescent="0.2"/>
    <row r="12718" ht="12.75" customHeight="1" x14ac:dyDescent="0.2"/>
    <row r="12719" ht="12.75" customHeight="1" x14ac:dyDescent="0.2"/>
    <row r="12720" ht="12.75" customHeight="1" x14ac:dyDescent="0.2"/>
    <row r="12721" ht="12.75" customHeight="1" x14ac:dyDescent="0.2"/>
    <row r="12722" ht="12.75" customHeight="1" x14ac:dyDescent="0.2"/>
    <row r="12723" ht="12.75" customHeight="1" x14ac:dyDescent="0.2"/>
    <row r="12724" ht="12.75" customHeight="1" x14ac:dyDescent="0.2"/>
    <row r="12725" ht="12.75" customHeight="1" x14ac:dyDescent="0.2"/>
    <row r="12726" ht="12.75" customHeight="1" x14ac:dyDescent="0.2"/>
    <row r="12727" ht="12.75" customHeight="1" x14ac:dyDescent="0.2"/>
    <row r="12728" ht="12.75" customHeight="1" x14ac:dyDescent="0.2"/>
    <row r="12729" ht="12.75" customHeight="1" x14ac:dyDescent="0.2"/>
    <row r="12730" ht="12.75" customHeight="1" x14ac:dyDescent="0.2"/>
    <row r="12731" ht="12.75" customHeight="1" x14ac:dyDescent="0.2"/>
    <row r="12732" ht="12.75" customHeight="1" x14ac:dyDescent="0.2"/>
    <row r="12733" ht="12.75" customHeight="1" x14ac:dyDescent="0.2"/>
    <row r="12734" ht="12.75" customHeight="1" x14ac:dyDescent="0.2"/>
    <row r="12735" ht="12.75" customHeight="1" x14ac:dyDescent="0.2"/>
    <row r="12736" ht="12.75" customHeight="1" x14ac:dyDescent="0.2"/>
    <row r="12737" ht="12.75" customHeight="1" x14ac:dyDescent="0.2"/>
    <row r="12738" ht="12.75" customHeight="1" x14ac:dyDescent="0.2"/>
    <row r="12739" ht="12.75" customHeight="1" x14ac:dyDescent="0.2"/>
    <row r="12740" ht="12.75" customHeight="1" x14ac:dyDescent="0.2"/>
    <row r="12741" ht="12.75" customHeight="1" x14ac:dyDescent="0.2"/>
    <row r="12742" ht="12.75" customHeight="1" x14ac:dyDescent="0.2"/>
    <row r="12743" ht="12.75" customHeight="1" x14ac:dyDescent="0.2"/>
    <row r="12744" ht="12.75" customHeight="1" x14ac:dyDescent="0.2"/>
    <row r="12745" ht="12.75" customHeight="1" x14ac:dyDescent="0.2"/>
    <row r="12746" ht="12.75" customHeight="1" x14ac:dyDescent="0.2"/>
    <row r="12747" ht="12.75" customHeight="1" x14ac:dyDescent="0.2"/>
    <row r="12748" ht="12.75" customHeight="1" x14ac:dyDescent="0.2"/>
    <row r="12749" ht="12.75" customHeight="1" x14ac:dyDescent="0.2"/>
    <row r="12750" ht="12.75" customHeight="1" x14ac:dyDescent="0.2"/>
    <row r="12751" ht="12.75" customHeight="1" x14ac:dyDescent="0.2"/>
    <row r="12752" ht="12.75" customHeight="1" x14ac:dyDescent="0.2"/>
    <row r="12753" ht="12.75" customHeight="1" x14ac:dyDescent="0.2"/>
    <row r="12754" ht="12.75" customHeight="1" x14ac:dyDescent="0.2"/>
    <row r="12755" ht="12.75" customHeight="1" x14ac:dyDescent="0.2"/>
    <row r="12756" ht="12.75" customHeight="1" x14ac:dyDescent="0.2"/>
    <row r="12757" ht="12.75" customHeight="1" x14ac:dyDescent="0.2"/>
    <row r="12758" ht="12.75" customHeight="1" x14ac:dyDescent="0.2"/>
    <row r="12759" ht="12.75" customHeight="1" x14ac:dyDescent="0.2"/>
    <row r="12760" ht="12.75" customHeight="1" x14ac:dyDescent="0.2"/>
    <row r="12761" ht="12.75" customHeight="1" x14ac:dyDescent="0.2"/>
    <row r="12762" ht="12.75" customHeight="1" x14ac:dyDescent="0.2"/>
    <row r="12763" ht="12.75" customHeight="1" x14ac:dyDescent="0.2"/>
    <row r="12764" ht="12.75" customHeight="1" x14ac:dyDescent="0.2"/>
    <row r="12765" ht="12.75" customHeight="1" x14ac:dyDescent="0.2"/>
    <row r="12766" ht="12.75" customHeight="1" x14ac:dyDescent="0.2"/>
    <row r="12767" ht="12.75" customHeight="1" x14ac:dyDescent="0.2"/>
    <row r="12768" ht="12.75" customHeight="1" x14ac:dyDescent="0.2"/>
    <row r="12769" ht="12.75" customHeight="1" x14ac:dyDescent="0.2"/>
    <row r="12770" ht="12.75" customHeight="1" x14ac:dyDescent="0.2"/>
    <row r="12771" ht="12.75" customHeight="1" x14ac:dyDescent="0.2"/>
    <row r="12772" ht="12.75" customHeight="1" x14ac:dyDescent="0.2"/>
    <row r="12773" ht="12.75" customHeight="1" x14ac:dyDescent="0.2"/>
    <row r="12774" ht="12.75" customHeight="1" x14ac:dyDescent="0.2"/>
    <row r="12775" ht="12.75" customHeight="1" x14ac:dyDescent="0.2"/>
    <row r="12776" ht="12.75" customHeight="1" x14ac:dyDescent="0.2"/>
    <row r="12777" ht="12.75" customHeight="1" x14ac:dyDescent="0.2"/>
    <row r="12778" ht="12.75" customHeight="1" x14ac:dyDescent="0.2"/>
    <row r="12779" ht="12.75" customHeight="1" x14ac:dyDescent="0.2"/>
    <row r="12780" ht="12.75" customHeight="1" x14ac:dyDescent="0.2"/>
    <row r="12781" ht="12.75" customHeight="1" x14ac:dyDescent="0.2"/>
    <row r="12782" ht="12.75" customHeight="1" x14ac:dyDescent="0.2"/>
    <row r="12783" ht="12.75" customHeight="1" x14ac:dyDescent="0.2"/>
    <row r="12784" ht="12.75" customHeight="1" x14ac:dyDescent="0.2"/>
    <row r="12785" ht="12.75" customHeight="1" x14ac:dyDescent="0.2"/>
    <row r="12786" ht="12.75" customHeight="1" x14ac:dyDescent="0.2"/>
    <row r="12787" ht="12.75" customHeight="1" x14ac:dyDescent="0.2"/>
    <row r="12788" ht="12.75" customHeight="1" x14ac:dyDescent="0.2"/>
    <row r="12789" ht="12.75" customHeight="1" x14ac:dyDescent="0.2"/>
    <row r="12790" ht="12.75" customHeight="1" x14ac:dyDescent="0.2"/>
    <row r="12791" ht="12.75" customHeight="1" x14ac:dyDescent="0.2"/>
    <row r="12792" ht="12.75" customHeight="1" x14ac:dyDescent="0.2"/>
    <row r="12793" ht="12.75" customHeight="1" x14ac:dyDescent="0.2"/>
    <row r="12794" ht="12.75" customHeight="1" x14ac:dyDescent="0.2"/>
    <row r="12795" ht="12.75" customHeight="1" x14ac:dyDescent="0.2"/>
    <row r="12796" ht="12.75" customHeight="1" x14ac:dyDescent="0.2"/>
    <row r="12797" ht="12.75" customHeight="1" x14ac:dyDescent="0.2"/>
    <row r="12798" ht="12.75" customHeight="1" x14ac:dyDescent="0.2"/>
    <row r="12799" ht="12.75" customHeight="1" x14ac:dyDescent="0.2"/>
    <row r="12800" ht="12.75" customHeight="1" x14ac:dyDescent="0.2"/>
    <row r="12801" ht="12.75" customHeight="1" x14ac:dyDescent="0.2"/>
    <row r="12802" ht="12.75" customHeight="1" x14ac:dyDescent="0.2"/>
    <row r="12803" ht="12.75" customHeight="1" x14ac:dyDescent="0.2"/>
    <row r="12804" ht="12.75" customHeight="1" x14ac:dyDescent="0.2"/>
    <row r="12805" ht="12.75" customHeight="1" x14ac:dyDescent="0.2"/>
    <row r="12806" ht="12.75" customHeight="1" x14ac:dyDescent="0.2"/>
    <row r="12807" ht="12.75" customHeight="1" x14ac:dyDescent="0.2"/>
    <row r="12808" ht="12.75" customHeight="1" x14ac:dyDescent="0.2"/>
    <row r="12809" ht="12.75" customHeight="1" x14ac:dyDescent="0.2"/>
    <row r="12810" ht="12.75" customHeight="1" x14ac:dyDescent="0.2"/>
    <row r="12811" ht="12.75" customHeight="1" x14ac:dyDescent="0.2"/>
    <row r="12812" ht="12.75" customHeight="1" x14ac:dyDescent="0.2"/>
    <row r="12813" ht="12.75" customHeight="1" x14ac:dyDescent="0.2"/>
    <row r="12814" ht="12.75" customHeight="1" x14ac:dyDescent="0.2"/>
    <row r="12815" ht="12.75" customHeight="1" x14ac:dyDescent="0.2"/>
    <row r="12816" ht="12.75" customHeight="1" x14ac:dyDescent="0.2"/>
    <row r="12817" ht="12.75" customHeight="1" x14ac:dyDescent="0.2"/>
    <row r="12818" ht="12.75" customHeight="1" x14ac:dyDescent="0.2"/>
    <row r="12819" ht="12.75" customHeight="1" x14ac:dyDescent="0.2"/>
    <row r="12820" ht="12.75" customHeight="1" x14ac:dyDescent="0.2"/>
    <row r="12821" ht="12.75" customHeight="1" x14ac:dyDescent="0.2"/>
    <row r="12822" ht="12.75" customHeight="1" x14ac:dyDescent="0.2"/>
    <row r="12823" ht="12.75" customHeight="1" x14ac:dyDescent="0.2"/>
    <row r="12824" ht="12.75" customHeight="1" x14ac:dyDescent="0.2"/>
    <row r="12825" ht="12.75" customHeight="1" x14ac:dyDescent="0.2"/>
    <row r="12826" ht="12.75" customHeight="1" x14ac:dyDescent="0.2"/>
    <row r="12827" ht="12.75" customHeight="1" x14ac:dyDescent="0.2"/>
    <row r="12828" ht="12.75" customHeight="1" x14ac:dyDescent="0.2"/>
    <row r="12829" ht="12.75" customHeight="1" x14ac:dyDescent="0.2"/>
    <row r="12830" ht="12.75" customHeight="1" x14ac:dyDescent="0.2"/>
    <row r="12831" ht="12.75" customHeight="1" x14ac:dyDescent="0.2"/>
    <row r="12832" ht="12.75" customHeight="1" x14ac:dyDescent="0.2"/>
    <row r="12833" ht="12.75" customHeight="1" x14ac:dyDescent="0.2"/>
    <row r="12834" ht="12.75" customHeight="1" x14ac:dyDescent="0.2"/>
    <row r="12835" ht="12.75" customHeight="1" x14ac:dyDescent="0.2"/>
    <row r="12836" ht="12.75" customHeight="1" x14ac:dyDescent="0.2"/>
    <row r="12837" ht="12.75" customHeight="1" x14ac:dyDescent="0.2"/>
    <row r="12838" ht="12.75" customHeight="1" x14ac:dyDescent="0.2"/>
    <row r="12839" ht="12.75" customHeight="1" x14ac:dyDescent="0.2"/>
    <row r="12840" ht="12.75" customHeight="1" x14ac:dyDescent="0.2"/>
    <row r="12841" ht="12.75" customHeight="1" x14ac:dyDescent="0.2"/>
    <row r="12842" ht="12.75" customHeight="1" x14ac:dyDescent="0.2"/>
    <row r="12843" ht="12.75" customHeight="1" x14ac:dyDescent="0.2"/>
    <row r="12844" ht="12.75" customHeight="1" x14ac:dyDescent="0.2"/>
    <row r="12845" ht="12.75" customHeight="1" x14ac:dyDescent="0.2"/>
    <row r="12846" ht="12.75" customHeight="1" x14ac:dyDescent="0.2"/>
    <row r="12847" ht="12.75" customHeight="1" x14ac:dyDescent="0.2"/>
    <row r="12848" ht="12.75" customHeight="1" x14ac:dyDescent="0.2"/>
    <row r="12849" ht="12.75" customHeight="1" x14ac:dyDescent="0.2"/>
    <row r="12850" ht="12.75" customHeight="1" x14ac:dyDescent="0.2"/>
    <row r="12851" ht="12.75" customHeight="1" x14ac:dyDescent="0.2"/>
    <row r="12852" ht="12.75" customHeight="1" x14ac:dyDescent="0.2"/>
    <row r="12853" ht="12.75" customHeight="1" x14ac:dyDescent="0.2"/>
    <row r="12854" ht="12.75" customHeight="1" x14ac:dyDescent="0.2"/>
    <row r="12855" ht="12.75" customHeight="1" x14ac:dyDescent="0.2"/>
    <row r="12856" ht="12.75" customHeight="1" x14ac:dyDescent="0.2"/>
    <row r="12857" ht="12.75" customHeight="1" x14ac:dyDescent="0.2"/>
    <row r="12858" ht="12.75" customHeight="1" x14ac:dyDescent="0.2"/>
    <row r="12859" ht="12.75" customHeight="1" x14ac:dyDescent="0.2"/>
    <row r="12860" ht="12.75" customHeight="1" x14ac:dyDescent="0.2"/>
    <row r="12861" ht="12.75" customHeight="1" x14ac:dyDescent="0.2"/>
    <row r="12862" ht="12.75" customHeight="1" x14ac:dyDescent="0.2"/>
    <row r="12863" ht="12.75" customHeight="1" x14ac:dyDescent="0.2"/>
    <row r="12864" ht="12.75" customHeight="1" x14ac:dyDescent="0.2"/>
    <row r="12865" ht="12.75" customHeight="1" x14ac:dyDescent="0.2"/>
    <row r="12866" ht="12.75" customHeight="1" x14ac:dyDescent="0.2"/>
    <row r="12867" ht="12.75" customHeight="1" x14ac:dyDescent="0.2"/>
    <row r="12868" ht="12.75" customHeight="1" x14ac:dyDescent="0.2"/>
    <row r="12869" ht="12.75" customHeight="1" x14ac:dyDescent="0.2"/>
    <row r="12870" ht="12.75" customHeight="1" x14ac:dyDescent="0.2"/>
    <row r="12871" ht="12.75" customHeight="1" x14ac:dyDescent="0.2"/>
    <row r="12872" ht="12.75" customHeight="1" x14ac:dyDescent="0.2"/>
    <row r="12873" ht="12.75" customHeight="1" x14ac:dyDescent="0.2"/>
    <row r="12874" ht="12.75" customHeight="1" x14ac:dyDescent="0.2"/>
    <row r="12875" ht="12.75" customHeight="1" x14ac:dyDescent="0.2"/>
    <row r="12876" ht="12.75" customHeight="1" x14ac:dyDescent="0.2"/>
    <row r="12877" ht="12.75" customHeight="1" x14ac:dyDescent="0.2"/>
    <row r="12878" ht="12.75" customHeight="1" x14ac:dyDescent="0.2"/>
    <row r="12879" ht="12.75" customHeight="1" x14ac:dyDescent="0.2"/>
    <row r="12880" ht="12.75" customHeight="1" x14ac:dyDescent="0.2"/>
    <row r="12881" ht="12.75" customHeight="1" x14ac:dyDescent="0.2"/>
    <row r="12882" ht="12.75" customHeight="1" x14ac:dyDescent="0.2"/>
    <row r="12883" ht="12.75" customHeight="1" x14ac:dyDescent="0.2"/>
    <row r="12884" ht="12.75" customHeight="1" x14ac:dyDescent="0.2"/>
    <row r="12885" ht="12.75" customHeight="1" x14ac:dyDescent="0.2"/>
    <row r="12886" ht="12.75" customHeight="1" x14ac:dyDescent="0.2"/>
    <row r="12887" ht="12.75" customHeight="1" x14ac:dyDescent="0.2"/>
    <row r="12888" ht="12.75" customHeight="1" x14ac:dyDescent="0.2"/>
    <row r="12889" ht="12.75" customHeight="1" x14ac:dyDescent="0.2"/>
    <row r="12890" ht="12.75" customHeight="1" x14ac:dyDescent="0.2"/>
    <row r="12891" ht="12.75" customHeight="1" x14ac:dyDescent="0.2"/>
    <row r="12892" ht="12.75" customHeight="1" x14ac:dyDescent="0.2"/>
    <row r="12893" ht="12.75" customHeight="1" x14ac:dyDescent="0.2"/>
    <row r="12894" ht="12.75" customHeight="1" x14ac:dyDescent="0.2"/>
    <row r="12895" ht="12.75" customHeight="1" x14ac:dyDescent="0.2"/>
    <row r="12896" ht="12.75" customHeight="1" x14ac:dyDescent="0.2"/>
    <row r="12897" ht="12.75" customHeight="1" x14ac:dyDescent="0.2"/>
    <row r="12898" ht="12.75" customHeight="1" x14ac:dyDescent="0.2"/>
    <row r="12899" ht="12.75" customHeight="1" x14ac:dyDescent="0.2"/>
    <row r="12900" ht="12.75" customHeight="1" x14ac:dyDescent="0.2"/>
    <row r="12901" ht="12.75" customHeight="1" x14ac:dyDescent="0.2"/>
    <row r="12902" ht="12.75" customHeight="1" x14ac:dyDescent="0.2"/>
    <row r="12903" ht="12.75" customHeight="1" x14ac:dyDescent="0.2"/>
    <row r="12904" ht="12.75" customHeight="1" x14ac:dyDescent="0.2"/>
    <row r="12905" ht="12.75" customHeight="1" x14ac:dyDescent="0.2"/>
    <row r="12906" ht="12.75" customHeight="1" x14ac:dyDescent="0.2"/>
    <row r="12907" ht="12.75" customHeight="1" x14ac:dyDescent="0.2"/>
    <row r="12908" ht="12.75" customHeight="1" x14ac:dyDescent="0.2"/>
    <row r="12909" ht="12.75" customHeight="1" x14ac:dyDescent="0.2"/>
    <row r="12910" ht="12.75" customHeight="1" x14ac:dyDescent="0.2"/>
    <row r="12911" ht="12.75" customHeight="1" x14ac:dyDescent="0.2"/>
    <row r="12912" ht="12.75" customHeight="1" x14ac:dyDescent="0.2"/>
    <row r="12913" ht="12.75" customHeight="1" x14ac:dyDescent="0.2"/>
    <row r="12914" ht="12.75" customHeight="1" x14ac:dyDescent="0.2"/>
    <row r="12915" ht="12.75" customHeight="1" x14ac:dyDescent="0.2"/>
    <row r="12916" ht="12.75" customHeight="1" x14ac:dyDescent="0.2"/>
    <row r="12917" ht="12.75" customHeight="1" x14ac:dyDescent="0.2"/>
    <row r="12918" ht="12.75" customHeight="1" x14ac:dyDescent="0.2"/>
    <row r="12919" ht="12.75" customHeight="1" x14ac:dyDescent="0.2"/>
    <row r="12920" ht="12.75" customHeight="1" x14ac:dyDescent="0.2"/>
    <row r="12921" ht="12.75" customHeight="1" x14ac:dyDescent="0.2"/>
    <row r="12922" ht="12.75" customHeight="1" x14ac:dyDescent="0.2"/>
    <row r="12923" ht="12.75" customHeight="1" x14ac:dyDescent="0.2"/>
    <row r="12924" ht="12.75" customHeight="1" x14ac:dyDescent="0.2"/>
    <row r="12925" ht="12.75" customHeight="1" x14ac:dyDescent="0.2"/>
    <row r="12926" ht="12.75" customHeight="1" x14ac:dyDescent="0.2"/>
    <row r="12927" ht="12.75" customHeight="1" x14ac:dyDescent="0.2"/>
    <row r="12928" ht="12.75" customHeight="1" x14ac:dyDescent="0.2"/>
    <row r="12929" ht="12.75" customHeight="1" x14ac:dyDescent="0.2"/>
    <row r="12930" ht="12.75" customHeight="1" x14ac:dyDescent="0.2"/>
    <row r="12931" ht="12.75" customHeight="1" x14ac:dyDescent="0.2"/>
    <row r="12932" ht="12.75" customHeight="1" x14ac:dyDescent="0.2"/>
    <row r="12933" ht="12.75" customHeight="1" x14ac:dyDescent="0.2"/>
    <row r="12934" ht="12.75" customHeight="1" x14ac:dyDescent="0.2"/>
    <row r="12935" ht="12.75" customHeight="1" x14ac:dyDescent="0.2"/>
    <row r="12936" ht="12.75" customHeight="1" x14ac:dyDescent="0.2"/>
    <row r="12937" ht="12.75" customHeight="1" x14ac:dyDescent="0.2"/>
    <row r="12938" ht="12.75" customHeight="1" x14ac:dyDescent="0.2"/>
    <row r="12939" ht="12.75" customHeight="1" x14ac:dyDescent="0.2"/>
    <row r="12940" ht="12.75" customHeight="1" x14ac:dyDescent="0.2"/>
    <row r="12941" ht="12.75" customHeight="1" x14ac:dyDescent="0.2"/>
    <row r="12942" ht="12.75" customHeight="1" x14ac:dyDescent="0.2"/>
    <row r="12943" ht="12.75" customHeight="1" x14ac:dyDescent="0.2"/>
    <row r="12944" ht="12.75" customHeight="1" x14ac:dyDescent="0.2"/>
    <row r="12945" ht="12.75" customHeight="1" x14ac:dyDescent="0.2"/>
    <row r="12946" ht="12.75" customHeight="1" x14ac:dyDescent="0.2"/>
    <row r="12947" ht="12.75" customHeight="1" x14ac:dyDescent="0.2"/>
    <row r="12948" ht="12.75" customHeight="1" x14ac:dyDescent="0.2"/>
    <row r="12949" ht="12.75" customHeight="1" x14ac:dyDescent="0.2"/>
    <row r="12950" ht="12.75" customHeight="1" x14ac:dyDescent="0.2"/>
    <row r="12951" ht="12.75" customHeight="1" x14ac:dyDescent="0.2"/>
    <row r="12952" ht="12.75" customHeight="1" x14ac:dyDescent="0.2"/>
    <row r="12953" ht="12.75" customHeight="1" x14ac:dyDescent="0.2"/>
    <row r="12954" ht="12.75" customHeight="1" x14ac:dyDescent="0.2"/>
    <row r="12955" ht="12.75" customHeight="1" x14ac:dyDescent="0.2"/>
    <row r="12956" ht="12.75" customHeight="1" x14ac:dyDescent="0.2"/>
    <row r="12957" ht="12.75" customHeight="1" x14ac:dyDescent="0.2"/>
    <row r="12958" ht="12.75" customHeight="1" x14ac:dyDescent="0.2"/>
    <row r="12959" ht="12.75" customHeight="1" x14ac:dyDescent="0.2"/>
    <row r="12960" ht="12.75" customHeight="1" x14ac:dyDescent="0.2"/>
    <row r="12961" ht="12.75" customHeight="1" x14ac:dyDescent="0.2"/>
    <row r="12962" ht="12.75" customHeight="1" x14ac:dyDescent="0.2"/>
    <row r="12963" ht="12.75" customHeight="1" x14ac:dyDescent="0.2"/>
    <row r="12964" ht="12.75" customHeight="1" x14ac:dyDescent="0.2"/>
    <row r="12965" ht="12.75" customHeight="1" x14ac:dyDescent="0.2"/>
    <row r="12966" ht="12.75" customHeight="1" x14ac:dyDescent="0.2"/>
    <row r="12967" ht="12.75" customHeight="1" x14ac:dyDescent="0.2"/>
    <row r="12968" ht="12.75" customHeight="1" x14ac:dyDescent="0.2"/>
    <row r="12969" ht="12.75" customHeight="1" x14ac:dyDescent="0.2"/>
    <row r="12970" ht="12.75" customHeight="1" x14ac:dyDescent="0.2"/>
    <row r="12971" ht="12.75" customHeight="1" x14ac:dyDescent="0.2"/>
    <row r="12972" ht="12.75" customHeight="1" x14ac:dyDescent="0.2"/>
    <row r="12973" ht="12.75" customHeight="1" x14ac:dyDescent="0.2"/>
    <row r="12974" ht="12.75" customHeight="1" x14ac:dyDescent="0.2"/>
    <row r="12975" ht="12.75" customHeight="1" x14ac:dyDescent="0.2"/>
    <row r="12976" ht="12.75" customHeight="1" x14ac:dyDescent="0.2"/>
    <row r="12977" ht="12.75" customHeight="1" x14ac:dyDescent="0.2"/>
    <row r="12978" ht="12.75" customHeight="1" x14ac:dyDescent="0.2"/>
    <row r="12979" ht="12.75" customHeight="1" x14ac:dyDescent="0.2"/>
    <row r="12980" ht="12.75" customHeight="1" x14ac:dyDescent="0.2"/>
    <row r="12981" ht="12.75" customHeight="1" x14ac:dyDescent="0.2"/>
    <row r="12982" ht="12.75" customHeight="1" x14ac:dyDescent="0.2"/>
    <row r="12983" ht="12.75" customHeight="1" x14ac:dyDescent="0.2"/>
    <row r="12984" ht="12.75" customHeight="1" x14ac:dyDescent="0.2"/>
    <row r="12985" ht="12.75" customHeight="1" x14ac:dyDescent="0.2"/>
    <row r="12986" ht="12.75" customHeight="1" x14ac:dyDescent="0.2"/>
    <row r="12987" ht="12.75" customHeight="1" x14ac:dyDescent="0.2"/>
    <row r="12988" ht="12.75" customHeight="1" x14ac:dyDescent="0.2"/>
    <row r="12989" ht="12.75" customHeight="1" x14ac:dyDescent="0.2"/>
    <row r="12990" ht="12.75" customHeight="1" x14ac:dyDescent="0.2"/>
    <row r="12991" ht="12.75" customHeight="1" x14ac:dyDescent="0.2"/>
    <row r="12992" ht="12.75" customHeight="1" x14ac:dyDescent="0.2"/>
    <row r="12993" ht="12.75" customHeight="1" x14ac:dyDescent="0.2"/>
    <row r="12994" ht="12.75" customHeight="1" x14ac:dyDescent="0.2"/>
    <row r="12995" ht="12.75" customHeight="1" x14ac:dyDescent="0.2"/>
    <row r="12996" ht="12.75" customHeight="1" x14ac:dyDescent="0.2"/>
    <row r="12997" ht="12.75" customHeight="1" x14ac:dyDescent="0.2"/>
    <row r="12998" ht="12.75" customHeight="1" x14ac:dyDescent="0.2"/>
    <row r="12999" ht="12.75" customHeight="1" x14ac:dyDescent="0.2"/>
    <row r="13000" ht="12.75" customHeight="1" x14ac:dyDescent="0.2"/>
    <row r="13001" ht="12.75" customHeight="1" x14ac:dyDescent="0.2"/>
    <row r="13002" ht="12.75" customHeight="1" x14ac:dyDescent="0.2"/>
    <row r="13003" ht="12.75" customHeight="1" x14ac:dyDescent="0.2"/>
    <row r="13004" ht="12.75" customHeight="1" x14ac:dyDescent="0.2"/>
    <row r="13005" ht="12.75" customHeight="1" x14ac:dyDescent="0.2"/>
    <row r="13006" ht="12.75" customHeight="1" x14ac:dyDescent="0.2"/>
    <row r="13007" ht="12.75" customHeight="1" x14ac:dyDescent="0.2"/>
    <row r="13008" ht="12.75" customHeight="1" x14ac:dyDescent="0.2"/>
    <row r="13009" ht="12.75" customHeight="1" x14ac:dyDescent="0.2"/>
    <row r="13010" ht="12.75" customHeight="1" x14ac:dyDescent="0.2"/>
    <row r="13011" ht="12.75" customHeight="1" x14ac:dyDescent="0.2"/>
    <row r="13012" ht="12.75" customHeight="1" x14ac:dyDescent="0.2"/>
    <row r="13013" ht="12.75" customHeight="1" x14ac:dyDescent="0.2"/>
    <row r="13014" ht="12.75" customHeight="1" x14ac:dyDescent="0.2"/>
    <row r="13015" ht="12.75" customHeight="1" x14ac:dyDescent="0.2"/>
    <row r="13016" ht="12.75" customHeight="1" x14ac:dyDescent="0.2"/>
    <row r="13017" ht="12.75" customHeight="1" x14ac:dyDescent="0.2"/>
    <row r="13018" ht="12.75" customHeight="1" x14ac:dyDescent="0.2"/>
    <row r="13019" ht="12.75" customHeight="1" x14ac:dyDescent="0.2"/>
    <row r="13020" ht="12.75" customHeight="1" x14ac:dyDescent="0.2"/>
    <row r="13021" ht="12.75" customHeight="1" x14ac:dyDescent="0.2"/>
    <row r="13022" ht="12.75" customHeight="1" x14ac:dyDescent="0.2"/>
    <row r="13023" ht="12.75" customHeight="1" x14ac:dyDescent="0.2"/>
    <row r="13024" ht="12.75" customHeight="1" x14ac:dyDescent="0.2"/>
    <row r="13025" ht="12.75" customHeight="1" x14ac:dyDescent="0.2"/>
    <row r="13026" ht="12.75" customHeight="1" x14ac:dyDescent="0.2"/>
    <row r="13027" ht="12.75" customHeight="1" x14ac:dyDescent="0.2"/>
    <row r="13028" ht="12.75" customHeight="1" x14ac:dyDescent="0.2"/>
    <row r="13029" ht="12.75" customHeight="1" x14ac:dyDescent="0.2"/>
    <row r="13030" ht="12.75" customHeight="1" x14ac:dyDescent="0.2"/>
    <row r="13031" ht="12.75" customHeight="1" x14ac:dyDescent="0.2"/>
    <row r="13032" ht="12.75" customHeight="1" x14ac:dyDescent="0.2"/>
    <row r="13033" ht="12.75" customHeight="1" x14ac:dyDescent="0.2"/>
    <row r="13034" ht="12.75" customHeight="1" x14ac:dyDescent="0.2"/>
    <row r="13035" ht="12.75" customHeight="1" x14ac:dyDescent="0.2"/>
    <row r="13036" ht="12.75" customHeight="1" x14ac:dyDescent="0.2"/>
    <row r="13037" ht="12.75" customHeight="1" x14ac:dyDescent="0.2"/>
    <row r="13038" ht="12.75" customHeight="1" x14ac:dyDescent="0.2"/>
    <row r="13039" ht="12.75" customHeight="1" x14ac:dyDescent="0.2"/>
    <row r="13040" ht="12.75" customHeight="1" x14ac:dyDescent="0.2"/>
    <row r="13041" ht="12.75" customHeight="1" x14ac:dyDescent="0.2"/>
    <row r="13042" ht="12.75" customHeight="1" x14ac:dyDescent="0.2"/>
    <row r="13043" ht="12.75" customHeight="1" x14ac:dyDescent="0.2"/>
    <row r="13044" ht="12.75" customHeight="1" x14ac:dyDescent="0.2"/>
    <row r="13045" ht="12.75" customHeight="1" x14ac:dyDescent="0.2"/>
    <row r="13046" ht="12.75" customHeight="1" x14ac:dyDescent="0.2"/>
    <row r="13047" ht="12.75" customHeight="1" x14ac:dyDescent="0.2"/>
    <row r="13048" ht="12.75" customHeight="1" x14ac:dyDescent="0.2"/>
    <row r="13049" ht="12.75" customHeight="1" x14ac:dyDescent="0.2"/>
    <row r="13050" ht="12.75" customHeight="1" x14ac:dyDescent="0.2"/>
    <row r="13051" ht="12.75" customHeight="1" x14ac:dyDescent="0.2"/>
    <row r="13052" ht="12.75" customHeight="1" x14ac:dyDescent="0.2"/>
    <row r="13053" ht="12.75" customHeight="1" x14ac:dyDescent="0.2"/>
    <row r="13054" ht="12.75" customHeight="1" x14ac:dyDescent="0.2"/>
    <row r="13055" ht="12.75" customHeight="1" x14ac:dyDescent="0.2"/>
    <row r="13056" ht="12.75" customHeight="1" x14ac:dyDescent="0.2"/>
    <row r="13057" ht="12.75" customHeight="1" x14ac:dyDescent="0.2"/>
    <row r="13058" ht="12.75" customHeight="1" x14ac:dyDescent="0.2"/>
    <row r="13059" ht="12.75" customHeight="1" x14ac:dyDescent="0.2"/>
    <row r="13060" ht="12.75" customHeight="1" x14ac:dyDescent="0.2"/>
    <row r="13061" ht="12.75" customHeight="1" x14ac:dyDescent="0.2"/>
    <row r="13062" ht="12.75" customHeight="1" x14ac:dyDescent="0.2"/>
    <row r="13063" ht="12.75" customHeight="1" x14ac:dyDescent="0.2"/>
    <row r="13064" ht="12.75" customHeight="1" x14ac:dyDescent="0.2"/>
    <row r="13065" ht="12.75" customHeight="1" x14ac:dyDescent="0.2"/>
    <row r="13066" ht="12.75" customHeight="1" x14ac:dyDescent="0.2"/>
    <row r="13067" ht="12.75" customHeight="1" x14ac:dyDescent="0.2"/>
    <row r="13068" ht="12.75" customHeight="1" x14ac:dyDescent="0.2"/>
    <row r="13069" ht="12.75" customHeight="1" x14ac:dyDescent="0.2"/>
    <row r="13070" ht="12.75" customHeight="1" x14ac:dyDescent="0.2"/>
    <row r="13071" ht="12.75" customHeight="1" x14ac:dyDescent="0.2"/>
    <row r="13072" ht="12.75" customHeight="1" x14ac:dyDescent="0.2"/>
    <row r="13073" ht="12.75" customHeight="1" x14ac:dyDescent="0.2"/>
    <row r="13074" ht="12.75" customHeight="1" x14ac:dyDescent="0.2"/>
    <row r="13075" ht="12.75" customHeight="1" x14ac:dyDescent="0.2"/>
    <row r="13076" ht="12.75" customHeight="1" x14ac:dyDescent="0.2"/>
    <row r="13077" ht="12.75" customHeight="1" x14ac:dyDescent="0.2"/>
    <row r="13078" ht="12.75" customHeight="1" x14ac:dyDescent="0.2"/>
    <row r="13079" ht="12.75" customHeight="1" x14ac:dyDescent="0.2"/>
    <row r="13080" ht="12.75" customHeight="1" x14ac:dyDescent="0.2"/>
    <row r="13081" ht="12.75" customHeight="1" x14ac:dyDescent="0.2"/>
    <row r="13082" ht="12.75" customHeight="1" x14ac:dyDescent="0.2"/>
    <row r="13083" ht="12.75" customHeight="1" x14ac:dyDescent="0.2"/>
    <row r="13084" ht="12.75" customHeight="1" x14ac:dyDescent="0.2"/>
    <row r="13085" ht="12.75" customHeight="1" x14ac:dyDescent="0.2"/>
    <row r="13086" ht="12.75" customHeight="1" x14ac:dyDescent="0.2"/>
    <row r="13087" ht="12.75" customHeight="1" x14ac:dyDescent="0.2"/>
    <row r="13088" ht="12.75" customHeight="1" x14ac:dyDescent="0.2"/>
    <row r="13089" ht="12.75" customHeight="1" x14ac:dyDescent="0.2"/>
    <row r="13090" ht="12.75" customHeight="1" x14ac:dyDescent="0.2"/>
    <row r="13091" ht="12.75" customHeight="1" x14ac:dyDescent="0.2"/>
    <row r="13092" ht="12.75" customHeight="1" x14ac:dyDescent="0.2"/>
    <row r="13093" ht="12.75" customHeight="1" x14ac:dyDescent="0.2"/>
    <row r="13094" ht="12.75" customHeight="1" x14ac:dyDescent="0.2"/>
    <row r="13095" ht="12.75" customHeight="1" x14ac:dyDescent="0.2"/>
    <row r="13096" ht="12.75" customHeight="1" x14ac:dyDescent="0.2"/>
    <row r="13097" ht="12.75" customHeight="1" x14ac:dyDescent="0.2"/>
    <row r="13098" ht="12.75" customHeight="1" x14ac:dyDescent="0.2"/>
    <row r="13099" ht="12.75" customHeight="1" x14ac:dyDescent="0.2"/>
    <row r="13100" ht="12.75" customHeight="1" x14ac:dyDescent="0.2"/>
    <row r="13101" ht="12.75" customHeight="1" x14ac:dyDescent="0.2"/>
    <row r="13102" ht="12.75" customHeight="1" x14ac:dyDescent="0.2"/>
    <row r="13103" ht="12.75" customHeight="1" x14ac:dyDescent="0.2"/>
    <row r="13104" ht="12.75" customHeight="1" x14ac:dyDescent="0.2"/>
    <row r="13105" ht="12.75" customHeight="1" x14ac:dyDescent="0.2"/>
    <row r="13106" ht="12.75" customHeight="1" x14ac:dyDescent="0.2"/>
    <row r="13107" ht="12.75" customHeight="1" x14ac:dyDescent="0.2"/>
    <row r="13108" ht="12.75" customHeight="1" x14ac:dyDescent="0.2"/>
    <row r="13109" ht="12.75" customHeight="1" x14ac:dyDescent="0.2"/>
    <row r="13110" ht="12.75" customHeight="1" x14ac:dyDescent="0.2"/>
    <row r="13111" ht="12.75" customHeight="1" x14ac:dyDescent="0.2"/>
    <row r="13112" ht="12.75" customHeight="1" x14ac:dyDescent="0.2"/>
    <row r="13113" ht="12.75" customHeight="1" x14ac:dyDescent="0.2"/>
    <row r="13114" ht="12.75" customHeight="1" x14ac:dyDescent="0.2"/>
    <row r="13115" ht="12.75" customHeight="1" x14ac:dyDescent="0.2"/>
    <row r="13116" ht="12.75" customHeight="1" x14ac:dyDescent="0.2"/>
    <row r="13117" ht="12.75" customHeight="1" x14ac:dyDescent="0.2"/>
    <row r="13118" ht="12.75" customHeight="1" x14ac:dyDescent="0.2"/>
    <row r="13119" ht="12.75" customHeight="1" x14ac:dyDescent="0.2"/>
    <row r="13120" ht="12.75" customHeight="1" x14ac:dyDescent="0.2"/>
    <row r="13121" ht="12.75" customHeight="1" x14ac:dyDescent="0.2"/>
    <row r="13122" ht="12.75" customHeight="1" x14ac:dyDescent="0.2"/>
    <row r="13123" ht="12.75" customHeight="1" x14ac:dyDescent="0.2"/>
    <row r="13124" ht="12.75" customHeight="1" x14ac:dyDescent="0.2"/>
    <row r="13125" ht="12.75" customHeight="1" x14ac:dyDescent="0.2"/>
    <row r="13126" ht="12.75" customHeight="1" x14ac:dyDescent="0.2"/>
    <row r="13127" ht="12.75" customHeight="1" x14ac:dyDescent="0.2"/>
    <row r="13128" ht="12.75" customHeight="1" x14ac:dyDescent="0.2"/>
    <row r="13129" ht="12.75" customHeight="1" x14ac:dyDescent="0.2"/>
    <row r="13130" ht="12.75" customHeight="1" x14ac:dyDescent="0.2"/>
    <row r="13131" ht="12.75" customHeight="1" x14ac:dyDescent="0.2"/>
    <row r="13132" ht="12.75" customHeight="1" x14ac:dyDescent="0.2"/>
    <row r="13133" ht="12.75" customHeight="1" x14ac:dyDescent="0.2"/>
    <row r="13134" ht="12.75" customHeight="1" x14ac:dyDescent="0.2"/>
    <row r="13135" ht="12.75" customHeight="1" x14ac:dyDescent="0.2"/>
    <row r="13136" ht="12.75" customHeight="1" x14ac:dyDescent="0.2"/>
    <row r="13137" ht="12.75" customHeight="1" x14ac:dyDescent="0.2"/>
    <row r="13138" ht="12.75" customHeight="1" x14ac:dyDescent="0.2"/>
    <row r="13139" ht="12.75" customHeight="1" x14ac:dyDescent="0.2"/>
    <row r="13140" ht="12.75" customHeight="1" x14ac:dyDescent="0.2"/>
    <row r="13141" ht="12.75" customHeight="1" x14ac:dyDescent="0.2"/>
    <row r="13142" ht="12.75" customHeight="1" x14ac:dyDescent="0.2"/>
    <row r="13143" ht="12.75" customHeight="1" x14ac:dyDescent="0.2"/>
    <row r="13144" ht="12.75" customHeight="1" x14ac:dyDescent="0.2"/>
    <row r="13145" ht="12.75" customHeight="1" x14ac:dyDescent="0.2"/>
    <row r="13146" ht="12.75" customHeight="1" x14ac:dyDescent="0.2"/>
    <row r="13147" ht="12.75" customHeight="1" x14ac:dyDescent="0.2"/>
    <row r="13148" ht="12.75" customHeight="1" x14ac:dyDescent="0.2"/>
    <row r="13149" ht="12.75" customHeight="1" x14ac:dyDescent="0.2"/>
    <row r="13150" ht="12.75" customHeight="1" x14ac:dyDescent="0.2"/>
    <row r="13151" ht="12.75" customHeight="1" x14ac:dyDescent="0.2"/>
    <row r="13152" ht="12.75" customHeight="1" x14ac:dyDescent="0.2"/>
    <row r="13153" ht="12.75" customHeight="1" x14ac:dyDescent="0.2"/>
    <row r="13154" ht="12.75" customHeight="1" x14ac:dyDescent="0.2"/>
    <row r="13155" ht="12.75" customHeight="1" x14ac:dyDescent="0.2"/>
    <row r="13156" ht="12.75" customHeight="1" x14ac:dyDescent="0.2"/>
    <row r="13157" ht="12.75" customHeight="1" x14ac:dyDescent="0.2"/>
    <row r="13158" ht="12.75" customHeight="1" x14ac:dyDescent="0.2"/>
    <row r="13159" ht="12.75" customHeight="1" x14ac:dyDescent="0.2"/>
    <row r="13160" ht="12.75" customHeight="1" x14ac:dyDescent="0.2"/>
    <row r="13161" ht="12.75" customHeight="1" x14ac:dyDescent="0.2"/>
    <row r="13162" ht="12.75" customHeight="1" x14ac:dyDescent="0.2"/>
    <row r="13163" ht="12.75" customHeight="1" x14ac:dyDescent="0.2"/>
    <row r="13164" ht="12.75" customHeight="1" x14ac:dyDescent="0.2"/>
    <row r="13165" ht="12.75" customHeight="1" x14ac:dyDescent="0.2"/>
    <row r="13166" ht="12.75" customHeight="1" x14ac:dyDescent="0.2"/>
    <row r="13167" ht="12.75" customHeight="1" x14ac:dyDescent="0.2"/>
    <row r="13168" ht="12.75" customHeight="1" x14ac:dyDescent="0.2"/>
    <row r="13169" ht="12.75" customHeight="1" x14ac:dyDescent="0.2"/>
    <row r="13170" ht="12.75" customHeight="1" x14ac:dyDescent="0.2"/>
    <row r="13171" ht="12.75" customHeight="1" x14ac:dyDescent="0.2"/>
    <row r="13172" ht="12.75" customHeight="1" x14ac:dyDescent="0.2"/>
    <row r="13173" ht="12.75" customHeight="1" x14ac:dyDescent="0.2"/>
    <row r="13174" ht="12.75" customHeight="1" x14ac:dyDescent="0.2"/>
    <row r="13175" ht="12.75" customHeight="1" x14ac:dyDescent="0.2"/>
    <row r="13176" ht="12.75" customHeight="1" x14ac:dyDescent="0.2"/>
    <row r="13177" ht="12.75" customHeight="1" x14ac:dyDescent="0.2"/>
    <row r="13178" ht="12.75" customHeight="1" x14ac:dyDescent="0.2"/>
    <row r="13179" ht="12.75" customHeight="1" x14ac:dyDescent="0.2"/>
    <row r="13180" ht="12.75" customHeight="1" x14ac:dyDescent="0.2"/>
    <row r="13181" ht="12.75" customHeight="1" x14ac:dyDescent="0.2"/>
    <row r="13182" ht="12.75" customHeight="1" x14ac:dyDescent="0.2"/>
    <row r="13183" ht="12.75" customHeight="1" x14ac:dyDescent="0.2"/>
    <row r="13184" ht="12.75" customHeight="1" x14ac:dyDescent="0.2"/>
    <row r="13185" ht="12.75" customHeight="1" x14ac:dyDescent="0.2"/>
    <row r="13186" ht="12.75" customHeight="1" x14ac:dyDescent="0.2"/>
    <row r="13187" ht="12.75" customHeight="1" x14ac:dyDescent="0.2"/>
    <row r="13188" ht="12.75" customHeight="1" x14ac:dyDescent="0.2"/>
    <row r="13189" ht="12.75" customHeight="1" x14ac:dyDescent="0.2"/>
    <row r="13190" ht="12.75" customHeight="1" x14ac:dyDescent="0.2"/>
    <row r="13191" ht="12.75" customHeight="1" x14ac:dyDescent="0.2"/>
    <row r="13192" ht="12.75" customHeight="1" x14ac:dyDescent="0.2"/>
    <row r="13193" ht="12.75" customHeight="1" x14ac:dyDescent="0.2"/>
    <row r="13194" ht="12.75" customHeight="1" x14ac:dyDescent="0.2"/>
    <row r="13195" ht="12.75" customHeight="1" x14ac:dyDescent="0.2"/>
    <row r="13196" ht="12.75" customHeight="1" x14ac:dyDescent="0.2"/>
    <row r="13197" ht="12.75" customHeight="1" x14ac:dyDescent="0.2"/>
    <row r="13198" ht="12.75" customHeight="1" x14ac:dyDescent="0.2"/>
    <row r="13199" ht="12.75" customHeight="1" x14ac:dyDescent="0.2"/>
    <row r="13200" ht="12.75" customHeight="1" x14ac:dyDescent="0.2"/>
    <row r="13201" ht="12.75" customHeight="1" x14ac:dyDescent="0.2"/>
    <row r="13202" ht="12.75" customHeight="1" x14ac:dyDescent="0.2"/>
    <row r="13203" ht="12.75" customHeight="1" x14ac:dyDescent="0.2"/>
    <row r="13204" ht="12.75" customHeight="1" x14ac:dyDescent="0.2"/>
    <row r="13205" ht="12.75" customHeight="1" x14ac:dyDescent="0.2"/>
    <row r="13206" ht="12.75" customHeight="1" x14ac:dyDescent="0.2"/>
    <row r="13207" ht="12.75" customHeight="1" x14ac:dyDescent="0.2"/>
    <row r="13208" ht="12.75" customHeight="1" x14ac:dyDescent="0.2"/>
    <row r="13209" ht="12.75" customHeight="1" x14ac:dyDescent="0.2"/>
    <row r="13210" ht="12.75" customHeight="1" x14ac:dyDescent="0.2"/>
    <row r="13211" ht="12.75" customHeight="1" x14ac:dyDescent="0.2"/>
    <row r="13212" ht="12.75" customHeight="1" x14ac:dyDescent="0.2"/>
    <row r="13213" ht="12.75" customHeight="1" x14ac:dyDescent="0.2"/>
    <row r="13214" ht="12.75" customHeight="1" x14ac:dyDescent="0.2"/>
    <row r="13215" ht="12.75" customHeight="1" x14ac:dyDescent="0.2"/>
    <row r="13216" ht="12.75" customHeight="1" x14ac:dyDescent="0.2"/>
    <row r="13217" ht="12.75" customHeight="1" x14ac:dyDescent="0.2"/>
    <row r="13218" ht="12.75" customHeight="1" x14ac:dyDescent="0.2"/>
    <row r="13219" ht="12.75" customHeight="1" x14ac:dyDescent="0.2"/>
    <row r="13220" ht="12.75" customHeight="1" x14ac:dyDescent="0.2"/>
    <row r="13221" ht="12.75" customHeight="1" x14ac:dyDescent="0.2"/>
    <row r="13222" ht="12.75" customHeight="1" x14ac:dyDescent="0.2"/>
    <row r="13223" ht="12.75" customHeight="1" x14ac:dyDescent="0.2"/>
    <row r="13224" ht="12.75" customHeight="1" x14ac:dyDescent="0.2"/>
    <row r="13225" ht="12.75" customHeight="1" x14ac:dyDescent="0.2"/>
    <row r="13226" ht="12.75" customHeight="1" x14ac:dyDescent="0.2"/>
    <row r="13227" ht="12.75" customHeight="1" x14ac:dyDescent="0.2"/>
    <row r="13228" ht="12.75" customHeight="1" x14ac:dyDescent="0.2"/>
    <row r="13229" ht="12.75" customHeight="1" x14ac:dyDescent="0.2"/>
    <row r="13230" ht="12.75" customHeight="1" x14ac:dyDescent="0.2"/>
    <row r="13231" ht="12.75" customHeight="1" x14ac:dyDescent="0.2"/>
    <row r="13232" ht="12.75" customHeight="1" x14ac:dyDescent="0.2"/>
    <row r="13233" ht="12.75" customHeight="1" x14ac:dyDescent="0.2"/>
    <row r="13234" ht="12.75" customHeight="1" x14ac:dyDescent="0.2"/>
    <row r="13235" ht="12.75" customHeight="1" x14ac:dyDescent="0.2"/>
    <row r="13236" ht="12.75" customHeight="1" x14ac:dyDescent="0.2"/>
    <row r="13237" ht="12.75" customHeight="1" x14ac:dyDescent="0.2"/>
    <row r="13238" ht="12.75" customHeight="1" x14ac:dyDescent="0.2"/>
    <row r="13239" ht="12.75" customHeight="1" x14ac:dyDescent="0.2"/>
    <row r="13240" ht="12.75" customHeight="1" x14ac:dyDescent="0.2"/>
    <row r="13241" ht="12.75" customHeight="1" x14ac:dyDescent="0.2"/>
    <row r="13242" ht="12.75" customHeight="1" x14ac:dyDescent="0.2"/>
    <row r="13243" ht="12.75" customHeight="1" x14ac:dyDescent="0.2"/>
    <row r="13244" ht="12.75" customHeight="1" x14ac:dyDescent="0.2"/>
    <row r="13245" ht="12.75" customHeight="1" x14ac:dyDescent="0.2"/>
    <row r="13246" ht="12.75" customHeight="1" x14ac:dyDescent="0.2"/>
    <row r="13247" ht="12.75" customHeight="1" x14ac:dyDescent="0.2"/>
    <row r="13248" ht="12.75" customHeight="1" x14ac:dyDescent="0.2"/>
    <row r="13249" ht="12.75" customHeight="1" x14ac:dyDescent="0.2"/>
    <row r="13250" ht="12.75" customHeight="1" x14ac:dyDescent="0.2"/>
    <row r="13251" ht="12.75" customHeight="1" x14ac:dyDescent="0.2"/>
    <row r="13252" ht="12.75" customHeight="1" x14ac:dyDescent="0.2"/>
    <row r="13253" ht="12.75" customHeight="1" x14ac:dyDescent="0.2"/>
    <row r="13254" ht="12.75" customHeight="1" x14ac:dyDescent="0.2"/>
    <row r="13255" ht="12.75" customHeight="1" x14ac:dyDescent="0.2"/>
    <row r="13256" ht="12.75" customHeight="1" x14ac:dyDescent="0.2"/>
    <row r="13257" ht="12.75" customHeight="1" x14ac:dyDescent="0.2"/>
    <row r="13258" ht="12.75" customHeight="1" x14ac:dyDescent="0.2"/>
    <row r="13259" ht="12.75" customHeight="1" x14ac:dyDescent="0.2"/>
    <row r="13260" ht="12.75" customHeight="1" x14ac:dyDescent="0.2"/>
    <row r="13261" ht="12.75" customHeight="1" x14ac:dyDescent="0.2"/>
    <row r="13262" ht="12.75" customHeight="1" x14ac:dyDescent="0.2"/>
    <row r="13263" ht="12.75" customHeight="1" x14ac:dyDescent="0.2"/>
    <row r="13264" ht="12.75" customHeight="1" x14ac:dyDescent="0.2"/>
    <row r="13265" ht="12.75" customHeight="1" x14ac:dyDescent="0.2"/>
    <row r="13266" ht="12.75" customHeight="1" x14ac:dyDescent="0.2"/>
    <row r="13267" ht="12.75" customHeight="1" x14ac:dyDescent="0.2"/>
    <row r="13268" ht="12.75" customHeight="1" x14ac:dyDescent="0.2"/>
    <row r="13269" ht="12.75" customHeight="1" x14ac:dyDescent="0.2"/>
    <row r="13270" ht="12.75" customHeight="1" x14ac:dyDescent="0.2"/>
    <row r="13271" ht="12.75" customHeight="1" x14ac:dyDescent="0.2"/>
    <row r="13272" ht="12.75" customHeight="1" x14ac:dyDescent="0.2"/>
    <row r="13273" ht="12.75" customHeight="1" x14ac:dyDescent="0.2"/>
    <row r="13274" ht="12.75" customHeight="1" x14ac:dyDescent="0.2"/>
    <row r="13275" ht="12.75" customHeight="1" x14ac:dyDescent="0.2"/>
    <row r="13276" ht="12.75" customHeight="1" x14ac:dyDescent="0.2"/>
    <row r="13277" ht="12.75" customHeight="1" x14ac:dyDescent="0.2"/>
    <row r="13278" ht="12.75" customHeight="1" x14ac:dyDescent="0.2"/>
    <row r="13279" ht="12.75" customHeight="1" x14ac:dyDescent="0.2"/>
    <row r="13280" ht="12.75" customHeight="1" x14ac:dyDescent="0.2"/>
    <row r="13281" ht="12.75" customHeight="1" x14ac:dyDescent="0.2"/>
    <row r="13282" ht="12.75" customHeight="1" x14ac:dyDescent="0.2"/>
    <row r="13283" ht="12.75" customHeight="1" x14ac:dyDescent="0.2"/>
    <row r="13284" ht="12.75" customHeight="1" x14ac:dyDescent="0.2"/>
    <row r="13285" ht="12.75" customHeight="1" x14ac:dyDescent="0.2"/>
    <row r="13286" ht="12.75" customHeight="1" x14ac:dyDescent="0.2"/>
    <row r="13287" ht="12.75" customHeight="1" x14ac:dyDescent="0.2"/>
    <row r="13288" ht="12.75" customHeight="1" x14ac:dyDescent="0.2"/>
    <row r="13289" ht="12.75" customHeight="1" x14ac:dyDescent="0.2"/>
    <row r="13290" ht="12.75" customHeight="1" x14ac:dyDescent="0.2"/>
    <row r="13291" ht="12.75" customHeight="1" x14ac:dyDescent="0.2"/>
    <row r="13292" ht="12.75" customHeight="1" x14ac:dyDescent="0.2"/>
    <row r="13293" ht="12.75" customHeight="1" x14ac:dyDescent="0.2"/>
    <row r="13294" ht="12.75" customHeight="1" x14ac:dyDescent="0.2"/>
    <row r="13295" ht="12.75" customHeight="1" x14ac:dyDescent="0.2"/>
    <row r="13296" ht="12.75" customHeight="1" x14ac:dyDescent="0.2"/>
    <row r="13297" ht="12.75" customHeight="1" x14ac:dyDescent="0.2"/>
    <row r="13298" ht="12.75" customHeight="1" x14ac:dyDescent="0.2"/>
    <row r="13299" ht="12.75" customHeight="1" x14ac:dyDescent="0.2"/>
    <row r="13300" ht="12.75" customHeight="1" x14ac:dyDescent="0.2"/>
    <row r="13301" ht="12.75" customHeight="1" x14ac:dyDescent="0.2"/>
    <row r="13302" ht="12.75" customHeight="1" x14ac:dyDescent="0.2"/>
    <row r="13303" ht="12.75" customHeight="1" x14ac:dyDescent="0.2"/>
    <row r="13304" ht="12.75" customHeight="1" x14ac:dyDescent="0.2"/>
    <row r="13305" ht="12.75" customHeight="1" x14ac:dyDescent="0.2"/>
    <row r="13306" ht="12.75" customHeight="1" x14ac:dyDescent="0.2"/>
    <row r="13307" ht="12.75" customHeight="1" x14ac:dyDescent="0.2"/>
    <row r="13308" ht="12.75" customHeight="1" x14ac:dyDescent="0.2"/>
    <row r="13309" ht="12.75" customHeight="1" x14ac:dyDescent="0.2"/>
    <row r="13310" ht="12.75" customHeight="1" x14ac:dyDescent="0.2"/>
    <row r="13311" ht="12.75" customHeight="1" x14ac:dyDescent="0.2"/>
    <row r="13312" ht="12.75" customHeight="1" x14ac:dyDescent="0.2"/>
    <row r="13313" ht="12.75" customHeight="1" x14ac:dyDescent="0.2"/>
    <row r="13314" ht="12.75" customHeight="1" x14ac:dyDescent="0.2"/>
    <row r="13315" ht="12.75" customHeight="1" x14ac:dyDescent="0.2"/>
    <row r="13316" ht="12.75" customHeight="1" x14ac:dyDescent="0.2"/>
    <row r="13317" ht="12.75" customHeight="1" x14ac:dyDescent="0.2"/>
    <row r="13318" ht="12.75" customHeight="1" x14ac:dyDescent="0.2"/>
    <row r="13319" ht="12.75" customHeight="1" x14ac:dyDescent="0.2"/>
    <row r="13320" ht="12.75" customHeight="1" x14ac:dyDescent="0.2"/>
    <row r="13321" ht="12.75" customHeight="1" x14ac:dyDescent="0.2"/>
    <row r="13322" ht="12.75" customHeight="1" x14ac:dyDescent="0.2"/>
    <row r="13323" ht="12.75" customHeight="1" x14ac:dyDescent="0.2"/>
    <row r="13324" ht="12.75" customHeight="1" x14ac:dyDescent="0.2"/>
    <row r="13325" ht="12.75" customHeight="1" x14ac:dyDescent="0.2"/>
    <row r="13326" ht="12.75" customHeight="1" x14ac:dyDescent="0.2"/>
    <row r="13327" ht="12.75" customHeight="1" x14ac:dyDescent="0.2"/>
    <row r="13328" ht="12.75" customHeight="1" x14ac:dyDescent="0.2"/>
    <row r="13329" ht="12.75" customHeight="1" x14ac:dyDescent="0.2"/>
    <row r="13330" ht="12.75" customHeight="1" x14ac:dyDescent="0.2"/>
    <row r="13331" ht="12.75" customHeight="1" x14ac:dyDescent="0.2"/>
    <row r="13332" ht="12.75" customHeight="1" x14ac:dyDescent="0.2"/>
    <row r="13333" ht="12.75" customHeight="1" x14ac:dyDescent="0.2"/>
    <row r="13334" ht="12.75" customHeight="1" x14ac:dyDescent="0.2"/>
    <row r="13335" ht="12.75" customHeight="1" x14ac:dyDescent="0.2"/>
    <row r="13336" ht="12.75" customHeight="1" x14ac:dyDescent="0.2"/>
    <row r="13337" ht="12.75" customHeight="1" x14ac:dyDescent="0.2"/>
    <row r="13338" ht="12.75" customHeight="1" x14ac:dyDescent="0.2"/>
    <row r="13339" ht="12.75" customHeight="1" x14ac:dyDescent="0.2"/>
    <row r="13340" ht="12.75" customHeight="1" x14ac:dyDescent="0.2"/>
    <row r="13341" ht="12.75" customHeight="1" x14ac:dyDescent="0.2"/>
    <row r="13342" ht="12.75" customHeight="1" x14ac:dyDescent="0.2"/>
    <row r="13343" ht="12.75" customHeight="1" x14ac:dyDescent="0.2"/>
    <row r="13344" ht="12.75" customHeight="1" x14ac:dyDescent="0.2"/>
    <row r="13345" ht="12.75" customHeight="1" x14ac:dyDescent="0.2"/>
    <row r="13346" ht="12.75" customHeight="1" x14ac:dyDescent="0.2"/>
    <row r="13347" ht="12.75" customHeight="1" x14ac:dyDescent="0.2"/>
    <row r="13348" ht="12.75" customHeight="1" x14ac:dyDescent="0.2"/>
    <row r="13349" ht="12.75" customHeight="1" x14ac:dyDescent="0.2"/>
    <row r="13350" ht="12.75" customHeight="1" x14ac:dyDescent="0.2"/>
    <row r="13351" ht="12.75" customHeight="1" x14ac:dyDescent="0.2"/>
    <row r="13352" ht="12.75" customHeight="1" x14ac:dyDescent="0.2"/>
    <row r="13353" ht="12.75" customHeight="1" x14ac:dyDescent="0.2"/>
    <row r="13354" ht="12.75" customHeight="1" x14ac:dyDescent="0.2"/>
    <row r="13355" ht="12.75" customHeight="1" x14ac:dyDescent="0.2"/>
    <row r="13356" ht="12.75" customHeight="1" x14ac:dyDescent="0.2"/>
    <row r="13357" ht="12.75" customHeight="1" x14ac:dyDescent="0.2"/>
    <row r="13358" ht="12.75" customHeight="1" x14ac:dyDescent="0.2"/>
    <row r="13359" ht="12.75" customHeight="1" x14ac:dyDescent="0.2"/>
    <row r="13360" ht="12.75" customHeight="1" x14ac:dyDescent="0.2"/>
    <row r="13361" ht="12.75" customHeight="1" x14ac:dyDescent="0.2"/>
    <row r="13362" ht="12.75" customHeight="1" x14ac:dyDescent="0.2"/>
    <row r="13363" ht="12.75" customHeight="1" x14ac:dyDescent="0.2"/>
    <row r="13364" ht="12.75" customHeight="1" x14ac:dyDescent="0.2"/>
    <row r="13365" ht="12.75" customHeight="1" x14ac:dyDescent="0.2"/>
    <row r="13366" ht="12.75" customHeight="1" x14ac:dyDescent="0.2"/>
    <row r="13367" ht="12.75" customHeight="1" x14ac:dyDescent="0.2"/>
    <row r="13368" ht="12.75" customHeight="1" x14ac:dyDescent="0.2"/>
    <row r="13369" ht="12.75" customHeight="1" x14ac:dyDescent="0.2"/>
    <row r="13370" ht="12.75" customHeight="1" x14ac:dyDescent="0.2"/>
    <row r="13371" ht="12.75" customHeight="1" x14ac:dyDescent="0.2"/>
    <row r="13372" ht="12.75" customHeight="1" x14ac:dyDescent="0.2"/>
    <row r="13373" ht="12.75" customHeight="1" x14ac:dyDescent="0.2"/>
    <row r="13374" ht="12.75" customHeight="1" x14ac:dyDescent="0.2"/>
    <row r="13375" ht="12.75" customHeight="1" x14ac:dyDescent="0.2"/>
    <row r="13376" ht="12.75" customHeight="1" x14ac:dyDescent="0.2"/>
    <row r="13377" ht="12.75" customHeight="1" x14ac:dyDescent="0.2"/>
    <row r="13378" ht="12.75" customHeight="1" x14ac:dyDescent="0.2"/>
    <row r="13379" ht="12.75" customHeight="1" x14ac:dyDescent="0.2"/>
    <row r="13380" ht="12.75" customHeight="1" x14ac:dyDescent="0.2"/>
    <row r="13381" ht="12.75" customHeight="1" x14ac:dyDescent="0.2"/>
    <row r="13382" ht="12.75" customHeight="1" x14ac:dyDescent="0.2"/>
    <row r="13383" ht="12.75" customHeight="1" x14ac:dyDescent="0.2"/>
    <row r="13384" ht="12.75" customHeight="1" x14ac:dyDescent="0.2"/>
    <row r="13385" ht="12.75" customHeight="1" x14ac:dyDescent="0.2"/>
    <row r="13386" ht="12.75" customHeight="1" x14ac:dyDescent="0.2"/>
    <row r="13387" ht="12.75" customHeight="1" x14ac:dyDescent="0.2"/>
    <row r="13388" ht="12.75" customHeight="1" x14ac:dyDescent="0.2"/>
    <row r="13389" ht="12.75" customHeight="1" x14ac:dyDescent="0.2"/>
    <row r="13390" ht="12.75" customHeight="1" x14ac:dyDescent="0.2"/>
    <row r="13391" ht="12.75" customHeight="1" x14ac:dyDescent="0.2"/>
    <row r="13392" ht="12.75" customHeight="1" x14ac:dyDescent="0.2"/>
    <row r="13393" ht="12.75" customHeight="1" x14ac:dyDescent="0.2"/>
    <row r="13394" ht="12.75" customHeight="1" x14ac:dyDescent="0.2"/>
    <row r="13395" ht="12.75" customHeight="1" x14ac:dyDescent="0.2"/>
    <row r="13396" ht="12.75" customHeight="1" x14ac:dyDescent="0.2"/>
    <row r="13397" ht="12.75" customHeight="1" x14ac:dyDescent="0.2"/>
    <row r="13398" ht="12.75" customHeight="1" x14ac:dyDescent="0.2"/>
    <row r="13399" ht="12.75" customHeight="1" x14ac:dyDescent="0.2"/>
    <row r="13400" ht="12.75" customHeight="1" x14ac:dyDescent="0.2"/>
    <row r="13401" ht="12.75" customHeight="1" x14ac:dyDescent="0.2"/>
    <row r="13402" ht="12.75" customHeight="1" x14ac:dyDescent="0.2"/>
    <row r="13403" ht="12.75" customHeight="1" x14ac:dyDescent="0.2"/>
    <row r="13404" ht="12.75" customHeight="1" x14ac:dyDescent="0.2"/>
    <row r="13405" ht="12.75" customHeight="1" x14ac:dyDescent="0.2"/>
    <row r="13406" ht="12.75" customHeight="1" x14ac:dyDescent="0.2"/>
    <row r="13407" ht="12.75" customHeight="1" x14ac:dyDescent="0.2"/>
    <row r="13408" ht="12.75" customHeight="1" x14ac:dyDescent="0.2"/>
    <row r="13409" ht="12.75" customHeight="1" x14ac:dyDescent="0.2"/>
    <row r="13410" ht="12.75" customHeight="1" x14ac:dyDescent="0.2"/>
    <row r="13411" ht="12.75" customHeight="1" x14ac:dyDescent="0.2"/>
    <row r="13412" ht="12.75" customHeight="1" x14ac:dyDescent="0.2"/>
    <row r="13413" ht="12.75" customHeight="1" x14ac:dyDescent="0.2"/>
    <row r="13414" ht="12.75" customHeight="1" x14ac:dyDescent="0.2"/>
    <row r="13415" ht="12.75" customHeight="1" x14ac:dyDescent="0.2"/>
    <row r="13416" ht="12.75" customHeight="1" x14ac:dyDescent="0.2"/>
    <row r="13417" ht="12.75" customHeight="1" x14ac:dyDescent="0.2"/>
    <row r="13418" ht="12.75" customHeight="1" x14ac:dyDescent="0.2"/>
    <row r="13419" ht="12.75" customHeight="1" x14ac:dyDescent="0.2"/>
    <row r="13420" ht="12.75" customHeight="1" x14ac:dyDescent="0.2"/>
    <row r="13421" ht="12.75" customHeight="1" x14ac:dyDescent="0.2"/>
    <row r="13422" ht="12.75" customHeight="1" x14ac:dyDescent="0.2"/>
    <row r="13423" ht="12.75" customHeight="1" x14ac:dyDescent="0.2"/>
    <row r="13424" ht="12.75" customHeight="1" x14ac:dyDescent="0.2"/>
    <row r="13425" ht="12.75" customHeight="1" x14ac:dyDescent="0.2"/>
    <row r="13426" ht="12.75" customHeight="1" x14ac:dyDescent="0.2"/>
    <row r="13427" ht="12.75" customHeight="1" x14ac:dyDescent="0.2"/>
    <row r="13428" ht="12.75" customHeight="1" x14ac:dyDescent="0.2"/>
    <row r="13429" ht="12.75" customHeight="1" x14ac:dyDescent="0.2"/>
    <row r="13430" ht="12.75" customHeight="1" x14ac:dyDescent="0.2"/>
    <row r="13431" ht="12.75" customHeight="1" x14ac:dyDescent="0.2"/>
    <row r="13432" ht="12.75" customHeight="1" x14ac:dyDescent="0.2"/>
    <row r="13433" ht="12.75" customHeight="1" x14ac:dyDescent="0.2"/>
    <row r="13434" ht="12.75" customHeight="1" x14ac:dyDescent="0.2"/>
    <row r="13435" ht="12.75" customHeight="1" x14ac:dyDescent="0.2"/>
    <row r="13436" ht="12.75" customHeight="1" x14ac:dyDescent="0.2"/>
    <row r="13437" ht="12.75" customHeight="1" x14ac:dyDescent="0.2"/>
    <row r="13438" ht="12.75" customHeight="1" x14ac:dyDescent="0.2"/>
    <row r="13439" ht="12.75" customHeight="1" x14ac:dyDescent="0.2"/>
    <row r="13440" ht="12.75" customHeight="1" x14ac:dyDescent="0.2"/>
    <row r="13441" ht="12.75" customHeight="1" x14ac:dyDescent="0.2"/>
    <row r="13442" ht="12.75" customHeight="1" x14ac:dyDescent="0.2"/>
    <row r="13443" ht="12.75" customHeight="1" x14ac:dyDescent="0.2"/>
    <row r="13444" ht="12.75" customHeight="1" x14ac:dyDescent="0.2"/>
    <row r="13445" ht="12.75" customHeight="1" x14ac:dyDescent="0.2"/>
    <row r="13446" ht="12.75" customHeight="1" x14ac:dyDescent="0.2"/>
    <row r="13447" ht="12.75" customHeight="1" x14ac:dyDescent="0.2"/>
    <row r="13448" ht="12.75" customHeight="1" x14ac:dyDescent="0.2"/>
    <row r="13449" ht="12.75" customHeight="1" x14ac:dyDescent="0.2"/>
    <row r="13450" ht="12.75" customHeight="1" x14ac:dyDescent="0.2"/>
    <row r="13451" ht="12.75" customHeight="1" x14ac:dyDescent="0.2"/>
    <row r="13452" ht="12.75" customHeight="1" x14ac:dyDescent="0.2"/>
    <row r="13453" ht="12.75" customHeight="1" x14ac:dyDescent="0.2"/>
    <row r="13454" ht="12.75" customHeight="1" x14ac:dyDescent="0.2"/>
    <row r="13455" ht="12.75" customHeight="1" x14ac:dyDescent="0.2"/>
    <row r="13456" ht="12.75" customHeight="1" x14ac:dyDescent="0.2"/>
    <row r="13457" ht="12.75" customHeight="1" x14ac:dyDescent="0.2"/>
    <row r="13458" ht="12.75" customHeight="1" x14ac:dyDescent="0.2"/>
    <row r="13459" ht="12.75" customHeight="1" x14ac:dyDescent="0.2"/>
    <row r="13460" ht="12.75" customHeight="1" x14ac:dyDescent="0.2"/>
    <row r="13461" ht="12.75" customHeight="1" x14ac:dyDescent="0.2"/>
    <row r="13462" ht="12.75" customHeight="1" x14ac:dyDescent="0.2"/>
    <row r="13463" ht="12.75" customHeight="1" x14ac:dyDescent="0.2"/>
    <row r="13464" ht="12.75" customHeight="1" x14ac:dyDescent="0.2"/>
    <row r="13465" ht="12.75" customHeight="1" x14ac:dyDescent="0.2"/>
    <row r="13466" ht="12.75" customHeight="1" x14ac:dyDescent="0.2"/>
    <row r="13467" ht="12.75" customHeight="1" x14ac:dyDescent="0.2"/>
    <row r="13468" ht="12.75" customHeight="1" x14ac:dyDescent="0.2"/>
    <row r="13469" ht="12.75" customHeight="1" x14ac:dyDescent="0.2"/>
    <row r="13470" ht="12.75" customHeight="1" x14ac:dyDescent="0.2"/>
    <row r="13471" ht="12.75" customHeight="1" x14ac:dyDescent="0.2"/>
    <row r="13472" ht="12.75" customHeight="1" x14ac:dyDescent="0.2"/>
    <row r="13473" ht="12.75" customHeight="1" x14ac:dyDescent="0.2"/>
    <row r="13474" ht="12.75" customHeight="1" x14ac:dyDescent="0.2"/>
    <row r="13475" ht="12.75" customHeight="1" x14ac:dyDescent="0.2"/>
    <row r="13476" ht="12.75" customHeight="1" x14ac:dyDescent="0.2"/>
    <row r="13477" ht="12.75" customHeight="1" x14ac:dyDescent="0.2"/>
    <row r="13478" ht="12.75" customHeight="1" x14ac:dyDescent="0.2"/>
    <row r="13479" ht="12.75" customHeight="1" x14ac:dyDescent="0.2"/>
    <row r="13480" ht="12.75" customHeight="1" x14ac:dyDescent="0.2"/>
    <row r="13481" ht="12.75" customHeight="1" x14ac:dyDescent="0.2"/>
    <row r="13482" ht="12.75" customHeight="1" x14ac:dyDescent="0.2"/>
    <row r="13483" ht="12.75" customHeight="1" x14ac:dyDescent="0.2"/>
    <row r="13484" ht="12.75" customHeight="1" x14ac:dyDescent="0.2"/>
    <row r="13485" ht="12.75" customHeight="1" x14ac:dyDescent="0.2"/>
    <row r="13486" ht="12.75" customHeight="1" x14ac:dyDescent="0.2"/>
    <row r="13487" ht="12.75" customHeight="1" x14ac:dyDescent="0.2"/>
    <row r="13488" ht="12.75" customHeight="1" x14ac:dyDescent="0.2"/>
    <row r="13489" ht="12.75" customHeight="1" x14ac:dyDescent="0.2"/>
    <row r="13490" ht="12.75" customHeight="1" x14ac:dyDescent="0.2"/>
    <row r="13491" ht="12.75" customHeight="1" x14ac:dyDescent="0.2"/>
    <row r="13492" ht="12.75" customHeight="1" x14ac:dyDescent="0.2"/>
    <row r="13493" ht="12.75" customHeight="1" x14ac:dyDescent="0.2"/>
    <row r="13494" ht="12.75" customHeight="1" x14ac:dyDescent="0.2"/>
    <row r="13495" ht="12.75" customHeight="1" x14ac:dyDescent="0.2"/>
    <row r="13496" ht="12.75" customHeight="1" x14ac:dyDescent="0.2"/>
    <row r="13497" ht="12.75" customHeight="1" x14ac:dyDescent="0.2"/>
    <row r="13498" ht="12.75" customHeight="1" x14ac:dyDescent="0.2"/>
    <row r="13499" ht="12.75" customHeight="1" x14ac:dyDescent="0.2"/>
    <row r="13500" ht="12.75" customHeight="1" x14ac:dyDescent="0.2"/>
    <row r="13501" ht="12.75" customHeight="1" x14ac:dyDescent="0.2"/>
    <row r="13502" ht="12.75" customHeight="1" x14ac:dyDescent="0.2"/>
    <row r="13503" ht="12.75" customHeight="1" x14ac:dyDescent="0.2"/>
    <row r="13504" ht="12.75" customHeight="1" x14ac:dyDescent="0.2"/>
    <row r="13505" ht="12.75" customHeight="1" x14ac:dyDescent="0.2"/>
    <row r="13506" ht="12.75" customHeight="1" x14ac:dyDescent="0.2"/>
    <row r="13507" ht="12.75" customHeight="1" x14ac:dyDescent="0.2"/>
    <row r="13508" ht="12.75" customHeight="1" x14ac:dyDescent="0.2"/>
    <row r="13509" ht="12.75" customHeight="1" x14ac:dyDescent="0.2"/>
    <row r="13510" ht="12.75" customHeight="1" x14ac:dyDescent="0.2"/>
    <row r="13511" ht="12.75" customHeight="1" x14ac:dyDescent="0.2"/>
    <row r="13512" ht="12.75" customHeight="1" x14ac:dyDescent="0.2"/>
    <row r="13513" ht="12.75" customHeight="1" x14ac:dyDescent="0.2"/>
    <row r="13514" ht="12.75" customHeight="1" x14ac:dyDescent="0.2"/>
    <row r="13515" ht="12.75" customHeight="1" x14ac:dyDescent="0.2"/>
    <row r="13516" ht="12.75" customHeight="1" x14ac:dyDescent="0.2"/>
    <row r="13517" ht="12.75" customHeight="1" x14ac:dyDescent="0.2"/>
    <row r="13518" ht="12.75" customHeight="1" x14ac:dyDescent="0.2"/>
    <row r="13519" ht="12.75" customHeight="1" x14ac:dyDescent="0.2"/>
    <row r="13520" ht="12.75" customHeight="1" x14ac:dyDescent="0.2"/>
    <row r="13521" ht="12.75" customHeight="1" x14ac:dyDescent="0.2"/>
    <row r="13522" ht="12.75" customHeight="1" x14ac:dyDescent="0.2"/>
    <row r="13523" ht="12.75" customHeight="1" x14ac:dyDescent="0.2"/>
    <row r="13524" ht="12.75" customHeight="1" x14ac:dyDescent="0.2"/>
    <row r="13525" ht="12.75" customHeight="1" x14ac:dyDescent="0.2"/>
    <row r="13526" ht="12.75" customHeight="1" x14ac:dyDescent="0.2"/>
    <row r="13527" ht="12.75" customHeight="1" x14ac:dyDescent="0.2"/>
    <row r="13528" ht="12.75" customHeight="1" x14ac:dyDescent="0.2"/>
    <row r="13529" ht="12.75" customHeight="1" x14ac:dyDescent="0.2"/>
    <row r="13530" ht="12.75" customHeight="1" x14ac:dyDescent="0.2"/>
    <row r="13531" ht="12.75" customHeight="1" x14ac:dyDescent="0.2"/>
    <row r="13532" ht="12.75" customHeight="1" x14ac:dyDescent="0.2"/>
    <row r="13533" ht="12.75" customHeight="1" x14ac:dyDescent="0.2"/>
    <row r="13534" ht="12.75" customHeight="1" x14ac:dyDescent="0.2"/>
    <row r="13535" ht="12.75" customHeight="1" x14ac:dyDescent="0.2"/>
    <row r="13536" ht="12.75" customHeight="1" x14ac:dyDescent="0.2"/>
    <row r="13537" ht="12.75" customHeight="1" x14ac:dyDescent="0.2"/>
    <row r="13538" ht="12.75" customHeight="1" x14ac:dyDescent="0.2"/>
    <row r="13539" ht="12.75" customHeight="1" x14ac:dyDescent="0.2"/>
    <row r="13540" ht="12.75" customHeight="1" x14ac:dyDescent="0.2"/>
    <row r="13541" ht="12.75" customHeight="1" x14ac:dyDescent="0.2"/>
    <row r="13542" ht="12.75" customHeight="1" x14ac:dyDescent="0.2"/>
    <row r="13543" ht="12.75" customHeight="1" x14ac:dyDescent="0.2"/>
    <row r="13544" ht="12.75" customHeight="1" x14ac:dyDescent="0.2"/>
    <row r="13545" ht="12.75" customHeight="1" x14ac:dyDescent="0.2"/>
    <row r="13546" ht="12.75" customHeight="1" x14ac:dyDescent="0.2"/>
    <row r="13547" ht="12.75" customHeight="1" x14ac:dyDescent="0.2"/>
    <row r="13548" ht="12.75" customHeight="1" x14ac:dyDescent="0.2"/>
    <row r="13549" ht="12.75" customHeight="1" x14ac:dyDescent="0.2"/>
    <row r="13550" ht="12.75" customHeight="1" x14ac:dyDescent="0.2"/>
    <row r="13551" ht="12.75" customHeight="1" x14ac:dyDescent="0.2"/>
    <row r="13552" ht="12.75" customHeight="1" x14ac:dyDescent="0.2"/>
    <row r="13553" ht="12.75" customHeight="1" x14ac:dyDescent="0.2"/>
    <row r="13554" ht="12.75" customHeight="1" x14ac:dyDescent="0.2"/>
    <row r="13555" ht="12.75" customHeight="1" x14ac:dyDescent="0.2"/>
    <row r="13556" ht="12.75" customHeight="1" x14ac:dyDescent="0.2"/>
    <row r="13557" ht="12.75" customHeight="1" x14ac:dyDescent="0.2"/>
    <row r="13558" ht="12.75" customHeight="1" x14ac:dyDescent="0.2"/>
    <row r="13559" ht="12.75" customHeight="1" x14ac:dyDescent="0.2"/>
    <row r="13560" ht="12.75" customHeight="1" x14ac:dyDescent="0.2"/>
    <row r="13561" ht="12.75" customHeight="1" x14ac:dyDescent="0.2"/>
    <row r="13562" ht="12.75" customHeight="1" x14ac:dyDescent="0.2"/>
    <row r="13563" ht="12.75" customHeight="1" x14ac:dyDescent="0.2"/>
    <row r="13564" ht="12.75" customHeight="1" x14ac:dyDescent="0.2"/>
    <row r="13565" ht="12.75" customHeight="1" x14ac:dyDescent="0.2"/>
    <row r="13566" ht="12.75" customHeight="1" x14ac:dyDescent="0.2"/>
    <row r="13567" ht="12.75" customHeight="1" x14ac:dyDescent="0.2"/>
    <row r="13568" ht="12.75" customHeight="1" x14ac:dyDescent="0.2"/>
    <row r="13569" ht="12.75" customHeight="1" x14ac:dyDescent="0.2"/>
    <row r="13570" ht="12.75" customHeight="1" x14ac:dyDescent="0.2"/>
    <row r="13571" ht="12.75" customHeight="1" x14ac:dyDescent="0.2"/>
    <row r="13572" ht="12.75" customHeight="1" x14ac:dyDescent="0.2"/>
    <row r="13573" ht="12.75" customHeight="1" x14ac:dyDescent="0.2"/>
    <row r="13574" ht="12.75" customHeight="1" x14ac:dyDescent="0.2"/>
    <row r="13575" ht="12.75" customHeight="1" x14ac:dyDescent="0.2"/>
    <row r="13576" ht="12.75" customHeight="1" x14ac:dyDescent="0.2"/>
    <row r="13577" ht="12.75" customHeight="1" x14ac:dyDescent="0.2"/>
    <row r="13578" ht="12.75" customHeight="1" x14ac:dyDescent="0.2"/>
    <row r="13579" ht="12.75" customHeight="1" x14ac:dyDescent="0.2"/>
    <row r="13580" ht="12.75" customHeight="1" x14ac:dyDescent="0.2"/>
    <row r="13581" ht="12.75" customHeight="1" x14ac:dyDescent="0.2"/>
    <row r="13582" ht="12.75" customHeight="1" x14ac:dyDescent="0.2"/>
    <row r="13583" ht="12.75" customHeight="1" x14ac:dyDescent="0.2"/>
    <row r="13584" ht="12.75" customHeight="1" x14ac:dyDescent="0.2"/>
    <row r="13585" ht="12.75" customHeight="1" x14ac:dyDescent="0.2"/>
    <row r="13586" ht="12.75" customHeight="1" x14ac:dyDescent="0.2"/>
    <row r="13587" ht="12.75" customHeight="1" x14ac:dyDescent="0.2"/>
    <row r="13588" ht="12.75" customHeight="1" x14ac:dyDescent="0.2"/>
    <row r="13589" ht="12.75" customHeight="1" x14ac:dyDescent="0.2"/>
    <row r="13590" ht="12.75" customHeight="1" x14ac:dyDescent="0.2"/>
    <row r="13591" ht="12.75" customHeight="1" x14ac:dyDescent="0.2"/>
    <row r="13592" ht="12.75" customHeight="1" x14ac:dyDescent="0.2"/>
    <row r="13593" ht="12.75" customHeight="1" x14ac:dyDescent="0.2"/>
    <row r="13594" ht="12.75" customHeight="1" x14ac:dyDescent="0.2"/>
    <row r="13595" ht="12.75" customHeight="1" x14ac:dyDescent="0.2"/>
    <row r="13596" ht="12.75" customHeight="1" x14ac:dyDescent="0.2"/>
    <row r="13597" ht="12.75" customHeight="1" x14ac:dyDescent="0.2"/>
    <row r="13598" ht="12.75" customHeight="1" x14ac:dyDescent="0.2"/>
    <row r="13599" ht="12.75" customHeight="1" x14ac:dyDescent="0.2"/>
    <row r="13600" ht="12.75" customHeight="1" x14ac:dyDescent="0.2"/>
    <row r="13601" ht="12.75" customHeight="1" x14ac:dyDescent="0.2"/>
    <row r="13602" ht="12.75" customHeight="1" x14ac:dyDescent="0.2"/>
    <row r="13603" ht="12.75" customHeight="1" x14ac:dyDescent="0.2"/>
    <row r="13604" ht="12.75" customHeight="1" x14ac:dyDescent="0.2"/>
    <row r="13605" ht="12.75" customHeight="1" x14ac:dyDescent="0.2"/>
    <row r="13606" ht="12.75" customHeight="1" x14ac:dyDescent="0.2"/>
    <row r="13607" ht="12.75" customHeight="1" x14ac:dyDescent="0.2"/>
    <row r="13608" ht="12.75" customHeight="1" x14ac:dyDescent="0.2"/>
    <row r="13609" ht="12.75" customHeight="1" x14ac:dyDescent="0.2"/>
    <row r="13610" ht="12.75" customHeight="1" x14ac:dyDescent="0.2"/>
    <row r="13611" ht="12.75" customHeight="1" x14ac:dyDescent="0.2"/>
    <row r="13612" ht="12.75" customHeight="1" x14ac:dyDescent="0.2"/>
    <row r="13613" ht="12.75" customHeight="1" x14ac:dyDescent="0.2"/>
    <row r="13614" ht="12.75" customHeight="1" x14ac:dyDescent="0.2"/>
    <row r="13615" ht="12.75" customHeight="1" x14ac:dyDescent="0.2"/>
    <row r="13616" ht="12.75" customHeight="1" x14ac:dyDescent="0.2"/>
    <row r="13617" ht="12.75" customHeight="1" x14ac:dyDescent="0.2"/>
    <row r="13618" ht="12.75" customHeight="1" x14ac:dyDescent="0.2"/>
    <row r="13619" ht="12.75" customHeight="1" x14ac:dyDescent="0.2"/>
    <row r="13620" ht="12.75" customHeight="1" x14ac:dyDescent="0.2"/>
    <row r="13621" ht="12.75" customHeight="1" x14ac:dyDescent="0.2"/>
    <row r="13622" ht="12.75" customHeight="1" x14ac:dyDescent="0.2"/>
    <row r="13623" ht="12.75" customHeight="1" x14ac:dyDescent="0.2"/>
    <row r="13624" ht="12.75" customHeight="1" x14ac:dyDescent="0.2"/>
    <row r="13625" ht="12.75" customHeight="1" x14ac:dyDescent="0.2"/>
    <row r="13626" ht="12.75" customHeight="1" x14ac:dyDescent="0.2"/>
    <row r="13627" ht="12.75" customHeight="1" x14ac:dyDescent="0.2"/>
    <row r="13628" ht="12.75" customHeight="1" x14ac:dyDescent="0.2"/>
    <row r="13629" ht="12.75" customHeight="1" x14ac:dyDescent="0.2"/>
    <row r="13630" ht="12.75" customHeight="1" x14ac:dyDescent="0.2"/>
    <row r="13631" ht="12.75" customHeight="1" x14ac:dyDescent="0.2"/>
    <row r="13632" ht="12.75" customHeight="1" x14ac:dyDescent="0.2"/>
    <row r="13633" ht="12.75" customHeight="1" x14ac:dyDescent="0.2"/>
    <row r="13634" ht="12.75" customHeight="1" x14ac:dyDescent="0.2"/>
    <row r="13635" ht="12.75" customHeight="1" x14ac:dyDescent="0.2"/>
    <row r="13636" ht="12.75" customHeight="1" x14ac:dyDescent="0.2"/>
    <row r="13637" ht="12.75" customHeight="1" x14ac:dyDescent="0.2"/>
    <row r="13638" ht="12.75" customHeight="1" x14ac:dyDescent="0.2"/>
    <row r="13639" ht="12.75" customHeight="1" x14ac:dyDescent="0.2"/>
    <row r="13640" ht="12.75" customHeight="1" x14ac:dyDescent="0.2"/>
    <row r="13641" ht="12.75" customHeight="1" x14ac:dyDescent="0.2"/>
    <row r="13642" ht="12.75" customHeight="1" x14ac:dyDescent="0.2"/>
    <row r="13643" ht="12.75" customHeight="1" x14ac:dyDescent="0.2"/>
    <row r="13644" ht="12.75" customHeight="1" x14ac:dyDescent="0.2"/>
    <row r="13645" ht="12.75" customHeight="1" x14ac:dyDescent="0.2"/>
    <row r="13646" ht="12.75" customHeight="1" x14ac:dyDescent="0.2"/>
    <row r="13647" ht="12.75" customHeight="1" x14ac:dyDescent="0.2"/>
    <row r="13648" ht="12.75" customHeight="1" x14ac:dyDescent="0.2"/>
    <row r="13649" ht="12.75" customHeight="1" x14ac:dyDescent="0.2"/>
    <row r="13650" ht="12.75" customHeight="1" x14ac:dyDescent="0.2"/>
    <row r="13651" ht="12.75" customHeight="1" x14ac:dyDescent="0.2"/>
    <row r="13652" ht="12.75" customHeight="1" x14ac:dyDescent="0.2"/>
    <row r="13653" ht="12.75" customHeight="1" x14ac:dyDescent="0.2"/>
    <row r="13654" ht="12.75" customHeight="1" x14ac:dyDescent="0.2"/>
    <row r="13655" ht="12.75" customHeight="1" x14ac:dyDescent="0.2"/>
    <row r="13656" ht="12.75" customHeight="1" x14ac:dyDescent="0.2"/>
    <row r="13657" ht="12.75" customHeight="1" x14ac:dyDescent="0.2"/>
    <row r="13658" ht="12.75" customHeight="1" x14ac:dyDescent="0.2"/>
    <row r="13659" ht="12.75" customHeight="1" x14ac:dyDescent="0.2"/>
    <row r="13660" ht="12.75" customHeight="1" x14ac:dyDescent="0.2"/>
    <row r="13661" ht="12.75" customHeight="1" x14ac:dyDescent="0.2"/>
    <row r="13662" ht="12.75" customHeight="1" x14ac:dyDescent="0.2"/>
    <row r="13663" ht="12.75" customHeight="1" x14ac:dyDescent="0.2"/>
    <row r="13664" ht="12.75" customHeight="1" x14ac:dyDescent="0.2"/>
    <row r="13665" ht="12.75" customHeight="1" x14ac:dyDescent="0.2"/>
    <row r="13666" ht="12.75" customHeight="1" x14ac:dyDescent="0.2"/>
    <row r="13667" ht="12.75" customHeight="1" x14ac:dyDescent="0.2"/>
    <row r="13668" ht="12.75" customHeight="1" x14ac:dyDescent="0.2"/>
    <row r="13669" ht="12.75" customHeight="1" x14ac:dyDescent="0.2"/>
    <row r="13670" ht="12.75" customHeight="1" x14ac:dyDescent="0.2"/>
    <row r="13671" ht="12.75" customHeight="1" x14ac:dyDescent="0.2"/>
    <row r="13672" ht="12.75" customHeight="1" x14ac:dyDescent="0.2"/>
    <row r="13673" ht="12.75" customHeight="1" x14ac:dyDescent="0.2"/>
    <row r="13674" ht="12.75" customHeight="1" x14ac:dyDescent="0.2"/>
    <row r="13675" ht="12.75" customHeight="1" x14ac:dyDescent="0.2"/>
    <row r="13676" ht="12.75" customHeight="1" x14ac:dyDescent="0.2"/>
    <row r="13677" ht="12.75" customHeight="1" x14ac:dyDescent="0.2"/>
    <row r="13678" ht="12.75" customHeight="1" x14ac:dyDescent="0.2"/>
    <row r="13679" ht="12.75" customHeight="1" x14ac:dyDescent="0.2"/>
    <row r="13680" ht="12.75" customHeight="1" x14ac:dyDescent="0.2"/>
    <row r="13681" ht="12.75" customHeight="1" x14ac:dyDescent="0.2"/>
    <row r="13682" ht="12.75" customHeight="1" x14ac:dyDescent="0.2"/>
    <row r="13683" ht="12.75" customHeight="1" x14ac:dyDescent="0.2"/>
    <row r="13684" ht="12.75" customHeight="1" x14ac:dyDescent="0.2"/>
    <row r="13685" ht="12.75" customHeight="1" x14ac:dyDescent="0.2"/>
    <row r="13686" ht="12.75" customHeight="1" x14ac:dyDescent="0.2"/>
    <row r="13687" ht="12.75" customHeight="1" x14ac:dyDescent="0.2"/>
    <row r="13688" ht="12.75" customHeight="1" x14ac:dyDescent="0.2"/>
    <row r="13689" ht="12.75" customHeight="1" x14ac:dyDescent="0.2"/>
    <row r="13690" ht="12.75" customHeight="1" x14ac:dyDescent="0.2"/>
    <row r="13691" ht="12.75" customHeight="1" x14ac:dyDescent="0.2"/>
    <row r="13692" ht="12.75" customHeight="1" x14ac:dyDescent="0.2"/>
    <row r="13693" ht="12.75" customHeight="1" x14ac:dyDescent="0.2"/>
    <row r="13694" ht="12.75" customHeight="1" x14ac:dyDescent="0.2"/>
    <row r="13695" ht="12.75" customHeight="1" x14ac:dyDescent="0.2"/>
    <row r="13696" ht="12.75" customHeight="1" x14ac:dyDescent="0.2"/>
    <row r="13697" ht="12.75" customHeight="1" x14ac:dyDescent="0.2"/>
    <row r="13698" ht="12.75" customHeight="1" x14ac:dyDescent="0.2"/>
    <row r="13699" ht="12.75" customHeight="1" x14ac:dyDescent="0.2"/>
    <row r="13700" ht="12.75" customHeight="1" x14ac:dyDescent="0.2"/>
    <row r="13701" ht="12.75" customHeight="1" x14ac:dyDescent="0.2"/>
    <row r="13702" ht="12.75" customHeight="1" x14ac:dyDescent="0.2"/>
    <row r="13703" ht="12.75" customHeight="1" x14ac:dyDescent="0.2"/>
    <row r="13704" ht="12.75" customHeight="1" x14ac:dyDescent="0.2"/>
    <row r="13705" ht="12.75" customHeight="1" x14ac:dyDescent="0.2"/>
    <row r="13706" ht="12.75" customHeight="1" x14ac:dyDescent="0.2"/>
    <row r="13707" ht="12.75" customHeight="1" x14ac:dyDescent="0.2"/>
    <row r="13708" ht="12.75" customHeight="1" x14ac:dyDescent="0.2"/>
    <row r="13709" ht="12.75" customHeight="1" x14ac:dyDescent="0.2"/>
    <row r="13710" ht="12.75" customHeight="1" x14ac:dyDescent="0.2"/>
    <row r="13711" ht="12.75" customHeight="1" x14ac:dyDescent="0.2"/>
    <row r="13712" ht="12.75" customHeight="1" x14ac:dyDescent="0.2"/>
    <row r="13713" ht="12.75" customHeight="1" x14ac:dyDescent="0.2"/>
    <row r="13714" ht="12.75" customHeight="1" x14ac:dyDescent="0.2"/>
    <row r="13715" ht="12.75" customHeight="1" x14ac:dyDescent="0.2"/>
    <row r="13716" ht="12.75" customHeight="1" x14ac:dyDescent="0.2"/>
    <row r="13717" ht="12.75" customHeight="1" x14ac:dyDescent="0.2"/>
    <row r="13718" ht="12.75" customHeight="1" x14ac:dyDescent="0.2"/>
    <row r="13719" ht="12.75" customHeight="1" x14ac:dyDescent="0.2"/>
    <row r="13720" ht="12.75" customHeight="1" x14ac:dyDescent="0.2"/>
    <row r="13721" ht="12.75" customHeight="1" x14ac:dyDescent="0.2"/>
    <row r="13722" ht="12.75" customHeight="1" x14ac:dyDescent="0.2"/>
    <row r="13723" ht="12.75" customHeight="1" x14ac:dyDescent="0.2"/>
    <row r="13724" ht="12.75" customHeight="1" x14ac:dyDescent="0.2"/>
    <row r="13725" ht="12.75" customHeight="1" x14ac:dyDescent="0.2"/>
    <row r="13726" ht="12.75" customHeight="1" x14ac:dyDescent="0.2"/>
    <row r="13727" ht="12.75" customHeight="1" x14ac:dyDescent="0.2"/>
    <row r="13728" ht="12.75" customHeight="1" x14ac:dyDescent="0.2"/>
    <row r="13729" ht="12.75" customHeight="1" x14ac:dyDescent="0.2"/>
    <row r="13730" ht="12.75" customHeight="1" x14ac:dyDescent="0.2"/>
    <row r="13731" ht="12.75" customHeight="1" x14ac:dyDescent="0.2"/>
    <row r="13732" ht="12.75" customHeight="1" x14ac:dyDescent="0.2"/>
    <row r="13733" ht="12.75" customHeight="1" x14ac:dyDescent="0.2"/>
    <row r="13734" ht="12.75" customHeight="1" x14ac:dyDescent="0.2"/>
    <row r="13735" ht="12.75" customHeight="1" x14ac:dyDescent="0.2"/>
    <row r="13736" ht="12.75" customHeight="1" x14ac:dyDescent="0.2"/>
    <row r="13737" ht="12.75" customHeight="1" x14ac:dyDescent="0.2"/>
    <row r="13738" ht="12.75" customHeight="1" x14ac:dyDescent="0.2"/>
    <row r="13739" ht="12.75" customHeight="1" x14ac:dyDescent="0.2"/>
    <row r="13740" ht="12.75" customHeight="1" x14ac:dyDescent="0.2"/>
    <row r="13741" ht="12.75" customHeight="1" x14ac:dyDescent="0.2"/>
    <row r="13742" ht="12.75" customHeight="1" x14ac:dyDescent="0.2"/>
    <row r="13743" ht="12.75" customHeight="1" x14ac:dyDescent="0.2"/>
    <row r="13744" ht="12.75" customHeight="1" x14ac:dyDescent="0.2"/>
    <row r="13745" ht="12.75" customHeight="1" x14ac:dyDescent="0.2"/>
    <row r="13746" ht="12.75" customHeight="1" x14ac:dyDescent="0.2"/>
    <row r="13747" ht="12.75" customHeight="1" x14ac:dyDescent="0.2"/>
    <row r="13748" ht="12.75" customHeight="1" x14ac:dyDescent="0.2"/>
    <row r="13749" ht="12.75" customHeight="1" x14ac:dyDescent="0.2"/>
    <row r="13750" ht="12.75" customHeight="1" x14ac:dyDescent="0.2"/>
    <row r="13751" ht="12.75" customHeight="1" x14ac:dyDescent="0.2"/>
    <row r="13752" ht="12.75" customHeight="1" x14ac:dyDescent="0.2"/>
    <row r="13753" ht="12.75" customHeight="1" x14ac:dyDescent="0.2"/>
    <row r="13754" ht="12.75" customHeight="1" x14ac:dyDescent="0.2"/>
    <row r="13755" ht="12.75" customHeight="1" x14ac:dyDescent="0.2"/>
    <row r="13756" ht="12.75" customHeight="1" x14ac:dyDescent="0.2"/>
    <row r="13757" ht="12.75" customHeight="1" x14ac:dyDescent="0.2"/>
    <row r="13758" ht="12.75" customHeight="1" x14ac:dyDescent="0.2"/>
    <row r="13759" ht="12.75" customHeight="1" x14ac:dyDescent="0.2"/>
    <row r="13760" ht="12.75" customHeight="1" x14ac:dyDescent="0.2"/>
    <row r="13761" ht="12.75" customHeight="1" x14ac:dyDescent="0.2"/>
    <row r="13762" ht="12.75" customHeight="1" x14ac:dyDescent="0.2"/>
    <row r="13763" ht="12.75" customHeight="1" x14ac:dyDescent="0.2"/>
    <row r="13764" ht="12.75" customHeight="1" x14ac:dyDescent="0.2"/>
    <row r="13765" ht="12.75" customHeight="1" x14ac:dyDescent="0.2"/>
    <row r="13766" ht="12.75" customHeight="1" x14ac:dyDescent="0.2"/>
    <row r="13767" ht="12.75" customHeight="1" x14ac:dyDescent="0.2"/>
    <row r="13768" ht="12.75" customHeight="1" x14ac:dyDescent="0.2"/>
    <row r="13769" ht="12.75" customHeight="1" x14ac:dyDescent="0.2"/>
    <row r="13770" ht="12.75" customHeight="1" x14ac:dyDescent="0.2"/>
    <row r="13771" ht="12.75" customHeight="1" x14ac:dyDescent="0.2"/>
    <row r="13772" ht="12.75" customHeight="1" x14ac:dyDescent="0.2"/>
    <row r="13773" ht="12.75" customHeight="1" x14ac:dyDescent="0.2"/>
    <row r="13774" ht="12.75" customHeight="1" x14ac:dyDescent="0.2"/>
    <row r="13775" ht="12.75" customHeight="1" x14ac:dyDescent="0.2"/>
    <row r="13776" ht="12.75" customHeight="1" x14ac:dyDescent="0.2"/>
    <row r="13777" ht="12.75" customHeight="1" x14ac:dyDescent="0.2"/>
    <row r="13778" ht="12.75" customHeight="1" x14ac:dyDescent="0.2"/>
    <row r="13779" ht="12.75" customHeight="1" x14ac:dyDescent="0.2"/>
    <row r="13780" ht="12.75" customHeight="1" x14ac:dyDescent="0.2"/>
    <row r="13781" ht="12.75" customHeight="1" x14ac:dyDescent="0.2"/>
    <row r="13782" ht="12.75" customHeight="1" x14ac:dyDescent="0.2"/>
    <row r="13783" ht="12.75" customHeight="1" x14ac:dyDescent="0.2"/>
    <row r="13784" ht="12.75" customHeight="1" x14ac:dyDescent="0.2"/>
    <row r="13785" ht="12.75" customHeight="1" x14ac:dyDescent="0.2"/>
    <row r="13786" ht="12.75" customHeight="1" x14ac:dyDescent="0.2"/>
    <row r="13787" ht="12.75" customHeight="1" x14ac:dyDescent="0.2"/>
    <row r="13788" ht="12.75" customHeight="1" x14ac:dyDescent="0.2"/>
    <row r="13789" ht="12.75" customHeight="1" x14ac:dyDescent="0.2"/>
    <row r="13790" ht="12.75" customHeight="1" x14ac:dyDescent="0.2"/>
    <row r="13791" ht="12.75" customHeight="1" x14ac:dyDescent="0.2"/>
    <row r="13792" ht="12.75" customHeight="1" x14ac:dyDescent="0.2"/>
    <row r="13793" ht="12.75" customHeight="1" x14ac:dyDescent="0.2"/>
    <row r="13794" ht="12.75" customHeight="1" x14ac:dyDescent="0.2"/>
    <row r="13795" ht="12.75" customHeight="1" x14ac:dyDescent="0.2"/>
    <row r="13796" ht="12.75" customHeight="1" x14ac:dyDescent="0.2"/>
    <row r="13797" ht="12.75" customHeight="1" x14ac:dyDescent="0.2"/>
    <row r="13798" ht="12.75" customHeight="1" x14ac:dyDescent="0.2"/>
    <row r="13799" ht="12.75" customHeight="1" x14ac:dyDescent="0.2"/>
    <row r="13800" ht="12.75" customHeight="1" x14ac:dyDescent="0.2"/>
    <row r="13801" ht="12.75" customHeight="1" x14ac:dyDescent="0.2"/>
    <row r="13802" ht="12.75" customHeight="1" x14ac:dyDescent="0.2"/>
    <row r="13803" ht="12.75" customHeight="1" x14ac:dyDescent="0.2"/>
    <row r="13804" ht="12.75" customHeight="1" x14ac:dyDescent="0.2"/>
    <row r="13805" ht="12.75" customHeight="1" x14ac:dyDescent="0.2"/>
    <row r="13806" ht="12.75" customHeight="1" x14ac:dyDescent="0.2"/>
    <row r="13807" ht="12.75" customHeight="1" x14ac:dyDescent="0.2"/>
    <row r="13808" ht="12.75" customHeight="1" x14ac:dyDescent="0.2"/>
    <row r="13809" ht="12.75" customHeight="1" x14ac:dyDescent="0.2"/>
    <row r="13810" ht="12.75" customHeight="1" x14ac:dyDescent="0.2"/>
    <row r="13811" ht="12.75" customHeight="1" x14ac:dyDescent="0.2"/>
    <row r="13812" ht="12.75" customHeight="1" x14ac:dyDescent="0.2"/>
    <row r="13813" ht="12.75" customHeight="1" x14ac:dyDescent="0.2"/>
    <row r="13814" ht="12.75" customHeight="1" x14ac:dyDescent="0.2"/>
    <row r="13815" ht="12.75" customHeight="1" x14ac:dyDescent="0.2"/>
    <row r="13816" ht="12.75" customHeight="1" x14ac:dyDescent="0.2"/>
    <row r="13817" ht="12.75" customHeight="1" x14ac:dyDescent="0.2"/>
    <row r="13818" ht="12.75" customHeight="1" x14ac:dyDescent="0.2"/>
    <row r="13819" ht="12.75" customHeight="1" x14ac:dyDescent="0.2"/>
    <row r="13820" ht="12.75" customHeight="1" x14ac:dyDescent="0.2"/>
    <row r="13821" ht="12.75" customHeight="1" x14ac:dyDescent="0.2"/>
    <row r="13822" ht="12.75" customHeight="1" x14ac:dyDescent="0.2"/>
    <row r="13823" ht="12.75" customHeight="1" x14ac:dyDescent="0.2"/>
    <row r="13824" ht="12.75" customHeight="1" x14ac:dyDescent="0.2"/>
    <row r="13825" ht="12.75" customHeight="1" x14ac:dyDescent="0.2"/>
    <row r="13826" ht="12.75" customHeight="1" x14ac:dyDescent="0.2"/>
    <row r="13827" ht="12.75" customHeight="1" x14ac:dyDescent="0.2"/>
    <row r="13828" ht="12.75" customHeight="1" x14ac:dyDescent="0.2"/>
    <row r="13829" ht="12.75" customHeight="1" x14ac:dyDescent="0.2"/>
    <row r="13830" ht="12.75" customHeight="1" x14ac:dyDescent="0.2"/>
    <row r="13831" ht="12.75" customHeight="1" x14ac:dyDescent="0.2"/>
    <row r="13832" ht="12.75" customHeight="1" x14ac:dyDescent="0.2"/>
    <row r="13833" ht="12.75" customHeight="1" x14ac:dyDescent="0.2"/>
    <row r="13834" ht="12.75" customHeight="1" x14ac:dyDescent="0.2"/>
    <row r="13835" ht="12.75" customHeight="1" x14ac:dyDescent="0.2"/>
    <row r="13836" ht="12.75" customHeight="1" x14ac:dyDescent="0.2"/>
    <row r="13837" ht="12.75" customHeight="1" x14ac:dyDescent="0.2"/>
    <row r="13838" ht="12.75" customHeight="1" x14ac:dyDescent="0.2"/>
    <row r="13839" ht="12.75" customHeight="1" x14ac:dyDescent="0.2"/>
    <row r="13840" ht="12.75" customHeight="1" x14ac:dyDescent="0.2"/>
    <row r="13841" ht="12.75" customHeight="1" x14ac:dyDescent="0.2"/>
    <row r="13842" ht="12.75" customHeight="1" x14ac:dyDescent="0.2"/>
    <row r="13843" ht="12.75" customHeight="1" x14ac:dyDescent="0.2"/>
    <row r="13844" ht="12.75" customHeight="1" x14ac:dyDescent="0.2"/>
    <row r="13845" ht="12.75" customHeight="1" x14ac:dyDescent="0.2"/>
    <row r="13846" ht="12.75" customHeight="1" x14ac:dyDescent="0.2"/>
    <row r="13847" ht="12.75" customHeight="1" x14ac:dyDescent="0.2"/>
    <row r="13848" ht="12.75" customHeight="1" x14ac:dyDescent="0.2"/>
    <row r="13849" ht="12.75" customHeight="1" x14ac:dyDescent="0.2"/>
    <row r="13850" ht="12.75" customHeight="1" x14ac:dyDescent="0.2"/>
    <row r="13851" ht="12.75" customHeight="1" x14ac:dyDescent="0.2"/>
    <row r="13852" ht="12.75" customHeight="1" x14ac:dyDescent="0.2"/>
    <row r="13853" ht="12.75" customHeight="1" x14ac:dyDescent="0.2"/>
    <row r="13854" ht="12.75" customHeight="1" x14ac:dyDescent="0.2"/>
    <row r="13855" ht="12.75" customHeight="1" x14ac:dyDescent="0.2"/>
    <row r="13856" ht="12.75" customHeight="1" x14ac:dyDescent="0.2"/>
    <row r="13857" ht="12.75" customHeight="1" x14ac:dyDescent="0.2"/>
    <row r="13858" ht="12.75" customHeight="1" x14ac:dyDescent="0.2"/>
    <row r="13859" ht="12.75" customHeight="1" x14ac:dyDescent="0.2"/>
    <row r="13860" ht="12.75" customHeight="1" x14ac:dyDescent="0.2"/>
    <row r="13861" ht="12.75" customHeight="1" x14ac:dyDescent="0.2"/>
    <row r="13862" ht="12.75" customHeight="1" x14ac:dyDescent="0.2"/>
    <row r="13863" ht="12.75" customHeight="1" x14ac:dyDescent="0.2"/>
    <row r="13864" ht="12.75" customHeight="1" x14ac:dyDescent="0.2"/>
    <row r="13865" ht="12.75" customHeight="1" x14ac:dyDescent="0.2"/>
    <row r="13866" ht="12.75" customHeight="1" x14ac:dyDescent="0.2"/>
    <row r="13867" ht="12.75" customHeight="1" x14ac:dyDescent="0.2"/>
    <row r="13868" ht="12.75" customHeight="1" x14ac:dyDescent="0.2"/>
    <row r="13869" ht="12.75" customHeight="1" x14ac:dyDescent="0.2"/>
    <row r="13870" ht="12.75" customHeight="1" x14ac:dyDescent="0.2"/>
    <row r="13871" ht="12.75" customHeight="1" x14ac:dyDescent="0.2"/>
    <row r="13872" ht="12.75" customHeight="1" x14ac:dyDescent="0.2"/>
    <row r="13873" ht="12.75" customHeight="1" x14ac:dyDescent="0.2"/>
    <row r="13874" ht="12.75" customHeight="1" x14ac:dyDescent="0.2"/>
    <row r="13875" ht="12.75" customHeight="1" x14ac:dyDescent="0.2"/>
    <row r="13876" ht="12.75" customHeight="1" x14ac:dyDescent="0.2"/>
    <row r="13877" ht="12.75" customHeight="1" x14ac:dyDescent="0.2"/>
    <row r="13878" ht="12.75" customHeight="1" x14ac:dyDescent="0.2"/>
    <row r="13879" ht="12.75" customHeight="1" x14ac:dyDescent="0.2"/>
    <row r="13880" ht="12.75" customHeight="1" x14ac:dyDescent="0.2"/>
    <row r="13881" ht="12.75" customHeight="1" x14ac:dyDescent="0.2"/>
    <row r="13882" ht="12.75" customHeight="1" x14ac:dyDescent="0.2"/>
    <row r="13883" ht="12.75" customHeight="1" x14ac:dyDescent="0.2"/>
    <row r="13884" ht="12.75" customHeight="1" x14ac:dyDescent="0.2"/>
    <row r="13885" ht="12.75" customHeight="1" x14ac:dyDescent="0.2"/>
    <row r="13886" ht="12.75" customHeight="1" x14ac:dyDescent="0.2"/>
    <row r="13887" ht="12.75" customHeight="1" x14ac:dyDescent="0.2"/>
    <row r="13888" ht="12.75" customHeight="1" x14ac:dyDescent="0.2"/>
    <row r="13889" ht="12.75" customHeight="1" x14ac:dyDescent="0.2"/>
    <row r="13890" ht="12.75" customHeight="1" x14ac:dyDescent="0.2"/>
    <row r="13891" ht="12.75" customHeight="1" x14ac:dyDescent="0.2"/>
    <row r="13892" ht="12.75" customHeight="1" x14ac:dyDescent="0.2"/>
    <row r="13893" ht="12.75" customHeight="1" x14ac:dyDescent="0.2"/>
    <row r="13894" ht="12.75" customHeight="1" x14ac:dyDescent="0.2"/>
    <row r="13895" ht="12.75" customHeight="1" x14ac:dyDescent="0.2"/>
    <row r="13896" ht="12.75" customHeight="1" x14ac:dyDescent="0.2"/>
    <row r="13897" ht="12.75" customHeight="1" x14ac:dyDescent="0.2"/>
    <row r="13898" ht="12.75" customHeight="1" x14ac:dyDescent="0.2"/>
    <row r="13899" ht="12.75" customHeight="1" x14ac:dyDescent="0.2"/>
    <row r="13900" ht="12.75" customHeight="1" x14ac:dyDescent="0.2"/>
    <row r="13901" ht="12.75" customHeight="1" x14ac:dyDescent="0.2"/>
    <row r="13902" ht="12.75" customHeight="1" x14ac:dyDescent="0.2"/>
    <row r="13903" ht="12.75" customHeight="1" x14ac:dyDescent="0.2"/>
    <row r="13904" ht="12.75" customHeight="1" x14ac:dyDescent="0.2"/>
    <row r="13905" ht="12.75" customHeight="1" x14ac:dyDescent="0.2"/>
    <row r="13906" ht="12.75" customHeight="1" x14ac:dyDescent="0.2"/>
    <row r="13907" ht="12.75" customHeight="1" x14ac:dyDescent="0.2"/>
    <row r="13908" ht="12.75" customHeight="1" x14ac:dyDescent="0.2"/>
    <row r="13909" ht="12.75" customHeight="1" x14ac:dyDescent="0.2"/>
    <row r="13910" ht="12.75" customHeight="1" x14ac:dyDescent="0.2"/>
    <row r="13911" ht="12.75" customHeight="1" x14ac:dyDescent="0.2"/>
    <row r="13912" ht="12.75" customHeight="1" x14ac:dyDescent="0.2"/>
    <row r="13913" ht="12.75" customHeight="1" x14ac:dyDescent="0.2"/>
    <row r="13914" ht="12.75" customHeight="1" x14ac:dyDescent="0.2"/>
    <row r="13915" ht="12.75" customHeight="1" x14ac:dyDescent="0.2"/>
    <row r="13916" ht="12.75" customHeight="1" x14ac:dyDescent="0.2"/>
    <row r="13917" ht="12.75" customHeight="1" x14ac:dyDescent="0.2"/>
    <row r="13918" ht="12.75" customHeight="1" x14ac:dyDescent="0.2"/>
    <row r="13919" ht="12.75" customHeight="1" x14ac:dyDescent="0.2"/>
    <row r="13920" ht="12.75" customHeight="1" x14ac:dyDescent="0.2"/>
    <row r="13921" ht="12.75" customHeight="1" x14ac:dyDescent="0.2"/>
    <row r="13922" ht="12.75" customHeight="1" x14ac:dyDescent="0.2"/>
    <row r="13923" ht="12.75" customHeight="1" x14ac:dyDescent="0.2"/>
    <row r="13924" ht="12.75" customHeight="1" x14ac:dyDescent="0.2"/>
    <row r="13925" ht="12.75" customHeight="1" x14ac:dyDescent="0.2"/>
    <row r="13926" ht="12.75" customHeight="1" x14ac:dyDescent="0.2"/>
    <row r="13927" ht="12.75" customHeight="1" x14ac:dyDescent="0.2"/>
    <row r="13928" ht="12.75" customHeight="1" x14ac:dyDescent="0.2"/>
    <row r="13929" ht="12.75" customHeight="1" x14ac:dyDescent="0.2"/>
    <row r="13930" ht="12.75" customHeight="1" x14ac:dyDescent="0.2"/>
    <row r="13931" ht="12.75" customHeight="1" x14ac:dyDescent="0.2"/>
    <row r="13932" ht="12.75" customHeight="1" x14ac:dyDescent="0.2"/>
    <row r="13933" ht="12.75" customHeight="1" x14ac:dyDescent="0.2"/>
    <row r="13934" ht="12.75" customHeight="1" x14ac:dyDescent="0.2"/>
    <row r="13935" ht="12.75" customHeight="1" x14ac:dyDescent="0.2"/>
    <row r="13936" ht="12.75" customHeight="1" x14ac:dyDescent="0.2"/>
    <row r="13937" ht="12.75" customHeight="1" x14ac:dyDescent="0.2"/>
    <row r="13938" ht="12.75" customHeight="1" x14ac:dyDescent="0.2"/>
    <row r="13939" ht="12.75" customHeight="1" x14ac:dyDescent="0.2"/>
    <row r="13940" ht="12.75" customHeight="1" x14ac:dyDescent="0.2"/>
    <row r="13941" ht="12.75" customHeight="1" x14ac:dyDescent="0.2"/>
    <row r="13942" ht="12.75" customHeight="1" x14ac:dyDescent="0.2"/>
    <row r="13943" ht="12.75" customHeight="1" x14ac:dyDescent="0.2"/>
    <row r="13944" ht="12.75" customHeight="1" x14ac:dyDescent="0.2"/>
    <row r="13945" ht="12.75" customHeight="1" x14ac:dyDescent="0.2"/>
    <row r="13946" ht="12.75" customHeight="1" x14ac:dyDescent="0.2"/>
    <row r="13947" ht="12.75" customHeight="1" x14ac:dyDescent="0.2"/>
    <row r="13948" ht="12.75" customHeight="1" x14ac:dyDescent="0.2"/>
    <row r="13949" ht="12.75" customHeight="1" x14ac:dyDescent="0.2"/>
    <row r="13950" ht="12.75" customHeight="1" x14ac:dyDescent="0.2"/>
    <row r="13951" ht="12.75" customHeight="1" x14ac:dyDescent="0.2"/>
    <row r="13952" ht="12.75" customHeight="1" x14ac:dyDescent="0.2"/>
    <row r="13953" ht="12.75" customHeight="1" x14ac:dyDescent="0.2"/>
    <row r="13954" ht="12.75" customHeight="1" x14ac:dyDescent="0.2"/>
    <row r="13955" ht="12.75" customHeight="1" x14ac:dyDescent="0.2"/>
    <row r="13956" ht="12.75" customHeight="1" x14ac:dyDescent="0.2"/>
    <row r="13957" ht="12.75" customHeight="1" x14ac:dyDescent="0.2"/>
    <row r="13958" ht="12.75" customHeight="1" x14ac:dyDescent="0.2"/>
    <row r="13959" ht="12.75" customHeight="1" x14ac:dyDescent="0.2"/>
    <row r="13960" ht="12.75" customHeight="1" x14ac:dyDescent="0.2"/>
    <row r="13961" ht="12.75" customHeight="1" x14ac:dyDescent="0.2"/>
    <row r="13962" ht="12.75" customHeight="1" x14ac:dyDescent="0.2"/>
    <row r="13963" ht="12.75" customHeight="1" x14ac:dyDescent="0.2"/>
    <row r="13964" ht="12.75" customHeight="1" x14ac:dyDescent="0.2"/>
    <row r="13965" ht="12.75" customHeight="1" x14ac:dyDescent="0.2"/>
    <row r="13966" ht="12.75" customHeight="1" x14ac:dyDescent="0.2"/>
    <row r="13967" ht="12.75" customHeight="1" x14ac:dyDescent="0.2"/>
    <row r="13968" ht="12.75" customHeight="1" x14ac:dyDescent="0.2"/>
    <row r="13969" ht="12.75" customHeight="1" x14ac:dyDescent="0.2"/>
    <row r="13970" ht="12.75" customHeight="1" x14ac:dyDescent="0.2"/>
    <row r="13971" ht="12.75" customHeight="1" x14ac:dyDescent="0.2"/>
    <row r="13972" ht="12.75" customHeight="1" x14ac:dyDescent="0.2"/>
    <row r="13973" ht="12.75" customHeight="1" x14ac:dyDescent="0.2"/>
    <row r="13974" ht="12.75" customHeight="1" x14ac:dyDescent="0.2"/>
    <row r="13975" ht="12.75" customHeight="1" x14ac:dyDescent="0.2"/>
    <row r="13976" ht="12.75" customHeight="1" x14ac:dyDescent="0.2"/>
    <row r="13977" ht="12.75" customHeight="1" x14ac:dyDescent="0.2"/>
    <row r="13978" ht="12.75" customHeight="1" x14ac:dyDescent="0.2"/>
    <row r="13979" ht="12.75" customHeight="1" x14ac:dyDescent="0.2"/>
    <row r="13980" ht="12.75" customHeight="1" x14ac:dyDescent="0.2"/>
    <row r="13981" ht="12.75" customHeight="1" x14ac:dyDescent="0.2"/>
    <row r="13982" ht="12.75" customHeight="1" x14ac:dyDescent="0.2"/>
    <row r="13983" ht="12.75" customHeight="1" x14ac:dyDescent="0.2"/>
    <row r="13984" ht="12.75" customHeight="1" x14ac:dyDescent="0.2"/>
    <row r="13985" ht="12.75" customHeight="1" x14ac:dyDescent="0.2"/>
    <row r="13986" ht="12.75" customHeight="1" x14ac:dyDescent="0.2"/>
    <row r="13987" ht="12.75" customHeight="1" x14ac:dyDescent="0.2"/>
    <row r="13988" ht="12.75" customHeight="1" x14ac:dyDescent="0.2"/>
    <row r="13989" ht="12.75" customHeight="1" x14ac:dyDescent="0.2"/>
    <row r="13990" ht="12.75" customHeight="1" x14ac:dyDescent="0.2"/>
    <row r="13991" ht="12.75" customHeight="1" x14ac:dyDescent="0.2"/>
    <row r="13992" ht="12.75" customHeight="1" x14ac:dyDescent="0.2"/>
    <row r="13993" ht="12.75" customHeight="1" x14ac:dyDescent="0.2"/>
    <row r="13994" ht="12.75" customHeight="1" x14ac:dyDescent="0.2"/>
    <row r="13995" ht="12.75" customHeight="1" x14ac:dyDescent="0.2"/>
    <row r="13996" ht="12.75" customHeight="1" x14ac:dyDescent="0.2"/>
    <row r="13997" ht="12.75" customHeight="1" x14ac:dyDescent="0.2"/>
    <row r="13998" ht="12.75" customHeight="1" x14ac:dyDescent="0.2"/>
    <row r="13999" ht="12.75" customHeight="1" x14ac:dyDescent="0.2"/>
    <row r="14000" ht="12.75" customHeight="1" x14ac:dyDescent="0.2"/>
    <row r="14001" ht="12.75" customHeight="1" x14ac:dyDescent="0.2"/>
    <row r="14002" ht="12.75" customHeight="1" x14ac:dyDescent="0.2"/>
    <row r="14003" ht="12.75" customHeight="1" x14ac:dyDescent="0.2"/>
    <row r="14004" ht="12.75" customHeight="1" x14ac:dyDescent="0.2"/>
    <row r="14005" ht="12.75" customHeight="1" x14ac:dyDescent="0.2"/>
    <row r="14006" ht="12.75" customHeight="1" x14ac:dyDescent="0.2"/>
    <row r="14007" ht="12.75" customHeight="1" x14ac:dyDescent="0.2"/>
    <row r="14008" ht="12.75" customHeight="1" x14ac:dyDescent="0.2"/>
    <row r="14009" ht="12.75" customHeight="1" x14ac:dyDescent="0.2"/>
    <row r="14010" ht="12.75" customHeight="1" x14ac:dyDescent="0.2"/>
    <row r="14011" ht="12.75" customHeight="1" x14ac:dyDescent="0.2"/>
    <row r="14012" ht="12.75" customHeight="1" x14ac:dyDescent="0.2"/>
    <row r="14013" ht="12.75" customHeight="1" x14ac:dyDescent="0.2"/>
    <row r="14014" ht="12.75" customHeight="1" x14ac:dyDescent="0.2"/>
    <row r="14015" ht="12.75" customHeight="1" x14ac:dyDescent="0.2"/>
    <row r="14016" ht="12.75" customHeight="1" x14ac:dyDescent="0.2"/>
    <row r="14017" ht="12.75" customHeight="1" x14ac:dyDescent="0.2"/>
    <row r="14018" ht="12.75" customHeight="1" x14ac:dyDescent="0.2"/>
    <row r="14019" ht="12.75" customHeight="1" x14ac:dyDescent="0.2"/>
    <row r="14020" ht="12.75" customHeight="1" x14ac:dyDescent="0.2"/>
    <row r="14021" ht="12.75" customHeight="1" x14ac:dyDescent="0.2"/>
    <row r="14022" ht="12.75" customHeight="1" x14ac:dyDescent="0.2"/>
    <row r="14023" ht="12.75" customHeight="1" x14ac:dyDescent="0.2"/>
    <row r="14024" ht="12.75" customHeight="1" x14ac:dyDescent="0.2"/>
    <row r="14025" ht="12.75" customHeight="1" x14ac:dyDescent="0.2"/>
    <row r="14026" ht="12.75" customHeight="1" x14ac:dyDescent="0.2"/>
    <row r="14027" ht="12.75" customHeight="1" x14ac:dyDescent="0.2"/>
    <row r="14028" ht="12.75" customHeight="1" x14ac:dyDescent="0.2"/>
    <row r="14029" ht="12.75" customHeight="1" x14ac:dyDescent="0.2"/>
    <row r="14030" ht="12.75" customHeight="1" x14ac:dyDescent="0.2"/>
    <row r="14031" ht="12.75" customHeight="1" x14ac:dyDescent="0.2"/>
    <row r="14032" ht="12.75" customHeight="1" x14ac:dyDescent="0.2"/>
    <row r="14033" ht="12.75" customHeight="1" x14ac:dyDescent="0.2"/>
    <row r="14034" ht="12.75" customHeight="1" x14ac:dyDescent="0.2"/>
    <row r="14035" ht="12.75" customHeight="1" x14ac:dyDescent="0.2"/>
    <row r="14036" ht="12.75" customHeight="1" x14ac:dyDescent="0.2"/>
    <row r="14037" ht="12.75" customHeight="1" x14ac:dyDescent="0.2"/>
    <row r="14038" ht="12.75" customHeight="1" x14ac:dyDescent="0.2"/>
    <row r="14039" ht="12.75" customHeight="1" x14ac:dyDescent="0.2"/>
    <row r="14040" ht="12.75" customHeight="1" x14ac:dyDescent="0.2"/>
    <row r="14041" ht="12.75" customHeight="1" x14ac:dyDescent="0.2"/>
    <row r="14042" ht="12.75" customHeight="1" x14ac:dyDescent="0.2"/>
    <row r="14043" ht="12.75" customHeight="1" x14ac:dyDescent="0.2"/>
    <row r="14044" ht="12.75" customHeight="1" x14ac:dyDescent="0.2"/>
    <row r="14045" ht="12.75" customHeight="1" x14ac:dyDescent="0.2"/>
    <row r="14046" ht="12.75" customHeight="1" x14ac:dyDescent="0.2"/>
    <row r="14047" ht="12.75" customHeight="1" x14ac:dyDescent="0.2"/>
    <row r="14048" ht="12.75" customHeight="1" x14ac:dyDescent="0.2"/>
    <row r="14049" ht="12.75" customHeight="1" x14ac:dyDescent="0.2"/>
    <row r="14050" ht="12.75" customHeight="1" x14ac:dyDescent="0.2"/>
    <row r="14051" ht="12.75" customHeight="1" x14ac:dyDescent="0.2"/>
    <row r="14052" ht="12.75" customHeight="1" x14ac:dyDescent="0.2"/>
    <row r="14053" ht="12.75" customHeight="1" x14ac:dyDescent="0.2"/>
    <row r="14054" ht="12.75" customHeight="1" x14ac:dyDescent="0.2"/>
    <row r="14055" ht="12.75" customHeight="1" x14ac:dyDescent="0.2"/>
    <row r="14056" ht="12.75" customHeight="1" x14ac:dyDescent="0.2"/>
    <row r="14057" ht="12.75" customHeight="1" x14ac:dyDescent="0.2"/>
    <row r="14058" ht="12.75" customHeight="1" x14ac:dyDescent="0.2"/>
    <row r="14059" ht="12.75" customHeight="1" x14ac:dyDescent="0.2"/>
    <row r="14060" ht="12.75" customHeight="1" x14ac:dyDescent="0.2"/>
    <row r="14061" ht="12.75" customHeight="1" x14ac:dyDescent="0.2"/>
    <row r="14062" ht="12.75" customHeight="1" x14ac:dyDescent="0.2"/>
    <row r="14063" ht="12.75" customHeight="1" x14ac:dyDescent="0.2"/>
    <row r="14064" ht="12.75" customHeight="1" x14ac:dyDescent="0.2"/>
    <row r="14065" ht="12.75" customHeight="1" x14ac:dyDescent="0.2"/>
    <row r="14066" ht="12.75" customHeight="1" x14ac:dyDescent="0.2"/>
    <row r="14067" ht="12.75" customHeight="1" x14ac:dyDescent="0.2"/>
    <row r="14068" ht="12.75" customHeight="1" x14ac:dyDescent="0.2"/>
    <row r="14069" ht="12.75" customHeight="1" x14ac:dyDescent="0.2"/>
    <row r="14070" ht="12.75" customHeight="1" x14ac:dyDescent="0.2"/>
    <row r="14071" ht="12.75" customHeight="1" x14ac:dyDescent="0.2"/>
    <row r="14072" ht="12.75" customHeight="1" x14ac:dyDescent="0.2"/>
    <row r="14073" ht="12.75" customHeight="1" x14ac:dyDescent="0.2"/>
    <row r="14074" ht="12.75" customHeight="1" x14ac:dyDescent="0.2"/>
    <row r="14075" ht="12.75" customHeight="1" x14ac:dyDescent="0.2"/>
    <row r="14076" ht="12.75" customHeight="1" x14ac:dyDescent="0.2"/>
    <row r="14077" ht="12.75" customHeight="1" x14ac:dyDescent="0.2"/>
    <row r="14078" ht="12.75" customHeight="1" x14ac:dyDescent="0.2"/>
    <row r="14079" ht="12.75" customHeight="1" x14ac:dyDescent="0.2"/>
    <row r="14080" ht="12.75" customHeight="1" x14ac:dyDescent="0.2"/>
    <row r="14081" ht="12.75" customHeight="1" x14ac:dyDescent="0.2"/>
    <row r="14082" ht="12.75" customHeight="1" x14ac:dyDescent="0.2"/>
    <row r="14083" ht="12.75" customHeight="1" x14ac:dyDescent="0.2"/>
    <row r="14084" ht="12.75" customHeight="1" x14ac:dyDescent="0.2"/>
    <row r="14085" ht="12.75" customHeight="1" x14ac:dyDescent="0.2"/>
    <row r="14086" ht="12.75" customHeight="1" x14ac:dyDescent="0.2"/>
    <row r="14087" ht="12.75" customHeight="1" x14ac:dyDescent="0.2"/>
    <row r="14088" ht="12.75" customHeight="1" x14ac:dyDescent="0.2"/>
    <row r="14089" ht="12.75" customHeight="1" x14ac:dyDescent="0.2"/>
    <row r="14090" ht="12.75" customHeight="1" x14ac:dyDescent="0.2"/>
    <row r="14091" ht="12.75" customHeight="1" x14ac:dyDescent="0.2"/>
    <row r="14092" ht="12.75" customHeight="1" x14ac:dyDescent="0.2"/>
    <row r="14093" ht="12.75" customHeight="1" x14ac:dyDescent="0.2"/>
    <row r="14094" ht="12.75" customHeight="1" x14ac:dyDescent="0.2"/>
    <row r="14095" ht="12.75" customHeight="1" x14ac:dyDescent="0.2"/>
    <row r="14096" ht="12.75" customHeight="1" x14ac:dyDescent="0.2"/>
    <row r="14097" ht="12.75" customHeight="1" x14ac:dyDescent="0.2"/>
    <row r="14098" ht="12.75" customHeight="1" x14ac:dyDescent="0.2"/>
    <row r="14099" ht="12.75" customHeight="1" x14ac:dyDescent="0.2"/>
    <row r="14100" ht="12.75" customHeight="1" x14ac:dyDescent="0.2"/>
    <row r="14101" ht="12.75" customHeight="1" x14ac:dyDescent="0.2"/>
    <row r="14102" ht="12.75" customHeight="1" x14ac:dyDescent="0.2"/>
    <row r="14103" ht="12.75" customHeight="1" x14ac:dyDescent="0.2"/>
    <row r="14104" ht="12.75" customHeight="1" x14ac:dyDescent="0.2"/>
    <row r="14105" ht="12.75" customHeight="1" x14ac:dyDescent="0.2"/>
    <row r="14106" ht="12.75" customHeight="1" x14ac:dyDescent="0.2"/>
    <row r="14107" ht="12.75" customHeight="1" x14ac:dyDescent="0.2"/>
    <row r="14108" ht="12.75" customHeight="1" x14ac:dyDescent="0.2"/>
    <row r="14109" ht="12.75" customHeight="1" x14ac:dyDescent="0.2"/>
    <row r="14110" ht="12.75" customHeight="1" x14ac:dyDescent="0.2"/>
    <row r="14111" ht="12.75" customHeight="1" x14ac:dyDescent="0.2"/>
    <row r="14112" ht="12.75" customHeight="1" x14ac:dyDescent="0.2"/>
    <row r="14113" ht="12.75" customHeight="1" x14ac:dyDescent="0.2"/>
    <row r="14114" ht="12.75" customHeight="1" x14ac:dyDescent="0.2"/>
    <row r="14115" ht="12.75" customHeight="1" x14ac:dyDescent="0.2"/>
    <row r="14116" ht="12.75" customHeight="1" x14ac:dyDescent="0.2"/>
    <row r="14117" ht="12.75" customHeight="1" x14ac:dyDescent="0.2"/>
    <row r="14118" ht="12.75" customHeight="1" x14ac:dyDescent="0.2"/>
    <row r="14119" ht="12.75" customHeight="1" x14ac:dyDescent="0.2"/>
    <row r="14120" ht="12.75" customHeight="1" x14ac:dyDescent="0.2"/>
    <row r="14121" ht="12.75" customHeight="1" x14ac:dyDescent="0.2"/>
    <row r="14122" ht="12.75" customHeight="1" x14ac:dyDescent="0.2"/>
    <row r="14123" ht="12.75" customHeight="1" x14ac:dyDescent="0.2"/>
    <row r="14124" ht="12.75" customHeight="1" x14ac:dyDescent="0.2"/>
    <row r="14125" ht="12.75" customHeight="1" x14ac:dyDescent="0.2"/>
    <row r="14126" ht="12.75" customHeight="1" x14ac:dyDescent="0.2"/>
    <row r="14127" ht="12.75" customHeight="1" x14ac:dyDescent="0.2"/>
    <row r="14128" ht="12.75" customHeight="1" x14ac:dyDescent="0.2"/>
    <row r="14129" ht="12.75" customHeight="1" x14ac:dyDescent="0.2"/>
    <row r="14130" ht="12.75" customHeight="1" x14ac:dyDescent="0.2"/>
    <row r="14131" ht="12.75" customHeight="1" x14ac:dyDescent="0.2"/>
    <row r="14132" ht="12.75" customHeight="1" x14ac:dyDescent="0.2"/>
    <row r="14133" ht="12.75" customHeight="1" x14ac:dyDescent="0.2"/>
    <row r="14134" ht="12.75" customHeight="1" x14ac:dyDescent="0.2"/>
    <row r="14135" ht="12.75" customHeight="1" x14ac:dyDescent="0.2"/>
    <row r="14136" ht="12.75" customHeight="1" x14ac:dyDescent="0.2"/>
    <row r="14137" ht="12.75" customHeight="1" x14ac:dyDescent="0.2"/>
    <row r="14138" ht="12.75" customHeight="1" x14ac:dyDescent="0.2"/>
    <row r="14139" ht="12.75" customHeight="1" x14ac:dyDescent="0.2"/>
    <row r="14140" ht="12.75" customHeight="1" x14ac:dyDescent="0.2"/>
    <row r="14141" ht="12.75" customHeight="1" x14ac:dyDescent="0.2"/>
    <row r="14142" ht="12.75" customHeight="1" x14ac:dyDescent="0.2"/>
    <row r="14143" ht="12.75" customHeight="1" x14ac:dyDescent="0.2"/>
    <row r="14144" ht="12.75" customHeight="1" x14ac:dyDescent="0.2"/>
    <row r="14145" ht="12.75" customHeight="1" x14ac:dyDescent="0.2"/>
    <row r="14146" ht="12.75" customHeight="1" x14ac:dyDescent="0.2"/>
    <row r="14147" ht="12.75" customHeight="1" x14ac:dyDescent="0.2"/>
    <row r="14148" ht="12.75" customHeight="1" x14ac:dyDescent="0.2"/>
    <row r="14149" ht="12.75" customHeight="1" x14ac:dyDescent="0.2"/>
    <row r="14150" ht="12.75" customHeight="1" x14ac:dyDescent="0.2"/>
    <row r="14151" ht="12.75" customHeight="1" x14ac:dyDescent="0.2"/>
    <row r="14152" ht="12.75" customHeight="1" x14ac:dyDescent="0.2"/>
    <row r="14153" ht="12.75" customHeight="1" x14ac:dyDescent="0.2"/>
    <row r="14154" ht="12.75" customHeight="1" x14ac:dyDescent="0.2"/>
    <row r="14155" ht="12.75" customHeight="1" x14ac:dyDescent="0.2"/>
    <row r="14156" ht="12.75" customHeight="1" x14ac:dyDescent="0.2"/>
    <row r="14157" ht="12.75" customHeight="1" x14ac:dyDescent="0.2"/>
    <row r="14158" ht="12.75" customHeight="1" x14ac:dyDescent="0.2"/>
    <row r="14159" ht="12.75" customHeight="1" x14ac:dyDescent="0.2"/>
    <row r="14160" ht="12.75" customHeight="1" x14ac:dyDescent="0.2"/>
    <row r="14161" ht="12.75" customHeight="1" x14ac:dyDescent="0.2"/>
    <row r="14162" ht="12.75" customHeight="1" x14ac:dyDescent="0.2"/>
    <row r="14163" ht="12.75" customHeight="1" x14ac:dyDescent="0.2"/>
    <row r="14164" ht="12.75" customHeight="1" x14ac:dyDescent="0.2"/>
    <row r="14165" ht="12.75" customHeight="1" x14ac:dyDescent="0.2"/>
    <row r="14166" ht="12.75" customHeight="1" x14ac:dyDescent="0.2"/>
    <row r="14167" ht="12.75" customHeight="1" x14ac:dyDescent="0.2"/>
    <row r="14168" ht="12.75" customHeight="1" x14ac:dyDescent="0.2"/>
    <row r="14169" ht="12.75" customHeight="1" x14ac:dyDescent="0.2"/>
    <row r="14170" ht="12.75" customHeight="1" x14ac:dyDescent="0.2"/>
    <row r="14171" ht="12.75" customHeight="1" x14ac:dyDescent="0.2"/>
    <row r="14172" ht="12.75" customHeight="1" x14ac:dyDescent="0.2"/>
    <row r="14173" ht="12.75" customHeight="1" x14ac:dyDescent="0.2"/>
    <row r="14174" ht="12.75" customHeight="1" x14ac:dyDescent="0.2"/>
    <row r="14175" ht="12.75" customHeight="1" x14ac:dyDescent="0.2"/>
    <row r="14176" ht="12.75" customHeight="1" x14ac:dyDescent="0.2"/>
    <row r="14177" ht="12.75" customHeight="1" x14ac:dyDescent="0.2"/>
    <row r="14178" ht="12.75" customHeight="1" x14ac:dyDescent="0.2"/>
    <row r="14179" ht="12.75" customHeight="1" x14ac:dyDescent="0.2"/>
    <row r="14180" ht="12.75" customHeight="1" x14ac:dyDescent="0.2"/>
    <row r="14181" ht="12.75" customHeight="1" x14ac:dyDescent="0.2"/>
    <row r="14182" ht="12.75" customHeight="1" x14ac:dyDescent="0.2"/>
    <row r="14183" ht="12.75" customHeight="1" x14ac:dyDescent="0.2"/>
    <row r="14184" ht="12.75" customHeight="1" x14ac:dyDescent="0.2"/>
    <row r="14185" ht="12.75" customHeight="1" x14ac:dyDescent="0.2"/>
    <row r="14186" ht="12.75" customHeight="1" x14ac:dyDescent="0.2"/>
    <row r="14187" ht="12.75" customHeight="1" x14ac:dyDescent="0.2"/>
    <row r="14188" ht="12.75" customHeight="1" x14ac:dyDescent="0.2"/>
    <row r="14189" ht="12.75" customHeight="1" x14ac:dyDescent="0.2"/>
    <row r="14190" ht="12.75" customHeight="1" x14ac:dyDescent="0.2"/>
    <row r="14191" ht="12.75" customHeight="1" x14ac:dyDescent="0.2"/>
    <row r="14192" ht="12.75" customHeight="1" x14ac:dyDescent="0.2"/>
    <row r="14193" ht="12.75" customHeight="1" x14ac:dyDescent="0.2"/>
    <row r="14194" ht="12.75" customHeight="1" x14ac:dyDescent="0.2"/>
    <row r="14195" ht="12.75" customHeight="1" x14ac:dyDescent="0.2"/>
    <row r="14196" ht="12.75" customHeight="1" x14ac:dyDescent="0.2"/>
    <row r="14197" ht="12.75" customHeight="1" x14ac:dyDescent="0.2"/>
    <row r="14198" ht="12.75" customHeight="1" x14ac:dyDescent="0.2"/>
    <row r="14199" ht="12.75" customHeight="1" x14ac:dyDescent="0.2"/>
    <row r="14200" ht="12.75" customHeight="1" x14ac:dyDescent="0.2"/>
    <row r="14201" ht="12.75" customHeight="1" x14ac:dyDescent="0.2"/>
    <row r="14202" ht="12.75" customHeight="1" x14ac:dyDescent="0.2"/>
    <row r="14203" ht="12.75" customHeight="1" x14ac:dyDescent="0.2"/>
    <row r="14204" ht="12.75" customHeight="1" x14ac:dyDescent="0.2"/>
    <row r="14205" ht="12.75" customHeight="1" x14ac:dyDescent="0.2"/>
    <row r="14206" ht="12.75" customHeight="1" x14ac:dyDescent="0.2"/>
    <row r="14207" ht="12.75" customHeight="1" x14ac:dyDescent="0.2"/>
    <row r="14208" ht="12.75" customHeight="1" x14ac:dyDescent="0.2"/>
    <row r="14209" ht="12.75" customHeight="1" x14ac:dyDescent="0.2"/>
    <row r="14210" ht="12.75" customHeight="1" x14ac:dyDescent="0.2"/>
    <row r="14211" ht="12.75" customHeight="1" x14ac:dyDescent="0.2"/>
    <row r="14212" ht="12.75" customHeight="1" x14ac:dyDescent="0.2"/>
    <row r="14213" ht="12.75" customHeight="1" x14ac:dyDescent="0.2"/>
    <row r="14214" ht="12.75" customHeight="1" x14ac:dyDescent="0.2"/>
    <row r="14215" ht="12.75" customHeight="1" x14ac:dyDescent="0.2"/>
    <row r="14216" ht="12.75" customHeight="1" x14ac:dyDescent="0.2"/>
    <row r="14217" ht="12.75" customHeight="1" x14ac:dyDescent="0.2"/>
    <row r="14218" ht="12.75" customHeight="1" x14ac:dyDescent="0.2"/>
    <row r="14219" ht="12.75" customHeight="1" x14ac:dyDescent="0.2"/>
    <row r="14220" ht="12.75" customHeight="1" x14ac:dyDescent="0.2"/>
    <row r="14221" ht="12.75" customHeight="1" x14ac:dyDescent="0.2"/>
    <row r="14222" ht="12.75" customHeight="1" x14ac:dyDescent="0.2"/>
    <row r="14223" ht="12.75" customHeight="1" x14ac:dyDescent="0.2"/>
    <row r="14224" ht="12.75" customHeight="1" x14ac:dyDescent="0.2"/>
    <row r="14225" ht="12.75" customHeight="1" x14ac:dyDescent="0.2"/>
    <row r="14226" ht="12.75" customHeight="1" x14ac:dyDescent="0.2"/>
    <row r="14227" ht="12.75" customHeight="1" x14ac:dyDescent="0.2"/>
    <row r="14228" ht="12.75" customHeight="1" x14ac:dyDescent="0.2"/>
    <row r="14229" ht="12.75" customHeight="1" x14ac:dyDescent="0.2"/>
    <row r="14230" ht="12.75" customHeight="1" x14ac:dyDescent="0.2"/>
    <row r="14231" ht="12.75" customHeight="1" x14ac:dyDescent="0.2"/>
    <row r="14232" ht="12.75" customHeight="1" x14ac:dyDescent="0.2"/>
    <row r="14233" ht="12.75" customHeight="1" x14ac:dyDescent="0.2"/>
    <row r="14234" ht="12.75" customHeight="1" x14ac:dyDescent="0.2"/>
    <row r="14235" ht="12.75" customHeight="1" x14ac:dyDescent="0.2"/>
    <row r="14236" ht="12.75" customHeight="1" x14ac:dyDescent="0.2"/>
    <row r="14237" ht="12.75" customHeight="1" x14ac:dyDescent="0.2"/>
    <row r="14238" ht="12.75" customHeight="1" x14ac:dyDescent="0.2"/>
    <row r="14239" ht="12.75" customHeight="1" x14ac:dyDescent="0.2"/>
    <row r="14240" ht="12.75" customHeight="1" x14ac:dyDescent="0.2"/>
    <row r="14241" ht="12.75" customHeight="1" x14ac:dyDescent="0.2"/>
    <row r="14242" ht="12.75" customHeight="1" x14ac:dyDescent="0.2"/>
    <row r="14243" ht="12.75" customHeight="1" x14ac:dyDescent="0.2"/>
    <row r="14244" ht="12.75" customHeight="1" x14ac:dyDescent="0.2"/>
    <row r="14245" ht="12.75" customHeight="1" x14ac:dyDescent="0.2"/>
    <row r="14246" ht="12.75" customHeight="1" x14ac:dyDescent="0.2"/>
    <row r="14247" ht="12.75" customHeight="1" x14ac:dyDescent="0.2"/>
    <row r="14248" ht="12.75" customHeight="1" x14ac:dyDescent="0.2"/>
    <row r="14249" ht="12.75" customHeight="1" x14ac:dyDescent="0.2"/>
    <row r="14250" ht="12.75" customHeight="1" x14ac:dyDescent="0.2"/>
    <row r="14251" ht="12.75" customHeight="1" x14ac:dyDescent="0.2"/>
    <row r="14252" ht="12.75" customHeight="1" x14ac:dyDescent="0.2"/>
    <row r="14253" ht="12.75" customHeight="1" x14ac:dyDescent="0.2"/>
    <row r="14254" ht="12.75" customHeight="1" x14ac:dyDescent="0.2"/>
    <row r="14255" ht="12.75" customHeight="1" x14ac:dyDescent="0.2"/>
    <row r="14256" ht="12.75" customHeight="1" x14ac:dyDescent="0.2"/>
    <row r="14257" ht="12.75" customHeight="1" x14ac:dyDescent="0.2"/>
    <row r="14258" ht="12.75" customHeight="1" x14ac:dyDescent="0.2"/>
    <row r="14259" ht="12.75" customHeight="1" x14ac:dyDescent="0.2"/>
    <row r="14260" ht="12.75" customHeight="1" x14ac:dyDescent="0.2"/>
    <row r="14261" ht="12.75" customHeight="1" x14ac:dyDescent="0.2"/>
    <row r="14262" ht="12.75" customHeight="1" x14ac:dyDescent="0.2"/>
    <row r="14263" ht="12.75" customHeight="1" x14ac:dyDescent="0.2"/>
    <row r="14264" ht="12.75" customHeight="1" x14ac:dyDescent="0.2"/>
    <row r="14265" ht="12.75" customHeight="1" x14ac:dyDescent="0.2"/>
    <row r="14266" ht="12.75" customHeight="1" x14ac:dyDescent="0.2"/>
    <row r="14267" ht="12.75" customHeight="1" x14ac:dyDescent="0.2"/>
    <row r="14268" ht="12.75" customHeight="1" x14ac:dyDescent="0.2"/>
    <row r="14269" ht="12.75" customHeight="1" x14ac:dyDescent="0.2"/>
    <row r="14270" ht="12.75" customHeight="1" x14ac:dyDescent="0.2"/>
    <row r="14271" ht="12.75" customHeight="1" x14ac:dyDescent="0.2"/>
    <row r="14272" ht="12.75" customHeight="1" x14ac:dyDescent="0.2"/>
    <row r="14273" ht="12.75" customHeight="1" x14ac:dyDescent="0.2"/>
    <row r="14274" ht="12.75" customHeight="1" x14ac:dyDescent="0.2"/>
    <row r="14275" ht="12.75" customHeight="1" x14ac:dyDescent="0.2"/>
    <row r="14276" ht="12.75" customHeight="1" x14ac:dyDescent="0.2"/>
    <row r="14277" ht="12.75" customHeight="1" x14ac:dyDescent="0.2"/>
    <row r="14278" ht="12.75" customHeight="1" x14ac:dyDescent="0.2"/>
    <row r="14279" ht="12.75" customHeight="1" x14ac:dyDescent="0.2"/>
    <row r="14280" ht="12.75" customHeight="1" x14ac:dyDescent="0.2"/>
    <row r="14281" ht="12.75" customHeight="1" x14ac:dyDescent="0.2"/>
    <row r="14282" ht="12.75" customHeight="1" x14ac:dyDescent="0.2"/>
    <row r="14283" ht="12.75" customHeight="1" x14ac:dyDescent="0.2"/>
    <row r="14284" ht="12.75" customHeight="1" x14ac:dyDescent="0.2"/>
    <row r="14285" ht="12.75" customHeight="1" x14ac:dyDescent="0.2"/>
    <row r="14286" ht="12.75" customHeight="1" x14ac:dyDescent="0.2"/>
    <row r="14287" ht="12.75" customHeight="1" x14ac:dyDescent="0.2"/>
    <row r="14288" ht="12.75" customHeight="1" x14ac:dyDescent="0.2"/>
    <row r="14289" ht="12.75" customHeight="1" x14ac:dyDescent="0.2"/>
    <row r="14290" ht="12.75" customHeight="1" x14ac:dyDescent="0.2"/>
    <row r="14291" ht="12.75" customHeight="1" x14ac:dyDescent="0.2"/>
    <row r="14292" ht="12.75" customHeight="1" x14ac:dyDescent="0.2"/>
    <row r="14293" ht="12.75" customHeight="1" x14ac:dyDescent="0.2"/>
    <row r="14294" ht="12.75" customHeight="1" x14ac:dyDescent="0.2"/>
    <row r="14295" ht="12.75" customHeight="1" x14ac:dyDescent="0.2"/>
    <row r="14296" ht="12.75" customHeight="1" x14ac:dyDescent="0.2"/>
    <row r="14297" ht="12.75" customHeight="1" x14ac:dyDescent="0.2"/>
    <row r="14298" ht="12.75" customHeight="1" x14ac:dyDescent="0.2"/>
    <row r="14299" ht="12.75" customHeight="1" x14ac:dyDescent="0.2"/>
    <row r="14300" ht="12.75" customHeight="1" x14ac:dyDescent="0.2"/>
    <row r="14301" ht="12.75" customHeight="1" x14ac:dyDescent="0.2"/>
    <row r="14302" ht="12.75" customHeight="1" x14ac:dyDescent="0.2"/>
    <row r="14303" ht="12.75" customHeight="1" x14ac:dyDescent="0.2"/>
    <row r="14304" ht="12.75" customHeight="1" x14ac:dyDescent="0.2"/>
    <row r="14305" ht="12.75" customHeight="1" x14ac:dyDescent="0.2"/>
    <row r="14306" ht="12.75" customHeight="1" x14ac:dyDescent="0.2"/>
    <row r="14307" ht="12.75" customHeight="1" x14ac:dyDescent="0.2"/>
    <row r="14308" ht="12.75" customHeight="1" x14ac:dyDescent="0.2"/>
    <row r="14309" ht="12.75" customHeight="1" x14ac:dyDescent="0.2"/>
    <row r="14310" ht="12.75" customHeight="1" x14ac:dyDescent="0.2"/>
    <row r="14311" ht="12.75" customHeight="1" x14ac:dyDescent="0.2"/>
    <row r="14312" ht="12.75" customHeight="1" x14ac:dyDescent="0.2"/>
    <row r="14313" ht="12.75" customHeight="1" x14ac:dyDescent="0.2"/>
    <row r="14314" ht="12.75" customHeight="1" x14ac:dyDescent="0.2"/>
    <row r="14315" ht="12.75" customHeight="1" x14ac:dyDescent="0.2"/>
    <row r="14316" ht="12.75" customHeight="1" x14ac:dyDescent="0.2"/>
    <row r="14317" ht="12.75" customHeight="1" x14ac:dyDescent="0.2"/>
    <row r="14318" ht="12.75" customHeight="1" x14ac:dyDescent="0.2"/>
    <row r="14319" ht="12.75" customHeight="1" x14ac:dyDescent="0.2"/>
    <row r="14320" ht="12.75" customHeight="1" x14ac:dyDescent="0.2"/>
    <row r="14321" ht="12.75" customHeight="1" x14ac:dyDescent="0.2"/>
    <row r="14322" ht="12.75" customHeight="1" x14ac:dyDescent="0.2"/>
    <row r="14323" ht="12.75" customHeight="1" x14ac:dyDescent="0.2"/>
    <row r="14324" ht="12.75" customHeight="1" x14ac:dyDescent="0.2"/>
    <row r="14325" ht="12.75" customHeight="1" x14ac:dyDescent="0.2"/>
    <row r="14326" ht="12.75" customHeight="1" x14ac:dyDescent="0.2"/>
    <row r="14327" ht="12.75" customHeight="1" x14ac:dyDescent="0.2"/>
    <row r="14328" ht="12.75" customHeight="1" x14ac:dyDescent="0.2"/>
    <row r="14329" ht="12.75" customHeight="1" x14ac:dyDescent="0.2"/>
    <row r="14330" ht="12.75" customHeight="1" x14ac:dyDescent="0.2"/>
    <row r="14331" ht="12.75" customHeight="1" x14ac:dyDescent="0.2"/>
    <row r="14332" ht="12.75" customHeight="1" x14ac:dyDescent="0.2"/>
    <row r="14333" ht="12.75" customHeight="1" x14ac:dyDescent="0.2"/>
    <row r="14334" ht="12.75" customHeight="1" x14ac:dyDescent="0.2"/>
    <row r="14335" ht="12.75" customHeight="1" x14ac:dyDescent="0.2"/>
    <row r="14336" ht="12.75" customHeight="1" x14ac:dyDescent="0.2"/>
    <row r="14337" ht="12.75" customHeight="1" x14ac:dyDescent="0.2"/>
    <row r="14338" ht="12.75" customHeight="1" x14ac:dyDescent="0.2"/>
    <row r="14339" ht="12.75" customHeight="1" x14ac:dyDescent="0.2"/>
    <row r="14340" ht="12.75" customHeight="1" x14ac:dyDescent="0.2"/>
    <row r="14341" ht="12.75" customHeight="1" x14ac:dyDescent="0.2"/>
    <row r="14342" ht="12.75" customHeight="1" x14ac:dyDescent="0.2"/>
    <row r="14343" ht="12.75" customHeight="1" x14ac:dyDescent="0.2"/>
    <row r="14344" ht="12.75" customHeight="1" x14ac:dyDescent="0.2"/>
    <row r="14345" ht="12.75" customHeight="1" x14ac:dyDescent="0.2"/>
    <row r="14346" ht="12.75" customHeight="1" x14ac:dyDescent="0.2"/>
    <row r="14347" ht="12.75" customHeight="1" x14ac:dyDescent="0.2"/>
    <row r="14348" ht="12.75" customHeight="1" x14ac:dyDescent="0.2"/>
    <row r="14349" ht="12.75" customHeight="1" x14ac:dyDescent="0.2"/>
    <row r="14350" ht="12.75" customHeight="1" x14ac:dyDescent="0.2"/>
    <row r="14351" ht="12.75" customHeight="1" x14ac:dyDescent="0.2"/>
    <row r="14352" ht="12.75" customHeight="1" x14ac:dyDescent="0.2"/>
    <row r="14353" ht="12.75" customHeight="1" x14ac:dyDescent="0.2"/>
    <row r="14354" ht="12.75" customHeight="1" x14ac:dyDescent="0.2"/>
    <row r="14355" ht="12.75" customHeight="1" x14ac:dyDescent="0.2"/>
    <row r="14356" ht="12.75" customHeight="1" x14ac:dyDescent="0.2"/>
    <row r="14357" ht="12.75" customHeight="1" x14ac:dyDescent="0.2"/>
    <row r="14358" ht="12.75" customHeight="1" x14ac:dyDescent="0.2"/>
    <row r="14359" ht="12.75" customHeight="1" x14ac:dyDescent="0.2"/>
    <row r="14360" ht="12.75" customHeight="1" x14ac:dyDescent="0.2"/>
    <row r="14361" ht="12.75" customHeight="1" x14ac:dyDescent="0.2"/>
    <row r="14362" ht="12.75" customHeight="1" x14ac:dyDescent="0.2"/>
    <row r="14363" ht="12.75" customHeight="1" x14ac:dyDescent="0.2"/>
    <row r="14364" ht="12.75" customHeight="1" x14ac:dyDescent="0.2"/>
    <row r="14365" ht="12.75" customHeight="1" x14ac:dyDescent="0.2"/>
    <row r="14366" ht="12.75" customHeight="1" x14ac:dyDescent="0.2"/>
    <row r="14367" ht="12.75" customHeight="1" x14ac:dyDescent="0.2"/>
    <row r="14368" ht="12.75" customHeight="1" x14ac:dyDescent="0.2"/>
    <row r="14369" ht="12.75" customHeight="1" x14ac:dyDescent="0.2"/>
    <row r="14370" ht="12.75" customHeight="1" x14ac:dyDescent="0.2"/>
    <row r="14371" ht="12.75" customHeight="1" x14ac:dyDescent="0.2"/>
    <row r="14372" ht="12.75" customHeight="1" x14ac:dyDescent="0.2"/>
    <row r="14373" ht="12.75" customHeight="1" x14ac:dyDescent="0.2"/>
    <row r="14374" ht="12.75" customHeight="1" x14ac:dyDescent="0.2"/>
    <row r="14375" ht="12.75" customHeight="1" x14ac:dyDescent="0.2"/>
    <row r="14376" ht="12.75" customHeight="1" x14ac:dyDescent="0.2"/>
    <row r="14377" ht="12.75" customHeight="1" x14ac:dyDescent="0.2"/>
    <row r="14378" ht="12.75" customHeight="1" x14ac:dyDescent="0.2"/>
    <row r="14379" ht="12.75" customHeight="1" x14ac:dyDescent="0.2"/>
    <row r="14380" ht="12.75" customHeight="1" x14ac:dyDescent="0.2"/>
    <row r="14381" ht="12.75" customHeight="1" x14ac:dyDescent="0.2"/>
    <row r="14382" ht="12.75" customHeight="1" x14ac:dyDescent="0.2"/>
    <row r="14383" ht="12.75" customHeight="1" x14ac:dyDescent="0.2"/>
    <row r="14384" ht="12.75" customHeight="1" x14ac:dyDescent="0.2"/>
    <row r="14385" ht="12.75" customHeight="1" x14ac:dyDescent="0.2"/>
    <row r="14386" ht="12.75" customHeight="1" x14ac:dyDescent="0.2"/>
    <row r="14387" ht="12.75" customHeight="1" x14ac:dyDescent="0.2"/>
    <row r="14388" ht="12.75" customHeight="1" x14ac:dyDescent="0.2"/>
    <row r="14389" ht="12.75" customHeight="1" x14ac:dyDescent="0.2"/>
    <row r="14390" ht="12.75" customHeight="1" x14ac:dyDescent="0.2"/>
    <row r="14391" ht="12.75" customHeight="1" x14ac:dyDescent="0.2"/>
    <row r="14392" ht="12.75" customHeight="1" x14ac:dyDescent="0.2"/>
    <row r="14393" ht="12.75" customHeight="1" x14ac:dyDescent="0.2"/>
    <row r="14394" ht="12.75" customHeight="1" x14ac:dyDescent="0.2"/>
    <row r="14395" ht="12.75" customHeight="1" x14ac:dyDescent="0.2"/>
    <row r="14396" ht="12.75" customHeight="1" x14ac:dyDescent="0.2"/>
    <row r="14397" ht="12.75" customHeight="1" x14ac:dyDescent="0.2"/>
    <row r="14398" ht="12.75" customHeight="1" x14ac:dyDescent="0.2"/>
    <row r="14399" ht="12.75" customHeight="1" x14ac:dyDescent="0.2"/>
    <row r="14400" ht="12.75" customHeight="1" x14ac:dyDescent="0.2"/>
    <row r="14401" ht="12.75" customHeight="1" x14ac:dyDescent="0.2"/>
    <row r="14402" ht="12.75" customHeight="1" x14ac:dyDescent="0.2"/>
    <row r="14403" ht="12.75" customHeight="1" x14ac:dyDescent="0.2"/>
    <row r="14404" ht="12.75" customHeight="1" x14ac:dyDescent="0.2"/>
    <row r="14405" ht="12.75" customHeight="1" x14ac:dyDescent="0.2"/>
    <row r="14406" ht="12.75" customHeight="1" x14ac:dyDescent="0.2"/>
    <row r="14407" ht="12.75" customHeight="1" x14ac:dyDescent="0.2"/>
    <row r="14408" ht="12.75" customHeight="1" x14ac:dyDescent="0.2"/>
    <row r="14409" ht="12.75" customHeight="1" x14ac:dyDescent="0.2"/>
    <row r="14410" ht="12.75" customHeight="1" x14ac:dyDescent="0.2"/>
    <row r="14411" ht="12.75" customHeight="1" x14ac:dyDescent="0.2"/>
    <row r="14412" ht="12.75" customHeight="1" x14ac:dyDescent="0.2"/>
    <row r="14413" ht="12.75" customHeight="1" x14ac:dyDescent="0.2"/>
    <row r="14414" ht="12.75" customHeight="1" x14ac:dyDescent="0.2"/>
    <row r="14415" ht="12.75" customHeight="1" x14ac:dyDescent="0.2"/>
    <row r="14416" ht="12.75" customHeight="1" x14ac:dyDescent="0.2"/>
    <row r="14417" ht="12.75" customHeight="1" x14ac:dyDescent="0.2"/>
    <row r="14418" ht="12.75" customHeight="1" x14ac:dyDescent="0.2"/>
    <row r="14419" ht="12.75" customHeight="1" x14ac:dyDescent="0.2"/>
    <row r="14420" ht="12.75" customHeight="1" x14ac:dyDescent="0.2"/>
    <row r="14421" ht="12.75" customHeight="1" x14ac:dyDescent="0.2"/>
    <row r="14422" ht="12.75" customHeight="1" x14ac:dyDescent="0.2"/>
    <row r="14423" ht="12.75" customHeight="1" x14ac:dyDescent="0.2"/>
    <row r="14424" ht="12.75" customHeight="1" x14ac:dyDescent="0.2"/>
    <row r="14425" ht="12.75" customHeight="1" x14ac:dyDescent="0.2"/>
    <row r="14426" ht="12.75" customHeight="1" x14ac:dyDescent="0.2"/>
    <row r="14427" ht="12.75" customHeight="1" x14ac:dyDescent="0.2"/>
    <row r="14428" ht="12.75" customHeight="1" x14ac:dyDescent="0.2"/>
    <row r="14429" ht="12.75" customHeight="1" x14ac:dyDescent="0.2"/>
    <row r="14430" ht="12.75" customHeight="1" x14ac:dyDescent="0.2"/>
    <row r="14431" ht="12.75" customHeight="1" x14ac:dyDescent="0.2"/>
    <row r="14432" ht="12.75" customHeight="1" x14ac:dyDescent="0.2"/>
    <row r="14433" ht="12.75" customHeight="1" x14ac:dyDescent="0.2"/>
    <row r="14434" ht="12.75" customHeight="1" x14ac:dyDescent="0.2"/>
    <row r="14435" ht="12.75" customHeight="1" x14ac:dyDescent="0.2"/>
    <row r="14436" ht="12.75" customHeight="1" x14ac:dyDescent="0.2"/>
    <row r="14437" ht="12.75" customHeight="1" x14ac:dyDescent="0.2"/>
    <row r="14438" ht="12.75" customHeight="1" x14ac:dyDescent="0.2"/>
    <row r="14439" ht="12.75" customHeight="1" x14ac:dyDescent="0.2"/>
    <row r="14440" ht="12.75" customHeight="1" x14ac:dyDescent="0.2"/>
    <row r="14441" ht="12.75" customHeight="1" x14ac:dyDescent="0.2"/>
    <row r="14442" ht="12.75" customHeight="1" x14ac:dyDescent="0.2"/>
    <row r="14443" ht="12.75" customHeight="1" x14ac:dyDescent="0.2"/>
    <row r="14444" ht="12.75" customHeight="1" x14ac:dyDescent="0.2"/>
    <row r="14445" ht="12.75" customHeight="1" x14ac:dyDescent="0.2"/>
    <row r="14446" ht="12.75" customHeight="1" x14ac:dyDescent="0.2"/>
    <row r="14447" ht="12.75" customHeight="1" x14ac:dyDescent="0.2"/>
    <row r="14448" ht="12.75" customHeight="1" x14ac:dyDescent="0.2"/>
    <row r="14449" ht="12.75" customHeight="1" x14ac:dyDescent="0.2"/>
    <row r="14450" ht="12.75" customHeight="1" x14ac:dyDescent="0.2"/>
    <row r="14451" ht="12.75" customHeight="1" x14ac:dyDescent="0.2"/>
    <row r="14452" ht="12.75" customHeight="1" x14ac:dyDescent="0.2"/>
    <row r="14453" ht="12.75" customHeight="1" x14ac:dyDescent="0.2"/>
    <row r="14454" ht="12.75" customHeight="1" x14ac:dyDescent="0.2"/>
    <row r="14455" ht="12.75" customHeight="1" x14ac:dyDescent="0.2"/>
    <row r="14456" ht="12.75" customHeight="1" x14ac:dyDescent="0.2"/>
    <row r="14457" ht="12.75" customHeight="1" x14ac:dyDescent="0.2"/>
    <row r="14458" ht="12.75" customHeight="1" x14ac:dyDescent="0.2"/>
    <row r="14459" ht="12.75" customHeight="1" x14ac:dyDescent="0.2"/>
    <row r="14460" ht="12.75" customHeight="1" x14ac:dyDescent="0.2"/>
    <row r="14461" ht="12.75" customHeight="1" x14ac:dyDescent="0.2"/>
    <row r="14462" ht="12.75" customHeight="1" x14ac:dyDescent="0.2"/>
    <row r="14463" ht="12.75" customHeight="1" x14ac:dyDescent="0.2"/>
    <row r="14464" ht="12.75" customHeight="1" x14ac:dyDescent="0.2"/>
    <row r="14465" ht="12.75" customHeight="1" x14ac:dyDescent="0.2"/>
    <row r="14466" ht="12.75" customHeight="1" x14ac:dyDescent="0.2"/>
    <row r="14467" ht="12.75" customHeight="1" x14ac:dyDescent="0.2"/>
    <row r="14468" ht="12.75" customHeight="1" x14ac:dyDescent="0.2"/>
    <row r="14469" ht="12.75" customHeight="1" x14ac:dyDescent="0.2"/>
    <row r="14470" ht="12.75" customHeight="1" x14ac:dyDescent="0.2"/>
    <row r="14471" ht="12.75" customHeight="1" x14ac:dyDescent="0.2"/>
    <row r="14472" ht="12.75" customHeight="1" x14ac:dyDescent="0.2"/>
    <row r="14473" ht="12.75" customHeight="1" x14ac:dyDescent="0.2"/>
    <row r="14474" ht="12.75" customHeight="1" x14ac:dyDescent="0.2"/>
    <row r="14475" ht="12.75" customHeight="1" x14ac:dyDescent="0.2"/>
    <row r="14476" ht="12.75" customHeight="1" x14ac:dyDescent="0.2"/>
    <row r="14477" ht="12.75" customHeight="1" x14ac:dyDescent="0.2"/>
    <row r="14478" ht="12.75" customHeight="1" x14ac:dyDescent="0.2"/>
    <row r="14479" ht="12.75" customHeight="1" x14ac:dyDescent="0.2"/>
    <row r="14480" ht="12.75" customHeight="1" x14ac:dyDescent="0.2"/>
    <row r="14481" ht="12.75" customHeight="1" x14ac:dyDescent="0.2"/>
    <row r="14482" ht="12.75" customHeight="1" x14ac:dyDescent="0.2"/>
    <row r="14483" ht="12.75" customHeight="1" x14ac:dyDescent="0.2"/>
    <row r="14484" ht="12.75" customHeight="1" x14ac:dyDescent="0.2"/>
    <row r="14485" ht="12.75" customHeight="1" x14ac:dyDescent="0.2"/>
    <row r="14486" ht="12.75" customHeight="1" x14ac:dyDescent="0.2"/>
    <row r="14487" ht="12.75" customHeight="1" x14ac:dyDescent="0.2"/>
    <row r="14488" ht="12.75" customHeight="1" x14ac:dyDescent="0.2"/>
    <row r="14489" ht="12.75" customHeight="1" x14ac:dyDescent="0.2"/>
    <row r="14490" ht="12.75" customHeight="1" x14ac:dyDescent="0.2"/>
    <row r="14491" ht="12.75" customHeight="1" x14ac:dyDescent="0.2"/>
    <row r="14492" ht="12.75" customHeight="1" x14ac:dyDescent="0.2"/>
    <row r="14493" ht="12.75" customHeight="1" x14ac:dyDescent="0.2"/>
    <row r="14494" ht="12.75" customHeight="1" x14ac:dyDescent="0.2"/>
    <row r="14495" ht="12.75" customHeight="1" x14ac:dyDescent="0.2"/>
    <row r="14496" ht="12.75" customHeight="1" x14ac:dyDescent="0.2"/>
    <row r="14497" ht="12.75" customHeight="1" x14ac:dyDescent="0.2"/>
    <row r="14498" ht="12.75" customHeight="1" x14ac:dyDescent="0.2"/>
    <row r="14499" ht="12.75" customHeight="1" x14ac:dyDescent="0.2"/>
    <row r="14500" ht="12.75" customHeight="1" x14ac:dyDescent="0.2"/>
    <row r="14501" ht="12.75" customHeight="1" x14ac:dyDescent="0.2"/>
    <row r="14502" ht="12.75" customHeight="1" x14ac:dyDescent="0.2"/>
    <row r="14503" ht="12.75" customHeight="1" x14ac:dyDescent="0.2"/>
    <row r="14504" ht="12.75" customHeight="1" x14ac:dyDescent="0.2"/>
    <row r="14505" ht="12.75" customHeight="1" x14ac:dyDescent="0.2"/>
    <row r="14506" ht="12.75" customHeight="1" x14ac:dyDescent="0.2"/>
    <row r="14507" ht="12.75" customHeight="1" x14ac:dyDescent="0.2"/>
    <row r="14508" ht="12.75" customHeight="1" x14ac:dyDescent="0.2"/>
    <row r="14509" ht="12.75" customHeight="1" x14ac:dyDescent="0.2"/>
    <row r="14510" ht="12.75" customHeight="1" x14ac:dyDescent="0.2"/>
    <row r="14511" ht="12.75" customHeight="1" x14ac:dyDescent="0.2"/>
    <row r="14512" ht="12.75" customHeight="1" x14ac:dyDescent="0.2"/>
    <row r="14513" ht="12.75" customHeight="1" x14ac:dyDescent="0.2"/>
    <row r="14514" ht="12.75" customHeight="1" x14ac:dyDescent="0.2"/>
    <row r="14515" ht="12.75" customHeight="1" x14ac:dyDescent="0.2"/>
    <row r="14516" ht="12.75" customHeight="1" x14ac:dyDescent="0.2"/>
    <row r="14517" ht="12.75" customHeight="1" x14ac:dyDescent="0.2"/>
    <row r="14518" ht="12.75" customHeight="1" x14ac:dyDescent="0.2"/>
    <row r="14519" ht="12.75" customHeight="1" x14ac:dyDescent="0.2"/>
    <row r="14520" ht="12.75" customHeight="1" x14ac:dyDescent="0.2"/>
    <row r="14521" ht="12.75" customHeight="1" x14ac:dyDescent="0.2"/>
    <row r="14522" ht="12.75" customHeight="1" x14ac:dyDescent="0.2"/>
    <row r="14523" ht="12.75" customHeight="1" x14ac:dyDescent="0.2"/>
    <row r="14524" ht="12.75" customHeight="1" x14ac:dyDescent="0.2"/>
    <row r="14525" ht="12.75" customHeight="1" x14ac:dyDescent="0.2"/>
    <row r="14526" ht="12.75" customHeight="1" x14ac:dyDescent="0.2"/>
    <row r="14527" ht="12.75" customHeight="1" x14ac:dyDescent="0.2"/>
    <row r="14528" ht="12.75" customHeight="1" x14ac:dyDescent="0.2"/>
    <row r="14529" ht="12.75" customHeight="1" x14ac:dyDescent="0.2"/>
    <row r="14530" ht="12.75" customHeight="1" x14ac:dyDescent="0.2"/>
    <row r="14531" ht="12.75" customHeight="1" x14ac:dyDescent="0.2"/>
    <row r="14532" ht="12.75" customHeight="1" x14ac:dyDescent="0.2"/>
    <row r="14533" ht="12.75" customHeight="1" x14ac:dyDescent="0.2"/>
    <row r="14534" ht="12.75" customHeight="1" x14ac:dyDescent="0.2"/>
    <row r="14535" ht="12.75" customHeight="1" x14ac:dyDescent="0.2"/>
    <row r="14536" ht="12.75" customHeight="1" x14ac:dyDescent="0.2"/>
    <row r="14537" ht="12.75" customHeight="1" x14ac:dyDescent="0.2"/>
    <row r="14538" ht="12.75" customHeight="1" x14ac:dyDescent="0.2"/>
    <row r="14539" ht="12.75" customHeight="1" x14ac:dyDescent="0.2"/>
    <row r="14540" ht="12.75" customHeight="1" x14ac:dyDescent="0.2"/>
    <row r="14541" ht="12.75" customHeight="1" x14ac:dyDescent="0.2"/>
    <row r="14542" ht="12.75" customHeight="1" x14ac:dyDescent="0.2"/>
    <row r="14543" ht="12.75" customHeight="1" x14ac:dyDescent="0.2"/>
    <row r="14544" ht="12.75" customHeight="1" x14ac:dyDescent="0.2"/>
    <row r="14545" ht="12.75" customHeight="1" x14ac:dyDescent="0.2"/>
    <row r="14546" ht="12.75" customHeight="1" x14ac:dyDescent="0.2"/>
    <row r="14547" ht="12.75" customHeight="1" x14ac:dyDescent="0.2"/>
    <row r="14548" ht="12.75" customHeight="1" x14ac:dyDescent="0.2"/>
    <row r="14549" ht="12.75" customHeight="1" x14ac:dyDescent="0.2"/>
    <row r="14550" ht="12.75" customHeight="1" x14ac:dyDescent="0.2"/>
    <row r="14551" ht="12.75" customHeight="1" x14ac:dyDescent="0.2"/>
    <row r="14552" ht="12.75" customHeight="1" x14ac:dyDescent="0.2"/>
    <row r="14553" ht="12.75" customHeight="1" x14ac:dyDescent="0.2"/>
    <row r="14554" ht="12.75" customHeight="1" x14ac:dyDescent="0.2"/>
    <row r="14555" ht="12.75" customHeight="1" x14ac:dyDescent="0.2"/>
    <row r="14556" ht="12.75" customHeight="1" x14ac:dyDescent="0.2"/>
    <row r="14557" ht="12.75" customHeight="1" x14ac:dyDescent="0.2"/>
    <row r="14558" ht="12.75" customHeight="1" x14ac:dyDescent="0.2"/>
    <row r="14559" ht="12.75" customHeight="1" x14ac:dyDescent="0.2"/>
    <row r="14560" ht="12.75" customHeight="1" x14ac:dyDescent="0.2"/>
    <row r="14561" ht="12.75" customHeight="1" x14ac:dyDescent="0.2"/>
    <row r="14562" ht="12.75" customHeight="1" x14ac:dyDescent="0.2"/>
    <row r="14563" ht="12.75" customHeight="1" x14ac:dyDescent="0.2"/>
    <row r="14564" ht="12.75" customHeight="1" x14ac:dyDescent="0.2"/>
    <row r="14565" ht="12.75" customHeight="1" x14ac:dyDescent="0.2"/>
    <row r="14566" ht="12.75" customHeight="1" x14ac:dyDescent="0.2"/>
    <row r="14567" ht="12.75" customHeight="1" x14ac:dyDescent="0.2"/>
    <row r="14568" ht="12.75" customHeight="1" x14ac:dyDescent="0.2"/>
    <row r="14569" ht="12.75" customHeight="1" x14ac:dyDescent="0.2"/>
    <row r="14570" ht="12.75" customHeight="1" x14ac:dyDescent="0.2"/>
    <row r="14571" ht="12.75" customHeight="1" x14ac:dyDescent="0.2"/>
    <row r="14572" ht="12.75" customHeight="1" x14ac:dyDescent="0.2"/>
    <row r="14573" ht="12.75" customHeight="1" x14ac:dyDescent="0.2"/>
    <row r="14574" ht="12.75" customHeight="1" x14ac:dyDescent="0.2"/>
    <row r="14575" ht="12.75" customHeight="1" x14ac:dyDescent="0.2"/>
    <row r="14576" ht="12.75" customHeight="1" x14ac:dyDescent="0.2"/>
    <row r="14577" ht="12.75" customHeight="1" x14ac:dyDescent="0.2"/>
    <row r="14578" ht="12.75" customHeight="1" x14ac:dyDescent="0.2"/>
    <row r="14579" ht="12.75" customHeight="1" x14ac:dyDescent="0.2"/>
    <row r="14580" ht="12.75" customHeight="1" x14ac:dyDescent="0.2"/>
    <row r="14581" ht="12.75" customHeight="1" x14ac:dyDescent="0.2"/>
    <row r="14582" ht="12.75" customHeight="1" x14ac:dyDescent="0.2"/>
    <row r="14583" ht="12.75" customHeight="1" x14ac:dyDescent="0.2"/>
    <row r="14584" ht="12.75" customHeight="1" x14ac:dyDescent="0.2"/>
    <row r="14585" ht="12.75" customHeight="1" x14ac:dyDescent="0.2"/>
    <row r="14586" ht="12.75" customHeight="1" x14ac:dyDescent="0.2"/>
    <row r="14587" ht="12.75" customHeight="1" x14ac:dyDescent="0.2"/>
    <row r="14588" ht="12.75" customHeight="1" x14ac:dyDescent="0.2"/>
    <row r="14589" ht="12.75" customHeight="1" x14ac:dyDescent="0.2"/>
    <row r="14590" ht="12.75" customHeight="1" x14ac:dyDescent="0.2"/>
    <row r="14591" ht="12.75" customHeight="1" x14ac:dyDescent="0.2"/>
    <row r="14592" ht="12.75" customHeight="1" x14ac:dyDescent="0.2"/>
    <row r="14593" ht="12.75" customHeight="1" x14ac:dyDescent="0.2"/>
    <row r="14594" ht="12.75" customHeight="1" x14ac:dyDescent="0.2"/>
    <row r="14595" ht="12.75" customHeight="1" x14ac:dyDescent="0.2"/>
    <row r="14596" ht="12.75" customHeight="1" x14ac:dyDescent="0.2"/>
    <row r="14597" ht="12.75" customHeight="1" x14ac:dyDescent="0.2"/>
    <row r="14598" ht="12.75" customHeight="1" x14ac:dyDescent="0.2"/>
    <row r="14599" ht="12.75" customHeight="1" x14ac:dyDescent="0.2"/>
    <row r="14600" ht="12.75" customHeight="1" x14ac:dyDescent="0.2"/>
    <row r="14601" ht="12.75" customHeight="1" x14ac:dyDescent="0.2"/>
    <row r="14602" ht="12.75" customHeight="1" x14ac:dyDescent="0.2"/>
    <row r="14603" ht="12.75" customHeight="1" x14ac:dyDescent="0.2"/>
    <row r="14604" ht="12.75" customHeight="1" x14ac:dyDescent="0.2"/>
    <row r="14605" ht="12.75" customHeight="1" x14ac:dyDescent="0.2"/>
    <row r="14606" ht="12.75" customHeight="1" x14ac:dyDescent="0.2"/>
    <row r="14607" ht="12.75" customHeight="1" x14ac:dyDescent="0.2"/>
    <row r="14608" ht="12.75" customHeight="1" x14ac:dyDescent="0.2"/>
    <row r="14609" ht="12.75" customHeight="1" x14ac:dyDescent="0.2"/>
    <row r="14610" ht="12.75" customHeight="1" x14ac:dyDescent="0.2"/>
    <row r="14611" ht="12.75" customHeight="1" x14ac:dyDescent="0.2"/>
    <row r="14612" ht="12.75" customHeight="1" x14ac:dyDescent="0.2"/>
    <row r="14613" ht="12.75" customHeight="1" x14ac:dyDescent="0.2"/>
    <row r="14614" ht="12.75" customHeight="1" x14ac:dyDescent="0.2"/>
    <row r="14615" ht="12.75" customHeight="1" x14ac:dyDescent="0.2"/>
    <row r="14616" ht="12.75" customHeight="1" x14ac:dyDescent="0.2"/>
    <row r="14617" ht="12.75" customHeight="1" x14ac:dyDescent="0.2"/>
    <row r="14618" ht="12.75" customHeight="1" x14ac:dyDescent="0.2"/>
    <row r="14619" ht="12.75" customHeight="1" x14ac:dyDescent="0.2"/>
    <row r="14620" ht="12.75" customHeight="1" x14ac:dyDescent="0.2"/>
    <row r="14621" ht="12.75" customHeight="1" x14ac:dyDescent="0.2"/>
    <row r="14622" ht="12.75" customHeight="1" x14ac:dyDescent="0.2"/>
    <row r="14623" ht="12.75" customHeight="1" x14ac:dyDescent="0.2"/>
    <row r="14624" ht="12.75" customHeight="1" x14ac:dyDescent="0.2"/>
    <row r="14625" ht="12.75" customHeight="1" x14ac:dyDescent="0.2"/>
    <row r="14626" ht="12.75" customHeight="1" x14ac:dyDescent="0.2"/>
    <row r="14627" ht="12.75" customHeight="1" x14ac:dyDescent="0.2"/>
    <row r="14628" ht="12.75" customHeight="1" x14ac:dyDescent="0.2"/>
    <row r="14629" ht="12.75" customHeight="1" x14ac:dyDescent="0.2"/>
    <row r="14630" ht="12.75" customHeight="1" x14ac:dyDescent="0.2"/>
    <row r="14631" ht="12.75" customHeight="1" x14ac:dyDescent="0.2"/>
    <row r="14632" ht="12.75" customHeight="1" x14ac:dyDescent="0.2"/>
    <row r="14633" ht="12.75" customHeight="1" x14ac:dyDescent="0.2"/>
    <row r="14634" ht="12.75" customHeight="1" x14ac:dyDescent="0.2"/>
    <row r="14635" ht="12.75" customHeight="1" x14ac:dyDescent="0.2"/>
    <row r="14636" ht="12.75" customHeight="1" x14ac:dyDescent="0.2"/>
    <row r="14637" ht="12.75" customHeight="1" x14ac:dyDescent="0.2"/>
    <row r="14638" ht="12.75" customHeight="1" x14ac:dyDescent="0.2"/>
    <row r="14639" ht="12.75" customHeight="1" x14ac:dyDescent="0.2"/>
    <row r="14640" ht="12.75" customHeight="1" x14ac:dyDescent="0.2"/>
    <row r="14641" ht="12.75" customHeight="1" x14ac:dyDescent="0.2"/>
    <row r="14642" ht="12.75" customHeight="1" x14ac:dyDescent="0.2"/>
    <row r="14643" ht="12.75" customHeight="1" x14ac:dyDescent="0.2"/>
    <row r="14644" ht="12.75" customHeight="1" x14ac:dyDescent="0.2"/>
    <row r="14645" ht="12.75" customHeight="1" x14ac:dyDescent="0.2"/>
    <row r="14646" ht="12.75" customHeight="1" x14ac:dyDescent="0.2"/>
    <row r="14647" ht="12.75" customHeight="1" x14ac:dyDescent="0.2"/>
    <row r="14648" ht="12.75" customHeight="1" x14ac:dyDescent="0.2"/>
    <row r="14649" ht="12.75" customHeight="1" x14ac:dyDescent="0.2"/>
    <row r="14650" ht="12.75" customHeight="1" x14ac:dyDescent="0.2"/>
    <row r="14651" ht="12.75" customHeight="1" x14ac:dyDescent="0.2"/>
    <row r="14652" ht="12.75" customHeight="1" x14ac:dyDescent="0.2"/>
    <row r="14653" ht="12.75" customHeight="1" x14ac:dyDescent="0.2"/>
    <row r="14654" ht="12.75" customHeight="1" x14ac:dyDescent="0.2"/>
    <row r="14655" ht="12.75" customHeight="1" x14ac:dyDescent="0.2"/>
    <row r="14656" ht="12.75" customHeight="1" x14ac:dyDescent="0.2"/>
    <row r="14657" ht="12.75" customHeight="1" x14ac:dyDescent="0.2"/>
    <row r="14658" ht="12.75" customHeight="1" x14ac:dyDescent="0.2"/>
    <row r="14659" ht="12.75" customHeight="1" x14ac:dyDescent="0.2"/>
    <row r="14660" ht="12.75" customHeight="1" x14ac:dyDescent="0.2"/>
    <row r="14661" ht="12.75" customHeight="1" x14ac:dyDescent="0.2"/>
    <row r="14662" ht="12.75" customHeight="1" x14ac:dyDescent="0.2"/>
    <row r="14663" ht="12.75" customHeight="1" x14ac:dyDescent="0.2"/>
    <row r="14664" ht="12.75" customHeight="1" x14ac:dyDescent="0.2"/>
    <row r="14665" ht="12.75" customHeight="1" x14ac:dyDescent="0.2"/>
    <row r="14666" ht="12.75" customHeight="1" x14ac:dyDescent="0.2"/>
    <row r="14667" ht="12.75" customHeight="1" x14ac:dyDescent="0.2"/>
    <row r="14668" ht="12.75" customHeight="1" x14ac:dyDescent="0.2"/>
    <row r="14669" ht="12.75" customHeight="1" x14ac:dyDescent="0.2"/>
    <row r="14670" ht="12.75" customHeight="1" x14ac:dyDescent="0.2"/>
    <row r="14671" ht="12.75" customHeight="1" x14ac:dyDescent="0.2"/>
    <row r="14672" ht="12.75" customHeight="1" x14ac:dyDescent="0.2"/>
    <row r="14673" ht="12.75" customHeight="1" x14ac:dyDescent="0.2"/>
    <row r="14674" ht="12.75" customHeight="1" x14ac:dyDescent="0.2"/>
    <row r="14675" ht="12.75" customHeight="1" x14ac:dyDescent="0.2"/>
    <row r="14676" ht="12.75" customHeight="1" x14ac:dyDescent="0.2"/>
    <row r="14677" ht="12.75" customHeight="1" x14ac:dyDescent="0.2"/>
    <row r="14678" ht="12.75" customHeight="1" x14ac:dyDescent="0.2"/>
    <row r="14679" ht="12.75" customHeight="1" x14ac:dyDescent="0.2"/>
    <row r="14680" ht="12.75" customHeight="1" x14ac:dyDescent="0.2"/>
    <row r="14681" ht="12.75" customHeight="1" x14ac:dyDescent="0.2"/>
    <row r="14682" ht="12.75" customHeight="1" x14ac:dyDescent="0.2"/>
    <row r="14683" ht="12.75" customHeight="1" x14ac:dyDescent="0.2"/>
    <row r="14684" ht="12.75" customHeight="1" x14ac:dyDescent="0.2"/>
    <row r="14685" ht="12.75" customHeight="1" x14ac:dyDescent="0.2"/>
    <row r="14686" ht="12.75" customHeight="1" x14ac:dyDescent="0.2"/>
    <row r="14687" ht="12.75" customHeight="1" x14ac:dyDescent="0.2"/>
    <row r="14688" ht="12.75" customHeight="1" x14ac:dyDescent="0.2"/>
    <row r="14689" ht="12.75" customHeight="1" x14ac:dyDescent="0.2"/>
    <row r="14690" ht="12.75" customHeight="1" x14ac:dyDescent="0.2"/>
    <row r="14691" ht="12.75" customHeight="1" x14ac:dyDescent="0.2"/>
    <row r="14692" ht="12.75" customHeight="1" x14ac:dyDescent="0.2"/>
    <row r="14693" ht="12.75" customHeight="1" x14ac:dyDescent="0.2"/>
    <row r="14694" ht="12.75" customHeight="1" x14ac:dyDescent="0.2"/>
    <row r="14695" ht="12.75" customHeight="1" x14ac:dyDescent="0.2"/>
    <row r="14696" ht="12.75" customHeight="1" x14ac:dyDescent="0.2"/>
    <row r="14697" ht="12.75" customHeight="1" x14ac:dyDescent="0.2"/>
    <row r="14698" ht="12.75" customHeight="1" x14ac:dyDescent="0.2"/>
    <row r="14699" ht="12.75" customHeight="1" x14ac:dyDescent="0.2"/>
    <row r="14700" ht="12.75" customHeight="1" x14ac:dyDescent="0.2"/>
    <row r="14701" ht="12.75" customHeight="1" x14ac:dyDescent="0.2"/>
    <row r="14702" ht="12.75" customHeight="1" x14ac:dyDescent="0.2"/>
    <row r="14703" ht="12.75" customHeight="1" x14ac:dyDescent="0.2"/>
    <row r="14704" ht="12.75" customHeight="1" x14ac:dyDescent="0.2"/>
    <row r="14705" ht="12.75" customHeight="1" x14ac:dyDescent="0.2"/>
    <row r="14706" ht="12.75" customHeight="1" x14ac:dyDescent="0.2"/>
    <row r="14707" ht="12.75" customHeight="1" x14ac:dyDescent="0.2"/>
    <row r="14708" ht="12.75" customHeight="1" x14ac:dyDescent="0.2"/>
    <row r="14709" ht="12.75" customHeight="1" x14ac:dyDescent="0.2"/>
    <row r="14710" ht="12.75" customHeight="1" x14ac:dyDescent="0.2"/>
    <row r="14711" ht="12.75" customHeight="1" x14ac:dyDescent="0.2"/>
    <row r="14712" ht="12.75" customHeight="1" x14ac:dyDescent="0.2"/>
    <row r="14713" ht="12.75" customHeight="1" x14ac:dyDescent="0.2"/>
    <row r="14714" ht="12.75" customHeight="1" x14ac:dyDescent="0.2"/>
    <row r="14715" ht="12.75" customHeight="1" x14ac:dyDescent="0.2"/>
    <row r="14716" ht="12.75" customHeight="1" x14ac:dyDescent="0.2"/>
    <row r="14717" ht="12.75" customHeight="1" x14ac:dyDescent="0.2"/>
    <row r="14718" ht="12.75" customHeight="1" x14ac:dyDescent="0.2"/>
    <row r="14719" ht="12.75" customHeight="1" x14ac:dyDescent="0.2"/>
    <row r="14720" ht="12.75" customHeight="1" x14ac:dyDescent="0.2"/>
    <row r="14721" ht="12.75" customHeight="1" x14ac:dyDescent="0.2"/>
    <row r="14722" ht="12.75" customHeight="1" x14ac:dyDescent="0.2"/>
    <row r="14723" ht="12.75" customHeight="1" x14ac:dyDescent="0.2"/>
    <row r="14724" ht="12.75" customHeight="1" x14ac:dyDescent="0.2"/>
    <row r="14725" ht="12.75" customHeight="1" x14ac:dyDescent="0.2"/>
    <row r="14726" ht="12.75" customHeight="1" x14ac:dyDescent="0.2"/>
    <row r="14727" ht="12.75" customHeight="1" x14ac:dyDescent="0.2"/>
    <row r="14728" ht="12.75" customHeight="1" x14ac:dyDescent="0.2"/>
    <row r="14729" ht="12.75" customHeight="1" x14ac:dyDescent="0.2"/>
    <row r="14730" ht="12.75" customHeight="1" x14ac:dyDescent="0.2"/>
    <row r="14731" ht="12.75" customHeight="1" x14ac:dyDescent="0.2"/>
    <row r="14732" ht="12.75" customHeight="1" x14ac:dyDescent="0.2"/>
    <row r="14733" ht="12.75" customHeight="1" x14ac:dyDescent="0.2"/>
    <row r="14734" ht="12.75" customHeight="1" x14ac:dyDescent="0.2"/>
    <row r="14735" ht="12.75" customHeight="1" x14ac:dyDescent="0.2"/>
    <row r="14736" ht="12.75" customHeight="1" x14ac:dyDescent="0.2"/>
    <row r="14737" ht="12.75" customHeight="1" x14ac:dyDescent="0.2"/>
    <row r="14738" ht="12.75" customHeight="1" x14ac:dyDescent="0.2"/>
    <row r="14739" ht="12.75" customHeight="1" x14ac:dyDescent="0.2"/>
    <row r="14740" ht="12.75" customHeight="1" x14ac:dyDescent="0.2"/>
    <row r="14741" ht="12.75" customHeight="1" x14ac:dyDescent="0.2"/>
    <row r="14742" ht="12.75" customHeight="1" x14ac:dyDescent="0.2"/>
    <row r="14743" ht="12.75" customHeight="1" x14ac:dyDescent="0.2"/>
    <row r="14744" ht="12.75" customHeight="1" x14ac:dyDescent="0.2"/>
    <row r="14745" ht="12.75" customHeight="1" x14ac:dyDescent="0.2"/>
    <row r="14746" ht="12.75" customHeight="1" x14ac:dyDescent="0.2"/>
    <row r="14747" ht="12.75" customHeight="1" x14ac:dyDescent="0.2"/>
    <row r="14748" ht="12.75" customHeight="1" x14ac:dyDescent="0.2"/>
    <row r="14749" ht="12.75" customHeight="1" x14ac:dyDescent="0.2"/>
    <row r="14750" ht="12.75" customHeight="1" x14ac:dyDescent="0.2"/>
    <row r="14751" ht="12.75" customHeight="1" x14ac:dyDescent="0.2"/>
    <row r="14752" ht="12.75" customHeight="1" x14ac:dyDescent="0.2"/>
    <row r="14753" ht="12.75" customHeight="1" x14ac:dyDescent="0.2"/>
    <row r="14754" ht="12.75" customHeight="1" x14ac:dyDescent="0.2"/>
    <row r="14755" ht="12.75" customHeight="1" x14ac:dyDescent="0.2"/>
    <row r="14756" ht="12.75" customHeight="1" x14ac:dyDescent="0.2"/>
    <row r="14757" ht="12.75" customHeight="1" x14ac:dyDescent="0.2"/>
    <row r="14758" ht="12.75" customHeight="1" x14ac:dyDescent="0.2"/>
    <row r="14759" ht="12.75" customHeight="1" x14ac:dyDescent="0.2"/>
    <row r="14760" ht="12.75" customHeight="1" x14ac:dyDescent="0.2"/>
    <row r="14761" ht="12.75" customHeight="1" x14ac:dyDescent="0.2"/>
    <row r="14762" ht="12.75" customHeight="1" x14ac:dyDescent="0.2"/>
    <row r="14763" ht="12.75" customHeight="1" x14ac:dyDescent="0.2"/>
    <row r="14764" ht="12.75" customHeight="1" x14ac:dyDescent="0.2"/>
    <row r="14765" ht="12.75" customHeight="1" x14ac:dyDescent="0.2"/>
    <row r="14766" ht="12.75" customHeight="1" x14ac:dyDescent="0.2"/>
    <row r="14767" ht="12.75" customHeight="1" x14ac:dyDescent="0.2"/>
    <row r="14768" ht="12.75" customHeight="1" x14ac:dyDescent="0.2"/>
    <row r="14769" ht="12.75" customHeight="1" x14ac:dyDescent="0.2"/>
    <row r="14770" ht="12.75" customHeight="1" x14ac:dyDescent="0.2"/>
    <row r="14771" ht="12.75" customHeight="1" x14ac:dyDescent="0.2"/>
    <row r="14772" ht="12.75" customHeight="1" x14ac:dyDescent="0.2"/>
    <row r="14773" ht="12.75" customHeight="1" x14ac:dyDescent="0.2"/>
    <row r="14774" ht="12.75" customHeight="1" x14ac:dyDescent="0.2"/>
    <row r="14775" ht="12.75" customHeight="1" x14ac:dyDescent="0.2"/>
    <row r="14776" ht="12.75" customHeight="1" x14ac:dyDescent="0.2"/>
    <row r="14777" ht="12.75" customHeight="1" x14ac:dyDescent="0.2"/>
    <row r="14778" ht="12.75" customHeight="1" x14ac:dyDescent="0.2"/>
    <row r="14779" ht="12.75" customHeight="1" x14ac:dyDescent="0.2"/>
    <row r="14780" ht="12.75" customHeight="1" x14ac:dyDescent="0.2"/>
    <row r="14781" ht="12.75" customHeight="1" x14ac:dyDescent="0.2"/>
    <row r="14782" ht="12.75" customHeight="1" x14ac:dyDescent="0.2"/>
    <row r="14783" ht="12.75" customHeight="1" x14ac:dyDescent="0.2"/>
    <row r="14784" ht="12.75" customHeight="1" x14ac:dyDescent="0.2"/>
    <row r="14785" ht="12.75" customHeight="1" x14ac:dyDescent="0.2"/>
    <row r="14786" ht="12.75" customHeight="1" x14ac:dyDescent="0.2"/>
    <row r="14787" ht="12.75" customHeight="1" x14ac:dyDescent="0.2"/>
    <row r="14788" ht="12.75" customHeight="1" x14ac:dyDescent="0.2"/>
    <row r="14789" ht="12.75" customHeight="1" x14ac:dyDescent="0.2"/>
    <row r="14790" ht="12.75" customHeight="1" x14ac:dyDescent="0.2"/>
    <row r="14791" ht="12.75" customHeight="1" x14ac:dyDescent="0.2"/>
    <row r="14792" ht="12.75" customHeight="1" x14ac:dyDescent="0.2"/>
    <row r="14793" ht="12.75" customHeight="1" x14ac:dyDescent="0.2"/>
    <row r="14794" ht="12.75" customHeight="1" x14ac:dyDescent="0.2"/>
    <row r="14795" ht="12.75" customHeight="1" x14ac:dyDescent="0.2"/>
    <row r="14796" ht="12.75" customHeight="1" x14ac:dyDescent="0.2"/>
    <row r="14797" ht="12.75" customHeight="1" x14ac:dyDescent="0.2"/>
    <row r="14798" ht="12.75" customHeight="1" x14ac:dyDescent="0.2"/>
    <row r="14799" ht="12.75" customHeight="1" x14ac:dyDescent="0.2"/>
    <row r="14800" ht="12.75" customHeight="1" x14ac:dyDescent="0.2"/>
    <row r="14801" ht="12.75" customHeight="1" x14ac:dyDescent="0.2"/>
    <row r="14802" ht="12.75" customHeight="1" x14ac:dyDescent="0.2"/>
    <row r="14803" ht="12.75" customHeight="1" x14ac:dyDescent="0.2"/>
    <row r="14804" ht="12.75" customHeight="1" x14ac:dyDescent="0.2"/>
    <row r="14805" ht="12.75" customHeight="1" x14ac:dyDescent="0.2"/>
    <row r="14806" ht="12.75" customHeight="1" x14ac:dyDescent="0.2"/>
    <row r="14807" ht="12.75" customHeight="1" x14ac:dyDescent="0.2"/>
    <row r="14808" ht="12.75" customHeight="1" x14ac:dyDescent="0.2"/>
    <row r="14809" ht="12.75" customHeight="1" x14ac:dyDescent="0.2"/>
    <row r="14810" ht="12.75" customHeight="1" x14ac:dyDescent="0.2"/>
    <row r="14811" ht="12.75" customHeight="1" x14ac:dyDescent="0.2"/>
    <row r="14812" ht="12.75" customHeight="1" x14ac:dyDescent="0.2"/>
    <row r="14813" ht="12.75" customHeight="1" x14ac:dyDescent="0.2"/>
    <row r="14814" ht="12.75" customHeight="1" x14ac:dyDescent="0.2"/>
    <row r="14815" ht="12.75" customHeight="1" x14ac:dyDescent="0.2"/>
    <row r="14816" ht="12.75" customHeight="1" x14ac:dyDescent="0.2"/>
    <row r="14817" ht="12.75" customHeight="1" x14ac:dyDescent="0.2"/>
    <row r="14818" ht="12.75" customHeight="1" x14ac:dyDescent="0.2"/>
    <row r="14819" ht="12.75" customHeight="1" x14ac:dyDescent="0.2"/>
    <row r="14820" ht="12.75" customHeight="1" x14ac:dyDescent="0.2"/>
    <row r="14821" ht="12.75" customHeight="1" x14ac:dyDescent="0.2"/>
    <row r="14822" ht="12.75" customHeight="1" x14ac:dyDescent="0.2"/>
    <row r="14823" ht="12.75" customHeight="1" x14ac:dyDescent="0.2"/>
    <row r="14824" ht="12.75" customHeight="1" x14ac:dyDescent="0.2"/>
    <row r="14825" ht="12.75" customHeight="1" x14ac:dyDescent="0.2"/>
    <row r="14826" ht="12.75" customHeight="1" x14ac:dyDescent="0.2"/>
    <row r="14827" ht="12.75" customHeight="1" x14ac:dyDescent="0.2"/>
    <row r="14828" ht="12.75" customHeight="1" x14ac:dyDescent="0.2"/>
    <row r="14829" ht="12.75" customHeight="1" x14ac:dyDescent="0.2"/>
    <row r="14830" ht="12.75" customHeight="1" x14ac:dyDescent="0.2"/>
    <row r="14831" ht="12.75" customHeight="1" x14ac:dyDescent="0.2"/>
    <row r="14832" ht="12.75" customHeight="1" x14ac:dyDescent="0.2"/>
    <row r="14833" ht="12.75" customHeight="1" x14ac:dyDescent="0.2"/>
    <row r="14834" ht="12.75" customHeight="1" x14ac:dyDescent="0.2"/>
    <row r="14835" ht="12.75" customHeight="1" x14ac:dyDescent="0.2"/>
    <row r="14836" ht="12.75" customHeight="1" x14ac:dyDescent="0.2"/>
    <row r="14837" ht="12.75" customHeight="1" x14ac:dyDescent="0.2"/>
    <row r="14838" ht="12.75" customHeight="1" x14ac:dyDescent="0.2"/>
    <row r="14839" ht="12.75" customHeight="1" x14ac:dyDescent="0.2"/>
    <row r="14840" ht="12.75" customHeight="1" x14ac:dyDescent="0.2"/>
    <row r="14841" ht="12.75" customHeight="1" x14ac:dyDescent="0.2"/>
    <row r="14842" ht="12.75" customHeight="1" x14ac:dyDescent="0.2"/>
    <row r="14843" ht="12.75" customHeight="1" x14ac:dyDescent="0.2"/>
    <row r="14844" ht="12.75" customHeight="1" x14ac:dyDescent="0.2"/>
    <row r="14845" ht="12.75" customHeight="1" x14ac:dyDescent="0.2"/>
    <row r="14846" ht="12.75" customHeight="1" x14ac:dyDescent="0.2"/>
    <row r="14847" ht="12.75" customHeight="1" x14ac:dyDescent="0.2"/>
    <row r="14848" ht="12.75" customHeight="1" x14ac:dyDescent="0.2"/>
    <row r="14849" ht="12.75" customHeight="1" x14ac:dyDescent="0.2"/>
    <row r="14850" ht="12.75" customHeight="1" x14ac:dyDescent="0.2"/>
    <row r="14851" ht="12.75" customHeight="1" x14ac:dyDescent="0.2"/>
    <row r="14852" ht="12.75" customHeight="1" x14ac:dyDescent="0.2"/>
    <row r="14853" ht="12.75" customHeight="1" x14ac:dyDescent="0.2"/>
    <row r="14854" ht="12.75" customHeight="1" x14ac:dyDescent="0.2"/>
    <row r="14855" ht="12.75" customHeight="1" x14ac:dyDescent="0.2"/>
    <row r="14856" ht="12.75" customHeight="1" x14ac:dyDescent="0.2"/>
    <row r="14857" ht="12.75" customHeight="1" x14ac:dyDescent="0.2"/>
    <row r="14858" ht="12.75" customHeight="1" x14ac:dyDescent="0.2"/>
    <row r="14859" ht="12.75" customHeight="1" x14ac:dyDescent="0.2"/>
    <row r="14860" ht="12.75" customHeight="1" x14ac:dyDescent="0.2"/>
    <row r="14861" ht="12.75" customHeight="1" x14ac:dyDescent="0.2"/>
    <row r="14862" ht="12.75" customHeight="1" x14ac:dyDescent="0.2"/>
    <row r="14863" ht="12.75" customHeight="1" x14ac:dyDescent="0.2"/>
    <row r="14864" ht="12.75" customHeight="1" x14ac:dyDescent="0.2"/>
    <row r="14865" ht="12.75" customHeight="1" x14ac:dyDescent="0.2"/>
    <row r="14866" ht="12.75" customHeight="1" x14ac:dyDescent="0.2"/>
    <row r="14867" ht="12.75" customHeight="1" x14ac:dyDescent="0.2"/>
    <row r="14868" ht="12.75" customHeight="1" x14ac:dyDescent="0.2"/>
    <row r="14869" ht="12.75" customHeight="1" x14ac:dyDescent="0.2"/>
    <row r="14870" ht="12.75" customHeight="1" x14ac:dyDescent="0.2"/>
    <row r="14871" ht="12.75" customHeight="1" x14ac:dyDescent="0.2"/>
    <row r="14872" ht="12.75" customHeight="1" x14ac:dyDescent="0.2"/>
    <row r="14873" ht="12.75" customHeight="1" x14ac:dyDescent="0.2"/>
    <row r="14874" ht="12.75" customHeight="1" x14ac:dyDescent="0.2"/>
    <row r="14875" ht="12.75" customHeight="1" x14ac:dyDescent="0.2"/>
    <row r="14876" ht="12.75" customHeight="1" x14ac:dyDescent="0.2"/>
    <row r="14877" ht="12.75" customHeight="1" x14ac:dyDescent="0.2"/>
    <row r="14878" ht="12.75" customHeight="1" x14ac:dyDescent="0.2"/>
    <row r="14879" ht="12.75" customHeight="1" x14ac:dyDescent="0.2"/>
    <row r="14880" ht="12.75" customHeight="1" x14ac:dyDescent="0.2"/>
    <row r="14881" ht="12.75" customHeight="1" x14ac:dyDescent="0.2"/>
    <row r="14882" ht="12.75" customHeight="1" x14ac:dyDescent="0.2"/>
    <row r="14883" ht="12.75" customHeight="1" x14ac:dyDescent="0.2"/>
    <row r="14884" ht="12.75" customHeight="1" x14ac:dyDescent="0.2"/>
    <row r="14885" ht="12.75" customHeight="1" x14ac:dyDescent="0.2"/>
    <row r="14886" ht="12.75" customHeight="1" x14ac:dyDescent="0.2"/>
    <row r="14887" ht="12.75" customHeight="1" x14ac:dyDescent="0.2"/>
    <row r="14888" ht="12.75" customHeight="1" x14ac:dyDescent="0.2"/>
    <row r="14889" ht="12.75" customHeight="1" x14ac:dyDescent="0.2"/>
    <row r="14890" ht="12.75" customHeight="1" x14ac:dyDescent="0.2"/>
    <row r="14891" ht="12.75" customHeight="1" x14ac:dyDescent="0.2"/>
    <row r="14892" ht="12.75" customHeight="1" x14ac:dyDescent="0.2"/>
    <row r="14893" ht="12.75" customHeight="1" x14ac:dyDescent="0.2"/>
    <row r="14894" ht="12.75" customHeight="1" x14ac:dyDescent="0.2"/>
    <row r="14895" ht="12.75" customHeight="1" x14ac:dyDescent="0.2"/>
    <row r="14896" ht="12.75" customHeight="1" x14ac:dyDescent="0.2"/>
    <row r="14897" ht="12.75" customHeight="1" x14ac:dyDescent="0.2"/>
    <row r="14898" ht="12.75" customHeight="1" x14ac:dyDescent="0.2"/>
    <row r="14899" ht="12.75" customHeight="1" x14ac:dyDescent="0.2"/>
    <row r="14900" ht="12.75" customHeight="1" x14ac:dyDescent="0.2"/>
    <row r="14901" ht="12.75" customHeight="1" x14ac:dyDescent="0.2"/>
    <row r="14902" ht="12.75" customHeight="1" x14ac:dyDescent="0.2"/>
    <row r="14903" ht="12.75" customHeight="1" x14ac:dyDescent="0.2"/>
    <row r="14904" ht="12.75" customHeight="1" x14ac:dyDescent="0.2"/>
    <row r="14905" ht="12.75" customHeight="1" x14ac:dyDescent="0.2"/>
    <row r="14906" ht="12.75" customHeight="1" x14ac:dyDescent="0.2"/>
    <row r="14907" ht="12.75" customHeight="1" x14ac:dyDescent="0.2"/>
    <row r="14908" ht="12.75" customHeight="1" x14ac:dyDescent="0.2"/>
    <row r="14909" ht="12.75" customHeight="1" x14ac:dyDescent="0.2"/>
    <row r="14910" ht="12.75" customHeight="1" x14ac:dyDescent="0.2"/>
    <row r="14911" ht="12.75" customHeight="1" x14ac:dyDescent="0.2"/>
    <row r="14912" ht="12.75" customHeight="1" x14ac:dyDescent="0.2"/>
    <row r="14913" ht="12.75" customHeight="1" x14ac:dyDescent="0.2"/>
    <row r="14914" ht="12.75" customHeight="1" x14ac:dyDescent="0.2"/>
    <row r="14915" ht="12.75" customHeight="1" x14ac:dyDescent="0.2"/>
    <row r="14916" ht="12.75" customHeight="1" x14ac:dyDescent="0.2"/>
    <row r="14917" ht="12.75" customHeight="1" x14ac:dyDescent="0.2"/>
    <row r="14918" ht="12.75" customHeight="1" x14ac:dyDescent="0.2"/>
    <row r="14919" ht="12.75" customHeight="1" x14ac:dyDescent="0.2"/>
    <row r="14920" ht="12.75" customHeight="1" x14ac:dyDescent="0.2"/>
    <row r="14921" ht="12.75" customHeight="1" x14ac:dyDescent="0.2"/>
    <row r="14922" ht="12.75" customHeight="1" x14ac:dyDescent="0.2"/>
    <row r="14923" ht="12.75" customHeight="1" x14ac:dyDescent="0.2"/>
    <row r="14924" ht="12.75" customHeight="1" x14ac:dyDescent="0.2"/>
    <row r="14925" ht="12.75" customHeight="1" x14ac:dyDescent="0.2"/>
    <row r="14926" ht="12.75" customHeight="1" x14ac:dyDescent="0.2"/>
    <row r="14927" ht="12.75" customHeight="1" x14ac:dyDescent="0.2"/>
    <row r="14928" ht="12.75" customHeight="1" x14ac:dyDescent="0.2"/>
    <row r="14929" ht="12.75" customHeight="1" x14ac:dyDescent="0.2"/>
    <row r="14930" ht="12.75" customHeight="1" x14ac:dyDescent="0.2"/>
    <row r="14931" ht="12.75" customHeight="1" x14ac:dyDescent="0.2"/>
    <row r="14932" ht="12.75" customHeight="1" x14ac:dyDescent="0.2"/>
    <row r="14933" ht="12.75" customHeight="1" x14ac:dyDescent="0.2"/>
    <row r="14934" ht="12.75" customHeight="1" x14ac:dyDescent="0.2"/>
    <row r="14935" ht="12.75" customHeight="1" x14ac:dyDescent="0.2"/>
    <row r="14936" ht="12.75" customHeight="1" x14ac:dyDescent="0.2"/>
    <row r="14937" ht="12.75" customHeight="1" x14ac:dyDescent="0.2"/>
    <row r="14938" ht="12.75" customHeight="1" x14ac:dyDescent="0.2"/>
    <row r="14939" ht="12.75" customHeight="1" x14ac:dyDescent="0.2"/>
    <row r="14940" ht="12.75" customHeight="1" x14ac:dyDescent="0.2"/>
    <row r="14941" ht="12.75" customHeight="1" x14ac:dyDescent="0.2"/>
    <row r="14942" ht="12.75" customHeight="1" x14ac:dyDescent="0.2"/>
    <row r="14943" ht="12.75" customHeight="1" x14ac:dyDescent="0.2"/>
    <row r="14944" ht="12.75" customHeight="1" x14ac:dyDescent="0.2"/>
    <row r="14945" ht="12.75" customHeight="1" x14ac:dyDescent="0.2"/>
    <row r="14946" ht="12.75" customHeight="1" x14ac:dyDescent="0.2"/>
    <row r="14947" ht="12.75" customHeight="1" x14ac:dyDescent="0.2"/>
    <row r="14948" ht="12.75" customHeight="1" x14ac:dyDescent="0.2"/>
    <row r="14949" ht="12.75" customHeight="1" x14ac:dyDescent="0.2"/>
    <row r="14950" ht="12.75" customHeight="1" x14ac:dyDescent="0.2"/>
    <row r="14951" ht="12.75" customHeight="1" x14ac:dyDescent="0.2"/>
    <row r="14952" ht="12.75" customHeight="1" x14ac:dyDescent="0.2"/>
    <row r="14953" ht="12.75" customHeight="1" x14ac:dyDescent="0.2"/>
    <row r="14954" ht="12.75" customHeight="1" x14ac:dyDescent="0.2"/>
    <row r="14955" ht="12.75" customHeight="1" x14ac:dyDescent="0.2"/>
    <row r="14956" ht="12.75" customHeight="1" x14ac:dyDescent="0.2"/>
    <row r="14957" ht="12.75" customHeight="1" x14ac:dyDescent="0.2"/>
    <row r="14958" ht="12.75" customHeight="1" x14ac:dyDescent="0.2"/>
    <row r="14959" ht="12.75" customHeight="1" x14ac:dyDescent="0.2"/>
    <row r="14960" ht="12.75" customHeight="1" x14ac:dyDescent="0.2"/>
    <row r="14961" ht="12.75" customHeight="1" x14ac:dyDescent="0.2"/>
    <row r="14962" ht="12.75" customHeight="1" x14ac:dyDescent="0.2"/>
    <row r="14963" ht="12.75" customHeight="1" x14ac:dyDescent="0.2"/>
    <row r="14964" ht="12.75" customHeight="1" x14ac:dyDescent="0.2"/>
    <row r="14965" ht="12.75" customHeight="1" x14ac:dyDescent="0.2"/>
    <row r="14966" ht="12.75" customHeight="1" x14ac:dyDescent="0.2"/>
    <row r="14967" ht="12.75" customHeight="1" x14ac:dyDescent="0.2"/>
    <row r="14968" ht="12.75" customHeight="1" x14ac:dyDescent="0.2"/>
    <row r="14969" ht="12.75" customHeight="1" x14ac:dyDescent="0.2"/>
    <row r="14970" ht="12.75" customHeight="1" x14ac:dyDescent="0.2"/>
    <row r="14971" ht="12.75" customHeight="1" x14ac:dyDescent="0.2"/>
    <row r="14972" ht="12.75" customHeight="1" x14ac:dyDescent="0.2"/>
    <row r="14973" ht="12.75" customHeight="1" x14ac:dyDescent="0.2"/>
    <row r="14974" ht="12.75" customHeight="1" x14ac:dyDescent="0.2"/>
    <row r="14975" ht="12.75" customHeight="1" x14ac:dyDescent="0.2"/>
    <row r="14976" ht="12.75" customHeight="1" x14ac:dyDescent="0.2"/>
    <row r="14977" ht="12.75" customHeight="1" x14ac:dyDescent="0.2"/>
    <row r="14978" ht="12.75" customHeight="1" x14ac:dyDescent="0.2"/>
    <row r="14979" ht="12.75" customHeight="1" x14ac:dyDescent="0.2"/>
    <row r="14980" ht="12.75" customHeight="1" x14ac:dyDescent="0.2"/>
    <row r="14981" ht="12.75" customHeight="1" x14ac:dyDescent="0.2"/>
    <row r="14982" ht="12.75" customHeight="1" x14ac:dyDescent="0.2"/>
    <row r="14983" ht="12.75" customHeight="1" x14ac:dyDescent="0.2"/>
    <row r="14984" ht="12.75" customHeight="1" x14ac:dyDescent="0.2"/>
    <row r="14985" ht="12.75" customHeight="1" x14ac:dyDescent="0.2"/>
    <row r="14986" ht="12.75" customHeight="1" x14ac:dyDescent="0.2"/>
    <row r="14987" ht="12.75" customHeight="1" x14ac:dyDescent="0.2"/>
    <row r="14988" ht="12.75" customHeight="1" x14ac:dyDescent="0.2"/>
    <row r="14989" ht="12.75" customHeight="1" x14ac:dyDescent="0.2"/>
    <row r="14990" ht="12.75" customHeight="1" x14ac:dyDescent="0.2"/>
    <row r="14991" ht="12.75" customHeight="1" x14ac:dyDescent="0.2"/>
    <row r="14992" ht="12.75" customHeight="1" x14ac:dyDescent="0.2"/>
    <row r="14993" ht="12.75" customHeight="1" x14ac:dyDescent="0.2"/>
    <row r="14994" ht="12.75" customHeight="1" x14ac:dyDescent="0.2"/>
    <row r="14995" ht="12.75" customHeight="1" x14ac:dyDescent="0.2"/>
    <row r="14996" ht="12.75" customHeight="1" x14ac:dyDescent="0.2"/>
    <row r="14997" ht="12.75" customHeight="1" x14ac:dyDescent="0.2"/>
    <row r="14998" ht="12.75" customHeight="1" x14ac:dyDescent="0.2"/>
    <row r="14999" ht="12.75" customHeight="1" x14ac:dyDescent="0.2"/>
    <row r="15000" ht="12.75" customHeight="1" x14ac:dyDescent="0.2"/>
    <row r="15001" ht="12.75" customHeight="1" x14ac:dyDescent="0.2"/>
    <row r="15002" ht="12.75" customHeight="1" x14ac:dyDescent="0.2"/>
    <row r="15003" ht="12.75" customHeight="1" x14ac:dyDescent="0.2"/>
    <row r="15004" ht="12.75" customHeight="1" x14ac:dyDescent="0.2"/>
    <row r="15005" ht="12.75" customHeight="1" x14ac:dyDescent="0.2"/>
    <row r="15006" ht="12.75" customHeight="1" x14ac:dyDescent="0.2"/>
    <row r="15007" ht="12.75" customHeight="1" x14ac:dyDescent="0.2"/>
    <row r="15008" ht="12.75" customHeight="1" x14ac:dyDescent="0.2"/>
    <row r="15009" ht="12.75" customHeight="1" x14ac:dyDescent="0.2"/>
    <row r="15010" ht="12.75" customHeight="1" x14ac:dyDescent="0.2"/>
    <row r="15011" ht="12.75" customHeight="1" x14ac:dyDescent="0.2"/>
    <row r="15012" ht="12.75" customHeight="1" x14ac:dyDescent="0.2"/>
    <row r="15013" ht="12.75" customHeight="1" x14ac:dyDescent="0.2"/>
    <row r="15014" ht="12.75" customHeight="1" x14ac:dyDescent="0.2"/>
    <row r="15015" ht="12.75" customHeight="1" x14ac:dyDescent="0.2"/>
    <row r="15016" ht="12.75" customHeight="1" x14ac:dyDescent="0.2"/>
    <row r="15017" ht="12.75" customHeight="1" x14ac:dyDescent="0.2"/>
    <row r="15018" ht="12.75" customHeight="1" x14ac:dyDescent="0.2"/>
    <row r="15019" ht="12.75" customHeight="1" x14ac:dyDescent="0.2"/>
    <row r="15020" ht="12.75" customHeight="1" x14ac:dyDescent="0.2"/>
    <row r="15021" ht="12.75" customHeight="1" x14ac:dyDescent="0.2"/>
    <row r="15022" ht="12.75" customHeight="1" x14ac:dyDescent="0.2"/>
    <row r="15023" ht="12.75" customHeight="1" x14ac:dyDescent="0.2"/>
    <row r="15024" ht="12.75" customHeight="1" x14ac:dyDescent="0.2"/>
    <row r="15025" ht="12.75" customHeight="1" x14ac:dyDescent="0.2"/>
    <row r="15026" ht="12.75" customHeight="1" x14ac:dyDescent="0.2"/>
    <row r="15027" ht="12.75" customHeight="1" x14ac:dyDescent="0.2"/>
    <row r="15028" ht="12.75" customHeight="1" x14ac:dyDescent="0.2"/>
    <row r="15029" ht="12.75" customHeight="1" x14ac:dyDescent="0.2"/>
    <row r="15030" ht="12.75" customHeight="1" x14ac:dyDescent="0.2"/>
    <row r="15031" ht="12.75" customHeight="1" x14ac:dyDescent="0.2"/>
    <row r="15032" ht="12.75" customHeight="1" x14ac:dyDescent="0.2"/>
    <row r="15033" ht="12.75" customHeight="1" x14ac:dyDescent="0.2"/>
    <row r="15034" ht="12.75" customHeight="1" x14ac:dyDescent="0.2"/>
    <row r="15035" ht="12.75" customHeight="1" x14ac:dyDescent="0.2"/>
    <row r="15036" ht="12.75" customHeight="1" x14ac:dyDescent="0.2"/>
    <row r="15037" ht="12.75" customHeight="1" x14ac:dyDescent="0.2"/>
    <row r="15038" ht="12.75" customHeight="1" x14ac:dyDescent="0.2"/>
    <row r="15039" ht="12.75" customHeight="1" x14ac:dyDescent="0.2"/>
    <row r="15040" ht="12.75" customHeight="1" x14ac:dyDescent="0.2"/>
    <row r="15041" ht="12.75" customHeight="1" x14ac:dyDescent="0.2"/>
    <row r="15042" ht="12.75" customHeight="1" x14ac:dyDescent="0.2"/>
    <row r="15043" ht="12.75" customHeight="1" x14ac:dyDescent="0.2"/>
    <row r="15044" ht="12.75" customHeight="1" x14ac:dyDescent="0.2"/>
    <row r="15045" ht="12.75" customHeight="1" x14ac:dyDescent="0.2"/>
    <row r="15046" ht="12.75" customHeight="1" x14ac:dyDescent="0.2"/>
    <row r="15047" ht="12.75" customHeight="1" x14ac:dyDescent="0.2"/>
    <row r="15048" ht="12.75" customHeight="1" x14ac:dyDescent="0.2"/>
    <row r="15049" ht="12.75" customHeight="1" x14ac:dyDescent="0.2"/>
    <row r="15050" ht="12.75" customHeight="1" x14ac:dyDescent="0.2"/>
    <row r="15051" ht="12.75" customHeight="1" x14ac:dyDescent="0.2"/>
    <row r="15052" ht="12.75" customHeight="1" x14ac:dyDescent="0.2"/>
    <row r="15053" ht="12.75" customHeight="1" x14ac:dyDescent="0.2"/>
    <row r="15054" ht="12.75" customHeight="1" x14ac:dyDescent="0.2"/>
    <row r="15055" ht="12.75" customHeight="1" x14ac:dyDescent="0.2"/>
    <row r="15056" ht="12.75" customHeight="1" x14ac:dyDescent="0.2"/>
    <row r="15057" ht="12.75" customHeight="1" x14ac:dyDescent="0.2"/>
    <row r="15058" ht="12.75" customHeight="1" x14ac:dyDescent="0.2"/>
    <row r="15059" ht="12.75" customHeight="1" x14ac:dyDescent="0.2"/>
    <row r="15060" ht="12.75" customHeight="1" x14ac:dyDescent="0.2"/>
    <row r="15061" ht="12.75" customHeight="1" x14ac:dyDescent="0.2"/>
    <row r="15062" ht="12.75" customHeight="1" x14ac:dyDescent="0.2"/>
    <row r="15063" ht="12.75" customHeight="1" x14ac:dyDescent="0.2"/>
    <row r="15064" ht="12.75" customHeight="1" x14ac:dyDescent="0.2"/>
    <row r="15065" ht="12.75" customHeight="1" x14ac:dyDescent="0.2"/>
    <row r="15066" ht="12.75" customHeight="1" x14ac:dyDescent="0.2"/>
    <row r="15067" ht="12.75" customHeight="1" x14ac:dyDescent="0.2"/>
    <row r="15068" ht="12.75" customHeight="1" x14ac:dyDescent="0.2"/>
    <row r="15069" ht="12.75" customHeight="1" x14ac:dyDescent="0.2"/>
    <row r="15070" ht="12.75" customHeight="1" x14ac:dyDescent="0.2"/>
    <row r="15071" ht="12.75" customHeight="1" x14ac:dyDescent="0.2"/>
    <row r="15072" ht="12.75" customHeight="1" x14ac:dyDescent="0.2"/>
    <row r="15073" ht="12.75" customHeight="1" x14ac:dyDescent="0.2"/>
    <row r="15074" ht="12.75" customHeight="1" x14ac:dyDescent="0.2"/>
    <row r="15075" ht="12.75" customHeight="1" x14ac:dyDescent="0.2"/>
    <row r="15076" ht="12.75" customHeight="1" x14ac:dyDescent="0.2"/>
    <row r="15077" ht="12.75" customHeight="1" x14ac:dyDescent="0.2"/>
    <row r="15078" ht="12.75" customHeight="1" x14ac:dyDescent="0.2"/>
    <row r="15079" ht="12.75" customHeight="1" x14ac:dyDescent="0.2"/>
    <row r="15080" ht="12.75" customHeight="1" x14ac:dyDescent="0.2"/>
    <row r="15081" ht="12.75" customHeight="1" x14ac:dyDescent="0.2"/>
    <row r="15082" ht="12.75" customHeight="1" x14ac:dyDescent="0.2"/>
    <row r="15083" ht="12.75" customHeight="1" x14ac:dyDescent="0.2"/>
    <row r="15084" ht="12.75" customHeight="1" x14ac:dyDescent="0.2"/>
    <row r="15085" ht="12.75" customHeight="1" x14ac:dyDescent="0.2"/>
    <row r="15086" ht="12.75" customHeight="1" x14ac:dyDescent="0.2"/>
    <row r="15087" ht="12.75" customHeight="1" x14ac:dyDescent="0.2"/>
    <row r="15088" ht="12.75" customHeight="1" x14ac:dyDescent="0.2"/>
    <row r="15089" ht="12.75" customHeight="1" x14ac:dyDescent="0.2"/>
    <row r="15090" ht="12.75" customHeight="1" x14ac:dyDescent="0.2"/>
    <row r="15091" ht="12.75" customHeight="1" x14ac:dyDescent="0.2"/>
    <row r="15092" ht="12.75" customHeight="1" x14ac:dyDescent="0.2"/>
    <row r="15093" ht="12.75" customHeight="1" x14ac:dyDescent="0.2"/>
    <row r="15094" ht="12.75" customHeight="1" x14ac:dyDescent="0.2"/>
    <row r="15095" ht="12.75" customHeight="1" x14ac:dyDescent="0.2"/>
    <row r="15096" ht="12.75" customHeight="1" x14ac:dyDescent="0.2"/>
    <row r="15097" ht="12.75" customHeight="1" x14ac:dyDescent="0.2"/>
    <row r="15098" ht="12.75" customHeight="1" x14ac:dyDescent="0.2"/>
    <row r="15099" ht="12.75" customHeight="1" x14ac:dyDescent="0.2"/>
    <row r="15100" ht="12.75" customHeight="1" x14ac:dyDescent="0.2"/>
    <row r="15101" ht="12.75" customHeight="1" x14ac:dyDescent="0.2"/>
    <row r="15102" ht="12.75" customHeight="1" x14ac:dyDescent="0.2"/>
    <row r="15103" ht="12.75" customHeight="1" x14ac:dyDescent="0.2"/>
    <row r="15104" ht="12.75" customHeight="1" x14ac:dyDescent="0.2"/>
    <row r="15105" ht="12.75" customHeight="1" x14ac:dyDescent="0.2"/>
    <row r="15106" ht="12.75" customHeight="1" x14ac:dyDescent="0.2"/>
    <row r="15107" ht="12.75" customHeight="1" x14ac:dyDescent="0.2"/>
    <row r="15108" ht="12.75" customHeight="1" x14ac:dyDescent="0.2"/>
    <row r="15109" ht="12.75" customHeight="1" x14ac:dyDescent="0.2"/>
    <row r="15110" ht="12.75" customHeight="1" x14ac:dyDescent="0.2"/>
    <row r="15111" ht="12.75" customHeight="1" x14ac:dyDescent="0.2"/>
    <row r="15112" ht="12.75" customHeight="1" x14ac:dyDescent="0.2"/>
    <row r="15113" ht="12.75" customHeight="1" x14ac:dyDescent="0.2"/>
    <row r="15114" ht="12.75" customHeight="1" x14ac:dyDescent="0.2"/>
    <row r="15115" ht="12.75" customHeight="1" x14ac:dyDescent="0.2"/>
    <row r="15116" ht="12.75" customHeight="1" x14ac:dyDescent="0.2"/>
    <row r="15117" ht="12.75" customHeight="1" x14ac:dyDescent="0.2"/>
    <row r="15118" ht="12.75" customHeight="1" x14ac:dyDescent="0.2"/>
    <row r="15119" ht="12.75" customHeight="1" x14ac:dyDescent="0.2"/>
    <row r="15120" ht="12.75" customHeight="1" x14ac:dyDescent="0.2"/>
    <row r="15121" ht="12.75" customHeight="1" x14ac:dyDescent="0.2"/>
    <row r="15122" ht="12.75" customHeight="1" x14ac:dyDescent="0.2"/>
    <row r="15123" ht="12.75" customHeight="1" x14ac:dyDescent="0.2"/>
    <row r="15124" ht="12.75" customHeight="1" x14ac:dyDescent="0.2"/>
    <row r="15125" ht="12.75" customHeight="1" x14ac:dyDescent="0.2"/>
    <row r="15126" ht="12.75" customHeight="1" x14ac:dyDescent="0.2"/>
    <row r="15127" ht="12.75" customHeight="1" x14ac:dyDescent="0.2"/>
    <row r="15128" ht="12.75" customHeight="1" x14ac:dyDescent="0.2"/>
    <row r="15129" ht="12.75" customHeight="1" x14ac:dyDescent="0.2"/>
    <row r="15130" ht="12.75" customHeight="1" x14ac:dyDescent="0.2"/>
    <row r="15131" ht="12.75" customHeight="1" x14ac:dyDescent="0.2"/>
    <row r="15132" ht="12.75" customHeight="1" x14ac:dyDescent="0.2"/>
    <row r="15133" ht="12.75" customHeight="1" x14ac:dyDescent="0.2"/>
    <row r="15134" ht="12.75" customHeight="1" x14ac:dyDescent="0.2"/>
    <row r="15135" ht="12.75" customHeight="1" x14ac:dyDescent="0.2"/>
    <row r="15136" ht="12.75" customHeight="1" x14ac:dyDescent="0.2"/>
    <row r="15137" ht="12.75" customHeight="1" x14ac:dyDescent="0.2"/>
    <row r="15138" ht="12.75" customHeight="1" x14ac:dyDescent="0.2"/>
    <row r="15139" ht="12.75" customHeight="1" x14ac:dyDescent="0.2"/>
    <row r="15140" ht="12.75" customHeight="1" x14ac:dyDescent="0.2"/>
    <row r="15141" ht="12.75" customHeight="1" x14ac:dyDescent="0.2"/>
    <row r="15142" ht="12.75" customHeight="1" x14ac:dyDescent="0.2"/>
    <row r="15143" ht="12.75" customHeight="1" x14ac:dyDescent="0.2"/>
    <row r="15144" ht="12.75" customHeight="1" x14ac:dyDescent="0.2"/>
    <row r="15145" ht="12.75" customHeight="1" x14ac:dyDescent="0.2"/>
    <row r="15146" ht="12.75" customHeight="1" x14ac:dyDescent="0.2"/>
    <row r="15147" ht="12.75" customHeight="1" x14ac:dyDescent="0.2"/>
    <row r="15148" ht="12.75" customHeight="1" x14ac:dyDescent="0.2"/>
    <row r="15149" ht="12.75" customHeight="1" x14ac:dyDescent="0.2"/>
    <row r="15150" ht="12.75" customHeight="1" x14ac:dyDescent="0.2"/>
    <row r="15151" ht="12.75" customHeight="1" x14ac:dyDescent="0.2"/>
    <row r="15152" ht="12.75" customHeight="1" x14ac:dyDescent="0.2"/>
    <row r="15153" ht="12.75" customHeight="1" x14ac:dyDescent="0.2"/>
    <row r="15154" ht="12.75" customHeight="1" x14ac:dyDescent="0.2"/>
    <row r="15155" ht="12.75" customHeight="1" x14ac:dyDescent="0.2"/>
    <row r="15156" ht="12.75" customHeight="1" x14ac:dyDescent="0.2"/>
    <row r="15157" ht="12.75" customHeight="1" x14ac:dyDescent="0.2"/>
    <row r="15158" ht="12.75" customHeight="1" x14ac:dyDescent="0.2"/>
    <row r="15159" ht="12.75" customHeight="1" x14ac:dyDescent="0.2"/>
    <row r="15160" ht="12.75" customHeight="1" x14ac:dyDescent="0.2"/>
    <row r="15161" ht="12.75" customHeight="1" x14ac:dyDescent="0.2"/>
    <row r="15162" ht="12.75" customHeight="1" x14ac:dyDescent="0.2"/>
    <row r="15163" ht="12.75" customHeight="1" x14ac:dyDescent="0.2"/>
    <row r="15164" ht="12.75" customHeight="1" x14ac:dyDescent="0.2"/>
    <row r="15165" ht="12.75" customHeight="1" x14ac:dyDescent="0.2"/>
    <row r="15166" ht="12.75" customHeight="1" x14ac:dyDescent="0.2"/>
    <row r="15167" ht="12.75" customHeight="1" x14ac:dyDescent="0.2"/>
    <row r="15168" ht="12.75" customHeight="1" x14ac:dyDescent="0.2"/>
    <row r="15169" ht="12.75" customHeight="1" x14ac:dyDescent="0.2"/>
    <row r="15170" ht="12.75" customHeight="1" x14ac:dyDescent="0.2"/>
    <row r="15171" ht="12.75" customHeight="1" x14ac:dyDescent="0.2"/>
    <row r="15172" ht="12.75" customHeight="1" x14ac:dyDescent="0.2"/>
    <row r="15173" ht="12.75" customHeight="1" x14ac:dyDescent="0.2"/>
    <row r="15174" ht="12.75" customHeight="1" x14ac:dyDescent="0.2"/>
    <row r="15175" ht="12.75" customHeight="1" x14ac:dyDescent="0.2"/>
    <row r="15176" ht="12.75" customHeight="1" x14ac:dyDescent="0.2"/>
    <row r="15177" ht="12.75" customHeight="1" x14ac:dyDescent="0.2"/>
    <row r="15178" ht="12.75" customHeight="1" x14ac:dyDescent="0.2"/>
    <row r="15179" ht="12.75" customHeight="1" x14ac:dyDescent="0.2"/>
    <row r="15180" ht="12.75" customHeight="1" x14ac:dyDescent="0.2"/>
    <row r="15181" ht="12.75" customHeight="1" x14ac:dyDescent="0.2"/>
    <row r="15182" ht="12.75" customHeight="1" x14ac:dyDescent="0.2"/>
    <row r="15183" ht="12.75" customHeight="1" x14ac:dyDescent="0.2"/>
    <row r="15184" ht="12.75" customHeight="1" x14ac:dyDescent="0.2"/>
    <row r="15185" ht="12.75" customHeight="1" x14ac:dyDescent="0.2"/>
    <row r="15186" ht="12.75" customHeight="1" x14ac:dyDescent="0.2"/>
    <row r="15187" ht="12.75" customHeight="1" x14ac:dyDescent="0.2"/>
    <row r="15188" ht="12.75" customHeight="1" x14ac:dyDescent="0.2"/>
    <row r="15189" ht="12.75" customHeight="1" x14ac:dyDescent="0.2"/>
    <row r="15190" ht="12.75" customHeight="1" x14ac:dyDescent="0.2"/>
    <row r="15191" ht="12.75" customHeight="1" x14ac:dyDescent="0.2"/>
    <row r="15192" ht="12.75" customHeight="1" x14ac:dyDescent="0.2"/>
    <row r="15193" ht="12.75" customHeight="1" x14ac:dyDescent="0.2"/>
    <row r="15194" ht="12.75" customHeight="1" x14ac:dyDescent="0.2"/>
    <row r="15195" ht="12.75" customHeight="1" x14ac:dyDescent="0.2"/>
    <row r="15196" ht="12.75" customHeight="1" x14ac:dyDescent="0.2"/>
    <row r="15197" ht="12.75" customHeight="1" x14ac:dyDescent="0.2"/>
    <row r="15198" ht="12.75" customHeight="1" x14ac:dyDescent="0.2"/>
    <row r="15199" ht="12.75" customHeight="1" x14ac:dyDescent="0.2"/>
    <row r="15200" ht="12.75" customHeight="1" x14ac:dyDescent="0.2"/>
    <row r="15201" ht="12.75" customHeight="1" x14ac:dyDescent="0.2"/>
    <row r="15202" ht="12.75" customHeight="1" x14ac:dyDescent="0.2"/>
    <row r="15203" ht="12.75" customHeight="1" x14ac:dyDescent="0.2"/>
    <row r="15204" ht="12.75" customHeight="1" x14ac:dyDescent="0.2"/>
    <row r="15205" ht="12.75" customHeight="1" x14ac:dyDescent="0.2"/>
    <row r="15206" ht="12.75" customHeight="1" x14ac:dyDescent="0.2"/>
    <row r="15207" ht="12.75" customHeight="1" x14ac:dyDescent="0.2"/>
    <row r="15208" ht="12.75" customHeight="1" x14ac:dyDescent="0.2"/>
    <row r="15209" ht="12.75" customHeight="1" x14ac:dyDescent="0.2"/>
    <row r="15210" ht="12.75" customHeight="1" x14ac:dyDescent="0.2"/>
    <row r="15211" ht="12.75" customHeight="1" x14ac:dyDescent="0.2"/>
    <row r="15212" ht="12.75" customHeight="1" x14ac:dyDescent="0.2"/>
    <row r="15213" ht="12.75" customHeight="1" x14ac:dyDescent="0.2"/>
    <row r="15214" ht="12.75" customHeight="1" x14ac:dyDescent="0.2"/>
    <row r="15215" ht="12.75" customHeight="1" x14ac:dyDescent="0.2"/>
    <row r="15216" ht="12.75" customHeight="1" x14ac:dyDescent="0.2"/>
    <row r="15217" ht="12.75" customHeight="1" x14ac:dyDescent="0.2"/>
    <row r="15218" ht="12.75" customHeight="1" x14ac:dyDescent="0.2"/>
    <row r="15219" ht="12.75" customHeight="1" x14ac:dyDescent="0.2"/>
    <row r="15220" ht="12.75" customHeight="1" x14ac:dyDescent="0.2"/>
    <row r="15221" ht="12.75" customHeight="1" x14ac:dyDescent="0.2"/>
    <row r="15222" ht="12.75" customHeight="1" x14ac:dyDescent="0.2"/>
    <row r="15223" ht="12.75" customHeight="1" x14ac:dyDescent="0.2"/>
    <row r="15224" ht="12.75" customHeight="1" x14ac:dyDescent="0.2"/>
    <row r="15225" ht="12.75" customHeight="1" x14ac:dyDescent="0.2"/>
    <row r="15226" ht="12.75" customHeight="1" x14ac:dyDescent="0.2"/>
    <row r="15227" ht="12.75" customHeight="1" x14ac:dyDescent="0.2"/>
    <row r="15228" ht="12.75" customHeight="1" x14ac:dyDescent="0.2"/>
    <row r="15229" ht="12.75" customHeight="1" x14ac:dyDescent="0.2"/>
    <row r="15230" ht="12.75" customHeight="1" x14ac:dyDescent="0.2"/>
    <row r="15231" ht="12.75" customHeight="1" x14ac:dyDescent="0.2"/>
    <row r="15232" ht="12.75" customHeight="1" x14ac:dyDescent="0.2"/>
    <row r="15233" ht="12.75" customHeight="1" x14ac:dyDescent="0.2"/>
    <row r="15234" ht="12.75" customHeight="1" x14ac:dyDescent="0.2"/>
    <row r="15235" ht="12.75" customHeight="1" x14ac:dyDescent="0.2"/>
    <row r="15236" ht="12.75" customHeight="1" x14ac:dyDescent="0.2"/>
    <row r="15237" ht="12.75" customHeight="1" x14ac:dyDescent="0.2"/>
    <row r="15238" ht="12.75" customHeight="1" x14ac:dyDescent="0.2"/>
    <row r="15239" ht="12.75" customHeight="1" x14ac:dyDescent="0.2"/>
    <row r="15240" ht="12.75" customHeight="1" x14ac:dyDescent="0.2"/>
    <row r="15241" ht="12.75" customHeight="1" x14ac:dyDescent="0.2"/>
    <row r="15242" ht="12.75" customHeight="1" x14ac:dyDescent="0.2"/>
    <row r="15243" ht="12.75" customHeight="1" x14ac:dyDescent="0.2"/>
    <row r="15244" ht="12.75" customHeight="1" x14ac:dyDescent="0.2"/>
    <row r="15245" ht="12.75" customHeight="1" x14ac:dyDescent="0.2"/>
    <row r="15246" ht="12.75" customHeight="1" x14ac:dyDescent="0.2"/>
    <row r="15247" ht="12.75" customHeight="1" x14ac:dyDescent="0.2"/>
    <row r="15248" ht="12.75" customHeight="1" x14ac:dyDescent="0.2"/>
    <row r="15249" ht="12.75" customHeight="1" x14ac:dyDescent="0.2"/>
    <row r="15250" ht="12.75" customHeight="1" x14ac:dyDescent="0.2"/>
    <row r="15251" ht="12.75" customHeight="1" x14ac:dyDescent="0.2"/>
    <row r="15252" ht="12.75" customHeight="1" x14ac:dyDescent="0.2"/>
    <row r="15253" ht="12.75" customHeight="1" x14ac:dyDescent="0.2"/>
    <row r="15254" ht="12.75" customHeight="1" x14ac:dyDescent="0.2"/>
    <row r="15255" ht="12.75" customHeight="1" x14ac:dyDescent="0.2"/>
    <row r="15256" ht="12.75" customHeight="1" x14ac:dyDescent="0.2"/>
    <row r="15257" ht="12.75" customHeight="1" x14ac:dyDescent="0.2"/>
    <row r="15258" ht="12.75" customHeight="1" x14ac:dyDescent="0.2"/>
    <row r="15259" ht="12.75" customHeight="1" x14ac:dyDescent="0.2"/>
    <row r="15260" ht="12.75" customHeight="1" x14ac:dyDescent="0.2"/>
    <row r="15261" ht="12.75" customHeight="1" x14ac:dyDescent="0.2"/>
    <row r="15262" ht="12.75" customHeight="1" x14ac:dyDescent="0.2"/>
    <row r="15263" ht="12.75" customHeight="1" x14ac:dyDescent="0.2"/>
    <row r="15264" ht="12.75" customHeight="1" x14ac:dyDescent="0.2"/>
    <row r="15265" ht="12.75" customHeight="1" x14ac:dyDescent="0.2"/>
    <row r="15266" ht="12.75" customHeight="1" x14ac:dyDescent="0.2"/>
    <row r="15267" ht="12.75" customHeight="1" x14ac:dyDescent="0.2"/>
    <row r="15268" ht="12.75" customHeight="1" x14ac:dyDescent="0.2"/>
    <row r="15269" ht="12.75" customHeight="1" x14ac:dyDescent="0.2"/>
    <row r="15270" ht="12.75" customHeight="1" x14ac:dyDescent="0.2"/>
    <row r="15271" ht="12.75" customHeight="1" x14ac:dyDescent="0.2"/>
    <row r="15272" ht="12.75" customHeight="1" x14ac:dyDescent="0.2"/>
    <row r="15273" ht="12.75" customHeight="1" x14ac:dyDescent="0.2"/>
    <row r="15274" ht="12.75" customHeight="1" x14ac:dyDescent="0.2"/>
    <row r="15275" ht="12.75" customHeight="1" x14ac:dyDescent="0.2"/>
    <row r="15276" ht="12.75" customHeight="1" x14ac:dyDescent="0.2"/>
    <row r="15277" ht="12.75" customHeight="1" x14ac:dyDescent="0.2"/>
    <row r="15278" ht="12.75" customHeight="1" x14ac:dyDescent="0.2"/>
    <row r="15279" ht="12.75" customHeight="1" x14ac:dyDescent="0.2"/>
    <row r="15280" ht="12.75" customHeight="1" x14ac:dyDescent="0.2"/>
    <row r="15281" ht="12.75" customHeight="1" x14ac:dyDescent="0.2"/>
    <row r="15282" ht="12.75" customHeight="1" x14ac:dyDescent="0.2"/>
    <row r="15283" ht="12.75" customHeight="1" x14ac:dyDescent="0.2"/>
    <row r="15284" ht="12.75" customHeight="1" x14ac:dyDescent="0.2"/>
    <row r="15285" ht="12.75" customHeight="1" x14ac:dyDescent="0.2"/>
    <row r="15286" ht="12.75" customHeight="1" x14ac:dyDescent="0.2"/>
    <row r="15287" ht="12.75" customHeight="1" x14ac:dyDescent="0.2"/>
    <row r="15288" ht="12.75" customHeight="1" x14ac:dyDescent="0.2"/>
    <row r="15289" ht="12.75" customHeight="1" x14ac:dyDescent="0.2"/>
    <row r="15290" ht="12.75" customHeight="1" x14ac:dyDescent="0.2"/>
    <row r="15291" ht="12.75" customHeight="1" x14ac:dyDescent="0.2"/>
    <row r="15292" ht="12.75" customHeight="1" x14ac:dyDescent="0.2"/>
    <row r="15293" ht="12.75" customHeight="1" x14ac:dyDescent="0.2"/>
    <row r="15294" ht="12.75" customHeight="1" x14ac:dyDescent="0.2"/>
    <row r="15295" ht="12.75" customHeight="1" x14ac:dyDescent="0.2"/>
    <row r="15296" ht="12.75" customHeight="1" x14ac:dyDescent="0.2"/>
    <row r="15297" ht="12.75" customHeight="1" x14ac:dyDescent="0.2"/>
    <row r="15298" ht="12.75" customHeight="1" x14ac:dyDescent="0.2"/>
    <row r="15299" ht="12.75" customHeight="1" x14ac:dyDescent="0.2"/>
    <row r="15300" ht="12.75" customHeight="1" x14ac:dyDescent="0.2"/>
    <row r="15301" ht="12.75" customHeight="1" x14ac:dyDescent="0.2"/>
    <row r="15302" ht="12.75" customHeight="1" x14ac:dyDescent="0.2"/>
    <row r="15303" ht="12.75" customHeight="1" x14ac:dyDescent="0.2"/>
    <row r="15304" ht="12.75" customHeight="1" x14ac:dyDescent="0.2"/>
    <row r="15305" ht="12.75" customHeight="1" x14ac:dyDescent="0.2"/>
    <row r="15306" ht="12.75" customHeight="1" x14ac:dyDescent="0.2"/>
    <row r="15307" ht="12.75" customHeight="1" x14ac:dyDescent="0.2"/>
    <row r="15308" ht="12.75" customHeight="1" x14ac:dyDescent="0.2"/>
    <row r="15309" ht="12.75" customHeight="1" x14ac:dyDescent="0.2"/>
    <row r="15310" ht="12.75" customHeight="1" x14ac:dyDescent="0.2"/>
    <row r="15311" ht="12.75" customHeight="1" x14ac:dyDescent="0.2"/>
    <row r="15312" ht="12.75" customHeight="1" x14ac:dyDescent="0.2"/>
    <row r="15313" ht="12.75" customHeight="1" x14ac:dyDescent="0.2"/>
    <row r="15314" ht="12.75" customHeight="1" x14ac:dyDescent="0.2"/>
    <row r="15315" ht="12.75" customHeight="1" x14ac:dyDescent="0.2"/>
    <row r="15316" ht="12.75" customHeight="1" x14ac:dyDescent="0.2"/>
    <row r="15317" ht="12.75" customHeight="1" x14ac:dyDescent="0.2"/>
    <row r="15318" ht="12.75" customHeight="1" x14ac:dyDescent="0.2"/>
    <row r="15319" ht="12.75" customHeight="1" x14ac:dyDescent="0.2"/>
    <row r="15320" ht="12.75" customHeight="1" x14ac:dyDescent="0.2"/>
    <row r="15321" ht="12.75" customHeight="1" x14ac:dyDescent="0.2"/>
    <row r="15322" ht="12.75" customHeight="1" x14ac:dyDescent="0.2"/>
    <row r="15323" ht="12.75" customHeight="1" x14ac:dyDescent="0.2"/>
    <row r="15324" ht="12.75" customHeight="1" x14ac:dyDescent="0.2"/>
    <row r="15325" ht="12.75" customHeight="1" x14ac:dyDescent="0.2"/>
    <row r="15326" ht="12.75" customHeight="1" x14ac:dyDescent="0.2"/>
    <row r="15327" ht="12.75" customHeight="1" x14ac:dyDescent="0.2"/>
    <row r="15328" ht="12.75" customHeight="1" x14ac:dyDescent="0.2"/>
    <row r="15329" ht="12.75" customHeight="1" x14ac:dyDescent="0.2"/>
    <row r="15330" ht="12.75" customHeight="1" x14ac:dyDescent="0.2"/>
    <row r="15331" ht="12.75" customHeight="1" x14ac:dyDescent="0.2"/>
    <row r="15332" ht="12.75" customHeight="1" x14ac:dyDescent="0.2"/>
    <row r="15333" ht="12.75" customHeight="1" x14ac:dyDescent="0.2"/>
    <row r="15334" ht="12.75" customHeight="1" x14ac:dyDescent="0.2"/>
    <row r="15335" ht="12.75" customHeight="1" x14ac:dyDescent="0.2"/>
    <row r="15336" ht="12.75" customHeight="1" x14ac:dyDescent="0.2"/>
    <row r="15337" ht="12.75" customHeight="1" x14ac:dyDescent="0.2"/>
    <row r="15338" ht="12.75" customHeight="1" x14ac:dyDescent="0.2"/>
    <row r="15339" ht="12.75" customHeight="1" x14ac:dyDescent="0.2"/>
    <row r="15340" ht="12.75" customHeight="1" x14ac:dyDescent="0.2"/>
    <row r="15341" ht="12.75" customHeight="1" x14ac:dyDescent="0.2"/>
    <row r="15342" ht="12.75" customHeight="1" x14ac:dyDescent="0.2"/>
    <row r="15343" ht="12.75" customHeight="1" x14ac:dyDescent="0.2"/>
    <row r="15344" ht="12.75" customHeight="1" x14ac:dyDescent="0.2"/>
    <row r="15345" ht="12.75" customHeight="1" x14ac:dyDescent="0.2"/>
    <row r="15346" ht="12.75" customHeight="1" x14ac:dyDescent="0.2"/>
    <row r="15347" ht="12.75" customHeight="1" x14ac:dyDescent="0.2"/>
    <row r="15348" ht="12.75" customHeight="1" x14ac:dyDescent="0.2"/>
    <row r="15349" ht="12.75" customHeight="1" x14ac:dyDescent="0.2"/>
    <row r="15350" ht="12.75" customHeight="1" x14ac:dyDescent="0.2"/>
    <row r="15351" ht="12.75" customHeight="1" x14ac:dyDescent="0.2"/>
    <row r="15352" ht="12.75" customHeight="1" x14ac:dyDescent="0.2"/>
    <row r="15353" ht="12.75" customHeight="1" x14ac:dyDescent="0.2"/>
    <row r="15354" ht="12.75" customHeight="1" x14ac:dyDescent="0.2"/>
    <row r="15355" ht="12.75" customHeight="1" x14ac:dyDescent="0.2"/>
    <row r="15356" ht="12.75" customHeight="1" x14ac:dyDescent="0.2"/>
    <row r="15357" ht="12.75" customHeight="1" x14ac:dyDescent="0.2"/>
    <row r="15358" ht="12.75" customHeight="1" x14ac:dyDescent="0.2"/>
    <row r="15359" ht="12.75" customHeight="1" x14ac:dyDescent="0.2"/>
    <row r="15360" ht="12.75" customHeight="1" x14ac:dyDescent="0.2"/>
    <row r="15361" ht="12.75" customHeight="1" x14ac:dyDescent="0.2"/>
    <row r="15362" ht="12.75" customHeight="1" x14ac:dyDescent="0.2"/>
    <row r="15363" ht="12.75" customHeight="1" x14ac:dyDescent="0.2"/>
    <row r="15364" ht="12.75" customHeight="1" x14ac:dyDescent="0.2"/>
    <row r="15365" ht="12.75" customHeight="1" x14ac:dyDescent="0.2"/>
    <row r="15366" ht="12.75" customHeight="1" x14ac:dyDescent="0.2"/>
    <row r="15367" ht="12.75" customHeight="1" x14ac:dyDescent="0.2"/>
    <row r="15368" ht="12.75" customHeight="1" x14ac:dyDescent="0.2"/>
    <row r="15369" ht="12.75" customHeight="1" x14ac:dyDescent="0.2"/>
    <row r="15370" ht="12.75" customHeight="1" x14ac:dyDescent="0.2"/>
    <row r="15371" ht="12.75" customHeight="1" x14ac:dyDescent="0.2"/>
    <row r="15372" ht="12.75" customHeight="1" x14ac:dyDescent="0.2"/>
    <row r="15373" ht="12.75" customHeight="1" x14ac:dyDescent="0.2"/>
    <row r="15374" ht="12.75" customHeight="1" x14ac:dyDescent="0.2"/>
    <row r="15375" ht="12.75" customHeight="1" x14ac:dyDescent="0.2"/>
    <row r="15376" ht="12.75" customHeight="1" x14ac:dyDescent="0.2"/>
    <row r="15377" ht="12.75" customHeight="1" x14ac:dyDescent="0.2"/>
    <row r="15378" ht="12.75" customHeight="1" x14ac:dyDescent="0.2"/>
    <row r="15379" ht="12.75" customHeight="1" x14ac:dyDescent="0.2"/>
    <row r="15380" ht="12.75" customHeight="1" x14ac:dyDescent="0.2"/>
    <row r="15381" ht="12.75" customHeight="1" x14ac:dyDescent="0.2"/>
    <row r="15382" ht="12.75" customHeight="1" x14ac:dyDescent="0.2"/>
    <row r="15383" ht="12.75" customHeight="1" x14ac:dyDescent="0.2"/>
    <row r="15384" ht="12.75" customHeight="1" x14ac:dyDescent="0.2"/>
    <row r="15385" ht="12.75" customHeight="1" x14ac:dyDescent="0.2"/>
    <row r="15386" ht="12.75" customHeight="1" x14ac:dyDescent="0.2"/>
    <row r="15387" ht="12.75" customHeight="1" x14ac:dyDescent="0.2"/>
    <row r="15388" ht="12.75" customHeight="1" x14ac:dyDescent="0.2"/>
    <row r="15389" ht="12.75" customHeight="1" x14ac:dyDescent="0.2"/>
    <row r="15390" ht="12.75" customHeight="1" x14ac:dyDescent="0.2"/>
    <row r="15391" ht="12.75" customHeight="1" x14ac:dyDescent="0.2"/>
    <row r="15392" ht="12.75" customHeight="1" x14ac:dyDescent="0.2"/>
    <row r="15393" ht="12.75" customHeight="1" x14ac:dyDescent="0.2"/>
    <row r="15394" ht="12.75" customHeight="1" x14ac:dyDescent="0.2"/>
    <row r="15395" ht="12.75" customHeight="1" x14ac:dyDescent="0.2"/>
    <row r="15396" ht="12.75" customHeight="1" x14ac:dyDescent="0.2"/>
    <row r="15397" ht="12.75" customHeight="1" x14ac:dyDescent="0.2"/>
    <row r="15398" ht="12.75" customHeight="1" x14ac:dyDescent="0.2"/>
    <row r="15399" ht="12.75" customHeight="1" x14ac:dyDescent="0.2"/>
    <row r="15400" ht="12.75" customHeight="1" x14ac:dyDescent="0.2"/>
    <row r="15401" ht="12.75" customHeight="1" x14ac:dyDescent="0.2"/>
    <row r="15402" ht="12.75" customHeight="1" x14ac:dyDescent="0.2"/>
    <row r="15403" ht="12.75" customHeight="1" x14ac:dyDescent="0.2"/>
    <row r="15404" ht="12.75" customHeight="1" x14ac:dyDescent="0.2"/>
    <row r="15405" ht="12.75" customHeight="1" x14ac:dyDescent="0.2"/>
    <row r="15406" ht="12.75" customHeight="1" x14ac:dyDescent="0.2"/>
    <row r="15407" ht="12.75" customHeight="1" x14ac:dyDescent="0.2"/>
    <row r="15408" ht="12.75" customHeight="1" x14ac:dyDescent="0.2"/>
    <row r="15409" ht="12.75" customHeight="1" x14ac:dyDescent="0.2"/>
    <row r="15410" ht="12.75" customHeight="1" x14ac:dyDescent="0.2"/>
    <row r="15411" ht="12.75" customHeight="1" x14ac:dyDescent="0.2"/>
    <row r="15412" ht="12.75" customHeight="1" x14ac:dyDescent="0.2"/>
    <row r="15413" ht="12.75" customHeight="1" x14ac:dyDescent="0.2"/>
    <row r="15414" ht="12.75" customHeight="1" x14ac:dyDescent="0.2"/>
    <row r="15415" ht="12.75" customHeight="1" x14ac:dyDescent="0.2"/>
    <row r="15416" ht="12.75" customHeight="1" x14ac:dyDescent="0.2"/>
    <row r="15417" ht="12.75" customHeight="1" x14ac:dyDescent="0.2"/>
    <row r="15418" ht="12.75" customHeight="1" x14ac:dyDescent="0.2"/>
    <row r="15419" ht="12.75" customHeight="1" x14ac:dyDescent="0.2"/>
    <row r="15420" ht="12.75" customHeight="1" x14ac:dyDescent="0.2"/>
    <row r="15421" ht="12.75" customHeight="1" x14ac:dyDescent="0.2"/>
    <row r="15422" ht="12.75" customHeight="1" x14ac:dyDescent="0.2"/>
    <row r="15423" ht="12.75" customHeight="1" x14ac:dyDescent="0.2"/>
    <row r="15424" ht="12.75" customHeight="1" x14ac:dyDescent="0.2"/>
    <row r="15425" ht="12.75" customHeight="1" x14ac:dyDescent="0.2"/>
    <row r="15426" ht="12.75" customHeight="1" x14ac:dyDescent="0.2"/>
    <row r="15427" ht="12.75" customHeight="1" x14ac:dyDescent="0.2"/>
    <row r="15428" ht="12.75" customHeight="1" x14ac:dyDescent="0.2"/>
    <row r="15429" ht="12.75" customHeight="1" x14ac:dyDescent="0.2"/>
    <row r="15430" ht="12.75" customHeight="1" x14ac:dyDescent="0.2"/>
    <row r="15431" ht="12.75" customHeight="1" x14ac:dyDescent="0.2"/>
    <row r="15432" ht="12.75" customHeight="1" x14ac:dyDescent="0.2"/>
    <row r="15433" ht="12.75" customHeight="1" x14ac:dyDescent="0.2"/>
    <row r="15434" ht="12.75" customHeight="1" x14ac:dyDescent="0.2"/>
    <row r="15435" ht="12.75" customHeight="1" x14ac:dyDescent="0.2"/>
    <row r="15436" ht="12.75" customHeight="1" x14ac:dyDescent="0.2"/>
    <row r="15437" ht="12.75" customHeight="1" x14ac:dyDescent="0.2"/>
    <row r="15438" ht="12.75" customHeight="1" x14ac:dyDescent="0.2"/>
    <row r="15439" ht="12.75" customHeight="1" x14ac:dyDescent="0.2"/>
    <row r="15440" ht="12.75" customHeight="1" x14ac:dyDescent="0.2"/>
    <row r="15441" ht="12.75" customHeight="1" x14ac:dyDescent="0.2"/>
    <row r="15442" ht="12.75" customHeight="1" x14ac:dyDescent="0.2"/>
    <row r="15443" ht="12.75" customHeight="1" x14ac:dyDescent="0.2"/>
    <row r="15444" ht="12.75" customHeight="1" x14ac:dyDescent="0.2"/>
    <row r="15445" ht="12.75" customHeight="1" x14ac:dyDescent="0.2"/>
    <row r="15446" ht="12.75" customHeight="1" x14ac:dyDescent="0.2"/>
    <row r="15447" ht="12.75" customHeight="1" x14ac:dyDescent="0.2"/>
    <row r="15448" ht="12.75" customHeight="1" x14ac:dyDescent="0.2"/>
    <row r="15449" ht="12.75" customHeight="1" x14ac:dyDescent="0.2"/>
    <row r="15450" ht="12.75" customHeight="1" x14ac:dyDescent="0.2"/>
    <row r="15451" ht="12.75" customHeight="1" x14ac:dyDescent="0.2"/>
    <row r="15452" ht="12.75" customHeight="1" x14ac:dyDescent="0.2"/>
    <row r="15453" ht="12.75" customHeight="1" x14ac:dyDescent="0.2"/>
    <row r="15454" ht="12.75" customHeight="1" x14ac:dyDescent="0.2"/>
    <row r="15455" ht="12.75" customHeight="1" x14ac:dyDescent="0.2"/>
    <row r="15456" ht="12.75" customHeight="1" x14ac:dyDescent="0.2"/>
    <row r="15457" ht="12.75" customHeight="1" x14ac:dyDescent="0.2"/>
    <row r="15458" ht="12.75" customHeight="1" x14ac:dyDescent="0.2"/>
    <row r="15459" ht="12.75" customHeight="1" x14ac:dyDescent="0.2"/>
    <row r="15460" ht="12.75" customHeight="1" x14ac:dyDescent="0.2"/>
    <row r="15461" ht="12.75" customHeight="1" x14ac:dyDescent="0.2"/>
    <row r="15462" ht="12.75" customHeight="1" x14ac:dyDescent="0.2"/>
    <row r="15463" ht="12.75" customHeight="1" x14ac:dyDescent="0.2"/>
    <row r="15464" ht="12.75" customHeight="1" x14ac:dyDescent="0.2"/>
    <row r="15465" ht="12.75" customHeight="1" x14ac:dyDescent="0.2"/>
    <row r="15466" ht="12.75" customHeight="1" x14ac:dyDescent="0.2"/>
    <row r="15467" ht="12.75" customHeight="1" x14ac:dyDescent="0.2"/>
    <row r="15468" ht="12.75" customHeight="1" x14ac:dyDescent="0.2"/>
    <row r="15469" ht="12.75" customHeight="1" x14ac:dyDescent="0.2"/>
    <row r="15470" ht="12.75" customHeight="1" x14ac:dyDescent="0.2"/>
    <row r="15471" ht="12.75" customHeight="1" x14ac:dyDescent="0.2"/>
    <row r="15472" ht="12.75" customHeight="1" x14ac:dyDescent="0.2"/>
    <row r="15473" ht="12.75" customHeight="1" x14ac:dyDescent="0.2"/>
    <row r="15474" ht="12.75" customHeight="1" x14ac:dyDescent="0.2"/>
    <row r="15475" ht="12.75" customHeight="1" x14ac:dyDescent="0.2"/>
    <row r="15476" ht="12.75" customHeight="1" x14ac:dyDescent="0.2"/>
    <row r="15477" ht="12.75" customHeight="1" x14ac:dyDescent="0.2"/>
    <row r="15478" ht="12.75" customHeight="1" x14ac:dyDescent="0.2"/>
    <row r="15479" ht="12.75" customHeight="1" x14ac:dyDescent="0.2"/>
    <row r="15480" ht="12.75" customHeight="1" x14ac:dyDescent="0.2"/>
    <row r="15481" ht="12.75" customHeight="1" x14ac:dyDescent="0.2"/>
    <row r="15482" ht="12.75" customHeight="1" x14ac:dyDescent="0.2"/>
    <row r="15483" ht="12.75" customHeight="1" x14ac:dyDescent="0.2"/>
    <row r="15484" ht="12.75" customHeight="1" x14ac:dyDescent="0.2"/>
    <row r="15485" ht="12.75" customHeight="1" x14ac:dyDescent="0.2"/>
    <row r="15486" ht="12.75" customHeight="1" x14ac:dyDescent="0.2"/>
    <row r="15487" ht="12.75" customHeight="1" x14ac:dyDescent="0.2"/>
    <row r="15488" ht="12.75" customHeight="1" x14ac:dyDescent="0.2"/>
    <row r="15489" ht="12.75" customHeight="1" x14ac:dyDescent="0.2"/>
    <row r="15490" ht="12.75" customHeight="1" x14ac:dyDescent="0.2"/>
    <row r="15491" ht="12.75" customHeight="1" x14ac:dyDescent="0.2"/>
    <row r="15492" ht="12.75" customHeight="1" x14ac:dyDescent="0.2"/>
    <row r="15493" ht="12.75" customHeight="1" x14ac:dyDescent="0.2"/>
    <row r="15494" ht="12.75" customHeight="1" x14ac:dyDescent="0.2"/>
    <row r="15495" ht="12.75" customHeight="1" x14ac:dyDescent="0.2"/>
    <row r="15496" ht="12.75" customHeight="1" x14ac:dyDescent="0.2"/>
    <row r="15497" ht="12.75" customHeight="1" x14ac:dyDescent="0.2"/>
    <row r="15498" ht="12.75" customHeight="1" x14ac:dyDescent="0.2"/>
    <row r="15499" ht="12.75" customHeight="1" x14ac:dyDescent="0.2"/>
    <row r="15500" ht="12.75" customHeight="1" x14ac:dyDescent="0.2"/>
    <row r="15501" ht="12.75" customHeight="1" x14ac:dyDescent="0.2"/>
    <row r="15502" ht="12.75" customHeight="1" x14ac:dyDescent="0.2"/>
    <row r="15503" ht="12.75" customHeight="1" x14ac:dyDescent="0.2"/>
    <row r="15504" ht="12.75" customHeight="1" x14ac:dyDescent="0.2"/>
    <row r="15505" ht="12.75" customHeight="1" x14ac:dyDescent="0.2"/>
    <row r="15506" ht="12.75" customHeight="1" x14ac:dyDescent="0.2"/>
    <row r="15507" ht="12.75" customHeight="1" x14ac:dyDescent="0.2"/>
    <row r="15508" ht="12.75" customHeight="1" x14ac:dyDescent="0.2"/>
    <row r="15509" ht="12.75" customHeight="1" x14ac:dyDescent="0.2"/>
    <row r="15510" ht="12.75" customHeight="1" x14ac:dyDescent="0.2"/>
    <row r="15511" ht="12.75" customHeight="1" x14ac:dyDescent="0.2"/>
    <row r="15512" ht="12.75" customHeight="1" x14ac:dyDescent="0.2"/>
    <row r="15513" ht="12.75" customHeight="1" x14ac:dyDescent="0.2"/>
    <row r="15514" ht="12.75" customHeight="1" x14ac:dyDescent="0.2"/>
    <row r="15515" ht="12.75" customHeight="1" x14ac:dyDescent="0.2"/>
    <row r="15516" ht="12.75" customHeight="1" x14ac:dyDescent="0.2"/>
    <row r="15517" ht="12.75" customHeight="1" x14ac:dyDescent="0.2"/>
    <row r="15518" ht="12.75" customHeight="1" x14ac:dyDescent="0.2"/>
    <row r="15519" ht="12.75" customHeight="1" x14ac:dyDescent="0.2"/>
    <row r="15520" ht="12.75" customHeight="1" x14ac:dyDescent="0.2"/>
    <row r="15521" ht="12.75" customHeight="1" x14ac:dyDescent="0.2"/>
    <row r="15522" ht="12.75" customHeight="1" x14ac:dyDescent="0.2"/>
    <row r="15523" ht="12.75" customHeight="1" x14ac:dyDescent="0.2"/>
    <row r="15524" ht="12.75" customHeight="1" x14ac:dyDescent="0.2"/>
    <row r="15525" ht="12.75" customHeight="1" x14ac:dyDescent="0.2"/>
    <row r="15526" ht="12.75" customHeight="1" x14ac:dyDescent="0.2"/>
    <row r="15527" ht="12.75" customHeight="1" x14ac:dyDescent="0.2"/>
    <row r="15528" ht="12.75" customHeight="1" x14ac:dyDescent="0.2"/>
    <row r="15529" ht="12.75" customHeight="1" x14ac:dyDescent="0.2"/>
    <row r="15530" ht="12.75" customHeight="1" x14ac:dyDescent="0.2"/>
    <row r="15531" ht="12.75" customHeight="1" x14ac:dyDescent="0.2"/>
    <row r="15532" ht="12.75" customHeight="1" x14ac:dyDescent="0.2"/>
    <row r="15533" ht="12.75" customHeight="1" x14ac:dyDescent="0.2"/>
    <row r="15534" ht="12.75" customHeight="1" x14ac:dyDescent="0.2"/>
    <row r="15535" ht="12.75" customHeight="1" x14ac:dyDescent="0.2"/>
    <row r="15536" ht="12.75" customHeight="1" x14ac:dyDescent="0.2"/>
    <row r="15537" ht="12.75" customHeight="1" x14ac:dyDescent="0.2"/>
    <row r="15538" ht="12.75" customHeight="1" x14ac:dyDescent="0.2"/>
    <row r="15539" ht="12.75" customHeight="1" x14ac:dyDescent="0.2"/>
    <row r="15540" ht="12.75" customHeight="1" x14ac:dyDescent="0.2"/>
    <row r="15541" ht="12.75" customHeight="1" x14ac:dyDescent="0.2"/>
    <row r="15542" ht="12.75" customHeight="1" x14ac:dyDescent="0.2"/>
    <row r="15543" ht="12.75" customHeight="1" x14ac:dyDescent="0.2"/>
    <row r="15544" ht="12.75" customHeight="1" x14ac:dyDescent="0.2"/>
    <row r="15545" ht="12.75" customHeight="1" x14ac:dyDescent="0.2"/>
    <row r="15546" ht="12.75" customHeight="1" x14ac:dyDescent="0.2"/>
    <row r="15547" ht="12.75" customHeight="1" x14ac:dyDescent="0.2"/>
    <row r="15548" ht="12.75" customHeight="1" x14ac:dyDescent="0.2"/>
    <row r="15549" ht="12.75" customHeight="1" x14ac:dyDescent="0.2"/>
    <row r="15550" ht="12.75" customHeight="1" x14ac:dyDescent="0.2"/>
    <row r="15551" ht="12.75" customHeight="1" x14ac:dyDescent="0.2"/>
    <row r="15552" ht="12.75" customHeight="1" x14ac:dyDescent="0.2"/>
    <row r="15553" ht="12.75" customHeight="1" x14ac:dyDescent="0.2"/>
    <row r="15554" ht="12.75" customHeight="1" x14ac:dyDescent="0.2"/>
    <row r="15555" ht="12.75" customHeight="1" x14ac:dyDescent="0.2"/>
    <row r="15556" ht="12.75" customHeight="1" x14ac:dyDescent="0.2"/>
    <row r="15557" ht="12.75" customHeight="1" x14ac:dyDescent="0.2"/>
    <row r="15558" ht="12.75" customHeight="1" x14ac:dyDescent="0.2"/>
    <row r="15559" ht="12.75" customHeight="1" x14ac:dyDescent="0.2"/>
    <row r="15560" ht="12.75" customHeight="1" x14ac:dyDescent="0.2"/>
    <row r="15561" ht="12.75" customHeight="1" x14ac:dyDescent="0.2"/>
    <row r="15562" ht="12.75" customHeight="1" x14ac:dyDescent="0.2"/>
    <row r="15563" ht="12.75" customHeight="1" x14ac:dyDescent="0.2"/>
    <row r="15564" ht="12.75" customHeight="1" x14ac:dyDescent="0.2"/>
    <row r="15565" ht="12.75" customHeight="1" x14ac:dyDescent="0.2"/>
    <row r="15566" ht="12.75" customHeight="1" x14ac:dyDescent="0.2"/>
    <row r="15567" ht="12.75" customHeight="1" x14ac:dyDescent="0.2"/>
    <row r="15568" ht="12.75" customHeight="1" x14ac:dyDescent="0.2"/>
    <row r="15569" ht="12.75" customHeight="1" x14ac:dyDescent="0.2"/>
    <row r="15570" ht="12.75" customHeight="1" x14ac:dyDescent="0.2"/>
    <row r="15571" ht="12.75" customHeight="1" x14ac:dyDescent="0.2"/>
    <row r="15572" ht="12.75" customHeight="1" x14ac:dyDescent="0.2"/>
    <row r="15573" ht="12.75" customHeight="1" x14ac:dyDescent="0.2"/>
    <row r="15574" ht="12.75" customHeight="1" x14ac:dyDescent="0.2"/>
    <row r="15575" ht="12.75" customHeight="1" x14ac:dyDescent="0.2"/>
    <row r="15576" ht="12.75" customHeight="1" x14ac:dyDescent="0.2"/>
    <row r="15577" ht="12.75" customHeight="1" x14ac:dyDescent="0.2"/>
    <row r="15578" ht="12.75" customHeight="1" x14ac:dyDescent="0.2"/>
    <row r="15579" ht="12.75" customHeight="1" x14ac:dyDescent="0.2"/>
    <row r="15580" ht="12.75" customHeight="1" x14ac:dyDescent="0.2"/>
    <row r="15581" ht="12.75" customHeight="1" x14ac:dyDescent="0.2"/>
    <row r="15582" ht="12.75" customHeight="1" x14ac:dyDescent="0.2"/>
    <row r="15583" ht="12.75" customHeight="1" x14ac:dyDescent="0.2"/>
    <row r="15584" ht="12.75" customHeight="1" x14ac:dyDescent="0.2"/>
    <row r="15585" ht="12.75" customHeight="1" x14ac:dyDescent="0.2"/>
    <row r="15586" ht="12.75" customHeight="1" x14ac:dyDescent="0.2"/>
    <row r="15587" ht="12.75" customHeight="1" x14ac:dyDescent="0.2"/>
    <row r="15588" ht="12.75" customHeight="1" x14ac:dyDescent="0.2"/>
    <row r="15589" ht="12.75" customHeight="1" x14ac:dyDescent="0.2"/>
    <row r="15590" ht="12.75" customHeight="1" x14ac:dyDescent="0.2"/>
    <row r="15591" ht="12.75" customHeight="1" x14ac:dyDescent="0.2"/>
    <row r="15592" ht="12.75" customHeight="1" x14ac:dyDescent="0.2"/>
    <row r="15593" ht="12.75" customHeight="1" x14ac:dyDescent="0.2"/>
    <row r="15594" ht="12.75" customHeight="1" x14ac:dyDescent="0.2"/>
    <row r="15595" ht="12.75" customHeight="1" x14ac:dyDescent="0.2"/>
    <row r="15596" ht="12.75" customHeight="1" x14ac:dyDescent="0.2"/>
    <row r="15597" ht="12.75" customHeight="1" x14ac:dyDescent="0.2"/>
    <row r="15598" ht="12.75" customHeight="1" x14ac:dyDescent="0.2"/>
    <row r="15599" ht="12.75" customHeight="1" x14ac:dyDescent="0.2"/>
    <row r="15600" ht="12.75" customHeight="1" x14ac:dyDescent="0.2"/>
    <row r="15601" ht="12.75" customHeight="1" x14ac:dyDescent="0.2"/>
    <row r="15602" ht="12.75" customHeight="1" x14ac:dyDescent="0.2"/>
    <row r="15603" ht="12.75" customHeight="1" x14ac:dyDescent="0.2"/>
    <row r="15604" ht="12.75" customHeight="1" x14ac:dyDescent="0.2"/>
    <row r="15605" ht="12.75" customHeight="1" x14ac:dyDescent="0.2"/>
    <row r="15606" ht="12.75" customHeight="1" x14ac:dyDescent="0.2"/>
    <row r="15607" ht="12.75" customHeight="1" x14ac:dyDescent="0.2"/>
    <row r="15608" ht="12.75" customHeight="1" x14ac:dyDescent="0.2"/>
    <row r="15609" ht="12.75" customHeight="1" x14ac:dyDescent="0.2"/>
    <row r="15610" ht="12.75" customHeight="1" x14ac:dyDescent="0.2"/>
    <row r="15611" ht="12.75" customHeight="1" x14ac:dyDescent="0.2"/>
    <row r="15612" ht="12.75" customHeight="1" x14ac:dyDescent="0.2"/>
    <row r="15613" ht="12.75" customHeight="1" x14ac:dyDescent="0.2"/>
    <row r="15614" ht="12.75" customHeight="1" x14ac:dyDescent="0.2"/>
    <row r="15615" ht="12.75" customHeight="1" x14ac:dyDescent="0.2"/>
    <row r="15616" ht="12.75" customHeight="1" x14ac:dyDescent="0.2"/>
    <row r="15617" ht="12.75" customHeight="1" x14ac:dyDescent="0.2"/>
    <row r="15618" ht="12.75" customHeight="1" x14ac:dyDescent="0.2"/>
    <row r="15619" ht="12.75" customHeight="1" x14ac:dyDescent="0.2"/>
    <row r="15620" ht="12.75" customHeight="1" x14ac:dyDescent="0.2"/>
    <row r="15621" ht="12.75" customHeight="1" x14ac:dyDescent="0.2"/>
    <row r="15622" ht="12.75" customHeight="1" x14ac:dyDescent="0.2"/>
    <row r="15623" ht="12.75" customHeight="1" x14ac:dyDescent="0.2"/>
    <row r="15624" ht="12.75" customHeight="1" x14ac:dyDescent="0.2"/>
    <row r="15625" ht="12.75" customHeight="1" x14ac:dyDescent="0.2"/>
    <row r="15626" ht="12.75" customHeight="1" x14ac:dyDescent="0.2"/>
    <row r="15627" ht="12.75" customHeight="1" x14ac:dyDescent="0.2"/>
    <row r="15628" ht="12.75" customHeight="1" x14ac:dyDescent="0.2"/>
    <row r="15629" ht="12.75" customHeight="1" x14ac:dyDescent="0.2"/>
    <row r="15630" ht="12.75" customHeight="1" x14ac:dyDescent="0.2"/>
    <row r="15631" ht="12.75" customHeight="1" x14ac:dyDescent="0.2"/>
    <row r="15632" ht="12.75" customHeight="1" x14ac:dyDescent="0.2"/>
    <row r="15633" ht="12.75" customHeight="1" x14ac:dyDescent="0.2"/>
    <row r="15634" ht="12.75" customHeight="1" x14ac:dyDescent="0.2"/>
    <row r="15635" ht="12.75" customHeight="1" x14ac:dyDescent="0.2"/>
    <row r="15636" ht="12.75" customHeight="1" x14ac:dyDescent="0.2"/>
    <row r="15637" ht="12.75" customHeight="1" x14ac:dyDescent="0.2"/>
    <row r="15638" ht="12.75" customHeight="1" x14ac:dyDescent="0.2"/>
    <row r="15639" ht="12.75" customHeight="1" x14ac:dyDescent="0.2"/>
    <row r="15640" ht="12.75" customHeight="1" x14ac:dyDescent="0.2"/>
    <row r="15641" ht="12.75" customHeight="1" x14ac:dyDescent="0.2"/>
    <row r="15642" ht="12.75" customHeight="1" x14ac:dyDescent="0.2"/>
    <row r="15643" ht="12.75" customHeight="1" x14ac:dyDescent="0.2"/>
    <row r="15644" ht="12.75" customHeight="1" x14ac:dyDescent="0.2"/>
    <row r="15645" ht="12.75" customHeight="1" x14ac:dyDescent="0.2"/>
    <row r="15646" ht="12.75" customHeight="1" x14ac:dyDescent="0.2"/>
    <row r="15647" ht="12.75" customHeight="1" x14ac:dyDescent="0.2"/>
    <row r="15648" ht="12.75" customHeight="1" x14ac:dyDescent="0.2"/>
    <row r="15649" ht="12.75" customHeight="1" x14ac:dyDescent="0.2"/>
    <row r="15650" ht="12.75" customHeight="1" x14ac:dyDescent="0.2"/>
    <row r="15651" ht="12.75" customHeight="1" x14ac:dyDescent="0.2"/>
    <row r="15652" ht="12.75" customHeight="1" x14ac:dyDescent="0.2"/>
    <row r="15653" ht="12.75" customHeight="1" x14ac:dyDescent="0.2"/>
    <row r="15654" ht="12.75" customHeight="1" x14ac:dyDescent="0.2"/>
    <row r="15655" ht="12.75" customHeight="1" x14ac:dyDescent="0.2"/>
    <row r="15656" ht="12.75" customHeight="1" x14ac:dyDescent="0.2"/>
    <row r="15657" ht="12.75" customHeight="1" x14ac:dyDescent="0.2"/>
    <row r="15658" ht="12.75" customHeight="1" x14ac:dyDescent="0.2"/>
    <row r="15659" ht="12.75" customHeight="1" x14ac:dyDescent="0.2"/>
    <row r="15660" ht="12.75" customHeight="1" x14ac:dyDescent="0.2"/>
    <row r="15661" ht="12.75" customHeight="1" x14ac:dyDescent="0.2"/>
    <row r="15662" ht="12.75" customHeight="1" x14ac:dyDescent="0.2"/>
    <row r="15663" ht="12.75" customHeight="1" x14ac:dyDescent="0.2"/>
    <row r="15664" ht="12.75" customHeight="1" x14ac:dyDescent="0.2"/>
    <row r="15665" ht="12.75" customHeight="1" x14ac:dyDescent="0.2"/>
    <row r="15666" ht="12.75" customHeight="1" x14ac:dyDescent="0.2"/>
    <row r="15667" ht="12.75" customHeight="1" x14ac:dyDescent="0.2"/>
    <row r="15668" ht="12.75" customHeight="1" x14ac:dyDescent="0.2"/>
    <row r="15669" ht="12.75" customHeight="1" x14ac:dyDescent="0.2"/>
    <row r="15670" ht="12.75" customHeight="1" x14ac:dyDescent="0.2"/>
    <row r="15671" ht="12.75" customHeight="1" x14ac:dyDescent="0.2"/>
    <row r="15672" ht="12.75" customHeight="1" x14ac:dyDescent="0.2"/>
    <row r="15673" ht="12.75" customHeight="1" x14ac:dyDescent="0.2"/>
    <row r="15674" ht="12.75" customHeight="1" x14ac:dyDescent="0.2"/>
    <row r="15675" ht="12.75" customHeight="1" x14ac:dyDescent="0.2"/>
    <row r="15676" ht="12.75" customHeight="1" x14ac:dyDescent="0.2"/>
    <row r="15677" ht="12.75" customHeight="1" x14ac:dyDescent="0.2"/>
    <row r="15678" ht="12.75" customHeight="1" x14ac:dyDescent="0.2"/>
    <row r="15679" ht="12.75" customHeight="1" x14ac:dyDescent="0.2"/>
    <row r="15680" ht="12.75" customHeight="1" x14ac:dyDescent="0.2"/>
    <row r="15681" ht="12.75" customHeight="1" x14ac:dyDescent="0.2"/>
    <row r="15682" ht="12.75" customHeight="1" x14ac:dyDescent="0.2"/>
    <row r="15683" ht="12.75" customHeight="1" x14ac:dyDescent="0.2"/>
    <row r="15684" ht="12.75" customHeight="1" x14ac:dyDescent="0.2"/>
    <row r="15685" ht="12.75" customHeight="1" x14ac:dyDescent="0.2"/>
    <row r="15686" ht="12.75" customHeight="1" x14ac:dyDescent="0.2"/>
    <row r="15687" ht="12.75" customHeight="1" x14ac:dyDescent="0.2"/>
    <row r="15688" ht="12.75" customHeight="1" x14ac:dyDescent="0.2"/>
    <row r="15689" ht="12.75" customHeight="1" x14ac:dyDescent="0.2"/>
    <row r="15690" ht="12.75" customHeight="1" x14ac:dyDescent="0.2"/>
    <row r="15691" ht="12.75" customHeight="1" x14ac:dyDescent="0.2"/>
    <row r="15692" ht="12.75" customHeight="1" x14ac:dyDescent="0.2"/>
    <row r="15693" ht="12.75" customHeight="1" x14ac:dyDescent="0.2"/>
    <row r="15694" ht="12.75" customHeight="1" x14ac:dyDescent="0.2"/>
    <row r="15695" ht="12.75" customHeight="1" x14ac:dyDescent="0.2"/>
    <row r="15696" ht="12.75" customHeight="1" x14ac:dyDescent="0.2"/>
    <row r="15697" ht="12.75" customHeight="1" x14ac:dyDescent="0.2"/>
    <row r="15698" ht="12.75" customHeight="1" x14ac:dyDescent="0.2"/>
    <row r="15699" ht="12.75" customHeight="1" x14ac:dyDescent="0.2"/>
    <row r="15700" ht="12.75" customHeight="1" x14ac:dyDescent="0.2"/>
    <row r="15701" ht="12.75" customHeight="1" x14ac:dyDescent="0.2"/>
    <row r="15702" ht="12.75" customHeight="1" x14ac:dyDescent="0.2"/>
    <row r="15703" ht="12.75" customHeight="1" x14ac:dyDescent="0.2"/>
    <row r="15704" ht="12.75" customHeight="1" x14ac:dyDescent="0.2"/>
    <row r="15705" ht="12.75" customHeight="1" x14ac:dyDescent="0.2"/>
    <row r="15706" ht="12.75" customHeight="1" x14ac:dyDescent="0.2"/>
    <row r="15707" ht="12.75" customHeight="1" x14ac:dyDescent="0.2"/>
    <row r="15708" ht="12.75" customHeight="1" x14ac:dyDescent="0.2"/>
    <row r="15709" ht="12.75" customHeight="1" x14ac:dyDescent="0.2"/>
    <row r="15710" ht="12.75" customHeight="1" x14ac:dyDescent="0.2"/>
    <row r="15711" ht="12.75" customHeight="1" x14ac:dyDescent="0.2"/>
    <row r="15712" ht="12.75" customHeight="1" x14ac:dyDescent="0.2"/>
    <row r="15713" ht="12.75" customHeight="1" x14ac:dyDescent="0.2"/>
    <row r="15714" ht="12.75" customHeight="1" x14ac:dyDescent="0.2"/>
    <row r="15715" ht="12.75" customHeight="1" x14ac:dyDescent="0.2"/>
    <row r="15716" ht="12.75" customHeight="1" x14ac:dyDescent="0.2"/>
    <row r="15717" ht="12.75" customHeight="1" x14ac:dyDescent="0.2"/>
    <row r="15718" ht="12.75" customHeight="1" x14ac:dyDescent="0.2"/>
    <row r="15719" ht="12.75" customHeight="1" x14ac:dyDescent="0.2"/>
    <row r="15720" ht="12.75" customHeight="1" x14ac:dyDescent="0.2"/>
    <row r="15721" ht="12.75" customHeight="1" x14ac:dyDescent="0.2"/>
    <row r="15722" ht="12.75" customHeight="1" x14ac:dyDescent="0.2"/>
    <row r="15723" ht="12.75" customHeight="1" x14ac:dyDescent="0.2"/>
    <row r="15724" ht="12.75" customHeight="1" x14ac:dyDescent="0.2"/>
    <row r="15725" ht="12.75" customHeight="1" x14ac:dyDescent="0.2"/>
    <row r="15726" ht="12.75" customHeight="1" x14ac:dyDescent="0.2"/>
    <row r="15727" ht="12.75" customHeight="1" x14ac:dyDescent="0.2"/>
    <row r="15728" ht="12.75" customHeight="1" x14ac:dyDescent="0.2"/>
    <row r="15729" ht="12.75" customHeight="1" x14ac:dyDescent="0.2"/>
    <row r="15730" ht="12.75" customHeight="1" x14ac:dyDescent="0.2"/>
    <row r="15731" ht="12.75" customHeight="1" x14ac:dyDescent="0.2"/>
    <row r="15732" ht="12.75" customHeight="1" x14ac:dyDescent="0.2"/>
    <row r="15733" ht="12.75" customHeight="1" x14ac:dyDescent="0.2"/>
    <row r="15734" ht="12.75" customHeight="1" x14ac:dyDescent="0.2"/>
    <row r="15735" ht="12.75" customHeight="1" x14ac:dyDescent="0.2"/>
    <row r="15736" ht="12.75" customHeight="1" x14ac:dyDescent="0.2"/>
    <row r="15737" ht="12.75" customHeight="1" x14ac:dyDescent="0.2"/>
    <row r="15738" ht="12.75" customHeight="1" x14ac:dyDescent="0.2"/>
    <row r="15739" ht="12.75" customHeight="1" x14ac:dyDescent="0.2"/>
    <row r="15740" ht="12.75" customHeight="1" x14ac:dyDescent="0.2"/>
    <row r="15741" ht="12.75" customHeight="1" x14ac:dyDescent="0.2"/>
    <row r="15742" ht="12.75" customHeight="1" x14ac:dyDescent="0.2"/>
    <row r="15743" ht="12.75" customHeight="1" x14ac:dyDescent="0.2"/>
    <row r="15744" ht="12.75" customHeight="1" x14ac:dyDescent="0.2"/>
    <row r="15745" ht="12.75" customHeight="1" x14ac:dyDescent="0.2"/>
    <row r="15746" ht="12.75" customHeight="1" x14ac:dyDescent="0.2"/>
    <row r="15747" ht="12.75" customHeight="1" x14ac:dyDescent="0.2"/>
    <row r="15748" ht="12.75" customHeight="1" x14ac:dyDescent="0.2"/>
    <row r="15749" ht="12.75" customHeight="1" x14ac:dyDescent="0.2"/>
    <row r="15750" ht="12.75" customHeight="1" x14ac:dyDescent="0.2"/>
    <row r="15751" ht="12.75" customHeight="1" x14ac:dyDescent="0.2"/>
    <row r="15752" ht="12.75" customHeight="1" x14ac:dyDescent="0.2"/>
    <row r="15753" ht="12.75" customHeight="1" x14ac:dyDescent="0.2"/>
    <row r="15754" ht="12.75" customHeight="1" x14ac:dyDescent="0.2"/>
    <row r="15755" ht="12.75" customHeight="1" x14ac:dyDescent="0.2"/>
    <row r="15756" ht="12.75" customHeight="1" x14ac:dyDescent="0.2"/>
    <row r="15757" ht="12.75" customHeight="1" x14ac:dyDescent="0.2"/>
    <row r="15758" ht="12.75" customHeight="1" x14ac:dyDescent="0.2"/>
    <row r="15759" ht="12.75" customHeight="1" x14ac:dyDescent="0.2"/>
    <row r="15760" ht="12.75" customHeight="1" x14ac:dyDescent="0.2"/>
    <row r="15761" ht="12.75" customHeight="1" x14ac:dyDescent="0.2"/>
    <row r="15762" ht="12.75" customHeight="1" x14ac:dyDescent="0.2"/>
    <row r="15763" ht="12.75" customHeight="1" x14ac:dyDescent="0.2"/>
    <row r="15764" ht="12.75" customHeight="1" x14ac:dyDescent="0.2"/>
    <row r="15765" ht="12.75" customHeight="1" x14ac:dyDescent="0.2"/>
    <row r="15766" ht="12.75" customHeight="1" x14ac:dyDescent="0.2"/>
    <row r="15767" ht="12.75" customHeight="1" x14ac:dyDescent="0.2"/>
    <row r="15768" ht="12.75" customHeight="1" x14ac:dyDescent="0.2"/>
    <row r="15769" ht="12.75" customHeight="1" x14ac:dyDescent="0.2"/>
    <row r="15770" ht="12.75" customHeight="1" x14ac:dyDescent="0.2"/>
    <row r="15771" ht="12.75" customHeight="1" x14ac:dyDescent="0.2"/>
    <row r="15772" ht="12.75" customHeight="1" x14ac:dyDescent="0.2"/>
    <row r="15773" ht="12.75" customHeight="1" x14ac:dyDescent="0.2"/>
    <row r="15774" ht="12.75" customHeight="1" x14ac:dyDescent="0.2"/>
    <row r="15775" ht="12.75" customHeight="1" x14ac:dyDescent="0.2"/>
    <row r="15776" ht="12.75" customHeight="1" x14ac:dyDescent="0.2"/>
    <row r="15777" ht="12.75" customHeight="1" x14ac:dyDescent="0.2"/>
    <row r="15778" ht="12.75" customHeight="1" x14ac:dyDescent="0.2"/>
    <row r="15779" ht="12.75" customHeight="1" x14ac:dyDescent="0.2"/>
    <row r="15780" ht="12.75" customHeight="1" x14ac:dyDescent="0.2"/>
    <row r="15781" ht="12.75" customHeight="1" x14ac:dyDescent="0.2"/>
    <row r="15782" ht="12.75" customHeight="1" x14ac:dyDescent="0.2"/>
    <row r="15783" ht="12.75" customHeight="1" x14ac:dyDescent="0.2"/>
    <row r="15784" ht="12.75" customHeight="1" x14ac:dyDescent="0.2"/>
    <row r="15785" ht="12.75" customHeight="1" x14ac:dyDescent="0.2"/>
    <row r="15786" ht="12.75" customHeight="1" x14ac:dyDescent="0.2"/>
    <row r="15787" ht="12.75" customHeight="1" x14ac:dyDescent="0.2"/>
    <row r="15788" ht="12.75" customHeight="1" x14ac:dyDescent="0.2"/>
    <row r="15789" ht="12.75" customHeight="1" x14ac:dyDescent="0.2"/>
    <row r="15790" ht="12.75" customHeight="1" x14ac:dyDescent="0.2"/>
    <row r="15791" ht="12.75" customHeight="1" x14ac:dyDescent="0.2"/>
    <row r="15792" ht="12.75" customHeight="1" x14ac:dyDescent="0.2"/>
    <row r="15793" ht="12.75" customHeight="1" x14ac:dyDescent="0.2"/>
    <row r="15794" ht="12.75" customHeight="1" x14ac:dyDescent="0.2"/>
    <row r="15795" ht="12.75" customHeight="1" x14ac:dyDescent="0.2"/>
    <row r="15796" ht="12.75" customHeight="1" x14ac:dyDescent="0.2"/>
    <row r="15797" ht="12.75" customHeight="1" x14ac:dyDescent="0.2"/>
    <row r="15798" ht="12.75" customHeight="1" x14ac:dyDescent="0.2"/>
    <row r="15799" ht="12.75" customHeight="1" x14ac:dyDescent="0.2"/>
    <row r="15800" ht="12.75" customHeight="1" x14ac:dyDescent="0.2"/>
    <row r="15801" ht="12.75" customHeight="1" x14ac:dyDescent="0.2"/>
    <row r="15802" ht="12.75" customHeight="1" x14ac:dyDescent="0.2"/>
    <row r="15803" ht="12.75" customHeight="1" x14ac:dyDescent="0.2"/>
    <row r="15804" ht="12.75" customHeight="1" x14ac:dyDescent="0.2"/>
    <row r="15805" ht="12.75" customHeight="1" x14ac:dyDescent="0.2"/>
    <row r="15806" ht="12.75" customHeight="1" x14ac:dyDescent="0.2"/>
    <row r="15807" ht="12.75" customHeight="1" x14ac:dyDescent="0.2"/>
    <row r="15808" ht="12.75" customHeight="1" x14ac:dyDescent="0.2"/>
    <row r="15809" ht="12.75" customHeight="1" x14ac:dyDescent="0.2"/>
    <row r="15810" ht="12.75" customHeight="1" x14ac:dyDescent="0.2"/>
    <row r="15811" ht="12.75" customHeight="1" x14ac:dyDescent="0.2"/>
    <row r="15812" ht="12.75" customHeight="1" x14ac:dyDescent="0.2"/>
    <row r="15813" ht="12.75" customHeight="1" x14ac:dyDescent="0.2"/>
    <row r="15814" ht="12.75" customHeight="1" x14ac:dyDescent="0.2"/>
    <row r="15815" ht="12.75" customHeight="1" x14ac:dyDescent="0.2"/>
    <row r="15816" ht="12.75" customHeight="1" x14ac:dyDescent="0.2"/>
    <row r="15817" ht="12.75" customHeight="1" x14ac:dyDescent="0.2"/>
    <row r="15818" ht="12.75" customHeight="1" x14ac:dyDescent="0.2"/>
    <row r="15819" ht="12.75" customHeight="1" x14ac:dyDescent="0.2"/>
    <row r="15820" ht="12.75" customHeight="1" x14ac:dyDescent="0.2"/>
    <row r="15821" ht="12.75" customHeight="1" x14ac:dyDescent="0.2"/>
    <row r="15822" ht="12.75" customHeight="1" x14ac:dyDescent="0.2"/>
    <row r="15823" ht="12.75" customHeight="1" x14ac:dyDescent="0.2"/>
    <row r="15824" ht="12.75" customHeight="1" x14ac:dyDescent="0.2"/>
    <row r="15825" ht="12.75" customHeight="1" x14ac:dyDescent="0.2"/>
    <row r="15826" ht="12.75" customHeight="1" x14ac:dyDescent="0.2"/>
    <row r="15827" ht="12.75" customHeight="1" x14ac:dyDescent="0.2"/>
    <row r="15828" ht="12.75" customHeight="1" x14ac:dyDescent="0.2"/>
    <row r="15829" ht="12.75" customHeight="1" x14ac:dyDescent="0.2"/>
    <row r="15830" ht="12.75" customHeight="1" x14ac:dyDescent="0.2"/>
    <row r="15831" ht="12.75" customHeight="1" x14ac:dyDescent="0.2"/>
    <row r="15832" ht="12.75" customHeight="1" x14ac:dyDescent="0.2"/>
    <row r="15833" ht="12.75" customHeight="1" x14ac:dyDescent="0.2"/>
    <row r="15834" ht="12.75" customHeight="1" x14ac:dyDescent="0.2"/>
    <row r="15835" ht="12.75" customHeight="1" x14ac:dyDescent="0.2"/>
    <row r="15836" ht="12.75" customHeight="1" x14ac:dyDescent="0.2"/>
    <row r="15837" ht="12.75" customHeight="1" x14ac:dyDescent="0.2"/>
    <row r="15838" ht="12.75" customHeight="1" x14ac:dyDescent="0.2"/>
    <row r="15839" ht="12.75" customHeight="1" x14ac:dyDescent="0.2"/>
    <row r="15840" ht="12.75" customHeight="1" x14ac:dyDescent="0.2"/>
    <row r="15841" ht="12.75" customHeight="1" x14ac:dyDescent="0.2"/>
    <row r="15842" ht="12.75" customHeight="1" x14ac:dyDescent="0.2"/>
    <row r="15843" ht="12.75" customHeight="1" x14ac:dyDescent="0.2"/>
    <row r="15844" ht="12.75" customHeight="1" x14ac:dyDescent="0.2"/>
    <row r="15845" ht="12.75" customHeight="1" x14ac:dyDescent="0.2"/>
    <row r="15846" ht="12.75" customHeight="1" x14ac:dyDescent="0.2"/>
    <row r="15847" ht="12.75" customHeight="1" x14ac:dyDescent="0.2"/>
    <row r="15848" ht="12.75" customHeight="1" x14ac:dyDescent="0.2"/>
    <row r="15849" ht="12.75" customHeight="1" x14ac:dyDescent="0.2"/>
    <row r="15850" ht="12.75" customHeight="1" x14ac:dyDescent="0.2"/>
    <row r="15851" ht="12.75" customHeight="1" x14ac:dyDescent="0.2"/>
    <row r="15852" ht="12.75" customHeight="1" x14ac:dyDescent="0.2"/>
    <row r="15853" ht="12.75" customHeight="1" x14ac:dyDescent="0.2"/>
    <row r="15854" ht="12.75" customHeight="1" x14ac:dyDescent="0.2"/>
    <row r="15855" ht="12.75" customHeight="1" x14ac:dyDescent="0.2"/>
    <row r="15856" ht="12.75" customHeight="1" x14ac:dyDescent="0.2"/>
    <row r="15857" ht="12.75" customHeight="1" x14ac:dyDescent="0.2"/>
    <row r="15858" ht="12.75" customHeight="1" x14ac:dyDescent="0.2"/>
    <row r="15859" ht="12.75" customHeight="1" x14ac:dyDescent="0.2"/>
    <row r="15860" ht="12.75" customHeight="1" x14ac:dyDescent="0.2"/>
    <row r="15861" ht="12.75" customHeight="1" x14ac:dyDescent="0.2"/>
    <row r="15862" ht="12.75" customHeight="1" x14ac:dyDescent="0.2"/>
    <row r="15863" ht="12.75" customHeight="1" x14ac:dyDescent="0.2"/>
    <row r="15864" ht="12.75" customHeight="1" x14ac:dyDescent="0.2"/>
    <row r="15865" ht="12.75" customHeight="1" x14ac:dyDescent="0.2"/>
    <row r="15866" ht="12.75" customHeight="1" x14ac:dyDescent="0.2"/>
    <row r="15867" ht="12.75" customHeight="1" x14ac:dyDescent="0.2"/>
    <row r="15868" ht="12.75" customHeight="1" x14ac:dyDescent="0.2"/>
    <row r="15869" ht="12.75" customHeight="1" x14ac:dyDescent="0.2"/>
    <row r="15870" ht="12.75" customHeight="1" x14ac:dyDescent="0.2"/>
    <row r="15871" ht="12.75" customHeight="1" x14ac:dyDescent="0.2"/>
    <row r="15872" ht="12.75" customHeight="1" x14ac:dyDescent="0.2"/>
    <row r="15873" ht="12.75" customHeight="1" x14ac:dyDescent="0.2"/>
    <row r="15874" ht="12.75" customHeight="1" x14ac:dyDescent="0.2"/>
    <row r="15875" ht="12.75" customHeight="1" x14ac:dyDescent="0.2"/>
    <row r="15876" ht="12.75" customHeight="1" x14ac:dyDescent="0.2"/>
    <row r="15877" ht="12.75" customHeight="1" x14ac:dyDescent="0.2"/>
    <row r="15878" ht="12.75" customHeight="1" x14ac:dyDescent="0.2"/>
    <row r="15879" ht="12.75" customHeight="1" x14ac:dyDescent="0.2"/>
    <row r="15880" ht="12.75" customHeight="1" x14ac:dyDescent="0.2"/>
    <row r="15881" ht="12.75" customHeight="1" x14ac:dyDescent="0.2"/>
    <row r="15882" ht="12.75" customHeight="1" x14ac:dyDescent="0.2"/>
    <row r="15883" ht="12.75" customHeight="1" x14ac:dyDescent="0.2"/>
    <row r="15884" ht="12.75" customHeight="1" x14ac:dyDescent="0.2"/>
    <row r="15885" ht="12.75" customHeight="1" x14ac:dyDescent="0.2"/>
    <row r="15886" ht="12.75" customHeight="1" x14ac:dyDescent="0.2"/>
    <row r="15887" ht="12.75" customHeight="1" x14ac:dyDescent="0.2"/>
    <row r="15888" ht="12.75" customHeight="1" x14ac:dyDescent="0.2"/>
    <row r="15889" ht="12.75" customHeight="1" x14ac:dyDescent="0.2"/>
    <row r="15890" ht="12.75" customHeight="1" x14ac:dyDescent="0.2"/>
    <row r="15891" ht="12.75" customHeight="1" x14ac:dyDescent="0.2"/>
    <row r="15892" ht="12.75" customHeight="1" x14ac:dyDescent="0.2"/>
    <row r="15893" ht="12.75" customHeight="1" x14ac:dyDescent="0.2"/>
    <row r="15894" ht="12.75" customHeight="1" x14ac:dyDescent="0.2"/>
    <row r="15895" ht="12.75" customHeight="1" x14ac:dyDescent="0.2"/>
    <row r="15896" ht="12.75" customHeight="1" x14ac:dyDescent="0.2"/>
    <row r="15897" ht="12.75" customHeight="1" x14ac:dyDescent="0.2"/>
    <row r="15898" ht="12.75" customHeight="1" x14ac:dyDescent="0.2"/>
    <row r="15899" ht="12.75" customHeight="1" x14ac:dyDescent="0.2"/>
    <row r="15900" ht="12.75" customHeight="1" x14ac:dyDescent="0.2"/>
    <row r="15901" ht="12.75" customHeight="1" x14ac:dyDescent="0.2"/>
    <row r="15902" ht="12.75" customHeight="1" x14ac:dyDescent="0.2"/>
    <row r="15903" ht="12.75" customHeight="1" x14ac:dyDescent="0.2"/>
    <row r="15904" ht="12.75" customHeight="1" x14ac:dyDescent="0.2"/>
    <row r="15905" ht="12.75" customHeight="1" x14ac:dyDescent="0.2"/>
    <row r="15906" ht="12.75" customHeight="1" x14ac:dyDescent="0.2"/>
    <row r="15907" ht="12.75" customHeight="1" x14ac:dyDescent="0.2"/>
    <row r="15908" ht="12.75" customHeight="1" x14ac:dyDescent="0.2"/>
    <row r="15909" ht="12.75" customHeight="1" x14ac:dyDescent="0.2"/>
    <row r="15910" ht="12.75" customHeight="1" x14ac:dyDescent="0.2"/>
    <row r="15911" ht="12.75" customHeight="1" x14ac:dyDescent="0.2"/>
    <row r="15912" ht="12.75" customHeight="1" x14ac:dyDescent="0.2"/>
    <row r="15913" ht="12.75" customHeight="1" x14ac:dyDescent="0.2"/>
    <row r="15914" ht="12.75" customHeight="1" x14ac:dyDescent="0.2"/>
    <row r="15915" ht="12.75" customHeight="1" x14ac:dyDescent="0.2"/>
    <row r="15916" ht="12.75" customHeight="1" x14ac:dyDescent="0.2"/>
    <row r="15917" ht="12.75" customHeight="1" x14ac:dyDescent="0.2"/>
    <row r="15918" ht="12.75" customHeight="1" x14ac:dyDescent="0.2"/>
    <row r="15919" ht="12.75" customHeight="1" x14ac:dyDescent="0.2"/>
    <row r="15920" ht="12.75" customHeight="1" x14ac:dyDescent="0.2"/>
    <row r="15921" ht="12.75" customHeight="1" x14ac:dyDescent="0.2"/>
    <row r="15922" ht="12.75" customHeight="1" x14ac:dyDescent="0.2"/>
    <row r="15923" ht="12.75" customHeight="1" x14ac:dyDescent="0.2"/>
    <row r="15924" ht="12.75" customHeight="1" x14ac:dyDescent="0.2"/>
    <row r="15925" ht="12.75" customHeight="1" x14ac:dyDescent="0.2"/>
    <row r="15926" ht="12.75" customHeight="1" x14ac:dyDescent="0.2"/>
    <row r="15927" ht="12.75" customHeight="1" x14ac:dyDescent="0.2"/>
    <row r="15928" ht="12.75" customHeight="1" x14ac:dyDescent="0.2"/>
    <row r="15929" ht="12.75" customHeight="1" x14ac:dyDescent="0.2"/>
    <row r="15930" ht="12.75" customHeight="1" x14ac:dyDescent="0.2"/>
    <row r="15931" ht="12.75" customHeight="1" x14ac:dyDescent="0.2"/>
    <row r="15932" ht="12.75" customHeight="1" x14ac:dyDescent="0.2"/>
    <row r="15933" ht="12.75" customHeight="1" x14ac:dyDescent="0.2"/>
    <row r="15934" ht="12.75" customHeight="1" x14ac:dyDescent="0.2"/>
    <row r="15935" ht="12.75" customHeight="1" x14ac:dyDescent="0.2"/>
    <row r="15936" ht="12.75" customHeight="1" x14ac:dyDescent="0.2"/>
    <row r="15937" ht="12.75" customHeight="1" x14ac:dyDescent="0.2"/>
    <row r="15938" ht="12.75" customHeight="1" x14ac:dyDescent="0.2"/>
    <row r="15939" ht="12.75" customHeight="1" x14ac:dyDescent="0.2"/>
    <row r="15940" ht="12.75" customHeight="1" x14ac:dyDescent="0.2"/>
    <row r="15941" ht="12.75" customHeight="1" x14ac:dyDescent="0.2"/>
    <row r="15942" ht="12.75" customHeight="1" x14ac:dyDescent="0.2"/>
    <row r="15943" ht="12.75" customHeight="1" x14ac:dyDescent="0.2"/>
    <row r="15944" ht="12.75" customHeight="1" x14ac:dyDescent="0.2"/>
    <row r="15945" ht="12.75" customHeight="1" x14ac:dyDescent="0.2"/>
    <row r="15946" ht="12.75" customHeight="1" x14ac:dyDescent="0.2"/>
    <row r="15947" ht="12.75" customHeight="1" x14ac:dyDescent="0.2"/>
    <row r="15948" ht="12.75" customHeight="1" x14ac:dyDescent="0.2"/>
    <row r="15949" ht="12.75" customHeight="1" x14ac:dyDescent="0.2"/>
    <row r="15950" ht="12.75" customHeight="1" x14ac:dyDescent="0.2"/>
    <row r="15951" ht="12.75" customHeight="1" x14ac:dyDescent="0.2"/>
    <row r="15952" ht="12.75" customHeight="1" x14ac:dyDescent="0.2"/>
    <row r="15953" ht="12.75" customHeight="1" x14ac:dyDescent="0.2"/>
    <row r="15954" ht="12.75" customHeight="1" x14ac:dyDescent="0.2"/>
    <row r="15955" ht="12.75" customHeight="1" x14ac:dyDescent="0.2"/>
    <row r="15956" ht="12.75" customHeight="1" x14ac:dyDescent="0.2"/>
    <row r="15957" ht="12.75" customHeight="1" x14ac:dyDescent="0.2"/>
    <row r="15958" ht="12.75" customHeight="1" x14ac:dyDescent="0.2"/>
    <row r="15959" ht="12.75" customHeight="1" x14ac:dyDescent="0.2"/>
    <row r="15960" ht="12.75" customHeight="1" x14ac:dyDescent="0.2"/>
    <row r="15961" ht="12.75" customHeight="1" x14ac:dyDescent="0.2"/>
    <row r="15962" ht="12.75" customHeight="1" x14ac:dyDescent="0.2"/>
    <row r="15963" ht="12.75" customHeight="1" x14ac:dyDescent="0.2"/>
    <row r="15964" ht="12.75" customHeight="1" x14ac:dyDescent="0.2"/>
    <row r="15965" ht="12.75" customHeight="1" x14ac:dyDescent="0.2"/>
    <row r="15966" ht="12.75" customHeight="1" x14ac:dyDescent="0.2"/>
    <row r="15967" ht="12.75" customHeight="1" x14ac:dyDescent="0.2"/>
    <row r="15968" ht="12.75" customHeight="1" x14ac:dyDescent="0.2"/>
    <row r="15969" ht="12.75" customHeight="1" x14ac:dyDescent="0.2"/>
    <row r="15970" ht="12.75" customHeight="1" x14ac:dyDescent="0.2"/>
    <row r="15971" ht="12.75" customHeight="1" x14ac:dyDescent="0.2"/>
    <row r="15972" ht="12.75" customHeight="1" x14ac:dyDescent="0.2"/>
    <row r="15973" ht="12.75" customHeight="1" x14ac:dyDescent="0.2"/>
    <row r="15974" ht="12.75" customHeight="1" x14ac:dyDescent="0.2"/>
    <row r="15975" ht="12.75" customHeight="1" x14ac:dyDescent="0.2"/>
    <row r="15976" ht="12.75" customHeight="1" x14ac:dyDescent="0.2"/>
    <row r="15977" ht="12.75" customHeight="1" x14ac:dyDescent="0.2"/>
    <row r="15978" ht="12.75" customHeight="1" x14ac:dyDescent="0.2"/>
    <row r="15979" ht="12.75" customHeight="1" x14ac:dyDescent="0.2"/>
    <row r="15980" ht="12.75" customHeight="1" x14ac:dyDescent="0.2"/>
    <row r="15981" ht="12.75" customHeight="1" x14ac:dyDescent="0.2"/>
    <row r="15982" ht="12.75" customHeight="1" x14ac:dyDescent="0.2"/>
    <row r="15983" ht="12.75" customHeight="1" x14ac:dyDescent="0.2"/>
    <row r="15984" ht="12.75" customHeight="1" x14ac:dyDescent="0.2"/>
    <row r="15985" ht="12.75" customHeight="1" x14ac:dyDescent="0.2"/>
    <row r="15986" ht="12.75" customHeight="1" x14ac:dyDescent="0.2"/>
    <row r="15987" ht="12.75" customHeight="1" x14ac:dyDescent="0.2"/>
    <row r="15988" ht="12.75" customHeight="1" x14ac:dyDescent="0.2"/>
    <row r="15989" ht="12.75" customHeight="1" x14ac:dyDescent="0.2"/>
    <row r="15990" ht="12.75" customHeight="1" x14ac:dyDescent="0.2"/>
    <row r="15991" ht="12.75" customHeight="1" x14ac:dyDescent="0.2"/>
    <row r="15992" ht="12.75" customHeight="1" x14ac:dyDescent="0.2"/>
    <row r="15993" ht="12.75" customHeight="1" x14ac:dyDescent="0.2"/>
    <row r="15994" ht="12.75" customHeight="1" x14ac:dyDescent="0.2"/>
    <row r="15995" ht="12.75" customHeight="1" x14ac:dyDescent="0.2"/>
    <row r="15996" ht="12.75" customHeight="1" x14ac:dyDescent="0.2"/>
    <row r="15997" ht="12.75" customHeight="1" x14ac:dyDescent="0.2"/>
    <row r="15998" ht="12.75" customHeight="1" x14ac:dyDescent="0.2"/>
    <row r="15999" ht="12.75" customHeight="1" x14ac:dyDescent="0.2"/>
    <row r="16000" ht="12.75" customHeight="1" x14ac:dyDescent="0.2"/>
    <row r="16001" ht="12.75" customHeight="1" x14ac:dyDescent="0.2"/>
    <row r="16002" ht="12.75" customHeight="1" x14ac:dyDescent="0.2"/>
    <row r="16003" ht="12.75" customHeight="1" x14ac:dyDescent="0.2"/>
    <row r="16004" ht="12.75" customHeight="1" x14ac:dyDescent="0.2"/>
    <row r="16005" ht="12.75" customHeight="1" x14ac:dyDescent="0.2"/>
    <row r="16006" ht="12.75" customHeight="1" x14ac:dyDescent="0.2"/>
    <row r="16007" ht="12.75" customHeight="1" x14ac:dyDescent="0.2"/>
    <row r="16008" ht="12.75" customHeight="1" x14ac:dyDescent="0.2"/>
    <row r="16009" ht="12.75" customHeight="1" x14ac:dyDescent="0.2"/>
    <row r="16010" ht="12.75" customHeight="1" x14ac:dyDescent="0.2"/>
    <row r="16011" ht="12.75" customHeight="1" x14ac:dyDescent="0.2"/>
    <row r="16012" ht="12.75" customHeight="1" x14ac:dyDescent="0.2"/>
    <row r="16013" ht="12.75" customHeight="1" x14ac:dyDescent="0.2"/>
    <row r="16014" ht="12.75" customHeight="1" x14ac:dyDescent="0.2"/>
    <row r="16015" ht="12.75" customHeight="1" x14ac:dyDescent="0.2"/>
    <row r="16016" ht="12.75" customHeight="1" x14ac:dyDescent="0.2"/>
    <row r="16017" ht="12.75" customHeight="1" x14ac:dyDescent="0.2"/>
    <row r="16018" ht="12.75" customHeight="1" x14ac:dyDescent="0.2"/>
    <row r="16019" ht="12.75" customHeight="1" x14ac:dyDescent="0.2"/>
    <row r="16020" ht="12.75" customHeight="1" x14ac:dyDescent="0.2"/>
    <row r="16021" ht="12.75" customHeight="1" x14ac:dyDescent="0.2"/>
    <row r="16022" ht="12.75" customHeight="1" x14ac:dyDescent="0.2"/>
    <row r="16023" ht="12.75" customHeight="1" x14ac:dyDescent="0.2"/>
    <row r="16024" ht="12.75" customHeight="1" x14ac:dyDescent="0.2"/>
    <row r="16025" ht="12.75" customHeight="1" x14ac:dyDescent="0.2"/>
    <row r="16026" ht="12.75" customHeight="1" x14ac:dyDescent="0.2"/>
    <row r="16027" ht="12.75" customHeight="1" x14ac:dyDescent="0.2"/>
    <row r="16028" ht="12.75" customHeight="1" x14ac:dyDescent="0.2"/>
    <row r="16029" ht="12.75" customHeight="1" x14ac:dyDescent="0.2"/>
    <row r="16030" ht="12.75" customHeight="1" x14ac:dyDescent="0.2"/>
    <row r="16031" ht="12.75" customHeight="1" x14ac:dyDescent="0.2"/>
    <row r="16032" ht="12.75" customHeight="1" x14ac:dyDescent="0.2"/>
    <row r="16033" ht="12.75" customHeight="1" x14ac:dyDescent="0.2"/>
    <row r="16034" ht="12.75" customHeight="1" x14ac:dyDescent="0.2"/>
    <row r="16035" ht="12.75" customHeight="1" x14ac:dyDescent="0.2"/>
    <row r="16036" ht="12.75" customHeight="1" x14ac:dyDescent="0.2"/>
    <row r="16037" ht="12.75" customHeight="1" x14ac:dyDescent="0.2"/>
    <row r="16038" ht="12.75" customHeight="1" x14ac:dyDescent="0.2"/>
    <row r="16039" ht="12.75" customHeight="1" x14ac:dyDescent="0.2"/>
    <row r="16040" ht="12.75" customHeight="1" x14ac:dyDescent="0.2"/>
    <row r="16041" ht="12.75" customHeight="1" x14ac:dyDescent="0.2"/>
    <row r="16042" ht="12.75" customHeight="1" x14ac:dyDescent="0.2"/>
    <row r="16043" ht="12.75" customHeight="1" x14ac:dyDescent="0.2"/>
    <row r="16044" ht="12.75" customHeight="1" x14ac:dyDescent="0.2"/>
    <row r="16045" ht="12.75" customHeight="1" x14ac:dyDescent="0.2"/>
    <row r="16046" ht="12.75" customHeight="1" x14ac:dyDescent="0.2"/>
    <row r="16047" ht="12.75" customHeight="1" x14ac:dyDescent="0.2"/>
    <row r="16048" ht="12.75" customHeight="1" x14ac:dyDescent="0.2"/>
    <row r="16049" ht="12.75" customHeight="1" x14ac:dyDescent="0.2"/>
    <row r="16050" ht="12.75" customHeight="1" x14ac:dyDescent="0.2"/>
    <row r="16051" ht="12.75" customHeight="1" x14ac:dyDescent="0.2"/>
    <row r="16052" ht="12.75" customHeight="1" x14ac:dyDescent="0.2"/>
    <row r="16053" ht="12.75" customHeight="1" x14ac:dyDescent="0.2"/>
    <row r="16054" ht="12.75" customHeight="1" x14ac:dyDescent="0.2"/>
    <row r="16055" ht="12.75" customHeight="1" x14ac:dyDescent="0.2"/>
    <row r="16056" ht="12.75" customHeight="1" x14ac:dyDescent="0.2"/>
    <row r="16057" ht="12.75" customHeight="1" x14ac:dyDescent="0.2"/>
    <row r="16058" ht="12.75" customHeight="1" x14ac:dyDescent="0.2"/>
    <row r="16059" ht="12.75" customHeight="1" x14ac:dyDescent="0.2"/>
    <row r="16060" ht="12.75" customHeight="1" x14ac:dyDescent="0.2"/>
    <row r="16061" ht="12.75" customHeight="1" x14ac:dyDescent="0.2"/>
    <row r="16062" ht="12.75" customHeight="1" x14ac:dyDescent="0.2"/>
    <row r="16063" ht="12.75" customHeight="1" x14ac:dyDescent="0.2"/>
    <row r="16064" ht="12.75" customHeight="1" x14ac:dyDescent="0.2"/>
    <row r="16065" ht="12.75" customHeight="1" x14ac:dyDescent="0.2"/>
    <row r="16066" ht="12.75" customHeight="1" x14ac:dyDescent="0.2"/>
    <row r="16067" ht="12.75" customHeight="1" x14ac:dyDescent="0.2"/>
    <row r="16068" ht="12.75" customHeight="1" x14ac:dyDescent="0.2"/>
    <row r="16069" ht="12.75" customHeight="1" x14ac:dyDescent="0.2"/>
    <row r="16070" ht="12.75" customHeight="1" x14ac:dyDescent="0.2"/>
    <row r="16071" ht="12.75" customHeight="1" x14ac:dyDescent="0.2"/>
    <row r="16072" ht="12.75" customHeight="1" x14ac:dyDescent="0.2"/>
    <row r="16073" ht="12.75" customHeight="1" x14ac:dyDescent="0.2"/>
    <row r="16074" ht="12.75" customHeight="1" x14ac:dyDescent="0.2"/>
    <row r="16075" ht="12.75" customHeight="1" x14ac:dyDescent="0.2"/>
    <row r="16076" ht="12.75" customHeight="1" x14ac:dyDescent="0.2"/>
    <row r="16077" ht="12.75" customHeight="1" x14ac:dyDescent="0.2"/>
    <row r="16078" ht="12.75" customHeight="1" x14ac:dyDescent="0.2"/>
    <row r="16079" ht="12.75" customHeight="1" x14ac:dyDescent="0.2"/>
    <row r="16080" ht="12.75" customHeight="1" x14ac:dyDescent="0.2"/>
    <row r="16081" ht="12.75" customHeight="1" x14ac:dyDescent="0.2"/>
    <row r="16082" ht="12.75" customHeight="1" x14ac:dyDescent="0.2"/>
    <row r="16083" ht="12.75" customHeight="1" x14ac:dyDescent="0.2"/>
    <row r="16084" ht="12.75" customHeight="1" x14ac:dyDescent="0.2"/>
    <row r="16085" ht="12.75" customHeight="1" x14ac:dyDescent="0.2"/>
    <row r="16086" ht="12.75" customHeight="1" x14ac:dyDescent="0.2"/>
    <row r="16087" ht="12.75" customHeight="1" x14ac:dyDescent="0.2"/>
    <row r="16088" ht="12.75" customHeight="1" x14ac:dyDescent="0.2"/>
    <row r="16089" ht="12.75" customHeight="1" x14ac:dyDescent="0.2"/>
    <row r="16090" ht="12.75" customHeight="1" x14ac:dyDescent="0.2"/>
    <row r="16091" ht="12.75" customHeight="1" x14ac:dyDescent="0.2"/>
    <row r="16092" ht="12.75" customHeight="1" x14ac:dyDescent="0.2"/>
    <row r="16093" ht="12.75" customHeight="1" x14ac:dyDescent="0.2"/>
    <row r="16094" ht="12.75" customHeight="1" x14ac:dyDescent="0.2"/>
    <row r="16095" ht="12.75" customHeight="1" x14ac:dyDescent="0.2"/>
    <row r="16096" ht="12.75" customHeight="1" x14ac:dyDescent="0.2"/>
    <row r="16097" ht="12.75" customHeight="1" x14ac:dyDescent="0.2"/>
    <row r="16098" ht="12.75" customHeight="1" x14ac:dyDescent="0.2"/>
    <row r="16099" ht="12.75" customHeight="1" x14ac:dyDescent="0.2"/>
    <row r="16100" ht="12.75" customHeight="1" x14ac:dyDescent="0.2"/>
    <row r="16101" ht="12.75" customHeight="1" x14ac:dyDescent="0.2"/>
    <row r="16102" ht="12.75" customHeight="1" x14ac:dyDescent="0.2"/>
    <row r="16103" ht="12.75" customHeight="1" x14ac:dyDescent="0.2"/>
    <row r="16104" ht="12.75" customHeight="1" x14ac:dyDescent="0.2"/>
    <row r="16105" ht="12.75" customHeight="1" x14ac:dyDescent="0.2"/>
    <row r="16106" ht="12.75" customHeight="1" x14ac:dyDescent="0.2"/>
    <row r="16107" ht="12.75" customHeight="1" x14ac:dyDescent="0.2"/>
    <row r="16108" ht="12.75" customHeight="1" x14ac:dyDescent="0.2"/>
    <row r="16109" ht="12.75" customHeight="1" x14ac:dyDescent="0.2"/>
    <row r="16110" ht="12.75" customHeight="1" x14ac:dyDescent="0.2"/>
    <row r="16111" ht="12.75" customHeight="1" x14ac:dyDescent="0.2"/>
    <row r="16112" ht="12.75" customHeight="1" x14ac:dyDescent="0.2"/>
    <row r="16113" ht="12.75" customHeight="1" x14ac:dyDescent="0.2"/>
    <row r="16114" ht="12.75" customHeight="1" x14ac:dyDescent="0.2"/>
    <row r="16115" ht="12.75" customHeight="1" x14ac:dyDescent="0.2"/>
    <row r="16116" ht="12.75" customHeight="1" x14ac:dyDescent="0.2"/>
    <row r="16117" ht="12.75" customHeight="1" x14ac:dyDescent="0.2"/>
    <row r="16118" ht="12.75" customHeight="1" x14ac:dyDescent="0.2"/>
    <row r="16119" ht="12.75" customHeight="1" x14ac:dyDescent="0.2"/>
    <row r="16120" ht="12.75" customHeight="1" x14ac:dyDescent="0.2"/>
    <row r="16121" ht="12.75" customHeight="1" x14ac:dyDescent="0.2"/>
    <row r="16122" ht="12.75" customHeight="1" x14ac:dyDescent="0.2"/>
    <row r="16123" ht="12.75" customHeight="1" x14ac:dyDescent="0.2"/>
    <row r="16124" ht="12.75" customHeight="1" x14ac:dyDescent="0.2"/>
    <row r="16125" ht="12.75" customHeight="1" x14ac:dyDescent="0.2"/>
    <row r="16126" ht="12.75" customHeight="1" x14ac:dyDescent="0.2"/>
    <row r="16127" ht="12.75" customHeight="1" x14ac:dyDescent="0.2"/>
    <row r="16128" ht="12.75" customHeight="1" x14ac:dyDescent="0.2"/>
    <row r="16129" ht="12.75" customHeight="1" x14ac:dyDescent="0.2"/>
    <row r="16130" ht="12.75" customHeight="1" x14ac:dyDescent="0.2"/>
    <row r="16131" ht="12.75" customHeight="1" x14ac:dyDescent="0.2"/>
    <row r="16132" ht="12.75" customHeight="1" x14ac:dyDescent="0.2"/>
    <row r="16133" ht="12.75" customHeight="1" x14ac:dyDescent="0.2"/>
    <row r="16134" ht="12.75" customHeight="1" x14ac:dyDescent="0.2"/>
    <row r="16135" ht="12.75" customHeight="1" x14ac:dyDescent="0.2"/>
    <row r="16136" ht="12.75" customHeight="1" x14ac:dyDescent="0.2"/>
    <row r="16137" ht="12.75" customHeight="1" x14ac:dyDescent="0.2"/>
    <row r="16138" ht="12.75" customHeight="1" x14ac:dyDescent="0.2"/>
    <row r="16139" ht="12.75" customHeight="1" x14ac:dyDescent="0.2"/>
    <row r="16140" ht="12.75" customHeight="1" x14ac:dyDescent="0.2"/>
    <row r="16141" ht="12.75" customHeight="1" x14ac:dyDescent="0.2"/>
    <row r="16142" ht="12.75" customHeight="1" x14ac:dyDescent="0.2"/>
    <row r="16143" ht="12.75" customHeight="1" x14ac:dyDescent="0.2"/>
    <row r="16144" ht="12.75" customHeight="1" x14ac:dyDescent="0.2"/>
    <row r="16145" ht="12.75" customHeight="1" x14ac:dyDescent="0.2"/>
    <row r="16146" ht="12.75" customHeight="1" x14ac:dyDescent="0.2"/>
    <row r="16147" ht="12.75" customHeight="1" x14ac:dyDescent="0.2"/>
    <row r="16148" ht="12.75" customHeight="1" x14ac:dyDescent="0.2"/>
    <row r="16149" ht="12.75" customHeight="1" x14ac:dyDescent="0.2"/>
    <row r="16150" ht="12.75" customHeight="1" x14ac:dyDescent="0.2"/>
    <row r="16151" ht="12.75" customHeight="1" x14ac:dyDescent="0.2"/>
    <row r="16152" ht="12.75" customHeight="1" x14ac:dyDescent="0.2"/>
    <row r="16153" ht="12.75" customHeight="1" x14ac:dyDescent="0.2"/>
    <row r="16154" ht="12.75" customHeight="1" x14ac:dyDescent="0.2"/>
    <row r="16155" ht="12.75" customHeight="1" x14ac:dyDescent="0.2"/>
    <row r="16156" ht="12.75" customHeight="1" x14ac:dyDescent="0.2"/>
    <row r="16157" ht="12.75" customHeight="1" x14ac:dyDescent="0.2"/>
    <row r="16158" ht="12.75" customHeight="1" x14ac:dyDescent="0.2"/>
    <row r="16159" ht="12.75" customHeight="1" x14ac:dyDescent="0.2"/>
    <row r="16160" ht="12.75" customHeight="1" x14ac:dyDescent="0.2"/>
    <row r="16161" ht="12.75" customHeight="1" x14ac:dyDescent="0.2"/>
    <row r="16162" ht="12.75" customHeight="1" x14ac:dyDescent="0.2"/>
    <row r="16163" ht="12.75" customHeight="1" x14ac:dyDescent="0.2"/>
    <row r="16164" ht="12.75" customHeight="1" x14ac:dyDescent="0.2"/>
    <row r="16165" ht="12.75" customHeight="1" x14ac:dyDescent="0.2"/>
    <row r="16166" ht="12.75" customHeight="1" x14ac:dyDescent="0.2"/>
    <row r="16167" ht="12.75" customHeight="1" x14ac:dyDescent="0.2"/>
    <row r="16168" ht="12.75" customHeight="1" x14ac:dyDescent="0.2"/>
    <row r="16169" ht="12.75" customHeight="1" x14ac:dyDescent="0.2"/>
    <row r="16170" ht="12.75" customHeight="1" x14ac:dyDescent="0.2"/>
    <row r="16171" ht="12.75" customHeight="1" x14ac:dyDescent="0.2"/>
    <row r="16172" ht="12.75" customHeight="1" x14ac:dyDescent="0.2"/>
    <row r="16173" ht="12.75" customHeight="1" x14ac:dyDescent="0.2"/>
    <row r="16174" ht="12.75" customHeight="1" x14ac:dyDescent="0.2"/>
    <row r="16175" ht="12.75" customHeight="1" x14ac:dyDescent="0.2"/>
    <row r="16176" ht="12.75" customHeight="1" x14ac:dyDescent="0.2"/>
    <row r="16177" ht="12.75" customHeight="1" x14ac:dyDescent="0.2"/>
    <row r="16178" ht="12.75" customHeight="1" x14ac:dyDescent="0.2"/>
    <row r="16179" ht="12.75" customHeight="1" x14ac:dyDescent="0.2"/>
    <row r="16180" ht="12.75" customHeight="1" x14ac:dyDescent="0.2"/>
    <row r="16181" ht="12.75" customHeight="1" x14ac:dyDescent="0.2"/>
    <row r="16182" ht="12.75" customHeight="1" x14ac:dyDescent="0.2"/>
    <row r="16183" ht="12.75" customHeight="1" x14ac:dyDescent="0.2"/>
    <row r="16184" ht="12.75" customHeight="1" x14ac:dyDescent="0.2"/>
    <row r="16185" ht="12.75" customHeight="1" x14ac:dyDescent="0.2"/>
    <row r="16186" ht="12.75" customHeight="1" x14ac:dyDescent="0.2"/>
    <row r="16187" ht="12.75" customHeight="1" x14ac:dyDescent="0.2"/>
    <row r="16188" ht="12.75" customHeight="1" x14ac:dyDescent="0.2"/>
    <row r="16189" ht="12.75" customHeight="1" x14ac:dyDescent="0.2"/>
    <row r="16190" ht="12.75" customHeight="1" x14ac:dyDescent="0.2"/>
    <row r="16191" ht="12.75" customHeight="1" x14ac:dyDescent="0.2"/>
    <row r="16192" ht="12.75" customHeight="1" x14ac:dyDescent="0.2"/>
    <row r="16193" ht="12.75" customHeight="1" x14ac:dyDescent="0.2"/>
    <row r="16194" ht="12.75" customHeight="1" x14ac:dyDescent="0.2"/>
    <row r="16195" ht="12.75" customHeight="1" x14ac:dyDescent="0.2"/>
    <row r="16196" ht="12.75" customHeight="1" x14ac:dyDescent="0.2"/>
    <row r="16197" ht="12.75" customHeight="1" x14ac:dyDescent="0.2"/>
    <row r="16198" ht="12.75" customHeight="1" x14ac:dyDescent="0.2"/>
    <row r="16199" ht="12.75" customHeight="1" x14ac:dyDescent="0.2"/>
    <row r="16200" ht="12.75" customHeight="1" x14ac:dyDescent="0.2"/>
    <row r="16201" ht="12.75" customHeight="1" x14ac:dyDescent="0.2"/>
    <row r="16202" ht="12.75" customHeight="1" x14ac:dyDescent="0.2"/>
    <row r="16203" ht="12.75" customHeight="1" x14ac:dyDescent="0.2"/>
    <row r="16204" ht="12.75" customHeight="1" x14ac:dyDescent="0.2"/>
    <row r="16205" ht="12.75" customHeight="1" x14ac:dyDescent="0.2"/>
    <row r="16206" ht="12.75" customHeight="1" x14ac:dyDescent="0.2"/>
    <row r="16207" ht="12.75" customHeight="1" x14ac:dyDescent="0.2"/>
    <row r="16208" ht="12.75" customHeight="1" x14ac:dyDescent="0.2"/>
    <row r="16209" ht="12.75" customHeight="1" x14ac:dyDescent="0.2"/>
    <row r="16210" ht="12.75" customHeight="1" x14ac:dyDescent="0.2"/>
    <row r="16211" ht="12.75" customHeight="1" x14ac:dyDescent="0.2"/>
    <row r="16212" ht="12.75" customHeight="1" x14ac:dyDescent="0.2"/>
    <row r="16213" ht="12.75" customHeight="1" x14ac:dyDescent="0.2"/>
    <row r="16214" ht="12.75" customHeight="1" x14ac:dyDescent="0.2"/>
    <row r="16215" ht="12.75" customHeight="1" x14ac:dyDescent="0.2"/>
    <row r="16216" ht="12.75" customHeight="1" x14ac:dyDescent="0.2"/>
    <row r="16217" ht="12.75" customHeight="1" x14ac:dyDescent="0.2"/>
    <row r="16218" ht="12.75" customHeight="1" x14ac:dyDescent="0.2"/>
    <row r="16219" ht="12.75" customHeight="1" x14ac:dyDescent="0.2"/>
    <row r="16220" ht="12.75" customHeight="1" x14ac:dyDescent="0.2"/>
    <row r="16221" ht="12.75" customHeight="1" x14ac:dyDescent="0.2"/>
    <row r="16222" ht="12.75" customHeight="1" x14ac:dyDescent="0.2"/>
    <row r="16223" ht="12.75" customHeight="1" x14ac:dyDescent="0.2"/>
    <row r="16224" ht="12.75" customHeight="1" x14ac:dyDescent="0.2"/>
    <row r="16225" ht="12.75" customHeight="1" x14ac:dyDescent="0.2"/>
    <row r="16226" ht="12.75" customHeight="1" x14ac:dyDescent="0.2"/>
    <row r="16227" ht="12.75" customHeight="1" x14ac:dyDescent="0.2"/>
    <row r="16228" ht="12.75" customHeight="1" x14ac:dyDescent="0.2"/>
    <row r="16229" ht="12.75" customHeight="1" x14ac:dyDescent="0.2"/>
    <row r="16230" ht="12.75" customHeight="1" x14ac:dyDescent="0.2"/>
    <row r="16231" ht="12.75" customHeight="1" x14ac:dyDescent="0.2"/>
    <row r="16232" ht="12.75" customHeight="1" x14ac:dyDescent="0.2"/>
    <row r="16233" ht="12.75" customHeight="1" x14ac:dyDescent="0.2"/>
    <row r="16234" ht="12.75" customHeight="1" x14ac:dyDescent="0.2"/>
    <row r="16235" ht="12.75" customHeight="1" x14ac:dyDescent="0.2"/>
    <row r="16236" ht="12.75" customHeight="1" x14ac:dyDescent="0.2"/>
    <row r="16237" ht="12.75" customHeight="1" x14ac:dyDescent="0.2"/>
    <row r="16238" ht="12.75" customHeight="1" x14ac:dyDescent="0.2"/>
    <row r="16239" ht="12.75" customHeight="1" x14ac:dyDescent="0.2"/>
    <row r="16240" ht="12.75" customHeight="1" x14ac:dyDescent="0.2"/>
    <row r="16241" ht="12.75" customHeight="1" x14ac:dyDescent="0.2"/>
    <row r="16242" ht="12.75" customHeight="1" x14ac:dyDescent="0.2"/>
    <row r="16243" ht="12.75" customHeight="1" x14ac:dyDescent="0.2"/>
    <row r="16244" ht="12.75" customHeight="1" x14ac:dyDescent="0.2"/>
    <row r="16245" ht="12.75" customHeight="1" x14ac:dyDescent="0.2"/>
    <row r="16246" ht="12.75" customHeight="1" x14ac:dyDescent="0.2"/>
    <row r="16247" ht="12.75" customHeight="1" x14ac:dyDescent="0.2"/>
    <row r="16248" ht="12.75" customHeight="1" x14ac:dyDescent="0.2"/>
    <row r="16249" ht="12.75" customHeight="1" x14ac:dyDescent="0.2"/>
    <row r="16250" ht="12.75" customHeight="1" x14ac:dyDescent="0.2"/>
    <row r="16251" ht="12.75" customHeight="1" x14ac:dyDescent="0.2"/>
    <row r="16252" ht="12.75" customHeight="1" x14ac:dyDescent="0.2"/>
    <row r="16253" ht="12.75" customHeight="1" x14ac:dyDescent="0.2"/>
    <row r="16254" ht="12.75" customHeight="1" x14ac:dyDescent="0.2"/>
    <row r="16255" ht="12.75" customHeight="1" x14ac:dyDescent="0.2"/>
    <row r="16256" ht="12.75" customHeight="1" x14ac:dyDescent="0.2"/>
    <row r="16257" ht="12.75" customHeight="1" x14ac:dyDescent="0.2"/>
    <row r="16258" ht="12.75" customHeight="1" x14ac:dyDescent="0.2"/>
    <row r="16259" ht="12.75" customHeight="1" x14ac:dyDescent="0.2"/>
    <row r="16260" ht="12.75" customHeight="1" x14ac:dyDescent="0.2"/>
    <row r="16261" ht="12.75" customHeight="1" x14ac:dyDescent="0.2"/>
    <row r="16262" ht="12.75" customHeight="1" x14ac:dyDescent="0.2"/>
    <row r="16263" ht="12.75" customHeight="1" x14ac:dyDescent="0.2"/>
    <row r="16264" ht="12.75" customHeight="1" x14ac:dyDescent="0.2"/>
    <row r="16265" ht="12.75" customHeight="1" x14ac:dyDescent="0.2"/>
    <row r="16266" ht="12.75" customHeight="1" x14ac:dyDescent="0.2"/>
    <row r="16267" ht="12.75" customHeight="1" x14ac:dyDescent="0.2"/>
    <row r="16268" ht="12.75" customHeight="1" x14ac:dyDescent="0.2"/>
    <row r="16269" ht="12.75" customHeight="1" x14ac:dyDescent="0.2"/>
    <row r="16270" ht="12.75" customHeight="1" x14ac:dyDescent="0.2"/>
    <row r="16271" ht="12.75" customHeight="1" x14ac:dyDescent="0.2"/>
    <row r="16272" ht="12.75" customHeight="1" x14ac:dyDescent="0.2"/>
    <row r="16273" ht="12.75" customHeight="1" x14ac:dyDescent="0.2"/>
    <row r="16274" ht="12.75" customHeight="1" x14ac:dyDescent="0.2"/>
    <row r="16275" ht="12.75" customHeight="1" x14ac:dyDescent="0.2"/>
    <row r="16276" ht="12.75" customHeight="1" x14ac:dyDescent="0.2"/>
    <row r="16277" ht="12.75" customHeight="1" x14ac:dyDescent="0.2"/>
    <row r="16278" ht="12.75" customHeight="1" x14ac:dyDescent="0.2"/>
    <row r="16279" ht="12.75" customHeight="1" x14ac:dyDescent="0.2"/>
    <row r="16280" ht="12.75" customHeight="1" x14ac:dyDescent="0.2"/>
    <row r="16281" ht="12.75" customHeight="1" x14ac:dyDescent="0.2"/>
    <row r="16282" ht="12.75" customHeight="1" x14ac:dyDescent="0.2"/>
    <row r="16283" ht="12.75" customHeight="1" x14ac:dyDescent="0.2"/>
    <row r="16284" ht="12.75" customHeight="1" x14ac:dyDescent="0.2"/>
    <row r="16285" ht="12.75" customHeight="1" x14ac:dyDescent="0.2"/>
    <row r="16286" ht="12.75" customHeight="1" x14ac:dyDescent="0.2"/>
    <row r="16287" ht="12.75" customHeight="1" x14ac:dyDescent="0.2"/>
    <row r="16288" ht="12.75" customHeight="1" x14ac:dyDescent="0.2"/>
    <row r="16289" ht="12.75" customHeight="1" x14ac:dyDescent="0.2"/>
    <row r="16290" ht="12.75" customHeight="1" x14ac:dyDescent="0.2"/>
    <row r="16291" ht="12.75" customHeight="1" x14ac:dyDescent="0.2"/>
    <row r="16292" ht="12.75" customHeight="1" x14ac:dyDescent="0.2"/>
    <row r="16293" ht="12.75" customHeight="1" x14ac:dyDescent="0.2"/>
    <row r="16294" ht="12.75" customHeight="1" x14ac:dyDescent="0.2"/>
    <row r="16295" ht="12.75" customHeight="1" x14ac:dyDescent="0.2"/>
    <row r="16296" ht="12.75" customHeight="1" x14ac:dyDescent="0.2"/>
    <row r="16297" ht="12.75" customHeight="1" x14ac:dyDescent="0.2"/>
    <row r="16298" ht="12.75" customHeight="1" x14ac:dyDescent="0.2"/>
    <row r="16299" ht="12.75" customHeight="1" x14ac:dyDescent="0.2"/>
    <row r="16300" ht="12.75" customHeight="1" x14ac:dyDescent="0.2"/>
    <row r="16301" ht="12.75" customHeight="1" x14ac:dyDescent="0.2"/>
    <row r="16302" ht="12.75" customHeight="1" x14ac:dyDescent="0.2"/>
    <row r="16303" ht="12.75" customHeight="1" x14ac:dyDescent="0.2"/>
    <row r="16304" ht="12.75" customHeight="1" x14ac:dyDescent="0.2"/>
    <row r="16305" ht="12.75" customHeight="1" x14ac:dyDescent="0.2"/>
    <row r="16306" ht="12.75" customHeight="1" x14ac:dyDescent="0.2"/>
    <row r="16307" ht="12.75" customHeight="1" x14ac:dyDescent="0.2"/>
    <row r="16308" ht="12.75" customHeight="1" x14ac:dyDescent="0.2"/>
    <row r="16309" ht="12.75" customHeight="1" x14ac:dyDescent="0.2"/>
    <row r="16310" ht="12.75" customHeight="1" x14ac:dyDescent="0.2"/>
    <row r="16311" ht="12.75" customHeight="1" x14ac:dyDescent="0.2"/>
    <row r="16312" ht="12.75" customHeight="1" x14ac:dyDescent="0.2"/>
    <row r="16313" ht="12.75" customHeight="1" x14ac:dyDescent="0.2"/>
    <row r="16314" ht="12.75" customHeight="1" x14ac:dyDescent="0.2"/>
    <row r="16315" ht="12.75" customHeight="1" x14ac:dyDescent="0.2"/>
    <row r="16316" ht="12.75" customHeight="1" x14ac:dyDescent="0.2"/>
    <row r="16317" ht="12.75" customHeight="1" x14ac:dyDescent="0.2"/>
    <row r="16318" ht="12.75" customHeight="1" x14ac:dyDescent="0.2"/>
    <row r="16319" ht="12.75" customHeight="1" x14ac:dyDescent="0.2"/>
    <row r="16320" ht="12.75" customHeight="1" x14ac:dyDescent="0.2"/>
    <row r="16321" ht="12.75" customHeight="1" x14ac:dyDescent="0.2"/>
    <row r="16322" ht="12.75" customHeight="1" x14ac:dyDescent="0.2"/>
    <row r="16323" ht="12.75" customHeight="1" x14ac:dyDescent="0.2"/>
    <row r="16324" ht="12.75" customHeight="1" x14ac:dyDescent="0.2"/>
    <row r="16325" ht="12.75" customHeight="1" x14ac:dyDescent="0.2"/>
    <row r="16326" ht="12.75" customHeight="1" x14ac:dyDescent="0.2"/>
    <row r="16327" ht="12.75" customHeight="1" x14ac:dyDescent="0.2"/>
    <row r="16328" ht="12.75" customHeight="1" x14ac:dyDescent="0.2"/>
    <row r="16329" ht="12.75" customHeight="1" x14ac:dyDescent="0.2"/>
    <row r="16330" ht="12.75" customHeight="1" x14ac:dyDescent="0.2"/>
    <row r="16331" ht="12.75" customHeight="1" x14ac:dyDescent="0.2"/>
    <row r="16332" ht="12.75" customHeight="1" x14ac:dyDescent="0.2"/>
    <row r="16333" ht="12.75" customHeight="1" x14ac:dyDescent="0.2"/>
    <row r="16334" ht="12.75" customHeight="1" x14ac:dyDescent="0.2"/>
    <row r="16335" ht="12.75" customHeight="1" x14ac:dyDescent="0.2"/>
    <row r="16336" ht="12.75" customHeight="1" x14ac:dyDescent="0.2"/>
    <row r="16337" ht="12.75" customHeight="1" x14ac:dyDescent="0.2"/>
    <row r="16338" ht="12.75" customHeight="1" x14ac:dyDescent="0.2"/>
    <row r="16339" ht="12.75" customHeight="1" x14ac:dyDescent="0.2"/>
    <row r="16340" ht="12.75" customHeight="1" x14ac:dyDescent="0.2"/>
    <row r="16341" ht="12.75" customHeight="1" x14ac:dyDescent="0.2"/>
    <row r="16342" ht="12.75" customHeight="1" x14ac:dyDescent="0.2"/>
    <row r="16343" ht="12.75" customHeight="1" x14ac:dyDescent="0.2"/>
    <row r="16344" ht="12.75" customHeight="1" x14ac:dyDescent="0.2"/>
    <row r="16345" ht="12.75" customHeight="1" x14ac:dyDescent="0.2"/>
    <row r="16346" ht="12.75" customHeight="1" x14ac:dyDescent="0.2"/>
    <row r="16347" ht="12.75" customHeight="1" x14ac:dyDescent="0.2"/>
    <row r="16348" ht="12.75" customHeight="1" x14ac:dyDescent="0.2"/>
    <row r="16349" ht="12.75" customHeight="1" x14ac:dyDescent="0.2"/>
    <row r="16350" ht="12.75" customHeight="1" x14ac:dyDescent="0.2"/>
    <row r="16351" ht="12.75" customHeight="1" x14ac:dyDescent="0.2"/>
    <row r="16352" ht="12.75" customHeight="1" x14ac:dyDescent="0.2"/>
    <row r="16353" ht="12.75" customHeight="1" x14ac:dyDescent="0.2"/>
    <row r="16354" ht="12.75" customHeight="1" x14ac:dyDescent="0.2"/>
    <row r="16355" ht="12.75" customHeight="1" x14ac:dyDescent="0.2"/>
    <row r="16356" ht="12.75" customHeight="1" x14ac:dyDescent="0.2"/>
    <row r="16357" ht="12.75" customHeight="1" x14ac:dyDescent="0.2"/>
    <row r="16358" ht="12.75" customHeight="1" x14ac:dyDescent="0.2"/>
    <row r="16359" ht="12.75" customHeight="1" x14ac:dyDescent="0.2"/>
    <row r="16360" ht="12.75" customHeight="1" x14ac:dyDescent="0.2"/>
    <row r="16361" ht="12.75" customHeight="1" x14ac:dyDescent="0.2"/>
    <row r="16362" ht="12.75" customHeight="1" x14ac:dyDescent="0.2"/>
    <row r="16363" ht="12.75" customHeight="1" x14ac:dyDescent="0.2"/>
    <row r="16364" ht="12.75" customHeight="1" x14ac:dyDescent="0.2"/>
    <row r="16365" ht="12.75" customHeight="1" x14ac:dyDescent="0.2"/>
    <row r="16366" ht="12.75" customHeight="1" x14ac:dyDescent="0.2"/>
    <row r="16367" ht="12.75" customHeight="1" x14ac:dyDescent="0.2"/>
    <row r="16368" ht="12.75" customHeight="1" x14ac:dyDescent="0.2"/>
    <row r="16369" ht="12.75" customHeight="1" x14ac:dyDescent="0.2"/>
    <row r="16370" ht="12.75" customHeight="1" x14ac:dyDescent="0.2"/>
    <row r="16371" ht="12.75" customHeight="1" x14ac:dyDescent="0.2"/>
    <row r="16372" ht="12.75" customHeight="1" x14ac:dyDescent="0.2"/>
    <row r="16373" ht="12.75" customHeight="1" x14ac:dyDescent="0.2"/>
    <row r="16374" ht="12.75" customHeight="1" x14ac:dyDescent="0.2"/>
    <row r="16375" ht="12.75" customHeight="1" x14ac:dyDescent="0.2"/>
    <row r="16376" ht="12.75" customHeight="1" x14ac:dyDescent="0.2"/>
    <row r="16377" ht="12.75" customHeight="1" x14ac:dyDescent="0.2"/>
    <row r="16378" ht="12.75" customHeight="1" x14ac:dyDescent="0.2"/>
    <row r="16379" ht="12.75" customHeight="1" x14ac:dyDescent="0.2"/>
    <row r="16380" ht="12.75" customHeight="1" x14ac:dyDescent="0.2"/>
    <row r="16381" ht="12.75" customHeight="1" x14ac:dyDescent="0.2"/>
    <row r="16382" ht="12.75" customHeight="1" x14ac:dyDescent="0.2"/>
    <row r="16383" ht="12.75" customHeight="1" x14ac:dyDescent="0.2"/>
    <row r="16384" ht="12.75" customHeight="1" x14ac:dyDescent="0.2"/>
    <row r="16385" ht="12.75" customHeight="1" x14ac:dyDescent="0.2"/>
    <row r="16386" ht="12.75" customHeight="1" x14ac:dyDescent="0.2"/>
    <row r="16387" ht="12.75" customHeight="1" x14ac:dyDescent="0.2"/>
    <row r="16388" ht="12.75" customHeight="1" x14ac:dyDescent="0.2"/>
    <row r="16389" ht="12.75" customHeight="1" x14ac:dyDescent="0.2"/>
    <row r="16390" ht="12.75" customHeight="1" x14ac:dyDescent="0.2"/>
    <row r="16391" ht="12.75" customHeight="1" x14ac:dyDescent="0.2"/>
    <row r="16392" ht="12.75" customHeight="1" x14ac:dyDescent="0.2"/>
    <row r="16393" ht="12.75" customHeight="1" x14ac:dyDescent="0.2"/>
    <row r="16394" ht="12.75" customHeight="1" x14ac:dyDescent="0.2"/>
    <row r="16395" ht="12.75" customHeight="1" x14ac:dyDescent="0.2"/>
    <row r="16396" ht="12.75" customHeight="1" x14ac:dyDescent="0.2"/>
    <row r="16397" ht="12.75" customHeight="1" x14ac:dyDescent="0.2"/>
    <row r="16398" ht="12.75" customHeight="1" x14ac:dyDescent="0.2"/>
    <row r="16399" ht="12.75" customHeight="1" x14ac:dyDescent="0.2"/>
    <row r="16400" ht="12.75" customHeight="1" x14ac:dyDescent="0.2"/>
    <row r="16401" ht="12.75" customHeight="1" x14ac:dyDescent="0.2"/>
    <row r="16402" ht="12.75" customHeight="1" x14ac:dyDescent="0.2"/>
    <row r="16403" ht="12.75" customHeight="1" x14ac:dyDescent="0.2"/>
    <row r="16404" ht="12.75" customHeight="1" x14ac:dyDescent="0.2"/>
    <row r="16405" ht="12.75" customHeight="1" x14ac:dyDescent="0.2"/>
    <row r="16406" ht="12.75" customHeight="1" x14ac:dyDescent="0.2"/>
    <row r="16407" ht="12.75" customHeight="1" x14ac:dyDescent="0.2"/>
    <row r="16408" ht="12.75" customHeight="1" x14ac:dyDescent="0.2"/>
    <row r="16409" ht="12.75" customHeight="1" x14ac:dyDescent="0.2"/>
    <row r="16410" ht="12.75" customHeight="1" x14ac:dyDescent="0.2"/>
    <row r="16411" ht="12.75" customHeight="1" x14ac:dyDescent="0.2"/>
    <row r="16412" ht="12.75" customHeight="1" x14ac:dyDescent="0.2"/>
    <row r="16413" ht="12.75" customHeight="1" x14ac:dyDescent="0.2"/>
    <row r="16414" ht="12.75" customHeight="1" x14ac:dyDescent="0.2"/>
    <row r="16415" ht="12.75" customHeight="1" x14ac:dyDescent="0.2"/>
    <row r="16416" ht="12.75" customHeight="1" x14ac:dyDescent="0.2"/>
    <row r="16417" ht="12.75" customHeight="1" x14ac:dyDescent="0.2"/>
    <row r="16418" ht="12.75" customHeight="1" x14ac:dyDescent="0.2"/>
    <row r="16419" ht="12.75" customHeight="1" x14ac:dyDescent="0.2"/>
    <row r="16420" ht="12.75" customHeight="1" x14ac:dyDescent="0.2"/>
    <row r="16421" ht="12.75" customHeight="1" x14ac:dyDescent="0.2"/>
    <row r="16422" ht="12.75" customHeight="1" x14ac:dyDescent="0.2"/>
    <row r="16423" ht="12.75" customHeight="1" x14ac:dyDescent="0.2"/>
    <row r="16424" ht="12.75" customHeight="1" x14ac:dyDescent="0.2"/>
    <row r="16425" ht="12.75" customHeight="1" x14ac:dyDescent="0.2"/>
    <row r="16426" ht="12.75" customHeight="1" x14ac:dyDescent="0.2"/>
    <row r="16427" ht="12.75" customHeight="1" x14ac:dyDescent="0.2"/>
    <row r="16428" ht="12.75" customHeight="1" x14ac:dyDescent="0.2"/>
    <row r="16429" ht="12.75" customHeight="1" x14ac:dyDescent="0.2"/>
    <row r="16430" ht="12.75" customHeight="1" x14ac:dyDescent="0.2"/>
    <row r="16431" ht="12.75" customHeight="1" x14ac:dyDescent="0.2"/>
    <row r="16432" ht="12.75" customHeight="1" x14ac:dyDescent="0.2"/>
    <row r="16433" ht="12.75" customHeight="1" x14ac:dyDescent="0.2"/>
    <row r="16434" ht="12.75" customHeight="1" x14ac:dyDescent="0.2"/>
    <row r="16435" ht="12.75" customHeight="1" x14ac:dyDescent="0.2"/>
    <row r="16436" ht="12.75" customHeight="1" x14ac:dyDescent="0.2"/>
    <row r="16437" ht="12.75" customHeight="1" x14ac:dyDescent="0.2"/>
    <row r="16438" ht="12.75" customHeight="1" x14ac:dyDescent="0.2"/>
    <row r="16439" ht="12.75" customHeight="1" x14ac:dyDescent="0.2"/>
    <row r="16440" ht="12.75" customHeight="1" x14ac:dyDescent="0.2"/>
    <row r="16441" ht="12.75" customHeight="1" x14ac:dyDescent="0.2"/>
    <row r="16442" ht="12.75" customHeight="1" x14ac:dyDescent="0.2"/>
    <row r="16443" ht="12.75" customHeight="1" x14ac:dyDescent="0.2"/>
    <row r="16444" ht="12.75" customHeight="1" x14ac:dyDescent="0.2"/>
    <row r="16445" ht="12.75" customHeight="1" x14ac:dyDescent="0.2"/>
    <row r="16446" ht="12.75" customHeight="1" x14ac:dyDescent="0.2"/>
    <row r="16447" ht="12.75" customHeight="1" x14ac:dyDescent="0.2"/>
    <row r="16448" ht="12.75" customHeight="1" x14ac:dyDescent="0.2"/>
    <row r="16449" ht="12.75" customHeight="1" x14ac:dyDescent="0.2"/>
    <row r="16450" ht="12.75" customHeight="1" x14ac:dyDescent="0.2"/>
    <row r="16451" ht="12.75" customHeight="1" x14ac:dyDescent="0.2"/>
    <row r="16452" ht="12.75" customHeight="1" x14ac:dyDescent="0.2"/>
    <row r="16453" ht="12.75" customHeight="1" x14ac:dyDescent="0.2"/>
    <row r="16454" ht="12.75" customHeight="1" x14ac:dyDescent="0.2"/>
    <row r="16455" ht="12.75" customHeight="1" x14ac:dyDescent="0.2"/>
    <row r="16456" ht="12.75" customHeight="1" x14ac:dyDescent="0.2"/>
    <row r="16457" ht="12.75" customHeight="1" x14ac:dyDescent="0.2"/>
    <row r="16458" ht="12.75" customHeight="1" x14ac:dyDescent="0.2"/>
    <row r="16459" ht="12.75" customHeight="1" x14ac:dyDescent="0.2"/>
    <row r="16460" ht="12.75" customHeight="1" x14ac:dyDescent="0.2"/>
    <row r="16461" ht="12.75" customHeight="1" x14ac:dyDescent="0.2"/>
    <row r="16462" ht="12.75" customHeight="1" x14ac:dyDescent="0.2"/>
    <row r="16463" ht="12.75" customHeight="1" x14ac:dyDescent="0.2"/>
    <row r="16464" ht="12.75" customHeight="1" x14ac:dyDescent="0.2"/>
    <row r="16465" ht="12.75" customHeight="1" x14ac:dyDescent="0.2"/>
    <row r="16466" ht="12.75" customHeight="1" x14ac:dyDescent="0.2"/>
    <row r="16467" ht="12.75" customHeight="1" x14ac:dyDescent="0.2"/>
    <row r="16468" ht="12.75" customHeight="1" x14ac:dyDescent="0.2"/>
    <row r="16469" ht="12.75" customHeight="1" x14ac:dyDescent="0.2"/>
    <row r="16470" ht="12.75" customHeight="1" x14ac:dyDescent="0.2"/>
    <row r="16471" ht="12.75" customHeight="1" x14ac:dyDescent="0.2"/>
    <row r="16472" ht="12.75" customHeight="1" x14ac:dyDescent="0.2"/>
    <row r="16473" ht="12.75" customHeight="1" x14ac:dyDescent="0.2"/>
    <row r="16474" ht="12.75" customHeight="1" x14ac:dyDescent="0.2"/>
    <row r="16475" ht="12.75" customHeight="1" x14ac:dyDescent="0.2"/>
    <row r="16476" ht="12.75" customHeight="1" x14ac:dyDescent="0.2"/>
    <row r="16477" ht="12.75" customHeight="1" x14ac:dyDescent="0.2"/>
    <row r="16478" ht="12.75" customHeight="1" x14ac:dyDescent="0.2"/>
    <row r="16479" ht="12.75" customHeight="1" x14ac:dyDescent="0.2"/>
    <row r="16480" ht="12.75" customHeight="1" x14ac:dyDescent="0.2"/>
    <row r="16481" ht="12.75" customHeight="1" x14ac:dyDescent="0.2"/>
    <row r="16482" ht="12.75" customHeight="1" x14ac:dyDescent="0.2"/>
    <row r="16483" ht="12.75" customHeight="1" x14ac:dyDescent="0.2"/>
    <row r="16484" ht="12.75" customHeight="1" x14ac:dyDescent="0.2"/>
    <row r="16485" ht="12.75" customHeight="1" x14ac:dyDescent="0.2"/>
    <row r="16486" ht="12.75" customHeight="1" x14ac:dyDescent="0.2"/>
    <row r="16487" ht="12.75" customHeight="1" x14ac:dyDescent="0.2"/>
    <row r="16488" ht="12.75" customHeight="1" x14ac:dyDescent="0.2"/>
    <row r="16489" ht="12.75" customHeight="1" x14ac:dyDescent="0.2"/>
    <row r="16490" ht="12.75" customHeight="1" x14ac:dyDescent="0.2"/>
    <row r="16491" ht="12.75" customHeight="1" x14ac:dyDescent="0.2"/>
    <row r="16492" ht="12.75" customHeight="1" x14ac:dyDescent="0.2"/>
    <row r="16493" ht="12.75" customHeight="1" x14ac:dyDescent="0.2"/>
    <row r="16494" ht="12.75" customHeight="1" x14ac:dyDescent="0.2"/>
    <row r="16495" ht="12.75" customHeight="1" x14ac:dyDescent="0.2"/>
    <row r="16496" ht="12.75" customHeight="1" x14ac:dyDescent="0.2"/>
    <row r="16497" ht="12.75" customHeight="1" x14ac:dyDescent="0.2"/>
    <row r="16498" ht="12.75" customHeight="1" x14ac:dyDescent="0.2"/>
    <row r="16499" ht="12.75" customHeight="1" x14ac:dyDescent="0.2"/>
    <row r="16500" ht="12.75" customHeight="1" x14ac:dyDescent="0.2"/>
    <row r="16501" ht="12.75" customHeight="1" x14ac:dyDescent="0.2"/>
    <row r="16502" ht="12.75" customHeight="1" x14ac:dyDescent="0.2"/>
    <row r="16503" ht="12.75" customHeight="1" x14ac:dyDescent="0.2"/>
    <row r="16504" ht="12.75" customHeight="1" x14ac:dyDescent="0.2"/>
    <row r="16505" ht="12.75" customHeight="1" x14ac:dyDescent="0.2"/>
    <row r="16506" ht="12.75" customHeight="1" x14ac:dyDescent="0.2"/>
    <row r="16507" ht="12.75" customHeight="1" x14ac:dyDescent="0.2"/>
    <row r="16508" ht="12.75" customHeight="1" x14ac:dyDescent="0.2"/>
    <row r="16509" ht="12.75" customHeight="1" x14ac:dyDescent="0.2"/>
    <row r="16510" ht="12.75" customHeight="1" x14ac:dyDescent="0.2"/>
    <row r="16511" ht="12.75" customHeight="1" x14ac:dyDescent="0.2"/>
    <row r="16512" ht="12.75" customHeight="1" x14ac:dyDescent="0.2"/>
    <row r="16513" ht="12.75" customHeight="1" x14ac:dyDescent="0.2"/>
    <row r="16514" ht="12.75" customHeight="1" x14ac:dyDescent="0.2"/>
    <row r="16515" ht="12.75" customHeight="1" x14ac:dyDescent="0.2"/>
    <row r="16516" ht="12.75" customHeight="1" x14ac:dyDescent="0.2"/>
    <row r="16517" ht="12.75" customHeight="1" x14ac:dyDescent="0.2"/>
    <row r="16518" ht="12.75" customHeight="1" x14ac:dyDescent="0.2"/>
    <row r="16519" ht="12.75" customHeight="1" x14ac:dyDescent="0.2"/>
    <row r="16520" ht="12.75" customHeight="1" x14ac:dyDescent="0.2"/>
    <row r="16521" ht="12.75" customHeight="1" x14ac:dyDescent="0.2"/>
    <row r="16522" ht="12.75" customHeight="1" x14ac:dyDescent="0.2"/>
    <row r="16523" ht="12.75" customHeight="1" x14ac:dyDescent="0.2"/>
    <row r="16524" ht="12.75" customHeight="1" x14ac:dyDescent="0.2"/>
    <row r="16525" ht="12.75" customHeight="1" x14ac:dyDescent="0.2"/>
    <row r="16526" ht="12.75" customHeight="1" x14ac:dyDescent="0.2"/>
    <row r="16527" ht="12.75" customHeight="1" x14ac:dyDescent="0.2"/>
    <row r="16528" ht="12.75" customHeight="1" x14ac:dyDescent="0.2"/>
    <row r="16529" ht="12.75" customHeight="1" x14ac:dyDescent="0.2"/>
    <row r="16530" ht="12.75" customHeight="1" x14ac:dyDescent="0.2"/>
    <row r="16531" ht="12.75" customHeight="1" x14ac:dyDescent="0.2"/>
    <row r="16532" ht="12.75" customHeight="1" x14ac:dyDescent="0.2"/>
    <row r="16533" ht="12.75" customHeight="1" x14ac:dyDescent="0.2"/>
    <row r="16534" ht="12.75" customHeight="1" x14ac:dyDescent="0.2"/>
    <row r="16535" ht="12.75" customHeight="1" x14ac:dyDescent="0.2"/>
    <row r="16536" ht="12.75" customHeight="1" x14ac:dyDescent="0.2"/>
    <row r="16537" ht="12.75" customHeight="1" x14ac:dyDescent="0.2"/>
    <row r="16538" ht="12.75" customHeight="1" x14ac:dyDescent="0.2"/>
    <row r="16539" ht="12.75" customHeight="1" x14ac:dyDescent="0.2"/>
    <row r="16540" ht="12.75" customHeight="1" x14ac:dyDescent="0.2"/>
    <row r="16541" ht="12.75" customHeight="1" x14ac:dyDescent="0.2"/>
    <row r="16542" ht="12.75" customHeight="1" x14ac:dyDescent="0.2"/>
    <row r="16543" ht="12.75" customHeight="1" x14ac:dyDescent="0.2"/>
    <row r="16544" ht="12.75" customHeight="1" x14ac:dyDescent="0.2"/>
    <row r="16545" ht="12.75" customHeight="1" x14ac:dyDescent="0.2"/>
    <row r="16546" ht="12.75" customHeight="1" x14ac:dyDescent="0.2"/>
    <row r="16547" ht="12.75" customHeight="1" x14ac:dyDescent="0.2"/>
    <row r="16548" ht="12.75" customHeight="1" x14ac:dyDescent="0.2"/>
    <row r="16549" ht="12.75" customHeight="1" x14ac:dyDescent="0.2"/>
    <row r="16550" ht="12.75" customHeight="1" x14ac:dyDescent="0.2"/>
    <row r="16551" ht="12.75" customHeight="1" x14ac:dyDescent="0.2"/>
    <row r="16552" ht="12.75" customHeight="1" x14ac:dyDescent="0.2"/>
    <row r="16553" ht="12.75" customHeight="1" x14ac:dyDescent="0.2"/>
    <row r="16554" ht="12.75" customHeight="1" x14ac:dyDescent="0.2"/>
    <row r="16555" ht="12.75" customHeight="1" x14ac:dyDescent="0.2"/>
    <row r="16556" ht="12.75" customHeight="1" x14ac:dyDescent="0.2"/>
    <row r="16557" ht="12.75" customHeight="1" x14ac:dyDescent="0.2"/>
    <row r="16558" ht="12.75" customHeight="1" x14ac:dyDescent="0.2"/>
    <row r="16559" ht="12.75" customHeight="1" x14ac:dyDescent="0.2"/>
    <row r="16560" ht="12.75" customHeight="1" x14ac:dyDescent="0.2"/>
    <row r="16561" ht="12.75" customHeight="1" x14ac:dyDescent="0.2"/>
    <row r="16562" ht="12.75" customHeight="1" x14ac:dyDescent="0.2"/>
    <row r="16563" ht="12.75" customHeight="1" x14ac:dyDescent="0.2"/>
    <row r="16564" ht="12.75" customHeight="1" x14ac:dyDescent="0.2"/>
    <row r="16565" ht="12.75" customHeight="1" x14ac:dyDescent="0.2"/>
    <row r="16566" ht="12.75" customHeight="1" x14ac:dyDescent="0.2"/>
    <row r="16567" ht="12.75" customHeight="1" x14ac:dyDescent="0.2"/>
    <row r="16568" ht="12.75" customHeight="1" x14ac:dyDescent="0.2"/>
    <row r="16569" ht="12.75" customHeight="1" x14ac:dyDescent="0.2"/>
    <row r="16570" ht="12.75" customHeight="1" x14ac:dyDescent="0.2"/>
    <row r="16571" ht="12.75" customHeight="1" x14ac:dyDescent="0.2"/>
    <row r="16572" ht="12.75" customHeight="1" x14ac:dyDescent="0.2"/>
    <row r="16573" ht="12.75" customHeight="1" x14ac:dyDescent="0.2"/>
    <row r="16574" ht="12.75" customHeight="1" x14ac:dyDescent="0.2"/>
    <row r="16575" ht="12.75" customHeight="1" x14ac:dyDescent="0.2"/>
    <row r="16576" ht="12.75" customHeight="1" x14ac:dyDescent="0.2"/>
    <row r="16577" ht="12.75" customHeight="1" x14ac:dyDescent="0.2"/>
    <row r="16578" ht="12.75" customHeight="1" x14ac:dyDescent="0.2"/>
    <row r="16579" ht="12.75" customHeight="1" x14ac:dyDescent="0.2"/>
    <row r="16580" ht="12.75" customHeight="1" x14ac:dyDescent="0.2"/>
    <row r="16581" ht="12.75" customHeight="1" x14ac:dyDescent="0.2"/>
    <row r="16582" ht="12.75" customHeight="1" x14ac:dyDescent="0.2"/>
    <row r="16583" ht="12.75" customHeight="1" x14ac:dyDescent="0.2"/>
    <row r="16584" ht="12.75" customHeight="1" x14ac:dyDescent="0.2"/>
    <row r="16585" ht="12.75" customHeight="1" x14ac:dyDescent="0.2"/>
    <row r="16586" ht="12.75" customHeight="1" x14ac:dyDescent="0.2"/>
    <row r="16587" ht="12.75" customHeight="1" x14ac:dyDescent="0.2"/>
    <row r="16588" ht="12.75" customHeight="1" x14ac:dyDescent="0.2"/>
    <row r="16589" ht="12.75" customHeight="1" x14ac:dyDescent="0.2"/>
    <row r="16590" ht="12.75" customHeight="1" x14ac:dyDescent="0.2"/>
    <row r="16591" ht="12.75" customHeight="1" x14ac:dyDescent="0.2"/>
    <row r="16592" ht="12.75" customHeight="1" x14ac:dyDescent="0.2"/>
    <row r="16593" ht="12.75" customHeight="1" x14ac:dyDescent="0.2"/>
    <row r="16594" ht="12.75" customHeight="1" x14ac:dyDescent="0.2"/>
    <row r="16595" ht="12.75" customHeight="1" x14ac:dyDescent="0.2"/>
    <row r="16596" ht="12.75" customHeight="1" x14ac:dyDescent="0.2"/>
    <row r="16597" ht="12.75" customHeight="1" x14ac:dyDescent="0.2"/>
    <row r="16598" ht="12.75" customHeight="1" x14ac:dyDescent="0.2"/>
    <row r="16599" ht="12.75" customHeight="1" x14ac:dyDescent="0.2"/>
    <row r="16600" ht="12.75" customHeight="1" x14ac:dyDescent="0.2"/>
    <row r="16601" ht="12.75" customHeight="1" x14ac:dyDescent="0.2"/>
    <row r="16602" ht="12.75" customHeight="1" x14ac:dyDescent="0.2"/>
    <row r="16603" ht="12.75" customHeight="1" x14ac:dyDescent="0.2"/>
    <row r="16604" ht="12.75" customHeight="1" x14ac:dyDescent="0.2"/>
    <row r="16605" ht="12.75" customHeight="1" x14ac:dyDescent="0.2"/>
    <row r="16606" ht="12.75" customHeight="1" x14ac:dyDescent="0.2"/>
    <row r="16607" ht="12.75" customHeight="1" x14ac:dyDescent="0.2"/>
    <row r="16608" ht="12.75" customHeight="1" x14ac:dyDescent="0.2"/>
    <row r="16609" ht="12.75" customHeight="1" x14ac:dyDescent="0.2"/>
    <row r="16610" ht="12.75" customHeight="1" x14ac:dyDescent="0.2"/>
    <row r="16611" ht="12.75" customHeight="1" x14ac:dyDescent="0.2"/>
    <row r="16612" ht="12.75" customHeight="1" x14ac:dyDescent="0.2"/>
    <row r="16613" ht="12.75" customHeight="1" x14ac:dyDescent="0.2"/>
    <row r="16614" ht="12.75" customHeight="1" x14ac:dyDescent="0.2"/>
    <row r="16615" ht="12.75" customHeight="1" x14ac:dyDescent="0.2"/>
    <row r="16616" ht="12.75" customHeight="1" x14ac:dyDescent="0.2"/>
    <row r="16617" ht="12.75" customHeight="1" x14ac:dyDescent="0.2"/>
    <row r="16618" ht="12.75" customHeight="1" x14ac:dyDescent="0.2"/>
    <row r="16619" ht="12.75" customHeight="1" x14ac:dyDescent="0.2"/>
    <row r="16620" ht="12.75" customHeight="1" x14ac:dyDescent="0.2"/>
    <row r="16621" ht="12.75" customHeight="1" x14ac:dyDescent="0.2"/>
    <row r="16622" ht="12.75" customHeight="1" x14ac:dyDescent="0.2"/>
    <row r="16623" ht="12.75" customHeight="1" x14ac:dyDescent="0.2"/>
    <row r="16624" ht="12.75" customHeight="1" x14ac:dyDescent="0.2"/>
    <row r="16625" ht="12.75" customHeight="1" x14ac:dyDescent="0.2"/>
    <row r="16626" ht="12.75" customHeight="1" x14ac:dyDescent="0.2"/>
    <row r="16627" ht="12.75" customHeight="1" x14ac:dyDescent="0.2"/>
    <row r="16628" ht="12.75" customHeight="1" x14ac:dyDescent="0.2"/>
    <row r="16629" ht="12.75" customHeight="1" x14ac:dyDescent="0.2"/>
    <row r="16630" ht="12.75" customHeight="1" x14ac:dyDescent="0.2"/>
    <row r="16631" ht="12.75" customHeight="1" x14ac:dyDescent="0.2"/>
    <row r="16632" ht="12.75" customHeight="1" x14ac:dyDescent="0.2"/>
    <row r="16633" ht="12.75" customHeight="1" x14ac:dyDescent="0.2"/>
    <row r="16634" ht="12.75" customHeight="1" x14ac:dyDescent="0.2"/>
    <row r="16635" ht="12.75" customHeight="1" x14ac:dyDescent="0.2"/>
    <row r="16636" ht="12.75" customHeight="1" x14ac:dyDescent="0.2"/>
    <row r="16637" ht="12.75" customHeight="1" x14ac:dyDescent="0.2"/>
    <row r="16638" ht="12.75" customHeight="1" x14ac:dyDescent="0.2"/>
    <row r="16639" ht="12.75" customHeight="1" x14ac:dyDescent="0.2"/>
    <row r="16640" ht="12.75" customHeight="1" x14ac:dyDescent="0.2"/>
    <row r="16641" ht="12.75" customHeight="1" x14ac:dyDescent="0.2"/>
    <row r="16642" ht="12.75" customHeight="1" x14ac:dyDescent="0.2"/>
    <row r="16643" ht="12.75" customHeight="1" x14ac:dyDescent="0.2"/>
    <row r="16644" ht="12.75" customHeight="1" x14ac:dyDescent="0.2"/>
    <row r="16645" ht="12.75" customHeight="1" x14ac:dyDescent="0.2"/>
    <row r="16646" ht="12.75" customHeight="1" x14ac:dyDescent="0.2"/>
    <row r="16647" ht="12.75" customHeight="1" x14ac:dyDescent="0.2"/>
    <row r="16648" ht="12.75" customHeight="1" x14ac:dyDescent="0.2"/>
    <row r="16649" ht="12.75" customHeight="1" x14ac:dyDescent="0.2"/>
    <row r="16650" ht="12.75" customHeight="1" x14ac:dyDescent="0.2"/>
    <row r="16651" ht="12.75" customHeight="1" x14ac:dyDescent="0.2"/>
    <row r="16652" ht="12.75" customHeight="1" x14ac:dyDescent="0.2"/>
    <row r="16653" ht="12.75" customHeight="1" x14ac:dyDescent="0.2"/>
    <row r="16654" ht="12.75" customHeight="1" x14ac:dyDescent="0.2"/>
    <row r="16655" ht="12.75" customHeight="1" x14ac:dyDescent="0.2"/>
    <row r="16656" ht="12.75" customHeight="1" x14ac:dyDescent="0.2"/>
    <row r="16657" ht="12.75" customHeight="1" x14ac:dyDescent="0.2"/>
    <row r="16658" ht="12.75" customHeight="1" x14ac:dyDescent="0.2"/>
    <row r="16659" ht="12.75" customHeight="1" x14ac:dyDescent="0.2"/>
    <row r="16660" ht="12.75" customHeight="1" x14ac:dyDescent="0.2"/>
    <row r="16661" ht="12.75" customHeight="1" x14ac:dyDescent="0.2"/>
    <row r="16662" ht="12.75" customHeight="1" x14ac:dyDescent="0.2"/>
    <row r="16663" ht="12.75" customHeight="1" x14ac:dyDescent="0.2"/>
    <row r="16664" ht="12.75" customHeight="1" x14ac:dyDescent="0.2"/>
    <row r="16665" ht="12.75" customHeight="1" x14ac:dyDescent="0.2"/>
    <row r="16666" ht="12.75" customHeight="1" x14ac:dyDescent="0.2"/>
    <row r="16667" ht="12.75" customHeight="1" x14ac:dyDescent="0.2"/>
    <row r="16668" ht="12.75" customHeight="1" x14ac:dyDescent="0.2"/>
    <row r="16669" ht="12.75" customHeight="1" x14ac:dyDescent="0.2"/>
    <row r="16670" ht="12.75" customHeight="1" x14ac:dyDescent="0.2"/>
    <row r="16671" ht="12.75" customHeight="1" x14ac:dyDescent="0.2"/>
    <row r="16672" ht="12.75" customHeight="1" x14ac:dyDescent="0.2"/>
    <row r="16673" ht="12.75" customHeight="1" x14ac:dyDescent="0.2"/>
    <row r="16674" ht="12.75" customHeight="1" x14ac:dyDescent="0.2"/>
    <row r="16675" ht="12.75" customHeight="1" x14ac:dyDescent="0.2"/>
    <row r="16676" ht="12.75" customHeight="1" x14ac:dyDescent="0.2"/>
    <row r="16677" ht="12.75" customHeight="1" x14ac:dyDescent="0.2"/>
    <row r="16678" ht="12.75" customHeight="1" x14ac:dyDescent="0.2"/>
    <row r="16679" ht="12.75" customHeight="1" x14ac:dyDescent="0.2"/>
    <row r="16680" ht="12.75" customHeight="1" x14ac:dyDescent="0.2"/>
    <row r="16681" ht="12.75" customHeight="1" x14ac:dyDescent="0.2"/>
    <row r="16682" ht="12.75" customHeight="1" x14ac:dyDescent="0.2"/>
    <row r="16683" ht="12.75" customHeight="1" x14ac:dyDescent="0.2"/>
    <row r="16684" ht="12.75" customHeight="1" x14ac:dyDescent="0.2"/>
    <row r="16685" ht="12.75" customHeight="1" x14ac:dyDescent="0.2"/>
    <row r="16686" ht="12.75" customHeight="1" x14ac:dyDescent="0.2"/>
    <row r="16687" ht="12.75" customHeight="1" x14ac:dyDescent="0.2"/>
    <row r="16688" ht="12.75" customHeight="1" x14ac:dyDescent="0.2"/>
    <row r="16689" ht="12.75" customHeight="1" x14ac:dyDescent="0.2"/>
    <row r="16690" ht="12.75" customHeight="1" x14ac:dyDescent="0.2"/>
    <row r="16691" ht="12.75" customHeight="1" x14ac:dyDescent="0.2"/>
    <row r="16692" ht="12.75" customHeight="1" x14ac:dyDescent="0.2"/>
    <row r="16693" ht="12.75" customHeight="1" x14ac:dyDescent="0.2"/>
    <row r="16694" ht="12.75" customHeight="1" x14ac:dyDescent="0.2"/>
    <row r="16695" ht="12.75" customHeight="1" x14ac:dyDescent="0.2"/>
    <row r="16696" ht="12.75" customHeight="1" x14ac:dyDescent="0.2"/>
    <row r="16697" ht="12.75" customHeight="1" x14ac:dyDescent="0.2"/>
    <row r="16698" ht="12.75" customHeight="1" x14ac:dyDescent="0.2"/>
    <row r="16699" ht="12.75" customHeight="1" x14ac:dyDescent="0.2"/>
    <row r="16700" ht="12.75" customHeight="1" x14ac:dyDescent="0.2"/>
    <row r="16701" ht="12.75" customHeight="1" x14ac:dyDescent="0.2"/>
    <row r="16702" ht="12.75" customHeight="1" x14ac:dyDescent="0.2"/>
    <row r="16703" ht="12.75" customHeight="1" x14ac:dyDescent="0.2"/>
    <row r="16704" ht="12.75" customHeight="1" x14ac:dyDescent="0.2"/>
    <row r="16705" ht="12.75" customHeight="1" x14ac:dyDescent="0.2"/>
    <row r="16706" ht="12.75" customHeight="1" x14ac:dyDescent="0.2"/>
    <row r="16707" ht="12.75" customHeight="1" x14ac:dyDescent="0.2"/>
    <row r="16708" ht="12.75" customHeight="1" x14ac:dyDescent="0.2"/>
    <row r="16709" ht="12.75" customHeight="1" x14ac:dyDescent="0.2"/>
    <row r="16710" ht="12.75" customHeight="1" x14ac:dyDescent="0.2"/>
    <row r="16711" ht="12.75" customHeight="1" x14ac:dyDescent="0.2"/>
    <row r="16712" ht="12.75" customHeight="1" x14ac:dyDescent="0.2"/>
    <row r="16713" ht="12.75" customHeight="1" x14ac:dyDescent="0.2"/>
    <row r="16714" ht="12.75" customHeight="1" x14ac:dyDescent="0.2"/>
    <row r="16715" ht="12.75" customHeight="1" x14ac:dyDescent="0.2"/>
    <row r="16716" ht="12.75" customHeight="1" x14ac:dyDescent="0.2"/>
    <row r="16717" ht="12.75" customHeight="1" x14ac:dyDescent="0.2"/>
    <row r="16718" ht="12.75" customHeight="1" x14ac:dyDescent="0.2"/>
    <row r="16719" ht="12.75" customHeight="1" x14ac:dyDescent="0.2"/>
    <row r="16720" ht="12.75" customHeight="1" x14ac:dyDescent="0.2"/>
    <row r="16721" ht="12.75" customHeight="1" x14ac:dyDescent="0.2"/>
    <row r="16722" ht="12.75" customHeight="1" x14ac:dyDescent="0.2"/>
    <row r="16723" ht="12.75" customHeight="1" x14ac:dyDescent="0.2"/>
    <row r="16724" ht="12.75" customHeight="1" x14ac:dyDescent="0.2"/>
    <row r="16725" ht="12.75" customHeight="1" x14ac:dyDescent="0.2"/>
    <row r="16726" ht="12.75" customHeight="1" x14ac:dyDescent="0.2"/>
    <row r="16727" ht="12.75" customHeight="1" x14ac:dyDescent="0.2"/>
    <row r="16728" ht="12.75" customHeight="1" x14ac:dyDescent="0.2"/>
    <row r="16729" ht="12.75" customHeight="1" x14ac:dyDescent="0.2"/>
    <row r="16730" ht="12.75" customHeight="1" x14ac:dyDescent="0.2"/>
    <row r="16731" ht="12.75" customHeight="1" x14ac:dyDescent="0.2"/>
    <row r="16732" ht="12.75" customHeight="1" x14ac:dyDescent="0.2"/>
    <row r="16733" ht="12.75" customHeight="1" x14ac:dyDescent="0.2"/>
    <row r="16734" ht="12.75" customHeight="1" x14ac:dyDescent="0.2"/>
    <row r="16735" ht="12.75" customHeight="1" x14ac:dyDescent="0.2"/>
    <row r="16736" ht="12.75" customHeight="1" x14ac:dyDescent="0.2"/>
    <row r="16737" ht="12.75" customHeight="1" x14ac:dyDescent="0.2"/>
    <row r="16738" ht="12.75" customHeight="1" x14ac:dyDescent="0.2"/>
    <row r="16739" ht="12.75" customHeight="1" x14ac:dyDescent="0.2"/>
    <row r="16740" ht="12.75" customHeight="1" x14ac:dyDescent="0.2"/>
    <row r="16741" ht="12.75" customHeight="1" x14ac:dyDescent="0.2"/>
    <row r="16742" ht="12.75" customHeight="1" x14ac:dyDescent="0.2"/>
    <row r="16743" ht="12.75" customHeight="1" x14ac:dyDescent="0.2"/>
    <row r="16744" ht="12.75" customHeight="1" x14ac:dyDescent="0.2"/>
    <row r="16745" ht="12.75" customHeight="1" x14ac:dyDescent="0.2"/>
    <row r="16746" ht="12.75" customHeight="1" x14ac:dyDescent="0.2"/>
    <row r="16747" ht="12.75" customHeight="1" x14ac:dyDescent="0.2"/>
    <row r="16748" ht="12.75" customHeight="1" x14ac:dyDescent="0.2"/>
    <row r="16749" ht="12.75" customHeight="1" x14ac:dyDescent="0.2"/>
    <row r="16750" ht="12.75" customHeight="1" x14ac:dyDescent="0.2"/>
    <row r="16751" ht="12.75" customHeight="1" x14ac:dyDescent="0.2"/>
    <row r="16752" ht="12.75" customHeight="1" x14ac:dyDescent="0.2"/>
    <row r="16753" ht="12.75" customHeight="1" x14ac:dyDescent="0.2"/>
    <row r="16754" ht="12.75" customHeight="1" x14ac:dyDescent="0.2"/>
    <row r="16755" ht="12.75" customHeight="1" x14ac:dyDescent="0.2"/>
    <row r="16756" ht="12.75" customHeight="1" x14ac:dyDescent="0.2"/>
    <row r="16757" ht="12.75" customHeight="1" x14ac:dyDescent="0.2"/>
    <row r="16758" ht="12.75" customHeight="1" x14ac:dyDescent="0.2"/>
    <row r="16759" ht="12.75" customHeight="1" x14ac:dyDescent="0.2"/>
    <row r="16760" ht="12.75" customHeight="1" x14ac:dyDescent="0.2"/>
    <row r="16761" ht="12.75" customHeight="1" x14ac:dyDescent="0.2"/>
    <row r="16762" ht="12.75" customHeight="1" x14ac:dyDescent="0.2"/>
    <row r="16763" ht="12.75" customHeight="1" x14ac:dyDescent="0.2"/>
    <row r="16764" ht="12.75" customHeight="1" x14ac:dyDescent="0.2"/>
    <row r="16765" ht="12.75" customHeight="1" x14ac:dyDescent="0.2"/>
    <row r="16766" ht="12.75" customHeight="1" x14ac:dyDescent="0.2"/>
    <row r="16767" ht="12.75" customHeight="1" x14ac:dyDescent="0.2"/>
    <row r="16768" ht="12.75" customHeight="1" x14ac:dyDescent="0.2"/>
    <row r="16769" ht="12.75" customHeight="1" x14ac:dyDescent="0.2"/>
    <row r="16770" ht="12.75" customHeight="1" x14ac:dyDescent="0.2"/>
    <row r="16771" ht="12.75" customHeight="1" x14ac:dyDescent="0.2"/>
    <row r="16772" ht="12.75" customHeight="1" x14ac:dyDescent="0.2"/>
    <row r="16773" ht="12.75" customHeight="1" x14ac:dyDescent="0.2"/>
    <row r="16774" ht="12.75" customHeight="1" x14ac:dyDescent="0.2"/>
    <row r="16775" ht="12.75" customHeight="1" x14ac:dyDescent="0.2"/>
    <row r="16776" ht="12.75" customHeight="1" x14ac:dyDescent="0.2"/>
    <row r="16777" ht="12.75" customHeight="1" x14ac:dyDescent="0.2"/>
    <row r="16778" ht="12.75" customHeight="1" x14ac:dyDescent="0.2"/>
    <row r="16779" ht="12.75" customHeight="1" x14ac:dyDescent="0.2"/>
    <row r="16780" ht="12.75" customHeight="1" x14ac:dyDescent="0.2"/>
    <row r="16781" ht="12.75" customHeight="1" x14ac:dyDescent="0.2"/>
    <row r="16782" ht="12.75" customHeight="1" x14ac:dyDescent="0.2"/>
    <row r="16783" ht="12.75" customHeight="1" x14ac:dyDescent="0.2"/>
    <row r="16784" ht="12.75" customHeight="1" x14ac:dyDescent="0.2"/>
    <row r="16785" ht="12.75" customHeight="1" x14ac:dyDescent="0.2"/>
    <row r="16786" ht="12.75" customHeight="1" x14ac:dyDescent="0.2"/>
    <row r="16787" ht="12.75" customHeight="1" x14ac:dyDescent="0.2"/>
    <row r="16788" ht="12.75" customHeight="1" x14ac:dyDescent="0.2"/>
    <row r="16789" ht="12.75" customHeight="1" x14ac:dyDescent="0.2"/>
    <row r="16790" ht="12.75" customHeight="1" x14ac:dyDescent="0.2"/>
    <row r="16791" ht="12.75" customHeight="1" x14ac:dyDescent="0.2"/>
    <row r="16792" ht="12.75" customHeight="1" x14ac:dyDescent="0.2"/>
    <row r="16793" ht="12.75" customHeight="1" x14ac:dyDescent="0.2"/>
    <row r="16794" ht="12.75" customHeight="1" x14ac:dyDescent="0.2"/>
    <row r="16795" ht="12.75" customHeight="1" x14ac:dyDescent="0.2"/>
    <row r="16796" ht="12.75" customHeight="1" x14ac:dyDescent="0.2"/>
    <row r="16797" ht="12.75" customHeight="1" x14ac:dyDescent="0.2"/>
    <row r="16798" ht="12.75" customHeight="1" x14ac:dyDescent="0.2"/>
    <row r="16799" ht="12.75" customHeight="1" x14ac:dyDescent="0.2"/>
    <row r="16800" ht="12.75" customHeight="1" x14ac:dyDescent="0.2"/>
    <row r="16801" ht="12.75" customHeight="1" x14ac:dyDescent="0.2"/>
    <row r="16802" ht="12.75" customHeight="1" x14ac:dyDescent="0.2"/>
    <row r="16803" ht="12.75" customHeight="1" x14ac:dyDescent="0.2"/>
    <row r="16804" ht="12.75" customHeight="1" x14ac:dyDescent="0.2"/>
    <row r="16805" ht="12.75" customHeight="1" x14ac:dyDescent="0.2"/>
    <row r="16806" ht="12.75" customHeight="1" x14ac:dyDescent="0.2"/>
    <row r="16807" ht="12.75" customHeight="1" x14ac:dyDescent="0.2"/>
    <row r="16808" ht="12.75" customHeight="1" x14ac:dyDescent="0.2"/>
    <row r="16809" ht="12.75" customHeight="1" x14ac:dyDescent="0.2"/>
    <row r="16810" ht="12.75" customHeight="1" x14ac:dyDescent="0.2"/>
    <row r="16811" ht="12.75" customHeight="1" x14ac:dyDescent="0.2"/>
    <row r="16812" ht="12.75" customHeight="1" x14ac:dyDescent="0.2"/>
    <row r="16813" ht="12.75" customHeight="1" x14ac:dyDescent="0.2"/>
    <row r="16814" ht="12.75" customHeight="1" x14ac:dyDescent="0.2"/>
    <row r="16815" ht="12.75" customHeight="1" x14ac:dyDescent="0.2"/>
    <row r="16816" ht="12.75" customHeight="1" x14ac:dyDescent="0.2"/>
    <row r="16817" ht="12.75" customHeight="1" x14ac:dyDescent="0.2"/>
    <row r="16818" ht="12.75" customHeight="1" x14ac:dyDescent="0.2"/>
    <row r="16819" ht="12.75" customHeight="1" x14ac:dyDescent="0.2"/>
    <row r="16820" ht="12.75" customHeight="1" x14ac:dyDescent="0.2"/>
    <row r="16821" ht="12.75" customHeight="1" x14ac:dyDescent="0.2"/>
    <row r="16822" ht="12.75" customHeight="1" x14ac:dyDescent="0.2"/>
    <row r="16823" ht="12.75" customHeight="1" x14ac:dyDescent="0.2"/>
    <row r="16824" ht="12.75" customHeight="1" x14ac:dyDescent="0.2"/>
    <row r="16825" ht="12.75" customHeight="1" x14ac:dyDescent="0.2"/>
    <row r="16826" ht="12.75" customHeight="1" x14ac:dyDescent="0.2"/>
    <row r="16827" ht="12.75" customHeight="1" x14ac:dyDescent="0.2"/>
    <row r="16828" ht="12.75" customHeight="1" x14ac:dyDescent="0.2"/>
    <row r="16829" ht="12.75" customHeight="1" x14ac:dyDescent="0.2"/>
    <row r="16830" ht="12.75" customHeight="1" x14ac:dyDescent="0.2"/>
    <row r="16831" ht="12.75" customHeight="1" x14ac:dyDescent="0.2"/>
    <row r="16832" ht="12.75" customHeight="1" x14ac:dyDescent="0.2"/>
    <row r="16833" ht="12.75" customHeight="1" x14ac:dyDescent="0.2"/>
    <row r="16834" ht="12.75" customHeight="1" x14ac:dyDescent="0.2"/>
    <row r="16835" ht="12.75" customHeight="1" x14ac:dyDescent="0.2"/>
    <row r="16836" ht="12.75" customHeight="1" x14ac:dyDescent="0.2"/>
    <row r="16837" ht="12.75" customHeight="1" x14ac:dyDescent="0.2"/>
    <row r="16838" ht="12.75" customHeight="1" x14ac:dyDescent="0.2"/>
    <row r="16839" ht="12.75" customHeight="1" x14ac:dyDescent="0.2"/>
    <row r="16840" ht="12.75" customHeight="1" x14ac:dyDescent="0.2"/>
    <row r="16841" ht="12.75" customHeight="1" x14ac:dyDescent="0.2"/>
    <row r="16842" ht="12.75" customHeight="1" x14ac:dyDescent="0.2"/>
    <row r="16843" ht="12.75" customHeight="1" x14ac:dyDescent="0.2"/>
    <row r="16844" ht="12.75" customHeight="1" x14ac:dyDescent="0.2"/>
    <row r="16845" ht="12.75" customHeight="1" x14ac:dyDescent="0.2"/>
    <row r="16846" ht="12.75" customHeight="1" x14ac:dyDescent="0.2"/>
    <row r="16847" ht="12.75" customHeight="1" x14ac:dyDescent="0.2"/>
    <row r="16848" ht="12.75" customHeight="1" x14ac:dyDescent="0.2"/>
    <row r="16849" ht="12.75" customHeight="1" x14ac:dyDescent="0.2"/>
    <row r="16850" ht="12.75" customHeight="1" x14ac:dyDescent="0.2"/>
    <row r="16851" ht="12.75" customHeight="1" x14ac:dyDescent="0.2"/>
    <row r="16852" ht="12.75" customHeight="1" x14ac:dyDescent="0.2"/>
    <row r="16853" ht="12.75" customHeight="1" x14ac:dyDescent="0.2"/>
    <row r="16854" ht="12.75" customHeight="1" x14ac:dyDescent="0.2"/>
    <row r="16855" ht="12.75" customHeight="1" x14ac:dyDescent="0.2"/>
    <row r="16856" ht="12.75" customHeight="1" x14ac:dyDescent="0.2"/>
    <row r="16857" ht="12.75" customHeight="1" x14ac:dyDescent="0.2"/>
    <row r="16858" ht="12.75" customHeight="1" x14ac:dyDescent="0.2"/>
    <row r="16859" ht="12.75" customHeight="1" x14ac:dyDescent="0.2"/>
    <row r="16860" ht="12.75" customHeight="1" x14ac:dyDescent="0.2"/>
    <row r="16861" ht="12.75" customHeight="1" x14ac:dyDescent="0.2"/>
    <row r="16862" ht="12.75" customHeight="1" x14ac:dyDescent="0.2"/>
    <row r="16863" ht="12.75" customHeight="1" x14ac:dyDescent="0.2"/>
    <row r="16864" ht="12.75" customHeight="1" x14ac:dyDescent="0.2"/>
    <row r="16865" ht="12.75" customHeight="1" x14ac:dyDescent="0.2"/>
    <row r="16866" ht="12.75" customHeight="1" x14ac:dyDescent="0.2"/>
    <row r="16867" ht="12.75" customHeight="1" x14ac:dyDescent="0.2"/>
    <row r="16868" ht="12.75" customHeight="1" x14ac:dyDescent="0.2"/>
    <row r="16869" ht="12.75" customHeight="1" x14ac:dyDescent="0.2"/>
    <row r="16870" ht="12.75" customHeight="1" x14ac:dyDescent="0.2"/>
    <row r="16871" ht="12.75" customHeight="1" x14ac:dyDescent="0.2"/>
    <row r="16872" ht="12.75" customHeight="1" x14ac:dyDescent="0.2"/>
    <row r="16873" ht="12.75" customHeight="1" x14ac:dyDescent="0.2"/>
    <row r="16874" ht="12.75" customHeight="1" x14ac:dyDescent="0.2"/>
    <row r="16875" ht="12.75" customHeight="1" x14ac:dyDescent="0.2"/>
    <row r="16876" ht="12.75" customHeight="1" x14ac:dyDescent="0.2"/>
    <row r="16877" ht="12.75" customHeight="1" x14ac:dyDescent="0.2"/>
    <row r="16878" ht="12.75" customHeight="1" x14ac:dyDescent="0.2"/>
    <row r="16879" ht="12.75" customHeight="1" x14ac:dyDescent="0.2"/>
    <row r="16880" ht="12.75" customHeight="1" x14ac:dyDescent="0.2"/>
    <row r="16881" ht="12.75" customHeight="1" x14ac:dyDescent="0.2"/>
    <row r="16882" ht="12.75" customHeight="1" x14ac:dyDescent="0.2"/>
    <row r="16883" ht="12.75" customHeight="1" x14ac:dyDescent="0.2"/>
    <row r="16884" ht="12.75" customHeight="1" x14ac:dyDescent="0.2"/>
    <row r="16885" ht="12.75" customHeight="1" x14ac:dyDescent="0.2"/>
    <row r="16886" ht="12.75" customHeight="1" x14ac:dyDescent="0.2"/>
    <row r="16887" ht="12.75" customHeight="1" x14ac:dyDescent="0.2"/>
    <row r="16888" ht="12.75" customHeight="1" x14ac:dyDescent="0.2"/>
    <row r="16889" ht="12.75" customHeight="1" x14ac:dyDescent="0.2"/>
    <row r="16890" ht="12.75" customHeight="1" x14ac:dyDescent="0.2"/>
    <row r="16891" ht="12.75" customHeight="1" x14ac:dyDescent="0.2"/>
    <row r="16892" ht="12.75" customHeight="1" x14ac:dyDescent="0.2"/>
    <row r="16893" ht="12.75" customHeight="1" x14ac:dyDescent="0.2"/>
    <row r="16894" ht="12.75" customHeight="1" x14ac:dyDescent="0.2"/>
    <row r="16895" ht="12.75" customHeight="1" x14ac:dyDescent="0.2"/>
    <row r="16896" ht="12.75" customHeight="1" x14ac:dyDescent="0.2"/>
    <row r="16897" ht="12.75" customHeight="1" x14ac:dyDescent="0.2"/>
    <row r="16898" ht="12.75" customHeight="1" x14ac:dyDescent="0.2"/>
    <row r="16899" ht="12.75" customHeight="1" x14ac:dyDescent="0.2"/>
    <row r="16900" ht="12.75" customHeight="1" x14ac:dyDescent="0.2"/>
    <row r="16901" ht="12.75" customHeight="1" x14ac:dyDescent="0.2"/>
    <row r="16902" ht="12.75" customHeight="1" x14ac:dyDescent="0.2"/>
    <row r="16903" ht="12.75" customHeight="1" x14ac:dyDescent="0.2"/>
    <row r="16904" ht="12.75" customHeight="1" x14ac:dyDescent="0.2"/>
    <row r="16905" ht="12.75" customHeight="1" x14ac:dyDescent="0.2"/>
    <row r="16906" ht="12.75" customHeight="1" x14ac:dyDescent="0.2"/>
    <row r="16907" ht="12.75" customHeight="1" x14ac:dyDescent="0.2"/>
    <row r="16908" ht="12.75" customHeight="1" x14ac:dyDescent="0.2"/>
    <row r="16909" ht="12.75" customHeight="1" x14ac:dyDescent="0.2"/>
    <row r="16910" ht="12.75" customHeight="1" x14ac:dyDescent="0.2"/>
    <row r="16911" ht="12.75" customHeight="1" x14ac:dyDescent="0.2"/>
    <row r="16912" ht="12.75" customHeight="1" x14ac:dyDescent="0.2"/>
    <row r="16913" ht="12.75" customHeight="1" x14ac:dyDescent="0.2"/>
    <row r="16914" ht="12.75" customHeight="1" x14ac:dyDescent="0.2"/>
    <row r="16915" ht="12.75" customHeight="1" x14ac:dyDescent="0.2"/>
    <row r="16916" ht="12.75" customHeight="1" x14ac:dyDescent="0.2"/>
    <row r="16917" ht="12.75" customHeight="1" x14ac:dyDescent="0.2"/>
    <row r="16918" ht="12.75" customHeight="1" x14ac:dyDescent="0.2"/>
    <row r="16919" ht="12.75" customHeight="1" x14ac:dyDescent="0.2"/>
    <row r="16920" ht="12.75" customHeight="1" x14ac:dyDescent="0.2"/>
    <row r="16921" ht="12.75" customHeight="1" x14ac:dyDescent="0.2"/>
    <row r="16922" ht="12.75" customHeight="1" x14ac:dyDescent="0.2"/>
    <row r="16923" ht="12.75" customHeight="1" x14ac:dyDescent="0.2"/>
    <row r="16924" ht="12.75" customHeight="1" x14ac:dyDescent="0.2"/>
    <row r="16925" ht="12.75" customHeight="1" x14ac:dyDescent="0.2"/>
    <row r="16926" ht="12.75" customHeight="1" x14ac:dyDescent="0.2"/>
    <row r="16927" ht="12.75" customHeight="1" x14ac:dyDescent="0.2"/>
    <row r="16928" ht="12.75" customHeight="1" x14ac:dyDescent="0.2"/>
    <row r="16929" ht="12.75" customHeight="1" x14ac:dyDescent="0.2"/>
    <row r="16930" ht="12.75" customHeight="1" x14ac:dyDescent="0.2"/>
    <row r="16931" ht="12.75" customHeight="1" x14ac:dyDescent="0.2"/>
    <row r="16932" ht="12.75" customHeight="1" x14ac:dyDescent="0.2"/>
    <row r="16933" ht="12.75" customHeight="1" x14ac:dyDescent="0.2"/>
    <row r="16934" ht="12.75" customHeight="1" x14ac:dyDescent="0.2"/>
    <row r="16935" ht="12.75" customHeight="1" x14ac:dyDescent="0.2"/>
    <row r="16936" ht="12.75" customHeight="1" x14ac:dyDescent="0.2"/>
    <row r="16937" ht="12.75" customHeight="1" x14ac:dyDescent="0.2"/>
    <row r="16938" ht="12.75" customHeight="1" x14ac:dyDescent="0.2"/>
    <row r="16939" ht="12.75" customHeight="1" x14ac:dyDescent="0.2"/>
    <row r="16940" ht="12.75" customHeight="1" x14ac:dyDescent="0.2"/>
    <row r="16941" ht="12.75" customHeight="1" x14ac:dyDescent="0.2"/>
    <row r="16942" ht="12.75" customHeight="1" x14ac:dyDescent="0.2"/>
    <row r="16943" ht="12.75" customHeight="1" x14ac:dyDescent="0.2"/>
    <row r="16944" ht="12.75" customHeight="1" x14ac:dyDescent="0.2"/>
    <row r="16945" ht="12.75" customHeight="1" x14ac:dyDescent="0.2"/>
    <row r="16946" ht="12.75" customHeight="1" x14ac:dyDescent="0.2"/>
    <row r="16947" ht="12.75" customHeight="1" x14ac:dyDescent="0.2"/>
    <row r="16948" ht="12.75" customHeight="1" x14ac:dyDescent="0.2"/>
    <row r="16949" ht="12.75" customHeight="1" x14ac:dyDescent="0.2"/>
    <row r="16950" ht="12.75" customHeight="1" x14ac:dyDescent="0.2"/>
    <row r="16951" ht="12.75" customHeight="1" x14ac:dyDescent="0.2"/>
    <row r="16952" ht="12.75" customHeight="1" x14ac:dyDescent="0.2"/>
    <row r="16953" ht="12.75" customHeight="1" x14ac:dyDescent="0.2"/>
    <row r="16954" ht="12.75" customHeight="1" x14ac:dyDescent="0.2"/>
    <row r="16955" ht="12.75" customHeight="1" x14ac:dyDescent="0.2"/>
    <row r="16956" ht="12.75" customHeight="1" x14ac:dyDescent="0.2"/>
    <row r="16957" ht="12.75" customHeight="1" x14ac:dyDescent="0.2"/>
    <row r="16958" ht="12.75" customHeight="1" x14ac:dyDescent="0.2"/>
    <row r="16959" ht="12.75" customHeight="1" x14ac:dyDescent="0.2"/>
    <row r="16960" ht="12.75" customHeight="1" x14ac:dyDescent="0.2"/>
    <row r="16961" ht="12.75" customHeight="1" x14ac:dyDescent="0.2"/>
    <row r="16962" ht="12.75" customHeight="1" x14ac:dyDescent="0.2"/>
    <row r="16963" ht="12.75" customHeight="1" x14ac:dyDescent="0.2"/>
    <row r="16964" ht="12.75" customHeight="1" x14ac:dyDescent="0.2"/>
    <row r="16965" ht="12.75" customHeight="1" x14ac:dyDescent="0.2"/>
    <row r="16966" ht="12.75" customHeight="1" x14ac:dyDescent="0.2"/>
    <row r="16967" ht="12.75" customHeight="1" x14ac:dyDescent="0.2"/>
    <row r="16968" ht="12.75" customHeight="1" x14ac:dyDescent="0.2"/>
    <row r="16969" ht="12.75" customHeight="1" x14ac:dyDescent="0.2"/>
    <row r="16970" ht="12.75" customHeight="1" x14ac:dyDescent="0.2"/>
    <row r="16971" ht="12.75" customHeight="1" x14ac:dyDescent="0.2"/>
    <row r="16972" ht="12.75" customHeight="1" x14ac:dyDescent="0.2"/>
    <row r="16973" ht="12.75" customHeight="1" x14ac:dyDescent="0.2"/>
    <row r="16974" ht="12.75" customHeight="1" x14ac:dyDescent="0.2"/>
    <row r="16975" ht="12.75" customHeight="1" x14ac:dyDescent="0.2"/>
    <row r="16976" ht="12.75" customHeight="1" x14ac:dyDescent="0.2"/>
    <row r="16977" ht="12.75" customHeight="1" x14ac:dyDescent="0.2"/>
    <row r="16978" ht="12.75" customHeight="1" x14ac:dyDescent="0.2"/>
    <row r="16979" ht="12.75" customHeight="1" x14ac:dyDescent="0.2"/>
    <row r="16980" ht="12.75" customHeight="1" x14ac:dyDescent="0.2"/>
    <row r="16981" ht="12.75" customHeight="1" x14ac:dyDescent="0.2"/>
    <row r="16982" ht="12.75" customHeight="1" x14ac:dyDescent="0.2"/>
    <row r="16983" ht="12.75" customHeight="1" x14ac:dyDescent="0.2"/>
    <row r="16984" ht="12.75" customHeight="1" x14ac:dyDescent="0.2"/>
    <row r="16985" ht="12.75" customHeight="1" x14ac:dyDescent="0.2"/>
    <row r="16986" ht="12.75" customHeight="1" x14ac:dyDescent="0.2"/>
    <row r="16987" ht="12.75" customHeight="1" x14ac:dyDescent="0.2"/>
    <row r="16988" ht="12.75" customHeight="1" x14ac:dyDescent="0.2"/>
    <row r="16989" ht="12.75" customHeight="1" x14ac:dyDescent="0.2"/>
    <row r="16990" ht="12.75" customHeight="1" x14ac:dyDescent="0.2"/>
    <row r="16991" ht="12.75" customHeight="1" x14ac:dyDescent="0.2"/>
    <row r="16992" ht="12.75" customHeight="1" x14ac:dyDescent="0.2"/>
    <row r="16993" ht="12.75" customHeight="1" x14ac:dyDescent="0.2"/>
    <row r="16994" ht="12.75" customHeight="1" x14ac:dyDescent="0.2"/>
    <row r="16995" ht="12.75" customHeight="1" x14ac:dyDescent="0.2"/>
    <row r="16996" ht="12.75" customHeight="1" x14ac:dyDescent="0.2"/>
    <row r="16997" ht="12.75" customHeight="1" x14ac:dyDescent="0.2"/>
    <row r="16998" ht="12.75" customHeight="1" x14ac:dyDescent="0.2"/>
    <row r="16999" ht="12.75" customHeight="1" x14ac:dyDescent="0.2"/>
    <row r="17000" ht="12.75" customHeight="1" x14ac:dyDescent="0.2"/>
    <row r="17001" ht="12.75" customHeight="1" x14ac:dyDescent="0.2"/>
    <row r="17002" ht="12.75" customHeight="1" x14ac:dyDescent="0.2"/>
    <row r="17003" ht="12.75" customHeight="1" x14ac:dyDescent="0.2"/>
    <row r="17004" ht="12.75" customHeight="1" x14ac:dyDescent="0.2"/>
    <row r="17005" ht="12.75" customHeight="1" x14ac:dyDescent="0.2"/>
    <row r="17006" ht="12.75" customHeight="1" x14ac:dyDescent="0.2"/>
    <row r="17007" ht="12.75" customHeight="1" x14ac:dyDescent="0.2"/>
    <row r="17008" ht="12.75" customHeight="1" x14ac:dyDescent="0.2"/>
    <row r="17009" ht="12.75" customHeight="1" x14ac:dyDescent="0.2"/>
    <row r="17010" ht="12.75" customHeight="1" x14ac:dyDescent="0.2"/>
    <row r="17011" ht="12.75" customHeight="1" x14ac:dyDescent="0.2"/>
    <row r="17012" ht="12.75" customHeight="1" x14ac:dyDescent="0.2"/>
    <row r="17013" ht="12.75" customHeight="1" x14ac:dyDescent="0.2"/>
    <row r="17014" ht="12.75" customHeight="1" x14ac:dyDescent="0.2"/>
    <row r="17015" ht="12.75" customHeight="1" x14ac:dyDescent="0.2"/>
    <row r="17016" ht="12.75" customHeight="1" x14ac:dyDescent="0.2"/>
    <row r="17017" ht="12.75" customHeight="1" x14ac:dyDescent="0.2"/>
    <row r="17018" ht="12.75" customHeight="1" x14ac:dyDescent="0.2"/>
    <row r="17019" ht="12.75" customHeight="1" x14ac:dyDescent="0.2"/>
    <row r="17020" ht="12.75" customHeight="1" x14ac:dyDescent="0.2"/>
    <row r="17021" ht="12.75" customHeight="1" x14ac:dyDescent="0.2"/>
    <row r="17022" ht="12.75" customHeight="1" x14ac:dyDescent="0.2"/>
    <row r="17023" ht="12.75" customHeight="1" x14ac:dyDescent="0.2"/>
    <row r="17024" ht="12.75" customHeight="1" x14ac:dyDescent="0.2"/>
    <row r="17025" ht="12.75" customHeight="1" x14ac:dyDescent="0.2"/>
    <row r="17026" ht="12.75" customHeight="1" x14ac:dyDescent="0.2"/>
    <row r="17027" ht="12.75" customHeight="1" x14ac:dyDescent="0.2"/>
    <row r="17028" ht="12.75" customHeight="1" x14ac:dyDescent="0.2"/>
    <row r="17029" ht="12.75" customHeight="1" x14ac:dyDescent="0.2"/>
    <row r="17030" ht="12.75" customHeight="1" x14ac:dyDescent="0.2"/>
    <row r="17031" ht="12.75" customHeight="1" x14ac:dyDescent="0.2"/>
    <row r="17032" ht="12.75" customHeight="1" x14ac:dyDescent="0.2"/>
    <row r="17033" ht="12.75" customHeight="1" x14ac:dyDescent="0.2"/>
    <row r="17034" ht="12.75" customHeight="1" x14ac:dyDescent="0.2"/>
    <row r="17035" ht="12.75" customHeight="1" x14ac:dyDescent="0.2"/>
    <row r="17036" ht="12.75" customHeight="1" x14ac:dyDescent="0.2"/>
    <row r="17037" ht="12.75" customHeight="1" x14ac:dyDescent="0.2"/>
    <row r="17038" ht="12.75" customHeight="1" x14ac:dyDescent="0.2"/>
    <row r="17039" ht="12.75" customHeight="1" x14ac:dyDescent="0.2"/>
    <row r="17040" ht="12.75" customHeight="1" x14ac:dyDescent="0.2"/>
    <row r="17041" ht="12.75" customHeight="1" x14ac:dyDescent="0.2"/>
    <row r="17042" ht="12.75" customHeight="1" x14ac:dyDescent="0.2"/>
    <row r="17043" ht="12.75" customHeight="1" x14ac:dyDescent="0.2"/>
    <row r="17044" ht="12.75" customHeight="1" x14ac:dyDescent="0.2"/>
    <row r="17045" ht="12.75" customHeight="1" x14ac:dyDescent="0.2"/>
    <row r="17046" ht="12.75" customHeight="1" x14ac:dyDescent="0.2"/>
    <row r="17047" ht="12.75" customHeight="1" x14ac:dyDescent="0.2"/>
    <row r="17048" ht="12.75" customHeight="1" x14ac:dyDescent="0.2"/>
    <row r="17049" ht="12.75" customHeight="1" x14ac:dyDescent="0.2"/>
    <row r="17050" ht="12.75" customHeight="1" x14ac:dyDescent="0.2"/>
    <row r="17051" ht="12.75" customHeight="1" x14ac:dyDescent="0.2"/>
    <row r="17052" ht="12.75" customHeight="1" x14ac:dyDescent="0.2"/>
    <row r="17053" ht="12.75" customHeight="1" x14ac:dyDescent="0.2"/>
    <row r="17054" ht="12.75" customHeight="1" x14ac:dyDescent="0.2"/>
    <row r="17055" ht="12.75" customHeight="1" x14ac:dyDescent="0.2"/>
    <row r="17056" ht="12.75" customHeight="1" x14ac:dyDescent="0.2"/>
    <row r="17057" ht="12.75" customHeight="1" x14ac:dyDescent="0.2"/>
    <row r="17058" ht="12.75" customHeight="1" x14ac:dyDescent="0.2"/>
    <row r="17059" ht="12.75" customHeight="1" x14ac:dyDescent="0.2"/>
    <row r="17060" ht="12.75" customHeight="1" x14ac:dyDescent="0.2"/>
    <row r="17061" ht="12.75" customHeight="1" x14ac:dyDescent="0.2"/>
    <row r="17062" ht="12.75" customHeight="1" x14ac:dyDescent="0.2"/>
    <row r="17063" ht="12.75" customHeight="1" x14ac:dyDescent="0.2"/>
    <row r="17064" ht="12.75" customHeight="1" x14ac:dyDescent="0.2"/>
    <row r="17065" ht="12.75" customHeight="1" x14ac:dyDescent="0.2"/>
    <row r="17066" ht="12.75" customHeight="1" x14ac:dyDescent="0.2"/>
    <row r="17067" ht="12.75" customHeight="1" x14ac:dyDescent="0.2"/>
    <row r="17068" ht="12.75" customHeight="1" x14ac:dyDescent="0.2"/>
    <row r="17069" ht="12.75" customHeight="1" x14ac:dyDescent="0.2"/>
    <row r="17070" ht="12.75" customHeight="1" x14ac:dyDescent="0.2"/>
    <row r="17071" ht="12.75" customHeight="1" x14ac:dyDescent="0.2"/>
    <row r="17072" ht="12.75" customHeight="1" x14ac:dyDescent="0.2"/>
    <row r="17073" ht="12.75" customHeight="1" x14ac:dyDescent="0.2"/>
    <row r="17074" ht="12.75" customHeight="1" x14ac:dyDescent="0.2"/>
    <row r="17075" ht="12.75" customHeight="1" x14ac:dyDescent="0.2"/>
    <row r="17076" ht="12.75" customHeight="1" x14ac:dyDescent="0.2"/>
    <row r="17077" ht="12.75" customHeight="1" x14ac:dyDescent="0.2"/>
    <row r="17078" ht="12.75" customHeight="1" x14ac:dyDescent="0.2"/>
    <row r="17079" ht="12.75" customHeight="1" x14ac:dyDescent="0.2"/>
    <row r="17080" ht="12.75" customHeight="1" x14ac:dyDescent="0.2"/>
    <row r="17081" ht="12.75" customHeight="1" x14ac:dyDescent="0.2"/>
    <row r="17082" ht="12.75" customHeight="1" x14ac:dyDescent="0.2"/>
    <row r="17083" ht="12.75" customHeight="1" x14ac:dyDescent="0.2"/>
    <row r="17084" ht="12.75" customHeight="1" x14ac:dyDescent="0.2"/>
    <row r="17085" ht="12.75" customHeight="1" x14ac:dyDescent="0.2"/>
    <row r="17086" ht="12.75" customHeight="1" x14ac:dyDescent="0.2"/>
    <row r="17087" ht="12.75" customHeight="1" x14ac:dyDescent="0.2"/>
    <row r="17088" ht="12.75" customHeight="1" x14ac:dyDescent="0.2"/>
    <row r="17089" ht="12.75" customHeight="1" x14ac:dyDescent="0.2"/>
    <row r="17090" ht="12.75" customHeight="1" x14ac:dyDescent="0.2"/>
    <row r="17091" ht="12.75" customHeight="1" x14ac:dyDescent="0.2"/>
    <row r="17092" ht="12.75" customHeight="1" x14ac:dyDescent="0.2"/>
    <row r="17093" ht="12.75" customHeight="1" x14ac:dyDescent="0.2"/>
    <row r="17094" ht="12.75" customHeight="1" x14ac:dyDescent="0.2"/>
    <row r="17095" ht="12.75" customHeight="1" x14ac:dyDescent="0.2"/>
    <row r="17096" ht="12.75" customHeight="1" x14ac:dyDescent="0.2"/>
    <row r="17097" ht="12.75" customHeight="1" x14ac:dyDescent="0.2"/>
    <row r="17098" ht="12.75" customHeight="1" x14ac:dyDescent="0.2"/>
    <row r="17099" ht="12.75" customHeight="1" x14ac:dyDescent="0.2"/>
    <row r="17100" ht="12.75" customHeight="1" x14ac:dyDescent="0.2"/>
    <row r="17101" ht="12.75" customHeight="1" x14ac:dyDescent="0.2"/>
    <row r="17102" ht="12.75" customHeight="1" x14ac:dyDescent="0.2"/>
    <row r="17103" ht="12.75" customHeight="1" x14ac:dyDescent="0.2"/>
    <row r="17104" ht="12.75" customHeight="1" x14ac:dyDescent="0.2"/>
    <row r="17105" ht="12.75" customHeight="1" x14ac:dyDescent="0.2"/>
    <row r="17106" ht="12.75" customHeight="1" x14ac:dyDescent="0.2"/>
    <row r="17107" ht="12.75" customHeight="1" x14ac:dyDescent="0.2"/>
    <row r="17108" ht="12.75" customHeight="1" x14ac:dyDescent="0.2"/>
    <row r="17109" ht="12.75" customHeight="1" x14ac:dyDescent="0.2"/>
    <row r="17110" ht="12.75" customHeight="1" x14ac:dyDescent="0.2"/>
    <row r="17111" ht="12.75" customHeight="1" x14ac:dyDescent="0.2"/>
    <row r="17112" ht="12.75" customHeight="1" x14ac:dyDescent="0.2"/>
    <row r="17113" ht="12.75" customHeight="1" x14ac:dyDescent="0.2"/>
    <row r="17114" ht="12.75" customHeight="1" x14ac:dyDescent="0.2"/>
    <row r="17115" ht="12.75" customHeight="1" x14ac:dyDescent="0.2"/>
    <row r="17116" ht="12.75" customHeight="1" x14ac:dyDescent="0.2"/>
    <row r="17117" ht="12.75" customHeight="1" x14ac:dyDescent="0.2"/>
    <row r="17118" ht="12.75" customHeight="1" x14ac:dyDescent="0.2"/>
    <row r="17119" ht="12.75" customHeight="1" x14ac:dyDescent="0.2"/>
    <row r="17120" ht="12.75" customHeight="1" x14ac:dyDescent="0.2"/>
    <row r="17121" ht="12.75" customHeight="1" x14ac:dyDescent="0.2"/>
    <row r="17122" ht="12.75" customHeight="1" x14ac:dyDescent="0.2"/>
    <row r="17123" ht="12.75" customHeight="1" x14ac:dyDescent="0.2"/>
    <row r="17124" ht="12.75" customHeight="1" x14ac:dyDescent="0.2"/>
    <row r="17125" ht="12.75" customHeight="1" x14ac:dyDescent="0.2"/>
    <row r="17126" ht="12.75" customHeight="1" x14ac:dyDescent="0.2"/>
    <row r="17127" ht="12.75" customHeight="1" x14ac:dyDescent="0.2"/>
    <row r="17128" ht="12.75" customHeight="1" x14ac:dyDescent="0.2"/>
    <row r="17129" ht="12.75" customHeight="1" x14ac:dyDescent="0.2"/>
    <row r="17130" ht="12.75" customHeight="1" x14ac:dyDescent="0.2"/>
    <row r="17131" ht="12.75" customHeight="1" x14ac:dyDescent="0.2"/>
    <row r="17132" ht="12.75" customHeight="1" x14ac:dyDescent="0.2"/>
    <row r="17133" ht="12.75" customHeight="1" x14ac:dyDescent="0.2"/>
    <row r="17134" ht="12.75" customHeight="1" x14ac:dyDescent="0.2"/>
    <row r="17135" ht="12.75" customHeight="1" x14ac:dyDescent="0.2"/>
    <row r="17136" ht="12.75" customHeight="1" x14ac:dyDescent="0.2"/>
    <row r="17137" ht="12.75" customHeight="1" x14ac:dyDescent="0.2"/>
    <row r="17138" ht="12.75" customHeight="1" x14ac:dyDescent="0.2"/>
    <row r="17139" ht="12.75" customHeight="1" x14ac:dyDescent="0.2"/>
    <row r="17140" ht="12.75" customHeight="1" x14ac:dyDescent="0.2"/>
    <row r="17141" ht="12.75" customHeight="1" x14ac:dyDescent="0.2"/>
    <row r="17142" ht="12.75" customHeight="1" x14ac:dyDescent="0.2"/>
    <row r="17143" ht="12.75" customHeight="1" x14ac:dyDescent="0.2"/>
    <row r="17144" ht="12.75" customHeight="1" x14ac:dyDescent="0.2"/>
    <row r="17145" ht="12.75" customHeight="1" x14ac:dyDescent="0.2"/>
    <row r="17146" ht="12.75" customHeight="1" x14ac:dyDescent="0.2"/>
    <row r="17147" ht="12.75" customHeight="1" x14ac:dyDescent="0.2"/>
    <row r="17148" ht="12.75" customHeight="1" x14ac:dyDescent="0.2"/>
    <row r="17149" ht="12.75" customHeight="1" x14ac:dyDescent="0.2"/>
    <row r="17150" ht="12.75" customHeight="1" x14ac:dyDescent="0.2"/>
    <row r="17151" ht="12.75" customHeight="1" x14ac:dyDescent="0.2"/>
    <row r="17152" ht="12.75" customHeight="1" x14ac:dyDescent="0.2"/>
    <row r="17153" ht="12.75" customHeight="1" x14ac:dyDescent="0.2"/>
    <row r="17154" ht="12.75" customHeight="1" x14ac:dyDescent="0.2"/>
    <row r="17155" ht="12.75" customHeight="1" x14ac:dyDescent="0.2"/>
    <row r="17156" ht="12.75" customHeight="1" x14ac:dyDescent="0.2"/>
    <row r="17157" ht="12.75" customHeight="1" x14ac:dyDescent="0.2"/>
    <row r="17158" ht="12.75" customHeight="1" x14ac:dyDescent="0.2"/>
    <row r="17159" ht="12.75" customHeight="1" x14ac:dyDescent="0.2"/>
    <row r="17160" ht="12.75" customHeight="1" x14ac:dyDescent="0.2"/>
    <row r="17161" ht="12.75" customHeight="1" x14ac:dyDescent="0.2"/>
    <row r="17162" ht="12.75" customHeight="1" x14ac:dyDescent="0.2"/>
    <row r="17163" ht="12.75" customHeight="1" x14ac:dyDescent="0.2"/>
    <row r="17164" ht="12.75" customHeight="1" x14ac:dyDescent="0.2"/>
    <row r="17165" ht="12.75" customHeight="1" x14ac:dyDescent="0.2"/>
    <row r="17166" ht="12.75" customHeight="1" x14ac:dyDescent="0.2"/>
    <row r="17167" ht="12.75" customHeight="1" x14ac:dyDescent="0.2"/>
    <row r="17168" ht="12.75" customHeight="1" x14ac:dyDescent="0.2"/>
    <row r="17169" ht="12.75" customHeight="1" x14ac:dyDescent="0.2"/>
    <row r="17170" ht="12.75" customHeight="1" x14ac:dyDescent="0.2"/>
    <row r="17171" ht="12.75" customHeight="1" x14ac:dyDescent="0.2"/>
    <row r="17172" ht="12.75" customHeight="1" x14ac:dyDescent="0.2"/>
    <row r="17173" ht="12.75" customHeight="1" x14ac:dyDescent="0.2"/>
    <row r="17174" ht="12.75" customHeight="1" x14ac:dyDescent="0.2"/>
    <row r="17175" ht="12.75" customHeight="1" x14ac:dyDescent="0.2"/>
    <row r="17176" ht="12.75" customHeight="1" x14ac:dyDescent="0.2"/>
    <row r="17177" ht="12.75" customHeight="1" x14ac:dyDescent="0.2"/>
    <row r="17178" ht="12.75" customHeight="1" x14ac:dyDescent="0.2"/>
    <row r="17179" ht="12.75" customHeight="1" x14ac:dyDescent="0.2"/>
    <row r="17180" ht="12.75" customHeight="1" x14ac:dyDescent="0.2"/>
    <row r="17181" ht="12.75" customHeight="1" x14ac:dyDescent="0.2"/>
    <row r="17182" ht="12.75" customHeight="1" x14ac:dyDescent="0.2"/>
    <row r="17183" ht="12.75" customHeight="1" x14ac:dyDescent="0.2"/>
    <row r="17184" ht="12.75" customHeight="1" x14ac:dyDescent="0.2"/>
    <row r="17185" ht="12.75" customHeight="1" x14ac:dyDescent="0.2"/>
    <row r="17186" ht="12.75" customHeight="1" x14ac:dyDescent="0.2"/>
    <row r="17187" ht="12.75" customHeight="1" x14ac:dyDescent="0.2"/>
    <row r="17188" ht="12.75" customHeight="1" x14ac:dyDescent="0.2"/>
    <row r="17189" ht="12.75" customHeight="1" x14ac:dyDescent="0.2"/>
    <row r="17190" ht="12.75" customHeight="1" x14ac:dyDescent="0.2"/>
    <row r="17191" ht="12.75" customHeight="1" x14ac:dyDescent="0.2"/>
    <row r="17192" ht="12.75" customHeight="1" x14ac:dyDescent="0.2"/>
    <row r="17193" ht="12.75" customHeight="1" x14ac:dyDescent="0.2"/>
    <row r="17194" ht="12.75" customHeight="1" x14ac:dyDescent="0.2"/>
    <row r="17195" ht="12.75" customHeight="1" x14ac:dyDescent="0.2"/>
    <row r="17196" ht="12.75" customHeight="1" x14ac:dyDescent="0.2"/>
    <row r="17197" ht="12.75" customHeight="1" x14ac:dyDescent="0.2"/>
    <row r="17198" ht="12.75" customHeight="1" x14ac:dyDescent="0.2"/>
    <row r="17199" ht="12.75" customHeight="1" x14ac:dyDescent="0.2"/>
    <row r="17200" ht="12.75" customHeight="1" x14ac:dyDescent="0.2"/>
    <row r="17201" ht="12.75" customHeight="1" x14ac:dyDescent="0.2"/>
    <row r="17202" ht="12.75" customHeight="1" x14ac:dyDescent="0.2"/>
    <row r="17203" ht="12.75" customHeight="1" x14ac:dyDescent="0.2"/>
    <row r="17204" ht="12.75" customHeight="1" x14ac:dyDescent="0.2"/>
    <row r="17205" ht="12.75" customHeight="1" x14ac:dyDescent="0.2"/>
    <row r="17206" ht="12.75" customHeight="1" x14ac:dyDescent="0.2"/>
    <row r="17207" ht="12.75" customHeight="1" x14ac:dyDescent="0.2"/>
    <row r="17208" ht="12.75" customHeight="1" x14ac:dyDescent="0.2"/>
    <row r="17209" ht="12.75" customHeight="1" x14ac:dyDescent="0.2"/>
    <row r="17210" ht="12.75" customHeight="1" x14ac:dyDescent="0.2"/>
    <row r="17211" ht="12.75" customHeight="1" x14ac:dyDescent="0.2"/>
    <row r="17212" ht="12.75" customHeight="1" x14ac:dyDescent="0.2"/>
    <row r="17213" ht="12.75" customHeight="1" x14ac:dyDescent="0.2"/>
    <row r="17214" ht="12.75" customHeight="1" x14ac:dyDescent="0.2"/>
    <row r="17215" ht="12.75" customHeight="1" x14ac:dyDescent="0.2"/>
    <row r="17216" ht="12.75" customHeight="1" x14ac:dyDescent="0.2"/>
    <row r="17217" ht="12.75" customHeight="1" x14ac:dyDescent="0.2"/>
    <row r="17218" ht="12.75" customHeight="1" x14ac:dyDescent="0.2"/>
    <row r="17219" ht="12.75" customHeight="1" x14ac:dyDescent="0.2"/>
    <row r="17220" ht="12.75" customHeight="1" x14ac:dyDescent="0.2"/>
    <row r="17221" ht="12.75" customHeight="1" x14ac:dyDescent="0.2"/>
    <row r="17222" ht="12.75" customHeight="1" x14ac:dyDescent="0.2"/>
    <row r="17223" ht="12.75" customHeight="1" x14ac:dyDescent="0.2"/>
    <row r="17224" ht="12.75" customHeight="1" x14ac:dyDescent="0.2"/>
    <row r="17225" ht="12.75" customHeight="1" x14ac:dyDescent="0.2"/>
    <row r="17226" ht="12.75" customHeight="1" x14ac:dyDescent="0.2"/>
    <row r="17227" ht="12.75" customHeight="1" x14ac:dyDescent="0.2"/>
    <row r="17228" ht="12.75" customHeight="1" x14ac:dyDescent="0.2"/>
    <row r="17229" ht="12.75" customHeight="1" x14ac:dyDescent="0.2"/>
    <row r="17230" ht="12.75" customHeight="1" x14ac:dyDescent="0.2"/>
    <row r="17231" ht="12.75" customHeight="1" x14ac:dyDescent="0.2"/>
    <row r="17232" ht="12.75" customHeight="1" x14ac:dyDescent="0.2"/>
    <row r="17233" ht="12.75" customHeight="1" x14ac:dyDescent="0.2"/>
    <row r="17234" ht="12.75" customHeight="1" x14ac:dyDescent="0.2"/>
    <row r="17235" ht="12.75" customHeight="1" x14ac:dyDescent="0.2"/>
    <row r="17236" ht="12.75" customHeight="1" x14ac:dyDescent="0.2"/>
    <row r="17237" ht="12.75" customHeight="1" x14ac:dyDescent="0.2"/>
    <row r="17238" ht="12.75" customHeight="1" x14ac:dyDescent="0.2"/>
    <row r="17239" ht="12.75" customHeight="1" x14ac:dyDescent="0.2"/>
    <row r="17240" ht="12.75" customHeight="1" x14ac:dyDescent="0.2"/>
    <row r="17241" ht="12.75" customHeight="1" x14ac:dyDescent="0.2"/>
    <row r="17242" ht="12.75" customHeight="1" x14ac:dyDescent="0.2"/>
    <row r="17243" ht="12.75" customHeight="1" x14ac:dyDescent="0.2"/>
    <row r="17244" ht="12.75" customHeight="1" x14ac:dyDescent="0.2"/>
    <row r="17245" ht="12.75" customHeight="1" x14ac:dyDescent="0.2"/>
    <row r="17246" ht="12.75" customHeight="1" x14ac:dyDescent="0.2"/>
    <row r="17247" ht="12.75" customHeight="1" x14ac:dyDescent="0.2"/>
    <row r="17248" ht="12.75" customHeight="1" x14ac:dyDescent="0.2"/>
    <row r="17249" ht="12.75" customHeight="1" x14ac:dyDescent="0.2"/>
    <row r="17250" ht="12.75" customHeight="1" x14ac:dyDescent="0.2"/>
    <row r="17251" ht="12.75" customHeight="1" x14ac:dyDescent="0.2"/>
    <row r="17252" ht="12.75" customHeight="1" x14ac:dyDescent="0.2"/>
    <row r="17253" ht="12.75" customHeight="1" x14ac:dyDescent="0.2"/>
    <row r="17254" ht="12.75" customHeight="1" x14ac:dyDescent="0.2"/>
    <row r="17255" ht="12.75" customHeight="1" x14ac:dyDescent="0.2"/>
    <row r="17256" ht="12.75" customHeight="1" x14ac:dyDescent="0.2"/>
    <row r="17257" ht="12.75" customHeight="1" x14ac:dyDescent="0.2"/>
    <row r="17258" ht="12.75" customHeight="1" x14ac:dyDescent="0.2"/>
    <row r="17259" ht="12.75" customHeight="1" x14ac:dyDescent="0.2"/>
    <row r="17260" ht="12.75" customHeight="1" x14ac:dyDescent="0.2"/>
    <row r="17261" ht="12.75" customHeight="1" x14ac:dyDescent="0.2"/>
    <row r="17262" ht="12.75" customHeight="1" x14ac:dyDescent="0.2"/>
    <row r="17263" ht="12.75" customHeight="1" x14ac:dyDescent="0.2"/>
    <row r="17264" ht="12.75" customHeight="1" x14ac:dyDescent="0.2"/>
    <row r="17265" ht="12.75" customHeight="1" x14ac:dyDescent="0.2"/>
    <row r="17266" ht="12.75" customHeight="1" x14ac:dyDescent="0.2"/>
    <row r="17267" ht="12.75" customHeight="1" x14ac:dyDescent="0.2"/>
    <row r="17268" ht="12.75" customHeight="1" x14ac:dyDescent="0.2"/>
    <row r="17269" ht="12.75" customHeight="1" x14ac:dyDescent="0.2"/>
    <row r="17270" ht="12.75" customHeight="1" x14ac:dyDescent="0.2"/>
    <row r="17271" ht="12.75" customHeight="1" x14ac:dyDescent="0.2"/>
    <row r="17272" ht="12.75" customHeight="1" x14ac:dyDescent="0.2"/>
    <row r="17273" ht="12.75" customHeight="1" x14ac:dyDescent="0.2"/>
    <row r="17274" ht="12.75" customHeight="1" x14ac:dyDescent="0.2"/>
    <row r="17275" ht="12.75" customHeight="1" x14ac:dyDescent="0.2"/>
    <row r="17276" ht="12.75" customHeight="1" x14ac:dyDescent="0.2"/>
    <row r="17277" ht="12.75" customHeight="1" x14ac:dyDescent="0.2"/>
    <row r="17278" ht="12.75" customHeight="1" x14ac:dyDescent="0.2"/>
    <row r="17279" ht="12.75" customHeight="1" x14ac:dyDescent="0.2"/>
    <row r="17280" ht="12.75" customHeight="1" x14ac:dyDescent="0.2"/>
    <row r="17281" ht="12.75" customHeight="1" x14ac:dyDescent="0.2"/>
    <row r="17282" ht="12.75" customHeight="1" x14ac:dyDescent="0.2"/>
    <row r="17283" ht="12.75" customHeight="1" x14ac:dyDescent="0.2"/>
    <row r="17284" ht="12.75" customHeight="1" x14ac:dyDescent="0.2"/>
    <row r="17285" ht="12.75" customHeight="1" x14ac:dyDescent="0.2"/>
    <row r="17286" ht="12.75" customHeight="1" x14ac:dyDescent="0.2"/>
    <row r="17287" ht="12.75" customHeight="1" x14ac:dyDescent="0.2"/>
    <row r="17288" ht="12.75" customHeight="1" x14ac:dyDescent="0.2"/>
    <row r="17289" ht="12.75" customHeight="1" x14ac:dyDescent="0.2"/>
    <row r="17290" ht="12.75" customHeight="1" x14ac:dyDescent="0.2"/>
    <row r="17291" ht="12.75" customHeight="1" x14ac:dyDescent="0.2"/>
    <row r="17292" ht="12.75" customHeight="1" x14ac:dyDescent="0.2"/>
    <row r="17293" ht="12.75" customHeight="1" x14ac:dyDescent="0.2"/>
    <row r="17294" ht="12.75" customHeight="1" x14ac:dyDescent="0.2"/>
    <row r="17295" ht="12.75" customHeight="1" x14ac:dyDescent="0.2"/>
    <row r="17296" ht="12.75" customHeight="1" x14ac:dyDescent="0.2"/>
    <row r="17297" ht="12.75" customHeight="1" x14ac:dyDescent="0.2"/>
    <row r="17298" ht="12.75" customHeight="1" x14ac:dyDescent="0.2"/>
    <row r="17299" ht="12.75" customHeight="1" x14ac:dyDescent="0.2"/>
    <row r="17300" ht="12.75" customHeight="1" x14ac:dyDescent="0.2"/>
    <row r="17301" ht="12.75" customHeight="1" x14ac:dyDescent="0.2"/>
    <row r="17302" ht="12.75" customHeight="1" x14ac:dyDescent="0.2"/>
    <row r="17303" ht="12.75" customHeight="1" x14ac:dyDescent="0.2"/>
    <row r="17304" ht="12.75" customHeight="1" x14ac:dyDescent="0.2"/>
    <row r="17305" ht="12.75" customHeight="1" x14ac:dyDescent="0.2"/>
    <row r="17306" ht="12.75" customHeight="1" x14ac:dyDescent="0.2"/>
    <row r="17307" ht="12.75" customHeight="1" x14ac:dyDescent="0.2"/>
    <row r="17308" ht="12.75" customHeight="1" x14ac:dyDescent="0.2"/>
    <row r="17309" ht="12.75" customHeight="1" x14ac:dyDescent="0.2"/>
    <row r="17310" ht="12.75" customHeight="1" x14ac:dyDescent="0.2"/>
    <row r="17311" ht="12.75" customHeight="1" x14ac:dyDescent="0.2"/>
    <row r="17312" ht="12.75" customHeight="1" x14ac:dyDescent="0.2"/>
    <row r="17313" ht="12.75" customHeight="1" x14ac:dyDescent="0.2"/>
    <row r="17314" ht="12.75" customHeight="1" x14ac:dyDescent="0.2"/>
    <row r="17315" ht="12.75" customHeight="1" x14ac:dyDescent="0.2"/>
    <row r="17316" ht="12.75" customHeight="1" x14ac:dyDescent="0.2"/>
    <row r="17317" ht="12.75" customHeight="1" x14ac:dyDescent="0.2"/>
    <row r="17318" ht="12.75" customHeight="1" x14ac:dyDescent="0.2"/>
    <row r="17319" ht="12.75" customHeight="1" x14ac:dyDescent="0.2"/>
    <row r="17320" ht="12.75" customHeight="1" x14ac:dyDescent="0.2"/>
    <row r="17321" ht="12.75" customHeight="1" x14ac:dyDescent="0.2"/>
    <row r="17322" ht="12.75" customHeight="1" x14ac:dyDescent="0.2"/>
    <row r="17323" ht="12.75" customHeight="1" x14ac:dyDescent="0.2"/>
    <row r="17324" ht="12.75" customHeight="1" x14ac:dyDescent="0.2"/>
    <row r="17325" ht="12.75" customHeight="1" x14ac:dyDescent="0.2"/>
    <row r="17326" ht="12.75" customHeight="1" x14ac:dyDescent="0.2"/>
    <row r="17327" ht="12.75" customHeight="1" x14ac:dyDescent="0.2"/>
    <row r="17328" ht="12.75" customHeight="1" x14ac:dyDescent="0.2"/>
    <row r="17329" ht="12.75" customHeight="1" x14ac:dyDescent="0.2"/>
    <row r="17330" ht="12.75" customHeight="1" x14ac:dyDescent="0.2"/>
    <row r="17331" ht="12.75" customHeight="1" x14ac:dyDescent="0.2"/>
    <row r="17332" ht="12.75" customHeight="1" x14ac:dyDescent="0.2"/>
    <row r="17333" ht="12.75" customHeight="1" x14ac:dyDescent="0.2"/>
    <row r="17334" ht="12.75" customHeight="1" x14ac:dyDescent="0.2"/>
    <row r="17335" ht="12.75" customHeight="1" x14ac:dyDescent="0.2"/>
    <row r="17336" ht="12.75" customHeight="1" x14ac:dyDescent="0.2"/>
    <row r="17337" ht="12.75" customHeight="1" x14ac:dyDescent="0.2"/>
    <row r="17338" ht="12.75" customHeight="1" x14ac:dyDescent="0.2"/>
    <row r="17339" ht="12.75" customHeight="1" x14ac:dyDescent="0.2"/>
    <row r="17340" ht="12.75" customHeight="1" x14ac:dyDescent="0.2"/>
    <row r="17341" ht="12.75" customHeight="1" x14ac:dyDescent="0.2"/>
    <row r="17342" ht="12.75" customHeight="1" x14ac:dyDescent="0.2"/>
    <row r="17343" ht="12.75" customHeight="1" x14ac:dyDescent="0.2"/>
    <row r="17344" ht="12.75" customHeight="1" x14ac:dyDescent="0.2"/>
    <row r="17345" ht="12.75" customHeight="1" x14ac:dyDescent="0.2"/>
    <row r="17346" ht="12.75" customHeight="1" x14ac:dyDescent="0.2"/>
    <row r="17347" ht="12.75" customHeight="1" x14ac:dyDescent="0.2"/>
    <row r="17348" ht="12.75" customHeight="1" x14ac:dyDescent="0.2"/>
    <row r="17349" ht="12.75" customHeight="1" x14ac:dyDescent="0.2"/>
    <row r="17350" ht="12.75" customHeight="1" x14ac:dyDescent="0.2"/>
    <row r="17351" ht="12.75" customHeight="1" x14ac:dyDescent="0.2"/>
    <row r="17352" ht="12.75" customHeight="1" x14ac:dyDescent="0.2"/>
    <row r="17353" ht="12.75" customHeight="1" x14ac:dyDescent="0.2"/>
    <row r="17354" ht="12.75" customHeight="1" x14ac:dyDescent="0.2"/>
    <row r="17355" ht="12.75" customHeight="1" x14ac:dyDescent="0.2"/>
    <row r="17356" ht="12.75" customHeight="1" x14ac:dyDescent="0.2"/>
    <row r="17357" ht="12.75" customHeight="1" x14ac:dyDescent="0.2"/>
    <row r="17358" ht="12.75" customHeight="1" x14ac:dyDescent="0.2"/>
    <row r="17359" ht="12.75" customHeight="1" x14ac:dyDescent="0.2"/>
    <row r="17360" ht="12.75" customHeight="1" x14ac:dyDescent="0.2"/>
    <row r="17361" ht="12.75" customHeight="1" x14ac:dyDescent="0.2"/>
    <row r="17362" ht="12.75" customHeight="1" x14ac:dyDescent="0.2"/>
    <row r="17363" ht="12.75" customHeight="1" x14ac:dyDescent="0.2"/>
    <row r="17364" ht="12.75" customHeight="1" x14ac:dyDescent="0.2"/>
    <row r="17365" ht="12.75" customHeight="1" x14ac:dyDescent="0.2"/>
    <row r="17366" ht="12.75" customHeight="1" x14ac:dyDescent="0.2"/>
    <row r="17367" ht="12.75" customHeight="1" x14ac:dyDescent="0.2"/>
    <row r="17368" ht="12.75" customHeight="1" x14ac:dyDescent="0.2"/>
    <row r="17369" ht="12.75" customHeight="1" x14ac:dyDescent="0.2"/>
    <row r="17370" ht="12.75" customHeight="1" x14ac:dyDescent="0.2"/>
    <row r="17371" ht="12.75" customHeight="1" x14ac:dyDescent="0.2"/>
    <row r="17372" ht="12.75" customHeight="1" x14ac:dyDescent="0.2"/>
    <row r="17373" ht="12.75" customHeight="1" x14ac:dyDescent="0.2"/>
    <row r="17374" ht="12.75" customHeight="1" x14ac:dyDescent="0.2"/>
    <row r="17375" ht="12.75" customHeight="1" x14ac:dyDescent="0.2"/>
    <row r="17376" ht="12.75" customHeight="1" x14ac:dyDescent="0.2"/>
    <row r="17377" ht="12.75" customHeight="1" x14ac:dyDescent="0.2"/>
    <row r="17378" ht="12.75" customHeight="1" x14ac:dyDescent="0.2"/>
    <row r="17379" ht="12.75" customHeight="1" x14ac:dyDescent="0.2"/>
    <row r="17380" ht="12.75" customHeight="1" x14ac:dyDescent="0.2"/>
    <row r="17381" ht="12.75" customHeight="1" x14ac:dyDescent="0.2"/>
    <row r="17382" ht="12.75" customHeight="1" x14ac:dyDescent="0.2"/>
    <row r="17383" ht="12.75" customHeight="1" x14ac:dyDescent="0.2"/>
    <row r="17384" ht="12.75" customHeight="1" x14ac:dyDescent="0.2"/>
    <row r="17385" ht="12.75" customHeight="1" x14ac:dyDescent="0.2"/>
    <row r="17386" ht="12.75" customHeight="1" x14ac:dyDescent="0.2"/>
    <row r="17387" ht="12.75" customHeight="1" x14ac:dyDescent="0.2"/>
    <row r="17388" ht="12.75" customHeight="1" x14ac:dyDescent="0.2"/>
    <row r="17389" ht="12.75" customHeight="1" x14ac:dyDescent="0.2"/>
    <row r="17390" ht="12.75" customHeight="1" x14ac:dyDescent="0.2"/>
    <row r="17391" ht="12.75" customHeight="1" x14ac:dyDescent="0.2"/>
    <row r="17392" ht="12.75" customHeight="1" x14ac:dyDescent="0.2"/>
    <row r="17393" ht="12.75" customHeight="1" x14ac:dyDescent="0.2"/>
    <row r="17394" ht="12.75" customHeight="1" x14ac:dyDescent="0.2"/>
    <row r="17395" ht="12.75" customHeight="1" x14ac:dyDescent="0.2"/>
    <row r="17396" ht="12.75" customHeight="1" x14ac:dyDescent="0.2"/>
    <row r="17397" ht="12.75" customHeight="1" x14ac:dyDescent="0.2"/>
    <row r="17398" ht="12.75" customHeight="1" x14ac:dyDescent="0.2"/>
    <row r="17399" ht="12.75" customHeight="1" x14ac:dyDescent="0.2"/>
    <row r="17400" ht="12.75" customHeight="1" x14ac:dyDescent="0.2"/>
    <row r="17401" ht="12.75" customHeight="1" x14ac:dyDescent="0.2"/>
    <row r="17402" ht="12.75" customHeight="1" x14ac:dyDescent="0.2"/>
    <row r="17403" ht="12.75" customHeight="1" x14ac:dyDescent="0.2"/>
    <row r="17404" ht="12.75" customHeight="1" x14ac:dyDescent="0.2"/>
    <row r="17405" ht="12.75" customHeight="1" x14ac:dyDescent="0.2"/>
    <row r="17406" ht="12.75" customHeight="1" x14ac:dyDescent="0.2"/>
    <row r="17407" ht="12.75" customHeight="1" x14ac:dyDescent="0.2"/>
    <row r="17408" ht="12.75" customHeight="1" x14ac:dyDescent="0.2"/>
    <row r="17409" ht="12.75" customHeight="1" x14ac:dyDescent="0.2"/>
    <row r="17410" ht="12.75" customHeight="1" x14ac:dyDescent="0.2"/>
    <row r="17411" ht="12.75" customHeight="1" x14ac:dyDescent="0.2"/>
    <row r="17412" ht="12.75" customHeight="1" x14ac:dyDescent="0.2"/>
    <row r="17413" ht="12.75" customHeight="1" x14ac:dyDescent="0.2"/>
    <row r="17414" ht="12.75" customHeight="1" x14ac:dyDescent="0.2"/>
    <row r="17415" ht="12.75" customHeight="1" x14ac:dyDescent="0.2"/>
    <row r="17416" ht="12.75" customHeight="1" x14ac:dyDescent="0.2"/>
    <row r="17417" ht="12.75" customHeight="1" x14ac:dyDescent="0.2"/>
    <row r="17418" ht="12.75" customHeight="1" x14ac:dyDescent="0.2"/>
    <row r="17419" ht="12.75" customHeight="1" x14ac:dyDescent="0.2"/>
    <row r="17420" ht="12.75" customHeight="1" x14ac:dyDescent="0.2"/>
    <row r="17421" ht="12.75" customHeight="1" x14ac:dyDescent="0.2"/>
    <row r="17422" ht="12.75" customHeight="1" x14ac:dyDescent="0.2"/>
    <row r="17423" ht="12.75" customHeight="1" x14ac:dyDescent="0.2"/>
    <row r="17424" ht="12.75" customHeight="1" x14ac:dyDescent="0.2"/>
    <row r="17425" ht="12.75" customHeight="1" x14ac:dyDescent="0.2"/>
    <row r="17426" ht="12.75" customHeight="1" x14ac:dyDescent="0.2"/>
    <row r="17427" ht="12.75" customHeight="1" x14ac:dyDescent="0.2"/>
    <row r="17428" ht="12.75" customHeight="1" x14ac:dyDescent="0.2"/>
    <row r="17429" ht="12.75" customHeight="1" x14ac:dyDescent="0.2"/>
    <row r="17430" ht="12.75" customHeight="1" x14ac:dyDescent="0.2"/>
    <row r="17431" ht="12.75" customHeight="1" x14ac:dyDescent="0.2"/>
    <row r="17432" ht="12.75" customHeight="1" x14ac:dyDescent="0.2"/>
    <row r="17433" ht="12.75" customHeight="1" x14ac:dyDescent="0.2"/>
    <row r="17434" ht="12.75" customHeight="1" x14ac:dyDescent="0.2"/>
    <row r="17435" ht="12.75" customHeight="1" x14ac:dyDescent="0.2"/>
    <row r="17436" ht="12.75" customHeight="1" x14ac:dyDescent="0.2"/>
    <row r="17437" ht="12.75" customHeight="1" x14ac:dyDescent="0.2"/>
    <row r="17438" ht="12.75" customHeight="1" x14ac:dyDescent="0.2"/>
    <row r="17439" ht="12.75" customHeight="1" x14ac:dyDescent="0.2"/>
    <row r="17440" ht="12.75" customHeight="1" x14ac:dyDescent="0.2"/>
    <row r="17441" ht="12.75" customHeight="1" x14ac:dyDescent="0.2"/>
    <row r="17442" ht="12.75" customHeight="1" x14ac:dyDescent="0.2"/>
    <row r="17443" ht="12.75" customHeight="1" x14ac:dyDescent="0.2"/>
    <row r="17444" ht="12.75" customHeight="1" x14ac:dyDescent="0.2"/>
    <row r="17445" ht="12.75" customHeight="1" x14ac:dyDescent="0.2"/>
    <row r="17446" ht="12.75" customHeight="1" x14ac:dyDescent="0.2"/>
    <row r="17447" ht="12.75" customHeight="1" x14ac:dyDescent="0.2"/>
    <row r="17448" ht="12.75" customHeight="1" x14ac:dyDescent="0.2"/>
    <row r="17449" ht="12.75" customHeight="1" x14ac:dyDescent="0.2"/>
    <row r="17450" ht="12.75" customHeight="1" x14ac:dyDescent="0.2"/>
    <row r="17451" ht="12.75" customHeight="1" x14ac:dyDescent="0.2"/>
    <row r="17452" ht="12.75" customHeight="1" x14ac:dyDescent="0.2"/>
    <row r="17453" ht="12.75" customHeight="1" x14ac:dyDescent="0.2"/>
    <row r="17454" ht="12.75" customHeight="1" x14ac:dyDescent="0.2"/>
    <row r="17455" ht="12.75" customHeight="1" x14ac:dyDescent="0.2"/>
    <row r="17456" ht="12.75" customHeight="1" x14ac:dyDescent="0.2"/>
    <row r="17457" ht="12.75" customHeight="1" x14ac:dyDescent="0.2"/>
    <row r="17458" ht="12.75" customHeight="1" x14ac:dyDescent="0.2"/>
    <row r="17459" ht="12.75" customHeight="1" x14ac:dyDescent="0.2"/>
    <row r="17460" ht="12.75" customHeight="1" x14ac:dyDescent="0.2"/>
    <row r="17461" ht="12.75" customHeight="1" x14ac:dyDescent="0.2"/>
    <row r="17462" ht="12.75" customHeight="1" x14ac:dyDescent="0.2"/>
    <row r="17463" ht="12.75" customHeight="1" x14ac:dyDescent="0.2"/>
    <row r="17464" ht="12.75" customHeight="1" x14ac:dyDescent="0.2"/>
    <row r="17465" ht="12.75" customHeight="1" x14ac:dyDescent="0.2"/>
    <row r="17466" ht="12.75" customHeight="1" x14ac:dyDescent="0.2"/>
    <row r="17467" ht="12.75" customHeight="1" x14ac:dyDescent="0.2"/>
    <row r="17468" ht="12.75" customHeight="1" x14ac:dyDescent="0.2"/>
    <row r="17469" ht="12.75" customHeight="1" x14ac:dyDescent="0.2"/>
    <row r="17470" ht="12.75" customHeight="1" x14ac:dyDescent="0.2"/>
    <row r="17471" ht="12.75" customHeight="1" x14ac:dyDescent="0.2"/>
    <row r="17472" ht="12.75" customHeight="1" x14ac:dyDescent="0.2"/>
    <row r="17473" ht="12.75" customHeight="1" x14ac:dyDescent="0.2"/>
    <row r="17474" ht="12.75" customHeight="1" x14ac:dyDescent="0.2"/>
    <row r="17475" ht="12.75" customHeight="1" x14ac:dyDescent="0.2"/>
    <row r="17476" ht="12.75" customHeight="1" x14ac:dyDescent="0.2"/>
    <row r="17477" ht="12.75" customHeight="1" x14ac:dyDescent="0.2"/>
    <row r="17478" ht="12.75" customHeight="1" x14ac:dyDescent="0.2"/>
    <row r="17479" ht="12.75" customHeight="1" x14ac:dyDescent="0.2"/>
    <row r="17480" ht="12.75" customHeight="1" x14ac:dyDescent="0.2"/>
    <row r="17481" ht="12.75" customHeight="1" x14ac:dyDescent="0.2"/>
    <row r="17482" ht="12.75" customHeight="1" x14ac:dyDescent="0.2"/>
    <row r="17483" ht="12.75" customHeight="1" x14ac:dyDescent="0.2"/>
    <row r="17484" ht="12.75" customHeight="1" x14ac:dyDescent="0.2"/>
    <row r="17485" ht="12.75" customHeight="1" x14ac:dyDescent="0.2"/>
    <row r="17486" ht="12.75" customHeight="1" x14ac:dyDescent="0.2"/>
    <row r="17487" ht="12.75" customHeight="1" x14ac:dyDescent="0.2"/>
    <row r="17488" ht="12.75" customHeight="1" x14ac:dyDescent="0.2"/>
    <row r="17489" ht="12.75" customHeight="1" x14ac:dyDescent="0.2"/>
    <row r="17490" ht="12.75" customHeight="1" x14ac:dyDescent="0.2"/>
    <row r="17491" ht="12.75" customHeight="1" x14ac:dyDescent="0.2"/>
    <row r="17492" ht="12.75" customHeight="1" x14ac:dyDescent="0.2"/>
    <row r="17493" ht="12.75" customHeight="1" x14ac:dyDescent="0.2"/>
    <row r="17494" ht="12.75" customHeight="1" x14ac:dyDescent="0.2"/>
    <row r="17495" ht="12.75" customHeight="1" x14ac:dyDescent="0.2"/>
    <row r="17496" ht="12.75" customHeight="1" x14ac:dyDescent="0.2"/>
    <row r="17497" ht="12.75" customHeight="1" x14ac:dyDescent="0.2"/>
    <row r="17498" ht="12.75" customHeight="1" x14ac:dyDescent="0.2"/>
    <row r="17499" ht="12.75" customHeight="1" x14ac:dyDescent="0.2"/>
    <row r="17500" ht="12.75" customHeight="1" x14ac:dyDescent="0.2"/>
    <row r="17501" ht="12.75" customHeight="1" x14ac:dyDescent="0.2"/>
    <row r="17502" ht="12.75" customHeight="1" x14ac:dyDescent="0.2"/>
    <row r="17503" ht="12.75" customHeight="1" x14ac:dyDescent="0.2"/>
    <row r="17504" ht="12.75" customHeight="1" x14ac:dyDescent="0.2"/>
    <row r="17505" ht="12.75" customHeight="1" x14ac:dyDescent="0.2"/>
    <row r="17506" ht="12.75" customHeight="1" x14ac:dyDescent="0.2"/>
    <row r="17507" ht="12.75" customHeight="1" x14ac:dyDescent="0.2"/>
    <row r="17508" ht="12.75" customHeight="1" x14ac:dyDescent="0.2"/>
    <row r="17509" ht="12.75" customHeight="1" x14ac:dyDescent="0.2"/>
    <row r="17510" ht="12.75" customHeight="1" x14ac:dyDescent="0.2"/>
    <row r="17511" ht="12.75" customHeight="1" x14ac:dyDescent="0.2"/>
    <row r="17512" ht="12.75" customHeight="1" x14ac:dyDescent="0.2"/>
    <row r="17513" ht="12.75" customHeight="1" x14ac:dyDescent="0.2"/>
    <row r="17514" ht="12.75" customHeight="1" x14ac:dyDescent="0.2"/>
    <row r="17515" ht="12.75" customHeight="1" x14ac:dyDescent="0.2"/>
    <row r="17516" ht="12.75" customHeight="1" x14ac:dyDescent="0.2"/>
    <row r="17517" ht="12.75" customHeight="1" x14ac:dyDescent="0.2"/>
    <row r="17518" ht="12.75" customHeight="1" x14ac:dyDescent="0.2"/>
    <row r="17519" ht="12.75" customHeight="1" x14ac:dyDescent="0.2"/>
    <row r="17520" ht="12.75" customHeight="1" x14ac:dyDescent="0.2"/>
    <row r="17521" ht="12.75" customHeight="1" x14ac:dyDescent="0.2"/>
    <row r="17522" ht="12.75" customHeight="1" x14ac:dyDescent="0.2"/>
    <row r="17523" ht="12.75" customHeight="1" x14ac:dyDescent="0.2"/>
    <row r="17524" ht="12.75" customHeight="1" x14ac:dyDescent="0.2"/>
    <row r="17525" ht="12.75" customHeight="1" x14ac:dyDescent="0.2"/>
    <row r="17526" ht="12.75" customHeight="1" x14ac:dyDescent="0.2"/>
    <row r="17527" ht="12.75" customHeight="1" x14ac:dyDescent="0.2"/>
    <row r="17528" ht="12.75" customHeight="1" x14ac:dyDescent="0.2"/>
    <row r="17529" ht="12.75" customHeight="1" x14ac:dyDescent="0.2"/>
    <row r="17530" ht="12.75" customHeight="1" x14ac:dyDescent="0.2"/>
    <row r="17531" ht="12.75" customHeight="1" x14ac:dyDescent="0.2"/>
    <row r="17532" ht="12.75" customHeight="1" x14ac:dyDescent="0.2"/>
    <row r="17533" ht="12.75" customHeight="1" x14ac:dyDescent="0.2"/>
    <row r="17534" ht="12.75" customHeight="1" x14ac:dyDescent="0.2"/>
    <row r="17535" ht="12.75" customHeight="1" x14ac:dyDescent="0.2"/>
    <row r="17536" ht="12.75" customHeight="1" x14ac:dyDescent="0.2"/>
    <row r="17537" ht="12.75" customHeight="1" x14ac:dyDescent="0.2"/>
    <row r="17538" ht="12.75" customHeight="1" x14ac:dyDescent="0.2"/>
    <row r="17539" ht="12.75" customHeight="1" x14ac:dyDescent="0.2"/>
    <row r="17540" ht="12.75" customHeight="1" x14ac:dyDescent="0.2"/>
    <row r="17541" ht="12.75" customHeight="1" x14ac:dyDescent="0.2"/>
    <row r="17542" ht="12.75" customHeight="1" x14ac:dyDescent="0.2"/>
    <row r="17543" ht="12.75" customHeight="1" x14ac:dyDescent="0.2"/>
    <row r="17544" ht="12.75" customHeight="1" x14ac:dyDescent="0.2"/>
    <row r="17545" ht="12.75" customHeight="1" x14ac:dyDescent="0.2"/>
    <row r="17546" ht="12.75" customHeight="1" x14ac:dyDescent="0.2"/>
    <row r="17547" ht="12.75" customHeight="1" x14ac:dyDescent="0.2"/>
    <row r="17548" ht="12.75" customHeight="1" x14ac:dyDescent="0.2"/>
    <row r="17549" ht="12.75" customHeight="1" x14ac:dyDescent="0.2"/>
    <row r="17550" ht="12.75" customHeight="1" x14ac:dyDescent="0.2"/>
    <row r="17551" ht="12.75" customHeight="1" x14ac:dyDescent="0.2"/>
    <row r="17552" ht="12.75" customHeight="1" x14ac:dyDescent="0.2"/>
    <row r="17553" ht="12.75" customHeight="1" x14ac:dyDescent="0.2"/>
    <row r="17554" ht="12.75" customHeight="1" x14ac:dyDescent="0.2"/>
    <row r="17555" ht="12.75" customHeight="1" x14ac:dyDescent="0.2"/>
    <row r="17556" ht="12.75" customHeight="1" x14ac:dyDescent="0.2"/>
    <row r="17557" ht="12.75" customHeight="1" x14ac:dyDescent="0.2"/>
    <row r="17558" ht="12.75" customHeight="1" x14ac:dyDescent="0.2"/>
    <row r="17559" ht="12.75" customHeight="1" x14ac:dyDescent="0.2"/>
    <row r="17560" ht="12.75" customHeight="1" x14ac:dyDescent="0.2"/>
    <row r="17561" ht="12.75" customHeight="1" x14ac:dyDescent="0.2"/>
    <row r="17562" ht="12.75" customHeight="1" x14ac:dyDescent="0.2"/>
    <row r="17563" ht="12.75" customHeight="1" x14ac:dyDescent="0.2"/>
    <row r="17564" ht="12.75" customHeight="1" x14ac:dyDescent="0.2"/>
    <row r="17565" ht="12.75" customHeight="1" x14ac:dyDescent="0.2"/>
    <row r="17566" ht="12.75" customHeight="1" x14ac:dyDescent="0.2"/>
    <row r="17567" ht="12.75" customHeight="1" x14ac:dyDescent="0.2"/>
    <row r="17568" ht="12.75" customHeight="1" x14ac:dyDescent="0.2"/>
    <row r="17569" ht="12.75" customHeight="1" x14ac:dyDescent="0.2"/>
    <row r="17570" ht="12.75" customHeight="1" x14ac:dyDescent="0.2"/>
    <row r="17571" ht="12.75" customHeight="1" x14ac:dyDescent="0.2"/>
    <row r="17572" ht="12.75" customHeight="1" x14ac:dyDescent="0.2"/>
    <row r="17573" ht="12.75" customHeight="1" x14ac:dyDescent="0.2"/>
    <row r="17574" ht="12.75" customHeight="1" x14ac:dyDescent="0.2"/>
    <row r="17575" ht="12.75" customHeight="1" x14ac:dyDescent="0.2"/>
    <row r="17576" ht="12.75" customHeight="1" x14ac:dyDescent="0.2"/>
    <row r="17577" ht="12.75" customHeight="1" x14ac:dyDescent="0.2"/>
    <row r="17578" ht="12.75" customHeight="1" x14ac:dyDescent="0.2"/>
    <row r="17579" ht="12.75" customHeight="1" x14ac:dyDescent="0.2"/>
    <row r="17580" ht="12.75" customHeight="1" x14ac:dyDescent="0.2"/>
    <row r="17581" ht="12.75" customHeight="1" x14ac:dyDescent="0.2"/>
    <row r="17582" ht="12.75" customHeight="1" x14ac:dyDescent="0.2"/>
    <row r="17583" ht="12.75" customHeight="1" x14ac:dyDescent="0.2"/>
    <row r="17584" ht="12.75" customHeight="1" x14ac:dyDescent="0.2"/>
    <row r="17585" ht="12.75" customHeight="1" x14ac:dyDescent="0.2"/>
    <row r="17586" ht="12.75" customHeight="1" x14ac:dyDescent="0.2"/>
    <row r="17587" ht="12.75" customHeight="1" x14ac:dyDescent="0.2"/>
    <row r="17588" ht="12.75" customHeight="1" x14ac:dyDescent="0.2"/>
    <row r="17589" ht="12.75" customHeight="1" x14ac:dyDescent="0.2"/>
    <row r="17590" ht="12.75" customHeight="1" x14ac:dyDescent="0.2"/>
    <row r="17591" ht="12.75" customHeight="1" x14ac:dyDescent="0.2"/>
    <row r="17592" ht="12.75" customHeight="1" x14ac:dyDescent="0.2"/>
    <row r="17593" ht="12.75" customHeight="1" x14ac:dyDescent="0.2"/>
    <row r="17594" ht="12.75" customHeight="1" x14ac:dyDescent="0.2"/>
    <row r="17595" ht="12.75" customHeight="1" x14ac:dyDescent="0.2"/>
    <row r="17596" ht="12.75" customHeight="1" x14ac:dyDescent="0.2"/>
    <row r="17597" ht="12.75" customHeight="1" x14ac:dyDescent="0.2"/>
    <row r="17598" ht="12.75" customHeight="1" x14ac:dyDescent="0.2"/>
    <row r="17599" ht="12.75" customHeight="1" x14ac:dyDescent="0.2"/>
    <row r="17600" ht="12.75" customHeight="1" x14ac:dyDescent="0.2"/>
    <row r="17601" ht="12.75" customHeight="1" x14ac:dyDescent="0.2"/>
    <row r="17602" ht="12.75" customHeight="1" x14ac:dyDescent="0.2"/>
    <row r="17603" ht="12.75" customHeight="1" x14ac:dyDescent="0.2"/>
    <row r="17604" ht="12.75" customHeight="1" x14ac:dyDescent="0.2"/>
    <row r="17605" ht="12.75" customHeight="1" x14ac:dyDescent="0.2"/>
    <row r="17606" ht="12.75" customHeight="1" x14ac:dyDescent="0.2"/>
    <row r="17607" ht="12.75" customHeight="1" x14ac:dyDescent="0.2"/>
    <row r="17608" ht="12.75" customHeight="1" x14ac:dyDescent="0.2"/>
    <row r="17609" ht="12.75" customHeight="1" x14ac:dyDescent="0.2"/>
    <row r="17610" ht="12.75" customHeight="1" x14ac:dyDescent="0.2"/>
    <row r="17611" ht="12.75" customHeight="1" x14ac:dyDescent="0.2"/>
    <row r="17612" ht="12.75" customHeight="1" x14ac:dyDescent="0.2"/>
    <row r="17613" ht="12.75" customHeight="1" x14ac:dyDescent="0.2"/>
    <row r="17614" ht="12.75" customHeight="1" x14ac:dyDescent="0.2"/>
    <row r="17615" ht="12.75" customHeight="1" x14ac:dyDescent="0.2"/>
    <row r="17616" ht="12.75" customHeight="1" x14ac:dyDescent="0.2"/>
    <row r="17617" ht="12.75" customHeight="1" x14ac:dyDescent="0.2"/>
    <row r="17618" ht="12.75" customHeight="1" x14ac:dyDescent="0.2"/>
    <row r="17619" ht="12.75" customHeight="1" x14ac:dyDescent="0.2"/>
    <row r="17620" ht="12.75" customHeight="1" x14ac:dyDescent="0.2"/>
    <row r="17621" ht="12.75" customHeight="1" x14ac:dyDescent="0.2"/>
    <row r="17622" ht="12.75" customHeight="1" x14ac:dyDescent="0.2"/>
    <row r="17623" ht="12.75" customHeight="1" x14ac:dyDescent="0.2"/>
    <row r="17624" ht="12.75" customHeight="1" x14ac:dyDescent="0.2"/>
    <row r="17625" ht="12.75" customHeight="1" x14ac:dyDescent="0.2"/>
    <row r="17626" ht="12.75" customHeight="1" x14ac:dyDescent="0.2"/>
    <row r="17627" ht="12.75" customHeight="1" x14ac:dyDescent="0.2"/>
    <row r="17628" ht="12.75" customHeight="1" x14ac:dyDescent="0.2"/>
    <row r="17629" ht="12.75" customHeight="1" x14ac:dyDescent="0.2"/>
    <row r="17630" ht="12.75" customHeight="1" x14ac:dyDescent="0.2"/>
    <row r="17631" ht="12.75" customHeight="1" x14ac:dyDescent="0.2"/>
    <row r="17632" ht="12.75" customHeight="1" x14ac:dyDescent="0.2"/>
    <row r="17633" ht="12.75" customHeight="1" x14ac:dyDescent="0.2"/>
    <row r="17634" ht="12.75" customHeight="1" x14ac:dyDescent="0.2"/>
    <row r="17635" ht="12.75" customHeight="1" x14ac:dyDescent="0.2"/>
    <row r="17636" ht="12.75" customHeight="1" x14ac:dyDescent="0.2"/>
    <row r="17637" ht="12.75" customHeight="1" x14ac:dyDescent="0.2"/>
    <row r="17638" ht="12.75" customHeight="1" x14ac:dyDescent="0.2"/>
    <row r="17639" ht="12.75" customHeight="1" x14ac:dyDescent="0.2"/>
    <row r="17640" ht="12.75" customHeight="1" x14ac:dyDescent="0.2"/>
    <row r="17641" ht="12.75" customHeight="1" x14ac:dyDescent="0.2"/>
    <row r="17642" ht="12.75" customHeight="1" x14ac:dyDescent="0.2"/>
    <row r="17643" ht="12.75" customHeight="1" x14ac:dyDescent="0.2"/>
    <row r="17644" ht="12.75" customHeight="1" x14ac:dyDescent="0.2"/>
    <row r="17645" ht="12.75" customHeight="1" x14ac:dyDescent="0.2"/>
    <row r="17646" ht="12.75" customHeight="1" x14ac:dyDescent="0.2"/>
    <row r="17647" ht="12.75" customHeight="1" x14ac:dyDescent="0.2"/>
    <row r="17648" ht="12.75" customHeight="1" x14ac:dyDescent="0.2"/>
    <row r="17649" ht="12.75" customHeight="1" x14ac:dyDescent="0.2"/>
    <row r="17650" ht="12.75" customHeight="1" x14ac:dyDescent="0.2"/>
    <row r="17651" ht="12.75" customHeight="1" x14ac:dyDescent="0.2"/>
    <row r="17652" ht="12.75" customHeight="1" x14ac:dyDescent="0.2"/>
    <row r="17653" ht="12.75" customHeight="1" x14ac:dyDescent="0.2"/>
    <row r="17654" ht="12.75" customHeight="1" x14ac:dyDescent="0.2"/>
    <row r="17655" ht="12.75" customHeight="1" x14ac:dyDescent="0.2"/>
    <row r="17656" ht="12.75" customHeight="1" x14ac:dyDescent="0.2"/>
    <row r="17657" ht="12.75" customHeight="1" x14ac:dyDescent="0.2"/>
    <row r="17658" ht="12.75" customHeight="1" x14ac:dyDescent="0.2"/>
    <row r="17659" ht="12.75" customHeight="1" x14ac:dyDescent="0.2"/>
    <row r="17660" ht="12.75" customHeight="1" x14ac:dyDescent="0.2"/>
    <row r="17661" ht="12.75" customHeight="1" x14ac:dyDescent="0.2"/>
    <row r="17662" ht="12.75" customHeight="1" x14ac:dyDescent="0.2"/>
    <row r="17663" ht="12.75" customHeight="1" x14ac:dyDescent="0.2"/>
    <row r="17664" ht="12.75" customHeight="1" x14ac:dyDescent="0.2"/>
    <row r="17665" ht="12.75" customHeight="1" x14ac:dyDescent="0.2"/>
    <row r="17666" ht="12.75" customHeight="1" x14ac:dyDescent="0.2"/>
    <row r="17667" ht="12.75" customHeight="1" x14ac:dyDescent="0.2"/>
    <row r="17668" ht="12.75" customHeight="1" x14ac:dyDescent="0.2"/>
    <row r="17669" ht="12.75" customHeight="1" x14ac:dyDescent="0.2"/>
    <row r="17670" ht="12.75" customHeight="1" x14ac:dyDescent="0.2"/>
    <row r="17671" ht="12.75" customHeight="1" x14ac:dyDescent="0.2"/>
    <row r="17672" ht="12.75" customHeight="1" x14ac:dyDescent="0.2"/>
    <row r="17673" ht="12.75" customHeight="1" x14ac:dyDescent="0.2"/>
    <row r="17674" ht="12.75" customHeight="1" x14ac:dyDescent="0.2"/>
    <row r="17675" ht="12.75" customHeight="1" x14ac:dyDescent="0.2"/>
    <row r="17676" ht="12.75" customHeight="1" x14ac:dyDescent="0.2"/>
    <row r="17677" ht="12.75" customHeight="1" x14ac:dyDescent="0.2"/>
    <row r="17678" ht="12.75" customHeight="1" x14ac:dyDescent="0.2"/>
    <row r="17679" ht="12.75" customHeight="1" x14ac:dyDescent="0.2"/>
    <row r="17680" ht="12.75" customHeight="1" x14ac:dyDescent="0.2"/>
    <row r="17681" ht="12.75" customHeight="1" x14ac:dyDescent="0.2"/>
    <row r="17682" ht="12.75" customHeight="1" x14ac:dyDescent="0.2"/>
    <row r="17683" ht="12.75" customHeight="1" x14ac:dyDescent="0.2"/>
    <row r="17684" ht="12.75" customHeight="1" x14ac:dyDescent="0.2"/>
    <row r="17685" ht="12.75" customHeight="1" x14ac:dyDescent="0.2"/>
    <row r="17686" ht="12.75" customHeight="1" x14ac:dyDescent="0.2"/>
    <row r="17687" ht="12.75" customHeight="1" x14ac:dyDescent="0.2"/>
    <row r="17688" ht="12.75" customHeight="1" x14ac:dyDescent="0.2"/>
    <row r="17689" ht="12.75" customHeight="1" x14ac:dyDescent="0.2"/>
    <row r="17690" ht="12.75" customHeight="1" x14ac:dyDescent="0.2"/>
    <row r="17691" ht="12.75" customHeight="1" x14ac:dyDescent="0.2"/>
    <row r="17692" ht="12.75" customHeight="1" x14ac:dyDescent="0.2"/>
    <row r="17693" ht="12.75" customHeight="1" x14ac:dyDescent="0.2"/>
    <row r="17694" ht="12.75" customHeight="1" x14ac:dyDescent="0.2"/>
    <row r="17695" ht="12.75" customHeight="1" x14ac:dyDescent="0.2"/>
    <row r="17696" ht="12.75" customHeight="1" x14ac:dyDescent="0.2"/>
    <row r="17697" ht="12.75" customHeight="1" x14ac:dyDescent="0.2"/>
    <row r="17698" ht="12.75" customHeight="1" x14ac:dyDescent="0.2"/>
    <row r="17699" ht="12.75" customHeight="1" x14ac:dyDescent="0.2"/>
    <row r="17700" ht="12.75" customHeight="1" x14ac:dyDescent="0.2"/>
    <row r="17701" ht="12.75" customHeight="1" x14ac:dyDescent="0.2"/>
    <row r="17702" ht="12.75" customHeight="1" x14ac:dyDescent="0.2"/>
    <row r="17703" ht="12.75" customHeight="1" x14ac:dyDescent="0.2"/>
    <row r="17704" ht="12.75" customHeight="1" x14ac:dyDescent="0.2"/>
    <row r="17705" ht="12.75" customHeight="1" x14ac:dyDescent="0.2"/>
    <row r="17706" ht="12.75" customHeight="1" x14ac:dyDescent="0.2"/>
    <row r="17707" ht="12.75" customHeight="1" x14ac:dyDescent="0.2"/>
    <row r="17708" ht="12.75" customHeight="1" x14ac:dyDescent="0.2"/>
    <row r="17709" ht="12.75" customHeight="1" x14ac:dyDescent="0.2"/>
    <row r="17710" ht="12.75" customHeight="1" x14ac:dyDescent="0.2"/>
    <row r="17711" ht="12.75" customHeight="1" x14ac:dyDescent="0.2"/>
    <row r="17712" ht="12.75" customHeight="1" x14ac:dyDescent="0.2"/>
    <row r="17713" ht="12.75" customHeight="1" x14ac:dyDescent="0.2"/>
    <row r="17714" ht="12.75" customHeight="1" x14ac:dyDescent="0.2"/>
    <row r="17715" ht="12.75" customHeight="1" x14ac:dyDescent="0.2"/>
    <row r="17716" ht="12.75" customHeight="1" x14ac:dyDescent="0.2"/>
    <row r="17717" ht="12.75" customHeight="1" x14ac:dyDescent="0.2"/>
    <row r="17718" ht="12.75" customHeight="1" x14ac:dyDescent="0.2"/>
    <row r="17719" ht="12.75" customHeight="1" x14ac:dyDescent="0.2"/>
    <row r="17720" ht="12.75" customHeight="1" x14ac:dyDescent="0.2"/>
    <row r="17721" ht="12.75" customHeight="1" x14ac:dyDescent="0.2"/>
    <row r="17722" ht="12.75" customHeight="1" x14ac:dyDescent="0.2"/>
    <row r="17723" ht="12.75" customHeight="1" x14ac:dyDescent="0.2"/>
    <row r="17724" ht="12.75" customHeight="1" x14ac:dyDescent="0.2"/>
    <row r="17725" ht="12.75" customHeight="1" x14ac:dyDescent="0.2"/>
    <row r="17726" ht="12.75" customHeight="1" x14ac:dyDescent="0.2"/>
    <row r="17727" ht="12.75" customHeight="1" x14ac:dyDescent="0.2"/>
    <row r="17728" ht="12.75" customHeight="1" x14ac:dyDescent="0.2"/>
    <row r="17729" ht="12.75" customHeight="1" x14ac:dyDescent="0.2"/>
    <row r="17730" ht="12.75" customHeight="1" x14ac:dyDescent="0.2"/>
    <row r="17731" ht="12.75" customHeight="1" x14ac:dyDescent="0.2"/>
    <row r="17732" ht="12.75" customHeight="1" x14ac:dyDescent="0.2"/>
    <row r="17733" ht="12.75" customHeight="1" x14ac:dyDescent="0.2"/>
    <row r="17734" ht="12.75" customHeight="1" x14ac:dyDescent="0.2"/>
    <row r="17735" ht="12.75" customHeight="1" x14ac:dyDescent="0.2"/>
    <row r="17736" ht="12.75" customHeight="1" x14ac:dyDescent="0.2"/>
    <row r="17737" ht="12.75" customHeight="1" x14ac:dyDescent="0.2"/>
    <row r="17738" ht="12.75" customHeight="1" x14ac:dyDescent="0.2"/>
    <row r="17739" ht="12.75" customHeight="1" x14ac:dyDescent="0.2"/>
    <row r="17740" ht="12.75" customHeight="1" x14ac:dyDescent="0.2"/>
    <row r="17741" ht="12.75" customHeight="1" x14ac:dyDescent="0.2"/>
    <row r="17742" ht="12.75" customHeight="1" x14ac:dyDescent="0.2"/>
    <row r="17743" ht="12.75" customHeight="1" x14ac:dyDescent="0.2"/>
    <row r="17744" ht="12.75" customHeight="1" x14ac:dyDescent="0.2"/>
    <row r="17745" ht="12.75" customHeight="1" x14ac:dyDescent="0.2"/>
    <row r="17746" ht="12.75" customHeight="1" x14ac:dyDescent="0.2"/>
    <row r="17747" ht="12.75" customHeight="1" x14ac:dyDescent="0.2"/>
    <row r="17748" ht="12.75" customHeight="1" x14ac:dyDescent="0.2"/>
    <row r="17749" ht="12.75" customHeight="1" x14ac:dyDescent="0.2"/>
    <row r="17750" ht="12.75" customHeight="1" x14ac:dyDescent="0.2"/>
    <row r="17751" ht="12.75" customHeight="1" x14ac:dyDescent="0.2"/>
    <row r="17752" ht="12.75" customHeight="1" x14ac:dyDescent="0.2"/>
    <row r="17753" ht="12.75" customHeight="1" x14ac:dyDescent="0.2"/>
    <row r="17754" ht="12.75" customHeight="1" x14ac:dyDescent="0.2"/>
    <row r="17755" ht="12.75" customHeight="1" x14ac:dyDescent="0.2"/>
    <row r="17756" ht="12.75" customHeight="1" x14ac:dyDescent="0.2"/>
    <row r="17757" ht="12.75" customHeight="1" x14ac:dyDescent="0.2"/>
    <row r="17758" ht="12.75" customHeight="1" x14ac:dyDescent="0.2"/>
    <row r="17759" ht="12.75" customHeight="1" x14ac:dyDescent="0.2"/>
    <row r="17760" ht="12.75" customHeight="1" x14ac:dyDescent="0.2"/>
    <row r="17761" ht="12.75" customHeight="1" x14ac:dyDescent="0.2"/>
    <row r="17762" ht="12.75" customHeight="1" x14ac:dyDescent="0.2"/>
    <row r="17763" ht="12.75" customHeight="1" x14ac:dyDescent="0.2"/>
    <row r="17764" ht="12.75" customHeight="1" x14ac:dyDescent="0.2"/>
    <row r="17765" ht="12.75" customHeight="1" x14ac:dyDescent="0.2"/>
    <row r="17766" ht="12.75" customHeight="1" x14ac:dyDescent="0.2"/>
    <row r="17767" ht="12.75" customHeight="1" x14ac:dyDescent="0.2"/>
    <row r="17768" ht="12.75" customHeight="1" x14ac:dyDescent="0.2"/>
    <row r="17769" ht="12.75" customHeight="1" x14ac:dyDescent="0.2"/>
    <row r="17770" ht="12.75" customHeight="1" x14ac:dyDescent="0.2"/>
    <row r="17771" ht="12.75" customHeight="1" x14ac:dyDescent="0.2"/>
    <row r="17772" ht="12.75" customHeight="1" x14ac:dyDescent="0.2"/>
    <row r="17773" ht="12.75" customHeight="1" x14ac:dyDescent="0.2"/>
    <row r="17774" ht="12.75" customHeight="1" x14ac:dyDescent="0.2"/>
    <row r="17775" ht="12.75" customHeight="1" x14ac:dyDescent="0.2"/>
    <row r="17776" ht="12.75" customHeight="1" x14ac:dyDescent="0.2"/>
    <row r="17777" ht="12.75" customHeight="1" x14ac:dyDescent="0.2"/>
    <row r="17778" ht="12.75" customHeight="1" x14ac:dyDescent="0.2"/>
    <row r="17779" ht="12.75" customHeight="1" x14ac:dyDescent="0.2"/>
    <row r="17780" ht="12.75" customHeight="1" x14ac:dyDescent="0.2"/>
    <row r="17781" ht="12.75" customHeight="1" x14ac:dyDescent="0.2"/>
    <row r="17782" ht="12.75" customHeight="1" x14ac:dyDescent="0.2"/>
    <row r="17783" ht="12.75" customHeight="1" x14ac:dyDescent="0.2"/>
    <row r="17784" ht="12.75" customHeight="1" x14ac:dyDescent="0.2"/>
    <row r="17785" ht="12.75" customHeight="1" x14ac:dyDescent="0.2"/>
    <row r="17786" ht="12.75" customHeight="1" x14ac:dyDescent="0.2"/>
    <row r="17787" ht="12.75" customHeight="1" x14ac:dyDescent="0.2"/>
    <row r="17788" ht="12.75" customHeight="1" x14ac:dyDescent="0.2"/>
    <row r="17789" ht="12.75" customHeight="1" x14ac:dyDescent="0.2"/>
    <row r="17790" ht="12.75" customHeight="1" x14ac:dyDescent="0.2"/>
    <row r="17791" ht="12.75" customHeight="1" x14ac:dyDescent="0.2"/>
    <row r="17792" ht="12.75" customHeight="1" x14ac:dyDescent="0.2"/>
    <row r="17793" ht="12.75" customHeight="1" x14ac:dyDescent="0.2"/>
    <row r="17794" ht="12.75" customHeight="1" x14ac:dyDescent="0.2"/>
    <row r="17795" ht="12.75" customHeight="1" x14ac:dyDescent="0.2"/>
    <row r="17796" ht="12.75" customHeight="1" x14ac:dyDescent="0.2"/>
    <row r="17797" ht="12.75" customHeight="1" x14ac:dyDescent="0.2"/>
    <row r="17798" ht="12.75" customHeight="1" x14ac:dyDescent="0.2"/>
    <row r="17799" ht="12.75" customHeight="1" x14ac:dyDescent="0.2"/>
    <row r="17800" ht="12.75" customHeight="1" x14ac:dyDescent="0.2"/>
    <row r="17801" ht="12.75" customHeight="1" x14ac:dyDescent="0.2"/>
    <row r="17802" ht="12.75" customHeight="1" x14ac:dyDescent="0.2"/>
    <row r="17803" ht="12.75" customHeight="1" x14ac:dyDescent="0.2"/>
    <row r="17804" ht="12.75" customHeight="1" x14ac:dyDescent="0.2"/>
    <row r="17805" ht="12.75" customHeight="1" x14ac:dyDescent="0.2"/>
    <row r="17806" ht="12.75" customHeight="1" x14ac:dyDescent="0.2"/>
    <row r="17807" ht="12.75" customHeight="1" x14ac:dyDescent="0.2"/>
    <row r="17808" ht="12.75" customHeight="1" x14ac:dyDescent="0.2"/>
    <row r="17809" ht="12.75" customHeight="1" x14ac:dyDescent="0.2"/>
    <row r="17810" ht="12.75" customHeight="1" x14ac:dyDescent="0.2"/>
    <row r="17811" ht="12.75" customHeight="1" x14ac:dyDescent="0.2"/>
    <row r="17812" ht="12.75" customHeight="1" x14ac:dyDescent="0.2"/>
    <row r="17813" ht="12.75" customHeight="1" x14ac:dyDescent="0.2"/>
    <row r="17814" ht="12.75" customHeight="1" x14ac:dyDescent="0.2"/>
    <row r="17815" ht="12.75" customHeight="1" x14ac:dyDescent="0.2"/>
    <row r="17816" ht="12.75" customHeight="1" x14ac:dyDescent="0.2"/>
    <row r="17817" ht="12.75" customHeight="1" x14ac:dyDescent="0.2"/>
    <row r="17818" ht="12.75" customHeight="1" x14ac:dyDescent="0.2"/>
    <row r="17819" ht="12.75" customHeight="1" x14ac:dyDescent="0.2"/>
    <row r="17820" ht="12.75" customHeight="1" x14ac:dyDescent="0.2"/>
    <row r="17821" ht="12.75" customHeight="1" x14ac:dyDescent="0.2"/>
    <row r="17822" ht="12.75" customHeight="1" x14ac:dyDescent="0.2"/>
    <row r="17823" ht="12.75" customHeight="1" x14ac:dyDescent="0.2"/>
    <row r="17824" ht="12.75" customHeight="1" x14ac:dyDescent="0.2"/>
    <row r="17825" ht="12.75" customHeight="1" x14ac:dyDescent="0.2"/>
    <row r="17826" ht="12.75" customHeight="1" x14ac:dyDescent="0.2"/>
    <row r="17827" ht="12.75" customHeight="1" x14ac:dyDescent="0.2"/>
    <row r="17828" ht="12.75" customHeight="1" x14ac:dyDescent="0.2"/>
    <row r="17829" ht="12.75" customHeight="1" x14ac:dyDescent="0.2"/>
    <row r="17830" ht="12.75" customHeight="1" x14ac:dyDescent="0.2"/>
    <row r="17831" ht="12.75" customHeight="1" x14ac:dyDescent="0.2"/>
    <row r="17832" ht="12.75" customHeight="1" x14ac:dyDescent="0.2"/>
    <row r="17833" ht="12.75" customHeight="1" x14ac:dyDescent="0.2"/>
    <row r="17834" ht="12.75" customHeight="1" x14ac:dyDescent="0.2"/>
    <row r="17835" ht="12.75" customHeight="1" x14ac:dyDescent="0.2"/>
    <row r="17836" ht="12.75" customHeight="1" x14ac:dyDescent="0.2"/>
    <row r="17837" ht="12.75" customHeight="1" x14ac:dyDescent="0.2"/>
    <row r="17838" ht="12.75" customHeight="1" x14ac:dyDescent="0.2"/>
    <row r="17839" ht="12.75" customHeight="1" x14ac:dyDescent="0.2"/>
    <row r="17840" ht="12.75" customHeight="1" x14ac:dyDescent="0.2"/>
    <row r="17841" ht="12.75" customHeight="1" x14ac:dyDescent="0.2"/>
    <row r="17842" ht="12.75" customHeight="1" x14ac:dyDescent="0.2"/>
    <row r="17843" ht="12.75" customHeight="1" x14ac:dyDescent="0.2"/>
    <row r="17844" ht="12.75" customHeight="1" x14ac:dyDescent="0.2"/>
    <row r="17845" ht="12.75" customHeight="1" x14ac:dyDescent="0.2"/>
    <row r="17846" ht="12.75" customHeight="1" x14ac:dyDescent="0.2"/>
    <row r="17847" ht="12.75" customHeight="1" x14ac:dyDescent="0.2"/>
    <row r="17848" ht="12.75" customHeight="1" x14ac:dyDescent="0.2"/>
    <row r="17849" ht="12.75" customHeight="1" x14ac:dyDescent="0.2"/>
    <row r="17850" ht="12.75" customHeight="1" x14ac:dyDescent="0.2"/>
    <row r="17851" ht="12.75" customHeight="1" x14ac:dyDescent="0.2"/>
    <row r="17852" ht="12.75" customHeight="1" x14ac:dyDescent="0.2"/>
    <row r="17853" ht="12.75" customHeight="1" x14ac:dyDescent="0.2"/>
    <row r="17854" ht="12.75" customHeight="1" x14ac:dyDescent="0.2"/>
    <row r="17855" ht="12.75" customHeight="1" x14ac:dyDescent="0.2"/>
    <row r="17856" ht="12.75" customHeight="1" x14ac:dyDescent="0.2"/>
    <row r="17857" ht="12.75" customHeight="1" x14ac:dyDescent="0.2"/>
    <row r="17858" ht="12.75" customHeight="1" x14ac:dyDescent="0.2"/>
    <row r="17859" ht="12.75" customHeight="1" x14ac:dyDescent="0.2"/>
    <row r="17860" ht="12.75" customHeight="1" x14ac:dyDescent="0.2"/>
    <row r="17861" ht="12.75" customHeight="1" x14ac:dyDescent="0.2"/>
    <row r="17862" ht="12.75" customHeight="1" x14ac:dyDescent="0.2"/>
    <row r="17863" ht="12.75" customHeight="1" x14ac:dyDescent="0.2"/>
    <row r="17864" ht="12.75" customHeight="1" x14ac:dyDescent="0.2"/>
    <row r="17865" ht="12.75" customHeight="1" x14ac:dyDescent="0.2"/>
    <row r="17866" ht="12.75" customHeight="1" x14ac:dyDescent="0.2"/>
    <row r="17867" ht="12.75" customHeight="1" x14ac:dyDescent="0.2"/>
    <row r="17868" ht="12.75" customHeight="1" x14ac:dyDescent="0.2"/>
    <row r="17869" ht="12.75" customHeight="1" x14ac:dyDescent="0.2"/>
    <row r="17870" ht="12.75" customHeight="1" x14ac:dyDescent="0.2"/>
    <row r="17871" ht="12.75" customHeight="1" x14ac:dyDescent="0.2"/>
    <row r="17872" ht="12.75" customHeight="1" x14ac:dyDescent="0.2"/>
    <row r="17873" ht="12.75" customHeight="1" x14ac:dyDescent="0.2"/>
    <row r="17874" ht="12.75" customHeight="1" x14ac:dyDescent="0.2"/>
    <row r="17875" ht="12.75" customHeight="1" x14ac:dyDescent="0.2"/>
    <row r="17876" ht="12.75" customHeight="1" x14ac:dyDescent="0.2"/>
    <row r="17877" ht="12.75" customHeight="1" x14ac:dyDescent="0.2"/>
    <row r="17878" ht="12.75" customHeight="1" x14ac:dyDescent="0.2"/>
    <row r="17879" ht="12.75" customHeight="1" x14ac:dyDescent="0.2"/>
    <row r="17880" ht="12.75" customHeight="1" x14ac:dyDescent="0.2"/>
    <row r="17881" ht="12.75" customHeight="1" x14ac:dyDescent="0.2"/>
    <row r="17882" ht="12.75" customHeight="1" x14ac:dyDescent="0.2"/>
    <row r="17883" ht="12.75" customHeight="1" x14ac:dyDescent="0.2"/>
    <row r="17884" ht="12.75" customHeight="1" x14ac:dyDescent="0.2"/>
    <row r="17885" ht="12.75" customHeight="1" x14ac:dyDescent="0.2"/>
    <row r="17886" ht="12.75" customHeight="1" x14ac:dyDescent="0.2"/>
    <row r="17887" ht="12.75" customHeight="1" x14ac:dyDescent="0.2"/>
    <row r="17888" ht="12.75" customHeight="1" x14ac:dyDescent="0.2"/>
    <row r="17889" ht="12.75" customHeight="1" x14ac:dyDescent="0.2"/>
    <row r="17890" ht="12.75" customHeight="1" x14ac:dyDescent="0.2"/>
    <row r="17891" ht="12.75" customHeight="1" x14ac:dyDescent="0.2"/>
    <row r="17892" ht="12.75" customHeight="1" x14ac:dyDescent="0.2"/>
    <row r="17893" ht="12.75" customHeight="1" x14ac:dyDescent="0.2"/>
    <row r="17894" ht="12.75" customHeight="1" x14ac:dyDescent="0.2"/>
    <row r="17895" ht="12.75" customHeight="1" x14ac:dyDescent="0.2"/>
    <row r="17896" ht="12.75" customHeight="1" x14ac:dyDescent="0.2"/>
    <row r="17897" ht="12.75" customHeight="1" x14ac:dyDescent="0.2"/>
    <row r="17898" ht="12.75" customHeight="1" x14ac:dyDescent="0.2"/>
    <row r="17899" ht="12.75" customHeight="1" x14ac:dyDescent="0.2"/>
    <row r="17900" ht="12.75" customHeight="1" x14ac:dyDescent="0.2"/>
    <row r="17901" ht="12.75" customHeight="1" x14ac:dyDescent="0.2"/>
    <row r="17902" ht="12.75" customHeight="1" x14ac:dyDescent="0.2"/>
    <row r="17903" ht="12.75" customHeight="1" x14ac:dyDescent="0.2"/>
    <row r="17904" ht="12.75" customHeight="1" x14ac:dyDescent="0.2"/>
    <row r="17905" ht="12.75" customHeight="1" x14ac:dyDescent="0.2"/>
    <row r="17906" ht="12.75" customHeight="1" x14ac:dyDescent="0.2"/>
    <row r="17907" ht="12.75" customHeight="1" x14ac:dyDescent="0.2"/>
    <row r="17908" ht="12.75" customHeight="1" x14ac:dyDescent="0.2"/>
    <row r="17909" ht="12.75" customHeight="1" x14ac:dyDescent="0.2"/>
    <row r="17910" ht="12.75" customHeight="1" x14ac:dyDescent="0.2"/>
    <row r="17911" ht="12.75" customHeight="1" x14ac:dyDescent="0.2"/>
    <row r="17912" ht="12.75" customHeight="1" x14ac:dyDescent="0.2"/>
    <row r="17913" ht="12.75" customHeight="1" x14ac:dyDescent="0.2"/>
    <row r="17914" ht="12.75" customHeight="1" x14ac:dyDescent="0.2"/>
    <row r="17915" ht="12.75" customHeight="1" x14ac:dyDescent="0.2"/>
    <row r="17916" ht="12.75" customHeight="1" x14ac:dyDescent="0.2"/>
    <row r="17917" ht="12.75" customHeight="1" x14ac:dyDescent="0.2"/>
    <row r="17918" ht="12.75" customHeight="1" x14ac:dyDescent="0.2"/>
    <row r="17919" ht="12.75" customHeight="1" x14ac:dyDescent="0.2"/>
    <row r="17920" ht="12.75" customHeight="1" x14ac:dyDescent="0.2"/>
    <row r="17921" ht="12.75" customHeight="1" x14ac:dyDescent="0.2"/>
    <row r="17922" ht="12.75" customHeight="1" x14ac:dyDescent="0.2"/>
    <row r="17923" ht="12.75" customHeight="1" x14ac:dyDescent="0.2"/>
    <row r="17924" ht="12.75" customHeight="1" x14ac:dyDescent="0.2"/>
    <row r="17925" ht="12.75" customHeight="1" x14ac:dyDescent="0.2"/>
    <row r="17926" ht="12.75" customHeight="1" x14ac:dyDescent="0.2"/>
    <row r="17927" ht="12.75" customHeight="1" x14ac:dyDescent="0.2"/>
    <row r="17928" ht="12.75" customHeight="1" x14ac:dyDescent="0.2"/>
    <row r="17929" ht="12.75" customHeight="1" x14ac:dyDescent="0.2"/>
    <row r="17930" ht="12.75" customHeight="1" x14ac:dyDescent="0.2"/>
    <row r="17931" ht="12.75" customHeight="1" x14ac:dyDescent="0.2"/>
    <row r="17932" ht="12.75" customHeight="1" x14ac:dyDescent="0.2"/>
    <row r="17933" ht="12.75" customHeight="1" x14ac:dyDescent="0.2"/>
    <row r="17934" ht="12.75" customHeight="1" x14ac:dyDescent="0.2"/>
    <row r="17935" ht="12.75" customHeight="1" x14ac:dyDescent="0.2"/>
    <row r="17936" ht="12.75" customHeight="1" x14ac:dyDescent="0.2"/>
    <row r="17937" ht="12.75" customHeight="1" x14ac:dyDescent="0.2"/>
    <row r="17938" ht="12.75" customHeight="1" x14ac:dyDescent="0.2"/>
    <row r="17939" ht="12.75" customHeight="1" x14ac:dyDescent="0.2"/>
    <row r="17940" ht="12.75" customHeight="1" x14ac:dyDescent="0.2"/>
    <row r="17941" ht="12.75" customHeight="1" x14ac:dyDescent="0.2"/>
    <row r="17942" ht="12.75" customHeight="1" x14ac:dyDescent="0.2"/>
    <row r="17943" ht="12.75" customHeight="1" x14ac:dyDescent="0.2"/>
    <row r="17944" ht="12.75" customHeight="1" x14ac:dyDescent="0.2"/>
    <row r="17945" ht="12.75" customHeight="1" x14ac:dyDescent="0.2"/>
    <row r="17946" ht="12.75" customHeight="1" x14ac:dyDescent="0.2"/>
    <row r="17947" ht="12.75" customHeight="1" x14ac:dyDescent="0.2"/>
    <row r="17948" ht="12.75" customHeight="1" x14ac:dyDescent="0.2"/>
    <row r="17949" ht="12.75" customHeight="1" x14ac:dyDescent="0.2"/>
    <row r="17950" ht="12.75" customHeight="1" x14ac:dyDescent="0.2"/>
    <row r="17951" ht="12.75" customHeight="1" x14ac:dyDescent="0.2"/>
    <row r="17952" ht="12.75" customHeight="1" x14ac:dyDescent="0.2"/>
    <row r="17953" ht="12.75" customHeight="1" x14ac:dyDescent="0.2"/>
    <row r="17954" ht="12.75" customHeight="1" x14ac:dyDescent="0.2"/>
    <row r="17955" ht="12.75" customHeight="1" x14ac:dyDescent="0.2"/>
    <row r="17956" ht="12.75" customHeight="1" x14ac:dyDescent="0.2"/>
    <row r="17957" ht="12.75" customHeight="1" x14ac:dyDescent="0.2"/>
    <row r="17958" ht="12.75" customHeight="1" x14ac:dyDescent="0.2"/>
    <row r="17959" ht="12.75" customHeight="1" x14ac:dyDescent="0.2"/>
    <row r="17960" ht="12.75" customHeight="1" x14ac:dyDescent="0.2"/>
    <row r="17961" ht="12.75" customHeight="1" x14ac:dyDescent="0.2"/>
    <row r="17962" ht="12.75" customHeight="1" x14ac:dyDescent="0.2"/>
    <row r="17963" ht="12.75" customHeight="1" x14ac:dyDescent="0.2"/>
    <row r="17964" ht="12.75" customHeight="1" x14ac:dyDescent="0.2"/>
    <row r="17965" ht="12.75" customHeight="1" x14ac:dyDescent="0.2"/>
    <row r="17966" ht="12.75" customHeight="1" x14ac:dyDescent="0.2"/>
    <row r="17967" ht="12.75" customHeight="1" x14ac:dyDescent="0.2"/>
    <row r="17968" ht="12.75" customHeight="1" x14ac:dyDescent="0.2"/>
    <row r="17969" ht="12.75" customHeight="1" x14ac:dyDescent="0.2"/>
    <row r="17970" ht="12.75" customHeight="1" x14ac:dyDescent="0.2"/>
    <row r="17971" ht="12.75" customHeight="1" x14ac:dyDescent="0.2"/>
    <row r="17972" ht="12.75" customHeight="1" x14ac:dyDescent="0.2"/>
    <row r="17973" ht="12.75" customHeight="1" x14ac:dyDescent="0.2"/>
    <row r="17974" ht="12.75" customHeight="1" x14ac:dyDescent="0.2"/>
    <row r="17975" ht="12.75" customHeight="1" x14ac:dyDescent="0.2"/>
    <row r="17976" ht="12.75" customHeight="1" x14ac:dyDescent="0.2"/>
    <row r="17977" ht="12.75" customHeight="1" x14ac:dyDescent="0.2"/>
    <row r="17978" ht="12.75" customHeight="1" x14ac:dyDescent="0.2"/>
    <row r="17979" ht="12.75" customHeight="1" x14ac:dyDescent="0.2"/>
    <row r="17980" ht="12.75" customHeight="1" x14ac:dyDescent="0.2"/>
    <row r="17981" ht="12.75" customHeight="1" x14ac:dyDescent="0.2"/>
    <row r="17982" ht="12.75" customHeight="1" x14ac:dyDescent="0.2"/>
    <row r="17983" ht="12.75" customHeight="1" x14ac:dyDescent="0.2"/>
    <row r="17984" ht="12.75" customHeight="1" x14ac:dyDescent="0.2"/>
    <row r="17985" ht="12.75" customHeight="1" x14ac:dyDescent="0.2"/>
    <row r="17986" ht="12.75" customHeight="1" x14ac:dyDescent="0.2"/>
    <row r="17987" ht="12.75" customHeight="1" x14ac:dyDescent="0.2"/>
    <row r="17988" ht="12.75" customHeight="1" x14ac:dyDescent="0.2"/>
    <row r="17989" ht="12.75" customHeight="1" x14ac:dyDescent="0.2"/>
    <row r="17990" ht="12.75" customHeight="1" x14ac:dyDescent="0.2"/>
    <row r="17991" ht="12.75" customHeight="1" x14ac:dyDescent="0.2"/>
    <row r="17992" ht="12.75" customHeight="1" x14ac:dyDescent="0.2"/>
    <row r="17993" ht="12.75" customHeight="1" x14ac:dyDescent="0.2"/>
    <row r="17994" ht="12.75" customHeight="1" x14ac:dyDescent="0.2"/>
    <row r="17995" ht="12.75" customHeight="1" x14ac:dyDescent="0.2"/>
    <row r="17996" ht="12.75" customHeight="1" x14ac:dyDescent="0.2"/>
    <row r="17997" ht="12.75" customHeight="1" x14ac:dyDescent="0.2"/>
    <row r="17998" ht="12.75" customHeight="1" x14ac:dyDescent="0.2"/>
    <row r="17999" ht="12.75" customHeight="1" x14ac:dyDescent="0.2"/>
    <row r="18000" ht="12.75" customHeight="1" x14ac:dyDescent="0.2"/>
    <row r="18001" ht="12.75" customHeight="1" x14ac:dyDescent="0.2"/>
    <row r="18002" ht="12.75" customHeight="1" x14ac:dyDescent="0.2"/>
    <row r="18003" ht="12.75" customHeight="1" x14ac:dyDescent="0.2"/>
    <row r="18004" ht="12.75" customHeight="1" x14ac:dyDescent="0.2"/>
    <row r="18005" ht="12.75" customHeight="1" x14ac:dyDescent="0.2"/>
    <row r="18006" ht="12.75" customHeight="1" x14ac:dyDescent="0.2"/>
    <row r="18007" ht="12.75" customHeight="1" x14ac:dyDescent="0.2"/>
    <row r="18008" ht="12.75" customHeight="1" x14ac:dyDescent="0.2"/>
    <row r="18009" ht="12.75" customHeight="1" x14ac:dyDescent="0.2"/>
    <row r="18010" ht="12.75" customHeight="1" x14ac:dyDescent="0.2"/>
    <row r="18011" ht="12.75" customHeight="1" x14ac:dyDescent="0.2"/>
    <row r="18012" ht="12.75" customHeight="1" x14ac:dyDescent="0.2"/>
    <row r="18013" ht="12.75" customHeight="1" x14ac:dyDescent="0.2"/>
    <row r="18014" ht="12.75" customHeight="1" x14ac:dyDescent="0.2"/>
    <row r="18015" ht="12.75" customHeight="1" x14ac:dyDescent="0.2"/>
    <row r="18016" ht="12.75" customHeight="1" x14ac:dyDescent="0.2"/>
    <row r="18017" ht="12.75" customHeight="1" x14ac:dyDescent="0.2"/>
    <row r="18018" ht="12.75" customHeight="1" x14ac:dyDescent="0.2"/>
    <row r="18019" ht="12.75" customHeight="1" x14ac:dyDescent="0.2"/>
    <row r="18020" ht="12.75" customHeight="1" x14ac:dyDescent="0.2"/>
    <row r="18021" ht="12.75" customHeight="1" x14ac:dyDescent="0.2"/>
    <row r="18022" ht="12.75" customHeight="1" x14ac:dyDescent="0.2"/>
    <row r="18023" ht="12.75" customHeight="1" x14ac:dyDescent="0.2"/>
    <row r="18024" ht="12.75" customHeight="1" x14ac:dyDescent="0.2"/>
    <row r="18025" ht="12.75" customHeight="1" x14ac:dyDescent="0.2"/>
    <row r="18026" ht="12.75" customHeight="1" x14ac:dyDescent="0.2"/>
    <row r="18027" ht="12.75" customHeight="1" x14ac:dyDescent="0.2"/>
    <row r="18028" ht="12.75" customHeight="1" x14ac:dyDescent="0.2"/>
    <row r="18029" ht="12.75" customHeight="1" x14ac:dyDescent="0.2"/>
    <row r="18030" ht="12.75" customHeight="1" x14ac:dyDescent="0.2"/>
    <row r="18031" ht="12.75" customHeight="1" x14ac:dyDescent="0.2"/>
    <row r="18032" ht="12.75" customHeight="1" x14ac:dyDescent="0.2"/>
    <row r="18033" ht="12.75" customHeight="1" x14ac:dyDescent="0.2"/>
    <row r="18034" ht="12.75" customHeight="1" x14ac:dyDescent="0.2"/>
    <row r="18035" ht="12.75" customHeight="1" x14ac:dyDescent="0.2"/>
    <row r="18036" ht="12.75" customHeight="1" x14ac:dyDescent="0.2"/>
    <row r="18037" ht="12.75" customHeight="1" x14ac:dyDescent="0.2"/>
    <row r="18038" ht="12.75" customHeight="1" x14ac:dyDescent="0.2"/>
    <row r="18039" ht="12.75" customHeight="1" x14ac:dyDescent="0.2"/>
    <row r="18040" ht="12.75" customHeight="1" x14ac:dyDescent="0.2"/>
    <row r="18041" ht="12.75" customHeight="1" x14ac:dyDescent="0.2"/>
    <row r="18042" ht="12.75" customHeight="1" x14ac:dyDescent="0.2"/>
    <row r="18043" ht="12.75" customHeight="1" x14ac:dyDescent="0.2"/>
    <row r="18044" ht="12.75" customHeight="1" x14ac:dyDescent="0.2"/>
    <row r="18045" ht="12.75" customHeight="1" x14ac:dyDescent="0.2"/>
    <row r="18046" ht="12.75" customHeight="1" x14ac:dyDescent="0.2"/>
    <row r="18047" ht="12.75" customHeight="1" x14ac:dyDescent="0.2"/>
    <row r="18048" ht="12.75" customHeight="1" x14ac:dyDescent="0.2"/>
    <row r="18049" ht="12.75" customHeight="1" x14ac:dyDescent="0.2"/>
    <row r="18050" ht="12.75" customHeight="1" x14ac:dyDescent="0.2"/>
    <row r="18051" ht="12.75" customHeight="1" x14ac:dyDescent="0.2"/>
    <row r="18052" ht="12.75" customHeight="1" x14ac:dyDescent="0.2"/>
    <row r="18053" ht="12.75" customHeight="1" x14ac:dyDescent="0.2"/>
    <row r="18054" ht="12.75" customHeight="1" x14ac:dyDescent="0.2"/>
    <row r="18055" ht="12.75" customHeight="1" x14ac:dyDescent="0.2"/>
    <row r="18056" ht="12.75" customHeight="1" x14ac:dyDescent="0.2"/>
    <row r="18057" ht="12.75" customHeight="1" x14ac:dyDescent="0.2"/>
    <row r="18058" ht="12.75" customHeight="1" x14ac:dyDescent="0.2"/>
    <row r="18059" ht="12.75" customHeight="1" x14ac:dyDescent="0.2"/>
    <row r="18060" ht="12.75" customHeight="1" x14ac:dyDescent="0.2"/>
    <row r="18061" ht="12.75" customHeight="1" x14ac:dyDescent="0.2"/>
    <row r="18062" ht="12.75" customHeight="1" x14ac:dyDescent="0.2"/>
    <row r="18063" ht="12.75" customHeight="1" x14ac:dyDescent="0.2"/>
    <row r="18064" ht="12.75" customHeight="1" x14ac:dyDescent="0.2"/>
    <row r="18065" ht="12.75" customHeight="1" x14ac:dyDescent="0.2"/>
    <row r="18066" ht="12.75" customHeight="1" x14ac:dyDescent="0.2"/>
    <row r="18067" ht="12.75" customHeight="1" x14ac:dyDescent="0.2"/>
    <row r="18068" ht="12.75" customHeight="1" x14ac:dyDescent="0.2"/>
    <row r="18069" ht="12.75" customHeight="1" x14ac:dyDescent="0.2"/>
    <row r="18070" ht="12.75" customHeight="1" x14ac:dyDescent="0.2"/>
    <row r="18071" ht="12.75" customHeight="1" x14ac:dyDescent="0.2"/>
    <row r="18072" ht="12.75" customHeight="1" x14ac:dyDescent="0.2"/>
    <row r="18073" ht="12.75" customHeight="1" x14ac:dyDescent="0.2"/>
    <row r="18074" ht="12.75" customHeight="1" x14ac:dyDescent="0.2"/>
    <row r="18075" ht="12.75" customHeight="1" x14ac:dyDescent="0.2"/>
    <row r="18076" ht="12.75" customHeight="1" x14ac:dyDescent="0.2"/>
    <row r="18077" ht="12.75" customHeight="1" x14ac:dyDescent="0.2"/>
    <row r="18078" ht="12.75" customHeight="1" x14ac:dyDescent="0.2"/>
    <row r="18079" ht="12.75" customHeight="1" x14ac:dyDescent="0.2"/>
    <row r="18080" ht="12.75" customHeight="1" x14ac:dyDescent="0.2"/>
    <row r="18081" ht="12.75" customHeight="1" x14ac:dyDescent="0.2"/>
    <row r="18082" ht="12.75" customHeight="1" x14ac:dyDescent="0.2"/>
    <row r="18083" ht="12.75" customHeight="1" x14ac:dyDescent="0.2"/>
    <row r="18084" ht="12.75" customHeight="1" x14ac:dyDescent="0.2"/>
    <row r="18085" ht="12.75" customHeight="1" x14ac:dyDescent="0.2"/>
    <row r="18086" ht="12.75" customHeight="1" x14ac:dyDescent="0.2"/>
    <row r="18087" ht="12.75" customHeight="1" x14ac:dyDescent="0.2"/>
    <row r="18088" ht="12.75" customHeight="1" x14ac:dyDescent="0.2"/>
    <row r="18089" ht="12.75" customHeight="1" x14ac:dyDescent="0.2"/>
    <row r="18090" ht="12.75" customHeight="1" x14ac:dyDescent="0.2"/>
    <row r="18091" ht="12.75" customHeight="1" x14ac:dyDescent="0.2"/>
    <row r="18092" ht="12.75" customHeight="1" x14ac:dyDescent="0.2"/>
    <row r="18093" ht="12.75" customHeight="1" x14ac:dyDescent="0.2"/>
    <row r="18094" ht="12.75" customHeight="1" x14ac:dyDescent="0.2"/>
    <row r="18095" ht="12.75" customHeight="1" x14ac:dyDescent="0.2"/>
    <row r="18096" ht="12.75" customHeight="1" x14ac:dyDescent="0.2"/>
    <row r="18097" ht="12.75" customHeight="1" x14ac:dyDescent="0.2"/>
    <row r="18098" ht="12.75" customHeight="1" x14ac:dyDescent="0.2"/>
    <row r="18099" ht="12.75" customHeight="1" x14ac:dyDescent="0.2"/>
    <row r="18100" ht="12.75" customHeight="1" x14ac:dyDescent="0.2"/>
    <row r="18101" ht="12.75" customHeight="1" x14ac:dyDescent="0.2"/>
    <row r="18102" ht="12.75" customHeight="1" x14ac:dyDescent="0.2"/>
    <row r="18103" ht="12.75" customHeight="1" x14ac:dyDescent="0.2"/>
    <row r="18104" ht="12.75" customHeight="1" x14ac:dyDescent="0.2"/>
    <row r="18105" ht="12.75" customHeight="1" x14ac:dyDescent="0.2"/>
    <row r="18106" ht="12.75" customHeight="1" x14ac:dyDescent="0.2"/>
    <row r="18107" ht="12.75" customHeight="1" x14ac:dyDescent="0.2"/>
    <row r="18108" ht="12.75" customHeight="1" x14ac:dyDescent="0.2"/>
    <row r="18109" ht="12.75" customHeight="1" x14ac:dyDescent="0.2"/>
    <row r="18110" ht="12.75" customHeight="1" x14ac:dyDescent="0.2"/>
    <row r="18111" ht="12.75" customHeight="1" x14ac:dyDescent="0.2"/>
    <row r="18112" ht="12.75" customHeight="1" x14ac:dyDescent="0.2"/>
    <row r="18113" ht="12.75" customHeight="1" x14ac:dyDescent="0.2"/>
    <row r="18114" ht="12.75" customHeight="1" x14ac:dyDescent="0.2"/>
    <row r="18115" ht="12.75" customHeight="1" x14ac:dyDescent="0.2"/>
    <row r="18116" ht="12.75" customHeight="1" x14ac:dyDescent="0.2"/>
    <row r="18117" ht="12.75" customHeight="1" x14ac:dyDescent="0.2"/>
    <row r="18118" ht="12.75" customHeight="1" x14ac:dyDescent="0.2"/>
    <row r="18119" ht="12.75" customHeight="1" x14ac:dyDescent="0.2"/>
    <row r="18120" ht="12.75" customHeight="1" x14ac:dyDescent="0.2"/>
    <row r="18121" ht="12.75" customHeight="1" x14ac:dyDescent="0.2"/>
    <row r="18122" ht="12.75" customHeight="1" x14ac:dyDescent="0.2"/>
    <row r="18123" ht="12.75" customHeight="1" x14ac:dyDescent="0.2"/>
    <row r="18124" ht="12.75" customHeight="1" x14ac:dyDescent="0.2"/>
    <row r="18125" ht="12.75" customHeight="1" x14ac:dyDescent="0.2"/>
    <row r="18126" ht="12.75" customHeight="1" x14ac:dyDescent="0.2"/>
    <row r="18127" ht="12.75" customHeight="1" x14ac:dyDescent="0.2"/>
    <row r="18128" ht="12.75" customHeight="1" x14ac:dyDescent="0.2"/>
    <row r="18129" ht="12.75" customHeight="1" x14ac:dyDescent="0.2"/>
    <row r="18130" ht="12.75" customHeight="1" x14ac:dyDescent="0.2"/>
    <row r="18131" ht="12.75" customHeight="1" x14ac:dyDescent="0.2"/>
    <row r="18132" ht="12.75" customHeight="1" x14ac:dyDescent="0.2"/>
    <row r="18133" ht="12.75" customHeight="1" x14ac:dyDescent="0.2"/>
    <row r="18134" ht="12.75" customHeight="1" x14ac:dyDescent="0.2"/>
    <row r="18135" ht="12.75" customHeight="1" x14ac:dyDescent="0.2"/>
    <row r="18136" ht="12.75" customHeight="1" x14ac:dyDescent="0.2"/>
    <row r="18137" ht="12.75" customHeight="1" x14ac:dyDescent="0.2"/>
    <row r="18138" ht="12.75" customHeight="1" x14ac:dyDescent="0.2"/>
    <row r="18139" ht="12.75" customHeight="1" x14ac:dyDescent="0.2"/>
    <row r="18140" ht="12.75" customHeight="1" x14ac:dyDescent="0.2"/>
    <row r="18141" ht="12.75" customHeight="1" x14ac:dyDescent="0.2"/>
    <row r="18142" ht="12.75" customHeight="1" x14ac:dyDescent="0.2"/>
    <row r="18143" ht="12.75" customHeight="1" x14ac:dyDescent="0.2"/>
    <row r="18144" ht="12.75" customHeight="1" x14ac:dyDescent="0.2"/>
    <row r="18145" ht="12.75" customHeight="1" x14ac:dyDescent="0.2"/>
    <row r="18146" ht="12.75" customHeight="1" x14ac:dyDescent="0.2"/>
    <row r="18147" ht="12.75" customHeight="1" x14ac:dyDescent="0.2"/>
    <row r="18148" ht="12.75" customHeight="1" x14ac:dyDescent="0.2"/>
    <row r="18149" ht="12.75" customHeight="1" x14ac:dyDescent="0.2"/>
    <row r="18150" ht="12.75" customHeight="1" x14ac:dyDescent="0.2"/>
    <row r="18151" ht="12.75" customHeight="1" x14ac:dyDescent="0.2"/>
    <row r="18152" ht="12.75" customHeight="1" x14ac:dyDescent="0.2"/>
    <row r="18153" ht="12.75" customHeight="1" x14ac:dyDescent="0.2"/>
    <row r="18154" ht="12.75" customHeight="1" x14ac:dyDescent="0.2"/>
    <row r="18155" ht="12.75" customHeight="1" x14ac:dyDescent="0.2"/>
    <row r="18156" ht="12.75" customHeight="1" x14ac:dyDescent="0.2"/>
    <row r="18157" ht="12.75" customHeight="1" x14ac:dyDescent="0.2"/>
    <row r="18158" ht="12.75" customHeight="1" x14ac:dyDescent="0.2"/>
    <row r="18159" ht="12.75" customHeight="1" x14ac:dyDescent="0.2"/>
    <row r="18160" ht="12.75" customHeight="1" x14ac:dyDescent="0.2"/>
    <row r="18161" ht="12.75" customHeight="1" x14ac:dyDescent="0.2"/>
    <row r="18162" ht="12.75" customHeight="1" x14ac:dyDescent="0.2"/>
    <row r="18163" ht="12.75" customHeight="1" x14ac:dyDescent="0.2"/>
    <row r="18164" ht="12.75" customHeight="1" x14ac:dyDescent="0.2"/>
    <row r="18165" ht="12.75" customHeight="1" x14ac:dyDescent="0.2"/>
    <row r="18166" ht="12.75" customHeight="1" x14ac:dyDescent="0.2"/>
    <row r="18167" ht="12.75" customHeight="1" x14ac:dyDescent="0.2"/>
    <row r="18168" ht="12.75" customHeight="1" x14ac:dyDescent="0.2"/>
    <row r="18169" ht="12.75" customHeight="1" x14ac:dyDescent="0.2"/>
    <row r="18170" ht="12.75" customHeight="1" x14ac:dyDescent="0.2"/>
    <row r="18171" ht="12.75" customHeight="1" x14ac:dyDescent="0.2"/>
    <row r="18172" ht="12.75" customHeight="1" x14ac:dyDescent="0.2"/>
    <row r="18173" ht="12.75" customHeight="1" x14ac:dyDescent="0.2"/>
    <row r="18174" ht="12.75" customHeight="1" x14ac:dyDescent="0.2"/>
    <row r="18175" ht="12.75" customHeight="1" x14ac:dyDescent="0.2"/>
    <row r="18176" ht="12.75" customHeight="1" x14ac:dyDescent="0.2"/>
    <row r="18177" ht="12.75" customHeight="1" x14ac:dyDescent="0.2"/>
    <row r="18178" ht="12.75" customHeight="1" x14ac:dyDescent="0.2"/>
    <row r="18179" ht="12.75" customHeight="1" x14ac:dyDescent="0.2"/>
    <row r="18180" ht="12.75" customHeight="1" x14ac:dyDescent="0.2"/>
    <row r="18181" ht="12.75" customHeight="1" x14ac:dyDescent="0.2"/>
    <row r="18182" ht="12.75" customHeight="1" x14ac:dyDescent="0.2"/>
    <row r="18183" ht="12.75" customHeight="1" x14ac:dyDescent="0.2"/>
    <row r="18184" ht="12.75" customHeight="1" x14ac:dyDescent="0.2"/>
    <row r="18185" ht="12.75" customHeight="1" x14ac:dyDescent="0.2"/>
    <row r="18186" ht="12.75" customHeight="1" x14ac:dyDescent="0.2"/>
    <row r="18187" ht="12.75" customHeight="1" x14ac:dyDescent="0.2"/>
    <row r="18188" ht="12.75" customHeight="1" x14ac:dyDescent="0.2"/>
    <row r="18189" ht="12.75" customHeight="1" x14ac:dyDescent="0.2"/>
    <row r="18190" ht="12.75" customHeight="1" x14ac:dyDescent="0.2"/>
    <row r="18191" ht="12.75" customHeight="1" x14ac:dyDescent="0.2"/>
    <row r="18192" ht="12.75" customHeight="1" x14ac:dyDescent="0.2"/>
    <row r="18193" ht="12.75" customHeight="1" x14ac:dyDescent="0.2"/>
    <row r="18194" ht="12.75" customHeight="1" x14ac:dyDescent="0.2"/>
    <row r="18195" ht="12.75" customHeight="1" x14ac:dyDescent="0.2"/>
    <row r="18196" ht="12.75" customHeight="1" x14ac:dyDescent="0.2"/>
    <row r="18197" ht="12.75" customHeight="1" x14ac:dyDescent="0.2"/>
    <row r="18198" ht="12.75" customHeight="1" x14ac:dyDescent="0.2"/>
    <row r="18199" ht="12.75" customHeight="1" x14ac:dyDescent="0.2"/>
    <row r="18200" ht="12.75" customHeight="1" x14ac:dyDescent="0.2"/>
    <row r="18201" ht="12.75" customHeight="1" x14ac:dyDescent="0.2"/>
    <row r="18202" ht="12.75" customHeight="1" x14ac:dyDescent="0.2"/>
    <row r="18203" ht="12.75" customHeight="1" x14ac:dyDescent="0.2"/>
    <row r="18204" ht="12.75" customHeight="1" x14ac:dyDescent="0.2"/>
    <row r="18205" ht="12.75" customHeight="1" x14ac:dyDescent="0.2"/>
    <row r="18206" ht="12.75" customHeight="1" x14ac:dyDescent="0.2"/>
    <row r="18207" ht="12.75" customHeight="1" x14ac:dyDescent="0.2"/>
    <row r="18208" ht="12.75" customHeight="1" x14ac:dyDescent="0.2"/>
    <row r="18209" ht="12.75" customHeight="1" x14ac:dyDescent="0.2"/>
    <row r="18210" ht="12.75" customHeight="1" x14ac:dyDescent="0.2"/>
    <row r="18211" ht="12.75" customHeight="1" x14ac:dyDescent="0.2"/>
    <row r="18212" ht="12.75" customHeight="1" x14ac:dyDescent="0.2"/>
    <row r="18213" ht="12.75" customHeight="1" x14ac:dyDescent="0.2"/>
    <row r="18214" ht="12.75" customHeight="1" x14ac:dyDescent="0.2"/>
    <row r="18215" ht="12.75" customHeight="1" x14ac:dyDescent="0.2"/>
    <row r="18216" ht="12.75" customHeight="1" x14ac:dyDescent="0.2"/>
    <row r="18217" ht="12.75" customHeight="1" x14ac:dyDescent="0.2"/>
    <row r="18218" ht="12.75" customHeight="1" x14ac:dyDescent="0.2"/>
    <row r="18219" ht="12.75" customHeight="1" x14ac:dyDescent="0.2"/>
    <row r="18220" ht="12.75" customHeight="1" x14ac:dyDescent="0.2"/>
    <row r="18221" ht="12.75" customHeight="1" x14ac:dyDescent="0.2"/>
    <row r="18222" ht="12.75" customHeight="1" x14ac:dyDescent="0.2"/>
    <row r="18223" ht="12.75" customHeight="1" x14ac:dyDescent="0.2"/>
    <row r="18224" ht="12.75" customHeight="1" x14ac:dyDescent="0.2"/>
    <row r="18225" ht="12.75" customHeight="1" x14ac:dyDescent="0.2"/>
    <row r="18226" ht="12.75" customHeight="1" x14ac:dyDescent="0.2"/>
    <row r="18227" ht="12.75" customHeight="1" x14ac:dyDescent="0.2"/>
    <row r="18228" ht="12.75" customHeight="1" x14ac:dyDescent="0.2"/>
    <row r="18229" ht="12.75" customHeight="1" x14ac:dyDescent="0.2"/>
    <row r="18230" ht="12.75" customHeight="1" x14ac:dyDescent="0.2"/>
    <row r="18231" ht="12.75" customHeight="1" x14ac:dyDescent="0.2"/>
    <row r="18232" ht="12.75" customHeight="1" x14ac:dyDescent="0.2"/>
    <row r="18233" ht="12.75" customHeight="1" x14ac:dyDescent="0.2"/>
    <row r="18234" ht="12.75" customHeight="1" x14ac:dyDescent="0.2"/>
    <row r="18235" ht="12.75" customHeight="1" x14ac:dyDescent="0.2"/>
    <row r="18236" ht="12.75" customHeight="1" x14ac:dyDescent="0.2"/>
    <row r="18237" ht="12.75" customHeight="1" x14ac:dyDescent="0.2"/>
    <row r="18238" ht="12.75" customHeight="1" x14ac:dyDescent="0.2"/>
    <row r="18239" ht="12.75" customHeight="1" x14ac:dyDescent="0.2"/>
    <row r="18240" ht="12.75" customHeight="1" x14ac:dyDescent="0.2"/>
    <row r="18241" ht="12.75" customHeight="1" x14ac:dyDescent="0.2"/>
    <row r="18242" ht="12.75" customHeight="1" x14ac:dyDescent="0.2"/>
    <row r="18243" ht="12.75" customHeight="1" x14ac:dyDescent="0.2"/>
    <row r="18244" ht="12.75" customHeight="1" x14ac:dyDescent="0.2"/>
    <row r="18245" ht="12.75" customHeight="1" x14ac:dyDescent="0.2"/>
    <row r="18246" ht="12.75" customHeight="1" x14ac:dyDescent="0.2"/>
    <row r="18247" ht="12.75" customHeight="1" x14ac:dyDescent="0.2"/>
    <row r="18248" ht="12.75" customHeight="1" x14ac:dyDescent="0.2"/>
    <row r="18249" ht="12.75" customHeight="1" x14ac:dyDescent="0.2"/>
    <row r="18250" ht="12.75" customHeight="1" x14ac:dyDescent="0.2"/>
    <row r="18251" ht="12.75" customHeight="1" x14ac:dyDescent="0.2"/>
    <row r="18252" ht="12.75" customHeight="1" x14ac:dyDescent="0.2"/>
    <row r="18253" ht="12.75" customHeight="1" x14ac:dyDescent="0.2"/>
    <row r="18254" ht="12.75" customHeight="1" x14ac:dyDescent="0.2"/>
    <row r="18255" ht="12.75" customHeight="1" x14ac:dyDescent="0.2"/>
    <row r="18256" ht="12.75" customHeight="1" x14ac:dyDescent="0.2"/>
    <row r="18257" ht="12.75" customHeight="1" x14ac:dyDescent="0.2"/>
    <row r="18258" ht="12.75" customHeight="1" x14ac:dyDescent="0.2"/>
    <row r="18259" ht="12.75" customHeight="1" x14ac:dyDescent="0.2"/>
    <row r="18260" ht="12.75" customHeight="1" x14ac:dyDescent="0.2"/>
    <row r="18261" ht="12.75" customHeight="1" x14ac:dyDescent="0.2"/>
    <row r="18262" ht="12.75" customHeight="1" x14ac:dyDescent="0.2"/>
    <row r="18263" ht="12.75" customHeight="1" x14ac:dyDescent="0.2"/>
    <row r="18264" ht="12.75" customHeight="1" x14ac:dyDescent="0.2"/>
    <row r="18265" ht="12.75" customHeight="1" x14ac:dyDescent="0.2"/>
    <row r="18266" ht="12.75" customHeight="1" x14ac:dyDescent="0.2"/>
    <row r="18267" ht="12.75" customHeight="1" x14ac:dyDescent="0.2"/>
    <row r="18268" ht="12.75" customHeight="1" x14ac:dyDescent="0.2"/>
    <row r="18269" ht="12.75" customHeight="1" x14ac:dyDescent="0.2"/>
    <row r="18270" ht="12.75" customHeight="1" x14ac:dyDescent="0.2"/>
    <row r="18271" ht="12.75" customHeight="1" x14ac:dyDescent="0.2"/>
    <row r="18272" ht="12.75" customHeight="1" x14ac:dyDescent="0.2"/>
    <row r="18273" ht="12.75" customHeight="1" x14ac:dyDescent="0.2"/>
    <row r="18274" ht="12.75" customHeight="1" x14ac:dyDescent="0.2"/>
    <row r="18275" ht="12.75" customHeight="1" x14ac:dyDescent="0.2"/>
    <row r="18276" ht="12.75" customHeight="1" x14ac:dyDescent="0.2"/>
    <row r="18277" ht="12.75" customHeight="1" x14ac:dyDescent="0.2"/>
    <row r="18278" ht="12.75" customHeight="1" x14ac:dyDescent="0.2"/>
    <row r="18279" ht="12.75" customHeight="1" x14ac:dyDescent="0.2"/>
    <row r="18280" ht="12.75" customHeight="1" x14ac:dyDescent="0.2"/>
    <row r="18281" ht="12.75" customHeight="1" x14ac:dyDescent="0.2"/>
    <row r="18282" ht="12.75" customHeight="1" x14ac:dyDescent="0.2"/>
    <row r="18283" ht="12.75" customHeight="1" x14ac:dyDescent="0.2"/>
    <row r="18284" ht="12.75" customHeight="1" x14ac:dyDescent="0.2"/>
    <row r="18285" ht="12.75" customHeight="1" x14ac:dyDescent="0.2"/>
    <row r="18286" ht="12.75" customHeight="1" x14ac:dyDescent="0.2"/>
    <row r="18287" ht="12.75" customHeight="1" x14ac:dyDescent="0.2"/>
    <row r="18288" ht="12.75" customHeight="1" x14ac:dyDescent="0.2"/>
    <row r="18289" ht="12.75" customHeight="1" x14ac:dyDescent="0.2"/>
    <row r="18290" ht="12.75" customHeight="1" x14ac:dyDescent="0.2"/>
    <row r="18291" ht="12.75" customHeight="1" x14ac:dyDescent="0.2"/>
    <row r="18292" ht="12.75" customHeight="1" x14ac:dyDescent="0.2"/>
    <row r="18293" ht="12.75" customHeight="1" x14ac:dyDescent="0.2"/>
    <row r="18294" ht="12.75" customHeight="1" x14ac:dyDescent="0.2"/>
    <row r="18295" ht="12.75" customHeight="1" x14ac:dyDescent="0.2"/>
    <row r="18296" ht="12.75" customHeight="1" x14ac:dyDescent="0.2"/>
    <row r="18297" ht="12.75" customHeight="1" x14ac:dyDescent="0.2"/>
    <row r="18298" ht="12.75" customHeight="1" x14ac:dyDescent="0.2"/>
    <row r="18299" ht="12.75" customHeight="1" x14ac:dyDescent="0.2"/>
    <row r="18300" ht="12.75" customHeight="1" x14ac:dyDescent="0.2"/>
    <row r="18301" ht="12.75" customHeight="1" x14ac:dyDescent="0.2"/>
    <row r="18302" ht="12.75" customHeight="1" x14ac:dyDescent="0.2"/>
    <row r="18303" ht="12.75" customHeight="1" x14ac:dyDescent="0.2"/>
    <row r="18304" ht="12.75" customHeight="1" x14ac:dyDescent="0.2"/>
    <row r="18305" ht="12.75" customHeight="1" x14ac:dyDescent="0.2"/>
    <row r="18306" ht="12.75" customHeight="1" x14ac:dyDescent="0.2"/>
    <row r="18307" ht="12.75" customHeight="1" x14ac:dyDescent="0.2"/>
    <row r="18308" ht="12.75" customHeight="1" x14ac:dyDescent="0.2"/>
    <row r="18309" ht="12.75" customHeight="1" x14ac:dyDescent="0.2"/>
    <row r="18310" ht="12.75" customHeight="1" x14ac:dyDescent="0.2"/>
    <row r="18311" ht="12.75" customHeight="1" x14ac:dyDescent="0.2"/>
    <row r="18312" ht="12.75" customHeight="1" x14ac:dyDescent="0.2"/>
    <row r="18313" ht="12.75" customHeight="1" x14ac:dyDescent="0.2"/>
    <row r="18314" ht="12.75" customHeight="1" x14ac:dyDescent="0.2"/>
    <row r="18315" ht="12.75" customHeight="1" x14ac:dyDescent="0.2"/>
    <row r="18316" ht="12.75" customHeight="1" x14ac:dyDescent="0.2"/>
    <row r="18317" ht="12.75" customHeight="1" x14ac:dyDescent="0.2"/>
    <row r="18318" ht="12.75" customHeight="1" x14ac:dyDescent="0.2"/>
    <row r="18319" ht="12.75" customHeight="1" x14ac:dyDescent="0.2"/>
    <row r="18320" ht="12.75" customHeight="1" x14ac:dyDescent="0.2"/>
    <row r="18321" ht="12.75" customHeight="1" x14ac:dyDescent="0.2"/>
    <row r="18322" ht="12.75" customHeight="1" x14ac:dyDescent="0.2"/>
    <row r="18323" ht="12.75" customHeight="1" x14ac:dyDescent="0.2"/>
    <row r="18324" ht="12.75" customHeight="1" x14ac:dyDescent="0.2"/>
    <row r="18325" ht="12.75" customHeight="1" x14ac:dyDescent="0.2"/>
    <row r="18326" ht="12.75" customHeight="1" x14ac:dyDescent="0.2"/>
    <row r="18327" ht="12.75" customHeight="1" x14ac:dyDescent="0.2"/>
    <row r="18328" ht="12.75" customHeight="1" x14ac:dyDescent="0.2"/>
    <row r="18329" ht="12.75" customHeight="1" x14ac:dyDescent="0.2"/>
    <row r="18330" ht="12.75" customHeight="1" x14ac:dyDescent="0.2"/>
    <row r="18331" ht="12.75" customHeight="1" x14ac:dyDescent="0.2"/>
    <row r="18332" ht="12.75" customHeight="1" x14ac:dyDescent="0.2"/>
    <row r="18333" ht="12.75" customHeight="1" x14ac:dyDescent="0.2"/>
    <row r="18334" ht="12.75" customHeight="1" x14ac:dyDescent="0.2"/>
    <row r="18335" ht="12.75" customHeight="1" x14ac:dyDescent="0.2"/>
    <row r="18336" ht="12.75" customHeight="1" x14ac:dyDescent="0.2"/>
    <row r="18337" ht="12.75" customHeight="1" x14ac:dyDescent="0.2"/>
    <row r="18338" ht="12.75" customHeight="1" x14ac:dyDescent="0.2"/>
    <row r="18339" ht="12.75" customHeight="1" x14ac:dyDescent="0.2"/>
    <row r="18340" ht="12.75" customHeight="1" x14ac:dyDescent="0.2"/>
    <row r="18341" ht="12.75" customHeight="1" x14ac:dyDescent="0.2"/>
    <row r="18342" ht="12.75" customHeight="1" x14ac:dyDescent="0.2"/>
    <row r="18343" ht="12.75" customHeight="1" x14ac:dyDescent="0.2"/>
    <row r="18344" ht="12.75" customHeight="1" x14ac:dyDescent="0.2"/>
    <row r="18345" ht="12.75" customHeight="1" x14ac:dyDescent="0.2"/>
    <row r="18346" ht="12.75" customHeight="1" x14ac:dyDescent="0.2"/>
    <row r="18347" ht="12.75" customHeight="1" x14ac:dyDescent="0.2"/>
    <row r="18348" ht="12.75" customHeight="1" x14ac:dyDescent="0.2"/>
    <row r="18349" ht="12.75" customHeight="1" x14ac:dyDescent="0.2"/>
    <row r="18350" ht="12.75" customHeight="1" x14ac:dyDescent="0.2"/>
    <row r="18351" ht="12.75" customHeight="1" x14ac:dyDescent="0.2"/>
    <row r="18352" ht="12.75" customHeight="1" x14ac:dyDescent="0.2"/>
    <row r="18353" ht="12.75" customHeight="1" x14ac:dyDescent="0.2"/>
    <row r="18354" ht="12.75" customHeight="1" x14ac:dyDescent="0.2"/>
    <row r="18355" ht="12.75" customHeight="1" x14ac:dyDescent="0.2"/>
    <row r="18356" ht="12.75" customHeight="1" x14ac:dyDescent="0.2"/>
    <row r="18357" ht="12.75" customHeight="1" x14ac:dyDescent="0.2"/>
    <row r="18358" ht="12.75" customHeight="1" x14ac:dyDescent="0.2"/>
    <row r="18359" ht="12.75" customHeight="1" x14ac:dyDescent="0.2"/>
    <row r="18360" ht="12.75" customHeight="1" x14ac:dyDescent="0.2"/>
    <row r="18361" ht="12.75" customHeight="1" x14ac:dyDescent="0.2"/>
    <row r="18362" ht="12.75" customHeight="1" x14ac:dyDescent="0.2"/>
    <row r="18363" ht="12.75" customHeight="1" x14ac:dyDescent="0.2"/>
    <row r="18364" ht="12.75" customHeight="1" x14ac:dyDescent="0.2"/>
    <row r="18365" ht="12.75" customHeight="1" x14ac:dyDescent="0.2"/>
    <row r="18366" ht="12.75" customHeight="1" x14ac:dyDescent="0.2"/>
    <row r="18367" ht="12.75" customHeight="1" x14ac:dyDescent="0.2"/>
    <row r="18368" ht="12.75" customHeight="1" x14ac:dyDescent="0.2"/>
    <row r="18369" ht="12.75" customHeight="1" x14ac:dyDescent="0.2"/>
    <row r="18370" ht="12.75" customHeight="1" x14ac:dyDescent="0.2"/>
    <row r="18371" ht="12.75" customHeight="1" x14ac:dyDescent="0.2"/>
    <row r="18372" ht="12.75" customHeight="1" x14ac:dyDescent="0.2"/>
    <row r="18373" ht="12.75" customHeight="1" x14ac:dyDescent="0.2"/>
    <row r="18374" ht="12.75" customHeight="1" x14ac:dyDescent="0.2"/>
    <row r="18375" ht="12.75" customHeight="1" x14ac:dyDescent="0.2"/>
    <row r="18376" ht="12.75" customHeight="1" x14ac:dyDescent="0.2"/>
    <row r="18377" ht="12.75" customHeight="1" x14ac:dyDescent="0.2"/>
    <row r="18378" ht="12.75" customHeight="1" x14ac:dyDescent="0.2"/>
    <row r="18379" ht="12.75" customHeight="1" x14ac:dyDescent="0.2"/>
    <row r="18380" ht="12.75" customHeight="1" x14ac:dyDescent="0.2"/>
    <row r="18381" ht="12.75" customHeight="1" x14ac:dyDescent="0.2"/>
    <row r="18382" ht="12.75" customHeight="1" x14ac:dyDescent="0.2"/>
    <row r="18383" ht="12.75" customHeight="1" x14ac:dyDescent="0.2"/>
    <row r="18384" ht="12.75" customHeight="1" x14ac:dyDescent="0.2"/>
    <row r="18385" ht="12.75" customHeight="1" x14ac:dyDescent="0.2"/>
    <row r="18386" ht="12.75" customHeight="1" x14ac:dyDescent="0.2"/>
    <row r="18387" ht="12.75" customHeight="1" x14ac:dyDescent="0.2"/>
    <row r="18388" ht="12.75" customHeight="1" x14ac:dyDescent="0.2"/>
    <row r="18389" ht="12.75" customHeight="1" x14ac:dyDescent="0.2"/>
    <row r="18390" ht="12.75" customHeight="1" x14ac:dyDescent="0.2"/>
    <row r="18391" ht="12.75" customHeight="1" x14ac:dyDescent="0.2"/>
    <row r="18392" ht="12.75" customHeight="1" x14ac:dyDescent="0.2"/>
    <row r="18393" ht="12.75" customHeight="1" x14ac:dyDescent="0.2"/>
    <row r="18394" ht="12.75" customHeight="1" x14ac:dyDescent="0.2"/>
    <row r="18395" ht="12.75" customHeight="1" x14ac:dyDescent="0.2"/>
    <row r="18396" ht="12.75" customHeight="1" x14ac:dyDescent="0.2"/>
    <row r="18397" ht="12.75" customHeight="1" x14ac:dyDescent="0.2"/>
    <row r="18398" ht="12.75" customHeight="1" x14ac:dyDescent="0.2"/>
    <row r="18399" ht="12.75" customHeight="1" x14ac:dyDescent="0.2"/>
    <row r="18400" ht="12.75" customHeight="1" x14ac:dyDescent="0.2"/>
    <row r="18401" ht="12.75" customHeight="1" x14ac:dyDescent="0.2"/>
    <row r="18402" ht="12.75" customHeight="1" x14ac:dyDescent="0.2"/>
    <row r="18403" ht="12.75" customHeight="1" x14ac:dyDescent="0.2"/>
    <row r="18404" ht="12.75" customHeight="1" x14ac:dyDescent="0.2"/>
    <row r="18405" ht="12.75" customHeight="1" x14ac:dyDescent="0.2"/>
    <row r="18406" ht="12.75" customHeight="1" x14ac:dyDescent="0.2"/>
    <row r="18407" ht="12.75" customHeight="1" x14ac:dyDescent="0.2"/>
    <row r="18408" ht="12.75" customHeight="1" x14ac:dyDescent="0.2"/>
    <row r="18409" ht="12.75" customHeight="1" x14ac:dyDescent="0.2"/>
    <row r="18410" ht="12.75" customHeight="1" x14ac:dyDescent="0.2"/>
    <row r="18411" ht="12.75" customHeight="1" x14ac:dyDescent="0.2"/>
    <row r="18412" ht="12.75" customHeight="1" x14ac:dyDescent="0.2"/>
    <row r="18413" ht="12.75" customHeight="1" x14ac:dyDescent="0.2"/>
    <row r="18414" ht="12.75" customHeight="1" x14ac:dyDescent="0.2"/>
    <row r="18415" ht="12.75" customHeight="1" x14ac:dyDescent="0.2"/>
    <row r="18416" ht="12.75" customHeight="1" x14ac:dyDescent="0.2"/>
    <row r="18417" ht="12.75" customHeight="1" x14ac:dyDescent="0.2"/>
    <row r="18418" ht="12.75" customHeight="1" x14ac:dyDescent="0.2"/>
    <row r="18419" ht="12.75" customHeight="1" x14ac:dyDescent="0.2"/>
    <row r="18420" ht="12.75" customHeight="1" x14ac:dyDescent="0.2"/>
    <row r="18421" ht="12.75" customHeight="1" x14ac:dyDescent="0.2"/>
    <row r="18422" ht="12.75" customHeight="1" x14ac:dyDescent="0.2"/>
    <row r="18423" ht="12.75" customHeight="1" x14ac:dyDescent="0.2"/>
    <row r="18424" ht="12.75" customHeight="1" x14ac:dyDescent="0.2"/>
    <row r="18425" ht="12.75" customHeight="1" x14ac:dyDescent="0.2"/>
    <row r="18426" ht="12.75" customHeight="1" x14ac:dyDescent="0.2"/>
    <row r="18427" ht="12.75" customHeight="1" x14ac:dyDescent="0.2"/>
    <row r="18428" ht="12.75" customHeight="1" x14ac:dyDescent="0.2"/>
    <row r="18429" ht="12.75" customHeight="1" x14ac:dyDescent="0.2"/>
    <row r="18430" ht="12.75" customHeight="1" x14ac:dyDescent="0.2"/>
    <row r="18431" ht="12.75" customHeight="1" x14ac:dyDescent="0.2"/>
    <row r="18432" ht="12.75" customHeight="1" x14ac:dyDescent="0.2"/>
    <row r="18433" ht="12.75" customHeight="1" x14ac:dyDescent="0.2"/>
    <row r="18434" ht="12.75" customHeight="1" x14ac:dyDescent="0.2"/>
    <row r="18435" ht="12.75" customHeight="1" x14ac:dyDescent="0.2"/>
    <row r="18436" ht="12.75" customHeight="1" x14ac:dyDescent="0.2"/>
    <row r="18437" ht="12.75" customHeight="1" x14ac:dyDescent="0.2"/>
    <row r="18438" ht="12.75" customHeight="1" x14ac:dyDescent="0.2"/>
    <row r="18439" ht="12.75" customHeight="1" x14ac:dyDescent="0.2"/>
    <row r="18440" ht="12.75" customHeight="1" x14ac:dyDescent="0.2"/>
    <row r="18441" ht="12.75" customHeight="1" x14ac:dyDescent="0.2"/>
    <row r="18442" ht="12.75" customHeight="1" x14ac:dyDescent="0.2"/>
    <row r="18443" ht="12.75" customHeight="1" x14ac:dyDescent="0.2"/>
    <row r="18444" ht="12.75" customHeight="1" x14ac:dyDescent="0.2"/>
    <row r="18445" ht="12.75" customHeight="1" x14ac:dyDescent="0.2"/>
    <row r="18446" ht="12.75" customHeight="1" x14ac:dyDescent="0.2"/>
    <row r="18447" ht="12.75" customHeight="1" x14ac:dyDescent="0.2"/>
    <row r="18448" ht="12.75" customHeight="1" x14ac:dyDescent="0.2"/>
    <row r="18449" ht="12.75" customHeight="1" x14ac:dyDescent="0.2"/>
    <row r="18450" ht="12.75" customHeight="1" x14ac:dyDescent="0.2"/>
    <row r="18451" ht="12.75" customHeight="1" x14ac:dyDescent="0.2"/>
    <row r="18452" ht="12.75" customHeight="1" x14ac:dyDescent="0.2"/>
    <row r="18453" ht="12.75" customHeight="1" x14ac:dyDescent="0.2"/>
    <row r="18454" ht="12.75" customHeight="1" x14ac:dyDescent="0.2"/>
    <row r="18455" ht="12.75" customHeight="1" x14ac:dyDescent="0.2"/>
    <row r="18456" ht="12.75" customHeight="1" x14ac:dyDescent="0.2"/>
    <row r="18457" ht="12.75" customHeight="1" x14ac:dyDescent="0.2"/>
    <row r="18458" ht="12.75" customHeight="1" x14ac:dyDescent="0.2"/>
    <row r="18459" ht="12.75" customHeight="1" x14ac:dyDescent="0.2"/>
    <row r="18460" ht="12.75" customHeight="1" x14ac:dyDescent="0.2"/>
    <row r="18461" ht="12.75" customHeight="1" x14ac:dyDescent="0.2"/>
    <row r="18462" ht="12.75" customHeight="1" x14ac:dyDescent="0.2"/>
    <row r="18463" ht="12.75" customHeight="1" x14ac:dyDescent="0.2"/>
    <row r="18464" ht="12.75" customHeight="1" x14ac:dyDescent="0.2"/>
    <row r="18465" ht="12.75" customHeight="1" x14ac:dyDescent="0.2"/>
    <row r="18466" ht="12.75" customHeight="1" x14ac:dyDescent="0.2"/>
    <row r="18467" ht="12.75" customHeight="1" x14ac:dyDescent="0.2"/>
    <row r="18468" ht="12.75" customHeight="1" x14ac:dyDescent="0.2"/>
    <row r="18469" ht="12.75" customHeight="1" x14ac:dyDescent="0.2"/>
    <row r="18470" ht="12.75" customHeight="1" x14ac:dyDescent="0.2"/>
    <row r="18471" ht="12.75" customHeight="1" x14ac:dyDescent="0.2"/>
    <row r="18472" ht="12.75" customHeight="1" x14ac:dyDescent="0.2"/>
    <row r="18473" ht="12.75" customHeight="1" x14ac:dyDescent="0.2"/>
    <row r="18474" ht="12.75" customHeight="1" x14ac:dyDescent="0.2"/>
    <row r="18475" ht="12.75" customHeight="1" x14ac:dyDescent="0.2"/>
    <row r="18476" ht="12.75" customHeight="1" x14ac:dyDescent="0.2"/>
    <row r="18477" ht="12.75" customHeight="1" x14ac:dyDescent="0.2"/>
    <row r="18478" ht="12.75" customHeight="1" x14ac:dyDescent="0.2"/>
    <row r="18479" ht="12.75" customHeight="1" x14ac:dyDescent="0.2"/>
    <row r="18480" ht="12.75" customHeight="1" x14ac:dyDescent="0.2"/>
    <row r="18481" ht="12.75" customHeight="1" x14ac:dyDescent="0.2"/>
    <row r="18482" ht="12.75" customHeight="1" x14ac:dyDescent="0.2"/>
    <row r="18483" ht="12.75" customHeight="1" x14ac:dyDescent="0.2"/>
    <row r="18484" ht="12.75" customHeight="1" x14ac:dyDescent="0.2"/>
    <row r="18485" ht="12.75" customHeight="1" x14ac:dyDescent="0.2"/>
    <row r="18486" ht="12.75" customHeight="1" x14ac:dyDescent="0.2"/>
    <row r="18487" ht="12.75" customHeight="1" x14ac:dyDescent="0.2"/>
    <row r="18488" ht="12.75" customHeight="1" x14ac:dyDescent="0.2"/>
    <row r="18489" ht="12.75" customHeight="1" x14ac:dyDescent="0.2"/>
    <row r="18490" ht="12.75" customHeight="1" x14ac:dyDescent="0.2"/>
    <row r="18491" ht="12.75" customHeight="1" x14ac:dyDescent="0.2"/>
    <row r="18492" ht="12.75" customHeight="1" x14ac:dyDescent="0.2"/>
    <row r="18493" ht="12.75" customHeight="1" x14ac:dyDescent="0.2"/>
    <row r="18494" ht="12.75" customHeight="1" x14ac:dyDescent="0.2"/>
    <row r="18495" ht="12.75" customHeight="1" x14ac:dyDescent="0.2"/>
    <row r="18496" ht="12.75" customHeight="1" x14ac:dyDescent="0.2"/>
    <row r="18497" ht="12.75" customHeight="1" x14ac:dyDescent="0.2"/>
    <row r="18498" ht="12.75" customHeight="1" x14ac:dyDescent="0.2"/>
    <row r="18499" ht="12.75" customHeight="1" x14ac:dyDescent="0.2"/>
    <row r="18500" ht="12.75" customHeight="1" x14ac:dyDescent="0.2"/>
    <row r="18501" ht="12.75" customHeight="1" x14ac:dyDescent="0.2"/>
    <row r="18502" ht="12.75" customHeight="1" x14ac:dyDescent="0.2"/>
    <row r="18503" ht="12.75" customHeight="1" x14ac:dyDescent="0.2"/>
    <row r="18504" ht="12.75" customHeight="1" x14ac:dyDescent="0.2"/>
    <row r="18505" ht="12.75" customHeight="1" x14ac:dyDescent="0.2"/>
    <row r="18506" ht="12.75" customHeight="1" x14ac:dyDescent="0.2"/>
    <row r="18507" ht="12.75" customHeight="1" x14ac:dyDescent="0.2"/>
    <row r="18508" ht="12.75" customHeight="1" x14ac:dyDescent="0.2"/>
    <row r="18509" ht="12.75" customHeight="1" x14ac:dyDescent="0.2"/>
    <row r="18510" ht="12.75" customHeight="1" x14ac:dyDescent="0.2"/>
    <row r="18511" ht="12.75" customHeight="1" x14ac:dyDescent="0.2"/>
    <row r="18512" ht="12.75" customHeight="1" x14ac:dyDescent="0.2"/>
    <row r="18513" ht="12.75" customHeight="1" x14ac:dyDescent="0.2"/>
    <row r="18514" ht="12.75" customHeight="1" x14ac:dyDescent="0.2"/>
    <row r="18515" ht="12.75" customHeight="1" x14ac:dyDescent="0.2"/>
    <row r="18516" ht="12.75" customHeight="1" x14ac:dyDescent="0.2"/>
    <row r="18517" ht="12.75" customHeight="1" x14ac:dyDescent="0.2"/>
    <row r="18518" ht="12.75" customHeight="1" x14ac:dyDescent="0.2"/>
    <row r="18519" ht="12.75" customHeight="1" x14ac:dyDescent="0.2"/>
    <row r="18520" ht="12.75" customHeight="1" x14ac:dyDescent="0.2"/>
    <row r="18521" ht="12.75" customHeight="1" x14ac:dyDescent="0.2"/>
    <row r="18522" ht="12.75" customHeight="1" x14ac:dyDescent="0.2"/>
    <row r="18523" ht="12.75" customHeight="1" x14ac:dyDescent="0.2"/>
    <row r="18524" ht="12.75" customHeight="1" x14ac:dyDescent="0.2"/>
    <row r="18525" ht="12.75" customHeight="1" x14ac:dyDescent="0.2"/>
    <row r="18526" ht="12.75" customHeight="1" x14ac:dyDescent="0.2"/>
    <row r="18527" ht="12.75" customHeight="1" x14ac:dyDescent="0.2"/>
    <row r="18528" ht="12.75" customHeight="1" x14ac:dyDescent="0.2"/>
    <row r="18529" ht="12.75" customHeight="1" x14ac:dyDescent="0.2"/>
    <row r="18530" ht="12.75" customHeight="1" x14ac:dyDescent="0.2"/>
    <row r="18531" ht="12.75" customHeight="1" x14ac:dyDescent="0.2"/>
    <row r="18532" ht="12.75" customHeight="1" x14ac:dyDescent="0.2"/>
    <row r="18533" ht="12.75" customHeight="1" x14ac:dyDescent="0.2"/>
    <row r="18534" ht="12.75" customHeight="1" x14ac:dyDescent="0.2"/>
    <row r="18535" ht="12.75" customHeight="1" x14ac:dyDescent="0.2"/>
    <row r="18536" ht="12.75" customHeight="1" x14ac:dyDescent="0.2"/>
    <row r="18537" ht="12.75" customHeight="1" x14ac:dyDescent="0.2"/>
    <row r="18538" ht="12.75" customHeight="1" x14ac:dyDescent="0.2"/>
    <row r="18539" ht="12.75" customHeight="1" x14ac:dyDescent="0.2"/>
    <row r="18540" ht="12.75" customHeight="1" x14ac:dyDescent="0.2"/>
    <row r="18541" ht="12.75" customHeight="1" x14ac:dyDescent="0.2"/>
    <row r="18542" ht="12.75" customHeight="1" x14ac:dyDescent="0.2"/>
    <row r="18543" ht="12.75" customHeight="1" x14ac:dyDescent="0.2"/>
    <row r="18544" ht="12.75" customHeight="1" x14ac:dyDescent="0.2"/>
    <row r="18545" ht="12.75" customHeight="1" x14ac:dyDescent="0.2"/>
    <row r="18546" ht="12.75" customHeight="1" x14ac:dyDescent="0.2"/>
    <row r="18547" ht="12.75" customHeight="1" x14ac:dyDescent="0.2"/>
    <row r="18548" ht="12.75" customHeight="1" x14ac:dyDescent="0.2"/>
    <row r="18549" ht="12.75" customHeight="1" x14ac:dyDescent="0.2"/>
    <row r="18550" ht="12.75" customHeight="1" x14ac:dyDescent="0.2"/>
    <row r="18551" ht="12.75" customHeight="1" x14ac:dyDescent="0.2"/>
    <row r="18552" ht="12.75" customHeight="1" x14ac:dyDescent="0.2"/>
    <row r="18553" ht="12.75" customHeight="1" x14ac:dyDescent="0.2"/>
    <row r="18554" ht="12.75" customHeight="1" x14ac:dyDescent="0.2"/>
    <row r="18555" ht="12.75" customHeight="1" x14ac:dyDescent="0.2"/>
    <row r="18556" ht="12.75" customHeight="1" x14ac:dyDescent="0.2"/>
    <row r="18557" ht="12.75" customHeight="1" x14ac:dyDescent="0.2"/>
    <row r="18558" ht="12.75" customHeight="1" x14ac:dyDescent="0.2"/>
    <row r="18559" ht="12.75" customHeight="1" x14ac:dyDescent="0.2"/>
    <row r="18560" ht="12.75" customHeight="1" x14ac:dyDescent="0.2"/>
    <row r="18561" ht="12.75" customHeight="1" x14ac:dyDescent="0.2"/>
    <row r="18562" ht="12.75" customHeight="1" x14ac:dyDescent="0.2"/>
    <row r="18563" ht="12.75" customHeight="1" x14ac:dyDescent="0.2"/>
    <row r="18564" ht="12.75" customHeight="1" x14ac:dyDescent="0.2"/>
    <row r="18565" ht="12.75" customHeight="1" x14ac:dyDescent="0.2"/>
    <row r="18566" ht="12.75" customHeight="1" x14ac:dyDescent="0.2"/>
    <row r="18567" ht="12.75" customHeight="1" x14ac:dyDescent="0.2"/>
    <row r="18568" ht="12.75" customHeight="1" x14ac:dyDescent="0.2"/>
    <row r="18569" ht="12.75" customHeight="1" x14ac:dyDescent="0.2"/>
    <row r="18570" ht="12.75" customHeight="1" x14ac:dyDescent="0.2"/>
    <row r="18571" ht="12.75" customHeight="1" x14ac:dyDescent="0.2"/>
    <row r="18572" ht="12.75" customHeight="1" x14ac:dyDescent="0.2"/>
    <row r="18573" ht="12.75" customHeight="1" x14ac:dyDescent="0.2"/>
    <row r="18574" ht="12.75" customHeight="1" x14ac:dyDescent="0.2"/>
    <row r="18575" ht="12.75" customHeight="1" x14ac:dyDescent="0.2"/>
    <row r="18576" ht="12.75" customHeight="1" x14ac:dyDescent="0.2"/>
    <row r="18577" ht="12.75" customHeight="1" x14ac:dyDescent="0.2"/>
    <row r="18578" ht="12.75" customHeight="1" x14ac:dyDescent="0.2"/>
    <row r="18579" ht="12.75" customHeight="1" x14ac:dyDescent="0.2"/>
    <row r="18580" ht="12.75" customHeight="1" x14ac:dyDescent="0.2"/>
    <row r="18581" ht="12.75" customHeight="1" x14ac:dyDescent="0.2"/>
    <row r="18582" ht="12.75" customHeight="1" x14ac:dyDescent="0.2"/>
    <row r="18583" ht="12.75" customHeight="1" x14ac:dyDescent="0.2"/>
    <row r="18584" ht="12.75" customHeight="1" x14ac:dyDescent="0.2"/>
    <row r="18585" ht="12.75" customHeight="1" x14ac:dyDescent="0.2"/>
    <row r="18586" ht="12.75" customHeight="1" x14ac:dyDescent="0.2"/>
    <row r="18587" ht="12.75" customHeight="1" x14ac:dyDescent="0.2"/>
    <row r="18588" ht="12.75" customHeight="1" x14ac:dyDescent="0.2"/>
    <row r="18589" ht="12.75" customHeight="1" x14ac:dyDescent="0.2"/>
    <row r="18590" ht="12.75" customHeight="1" x14ac:dyDescent="0.2"/>
    <row r="18591" ht="12.75" customHeight="1" x14ac:dyDescent="0.2"/>
    <row r="18592" ht="12.75" customHeight="1" x14ac:dyDescent="0.2"/>
    <row r="18593" ht="12.75" customHeight="1" x14ac:dyDescent="0.2"/>
    <row r="18594" ht="12.75" customHeight="1" x14ac:dyDescent="0.2"/>
    <row r="18595" ht="12.75" customHeight="1" x14ac:dyDescent="0.2"/>
    <row r="18596" ht="12.75" customHeight="1" x14ac:dyDescent="0.2"/>
    <row r="18597" ht="12.75" customHeight="1" x14ac:dyDescent="0.2"/>
    <row r="18598" ht="12.75" customHeight="1" x14ac:dyDescent="0.2"/>
    <row r="18599" ht="12.75" customHeight="1" x14ac:dyDescent="0.2"/>
    <row r="18600" ht="12.75" customHeight="1" x14ac:dyDescent="0.2"/>
    <row r="18601" ht="12.75" customHeight="1" x14ac:dyDescent="0.2"/>
    <row r="18602" ht="12.75" customHeight="1" x14ac:dyDescent="0.2"/>
    <row r="18603" ht="12.75" customHeight="1" x14ac:dyDescent="0.2"/>
    <row r="18604" ht="12.75" customHeight="1" x14ac:dyDescent="0.2"/>
    <row r="18605" ht="12.75" customHeight="1" x14ac:dyDescent="0.2"/>
    <row r="18606" ht="12.75" customHeight="1" x14ac:dyDescent="0.2"/>
    <row r="18607" ht="12.75" customHeight="1" x14ac:dyDescent="0.2"/>
    <row r="18608" ht="12.75" customHeight="1" x14ac:dyDescent="0.2"/>
    <row r="18609" ht="12.75" customHeight="1" x14ac:dyDescent="0.2"/>
    <row r="18610" ht="12.75" customHeight="1" x14ac:dyDescent="0.2"/>
    <row r="18611" ht="12.75" customHeight="1" x14ac:dyDescent="0.2"/>
    <row r="18612" ht="12.75" customHeight="1" x14ac:dyDescent="0.2"/>
    <row r="18613" ht="12.75" customHeight="1" x14ac:dyDescent="0.2"/>
    <row r="18614" ht="12.75" customHeight="1" x14ac:dyDescent="0.2"/>
    <row r="18615" ht="12.75" customHeight="1" x14ac:dyDescent="0.2"/>
    <row r="18616" ht="12.75" customHeight="1" x14ac:dyDescent="0.2"/>
    <row r="18617" ht="12.75" customHeight="1" x14ac:dyDescent="0.2"/>
    <row r="18618" ht="12.75" customHeight="1" x14ac:dyDescent="0.2"/>
    <row r="18619" ht="12.75" customHeight="1" x14ac:dyDescent="0.2"/>
    <row r="18620" ht="12.75" customHeight="1" x14ac:dyDescent="0.2"/>
    <row r="18621" ht="12.75" customHeight="1" x14ac:dyDescent="0.2"/>
    <row r="18622" ht="12.75" customHeight="1" x14ac:dyDescent="0.2"/>
    <row r="18623" ht="12.75" customHeight="1" x14ac:dyDescent="0.2"/>
    <row r="18624" ht="12.75" customHeight="1" x14ac:dyDescent="0.2"/>
    <row r="18625" ht="12.75" customHeight="1" x14ac:dyDescent="0.2"/>
    <row r="18626" ht="12.75" customHeight="1" x14ac:dyDescent="0.2"/>
    <row r="18627" ht="12.75" customHeight="1" x14ac:dyDescent="0.2"/>
    <row r="18628" ht="12.75" customHeight="1" x14ac:dyDescent="0.2"/>
    <row r="18629" ht="12.75" customHeight="1" x14ac:dyDescent="0.2"/>
    <row r="18630" ht="12.75" customHeight="1" x14ac:dyDescent="0.2"/>
    <row r="18631" ht="12.75" customHeight="1" x14ac:dyDescent="0.2"/>
    <row r="18632" ht="12.75" customHeight="1" x14ac:dyDescent="0.2"/>
    <row r="18633" ht="12.75" customHeight="1" x14ac:dyDescent="0.2"/>
    <row r="18634" ht="12.75" customHeight="1" x14ac:dyDescent="0.2"/>
    <row r="18635" ht="12.75" customHeight="1" x14ac:dyDescent="0.2"/>
    <row r="18636" ht="12.75" customHeight="1" x14ac:dyDescent="0.2"/>
    <row r="18637" ht="12.75" customHeight="1" x14ac:dyDescent="0.2"/>
    <row r="18638" ht="12.75" customHeight="1" x14ac:dyDescent="0.2"/>
    <row r="18639" ht="12.75" customHeight="1" x14ac:dyDescent="0.2"/>
    <row r="18640" ht="12.75" customHeight="1" x14ac:dyDescent="0.2"/>
    <row r="18641" ht="12.75" customHeight="1" x14ac:dyDescent="0.2"/>
    <row r="18642" ht="12.75" customHeight="1" x14ac:dyDescent="0.2"/>
    <row r="18643" ht="12.75" customHeight="1" x14ac:dyDescent="0.2"/>
    <row r="18644" ht="12.75" customHeight="1" x14ac:dyDescent="0.2"/>
    <row r="18645" ht="12.75" customHeight="1" x14ac:dyDescent="0.2"/>
    <row r="18646" ht="12.75" customHeight="1" x14ac:dyDescent="0.2"/>
    <row r="18647" ht="12.75" customHeight="1" x14ac:dyDescent="0.2"/>
    <row r="18648" ht="12.75" customHeight="1" x14ac:dyDescent="0.2"/>
    <row r="18649" ht="12.75" customHeight="1" x14ac:dyDescent="0.2"/>
    <row r="18650" ht="12.75" customHeight="1" x14ac:dyDescent="0.2"/>
    <row r="18651" ht="12.75" customHeight="1" x14ac:dyDescent="0.2"/>
    <row r="18652" ht="12.75" customHeight="1" x14ac:dyDescent="0.2"/>
    <row r="18653" ht="12.75" customHeight="1" x14ac:dyDescent="0.2"/>
    <row r="18654" ht="12.75" customHeight="1" x14ac:dyDescent="0.2"/>
    <row r="18655" ht="12.75" customHeight="1" x14ac:dyDescent="0.2"/>
    <row r="18656" ht="12.75" customHeight="1" x14ac:dyDescent="0.2"/>
    <row r="18657" ht="12.75" customHeight="1" x14ac:dyDescent="0.2"/>
    <row r="18658" ht="12.75" customHeight="1" x14ac:dyDescent="0.2"/>
    <row r="18659" ht="12.75" customHeight="1" x14ac:dyDescent="0.2"/>
    <row r="18660" ht="12.75" customHeight="1" x14ac:dyDescent="0.2"/>
    <row r="18661" ht="12.75" customHeight="1" x14ac:dyDescent="0.2"/>
    <row r="18662" ht="12.75" customHeight="1" x14ac:dyDescent="0.2"/>
    <row r="18663" ht="12.75" customHeight="1" x14ac:dyDescent="0.2"/>
    <row r="18664" ht="12.75" customHeight="1" x14ac:dyDescent="0.2"/>
    <row r="18665" ht="12.75" customHeight="1" x14ac:dyDescent="0.2"/>
    <row r="18666" ht="12.75" customHeight="1" x14ac:dyDescent="0.2"/>
    <row r="18667" ht="12.75" customHeight="1" x14ac:dyDescent="0.2"/>
    <row r="18668" ht="12.75" customHeight="1" x14ac:dyDescent="0.2"/>
    <row r="18669" ht="12.75" customHeight="1" x14ac:dyDescent="0.2"/>
    <row r="18670" ht="12.75" customHeight="1" x14ac:dyDescent="0.2"/>
    <row r="18671" ht="12.75" customHeight="1" x14ac:dyDescent="0.2"/>
    <row r="18672" ht="12.75" customHeight="1" x14ac:dyDescent="0.2"/>
    <row r="18673" ht="12.75" customHeight="1" x14ac:dyDescent="0.2"/>
    <row r="18674" ht="12.75" customHeight="1" x14ac:dyDescent="0.2"/>
    <row r="18675" ht="12.75" customHeight="1" x14ac:dyDescent="0.2"/>
    <row r="18676" ht="12.75" customHeight="1" x14ac:dyDescent="0.2"/>
    <row r="18677" ht="12.75" customHeight="1" x14ac:dyDescent="0.2"/>
    <row r="18678" ht="12.75" customHeight="1" x14ac:dyDescent="0.2"/>
    <row r="18679" ht="12.75" customHeight="1" x14ac:dyDescent="0.2"/>
    <row r="18680" ht="12.75" customHeight="1" x14ac:dyDescent="0.2"/>
    <row r="18681" ht="12.75" customHeight="1" x14ac:dyDescent="0.2"/>
    <row r="18682" ht="12.75" customHeight="1" x14ac:dyDescent="0.2"/>
    <row r="18683" ht="12.75" customHeight="1" x14ac:dyDescent="0.2"/>
    <row r="18684" ht="12.75" customHeight="1" x14ac:dyDescent="0.2"/>
    <row r="18685" ht="12.75" customHeight="1" x14ac:dyDescent="0.2"/>
    <row r="18686" ht="12.75" customHeight="1" x14ac:dyDescent="0.2"/>
    <row r="18687" ht="12.75" customHeight="1" x14ac:dyDescent="0.2"/>
    <row r="18688" ht="12.75" customHeight="1" x14ac:dyDescent="0.2"/>
    <row r="18689" ht="12.75" customHeight="1" x14ac:dyDescent="0.2"/>
    <row r="18690" ht="12.75" customHeight="1" x14ac:dyDescent="0.2"/>
    <row r="18691" ht="12.75" customHeight="1" x14ac:dyDescent="0.2"/>
    <row r="18692" ht="12.75" customHeight="1" x14ac:dyDescent="0.2"/>
    <row r="18693" ht="12.75" customHeight="1" x14ac:dyDescent="0.2"/>
    <row r="18694" ht="12.75" customHeight="1" x14ac:dyDescent="0.2"/>
    <row r="18695" ht="12.75" customHeight="1" x14ac:dyDescent="0.2"/>
    <row r="18696" ht="12.75" customHeight="1" x14ac:dyDescent="0.2"/>
    <row r="18697" ht="12.75" customHeight="1" x14ac:dyDescent="0.2"/>
    <row r="18698" ht="12.75" customHeight="1" x14ac:dyDescent="0.2"/>
    <row r="18699" ht="12.75" customHeight="1" x14ac:dyDescent="0.2"/>
    <row r="18700" ht="12.75" customHeight="1" x14ac:dyDescent="0.2"/>
    <row r="18701" ht="12.75" customHeight="1" x14ac:dyDescent="0.2"/>
    <row r="18702" ht="12.75" customHeight="1" x14ac:dyDescent="0.2"/>
    <row r="18703" ht="12.75" customHeight="1" x14ac:dyDescent="0.2"/>
    <row r="18704" ht="12.75" customHeight="1" x14ac:dyDescent="0.2"/>
    <row r="18705" ht="12.75" customHeight="1" x14ac:dyDescent="0.2"/>
    <row r="18706" ht="12.75" customHeight="1" x14ac:dyDescent="0.2"/>
    <row r="18707" ht="12.75" customHeight="1" x14ac:dyDescent="0.2"/>
    <row r="18708" ht="12.75" customHeight="1" x14ac:dyDescent="0.2"/>
    <row r="18709" ht="12.75" customHeight="1" x14ac:dyDescent="0.2"/>
    <row r="18710" ht="12.75" customHeight="1" x14ac:dyDescent="0.2"/>
    <row r="18711" ht="12.75" customHeight="1" x14ac:dyDescent="0.2"/>
    <row r="18712" ht="12.75" customHeight="1" x14ac:dyDescent="0.2"/>
    <row r="18713" ht="12.75" customHeight="1" x14ac:dyDescent="0.2"/>
    <row r="18714" ht="12.75" customHeight="1" x14ac:dyDescent="0.2"/>
    <row r="18715" ht="12.75" customHeight="1" x14ac:dyDescent="0.2"/>
    <row r="18716" ht="12.75" customHeight="1" x14ac:dyDescent="0.2"/>
    <row r="18717" ht="12.75" customHeight="1" x14ac:dyDescent="0.2"/>
    <row r="18718" ht="12.75" customHeight="1" x14ac:dyDescent="0.2"/>
    <row r="18719" ht="12.75" customHeight="1" x14ac:dyDescent="0.2"/>
    <row r="18720" ht="12.75" customHeight="1" x14ac:dyDescent="0.2"/>
    <row r="18721" ht="12.75" customHeight="1" x14ac:dyDescent="0.2"/>
    <row r="18722" ht="12.75" customHeight="1" x14ac:dyDescent="0.2"/>
    <row r="18723" ht="12.75" customHeight="1" x14ac:dyDescent="0.2"/>
    <row r="18724" ht="12.75" customHeight="1" x14ac:dyDescent="0.2"/>
    <row r="18725" ht="12.75" customHeight="1" x14ac:dyDescent="0.2"/>
    <row r="18726" ht="12.75" customHeight="1" x14ac:dyDescent="0.2"/>
    <row r="18727" ht="12.75" customHeight="1" x14ac:dyDescent="0.2"/>
    <row r="18728" ht="12.75" customHeight="1" x14ac:dyDescent="0.2"/>
    <row r="18729" ht="12.75" customHeight="1" x14ac:dyDescent="0.2"/>
    <row r="18730" ht="12.75" customHeight="1" x14ac:dyDescent="0.2"/>
    <row r="18731" ht="12.75" customHeight="1" x14ac:dyDescent="0.2"/>
    <row r="18732" ht="12.75" customHeight="1" x14ac:dyDescent="0.2"/>
    <row r="18733" ht="12.75" customHeight="1" x14ac:dyDescent="0.2"/>
    <row r="18734" ht="12.75" customHeight="1" x14ac:dyDescent="0.2"/>
    <row r="18735" ht="12.75" customHeight="1" x14ac:dyDescent="0.2"/>
    <row r="18736" ht="12.75" customHeight="1" x14ac:dyDescent="0.2"/>
    <row r="18737" ht="12.75" customHeight="1" x14ac:dyDescent="0.2"/>
    <row r="18738" ht="12.75" customHeight="1" x14ac:dyDescent="0.2"/>
    <row r="18739" ht="12.75" customHeight="1" x14ac:dyDescent="0.2"/>
    <row r="18740" ht="12.75" customHeight="1" x14ac:dyDescent="0.2"/>
    <row r="18741" ht="12.75" customHeight="1" x14ac:dyDescent="0.2"/>
    <row r="18742" ht="12.75" customHeight="1" x14ac:dyDescent="0.2"/>
    <row r="18743" ht="12.75" customHeight="1" x14ac:dyDescent="0.2"/>
    <row r="18744" ht="12.75" customHeight="1" x14ac:dyDescent="0.2"/>
    <row r="18745" ht="12.75" customHeight="1" x14ac:dyDescent="0.2"/>
    <row r="18746" ht="12.75" customHeight="1" x14ac:dyDescent="0.2"/>
    <row r="18747" ht="12.75" customHeight="1" x14ac:dyDescent="0.2"/>
    <row r="18748" ht="12.75" customHeight="1" x14ac:dyDescent="0.2"/>
    <row r="18749" ht="12.75" customHeight="1" x14ac:dyDescent="0.2"/>
    <row r="18750" ht="12.75" customHeight="1" x14ac:dyDescent="0.2"/>
    <row r="18751" ht="12.75" customHeight="1" x14ac:dyDescent="0.2"/>
    <row r="18752" ht="12.75" customHeight="1" x14ac:dyDescent="0.2"/>
    <row r="18753" ht="12.75" customHeight="1" x14ac:dyDescent="0.2"/>
    <row r="18754" ht="12.75" customHeight="1" x14ac:dyDescent="0.2"/>
    <row r="18755" ht="12.75" customHeight="1" x14ac:dyDescent="0.2"/>
    <row r="18756" ht="12.75" customHeight="1" x14ac:dyDescent="0.2"/>
    <row r="18757" ht="12.75" customHeight="1" x14ac:dyDescent="0.2"/>
    <row r="18758" ht="12.75" customHeight="1" x14ac:dyDescent="0.2"/>
    <row r="18759" ht="12.75" customHeight="1" x14ac:dyDescent="0.2"/>
    <row r="18760" ht="12.75" customHeight="1" x14ac:dyDescent="0.2"/>
    <row r="18761" ht="12.75" customHeight="1" x14ac:dyDescent="0.2"/>
    <row r="18762" ht="12.75" customHeight="1" x14ac:dyDescent="0.2"/>
    <row r="18763" ht="12.75" customHeight="1" x14ac:dyDescent="0.2"/>
    <row r="18764" ht="12.75" customHeight="1" x14ac:dyDescent="0.2"/>
    <row r="18765" ht="12.75" customHeight="1" x14ac:dyDescent="0.2"/>
    <row r="18766" ht="12.75" customHeight="1" x14ac:dyDescent="0.2"/>
    <row r="18767" ht="12.75" customHeight="1" x14ac:dyDescent="0.2"/>
    <row r="18768" ht="12.75" customHeight="1" x14ac:dyDescent="0.2"/>
    <row r="18769" ht="12.75" customHeight="1" x14ac:dyDescent="0.2"/>
    <row r="18770" ht="12.75" customHeight="1" x14ac:dyDescent="0.2"/>
    <row r="18771" ht="12.75" customHeight="1" x14ac:dyDescent="0.2"/>
    <row r="18772" ht="12.75" customHeight="1" x14ac:dyDescent="0.2"/>
    <row r="18773" ht="12.75" customHeight="1" x14ac:dyDescent="0.2"/>
    <row r="18774" ht="12.75" customHeight="1" x14ac:dyDescent="0.2"/>
    <row r="18775" ht="12.75" customHeight="1" x14ac:dyDescent="0.2"/>
    <row r="18776" ht="12.75" customHeight="1" x14ac:dyDescent="0.2"/>
    <row r="18777" ht="12.75" customHeight="1" x14ac:dyDescent="0.2"/>
    <row r="18778" ht="12.75" customHeight="1" x14ac:dyDescent="0.2"/>
    <row r="18779" ht="12.75" customHeight="1" x14ac:dyDescent="0.2"/>
    <row r="18780" ht="12.75" customHeight="1" x14ac:dyDescent="0.2"/>
    <row r="18781" ht="12.75" customHeight="1" x14ac:dyDescent="0.2"/>
    <row r="18782" ht="12.75" customHeight="1" x14ac:dyDescent="0.2"/>
    <row r="18783" ht="12.75" customHeight="1" x14ac:dyDescent="0.2"/>
    <row r="18784" ht="12.75" customHeight="1" x14ac:dyDescent="0.2"/>
    <row r="18785" ht="12.75" customHeight="1" x14ac:dyDescent="0.2"/>
    <row r="18786" ht="12.75" customHeight="1" x14ac:dyDescent="0.2"/>
    <row r="18787" ht="12.75" customHeight="1" x14ac:dyDescent="0.2"/>
    <row r="18788" ht="12.75" customHeight="1" x14ac:dyDescent="0.2"/>
    <row r="18789" ht="12.75" customHeight="1" x14ac:dyDescent="0.2"/>
    <row r="18790" ht="12.75" customHeight="1" x14ac:dyDescent="0.2"/>
    <row r="18791" ht="12.75" customHeight="1" x14ac:dyDescent="0.2"/>
    <row r="18792" ht="12.75" customHeight="1" x14ac:dyDescent="0.2"/>
    <row r="18793" ht="12.75" customHeight="1" x14ac:dyDescent="0.2"/>
    <row r="18794" ht="12.75" customHeight="1" x14ac:dyDescent="0.2"/>
    <row r="18795" ht="12.75" customHeight="1" x14ac:dyDescent="0.2"/>
    <row r="18796" ht="12.75" customHeight="1" x14ac:dyDescent="0.2"/>
    <row r="18797" ht="12.75" customHeight="1" x14ac:dyDescent="0.2"/>
    <row r="18798" ht="12.75" customHeight="1" x14ac:dyDescent="0.2"/>
    <row r="18799" ht="12.75" customHeight="1" x14ac:dyDescent="0.2"/>
    <row r="18800" ht="12.75" customHeight="1" x14ac:dyDescent="0.2"/>
    <row r="18801" ht="12.75" customHeight="1" x14ac:dyDescent="0.2"/>
    <row r="18802" ht="12.75" customHeight="1" x14ac:dyDescent="0.2"/>
    <row r="18803" ht="12.75" customHeight="1" x14ac:dyDescent="0.2"/>
    <row r="18804" ht="12.75" customHeight="1" x14ac:dyDescent="0.2"/>
    <row r="18805" ht="12.75" customHeight="1" x14ac:dyDescent="0.2"/>
    <row r="18806" ht="12.75" customHeight="1" x14ac:dyDescent="0.2"/>
    <row r="18807" ht="12.75" customHeight="1" x14ac:dyDescent="0.2"/>
    <row r="18808" ht="12.75" customHeight="1" x14ac:dyDescent="0.2"/>
    <row r="18809" ht="12.75" customHeight="1" x14ac:dyDescent="0.2"/>
    <row r="18810" ht="12.75" customHeight="1" x14ac:dyDescent="0.2"/>
    <row r="18811" ht="12.75" customHeight="1" x14ac:dyDescent="0.2"/>
    <row r="18812" ht="12.75" customHeight="1" x14ac:dyDescent="0.2"/>
    <row r="18813" ht="12.75" customHeight="1" x14ac:dyDescent="0.2"/>
    <row r="18814" ht="12.75" customHeight="1" x14ac:dyDescent="0.2"/>
    <row r="18815" ht="12.75" customHeight="1" x14ac:dyDescent="0.2"/>
    <row r="18816" ht="12.75" customHeight="1" x14ac:dyDescent="0.2"/>
    <row r="18817" ht="12.75" customHeight="1" x14ac:dyDescent="0.2"/>
    <row r="18818" ht="12.75" customHeight="1" x14ac:dyDescent="0.2"/>
    <row r="18819" ht="12.75" customHeight="1" x14ac:dyDescent="0.2"/>
    <row r="18820" ht="12.75" customHeight="1" x14ac:dyDescent="0.2"/>
    <row r="18821" ht="12.75" customHeight="1" x14ac:dyDescent="0.2"/>
    <row r="18822" ht="12.75" customHeight="1" x14ac:dyDescent="0.2"/>
    <row r="18823" ht="12.75" customHeight="1" x14ac:dyDescent="0.2"/>
    <row r="18824" ht="12.75" customHeight="1" x14ac:dyDescent="0.2"/>
    <row r="18825" ht="12.75" customHeight="1" x14ac:dyDescent="0.2"/>
    <row r="18826" ht="12.75" customHeight="1" x14ac:dyDescent="0.2"/>
    <row r="18827" ht="12.75" customHeight="1" x14ac:dyDescent="0.2"/>
    <row r="18828" ht="12.75" customHeight="1" x14ac:dyDescent="0.2"/>
    <row r="18829" ht="12.75" customHeight="1" x14ac:dyDescent="0.2"/>
    <row r="18830" ht="12.75" customHeight="1" x14ac:dyDescent="0.2"/>
    <row r="18831" ht="12.75" customHeight="1" x14ac:dyDescent="0.2"/>
    <row r="18832" ht="12.75" customHeight="1" x14ac:dyDescent="0.2"/>
    <row r="18833" ht="12.75" customHeight="1" x14ac:dyDescent="0.2"/>
    <row r="18834" ht="12.75" customHeight="1" x14ac:dyDescent="0.2"/>
    <row r="18835" ht="12.75" customHeight="1" x14ac:dyDescent="0.2"/>
    <row r="18836" ht="12.75" customHeight="1" x14ac:dyDescent="0.2"/>
    <row r="18837" ht="12.75" customHeight="1" x14ac:dyDescent="0.2"/>
    <row r="18838" ht="12.75" customHeight="1" x14ac:dyDescent="0.2"/>
    <row r="18839" ht="12.75" customHeight="1" x14ac:dyDescent="0.2"/>
    <row r="18840" ht="12.75" customHeight="1" x14ac:dyDescent="0.2"/>
    <row r="18841" ht="12.75" customHeight="1" x14ac:dyDescent="0.2"/>
    <row r="18842" ht="12.75" customHeight="1" x14ac:dyDescent="0.2"/>
    <row r="18843" ht="12.75" customHeight="1" x14ac:dyDescent="0.2"/>
    <row r="18844" ht="12.75" customHeight="1" x14ac:dyDescent="0.2"/>
    <row r="18845" ht="12.75" customHeight="1" x14ac:dyDescent="0.2"/>
    <row r="18846" ht="12.75" customHeight="1" x14ac:dyDescent="0.2"/>
    <row r="18847" ht="12.75" customHeight="1" x14ac:dyDescent="0.2"/>
    <row r="18848" ht="12.75" customHeight="1" x14ac:dyDescent="0.2"/>
    <row r="18849" ht="12.75" customHeight="1" x14ac:dyDescent="0.2"/>
    <row r="18850" ht="12.75" customHeight="1" x14ac:dyDescent="0.2"/>
    <row r="18851" ht="12.75" customHeight="1" x14ac:dyDescent="0.2"/>
    <row r="18852" ht="12.75" customHeight="1" x14ac:dyDescent="0.2"/>
    <row r="18853" ht="12.75" customHeight="1" x14ac:dyDescent="0.2"/>
    <row r="18854" ht="12.75" customHeight="1" x14ac:dyDescent="0.2"/>
    <row r="18855" ht="12.75" customHeight="1" x14ac:dyDescent="0.2"/>
    <row r="18856" ht="12.75" customHeight="1" x14ac:dyDescent="0.2"/>
    <row r="18857" ht="12.75" customHeight="1" x14ac:dyDescent="0.2"/>
    <row r="18858" ht="12.75" customHeight="1" x14ac:dyDescent="0.2"/>
    <row r="18859" ht="12.75" customHeight="1" x14ac:dyDescent="0.2"/>
    <row r="18860" ht="12.75" customHeight="1" x14ac:dyDescent="0.2"/>
    <row r="18861" ht="12.75" customHeight="1" x14ac:dyDescent="0.2"/>
    <row r="18862" ht="12.75" customHeight="1" x14ac:dyDescent="0.2"/>
    <row r="18863" ht="12.75" customHeight="1" x14ac:dyDescent="0.2"/>
    <row r="18864" ht="12.75" customHeight="1" x14ac:dyDescent="0.2"/>
    <row r="18865" ht="12.75" customHeight="1" x14ac:dyDescent="0.2"/>
    <row r="18866" ht="12.75" customHeight="1" x14ac:dyDescent="0.2"/>
    <row r="18867" ht="12.75" customHeight="1" x14ac:dyDescent="0.2"/>
    <row r="18868" ht="12.75" customHeight="1" x14ac:dyDescent="0.2"/>
    <row r="18869" ht="12.75" customHeight="1" x14ac:dyDescent="0.2"/>
    <row r="18870" ht="12.75" customHeight="1" x14ac:dyDescent="0.2"/>
    <row r="18871" ht="12.75" customHeight="1" x14ac:dyDescent="0.2"/>
    <row r="18872" ht="12.75" customHeight="1" x14ac:dyDescent="0.2"/>
    <row r="18873" ht="12.75" customHeight="1" x14ac:dyDescent="0.2"/>
    <row r="18874" ht="12.75" customHeight="1" x14ac:dyDescent="0.2"/>
    <row r="18875" ht="12.75" customHeight="1" x14ac:dyDescent="0.2"/>
    <row r="18876" ht="12.75" customHeight="1" x14ac:dyDescent="0.2"/>
    <row r="18877" ht="12.75" customHeight="1" x14ac:dyDescent="0.2"/>
    <row r="18878" ht="12.75" customHeight="1" x14ac:dyDescent="0.2"/>
    <row r="18879" ht="12.75" customHeight="1" x14ac:dyDescent="0.2"/>
    <row r="18880" ht="12.75" customHeight="1" x14ac:dyDescent="0.2"/>
    <row r="18881" ht="12.75" customHeight="1" x14ac:dyDescent="0.2"/>
    <row r="18882" ht="12.75" customHeight="1" x14ac:dyDescent="0.2"/>
    <row r="18883" ht="12.75" customHeight="1" x14ac:dyDescent="0.2"/>
    <row r="18884" ht="12.75" customHeight="1" x14ac:dyDescent="0.2"/>
    <row r="18885" ht="12.75" customHeight="1" x14ac:dyDescent="0.2"/>
    <row r="18886" ht="12.75" customHeight="1" x14ac:dyDescent="0.2"/>
    <row r="18887" ht="12.75" customHeight="1" x14ac:dyDescent="0.2"/>
    <row r="18888" ht="12.75" customHeight="1" x14ac:dyDescent="0.2"/>
    <row r="18889" ht="12.75" customHeight="1" x14ac:dyDescent="0.2"/>
    <row r="18890" ht="12.75" customHeight="1" x14ac:dyDescent="0.2"/>
    <row r="18891" ht="12.75" customHeight="1" x14ac:dyDescent="0.2"/>
    <row r="18892" ht="12.75" customHeight="1" x14ac:dyDescent="0.2"/>
    <row r="18893" ht="12.75" customHeight="1" x14ac:dyDescent="0.2"/>
    <row r="18894" ht="12.75" customHeight="1" x14ac:dyDescent="0.2"/>
    <row r="18895" ht="12.75" customHeight="1" x14ac:dyDescent="0.2"/>
    <row r="18896" ht="12.75" customHeight="1" x14ac:dyDescent="0.2"/>
    <row r="18897" ht="12.75" customHeight="1" x14ac:dyDescent="0.2"/>
    <row r="18898" ht="12.75" customHeight="1" x14ac:dyDescent="0.2"/>
    <row r="18899" ht="12.75" customHeight="1" x14ac:dyDescent="0.2"/>
    <row r="18900" ht="12.75" customHeight="1" x14ac:dyDescent="0.2"/>
    <row r="18901" ht="12.75" customHeight="1" x14ac:dyDescent="0.2"/>
    <row r="18902" ht="12.75" customHeight="1" x14ac:dyDescent="0.2"/>
    <row r="18903" ht="12.75" customHeight="1" x14ac:dyDescent="0.2"/>
    <row r="18904" ht="12.75" customHeight="1" x14ac:dyDescent="0.2"/>
    <row r="18905" ht="12.75" customHeight="1" x14ac:dyDescent="0.2"/>
    <row r="18906" ht="12.75" customHeight="1" x14ac:dyDescent="0.2"/>
    <row r="18907" ht="12.75" customHeight="1" x14ac:dyDescent="0.2"/>
    <row r="18908" ht="12.75" customHeight="1" x14ac:dyDescent="0.2"/>
    <row r="18909" ht="12.75" customHeight="1" x14ac:dyDescent="0.2"/>
    <row r="18910" ht="12.75" customHeight="1" x14ac:dyDescent="0.2"/>
    <row r="18911" ht="12.75" customHeight="1" x14ac:dyDescent="0.2"/>
    <row r="18912" ht="12.75" customHeight="1" x14ac:dyDescent="0.2"/>
    <row r="18913" ht="12.75" customHeight="1" x14ac:dyDescent="0.2"/>
    <row r="18914" ht="12.75" customHeight="1" x14ac:dyDescent="0.2"/>
    <row r="18915" ht="12.75" customHeight="1" x14ac:dyDescent="0.2"/>
    <row r="18916" ht="12.75" customHeight="1" x14ac:dyDescent="0.2"/>
    <row r="18917" ht="12.75" customHeight="1" x14ac:dyDescent="0.2"/>
    <row r="18918" ht="12.75" customHeight="1" x14ac:dyDescent="0.2"/>
    <row r="18919" ht="12.75" customHeight="1" x14ac:dyDescent="0.2"/>
    <row r="18920" ht="12.75" customHeight="1" x14ac:dyDescent="0.2"/>
    <row r="18921" ht="12.75" customHeight="1" x14ac:dyDescent="0.2"/>
    <row r="18922" ht="12.75" customHeight="1" x14ac:dyDescent="0.2"/>
    <row r="18923" ht="12.75" customHeight="1" x14ac:dyDescent="0.2"/>
    <row r="18924" ht="12.75" customHeight="1" x14ac:dyDescent="0.2"/>
    <row r="18925" ht="12.75" customHeight="1" x14ac:dyDescent="0.2"/>
    <row r="18926" ht="12.75" customHeight="1" x14ac:dyDescent="0.2"/>
    <row r="18927" ht="12.75" customHeight="1" x14ac:dyDescent="0.2"/>
    <row r="18928" ht="12.75" customHeight="1" x14ac:dyDescent="0.2"/>
    <row r="18929" ht="12.75" customHeight="1" x14ac:dyDescent="0.2"/>
    <row r="18930" ht="12.75" customHeight="1" x14ac:dyDescent="0.2"/>
    <row r="18931" ht="12.75" customHeight="1" x14ac:dyDescent="0.2"/>
    <row r="18932" ht="12.75" customHeight="1" x14ac:dyDescent="0.2"/>
    <row r="18933" ht="12.75" customHeight="1" x14ac:dyDescent="0.2"/>
    <row r="18934" ht="12.75" customHeight="1" x14ac:dyDescent="0.2"/>
    <row r="18935" ht="12.75" customHeight="1" x14ac:dyDescent="0.2"/>
    <row r="18936" ht="12.75" customHeight="1" x14ac:dyDescent="0.2"/>
    <row r="18937" ht="12.75" customHeight="1" x14ac:dyDescent="0.2"/>
    <row r="18938" ht="12.75" customHeight="1" x14ac:dyDescent="0.2"/>
    <row r="18939" ht="12.75" customHeight="1" x14ac:dyDescent="0.2"/>
    <row r="18940" ht="12.75" customHeight="1" x14ac:dyDescent="0.2"/>
    <row r="18941" ht="12.75" customHeight="1" x14ac:dyDescent="0.2"/>
    <row r="18942" ht="12.75" customHeight="1" x14ac:dyDescent="0.2"/>
    <row r="18943" ht="12.75" customHeight="1" x14ac:dyDescent="0.2"/>
    <row r="18944" ht="12.75" customHeight="1" x14ac:dyDescent="0.2"/>
    <row r="18945" ht="12.75" customHeight="1" x14ac:dyDescent="0.2"/>
    <row r="18946" ht="12.75" customHeight="1" x14ac:dyDescent="0.2"/>
    <row r="18947" ht="12.75" customHeight="1" x14ac:dyDescent="0.2"/>
    <row r="18948" ht="12.75" customHeight="1" x14ac:dyDescent="0.2"/>
    <row r="18949" ht="12.75" customHeight="1" x14ac:dyDescent="0.2"/>
    <row r="18950" ht="12.75" customHeight="1" x14ac:dyDescent="0.2"/>
    <row r="18951" ht="12.75" customHeight="1" x14ac:dyDescent="0.2"/>
    <row r="18952" ht="12.75" customHeight="1" x14ac:dyDescent="0.2"/>
    <row r="18953" ht="12.75" customHeight="1" x14ac:dyDescent="0.2"/>
    <row r="18954" ht="12.75" customHeight="1" x14ac:dyDescent="0.2"/>
    <row r="18955" ht="12.75" customHeight="1" x14ac:dyDescent="0.2"/>
    <row r="18956" ht="12.75" customHeight="1" x14ac:dyDescent="0.2"/>
    <row r="18957" ht="12.75" customHeight="1" x14ac:dyDescent="0.2"/>
    <row r="18958" ht="12.75" customHeight="1" x14ac:dyDescent="0.2"/>
    <row r="18959" ht="12.75" customHeight="1" x14ac:dyDescent="0.2"/>
    <row r="18960" ht="12.75" customHeight="1" x14ac:dyDescent="0.2"/>
    <row r="18961" ht="12.75" customHeight="1" x14ac:dyDescent="0.2"/>
    <row r="18962" ht="12.75" customHeight="1" x14ac:dyDescent="0.2"/>
    <row r="18963" ht="12.75" customHeight="1" x14ac:dyDescent="0.2"/>
    <row r="18964" ht="12.75" customHeight="1" x14ac:dyDescent="0.2"/>
    <row r="18965" ht="12.75" customHeight="1" x14ac:dyDescent="0.2"/>
    <row r="18966" ht="12.75" customHeight="1" x14ac:dyDescent="0.2"/>
    <row r="18967" ht="12.75" customHeight="1" x14ac:dyDescent="0.2"/>
    <row r="18968" ht="12.75" customHeight="1" x14ac:dyDescent="0.2"/>
    <row r="18969" ht="12.75" customHeight="1" x14ac:dyDescent="0.2"/>
    <row r="18970" ht="12.75" customHeight="1" x14ac:dyDescent="0.2"/>
    <row r="18971" ht="12.75" customHeight="1" x14ac:dyDescent="0.2"/>
    <row r="18972" ht="12.75" customHeight="1" x14ac:dyDescent="0.2"/>
    <row r="18973" ht="12.75" customHeight="1" x14ac:dyDescent="0.2"/>
    <row r="18974" ht="12.75" customHeight="1" x14ac:dyDescent="0.2"/>
    <row r="18975" ht="12.75" customHeight="1" x14ac:dyDescent="0.2"/>
    <row r="18976" ht="12.75" customHeight="1" x14ac:dyDescent="0.2"/>
    <row r="18977" ht="12.75" customHeight="1" x14ac:dyDescent="0.2"/>
    <row r="18978" ht="12.75" customHeight="1" x14ac:dyDescent="0.2"/>
    <row r="18979" ht="12.75" customHeight="1" x14ac:dyDescent="0.2"/>
    <row r="18980" ht="12.75" customHeight="1" x14ac:dyDescent="0.2"/>
    <row r="18981" ht="12.75" customHeight="1" x14ac:dyDescent="0.2"/>
    <row r="18982" ht="12.75" customHeight="1" x14ac:dyDescent="0.2"/>
    <row r="18983" ht="12.75" customHeight="1" x14ac:dyDescent="0.2"/>
    <row r="18984" ht="12.75" customHeight="1" x14ac:dyDescent="0.2"/>
    <row r="18985" ht="12.75" customHeight="1" x14ac:dyDescent="0.2"/>
    <row r="18986" ht="12.75" customHeight="1" x14ac:dyDescent="0.2"/>
    <row r="18987" ht="12.75" customHeight="1" x14ac:dyDescent="0.2"/>
    <row r="18988" ht="12.75" customHeight="1" x14ac:dyDescent="0.2"/>
    <row r="18989" ht="12.75" customHeight="1" x14ac:dyDescent="0.2"/>
    <row r="18990" ht="12.75" customHeight="1" x14ac:dyDescent="0.2"/>
    <row r="18991" ht="12.75" customHeight="1" x14ac:dyDescent="0.2"/>
    <row r="18992" ht="12.75" customHeight="1" x14ac:dyDescent="0.2"/>
    <row r="18993" ht="12.75" customHeight="1" x14ac:dyDescent="0.2"/>
    <row r="18994" ht="12.75" customHeight="1" x14ac:dyDescent="0.2"/>
    <row r="18995" ht="12.75" customHeight="1" x14ac:dyDescent="0.2"/>
    <row r="18996" ht="12.75" customHeight="1" x14ac:dyDescent="0.2"/>
    <row r="18997" ht="12.75" customHeight="1" x14ac:dyDescent="0.2"/>
    <row r="18998" ht="12.75" customHeight="1" x14ac:dyDescent="0.2"/>
    <row r="18999" ht="12.75" customHeight="1" x14ac:dyDescent="0.2"/>
    <row r="19000" ht="12.75" customHeight="1" x14ac:dyDescent="0.2"/>
    <row r="19001" ht="12.75" customHeight="1" x14ac:dyDescent="0.2"/>
    <row r="19002" ht="12.75" customHeight="1" x14ac:dyDescent="0.2"/>
    <row r="19003" ht="12.75" customHeight="1" x14ac:dyDescent="0.2"/>
    <row r="19004" ht="12.75" customHeight="1" x14ac:dyDescent="0.2"/>
    <row r="19005" ht="12.75" customHeight="1" x14ac:dyDescent="0.2"/>
    <row r="19006" ht="12.75" customHeight="1" x14ac:dyDescent="0.2"/>
    <row r="19007" ht="12.75" customHeight="1" x14ac:dyDescent="0.2"/>
    <row r="19008" ht="12.75" customHeight="1" x14ac:dyDescent="0.2"/>
    <row r="19009" ht="12.75" customHeight="1" x14ac:dyDescent="0.2"/>
    <row r="19010" ht="12.75" customHeight="1" x14ac:dyDescent="0.2"/>
    <row r="19011" ht="12.75" customHeight="1" x14ac:dyDescent="0.2"/>
    <row r="19012" ht="12.75" customHeight="1" x14ac:dyDescent="0.2"/>
    <row r="19013" ht="12.75" customHeight="1" x14ac:dyDescent="0.2"/>
    <row r="19014" ht="12.75" customHeight="1" x14ac:dyDescent="0.2"/>
    <row r="19015" ht="12.75" customHeight="1" x14ac:dyDescent="0.2"/>
    <row r="19016" ht="12.75" customHeight="1" x14ac:dyDescent="0.2"/>
    <row r="19017" ht="12.75" customHeight="1" x14ac:dyDescent="0.2"/>
    <row r="19018" ht="12.75" customHeight="1" x14ac:dyDescent="0.2"/>
    <row r="19019" ht="12.75" customHeight="1" x14ac:dyDescent="0.2"/>
    <row r="19020" ht="12.75" customHeight="1" x14ac:dyDescent="0.2"/>
    <row r="19021" ht="12.75" customHeight="1" x14ac:dyDescent="0.2"/>
    <row r="19022" ht="12.75" customHeight="1" x14ac:dyDescent="0.2"/>
    <row r="19023" ht="12.75" customHeight="1" x14ac:dyDescent="0.2"/>
    <row r="19024" ht="12.75" customHeight="1" x14ac:dyDescent="0.2"/>
    <row r="19025" ht="12.75" customHeight="1" x14ac:dyDescent="0.2"/>
    <row r="19026" ht="12.75" customHeight="1" x14ac:dyDescent="0.2"/>
    <row r="19027" ht="12.75" customHeight="1" x14ac:dyDescent="0.2"/>
    <row r="19028" ht="12.75" customHeight="1" x14ac:dyDescent="0.2"/>
    <row r="19029" ht="12.75" customHeight="1" x14ac:dyDescent="0.2"/>
    <row r="19030" ht="12.75" customHeight="1" x14ac:dyDescent="0.2"/>
    <row r="19031" ht="12.75" customHeight="1" x14ac:dyDescent="0.2"/>
    <row r="19032" ht="12.75" customHeight="1" x14ac:dyDescent="0.2"/>
    <row r="19033" ht="12.75" customHeight="1" x14ac:dyDescent="0.2"/>
    <row r="19034" ht="12.75" customHeight="1" x14ac:dyDescent="0.2"/>
    <row r="19035" ht="12.75" customHeight="1" x14ac:dyDescent="0.2"/>
    <row r="19036" ht="12.75" customHeight="1" x14ac:dyDescent="0.2"/>
    <row r="19037" ht="12.75" customHeight="1" x14ac:dyDescent="0.2"/>
    <row r="19038" ht="12.75" customHeight="1" x14ac:dyDescent="0.2"/>
    <row r="19039" ht="12.75" customHeight="1" x14ac:dyDescent="0.2"/>
    <row r="19040" ht="12.75" customHeight="1" x14ac:dyDescent="0.2"/>
    <row r="19041" ht="12.75" customHeight="1" x14ac:dyDescent="0.2"/>
    <row r="19042" ht="12.75" customHeight="1" x14ac:dyDescent="0.2"/>
    <row r="19043" ht="12.75" customHeight="1" x14ac:dyDescent="0.2"/>
    <row r="19044" ht="12.75" customHeight="1" x14ac:dyDescent="0.2"/>
    <row r="19045" ht="12.75" customHeight="1" x14ac:dyDescent="0.2"/>
    <row r="19046" ht="12.75" customHeight="1" x14ac:dyDescent="0.2"/>
    <row r="19047" ht="12.75" customHeight="1" x14ac:dyDescent="0.2"/>
    <row r="19048" ht="12.75" customHeight="1" x14ac:dyDescent="0.2"/>
    <row r="19049" ht="12.75" customHeight="1" x14ac:dyDescent="0.2"/>
    <row r="19050" ht="12.75" customHeight="1" x14ac:dyDescent="0.2"/>
    <row r="19051" ht="12.75" customHeight="1" x14ac:dyDescent="0.2"/>
    <row r="19052" ht="12.75" customHeight="1" x14ac:dyDescent="0.2"/>
    <row r="19053" ht="12.75" customHeight="1" x14ac:dyDescent="0.2"/>
    <row r="19054" ht="12.75" customHeight="1" x14ac:dyDescent="0.2"/>
    <row r="19055" ht="12.75" customHeight="1" x14ac:dyDescent="0.2"/>
    <row r="19056" ht="12.75" customHeight="1" x14ac:dyDescent="0.2"/>
    <row r="19057" ht="12.75" customHeight="1" x14ac:dyDescent="0.2"/>
    <row r="19058" ht="12.75" customHeight="1" x14ac:dyDescent="0.2"/>
    <row r="19059" ht="12.75" customHeight="1" x14ac:dyDescent="0.2"/>
    <row r="19060" ht="12.75" customHeight="1" x14ac:dyDescent="0.2"/>
    <row r="19061" ht="12.75" customHeight="1" x14ac:dyDescent="0.2"/>
    <row r="19062" ht="12.75" customHeight="1" x14ac:dyDescent="0.2"/>
    <row r="19063" ht="12.75" customHeight="1" x14ac:dyDescent="0.2"/>
    <row r="19064" ht="12.75" customHeight="1" x14ac:dyDescent="0.2"/>
    <row r="19065" ht="12.75" customHeight="1" x14ac:dyDescent="0.2"/>
    <row r="19066" ht="12.75" customHeight="1" x14ac:dyDescent="0.2"/>
    <row r="19067" ht="12.75" customHeight="1" x14ac:dyDescent="0.2"/>
    <row r="19068" ht="12.75" customHeight="1" x14ac:dyDescent="0.2"/>
    <row r="19069" ht="12.75" customHeight="1" x14ac:dyDescent="0.2"/>
    <row r="19070" ht="12.75" customHeight="1" x14ac:dyDescent="0.2"/>
    <row r="19071" ht="12.75" customHeight="1" x14ac:dyDescent="0.2"/>
    <row r="19072" ht="12.75" customHeight="1" x14ac:dyDescent="0.2"/>
    <row r="19073" ht="12.75" customHeight="1" x14ac:dyDescent="0.2"/>
    <row r="19074" ht="12.75" customHeight="1" x14ac:dyDescent="0.2"/>
    <row r="19075" ht="12.75" customHeight="1" x14ac:dyDescent="0.2"/>
    <row r="19076" ht="12.75" customHeight="1" x14ac:dyDescent="0.2"/>
    <row r="19077" ht="12.75" customHeight="1" x14ac:dyDescent="0.2"/>
    <row r="19078" ht="12.75" customHeight="1" x14ac:dyDescent="0.2"/>
    <row r="19079" ht="12.75" customHeight="1" x14ac:dyDescent="0.2"/>
    <row r="19080" ht="12.75" customHeight="1" x14ac:dyDescent="0.2"/>
    <row r="19081" ht="12.75" customHeight="1" x14ac:dyDescent="0.2"/>
    <row r="19082" ht="12.75" customHeight="1" x14ac:dyDescent="0.2"/>
    <row r="19083" ht="12.75" customHeight="1" x14ac:dyDescent="0.2"/>
    <row r="19084" ht="12.75" customHeight="1" x14ac:dyDescent="0.2"/>
    <row r="19085" ht="12.75" customHeight="1" x14ac:dyDescent="0.2"/>
    <row r="19086" ht="12.75" customHeight="1" x14ac:dyDescent="0.2"/>
    <row r="19087" ht="12.75" customHeight="1" x14ac:dyDescent="0.2"/>
    <row r="19088" ht="12.75" customHeight="1" x14ac:dyDescent="0.2"/>
    <row r="19089" ht="12.75" customHeight="1" x14ac:dyDescent="0.2"/>
    <row r="19090" ht="12.75" customHeight="1" x14ac:dyDescent="0.2"/>
    <row r="19091" ht="12.75" customHeight="1" x14ac:dyDescent="0.2"/>
    <row r="19092" ht="12.75" customHeight="1" x14ac:dyDescent="0.2"/>
    <row r="19093" ht="12.75" customHeight="1" x14ac:dyDescent="0.2"/>
    <row r="19094" ht="12.75" customHeight="1" x14ac:dyDescent="0.2"/>
    <row r="19095" ht="12.75" customHeight="1" x14ac:dyDescent="0.2"/>
    <row r="19096" ht="12.75" customHeight="1" x14ac:dyDescent="0.2"/>
    <row r="19097" ht="12.75" customHeight="1" x14ac:dyDescent="0.2"/>
    <row r="19098" ht="12.75" customHeight="1" x14ac:dyDescent="0.2"/>
    <row r="19099" ht="12.75" customHeight="1" x14ac:dyDescent="0.2"/>
    <row r="19100" ht="12.75" customHeight="1" x14ac:dyDescent="0.2"/>
    <row r="19101" ht="12.75" customHeight="1" x14ac:dyDescent="0.2"/>
    <row r="19102" ht="12.75" customHeight="1" x14ac:dyDescent="0.2"/>
    <row r="19103" ht="12.75" customHeight="1" x14ac:dyDescent="0.2"/>
    <row r="19104" ht="12.75" customHeight="1" x14ac:dyDescent="0.2"/>
    <row r="19105" ht="12.75" customHeight="1" x14ac:dyDescent="0.2"/>
    <row r="19106" ht="12.75" customHeight="1" x14ac:dyDescent="0.2"/>
    <row r="19107" ht="12.75" customHeight="1" x14ac:dyDescent="0.2"/>
    <row r="19108" ht="12.75" customHeight="1" x14ac:dyDescent="0.2"/>
    <row r="19109" ht="12.75" customHeight="1" x14ac:dyDescent="0.2"/>
    <row r="19110" ht="12.75" customHeight="1" x14ac:dyDescent="0.2"/>
    <row r="19111" ht="12.75" customHeight="1" x14ac:dyDescent="0.2"/>
    <row r="19112" ht="12.75" customHeight="1" x14ac:dyDescent="0.2"/>
    <row r="19113" ht="12.75" customHeight="1" x14ac:dyDescent="0.2"/>
    <row r="19114" ht="12.75" customHeight="1" x14ac:dyDescent="0.2"/>
    <row r="19115" ht="12.75" customHeight="1" x14ac:dyDescent="0.2"/>
    <row r="19116" ht="12.75" customHeight="1" x14ac:dyDescent="0.2"/>
    <row r="19117" ht="12.75" customHeight="1" x14ac:dyDescent="0.2"/>
    <row r="19118" ht="12.75" customHeight="1" x14ac:dyDescent="0.2"/>
    <row r="19119" ht="12.75" customHeight="1" x14ac:dyDescent="0.2"/>
    <row r="19120" ht="12.75" customHeight="1" x14ac:dyDescent="0.2"/>
    <row r="19121" ht="12.75" customHeight="1" x14ac:dyDescent="0.2"/>
    <row r="19122" ht="12.75" customHeight="1" x14ac:dyDescent="0.2"/>
    <row r="19123" ht="12.75" customHeight="1" x14ac:dyDescent="0.2"/>
    <row r="19124" ht="12.75" customHeight="1" x14ac:dyDescent="0.2"/>
    <row r="19125" ht="12.75" customHeight="1" x14ac:dyDescent="0.2"/>
    <row r="19126" ht="12.75" customHeight="1" x14ac:dyDescent="0.2"/>
    <row r="19127" ht="12.75" customHeight="1" x14ac:dyDescent="0.2"/>
    <row r="19128" ht="12.75" customHeight="1" x14ac:dyDescent="0.2"/>
    <row r="19129" ht="12.75" customHeight="1" x14ac:dyDescent="0.2"/>
    <row r="19130" ht="12.75" customHeight="1" x14ac:dyDescent="0.2"/>
    <row r="19131" ht="12.75" customHeight="1" x14ac:dyDescent="0.2"/>
    <row r="19132" ht="12.75" customHeight="1" x14ac:dyDescent="0.2"/>
    <row r="19133" ht="12.75" customHeight="1" x14ac:dyDescent="0.2"/>
    <row r="19134" ht="12.75" customHeight="1" x14ac:dyDescent="0.2"/>
    <row r="19135" ht="12.75" customHeight="1" x14ac:dyDescent="0.2"/>
    <row r="19136" ht="12.75" customHeight="1" x14ac:dyDescent="0.2"/>
    <row r="19137" ht="12.75" customHeight="1" x14ac:dyDescent="0.2"/>
    <row r="19138" ht="12.75" customHeight="1" x14ac:dyDescent="0.2"/>
    <row r="19139" ht="12.75" customHeight="1" x14ac:dyDescent="0.2"/>
    <row r="19140" ht="12.75" customHeight="1" x14ac:dyDescent="0.2"/>
    <row r="19141" ht="12.75" customHeight="1" x14ac:dyDescent="0.2"/>
    <row r="19142" ht="12.75" customHeight="1" x14ac:dyDescent="0.2"/>
    <row r="19143" ht="12.75" customHeight="1" x14ac:dyDescent="0.2"/>
    <row r="19144" ht="12.75" customHeight="1" x14ac:dyDescent="0.2"/>
    <row r="19145" ht="12.75" customHeight="1" x14ac:dyDescent="0.2"/>
    <row r="19146" ht="12.75" customHeight="1" x14ac:dyDescent="0.2"/>
    <row r="19147" ht="12.75" customHeight="1" x14ac:dyDescent="0.2"/>
    <row r="19148" ht="12.75" customHeight="1" x14ac:dyDescent="0.2"/>
    <row r="19149" ht="12.75" customHeight="1" x14ac:dyDescent="0.2"/>
    <row r="19150" ht="12.75" customHeight="1" x14ac:dyDescent="0.2"/>
    <row r="19151" ht="12.75" customHeight="1" x14ac:dyDescent="0.2"/>
    <row r="19152" ht="12.75" customHeight="1" x14ac:dyDescent="0.2"/>
    <row r="19153" ht="12.75" customHeight="1" x14ac:dyDescent="0.2"/>
    <row r="19154" ht="12.75" customHeight="1" x14ac:dyDescent="0.2"/>
    <row r="19155" ht="12.75" customHeight="1" x14ac:dyDescent="0.2"/>
    <row r="19156" ht="12.75" customHeight="1" x14ac:dyDescent="0.2"/>
    <row r="19157" ht="12.75" customHeight="1" x14ac:dyDescent="0.2"/>
    <row r="19158" ht="12.75" customHeight="1" x14ac:dyDescent="0.2"/>
    <row r="19159" ht="12.75" customHeight="1" x14ac:dyDescent="0.2"/>
    <row r="19160" ht="12.75" customHeight="1" x14ac:dyDescent="0.2"/>
    <row r="19161" ht="12.75" customHeight="1" x14ac:dyDescent="0.2"/>
    <row r="19162" ht="12.75" customHeight="1" x14ac:dyDescent="0.2"/>
    <row r="19163" ht="12.75" customHeight="1" x14ac:dyDescent="0.2"/>
    <row r="19164" ht="12.75" customHeight="1" x14ac:dyDescent="0.2"/>
    <row r="19165" ht="12.75" customHeight="1" x14ac:dyDescent="0.2"/>
    <row r="19166" ht="12.75" customHeight="1" x14ac:dyDescent="0.2"/>
    <row r="19167" ht="12.75" customHeight="1" x14ac:dyDescent="0.2"/>
    <row r="19168" ht="12.75" customHeight="1" x14ac:dyDescent="0.2"/>
    <row r="19169" ht="12.75" customHeight="1" x14ac:dyDescent="0.2"/>
    <row r="19170" ht="12.75" customHeight="1" x14ac:dyDescent="0.2"/>
    <row r="19171" ht="12.75" customHeight="1" x14ac:dyDescent="0.2"/>
    <row r="19172" ht="12.75" customHeight="1" x14ac:dyDescent="0.2"/>
    <row r="19173" ht="12.75" customHeight="1" x14ac:dyDescent="0.2"/>
    <row r="19174" ht="12.75" customHeight="1" x14ac:dyDescent="0.2"/>
    <row r="19175" ht="12.75" customHeight="1" x14ac:dyDescent="0.2"/>
    <row r="19176" ht="12.75" customHeight="1" x14ac:dyDescent="0.2"/>
    <row r="19177" ht="12.75" customHeight="1" x14ac:dyDescent="0.2"/>
    <row r="19178" ht="12.75" customHeight="1" x14ac:dyDescent="0.2"/>
    <row r="19179" ht="12.75" customHeight="1" x14ac:dyDescent="0.2"/>
    <row r="19180" ht="12.75" customHeight="1" x14ac:dyDescent="0.2"/>
    <row r="19181" ht="12.75" customHeight="1" x14ac:dyDescent="0.2"/>
    <row r="19182" ht="12.75" customHeight="1" x14ac:dyDescent="0.2"/>
    <row r="19183" ht="12.75" customHeight="1" x14ac:dyDescent="0.2"/>
    <row r="19184" ht="12.75" customHeight="1" x14ac:dyDescent="0.2"/>
    <row r="19185" ht="12.75" customHeight="1" x14ac:dyDescent="0.2"/>
    <row r="19186" ht="12.75" customHeight="1" x14ac:dyDescent="0.2"/>
    <row r="19187" ht="12.75" customHeight="1" x14ac:dyDescent="0.2"/>
    <row r="19188" ht="12.75" customHeight="1" x14ac:dyDescent="0.2"/>
    <row r="19189" ht="12.75" customHeight="1" x14ac:dyDescent="0.2"/>
    <row r="19190" ht="12.75" customHeight="1" x14ac:dyDescent="0.2"/>
    <row r="19191" ht="12.75" customHeight="1" x14ac:dyDescent="0.2"/>
    <row r="19192" ht="12.75" customHeight="1" x14ac:dyDescent="0.2"/>
    <row r="19193" ht="12.75" customHeight="1" x14ac:dyDescent="0.2"/>
    <row r="19194" ht="12.75" customHeight="1" x14ac:dyDescent="0.2"/>
    <row r="19195" ht="12.75" customHeight="1" x14ac:dyDescent="0.2"/>
    <row r="19196" ht="12.75" customHeight="1" x14ac:dyDescent="0.2"/>
    <row r="19197" ht="12.75" customHeight="1" x14ac:dyDescent="0.2"/>
    <row r="19198" ht="12.75" customHeight="1" x14ac:dyDescent="0.2"/>
    <row r="19199" ht="12.75" customHeight="1" x14ac:dyDescent="0.2"/>
    <row r="19200" ht="12.75" customHeight="1" x14ac:dyDescent="0.2"/>
    <row r="19201" ht="12.75" customHeight="1" x14ac:dyDescent="0.2"/>
    <row r="19202" ht="12.75" customHeight="1" x14ac:dyDescent="0.2"/>
    <row r="19203" ht="12.75" customHeight="1" x14ac:dyDescent="0.2"/>
    <row r="19204" ht="12.75" customHeight="1" x14ac:dyDescent="0.2"/>
    <row r="19205" ht="12.75" customHeight="1" x14ac:dyDescent="0.2"/>
    <row r="19206" ht="12.75" customHeight="1" x14ac:dyDescent="0.2"/>
    <row r="19207" ht="12.75" customHeight="1" x14ac:dyDescent="0.2"/>
    <row r="19208" ht="12.75" customHeight="1" x14ac:dyDescent="0.2"/>
    <row r="19209" ht="12.75" customHeight="1" x14ac:dyDescent="0.2"/>
    <row r="19210" ht="12.75" customHeight="1" x14ac:dyDescent="0.2"/>
    <row r="19211" ht="12.75" customHeight="1" x14ac:dyDescent="0.2"/>
    <row r="19212" ht="12.75" customHeight="1" x14ac:dyDescent="0.2"/>
    <row r="19213" ht="12.75" customHeight="1" x14ac:dyDescent="0.2"/>
    <row r="19214" ht="12.75" customHeight="1" x14ac:dyDescent="0.2"/>
    <row r="19215" ht="12.75" customHeight="1" x14ac:dyDescent="0.2"/>
    <row r="19216" ht="12.75" customHeight="1" x14ac:dyDescent="0.2"/>
    <row r="19217" ht="12.75" customHeight="1" x14ac:dyDescent="0.2"/>
    <row r="19218" ht="12.75" customHeight="1" x14ac:dyDescent="0.2"/>
    <row r="19219" ht="12.75" customHeight="1" x14ac:dyDescent="0.2"/>
    <row r="19220" ht="12.75" customHeight="1" x14ac:dyDescent="0.2"/>
    <row r="19221" ht="12.75" customHeight="1" x14ac:dyDescent="0.2"/>
    <row r="19222" ht="12.75" customHeight="1" x14ac:dyDescent="0.2"/>
    <row r="19223" ht="12.75" customHeight="1" x14ac:dyDescent="0.2"/>
    <row r="19224" ht="12.75" customHeight="1" x14ac:dyDescent="0.2"/>
    <row r="19225" ht="12.75" customHeight="1" x14ac:dyDescent="0.2"/>
    <row r="19226" ht="12.75" customHeight="1" x14ac:dyDescent="0.2"/>
    <row r="19227" ht="12.75" customHeight="1" x14ac:dyDescent="0.2"/>
    <row r="19228" ht="12.75" customHeight="1" x14ac:dyDescent="0.2"/>
    <row r="19229" ht="12.75" customHeight="1" x14ac:dyDescent="0.2"/>
    <row r="19230" ht="12.75" customHeight="1" x14ac:dyDescent="0.2"/>
    <row r="19231" ht="12.75" customHeight="1" x14ac:dyDescent="0.2"/>
    <row r="19232" ht="12.75" customHeight="1" x14ac:dyDescent="0.2"/>
    <row r="19233" ht="12.75" customHeight="1" x14ac:dyDescent="0.2"/>
    <row r="19234" ht="12.75" customHeight="1" x14ac:dyDescent="0.2"/>
    <row r="19235" ht="12.75" customHeight="1" x14ac:dyDescent="0.2"/>
    <row r="19236" ht="12.75" customHeight="1" x14ac:dyDescent="0.2"/>
    <row r="19237" ht="12.75" customHeight="1" x14ac:dyDescent="0.2"/>
    <row r="19238" ht="12.75" customHeight="1" x14ac:dyDescent="0.2"/>
    <row r="19239" ht="12.75" customHeight="1" x14ac:dyDescent="0.2"/>
    <row r="19240" ht="12.75" customHeight="1" x14ac:dyDescent="0.2"/>
    <row r="19241" ht="12.75" customHeight="1" x14ac:dyDescent="0.2"/>
    <row r="19242" ht="12.75" customHeight="1" x14ac:dyDescent="0.2"/>
    <row r="19243" ht="12.75" customHeight="1" x14ac:dyDescent="0.2"/>
    <row r="19244" ht="12.75" customHeight="1" x14ac:dyDescent="0.2"/>
    <row r="19245" ht="12.75" customHeight="1" x14ac:dyDescent="0.2"/>
    <row r="19246" ht="12.75" customHeight="1" x14ac:dyDescent="0.2"/>
    <row r="19247" ht="12.75" customHeight="1" x14ac:dyDescent="0.2"/>
    <row r="19248" ht="12.75" customHeight="1" x14ac:dyDescent="0.2"/>
    <row r="19249" ht="12.75" customHeight="1" x14ac:dyDescent="0.2"/>
    <row r="19250" ht="12.75" customHeight="1" x14ac:dyDescent="0.2"/>
    <row r="19251" ht="12.75" customHeight="1" x14ac:dyDescent="0.2"/>
    <row r="19252" ht="12.75" customHeight="1" x14ac:dyDescent="0.2"/>
    <row r="19253" ht="12.75" customHeight="1" x14ac:dyDescent="0.2"/>
    <row r="19254" ht="12.75" customHeight="1" x14ac:dyDescent="0.2"/>
    <row r="19255" ht="12.75" customHeight="1" x14ac:dyDescent="0.2"/>
    <row r="19256" ht="12.75" customHeight="1" x14ac:dyDescent="0.2"/>
    <row r="19257" ht="12.75" customHeight="1" x14ac:dyDescent="0.2"/>
    <row r="19258" ht="12.75" customHeight="1" x14ac:dyDescent="0.2"/>
    <row r="19259" ht="12.75" customHeight="1" x14ac:dyDescent="0.2"/>
    <row r="19260" ht="12.75" customHeight="1" x14ac:dyDescent="0.2"/>
    <row r="19261" ht="12.75" customHeight="1" x14ac:dyDescent="0.2"/>
    <row r="19262" ht="12.75" customHeight="1" x14ac:dyDescent="0.2"/>
    <row r="19263" ht="12.75" customHeight="1" x14ac:dyDescent="0.2"/>
    <row r="19264" ht="12.75" customHeight="1" x14ac:dyDescent="0.2"/>
    <row r="19265" ht="12.75" customHeight="1" x14ac:dyDescent="0.2"/>
    <row r="19266" ht="12.75" customHeight="1" x14ac:dyDescent="0.2"/>
    <row r="19267" ht="12.75" customHeight="1" x14ac:dyDescent="0.2"/>
    <row r="19268" ht="12.75" customHeight="1" x14ac:dyDescent="0.2"/>
    <row r="19269" ht="12.75" customHeight="1" x14ac:dyDescent="0.2"/>
    <row r="19270" ht="12.75" customHeight="1" x14ac:dyDescent="0.2"/>
    <row r="19271" ht="12.75" customHeight="1" x14ac:dyDescent="0.2"/>
    <row r="19272" ht="12.75" customHeight="1" x14ac:dyDescent="0.2"/>
    <row r="19273" ht="12.75" customHeight="1" x14ac:dyDescent="0.2"/>
    <row r="19274" ht="12.75" customHeight="1" x14ac:dyDescent="0.2"/>
    <row r="19275" ht="12.75" customHeight="1" x14ac:dyDescent="0.2"/>
    <row r="19276" ht="12.75" customHeight="1" x14ac:dyDescent="0.2"/>
    <row r="19277" ht="12.75" customHeight="1" x14ac:dyDescent="0.2"/>
    <row r="19278" ht="12.75" customHeight="1" x14ac:dyDescent="0.2"/>
    <row r="19279" ht="12.75" customHeight="1" x14ac:dyDescent="0.2"/>
    <row r="19280" ht="12.75" customHeight="1" x14ac:dyDescent="0.2"/>
    <row r="19281" ht="12.75" customHeight="1" x14ac:dyDescent="0.2"/>
    <row r="19282" ht="12.75" customHeight="1" x14ac:dyDescent="0.2"/>
    <row r="19283" ht="12.75" customHeight="1" x14ac:dyDescent="0.2"/>
    <row r="19284" ht="12.75" customHeight="1" x14ac:dyDescent="0.2"/>
    <row r="19285" ht="12.75" customHeight="1" x14ac:dyDescent="0.2"/>
    <row r="19286" ht="12.75" customHeight="1" x14ac:dyDescent="0.2"/>
    <row r="19287" ht="12.75" customHeight="1" x14ac:dyDescent="0.2"/>
    <row r="19288" ht="12.75" customHeight="1" x14ac:dyDescent="0.2"/>
    <row r="19289" ht="12.75" customHeight="1" x14ac:dyDescent="0.2"/>
    <row r="19290" ht="12.75" customHeight="1" x14ac:dyDescent="0.2"/>
    <row r="19291" ht="12.75" customHeight="1" x14ac:dyDescent="0.2"/>
    <row r="19292" ht="12.75" customHeight="1" x14ac:dyDescent="0.2"/>
    <row r="19293" ht="12.75" customHeight="1" x14ac:dyDescent="0.2"/>
    <row r="19294" ht="12.75" customHeight="1" x14ac:dyDescent="0.2"/>
    <row r="19295" ht="12.75" customHeight="1" x14ac:dyDescent="0.2"/>
    <row r="19296" ht="12.75" customHeight="1" x14ac:dyDescent="0.2"/>
    <row r="19297" ht="12.75" customHeight="1" x14ac:dyDescent="0.2"/>
    <row r="19298" ht="12.75" customHeight="1" x14ac:dyDescent="0.2"/>
    <row r="19299" ht="12.75" customHeight="1" x14ac:dyDescent="0.2"/>
    <row r="19300" ht="12.75" customHeight="1" x14ac:dyDescent="0.2"/>
    <row r="19301" ht="12.75" customHeight="1" x14ac:dyDescent="0.2"/>
    <row r="19302" ht="12.75" customHeight="1" x14ac:dyDescent="0.2"/>
    <row r="19303" ht="12.75" customHeight="1" x14ac:dyDescent="0.2"/>
    <row r="19304" ht="12.75" customHeight="1" x14ac:dyDescent="0.2"/>
    <row r="19305" ht="12.75" customHeight="1" x14ac:dyDescent="0.2"/>
    <row r="19306" ht="12.75" customHeight="1" x14ac:dyDescent="0.2"/>
    <row r="19307" ht="12.75" customHeight="1" x14ac:dyDescent="0.2"/>
    <row r="19308" ht="12.75" customHeight="1" x14ac:dyDescent="0.2"/>
    <row r="19309" ht="12.75" customHeight="1" x14ac:dyDescent="0.2"/>
    <row r="19310" ht="12.75" customHeight="1" x14ac:dyDescent="0.2"/>
    <row r="19311" ht="12.75" customHeight="1" x14ac:dyDescent="0.2"/>
    <row r="19312" ht="12.75" customHeight="1" x14ac:dyDescent="0.2"/>
    <row r="19313" ht="12.75" customHeight="1" x14ac:dyDescent="0.2"/>
    <row r="19314" ht="12.75" customHeight="1" x14ac:dyDescent="0.2"/>
    <row r="19315" ht="12.75" customHeight="1" x14ac:dyDescent="0.2"/>
    <row r="19316" ht="12.75" customHeight="1" x14ac:dyDescent="0.2"/>
    <row r="19317" ht="12.75" customHeight="1" x14ac:dyDescent="0.2"/>
    <row r="19318" ht="12.75" customHeight="1" x14ac:dyDescent="0.2"/>
    <row r="19319" ht="12.75" customHeight="1" x14ac:dyDescent="0.2"/>
    <row r="19320" ht="12.75" customHeight="1" x14ac:dyDescent="0.2"/>
    <row r="19321" ht="12.75" customHeight="1" x14ac:dyDescent="0.2"/>
    <row r="19322" ht="12.75" customHeight="1" x14ac:dyDescent="0.2"/>
    <row r="19323" ht="12.75" customHeight="1" x14ac:dyDescent="0.2"/>
    <row r="19324" ht="12.75" customHeight="1" x14ac:dyDescent="0.2"/>
    <row r="19325" ht="12.75" customHeight="1" x14ac:dyDescent="0.2"/>
    <row r="19326" ht="12.75" customHeight="1" x14ac:dyDescent="0.2"/>
    <row r="19327" ht="12.75" customHeight="1" x14ac:dyDescent="0.2"/>
    <row r="19328" ht="12.75" customHeight="1" x14ac:dyDescent="0.2"/>
    <row r="19329" ht="12.75" customHeight="1" x14ac:dyDescent="0.2"/>
    <row r="19330" ht="12.75" customHeight="1" x14ac:dyDescent="0.2"/>
    <row r="19331" ht="12.75" customHeight="1" x14ac:dyDescent="0.2"/>
    <row r="19332" ht="12.75" customHeight="1" x14ac:dyDescent="0.2"/>
    <row r="19333" ht="12.75" customHeight="1" x14ac:dyDescent="0.2"/>
    <row r="19334" ht="12.75" customHeight="1" x14ac:dyDescent="0.2"/>
    <row r="19335" ht="12.75" customHeight="1" x14ac:dyDescent="0.2"/>
    <row r="19336" ht="12.75" customHeight="1" x14ac:dyDescent="0.2"/>
    <row r="19337" ht="12.75" customHeight="1" x14ac:dyDescent="0.2"/>
    <row r="19338" ht="12.75" customHeight="1" x14ac:dyDescent="0.2"/>
    <row r="19339" ht="12.75" customHeight="1" x14ac:dyDescent="0.2"/>
    <row r="19340" ht="12.75" customHeight="1" x14ac:dyDescent="0.2"/>
    <row r="19341" ht="12.75" customHeight="1" x14ac:dyDescent="0.2"/>
    <row r="19342" ht="12.75" customHeight="1" x14ac:dyDescent="0.2"/>
    <row r="19343" ht="12.75" customHeight="1" x14ac:dyDescent="0.2"/>
    <row r="19344" ht="12.75" customHeight="1" x14ac:dyDescent="0.2"/>
    <row r="19345" ht="12.75" customHeight="1" x14ac:dyDescent="0.2"/>
    <row r="19346" ht="12.75" customHeight="1" x14ac:dyDescent="0.2"/>
    <row r="19347" ht="12.75" customHeight="1" x14ac:dyDescent="0.2"/>
    <row r="19348" ht="12.75" customHeight="1" x14ac:dyDescent="0.2"/>
    <row r="19349" ht="12.75" customHeight="1" x14ac:dyDescent="0.2"/>
    <row r="19350" ht="12.75" customHeight="1" x14ac:dyDescent="0.2"/>
    <row r="19351" ht="12.75" customHeight="1" x14ac:dyDescent="0.2"/>
    <row r="19352" ht="12.75" customHeight="1" x14ac:dyDescent="0.2"/>
    <row r="19353" ht="12.75" customHeight="1" x14ac:dyDescent="0.2"/>
    <row r="19354" ht="12.75" customHeight="1" x14ac:dyDescent="0.2"/>
    <row r="19355" ht="12.75" customHeight="1" x14ac:dyDescent="0.2"/>
    <row r="19356" ht="12.75" customHeight="1" x14ac:dyDescent="0.2"/>
    <row r="19357" ht="12.75" customHeight="1" x14ac:dyDescent="0.2"/>
    <row r="19358" ht="12.75" customHeight="1" x14ac:dyDescent="0.2"/>
    <row r="19359" ht="12.75" customHeight="1" x14ac:dyDescent="0.2"/>
    <row r="19360" ht="12.75" customHeight="1" x14ac:dyDescent="0.2"/>
    <row r="19361" ht="12.75" customHeight="1" x14ac:dyDescent="0.2"/>
    <row r="19362" ht="12.75" customHeight="1" x14ac:dyDescent="0.2"/>
    <row r="19363" ht="12.75" customHeight="1" x14ac:dyDescent="0.2"/>
    <row r="19364" ht="12.75" customHeight="1" x14ac:dyDescent="0.2"/>
    <row r="19365" ht="12.75" customHeight="1" x14ac:dyDescent="0.2"/>
    <row r="19366" ht="12.75" customHeight="1" x14ac:dyDescent="0.2"/>
    <row r="19367" ht="12.75" customHeight="1" x14ac:dyDescent="0.2"/>
    <row r="19368" ht="12.75" customHeight="1" x14ac:dyDescent="0.2"/>
    <row r="19369" ht="12.75" customHeight="1" x14ac:dyDescent="0.2"/>
    <row r="19370" ht="12.75" customHeight="1" x14ac:dyDescent="0.2"/>
    <row r="19371" ht="12.75" customHeight="1" x14ac:dyDescent="0.2"/>
    <row r="19372" ht="12.75" customHeight="1" x14ac:dyDescent="0.2"/>
    <row r="19373" ht="12.75" customHeight="1" x14ac:dyDescent="0.2"/>
    <row r="19374" ht="12.75" customHeight="1" x14ac:dyDescent="0.2"/>
    <row r="19375" ht="12.75" customHeight="1" x14ac:dyDescent="0.2"/>
    <row r="19376" ht="12.75" customHeight="1" x14ac:dyDescent="0.2"/>
    <row r="19377" ht="12.75" customHeight="1" x14ac:dyDescent="0.2"/>
    <row r="19378" ht="12.75" customHeight="1" x14ac:dyDescent="0.2"/>
    <row r="19379" ht="12.75" customHeight="1" x14ac:dyDescent="0.2"/>
    <row r="19380" ht="12.75" customHeight="1" x14ac:dyDescent="0.2"/>
    <row r="19381" ht="12.75" customHeight="1" x14ac:dyDescent="0.2"/>
    <row r="19382" ht="12.75" customHeight="1" x14ac:dyDescent="0.2"/>
    <row r="19383" ht="12.75" customHeight="1" x14ac:dyDescent="0.2"/>
    <row r="19384" ht="12.75" customHeight="1" x14ac:dyDescent="0.2"/>
    <row r="19385" ht="12.75" customHeight="1" x14ac:dyDescent="0.2"/>
    <row r="19386" ht="12.75" customHeight="1" x14ac:dyDescent="0.2"/>
    <row r="19387" ht="12.75" customHeight="1" x14ac:dyDescent="0.2"/>
    <row r="19388" ht="12.75" customHeight="1" x14ac:dyDescent="0.2"/>
    <row r="19389" ht="12.75" customHeight="1" x14ac:dyDescent="0.2"/>
    <row r="19390" ht="12.75" customHeight="1" x14ac:dyDescent="0.2"/>
    <row r="19391" ht="12.75" customHeight="1" x14ac:dyDescent="0.2"/>
    <row r="19392" ht="12.75" customHeight="1" x14ac:dyDescent="0.2"/>
    <row r="19393" ht="12.75" customHeight="1" x14ac:dyDescent="0.2"/>
    <row r="19394" ht="12.75" customHeight="1" x14ac:dyDescent="0.2"/>
    <row r="19395" ht="12.75" customHeight="1" x14ac:dyDescent="0.2"/>
    <row r="19396" ht="12.75" customHeight="1" x14ac:dyDescent="0.2"/>
    <row r="19397" ht="12.75" customHeight="1" x14ac:dyDescent="0.2"/>
    <row r="19398" ht="12.75" customHeight="1" x14ac:dyDescent="0.2"/>
    <row r="19399" ht="12.75" customHeight="1" x14ac:dyDescent="0.2"/>
    <row r="19400" ht="12.75" customHeight="1" x14ac:dyDescent="0.2"/>
    <row r="19401" ht="12.75" customHeight="1" x14ac:dyDescent="0.2"/>
    <row r="19402" ht="12.75" customHeight="1" x14ac:dyDescent="0.2"/>
    <row r="19403" ht="12.75" customHeight="1" x14ac:dyDescent="0.2"/>
    <row r="19404" ht="12.75" customHeight="1" x14ac:dyDescent="0.2"/>
    <row r="19405" ht="12.75" customHeight="1" x14ac:dyDescent="0.2"/>
    <row r="19406" ht="12.75" customHeight="1" x14ac:dyDescent="0.2"/>
    <row r="19407" ht="12.75" customHeight="1" x14ac:dyDescent="0.2"/>
    <row r="19408" ht="12.75" customHeight="1" x14ac:dyDescent="0.2"/>
    <row r="19409" ht="12.75" customHeight="1" x14ac:dyDescent="0.2"/>
    <row r="19410" ht="12.75" customHeight="1" x14ac:dyDescent="0.2"/>
    <row r="19411" ht="12.75" customHeight="1" x14ac:dyDescent="0.2"/>
    <row r="19412" ht="12.75" customHeight="1" x14ac:dyDescent="0.2"/>
    <row r="19413" ht="12.75" customHeight="1" x14ac:dyDescent="0.2"/>
    <row r="19414" ht="12.75" customHeight="1" x14ac:dyDescent="0.2"/>
    <row r="19415" ht="12.75" customHeight="1" x14ac:dyDescent="0.2"/>
    <row r="19416" ht="12.75" customHeight="1" x14ac:dyDescent="0.2"/>
    <row r="19417" ht="12.75" customHeight="1" x14ac:dyDescent="0.2"/>
    <row r="19418" ht="12.75" customHeight="1" x14ac:dyDescent="0.2"/>
    <row r="19419" ht="12.75" customHeight="1" x14ac:dyDescent="0.2"/>
    <row r="19420" ht="12.75" customHeight="1" x14ac:dyDescent="0.2"/>
    <row r="19421" ht="12.75" customHeight="1" x14ac:dyDescent="0.2"/>
    <row r="19422" ht="12.75" customHeight="1" x14ac:dyDescent="0.2"/>
    <row r="19423" ht="12.75" customHeight="1" x14ac:dyDescent="0.2"/>
    <row r="19424" ht="12.75" customHeight="1" x14ac:dyDescent="0.2"/>
    <row r="19425" ht="12.75" customHeight="1" x14ac:dyDescent="0.2"/>
    <row r="19426" ht="12.75" customHeight="1" x14ac:dyDescent="0.2"/>
    <row r="19427" ht="12.75" customHeight="1" x14ac:dyDescent="0.2"/>
    <row r="19428" ht="12.75" customHeight="1" x14ac:dyDescent="0.2"/>
    <row r="19429" ht="12.75" customHeight="1" x14ac:dyDescent="0.2"/>
    <row r="19430" ht="12.75" customHeight="1" x14ac:dyDescent="0.2"/>
    <row r="19431" ht="12.75" customHeight="1" x14ac:dyDescent="0.2"/>
    <row r="19432" ht="12.75" customHeight="1" x14ac:dyDescent="0.2"/>
    <row r="19433" ht="12.75" customHeight="1" x14ac:dyDescent="0.2"/>
    <row r="19434" ht="12.75" customHeight="1" x14ac:dyDescent="0.2"/>
    <row r="19435" ht="12.75" customHeight="1" x14ac:dyDescent="0.2"/>
    <row r="19436" ht="12.75" customHeight="1" x14ac:dyDescent="0.2"/>
    <row r="19437" ht="12.75" customHeight="1" x14ac:dyDescent="0.2"/>
    <row r="19438" ht="12.75" customHeight="1" x14ac:dyDescent="0.2"/>
    <row r="19439" ht="12.75" customHeight="1" x14ac:dyDescent="0.2"/>
    <row r="19440" ht="12.75" customHeight="1" x14ac:dyDescent="0.2"/>
    <row r="19441" ht="12.75" customHeight="1" x14ac:dyDescent="0.2"/>
    <row r="19442" ht="12.75" customHeight="1" x14ac:dyDescent="0.2"/>
    <row r="19443" ht="12.75" customHeight="1" x14ac:dyDescent="0.2"/>
    <row r="19444" ht="12.75" customHeight="1" x14ac:dyDescent="0.2"/>
    <row r="19445" ht="12.75" customHeight="1" x14ac:dyDescent="0.2"/>
    <row r="19446" ht="12.75" customHeight="1" x14ac:dyDescent="0.2"/>
    <row r="19447" ht="12.75" customHeight="1" x14ac:dyDescent="0.2"/>
    <row r="19448" ht="12.75" customHeight="1" x14ac:dyDescent="0.2"/>
    <row r="19449" ht="12.75" customHeight="1" x14ac:dyDescent="0.2"/>
    <row r="19450" ht="12.75" customHeight="1" x14ac:dyDescent="0.2"/>
    <row r="19451" ht="12.75" customHeight="1" x14ac:dyDescent="0.2"/>
    <row r="19452" ht="12.75" customHeight="1" x14ac:dyDescent="0.2"/>
    <row r="19453" ht="12.75" customHeight="1" x14ac:dyDescent="0.2"/>
    <row r="19454" ht="12.75" customHeight="1" x14ac:dyDescent="0.2"/>
    <row r="19455" ht="12.75" customHeight="1" x14ac:dyDescent="0.2"/>
    <row r="19456" ht="12.75" customHeight="1" x14ac:dyDescent="0.2"/>
    <row r="19457" ht="12.75" customHeight="1" x14ac:dyDescent="0.2"/>
    <row r="19458" ht="12.75" customHeight="1" x14ac:dyDescent="0.2"/>
    <row r="19459" ht="12.75" customHeight="1" x14ac:dyDescent="0.2"/>
    <row r="19460" ht="12.75" customHeight="1" x14ac:dyDescent="0.2"/>
    <row r="19461" ht="12.75" customHeight="1" x14ac:dyDescent="0.2"/>
    <row r="19462" ht="12.75" customHeight="1" x14ac:dyDescent="0.2"/>
    <row r="19463" ht="12.75" customHeight="1" x14ac:dyDescent="0.2"/>
    <row r="19464" ht="12.75" customHeight="1" x14ac:dyDescent="0.2"/>
    <row r="19465" ht="12.75" customHeight="1" x14ac:dyDescent="0.2"/>
    <row r="19466" ht="12.75" customHeight="1" x14ac:dyDescent="0.2"/>
    <row r="19467" ht="12.75" customHeight="1" x14ac:dyDescent="0.2"/>
    <row r="19468" ht="12.75" customHeight="1" x14ac:dyDescent="0.2"/>
    <row r="19469" ht="12.75" customHeight="1" x14ac:dyDescent="0.2"/>
    <row r="19470" ht="12.75" customHeight="1" x14ac:dyDescent="0.2"/>
    <row r="19471" ht="12.75" customHeight="1" x14ac:dyDescent="0.2"/>
    <row r="19472" ht="12.75" customHeight="1" x14ac:dyDescent="0.2"/>
    <row r="19473" ht="12.75" customHeight="1" x14ac:dyDescent="0.2"/>
    <row r="19474" ht="12.75" customHeight="1" x14ac:dyDescent="0.2"/>
    <row r="19475" ht="12.75" customHeight="1" x14ac:dyDescent="0.2"/>
    <row r="19476" ht="12.75" customHeight="1" x14ac:dyDescent="0.2"/>
    <row r="19477" ht="12.75" customHeight="1" x14ac:dyDescent="0.2"/>
    <row r="19478" ht="12.75" customHeight="1" x14ac:dyDescent="0.2"/>
    <row r="19479" ht="12.75" customHeight="1" x14ac:dyDescent="0.2"/>
    <row r="19480" ht="12.75" customHeight="1" x14ac:dyDescent="0.2"/>
    <row r="19481" ht="12.75" customHeight="1" x14ac:dyDescent="0.2"/>
    <row r="19482" ht="12.75" customHeight="1" x14ac:dyDescent="0.2"/>
    <row r="19483" ht="12.75" customHeight="1" x14ac:dyDescent="0.2"/>
    <row r="19484" ht="12.75" customHeight="1" x14ac:dyDescent="0.2"/>
    <row r="19485" ht="12.75" customHeight="1" x14ac:dyDescent="0.2"/>
    <row r="19486" ht="12.75" customHeight="1" x14ac:dyDescent="0.2"/>
    <row r="19487" ht="12.75" customHeight="1" x14ac:dyDescent="0.2"/>
    <row r="19488" ht="12.75" customHeight="1" x14ac:dyDescent="0.2"/>
    <row r="19489" ht="12.75" customHeight="1" x14ac:dyDescent="0.2"/>
    <row r="19490" ht="12.75" customHeight="1" x14ac:dyDescent="0.2"/>
    <row r="19491" ht="12.75" customHeight="1" x14ac:dyDescent="0.2"/>
    <row r="19492" ht="12.75" customHeight="1" x14ac:dyDescent="0.2"/>
    <row r="19493" ht="12.75" customHeight="1" x14ac:dyDescent="0.2"/>
    <row r="19494" ht="12.75" customHeight="1" x14ac:dyDescent="0.2"/>
    <row r="19495" ht="12.75" customHeight="1" x14ac:dyDescent="0.2"/>
    <row r="19496" ht="12.75" customHeight="1" x14ac:dyDescent="0.2"/>
    <row r="19497" ht="12.75" customHeight="1" x14ac:dyDescent="0.2"/>
    <row r="19498" ht="12.75" customHeight="1" x14ac:dyDescent="0.2"/>
    <row r="19499" ht="12.75" customHeight="1" x14ac:dyDescent="0.2"/>
    <row r="19500" ht="12.75" customHeight="1" x14ac:dyDescent="0.2"/>
    <row r="19501" ht="12.75" customHeight="1" x14ac:dyDescent="0.2"/>
    <row r="19502" ht="12.75" customHeight="1" x14ac:dyDescent="0.2"/>
    <row r="19503" ht="12.75" customHeight="1" x14ac:dyDescent="0.2"/>
    <row r="19504" ht="12.75" customHeight="1" x14ac:dyDescent="0.2"/>
    <row r="19505" ht="12.75" customHeight="1" x14ac:dyDescent="0.2"/>
    <row r="19506" ht="12.75" customHeight="1" x14ac:dyDescent="0.2"/>
    <row r="19507" ht="12.75" customHeight="1" x14ac:dyDescent="0.2"/>
    <row r="19508" ht="12.75" customHeight="1" x14ac:dyDescent="0.2"/>
    <row r="19509" ht="12.75" customHeight="1" x14ac:dyDescent="0.2"/>
    <row r="19510" ht="12.75" customHeight="1" x14ac:dyDescent="0.2"/>
    <row r="19511" ht="12.75" customHeight="1" x14ac:dyDescent="0.2"/>
    <row r="19512" ht="12.75" customHeight="1" x14ac:dyDescent="0.2"/>
    <row r="19513" ht="12.75" customHeight="1" x14ac:dyDescent="0.2"/>
    <row r="19514" ht="12.75" customHeight="1" x14ac:dyDescent="0.2"/>
    <row r="19515" ht="12.75" customHeight="1" x14ac:dyDescent="0.2"/>
    <row r="19516" ht="12.75" customHeight="1" x14ac:dyDescent="0.2"/>
    <row r="19517" ht="12.75" customHeight="1" x14ac:dyDescent="0.2"/>
    <row r="19518" ht="12.75" customHeight="1" x14ac:dyDescent="0.2"/>
    <row r="19519" ht="12.75" customHeight="1" x14ac:dyDescent="0.2"/>
    <row r="19520" ht="12.75" customHeight="1" x14ac:dyDescent="0.2"/>
    <row r="19521" ht="12.75" customHeight="1" x14ac:dyDescent="0.2"/>
    <row r="19522" ht="12.75" customHeight="1" x14ac:dyDescent="0.2"/>
    <row r="19523" ht="12.75" customHeight="1" x14ac:dyDescent="0.2"/>
    <row r="19524" ht="12.75" customHeight="1" x14ac:dyDescent="0.2"/>
    <row r="19525" ht="12.75" customHeight="1" x14ac:dyDescent="0.2"/>
    <row r="19526" ht="12.75" customHeight="1" x14ac:dyDescent="0.2"/>
    <row r="19527" ht="12.75" customHeight="1" x14ac:dyDescent="0.2"/>
    <row r="19528" ht="12.75" customHeight="1" x14ac:dyDescent="0.2"/>
    <row r="19529" ht="12.75" customHeight="1" x14ac:dyDescent="0.2"/>
    <row r="19530" ht="12.75" customHeight="1" x14ac:dyDescent="0.2"/>
    <row r="19531" ht="12.75" customHeight="1" x14ac:dyDescent="0.2"/>
    <row r="19532" ht="12.75" customHeight="1" x14ac:dyDescent="0.2"/>
    <row r="19533" ht="12.75" customHeight="1" x14ac:dyDescent="0.2"/>
    <row r="19534" ht="12.75" customHeight="1" x14ac:dyDescent="0.2"/>
    <row r="19535" ht="12.75" customHeight="1" x14ac:dyDescent="0.2"/>
    <row r="19536" ht="12.75" customHeight="1" x14ac:dyDescent="0.2"/>
    <row r="19537" ht="12.75" customHeight="1" x14ac:dyDescent="0.2"/>
    <row r="19538" ht="12.75" customHeight="1" x14ac:dyDescent="0.2"/>
    <row r="19539" ht="12.75" customHeight="1" x14ac:dyDescent="0.2"/>
    <row r="19540" ht="12.75" customHeight="1" x14ac:dyDescent="0.2"/>
    <row r="19541" ht="12.75" customHeight="1" x14ac:dyDescent="0.2"/>
    <row r="19542" ht="12.75" customHeight="1" x14ac:dyDescent="0.2"/>
    <row r="19543" ht="12.75" customHeight="1" x14ac:dyDescent="0.2"/>
    <row r="19544" ht="12.75" customHeight="1" x14ac:dyDescent="0.2"/>
    <row r="19545" ht="12.75" customHeight="1" x14ac:dyDescent="0.2"/>
    <row r="19546" ht="12.75" customHeight="1" x14ac:dyDescent="0.2"/>
    <row r="19547" ht="12.75" customHeight="1" x14ac:dyDescent="0.2"/>
    <row r="19548" ht="12.75" customHeight="1" x14ac:dyDescent="0.2"/>
    <row r="19549" ht="12.75" customHeight="1" x14ac:dyDescent="0.2"/>
    <row r="19550" ht="12.75" customHeight="1" x14ac:dyDescent="0.2"/>
    <row r="19551" ht="12.75" customHeight="1" x14ac:dyDescent="0.2"/>
    <row r="19552" ht="12.75" customHeight="1" x14ac:dyDescent="0.2"/>
    <row r="19553" ht="12.75" customHeight="1" x14ac:dyDescent="0.2"/>
    <row r="19554" ht="12.75" customHeight="1" x14ac:dyDescent="0.2"/>
    <row r="19555" ht="12.75" customHeight="1" x14ac:dyDescent="0.2"/>
    <row r="19556" ht="12.75" customHeight="1" x14ac:dyDescent="0.2"/>
    <row r="19557" ht="12.75" customHeight="1" x14ac:dyDescent="0.2"/>
    <row r="19558" ht="12.75" customHeight="1" x14ac:dyDescent="0.2"/>
    <row r="19559" ht="12.75" customHeight="1" x14ac:dyDescent="0.2"/>
    <row r="19560" ht="12.75" customHeight="1" x14ac:dyDescent="0.2"/>
    <row r="19561" ht="12.75" customHeight="1" x14ac:dyDescent="0.2"/>
    <row r="19562" ht="12.75" customHeight="1" x14ac:dyDescent="0.2"/>
    <row r="19563" ht="12.75" customHeight="1" x14ac:dyDescent="0.2"/>
    <row r="19564" ht="12.75" customHeight="1" x14ac:dyDescent="0.2"/>
    <row r="19565" ht="12.75" customHeight="1" x14ac:dyDescent="0.2"/>
    <row r="19566" ht="12.75" customHeight="1" x14ac:dyDescent="0.2"/>
    <row r="19567" ht="12.75" customHeight="1" x14ac:dyDescent="0.2"/>
    <row r="19568" ht="12.75" customHeight="1" x14ac:dyDescent="0.2"/>
    <row r="19569" ht="12.75" customHeight="1" x14ac:dyDescent="0.2"/>
    <row r="19570" ht="12.75" customHeight="1" x14ac:dyDescent="0.2"/>
    <row r="19571" ht="12.75" customHeight="1" x14ac:dyDescent="0.2"/>
    <row r="19572" ht="12.75" customHeight="1" x14ac:dyDescent="0.2"/>
    <row r="19573" ht="12.75" customHeight="1" x14ac:dyDescent="0.2"/>
    <row r="19574" ht="12.75" customHeight="1" x14ac:dyDescent="0.2"/>
    <row r="19575" ht="12.75" customHeight="1" x14ac:dyDescent="0.2"/>
    <row r="19576" ht="12.75" customHeight="1" x14ac:dyDescent="0.2"/>
    <row r="19577" ht="12.75" customHeight="1" x14ac:dyDescent="0.2"/>
    <row r="19578" ht="12.75" customHeight="1" x14ac:dyDescent="0.2"/>
    <row r="19579" ht="12.75" customHeight="1" x14ac:dyDescent="0.2"/>
    <row r="19580" ht="12.75" customHeight="1" x14ac:dyDescent="0.2"/>
    <row r="19581" ht="12.75" customHeight="1" x14ac:dyDescent="0.2"/>
    <row r="19582" ht="12.75" customHeight="1" x14ac:dyDescent="0.2"/>
    <row r="19583" ht="12.75" customHeight="1" x14ac:dyDescent="0.2"/>
    <row r="19584" ht="12.75" customHeight="1" x14ac:dyDescent="0.2"/>
    <row r="19585" ht="12.75" customHeight="1" x14ac:dyDescent="0.2"/>
    <row r="19586" ht="12.75" customHeight="1" x14ac:dyDescent="0.2"/>
    <row r="19587" ht="12.75" customHeight="1" x14ac:dyDescent="0.2"/>
    <row r="19588" ht="12.75" customHeight="1" x14ac:dyDescent="0.2"/>
    <row r="19589" ht="12.75" customHeight="1" x14ac:dyDescent="0.2"/>
    <row r="19590" ht="12.75" customHeight="1" x14ac:dyDescent="0.2"/>
    <row r="19591" ht="12.75" customHeight="1" x14ac:dyDescent="0.2"/>
    <row r="19592" ht="12.75" customHeight="1" x14ac:dyDescent="0.2"/>
    <row r="19593" ht="12.75" customHeight="1" x14ac:dyDescent="0.2"/>
    <row r="19594" ht="12.75" customHeight="1" x14ac:dyDescent="0.2"/>
    <row r="19595" ht="12.75" customHeight="1" x14ac:dyDescent="0.2"/>
    <row r="19596" ht="12.75" customHeight="1" x14ac:dyDescent="0.2"/>
    <row r="19597" ht="12.75" customHeight="1" x14ac:dyDescent="0.2"/>
    <row r="19598" ht="12.75" customHeight="1" x14ac:dyDescent="0.2"/>
    <row r="19599" ht="12.75" customHeight="1" x14ac:dyDescent="0.2"/>
    <row r="19600" ht="12.75" customHeight="1" x14ac:dyDescent="0.2"/>
    <row r="19601" ht="12.75" customHeight="1" x14ac:dyDescent="0.2"/>
    <row r="19602" ht="12.75" customHeight="1" x14ac:dyDescent="0.2"/>
    <row r="19603" ht="12.75" customHeight="1" x14ac:dyDescent="0.2"/>
    <row r="19604" ht="12.75" customHeight="1" x14ac:dyDescent="0.2"/>
    <row r="19605" ht="12.75" customHeight="1" x14ac:dyDescent="0.2"/>
    <row r="19606" ht="12.75" customHeight="1" x14ac:dyDescent="0.2"/>
    <row r="19607" ht="12.75" customHeight="1" x14ac:dyDescent="0.2"/>
    <row r="19608" ht="12.75" customHeight="1" x14ac:dyDescent="0.2"/>
    <row r="19609" ht="12.75" customHeight="1" x14ac:dyDescent="0.2"/>
    <row r="19610" ht="12.75" customHeight="1" x14ac:dyDescent="0.2"/>
    <row r="19611" ht="12.75" customHeight="1" x14ac:dyDescent="0.2"/>
    <row r="19612" ht="12.75" customHeight="1" x14ac:dyDescent="0.2"/>
    <row r="19613" ht="12.75" customHeight="1" x14ac:dyDescent="0.2"/>
    <row r="19614" ht="12.75" customHeight="1" x14ac:dyDescent="0.2"/>
    <row r="19615" ht="12.75" customHeight="1" x14ac:dyDescent="0.2"/>
    <row r="19616" ht="12.75" customHeight="1" x14ac:dyDescent="0.2"/>
    <row r="19617" ht="12.75" customHeight="1" x14ac:dyDescent="0.2"/>
    <row r="19618" ht="12.75" customHeight="1" x14ac:dyDescent="0.2"/>
    <row r="19619" ht="12.75" customHeight="1" x14ac:dyDescent="0.2"/>
    <row r="19620" ht="12.75" customHeight="1" x14ac:dyDescent="0.2"/>
    <row r="19621" ht="12.75" customHeight="1" x14ac:dyDescent="0.2"/>
    <row r="19622" ht="12.75" customHeight="1" x14ac:dyDescent="0.2"/>
    <row r="19623" ht="12.75" customHeight="1" x14ac:dyDescent="0.2"/>
    <row r="19624" ht="12.75" customHeight="1" x14ac:dyDescent="0.2"/>
    <row r="19625" ht="12.75" customHeight="1" x14ac:dyDescent="0.2"/>
    <row r="19626" ht="12.75" customHeight="1" x14ac:dyDescent="0.2"/>
    <row r="19627" ht="12.75" customHeight="1" x14ac:dyDescent="0.2"/>
    <row r="19628" ht="12.75" customHeight="1" x14ac:dyDescent="0.2"/>
    <row r="19629" ht="12.75" customHeight="1" x14ac:dyDescent="0.2"/>
    <row r="19630" ht="12.75" customHeight="1" x14ac:dyDescent="0.2"/>
    <row r="19631" ht="12.75" customHeight="1" x14ac:dyDescent="0.2"/>
    <row r="19632" ht="12.75" customHeight="1" x14ac:dyDescent="0.2"/>
    <row r="19633" ht="12.75" customHeight="1" x14ac:dyDescent="0.2"/>
    <row r="19634" ht="12.75" customHeight="1" x14ac:dyDescent="0.2"/>
    <row r="19635" ht="12.75" customHeight="1" x14ac:dyDescent="0.2"/>
    <row r="19636" ht="12.75" customHeight="1" x14ac:dyDescent="0.2"/>
    <row r="19637" ht="12.75" customHeight="1" x14ac:dyDescent="0.2"/>
    <row r="19638" ht="12.75" customHeight="1" x14ac:dyDescent="0.2"/>
    <row r="19639" ht="12.75" customHeight="1" x14ac:dyDescent="0.2"/>
    <row r="19640" ht="12.75" customHeight="1" x14ac:dyDescent="0.2"/>
    <row r="19641" ht="12.75" customHeight="1" x14ac:dyDescent="0.2"/>
    <row r="19642" ht="12.75" customHeight="1" x14ac:dyDescent="0.2"/>
    <row r="19643" ht="12.75" customHeight="1" x14ac:dyDescent="0.2"/>
    <row r="19644" ht="12.75" customHeight="1" x14ac:dyDescent="0.2"/>
    <row r="19645" ht="12.75" customHeight="1" x14ac:dyDescent="0.2"/>
    <row r="19646" ht="12.75" customHeight="1" x14ac:dyDescent="0.2"/>
    <row r="19647" ht="12.75" customHeight="1" x14ac:dyDescent="0.2"/>
    <row r="19648" ht="12.75" customHeight="1" x14ac:dyDescent="0.2"/>
    <row r="19649" ht="12.75" customHeight="1" x14ac:dyDescent="0.2"/>
    <row r="19650" ht="12.75" customHeight="1" x14ac:dyDescent="0.2"/>
    <row r="19651" ht="12.75" customHeight="1" x14ac:dyDescent="0.2"/>
    <row r="19652" ht="12.75" customHeight="1" x14ac:dyDescent="0.2"/>
    <row r="19653" ht="12.75" customHeight="1" x14ac:dyDescent="0.2"/>
    <row r="19654" ht="12.75" customHeight="1" x14ac:dyDescent="0.2"/>
    <row r="19655" ht="12.75" customHeight="1" x14ac:dyDescent="0.2"/>
    <row r="19656" ht="12.75" customHeight="1" x14ac:dyDescent="0.2"/>
    <row r="19657" ht="12.75" customHeight="1" x14ac:dyDescent="0.2"/>
    <row r="19658" ht="12.75" customHeight="1" x14ac:dyDescent="0.2"/>
    <row r="19659" ht="12.75" customHeight="1" x14ac:dyDescent="0.2"/>
    <row r="19660" ht="12.75" customHeight="1" x14ac:dyDescent="0.2"/>
    <row r="19661" ht="12.75" customHeight="1" x14ac:dyDescent="0.2"/>
    <row r="19662" ht="12.75" customHeight="1" x14ac:dyDescent="0.2"/>
    <row r="19663" ht="12.75" customHeight="1" x14ac:dyDescent="0.2"/>
    <row r="19664" ht="12.75" customHeight="1" x14ac:dyDescent="0.2"/>
    <row r="19665" ht="12.75" customHeight="1" x14ac:dyDescent="0.2"/>
    <row r="19666" ht="12.75" customHeight="1" x14ac:dyDescent="0.2"/>
    <row r="19667" ht="12.75" customHeight="1" x14ac:dyDescent="0.2"/>
    <row r="19668" ht="12.75" customHeight="1" x14ac:dyDescent="0.2"/>
    <row r="19669" ht="12.75" customHeight="1" x14ac:dyDescent="0.2"/>
    <row r="19670" ht="12.75" customHeight="1" x14ac:dyDescent="0.2"/>
    <row r="19671" ht="12.75" customHeight="1" x14ac:dyDescent="0.2"/>
    <row r="19672" ht="12.75" customHeight="1" x14ac:dyDescent="0.2"/>
    <row r="19673" ht="12.75" customHeight="1" x14ac:dyDescent="0.2"/>
    <row r="19674" ht="12.75" customHeight="1" x14ac:dyDescent="0.2"/>
    <row r="19675" ht="12.75" customHeight="1" x14ac:dyDescent="0.2"/>
    <row r="19676" ht="12.75" customHeight="1" x14ac:dyDescent="0.2"/>
    <row r="19677" ht="12.75" customHeight="1" x14ac:dyDescent="0.2"/>
    <row r="19678" ht="12.75" customHeight="1" x14ac:dyDescent="0.2"/>
    <row r="19679" ht="12.75" customHeight="1" x14ac:dyDescent="0.2"/>
    <row r="19680" ht="12.75" customHeight="1" x14ac:dyDescent="0.2"/>
    <row r="19681" ht="12.75" customHeight="1" x14ac:dyDescent="0.2"/>
    <row r="19682" ht="12.75" customHeight="1" x14ac:dyDescent="0.2"/>
    <row r="19683" ht="12.75" customHeight="1" x14ac:dyDescent="0.2"/>
    <row r="19684" ht="12.75" customHeight="1" x14ac:dyDescent="0.2"/>
    <row r="19685" ht="12.75" customHeight="1" x14ac:dyDescent="0.2"/>
    <row r="19686" ht="12.75" customHeight="1" x14ac:dyDescent="0.2"/>
    <row r="19687" ht="12.75" customHeight="1" x14ac:dyDescent="0.2"/>
    <row r="19688" ht="12.75" customHeight="1" x14ac:dyDescent="0.2"/>
    <row r="19689" ht="12.75" customHeight="1" x14ac:dyDescent="0.2"/>
    <row r="19690" ht="12.75" customHeight="1" x14ac:dyDescent="0.2"/>
    <row r="19691" ht="12.75" customHeight="1" x14ac:dyDescent="0.2"/>
    <row r="19692" ht="12.75" customHeight="1" x14ac:dyDescent="0.2"/>
    <row r="19693" ht="12.75" customHeight="1" x14ac:dyDescent="0.2"/>
    <row r="19694" ht="12.75" customHeight="1" x14ac:dyDescent="0.2"/>
    <row r="19695" ht="12.75" customHeight="1" x14ac:dyDescent="0.2"/>
    <row r="19696" ht="12.75" customHeight="1" x14ac:dyDescent="0.2"/>
    <row r="19697" ht="12.75" customHeight="1" x14ac:dyDescent="0.2"/>
    <row r="19698" ht="12.75" customHeight="1" x14ac:dyDescent="0.2"/>
    <row r="19699" ht="12.75" customHeight="1" x14ac:dyDescent="0.2"/>
    <row r="19700" ht="12.75" customHeight="1" x14ac:dyDescent="0.2"/>
    <row r="19701" ht="12.75" customHeight="1" x14ac:dyDescent="0.2"/>
    <row r="19702" ht="12.75" customHeight="1" x14ac:dyDescent="0.2"/>
    <row r="19703" ht="12.75" customHeight="1" x14ac:dyDescent="0.2"/>
    <row r="19704" ht="12.75" customHeight="1" x14ac:dyDescent="0.2"/>
    <row r="19705" ht="12.75" customHeight="1" x14ac:dyDescent="0.2"/>
    <row r="19706" ht="12.75" customHeight="1" x14ac:dyDescent="0.2"/>
    <row r="19707" ht="12.75" customHeight="1" x14ac:dyDescent="0.2"/>
    <row r="19708" ht="12.75" customHeight="1" x14ac:dyDescent="0.2"/>
    <row r="19709" ht="12.75" customHeight="1" x14ac:dyDescent="0.2"/>
    <row r="19710" ht="12.75" customHeight="1" x14ac:dyDescent="0.2"/>
    <row r="19711" ht="12.75" customHeight="1" x14ac:dyDescent="0.2"/>
    <row r="19712" ht="12.75" customHeight="1" x14ac:dyDescent="0.2"/>
    <row r="19713" ht="12.75" customHeight="1" x14ac:dyDescent="0.2"/>
    <row r="19714" ht="12.75" customHeight="1" x14ac:dyDescent="0.2"/>
    <row r="19715" ht="12.75" customHeight="1" x14ac:dyDescent="0.2"/>
    <row r="19716" ht="12.75" customHeight="1" x14ac:dyDescent="0.2"/>
    <row r="19717" ht="12.75" customHeight="1" x14ac:dyDescent="0.2"/>
    <row r="19718" ht="12.75" customHeight="1" x14ac:dyDescent="0.2"/>
    <row r="19719" ht="12.75" customHeight="1" x14ac:dyDescent="0.2"/>
    <row r="19720" ht="12.75" customHeight="1" x14ac:dyDescent="0.2"/>
    <row r="19721" ht="12.75" customHeight="1" x14ac:dyDescent="0.2"/>
    <row r="19722" ht="12.75" customHeight="1" x14ac:dyDescent="0.2"/>
    <row r="19723" ht="12.75" customHeight="1" x14ac:dyDescent="0.2"/>
    <row r="19724" ht="12.75" customHeight="1" x14ac:dyDescent="0.2"/>
    <row r="19725" ht="12.75" customHeight="1" x14ac:dyDescent="0.2"/>
    <row r="19726" ht="12.75" customHeight="1" x14ac:dyDescent="0.2"/>
    <row r="19727" ht="12.75" customHeight="1" x14ac:dyDescent="0.2"/>
    <row r="19728" ht="12.75" customHeight="1" x14ac:dyDescent="0.2"/>
    <row r="19729" ht="12.75" customHeight="1" x14ac:dyDescent="0.2"/>
    <row r="19730" ht="12.75" customHeight="1" x14ac:dyDescent="0.2"/>
    <row r="19731" ht="12.75" customHeight="1" x14ac:dyDescent="0.2"/>
    <row r="19732" ht="12.75" customHeight="1" x14ac:dyDescent="0.2"/>
    <row r="19733" ht="12.75" customHeight="1" x14ac:dyDescent="0.2"/>
    <row r="19734" ht="12.75" customHeight="1" x14ac:dyDescent="0.2"/>
    <row r="19735" ht="12.75" customHeight="1" x14ac:dyDescent="0.2"/>
    <row r="19736" ht="12.75" customHeight="1" x14ac:dyDescent="0.2"/>
    <row r="19737" ht="12.75" customHeight="1" x14ac:dyDescent="0.2"/>
    <row r="19738" ht="12.75" customHeight="1" x14ac:dyDescent="0.2"/>
    <row r="19739" ht="12.75" customHeight="1" x14ac:dyDescent="0.2"/>
    <row r="19740" ht="12.75" customHeight="1" x14ac:dyDescent="0.2"/>
    <row r="19741" ht="12.75" customHeight="1" x14ac:dyDescent="0.2"/>
    <row r="19742" ht="12.75" customHeight="1" x14ac:dyDescent="0.2"/>
    <row r="19743" ht="12.75" customHeight="1" x14ac:dyDescent="0.2"/>
    <row r="19744" ht="12.75" customHeight="1" x14ac:dyDescent="0.2"/>
    <row r="19745" ht="12.75" customHeight="1" x14ac:dyDescent="0.2"/>
    <row r="19746" ht="12.75" customHeight="1" x14ac:dyDescent="0.2"/>
    <row r="19747" ht="12.75" customHeight="1" x14ac:dyDescent="0.2"/>
    <row r="19748" ht="12.75" customHeight="1" x14ac:dyDescent="0.2"/>
    <row r="19749" ht="12.75" customHeight="1" x14ac:dyDescent="0.2"/>
    <row r="19750" ht="12.75" customHeight="1" x14ac:dyDescent="0.2"/>
    <row r="19751" ht="12.75" customHeight="1" x14ac:dyDescent="0.2"/>
    <row r="19752" ht="12.75" customHeight="1" x14ac:dyDescent="0.2"/>
    <row r="19753" ht="12.75" customHeight="1" x14ac:dyDescent="0.2"/>
    <row r="19754" ht="12.75" customHeight="1" x14ac:dyDescent="0.2"/>
    <row r="19755" ht="12.75" customHeight="1" x14ac:dyDescent="0.2"/>
    <row r="19756" ht="12.75" customHeight="1" x14ac:dyDescent="0.2"/>
    <row r="19757" ht="12.75" customHeight="1" x14ac:dyDescent="0.2"/>
    <row r="19758" ht="12.75" customHeight="1" x14ac:dyDescent="0.2"/>
    <row r="19759" ht="12.75" customHeight="1" x14ac:dyDescent="0.2"/>
    <row r="19760" ht="12.75" customHeight="1" x14ac:dyDescent="0.2"/>
    <row r="19761" ht="12.75" customHeight="1" x14ac:dyDescent="0.2"/>
    <row r="19762" ht="12.75" customHeight="1" x14ac:dyDescent="0.2"/>
    <row r="19763" ht="12.75" customHeight="1" x14ac:dyDescent="0.2"/>
    <row r="19764" ht="12.75" customHeight="1" x14ac:dyDescent="0.2"/>
    <row r="19765" ht="12.75" customHeight="1" x14ac:dyDescent="0.2"/>
    <row r="19766" ht="12.75" customHeight="1" x14ac:dyDescent="0.2"/>
    <row r="19767" ht="12.75" customHeight="1" x14ac:dyDescent="0.2"/>
    <row r="19768" ht="12.75" customHeight="1" x14ac:dyDescent="0.2"/>
    <row r="19769" ht="12.75" customHeight="1" x14ac:dyDescent="0.2"/>
    <row r="19770" ht="12.75" customHeight="1" x14ac:dyDescent="0.2"/>
    <row r="19771" ht="12.75" customHeight="1" x14ac:dyDescent="0.2"/>
    <row r="19772" ht="12.75" customHeight="1" x14ac:dyDescent="0.2"/>
    <row r="19773" ht="12.75" customHeight="1" x14ac:dyDescent="0.2"/>
    <row r="19774" ht="12.75" customHeight="1" x14ac:dyDescent="0.2"/>
    <row r="19775" ht="12.75" customHeight="1" x14ac:dyDescent="0.2"/>
    <row r="19776" ht="12.75" customHeight="1" x14ac:dyDescent="0.2"/>
    <row r="19777" ht="12.75" customHeight="1" x14ac:dyDescent="0.2"/>
    <row r="19778" ht="12.75" customHeight="1" x14ac:dyDescent="0.2"/>
    <row r="19779" ht="12.75" customHeight="1" x14ac:dyDescent="0.2"/>
    <row r="19780" ht="12.75" customHeight="1" x14ac:dyDescent="0.2"/>
    <row r="19781" ht="12.75" customHeight="1" x14ac:dyDescent="0.2"/>
    <row r="19782" ht="12.75" customHeight="1" x14ac:dyDescent="0.2"/>
    <row r="19783" ht="12.75" customHeight="1" x14ac:dyDescent="0.2"/>
    <row r="19784" ht="12.75" customHeight="1" x14ac:dyDescent="0.2"/>
    <row r="19785" ht="12.75" customHeight="1" x14ac:dyDescent="0.2"/>
    <row r="19786" ht="12.75" customHeight="1" x14ac:dyDescent="0.2"/>
    <row r="19787" ht="12.75" customHeight="1" x14ac:dyDescent="0.2"/>
    <row r="19788" ht="12.75" customHeight="1" x14ac:dyDescent="0.2"/>
    <row r="19789" ht="12.75" customHeight="1" x14ac:dyDescent="0.2"/>
    <row r="19790" ht="12.75" customHeight="1" x14ac:dyDescent="0.2"/>
    <row r="19791" ht="12.75" customHeight="1" x14ac:dyDescent="0.2"/>
    <row r="19792" ht="12.75" customHeight="1" x14ac:dyDescent="0.2"/>
    <row r="19793" ht="12.75" customHeight="1" x14ac:dyDescent="0.2"/>
    <row r="19794" ht="12.75" customHeight="1" x14ac:dyDescent="0.2"/>
    <row r="19795" ht="12.75" customHeight="1" x14ac:dyDescent="0.2"/>
    <row r="19796" ht="12.75" customHeight="1" x14ac:dyDescent="0.2"/>
    <row r="19797" ht="12.75" customHeight="1" x14ac:dyDescent="0.2"/>
    <row r="19798" ht="12.75" customHeight="1" x14ac:dyDescent="0.2"/>
    <row r="19799" ht="12.75" customHeight="1" x14ac:dyDescent="0.2"/>
    <row r="19800" ht="12.75" customHeight="1" x14ac:dyDescent="0.2"/>
    <row r="19801" ht="12.75" customHeight="1" x14ac:dyDescent="0.2"/>
    <row r="19802" ht="12.75" customHeight="1" x14ac:dyDescent="0.2"/>
    <row r="19803" ht="12.75" customHeight="1" x14ac:dyDescent="0.2"/>
    <row r="19804" ht="12.75" customHeight="1" x14ac:dyDescent="0.2"/>
    <row r="19805" ht="12.75" customHeight="1" x14ac:dyDescent="0.2"/>
    <row r="19806" ht="12.75" customHeight="1" x14ac:dyDescent="0.2"/>
    <row r="19807" ht="12.75" customHeight="1" x14ac:dyDescent="0.2"/>
    <row r="19808" ht="12.75" customHeight="1" x14ac:dyDescent="0.2"/>
    <row r="19809" ht="12.75" customHeight="1" x14ac:dyDescent="0.2"/>
    <row r="19810" ht="12.75" customHeight="1" x14ac:dyDescent="0.2"/>
    <row r="19811" ht="12.75" customHeight="1" x14ac:dyDescent="0.2"/>
    <row r="19812" ht="12.75" customHeight="1" x14ac:dyDescent="0.2"/>
    <row r="19813" ht="12.75" customHeight="1" x14ac:dyDescent="0.2"/>
    <row r="19814" ht="12.75" customHeight="1" x14ac:dyDescent="0.2"/>
    <row r="19815" ht="12.75" customHeight="1" x14ac:dyDescent="0.2"/>
    <row r="19816" ht="12.75" customHeight="1" x14ac:dyDescent="0.2"/>
    <row r="19817" ht="12.75" customHeight="1" x14ac:dyDescent="0.2"/>
    <row r="19818" ht="12.75" customHeight="1" x14ac:dyDescent="0.2"/>
    <row r="19819" ht="12.75" customHeight="1" x14ac:dyDescent="0.2"/>
    <row r="19820" ht="12.75" customHeight="1" x14ac:dyDescent="0.2"/>
    <row r="19821" ht="12.75" customHeight="1" x14ac:dyDescent="0.2"/>
    <row r="19822" ht="12.75" customHeight="1" x14ac:dyDescent="0.2"/>
    <row r="19823" ht="12.75" customHeight="1" x14ac:dyDescent="0.2"/>
    <row r="19824" ht="12.75" customHeight="1" x14ac:dyDescent="0.2"/>
    <row r="19825" ht="12.75" customHeight="1" x14ac:dyDescent="0.2"/>
    <row r="19826" ht="12.75" customHeight="1" x14ac:dyDescent="0.2"/>
    <row r="19827" ht="12.75" customHeight="1" x14ac:dyDescent="0.2"/>
    <row r="19828" ht="12.75" customHeight="1" x14ac:dyDescent="0.2"/>
    <row r="19829" ht="12.75" customHeight="1" x14ac:dyDescent="0.2"/>
    <row r="19830" ht="12.75" customHeight="1" x14ac:dyDescent="0.2"/>
    <row r="19831" ht="12.75" customHeight="1" x14ac:dyDescent="0.2"/>
    <row r="19832" ht="12.75" customHeight="1" x14ac:dyDescent="0.2"/>
    <row r="19833" ht="12.75" customHeight="1" x14ac:dyDescent="0.2"/>
    <row r="19834" ht="12.75" customHeight="1" x14ac:dyDescent="0.2"/>
    <row r="19835" ht="12.75" customHeight="1" x14ac:dyDescent="0.2"/>
    <row r="19836" ht="12.75" customHeight="1" x14ac:dyDescent="0.2"/>
    <row r="19837" ht="12.75" customHeight="1" x14ac:dyDescent="0.2"/>
    <row r="19838" ht="12.75" customHeight="1" x14ac:dyDescent="0.2"/>
    <row r="19839" ht="12.75" customHeight="1" x14ac:dyDescent="0.2"/>
    <row r="19840" ht="12.75" customHeight="1" x14ac:dyDescent="0.2"/>
    <row r="19841" ht="12.75" customHeight="1" x14ac:dyDescent="0.2"/>
    <row r="19842" ht="12.75" customHeight="1" x14ac:dyDescent="0.2"/>
    <row r="19843" ht="12.75" customHeight="1" x14ac:dyDescent="0.2"/>
    <row r="19844" ht="12.75" customHeight="1" x14ac:dyDescent="0.2"/>
    <row r="19845" ht="12.75" customHeight="1" x14ac:dyDescent="0.2"/>
    <row r="19846" ht="12.75" customHeight="1" x14ac:dyDescent="0.2"/>
    <row r="19847" ht="12.75" customHeight="1" x14ac:dyDescent="0.2"/>
    <row r="19848" ht="12.75" customHeight="1" x14ac:dyDescent="0.2"/>
    <row r="19849" ht="12.75" customHeight="1" x14ac:dyDescent="0.2"/>
    <row r="19850" ht="12.75" customHeight="1" x14ac:dyDescent="0.2"/>
    <row r="19851" ht="12.75" customHeight="1" x14ac:dyDescent="0.2"/>
    <row r="19852" ht="12.75" customHeight="1" x14ac:dyDescent="0.2"/>
    <row r="19853" ht="12.75" customHeight="1" x14ac:dyDescent="0.2"/>
    <row r="19854" ht="12.75" customHeight="1" x14ac:dyDescent="0.2"/>
    <row r="19855" ht="12.75" customHeight="1" x14ac:dyDescent="0.2"/>
    <row r="19856" ht="12.75" customHeight="1" x14ac:dyDescent="0.2"/>
    <row r="19857" ht="12.75" customHeight="1" x14ac:dyDescent="0.2"/>
    <row r="19858" ht="12.75" customHeight="1" x14ac:dyDescent="0.2"/>
    <row r="19859" ht="12.75" customHeight="1" x14ac:dyDescent="0.2"/>
    <row r="19860" ht="12.75" customHeight="1" x14ac:dyDescent="0.2"/>
    <row r="19861" ht="12.75" customHeight="1" x14ac:dyDescent="0.2"/>
    <row r="19862" ht="12.75" customHeight="1" x14ac:dyDescent="0.2"/>
    <row r="19863" ht="12.75" customHeight="1" x14ac:dyDescent="0.2"/>
    <row r="19864" ht="12.75" customHeight="1" x14ac:dyDescent="0.2"/>
    <row r="19865" ht="12.75" customHeight="1" x14ac:dyDescent="0.2"/>
    <row r="19866" ht="12.75" customHeight="1" x14ac:dyDescent="0.2"/>
    <row r="19867" ht="12.75" customHeight="1" x14ac:dyDescent="0.2"/>
    <row r="19868" ht="12.75" customHeight="1" x14ac:dyDescent="0.2"/>
    <row r="19869" ht="12.75" customHeight="1" x14ac:dyDescent="0.2"/>
    <row r="19870" ht="12.75" customHeight="1" x14ac:dyDescent="0.2"/>
    <row r="19871" ht="12.75" customHeight="1" x14ac:dyDescent="0.2"/>
    <row r="19872" ht="12.75" customHeight="1" x14ac:dyDescent="0.2"/>
    <row r="19873" ht="12.75" customHeight="1" x14ac:dyDescent="0.2"/>
    <row r="19874" ht="12.75" customHeight="1" x14ac:dyDescent="0.2"/>
    <row r="19875" ht="12.75" customHeight="1" x14ac:dyDescent="0.2"/>
    <row r="19876" ht="12.75" customHeight="1" x14ac:dyDescent="0.2"/>
    <row r="19877" ht="12.75" customHeight="1" x14ac:dyDescent="0.2"/>
    <row r="19878" ht="12.75" customHeight="1" x14ac:dyDescent="0.2"/>
    <row r="19879" ht="12.75" customHeight="1" x14ac:dyDescent="0.2"/>
    <row r="19880" ht="12.75" customHeight="1" x14ac:dyDescent="0.2"/>
    <row r="19881" ht="12.75" customHeight="1" x14ac:dyDescent="0.2"/>
    <row r="19882" ht="12.75" customHeight="1" x14ac:dyDescent="0.2"/>
    <row r="19883" ht="12.75" customHeight="1" x14ac:dyDescent="0.2"/>
    <row r="19884" ht="12.75" customHeight="1" x14ac:dyDescent="0.2"/>
    <row r="19885" ht="12.75" customHeight="1" x14ac:dyDescent="0.2"/>
    <row r="19886" ht="12.75" customHeight="1" x14ac:dyDescent="0.2"/>
    <row r="19887" ht="12.75" customHeight="1" x14ac:dyDescent="0.2"/>
    <row r="19888" ht="12.75" customHeight="1" x14ac:dyDescent="0.2"/>
    <row r="19889" ht="12.75" customHeight="1" x14ac:dyDescent="0.2"/>
    <row r="19890" ht="12.75" customHeight="1" x14ac:dyDescent="0.2"/>
    <row r="19891" ht="12.75" customHeight="1" x14ac:dyDescent="0.2"/>
    <row r="19892" ht="12.75" customHeight="1" x14ac:dyDescent="0.2"/>
    <row r="19893" ht="12.75" customHeight="1" x14ac:dyDescent="0.2"/>
    <row r="19894" ht="12.75" customHeight="1" x14ac:dyDescent="0.2"/>
    <row r="19895" ht="12.75" customHeight="1" x14ac:dyDescent="0.2"/>
    <row r="19896" ht="12.75" customHeight="1" x14ac:dyDescent="0.2"/>
    <row r="19897" ht="12.75" customHeight="1" x14ac:dyDescent="0.2"/>
    <row r="19898" ht="12.75" customHeight="1" x14ac:dyDescent="0.2"/>
    <row r="19899" ht="12.75" customHeight="1" x14ac:dyDescent="0.2"/>
    <row r="19900" ht="12.75" customHeight="1" x14ac:dyDescent="0.2"/>
    <row r="19901" ht="12.75" customHeight="1" x14ac:dyDescent="0.2"/>
    <row r="19902" ht="12.75" customHeight="1" x14ac:dyDescent="0.2"/>
    <row r="19903" ht="12.75" customHeight="1" x14ac:dyDescent="0.2"/>
    <row r="19904" ht="12.75" customHeight="1" x14ac:dyDescent="0.2"/>
    <row r="19905" ht="12.75" customHeight="1" x14ac:dyDescent="0.2"/>
    <row r="19906" ht="12.75" customHeight="1" x14ac:dyDescent="0.2"/>
    <row r="19907" ht="12.75" customHeight="1" x14ac:dyDescent="0.2"/>
    <row r="19908" ht="12.75" customHeight="1" x14ac:dyDescent="0.2"/>
    <row r="19909" ht="12.75" customHeight="1" x14ac:dyDescent="0.2"/>
    <row r="19910" ht="12.75" customHeight="1" x14ac:dyDescent="0.2"/>
    <row r="19911" ht="12.75" customHeight="1" x14ac:dyDescent="0.2"/>
    <row r="19912" ht="12.75" customHeight="1" x14ac:dyDescent="0.2"/>
    <row r="19913" ht="12.75" customHeight="1" x14ac:dyDescent="0.2"/>
    <row r="19914" ht="12.75" customHeight="1" x14ac:dyDescent="0.2"/>
    <row r="19915" ht="12.75" customHeight="1" x14ac:dyDescent="0.2"/>
    <row r="19916" ht="12.75" customHeight="1" x14ac:dyDescent="0.2"/>
    <row r="19917" ht="12.75" customHeight="1" x14ac:dyDescent="0.2"/>
    <row r="19918" ht="12.75" customHeight="1" x14ac:dyDescent="0.2"/>
    <row r="19919" ht="12.75" customHeight="1" x14ac:dyDescent="0.2"/>
    <row r="19920" ht="12.75" customHeight="1" x14ac:dyDescent="0.2"/>
    <row r="19921" ht="12.75" customHeight="1" x14ac:dyDescent="0.2"/>
    <row r="19922" ht="12.75" customHeight="1" x14ac:dyDescent="0.2"/>
    <row r="19923" ht="12.75" customHeight="1" x14ac:dyDescent="0.2"/>
    <row r="19924" ht="12.75" customHeight="1" x14ac:dyDescent="0.2"/>
    <row r="19925" ht="12.75" customHeight="1" x14ac:dyDescent="0.2"/>
    <row r="19926" ht="12.75" customHeight="1" x14ac:dyDescent="0.2"/>
    <row r="19927" ht="12.75" customHeight="1" x14ac:dyDescent="0.2"/>
    <row r="19928" ht="12.75" customHeight="1" x14ac:dyDescent="0.2"/>
    <row r="19929" ht="12.75" customHeight="1" x14ac:dyDescent="0.2"/>
    <row r="19930" ht="12.75" customHeight="1" x14ac:dyDescent="0.2"/>
    <row r="19931" ht="12.75" customHeight="1" x14ac:dyDescent="0.2"/>
    <row r="19932" ht="12.75" customHeight="1" x14ac:dyDescent="0.2"/>
    <row r="19933" ht="12.75" customHeight="1" x14ac:dyDescent="0.2"/>
    <row r="19934" ht="12.75" customHeight="1" x14ac:dyDescent="0.2"/>
    <row r="19935" ht="12.75" customHeight="1" x14ac:dyDescent="0.2"/>
    <row r="19936" ht="12.75" customHeight="1" x14ac:dyDescent="0.2"/>
    <row r="19937" ht="12.75" customHeight="1" x14ac:dyDescent="0.2"/>
    <row r="19938" ht="12.75" customHeight="1" x14ac:dyDescent="0.2"/>
    <row r="19939" ht="12.75" customHeight="1" x14ac:dyDescent="0.2"/>
    <row r="19940" ht="12.75" customHeight="1" x14ac:dyDescent="0.2"/>
    <row r="19941" ht="12.75" customHeight="1" x14ac:dyDescent="0.2"/>
    <row r="19942" ht="12.75" customHeight="1" x14ac:dyDescent="0.2"/>
    <row r="19943" ht="12.75" customHeight="1" x14ac:dyDescent="0.2"/>
    <row r="19944" ht="12.75" customHeight="1" x14ac:dyDescent="0.2"/>
    <row r="19945" ht="12.75" customHeight="1" x14ac:dyDescent="0.2"/>
    <row r="19946" ht="12.75" customHeight="1" x14ac:dyDescent="0.2"/>
    <row r="19947" ht="12.75" customHeight="1" x14ac:dyDescent="0.2"/>
    <row r="19948" ht="12.75" customHeight="1" x14ac:dyDescent="0.2"/>
    <row r="19949" ht="12.75" customHeight="1" x14ac:dyDescent="0.2"/>
    <row r="19950" ht="12.75" customHeight="1" x14ac:dyDescent="0.2"/>
    <row r="19951" ht="12.75" customHeight="1" x14ac:dyDescent="0.2"/>
    <row r="19952" ht="12.75" customHeight="1" x14ac:dyDescent="0.2"/>
    <row r="19953" ht="12.75" customHeight="1" x14ac:dyDescent="0.2"/>
    <row r="19954" ht="12.75" customHeight="1" x14ac:dyDescent="0.2"/>
    <row r="19955" ht="12.75" customHeight="1" x14ac:dyDescent="0.2"/>
    <row r="19956" ht="12.75" customHeight="1" x14ac:dyDescent="0.2"/>
    <row r="19957" ht="12.75" customHeight="1" x14ac:dyDescent="0.2"/>
    <row r="19958" ht="12.75" customHeight="1" x14ac:dyDescent="0.2"/>
    <row r="19959" ht="12.75" customHeight="1" x14ac:dyDescent="0.2"/>
    <row r="19960" ht="12.75" customHeight="1" x14ac:dyDescent="0.2"/>
    <row r="19961" ht="12.75" customHeight="1" x14ac:dyDescent="0.2"/>
    <row r="19962" ht="12.75" customHeight="1" x14ac:dyDescent="0.2"/>
    <row r="19963" ht="12.75" customHeight="1" x14ac:dyDescent="0.2"/>
    <row r="19964" ht="12.75" customHeight="1" x14ac:dyDescent="0.2"/>
    <row r="19965" ht="12.75" customHeight="1" x14ac:dyDescent="0.2"/>
    <row r="19966" ht="12.75" customHeight="1" x14ac:dyDescent="0.2"/>
    <row r="19967" ht="12.75" customHeight="1" x14ac:dyDescent="0.2"/>
    <row r="19968" ht="12.75" customHeight="1" x14ac:dyDescent="0.2"/>
    <row r="19969" ht="12.75" customHeight="1" x14ac:dyDescent="0.2"/>
    <row r="19970" ht="12.75" customHeight="1" x14ac:dyDescent="0.2"/>
    <row r="19971" ht="12.75" customHeight="1" x14ac:dyDescent="0.2"/>
    <row r="19972" ht="12.75" customHeight="1" x14ac:dyDescent="0.2"/>
    <row r="19973" ht="12.75" customHeight="1" x14ac:dyDescent="0.2"/>
    <row r="19974" ht="12.75" customHeight="1" x14ac:dyDescent="0.2"/>
    <row r="19975" ht="12.75" customHeight="1" x14ac:dyDescent="0.2"/>
    <row r="19976" ht="12.75" customHeight="1" x14ac:dyDescent="0.2"/>
    <row r="19977" ht="12.75" customHeight="1" x14ac:dyDescent="0.2"/>
    <row r="19978" ht="12.75" customHeight="1" x14ac:dyDescent="0.2"/>
    <row r="19979" ht="12.75" customHeight="1" x14ac:dyDescent="0.2"/>
    <row r="19980" ht="12.75" customHeight="1" x14ac:dyDescent="0.2"/>
    <row r="19981" ht="12.75" customHeight="1" x14ac:dyDescent="0.2"/>
    <row r="19982" ht="12.75" customHeight="1" x14ac:dyDescent="0.2"/>
    <row r="19983" ht="12.75" customHeight="1" x14ac:dyDescent="0.2"/>
    <row r="19984" ht="12.75" customHeight="1" x14ac:dyDescent="0.2"/>
    <row r="19985" ht="12.75" customHeight="1" x14ac:dyDescent="0.2"/>
    <row r="19986" ht="12.75" customHeight="1" x14ac:dyDescent="0.2"/>
    <row r="19987" ht="12.75" customHeight="1" x14ac:dyDescent="0.2"/>
    <row r="19988" ht="12.75" customHeight="1" x14ac:dyDescent="0.2"/>
    <row r="19989" ht="12.75" customHeight="1" x14ac:dyDescent="0.2"/>
    <row r="19990" ht="12.75" customHeight="1" x14ac:dyDescent="0.2"/>
    <row r="19991" ht="12.75" customHeight="1" x14ac:dyDescent="0.2"/>
    <row r="19992" ht="12.75" customHeight="1" x14ac:dyDescent="0.2"/>
    <row r="19993" ht="12.75" customHeight="1" x14ac:dyDescent="0.2"/>
    <row r="19994" ht="12.75" customHeight="1" x14ac:dyDescent="0.2"/>
    <row r="19995" ht="12.75" customHeight="1" x14ac:dyDescent="0.2"/>
    <row r="19996" ht="12.75" customHeight="1" x14ac:dyDescent="0.2"/>
    <row r="19997" ht="12.75" customHeight="1" x14ac:dyDescent="0.2"/>
    <row r="19998" ht="12.75" customHeight="1" x14ac:dyDescent="0.2"/>
    <row r="19999" ht="12.75" customHeight="1" x14ac:dyDescent="0.2"/>
    <row r="20000" ht="12.75" customHeight="1" x14ac:dyDescent="0.2"/>
    <row r="20001" ht="12.75" customHeight="1" x14ac:dyDescent="0.2"/>
    <row r="20002" ht="12.75" customHeight="1" x14ac:dyDescent="0.2"/>
    <row r="20003" ht="12.75" customHeight="1" x14ac:dyDescent="0.2"/>
    <row r="20004" ht="12.75" customHeight="1" x14ac:dyDescent="0.2"/>
    <row r="20005" ht="12.75" customHeight="1" x14ac:dyDescent="0.2"/>
    <row r="20006" ht="12.75" customHeight="1" x14ac:dyDescent="0.2"/>
    <row r="20007" ht="12.75" customHeight="1" x14ac:dyDescent="0.2"/>
    <row r="20008" ht="12.75" customHeight="1" x14ac:dyDescent="0.2"/>
    <row r="20009" ht="12.75" customHeight="1" x14ac:dyDescent="0.2"/>
    <row r="20010" ht="12.75" customHeight="1" x14ac:dyDescent="0.2"/>
    <row r="20011" ht="12.75" customHeight="1" x14ac:dyDescent="0.2"/>
    <row r="20012" ht="12.75" customHeight="1" x14ac:dyDescent="0.2"/>
    <row r="20013" ht="12.75" customHeight="1" x14ac:dyDescent="0.2"/>
    <row r="20014" ht="12.75" customHeight="1" x14ac:dyDescent="0.2"/>
    <row r="20015" ht="12.75" customHeight="1" x14ac:dyDescent="0.2"/>
    <row r="20016" ht="12.75" customHeight="1" x14ac:dyDescent="0.2"/>
    <row r="20017" ht="12.75" customHeight="1" x14ac:dyDescent="0.2"/>
    <row r="20018" ht="12.75" customHeight="1" x14ac:dyDescent="0.2"/>
    <row r="20019" ht="12.75" customHeight="1" x14ac:dyDescent="0.2"/>
    <row r="20020" ht="12.75" customHeight="1" x14ac:dyDescent="0.2"/>
    <row r="20021" ht="12.75" customHeight="1" x14ac:dyDescent="0.2"/>
    <row r="20022" ht="12.75" customHeight="1" x14ac:dyDescent="0.2"/>
    <row r="20023" ht="12.75" customHeight="1" x14ac:dyDescent="0.2"/>
    <row r="20024" ht="12.75" customHeight="1" x14ac:dyDescent="0.2"/>
    <row r="20025" ht="12.75" customHeight="1" x14ac:dyDescent="0.2"/>
    <row r="20026" ht="12.75" customHeight="1" x14ac:dyDescent="0.2"/>
    <row r="20027" ht="12.75" customHeight="1" x14ac:dyDescent="0.2"/>
    <row r="20028" ht="12.75" customHeight="1" x14ac:dyDescent="0.2"/>
    <row r="20029" ht="12.75" customHeight="1" x14ac:dyDescent="0.2"/>
    <row r="20030" ht="12.75" customHeight="1" x14ac:dyDescent="0.2"/>
    <row r="20031" ht="12.75" customHeight="1" x14ac:dyDescent="0.2"/>
    <row r="20032" ht="12.75" customHeight="1" x14ac:dyDescent="0.2"/>
    <row r="20033" ht="12.75" customHeight="1" x14ac:dyDescent="0.2"/>
    <row r="20034" ht="12.75" customHeight="1" x14ac:dyDescent="0.2"/>
    <row r="20035" ht="12.75" customHeight="1" x14ac:dyDescent="0.2"/>
    <row r="20036" ht="12.75" customHeight="1" x14ac:dyDescent="0.2"/>
    <row r="20037" ht="12.75" customHeight="1" x14ac:dyDescent="0.2"/>
    <row r="20038" ht="12.75" customHeight="1" x14ac:dyDescent="0.2"/>
    <row r="20039" ht="12.75" customHeight="1" x14ac:dyDescent="0.2"/>
    <row r="20040" ht="12.75" customHeight="1" x14ac:dyDescent="0.2"/>
    <row r="20041" ht="12.75" customHeight="1" x14ac:dyDescent="0.2"/>
    <row r="20042" ht="12.75" customHeight="1" x14ac:dyDescent="0.2"/>
    <row r="20043" ht="12.75" customHeight="1" x14ac:dyDescent="0.2"/>
    <row r="20044" ht="12.75" customHeight="1" x14ac:dyDescent="0.2"/>
    <row r="20045" ht="12.75" customHeight="1" x14ac:dyDescent="0.2"/>
    <row r="20046" ht="12.75" customHeight="1" x14ac:dyDescent="0.2"/>
    <row r="20047" ht="12.75" customHeight="1" x14ac:dyDescent="0.2"/>
    <row r="20048" ht="12.75" customHeight="1" x14ac:dyDescent="0.2"/>
    <row r="20049" ht="12.75" customHeight="1" x14ac:dyDescent="0.2"/>
    <row r="20050" ht="12.75" customHeight="1" x14ac:dyDescent="0.2"/>
    <row r="20051" ht="12.75" customHeight="1" x14ac:dyDescent="0.2"/>
    <row r="20052" ht="12.75" customHeight="1" x14ac:dyDescent="0.2"/>
    <row r="20053" ht="12.75" customHeight="1" x14ac:dyDescent="0.2"/>
    <row r="20054" ht="12.75" customHeight="1" x14ac:dyDescent="0.2"/>
    <row r="20055" ht="12.75" customHeight="1" x14ac:dyDescent="0.2"/>
    <row r="20056" ht="12.75" customHeight="1" x14ac:dyDescent="0.2"/>
    <row r="20057" ht="12.75" customHeight="1" x14ac:dyDescent="0.2"/>
    <row r="20058" ht="12.75" customHeight="1" x14ac:dyDescent="0.2"/>
    <row r="20059" ht="12.75" customHeight="1" x14ac:dyDescent="0.2"/>
    <row r="20060" ht="12.75" customHeight="1" x14ac:dyDescent="0.2"/>
    <row r="20061" ht="12.75" customHeight="1" x14ac:dyDescent="0.2"/>
    <row r="20062" ht="12.75" customHeight="1" x14ac:dyDescent="0.2"/>
    <row r="20063" ht="12.75" customHeight="1" x14ac:dyDescent="0.2"/>
    <row r="20064" ht="12.75" customHeight="1" x14ac:dyDescent="0.2"/>
    <row r="20065" ht="12.75" customHeight="1" x14ac:dyDescent="0.2"/>
    <row r="20066" ht="12.75" customHeight="1" x14ac:dyDescent="0.2"/>
    <row r="20067" ht="12.75" customHeight="1" x14ac:dyDescent="0.2"/>
    <row r="20068" ht="12.75" customHeight="1" x14ac:dyDescent="0.2"/>
    <row r="20069" ht="12.75" customHeight="1" x14ac:dyDescent="0.2"/>
    <row r="20070" ht="12.75" customHeight="1" x14ac:dyDescent="0.2"/>
    <row r="20071" ht="12.75" customHeight="1" x14ac:dyDescent="0.2"/>
    <row r="20072" ht="12.75" customHeight="1" x14ac:dyDescent="0.2"/>
    <row r="20073" ht="12.75" customHeight="1" x14ac:dyDescent="0.2"/>
    <row r="20074" ht="12.75" customHeight="1" x14ac:dyDescent="0.2"/>
    <row r="20075" ht="12.75" customHeight="1" x14ac:dyDescent="0.2"/>
    <row r="20076" ht="12.75" customHeight="1" x14ac:dyDescent="0.2"/>
    <row r="20077" ht="12.75" customHeight="1" x14ac:dyDescent="0.2"/>
    <row r="20078" ht="12.75" customHeight="1" x14ac:dyDescent="0.2"/>
    <row r="20079" ht="12.75" customHeight="1" x14ac:dyDescent="0.2"/>
    <row r="20080" ht="12.75" customHeight="1" x14ac:dyDescent="0.2"/>
    <row r="20081" ht="12.75" customHeight="1" x14ac:dyDescent="0.2"/>
    <row r="20082" ht="12.75" customHeight="1" x14ac:dyDescent="0.2"/>
    <row r="20083" ht="12.75" customHeight="1" x14ac:dyDescent="0.2"/>
    <row r="20084" ht="12.75" customHeight="1" x14ac:dyDescent="0.2"/>
    <row r="20085" ht="12.75" customHeight="1" x14ac:dyDescent="0.2"/>
    <row r="20086" ht="12.75" customHeight="1" x14ac:dyDescent="0.2"/>
    <row r="20087" ht="12.75" customHeight="1" x14ac:dyDescent="0.2"/>
    <row r="20088" ht="12.75" customHeight="1" x14ac:dyDescent="0.2"/>
    <row r="20089" ht="12.75" customHeight="1" x14ac:dyDescent="0.2"/>
    <row r="20090" ht="12.75" customHeight="1" x14ac:dyDescent="0.2"/>
    <row r="20091" ht="12.75" customHeight="1" x14ac:dyDescent="0.2"/>
    <row r="20092" ht="12.75" customHeight="1" x14ac:dyDescent="0.2"/>
    <row r="20093" ht="12.75" customHeight="1" x14ac:dyDescent="0.2"/>
    <row r="20094" ht="12.75" customHeight="1" x14ac:dyDescent="0.2"/>
    <row r="20095" ht="12.75" customHeight="1" x14ac:dyDescent="0.2"/>
    <row r="20096" ht="12.75" customHeight="1" x14ac:dyDescent="0.2"/>
    <row r="20097" ht="12.75" customHeight="1" x14ac:dyDescent="0.2"/>
    <row r="20098" ht="12.75" customHeight="1" x14ac:dyDescent="0.2"/>
    <row r="20099" ht="12.75" customHeight="1" x14ac:dyDescent="0.2"/>
    <row r="20100" ht="12.75" customHeight="1" x14ac:dyDescent="0.2"/>
    <row r="20101" ht="12.75" customHeight="1" x14ac:dyDescent="0.2"/>
    <row r="20102" ht="12.75" customHeight="1" x14ac:dyDescent="0.2"/>
    <row r="20103" ht="12.75" customHeight="1" x14ac:dyDescent="0.2"/>
    <row r="20104" ht="12.75" customHeight="1" x14ac:dyDescent="0.2"/>
    <row r="20105" ht="12.75" customHeight="1" x14ac:dyDescent="0.2"/>
    <row r="20106" ht="12.75" customHeight="1" x14ac:dyDescent="0.2"/>
    <row r="20107" ht="12.75" customHeight="1" x14ac:dyDescent="0.2"/>
    <row r="20108" ht="12.75" customHeight="1" x14ac:dyDescent="0.2"/>
    <row r="20109" ht="12.75" customHeight="1" x14ac:dyDescent="0.2"/>
    <row r="20110" ht="12.75" customHeight="1" x14ac:dyDescent="0.2"/>
    <row r="20111" ht="12.75" customHeight="1" x14ac:dyDescent="0.2"/>
    <row r="20112" ht="12.75" customHeight="1" x14ac:dyDescent="0.2"/>
    <row r="20113" ht="12.75" customHeight="1" x14ac:dyDescent="0.2"/>
    <row r="20114" ht="12.75" customHeight="1" x14ac:dyDescent="0.2"/>
    <row r="20115" ht="12.75" customHeight="1" x14ac:dyDescent="0.2"/>
    <row r="20116" ht="12.75" customHeight="1" x14ac:dyDescent="0.2"/>
    <row r="20117" ht="12.75" customHeight="1" x14ac:dyDescent="0.2"/>
    <row r="20118" ht="12.75" customHeight="1" x14ac:dyDescent="0.2"/>
    <row r="20119" ht="12.75" customHeight="1" x14ac:dyDescent="0.2"/>
    <row r="20120" ht="12.75" customHeight="1" x14ac:dyDescent="0.2"/>
    <row r="20121" ht="12.75" customHeight="1" x14ac:dyDescent="0.2"/>
    <row r="20122" ht="12.75" customHeight="1" x14ac:dyDescent="0.2"/>
    <row r="20123" ht="12.75" customHeight="1" x14ac:dyDescent="0.2"/>
    <row r="20124" ht="12.75" customHeight="1" x14ac:dyDescent="0.2"/>
    <row r="20125" ht="12.75" customHeight="1" x14ac:dyDescent="0.2"/>
    <row r="20126" ht="12.75" customHeight="1" x14ac:dyDescent="0.2"/>
    <row r="20127" ht="12.75" customHeight="1" x14ac:dyDescent="0.2"/>
    <row r="20128" ht="12.75" customHeight="1" x14ac:dyDescent="0.2"/>
    <row r="20129" ht="12.75" customHeight="1" x14ac:dyDescent="0.2"/>
    <row r="20130" ht="12.75" customHeight="1" x14ac:dyDescent="0.2"/>
    <row r="20131" ht="12.75" customHeight="1" x14ac:dyDescent="0.2"/>
    <row r="20132" ht="12.75" customHeight="1" x14ac:dyDescent="0.2"/>
    <row r="20133" ht="12.75" customHeight="1" x14ac:dyDescent="0.2"/>
    <row r="20134" ht="12.75" customHeight="1" x14ac:dyDescent="0.2"/>
    <row r="20135" ht="12.75" customHeight="1" x14ac:dyDescent="0.2"/>
    <row r="20136" ht="12.75" customHeight="1" x14ac:dyDescent="0.2"/>
    <row r="20137" ht="12.75" customHeight="1" x14ac:dyDescent="0.2"/>
    <row r="20138" ht="12.75" customHeight="1" x14ac:dyDescent="0.2"/>
    <row r="20139" ht="12.75" customHeight="1" x14ac:dyDescent="0.2"/>
    <row r="20140" ht="12.75" customHeight="1" x14ac:dyDescent="0.2"/>
    <row r="20141" ht="12.75" customHeight="1" x14ac:dyDescent="0.2"/>
    <row r="20142" ht="12.75" customHeight="1" x14ac:dyDescent="0.2"/>
    <row r="20143" ht="12.75" customHeight="1" x14ac:dyDescent="0.2"/>
    <row r="20144" ht="12.75" customHeight="1" x14ac:dyDescent="0.2"/>
    <row r="20145" ht="12.75" customHeight="1" x14ac:dyDescent="0.2"/>
    <row r="20146" ht="12.75" customHeight="1" x14ac:dyDescent="0.2"/>
    <row r="20147" ht="12.75" customHeight="1" x14ac:dyDescent="0.2"/>
    <row r="20148" ht="12.75" customHeight="1" x14ac:dyDescent="0.2"/>
    <row r="20149" ht="12.75" customHeight="1" x14ac:dyDescent="0.2"/>
    <row r="20150" ht="12.75" customHeight="1" x14ac:dyDescent="0.2"/>
    <row r="20151" ht="12.75" customHeight="1" x14ac:dyDescent="0.2"/>
    <row r="20152" ht="12.75" customHeight="1" x14ac:dyDescent="0.2"/>
    <row r="20153" ht="12.75" customHeight="1" x14ac:dyDescent="0.2"/>
    <row r="20154" ht="12.75" customHeight="1" x14ac:dyDescent="0.2"/>
    <row r="20155" ht="12.75" customHeight="1" x14ac:dyDescent="0.2"/>
    <row r="20156" ht="12.75" customHeight="1" x14ac:dyDescent="0.2"/>
    <row r="20157" ht="12.75" customHeight="1" x14ac:dyDescent="0.2"/>
    <row r="20158" ht="12.75" customHeight="1" x14ac:dyDescent="0.2"/>
    <row r="20159" ht="12.75" customHeight="1" x14ac:dyDescent="0.2"/>
    <row r="20160" ht="12.75" customHeight="1" x14ac:dyDescent="0.2"/>
    <row r="20161" ht="12.75" customHeight="1" x14ac:dyDescent="0.2"/>
    <row r="20162" ht="12.75" customHeight="1" x14ac:dyDescent="0.2"/>
    <row r="20163" ht="12.75" customHeight="1" x14ac:dyDescent="0.2"/>
    <row r="20164" ht="12.75" customHeight="1" x14ac:dyDescent="0.2"/>
    <row r="20165" ht="12.75" customHeight="1" x14ac:dyDescent="0.2"/>
    <row r="20166" ht="12.75" customHeight="1" x14ac:dyDescent="0.2"/>
    <row r="20167" ht="12.75" customHeight="1" x14ac:dyDescent="0.2"/>
    <row r="20168" ht="12.75" customHeight="1" x14ac:dyDescent="0.2"/>
    <row r="20169" ht="12.75" customHeight="1" x14ac:dyDescent="0.2"/>
    <row r="20170" ht="12.75" customHeight="1" x14ac:dyDescent="0.2"/>
    <row r="20171" ht="12.75" customHeight="1" x14ac:dyDescent="0.2"/>
    <row r="20172" ht="12.75" customHeight="1" x14ac:dyDescent="0.2"/>
    <row r="20173" ht="12.75" customHeight="1" x14ac:dyDescent="0.2"/>
    <row r="20174" ht="12.75" customHeight="1" x14ac:dyDescent="0.2"/>
    <row r="20175" ht="12.75" customHeight="1" x14ac:dyDescent="0.2"/>
    <row r="20176" ht="12.75" customHeight="1" x14ac:dyDescent="0.2"/>
    <row r="20177" ht="12.75" customHeight="1" x14ac:dyDescent="0.2"/>
    <row r="20178" ht="12.75" customHeight="1" x14ac:dyDescent="0.2"/>
    <row r="20179" ht="12.75" customHeight="1" x14ac:dyDescent="0.2"/>
    <row r="20180" ht="12.75" customHeight="1" x14ac:dyDescent="0.2"/>
    <row r="20181" ht="12.75" customHeight="1" x14ac:dyDescent="0.2"/>
    <row r="20182" ht="12.75" customHeight="1" x14ac:dyDescent="0.2"/>
    <row r="20183" ht="12.75" customHeight="1" x14ac:dyDescent="0.2"/>
    <row r="20184" ht="12.75" customHeight="1" x14ac:dyDescent="0.2"/>
    <row r="20185" ht="12.75" customHeight="1" x14ac:dyDescent="0.2"/>
    <row r="20186" ht="12.75" customHeight="1" x14ac:dyDescent="0.2"/>
    <row r="20187" ht="12.75" customHeight="1" x14ac:dyDescent="0.2"/>
    <row r="20188" ht="12.75" customHeight="1" x14ac:dyDescent="0.2"/>
    <row r="20189" ht="12.75" customHeight="1" x14ac:dyDescent="0.2"/>
    <row r="20190" ht="12.75" customHeight="1" x14ac:dyDescent="0.2"/>
    <row r="20191" ht="12.75" customHeight="1" x14ac:dyDescent="0.2"/>
    <row r="20192" ht="12.75" customHeight="1" x14ac:dyDescent="0.2"/>
    <row r="20193" ht="12.75" customHeight="1" x14ac:dyDescent="0.2"/>
    <row r="20194" ht="12.75" customHeight="1" x14ac:dyDescent="0.2"/>
    <row r="20195" ht="12.75" customHeight="1" x14ac:dyDescent="0.2"/>
    <row r="20196" ht="12.75" customHeight="1" x14ac:dyDescent="0.2"/>
    <row r="20197" ht="12.75" customHeight="1" x14ac:dyDescent="0.2"/>
    <row r="20198" ht="12.75" customHeight="1" x14ac:dyDescent="0.2"/>
    <row r="20199" ht="12.75" customHeight="1" x14ac:dyDescent="0.2"/>
    <row r="20200" ht="12.75" customHeight="1" x14ac:dyDescent="0.2"/>
    <row r="20201" ht="12.75" customHeight="1" x14ac:dyDescent="0.2"/>
    <row r="20202" ht="12.75" customHeight="1" x14ac:dyDescent="0.2"/>
    <row r="20203" ht="12.75" customHeight="1" x14ac:dyDescent="0.2"/>
    <row r="20204" ht="12.75" customHeight="1" x14ac:dyDescent="0.2"/>
    <row r="20205" ht="12.75" customHeight="1" x14ac:dyDescent="0.2"/>
    <row r="20206" ht="12.75" customHeight="1" x14ac:dyDescent="0.2"/>
    <row r="20207" ht="12.75" customHeight="1" x14ac:dyDescent="0.2"/>
    <row r="20208" ht="12.75" customHeight="1" x14ac:dyDescent="0.2"/>
    <row r="20209" ht="12.75" customHeight="1" x14ac:dyDescent="0.2"/>
    <row r="20210" ht="12.75" customHeight="1" x14ac:dyDescent="0.2"/>
    <row r="20211" ht="12.75" customHeight="1" x14ac:dyDescent="0.2"/>
    <row r="20212" ht="12.75" customHeight="1" x14ac:dyDescent="0.2"/>
    <row r="20213" ht="12.75" customHeight="1" x14ac:dyDescent="0.2"/>
    <row r="20214" ht="12.75" customHeight="1" x14ac:dyDescent="0.2"/>
    <row r="20215" ht="12.75" customHeight="1" x14ac:dyDescent="0.2"/>
    <row r="20216" ht="12.75" customHeight="1" x14ac:dyDescent="0.2"/>
    <row r="20217" ht="12.75" customHeight="1" x14ac:dyDescent="0.2"/>
    <row r="20218" ht="12.75" customHeight="1" x14ac:dyDescent="0.2"/>
    <row r="20219" ht="12.75" customHeight="1" x14ac:dyDescent="0.2"/>
    <row r="20220" ht="12.75" customHeight="1" x14ac:dyDescent="0.2"/>
    <row r="20221" ht="12.75" customHeight="1" x14ac:dyDescent="0.2"/>
    <row r="20222" ht="12.75" customHeight="1" x14ac:dyDescent="0.2"/>
    <row r="20223" ht="12.75" customHeight="1" x14ac:dyDescent="0.2"/>
    <row r="20224" ht="12.75" customHeight="1" x14ac:dyDescent="0.2"/>
    <row r="20225" ht="12.75" customHeight="1" x14ac:dyDescent="0.2"/>
    <row r="20226" ht="12.75" customHeight="1" x14ac:dyDescent="0.2"/>
    <row r="20227" ht="12.75" customHeight="1" x14ac:dyDescent="0.2"/>
    <row r="20228" ht="12.75" customHeight="1" x14ac:dyDescent="0.2"/>
    <row r="20229" ht="12.75" customHeight="1" x14ac:dyDescent="0.2"/>
    <row r="20230" ht="12.75" customHeight="1" x14ac:dyDescent="0.2"/>
    <row r="20231" ht="12.75" customHeight="1" x14ac:dyDescent="0.2"/>
    <row r="20232" ht="12.75" customHeight="1" x14ac:dyDescent="0.2"/>
    <row r="20233" ht="12.75" customHeight="1" x14ac:dyDescent="0.2"/>
    <row r="20234" ht="12.75" customHeight="1" x14ac:dyDescent="0.2"/>
    <row r="20235" ht="12.75" customHeight="1" x14ac:dyDescent="0.2"/>
    <row r="20236" ht="12.75" customHeight="1" x14ac:dyDescent="0.2"/>
    <row r="20237" ht="12.75" customHeight="1" x14ac:dyDescent="0.2"/>
    <row r="20238" ht="12.75" customHeight="1" x14ac:dyDescent="0.2"/>
    <row r="20239" ht="12.75" customHeight="1" x14ac:dyDescent="0.2"/>
    <row r="20240" ht="12.75" customHeight="1" x14ac:dyDescent="0.2"/>
    <row r="20241" ht="12.75" customHeight="1" x14ac:dyDescent="0.2"/>
    <row r="20242" ht="12.75" customHeight="1" x14ac:dyDescent="0.2"/>
    <row r="20243" ht="12.75" customHeight="1" x14ac:dyDescent="0.2"/>
    <row r="20244" ht="12.75" customHeight="1" x14ac:dyDescent="0.2"/>
    <row r="20245" ht="12.75" customHeight="1" x14ac:dyDescent="0.2"/>
    <row r="20246" ht="12.75" customHeight="1" x14ac:dyDescent="0.2"/>
    <row r="20247" ht="12.75" customHeight="1" x14ac:dyDescent="0.2"/>
    <row r="20248" ht="12.75" customHeight="1" x14ac:dyDescent="0.2"/>
    <row r="20249" ht="12.75" customHeight="1" x14ac:dyDescent="0.2"/>
    <row r="20250" ht="12.75" customHeight="1" x14ac:dyDescent="0.2"/>
    <row r="20251" ht="12.75" customHeight="1" x14ac:dyDescent="0.2"/>
    <row r="20252" ht="12.75" customHeight="1" x14ac:dyDescent="0.2"/>
    <row r="20253" ht="12.75" customHeight="1" x14ac:dyDescent="0.2"/>
    <row r="20254" ht="12.75" customHeight="1" x14ac:dyDescent="0.2"/>
    <row r="20255" ht="12.75" customHeight="1" x14ac:dyDescent="0.2"/>
    <row r="20256" ht="12.75" customHeight="1" x14ac:dyDescent="0.2"/>
    <row r="20257" ht="12.75" customHeight="1" x14ac:dyDescent="0.2"/>
    <row r="20258" ht="12.75" customHeight="1" x14ac:dyDescent="0.2"/>
    <row r="20259" ht="12.75" customHeight="1" x14ac:dyDescent="0.2"/>
    <row r="20260" ht="12.75" customHeight="1" x14ac:dyDescent="0.2"/>
    <row r="20261" ht="12.75" customHeight="1" x14ac:dyDescent="0.2"/>
    <row r="20262" ht="12.75" customHeight="1" x14ac:dyDescent="0.2"/>
    <row r="20263" ht="12.75" customHeight="1" x14ac:dyDescent="0.2"/>
    <row r="20264" ht="12.75" customHeight="1" x14ac:dyDescent="0.2"/>
    <row r="20265" ht="12.75" customHeight="1" x14ac:dyDescent="0.2"/>
    <row r="20266" ht="12.75" customHeight="1" x14ac:dyDescent="0.2"/>
    <row r="20267" ht="12.75" customHeight="1" x14ac:dyDescent="0.2"/>
    <row r="20268" ht="12.75" customHeight="1" x14ac:dyDescent="0.2"/>
    <row r="20269" ht="12.75" customHeight="1" x14ac:dyDescent="0.2"/>
    <row r="20270" ht="12.75" customHeight="1" x14ac:dyDescent="0.2"/>
    <row r="20271" ht="12.75" customHeight="1" x14ac:dyDescent="0.2"/>
    <row r="20272" ht="12.75" customHeight="1" x14ac:dyDescent="0.2"/>
    <row r="20273" ht="12.75" customHeight="1" x14ac:dyDescent="0.2"/>
    <row r="20274" ht="12.75" customHeight="1" x14ac:dyDescent="0.2"/>
    <row r="20275" ht="12.75" customHeight="1" x14ac:dyDescent="0.2"/>
    <row r="20276" ht="12.75" customHeight="1" x14ac:dyDescent="0.2"/>
    <row r="20277" ht="12.75" customHeight="1" x14ac:dyDescent="0.2"/>
    <row r="20278" ht="12.75" customHeight="1" x14ac:dyDescent="0.2"/>
    <row r="20279" ht="12.75" customHeight="1" x14ac:dyDescent="0.2"/>
    <row r="20280" ht="12.75" customHeight="1" x14ac:dyDescent="0.2"/>
    <row r="20281" ht="12.75" customHeight="1" x14ac:dyDescent="0.2"/>
    <row r="20282" ht="12.75" customHeight="1" x14ac:dyDescent="0.2"/>
    <row r="20283" ht="12.75" customHeight="1" x14ac:dyDescent="0.2"/>
    <row r="20284" ht="12.75" customHeight="1" x14ac:dyDescent="0.2"/>
    <row r="20285" ht="12.75" customHeight="1" x14ac:dyDescent="0.2"/>
    <row r="20286" ht="12.75" customHeight="1" x14ac:dyDescent="0.2"/>
    <row r="20287" ht="12.75" customHeight="1" x14ac:dyDescent="0.2"/>
    <row r="20288" ht="12.75" customHeight="1" x14ac:dyDescent="0.2"/>
    <row r="20289" ht="12.75" customHeight="1" x14ac:dyDescent="0.2"/>
    <row r="20290" ht="12.75" customHeight="1" x14ac:dyDescent="0.2"/>
    <row r="20291" ht="12.75" customHeight="1" x14ac:dyDescent="0.2"/>
    <row r="20292" ht="12.75" customHeight="1" x14ac:dyDescent="0.2"/>
    <row r="20293" ht="12.75" customHeight="1" x14ac:dyDescent="0.2"/>
    <row r="20294" ht="12.75" customHeight="1" x14ac:dyDescent="0.2"/>
    <row r="20295" ht="12.75" customHeight="1" x14ac:dyDescent="0.2"/>
    <row r="20296" ht="12.75" customHeight="1" x14ac:dyDescent="0.2"/>
    <row r="20297" ht="12.75" customHeight="1" x14ac:dyDescent="0.2"/>
    <row r="20298" ht="12.75" customHeight="1" x14ac:dyDescent="0.2"/>
    <row r="20299" ht="12.75" customHeight="1" x14ac:dyDescent="0.2"/>
    <row r="20300" ht="12.75" customHeight="1" x14ac:dyDescent="0.2"/>
    <row r="20301" ht="12.75" customHeight="1" x14ac:dyDescent="0.2"/>
    <row r="20302" ht="12.75" customHeight="1" x14ac:dyDescent="0.2"/>
    <row r="20303" ht="12.75" customHeight="1" x14ac:dyDescent="0.2"/>
    <row r="20304" ht="12.75" customHeight="1" x14ac:dyDescent="0.2"/>
    <row r="20305" ht="12.75" customHeight="1" x14ac:dyDescent="0.2"/>
    <row r="20306" ht="12.75" customHeight="1" x14ac:dyDescent="0.2"/>
    <row r="20307" ht="12.75" customHeight="1" x14ac:dyDescent="0.2"/>
    <row r="20308" ht="12.75" customHeight="1" x14ac:dyDescent="0.2"/>
    <row r="20309" ht="12.75" customHeight="1" x14ac:dyDescent="0.2"/>
    <row r="20310" ht="12.75" customHeight="1" x14ac:dyDescent="0.2"/>
    <row r="20311" ht="12.75" customHeight="1" x14ac:dyDescent="0.2"/>
    <row r="20312" ht="12.75" customHeight="1" x14ac:dyDescent="0.2"/>
    <row r="20313" ht="12.75" customHeight="1" x14ac:dyDescent="0.2"/>
    <row r="20314" ht="12.75" customHeight="1" x14ac:dyDescent="0.2"/>
    <row r="20315" ht="12.75" customHeight="1" x14ac:dyDescent="0.2"/>
    <row r="20316" ht="12.75" customHeight="1" x14ac:dyDescent="0.2"/>
    <row r="20317" ht="12.75" customHeight="1" x14ac:dyDescent="0.2"/>
    <row r="20318" ht="12.75" customHeight="1" x14ac:dyDescent="0.2"/>
    <row r="20319" ht="12.75" customHeight="1" x14ac:dyDescent="0.2"/>
    <row r="20320" ht="12.75" customHeight="1" x14ac:dyDescent="0.2"/>
    <row r="20321" ht="12.75" customHeight="1" x14ac:dyDescent="0.2"/>
    <row r="20322" ht="12.75" customHeight="1" x14ac:dyDescent="0.2"/>
    <row r="20323" ht="12.75" customHeight="1" x14ac:dyDescent="0.2"/>
    <row r="20324" ht="12.75" customHeight="1" x14ac:dyDescent="0.2"/>
    <row r="20325" ht="12.75" customHeight="1" x14ac:dyDescent="0.2"/>
    <row r="20326" ht="12.75" customHeight="1" x14ac:dyDescent="0.2"/>
    <row r="20327" ht="12.75" customHeight="1" x14ac:dyDescent="0.2"/>
    <row r="20328" ht="12.75" customHeight="1" x14ac:dyDescent="0.2"/>
    <row r="20329" ht="12.75" customHeight="1" x14ac:dyDescent="0.2"/>
    <row r="20330" ht="12.75" customHeight="1" x14ac:dyDescent="0.2"/>
    <row r="20331" ht="12.75" customHeight="1" x14ac:dyDescent="0.2"/>
    <row r="20332" ht="12.75" customHeight="1" x14ac:dyDescent="0.2"/>
    <row r="20333" ht="12.75" customHeight="1" x14ac:dyDescent="0.2"/>
    <row r="20334" ht="12.75" customHeight="1" x14ac:dyDescent="0.2"/>
    <row r="20335" ht="12.75" customHeight="1" x14ac:dyDescent="0.2"/>
    <row r="20336" ht="12.75" customHeight="1" x14ac:dyDescent="0.2"/>
    <row r="20337" ht="12.75" customHeight="1" x14ac:dyDescent="0.2"/>
    <row r="20338" ht="12.75" customHeight="1" x14ac:dyDescent="0.2"/>
    <row r="20339" ht="12.75" customHeight="1" x14ac:dyDescent="0.2"/>
    <row r="20340" ht="12.75" customHeight="1" x14ac:dyDescent="0.2"/>
    <row r="20341" ht="12.75" customHeight="1" x14ac:dyDescent="0.2"/>
    <row r="20342" ht="12.75" customHeight="1" x14ac:dyDescent="0.2"/>
    <row r="20343" ht="12.75" customHeight="1" x14ac:dyDescent="0.2"/>
    <row r="20344" ht="12.75" customHeight="1" x14ac:dyDescent="0.2"/>
    <row r="20345" ht="12.75" customHeight="1" x14ac:dyDescent="0.2"/>
    <row r="20346" ht="12.75" customHeight="1" x14ac:dyDescent="0.2"/>
    <row r="20347" ht="12.75" customHeight="1" x14ac:dyDescent="0.2"/>
    <row r="20348" ht="12.75" customHeight="1" x14ac:dyDescent="0.2"/>
    <row r="20349" ht="12.75" customHeight="1" x14ac:dyDescent="0.2"/>
    <row r="20350" ht="12.75" customHeight="1" x14ac:dyDescent="0.2"/>
    <row r="20351" ht="12.75" customHeight="1" x14ac:dyDescent="0.2"/>
    <row r="20352" ht="12.75" customHeight="1" x14ac:dyDescent="0.2"/>
    <row r="20353" ht="12.75" customHeight="1" x14ac:dyDescent="0.2"/>
    <row r="20354" ht="12.75" customHeight="1" x14ac:dyDescent="0.2"/>
    <row r="20355" ht="12.75" customHeight="1" x14ac:dyDescent="0.2"/>
    <row r="20356" ht="12.75" customHeight="1" x14ac:dyDescent="0.2"/>
    <row r="20357" ht="12.75" customHeight="1" x14ac:dyDescent="0.2"/>
    <row r="20358" ht="12.75" customHeight="1" x14ac:dyDescent="0.2"/>
    <row r="20359" ht="12.75" customHeight="1" x14ac:dyDescent="0.2"/>
    <row r="20360" ht="12.75" customHeight="1" x14ac:dyDescent="0.2"/>
    <row r="20361" ht="12.75" customHeight="1" x14ac:dyDescent="0.2"/>
    <row r="20362" ht="12.75" customHeight="1" x14ac:dyDescent="0.2"/>
    <row r="20363" ht="12.75" customHeight="1" x14ac:dyDescent="0.2"/>
    <row r="20364" ht="12.75" customHeight="1" x14ac:dyDescent="0.2"/>
    <row r="20365" ht="12.75" customHeight="1" x14ac:dyDescent="0.2"/>
    <row r="20366" ht="12.75" customHeight="1" x14ac:dyDescent="0.2"/>
    <row r="20367" ht="12.75" customHeight="1" x14ac:dyDescent="0.2"/>
    <row r="20368" ht="12.75" customHeight="1" x14ac:dyDescent="0.2"/>
    <row r="20369" ht="12.75" customHeight="1" x14ac:dyDescent="0.2"/>
    <row r="20370" ht="12.75" customHeight="1" x14ac:dyDescent="0.2"/>
    <row r="20371" ht="12.75" customHeight="1" x14ac:dyDescent="0.2"/>
    <row r="20372" ht="12.75" customHeight="1" x14ac:dyDescent="0.2"/>
    <row r="20373" ht="12.75" customHeight="1" x14ac:dyDescent="0.2"/>
    <row r="20374" ht="12.75" customHeight="1" x14ac:dyDescent="0.2"/>
    <row r="20375" ht="12.75" customHeight="1" x14ac:dyDescent="0.2"/>
    <row r="20376" ht="12.75" customHeight="1" x14ac:dyDescent="0.2"/>
    <row r="20377" ht="12.75" customHeight="1" x14ac:dyDescent="0.2"/>
    <row r="20378" ht="12.75" customHeight="1" x14ac:dyDescent="0.2"/>
    <row r="20379" ht="12.75" customHeight="1" x14ac:dyDescent="0.2"/>
    <row r="20380" ht="12.75" customHeight="1" x14ac:dyDescent="0.2"/>
    <row r="20381" ht="12.75" customHeight="1" x14ac:dyDescent="0.2"/>
    <row r="20382" ht="12.75" customHeight="1" x14ac:dyDescent="0.2"/>
    <row r="20383" ht="12.75" customHeight="1" x14ac:dyDescent="0.2"/>
    <row r="20384" ht="12.75" customHeight="1" x14ac:dyDescent="0.2"/>
    <row r="20385" ht="12.75" customHeight="1" x14ac:dyDescent="0.2"/>
    <row r="20386" ht="12.75" customHeight="1" x14ac:dyDescent="0.2"/>
    <row r="20387" ht="12.75" customHeight="1" x14ac:dyDescent="0.2"/>
    <row r="20388" ht="12.75" customHeight="1" x14ac:dyDescent="0.2"/>
    <row r="20389" ht="12.75" customHeight="1" x14ac:dyDescent="0.2"/>
    <row r="20390" ht="12.75" customHeight="1" x14ac:dyDescent="0.2"/>
    <row r="20391" ht="12.75" customHeight="1" x14ac:dyDescent="0.2"/>
    <row r="20392" ht="12.75" customHeight="1" x14ac:dyDescent="0.2"/>
    <row r="20393" ht="12.75" customHeight="1" x14ac:dyDescent="0.2"/>
    <row r="20394" ht="12.75" customHeight="1" x14ac:dyDescent="0.2"/>
    <row r="20395" ht="12.75" customHeight="1" x14ac:dyDescent="0.2"/>
    <row r="20396" ht="12.75" customHeight="1" x14ac:dyDescent="0.2"/>
    <row r="20397" ht="12.75" customHeight="1" x14ac:dyDescent="0.2"/>
    <row r="20398" ht="12.75" customHeight="1" x14ac:dyDescent="0.2"/>
    <row r="20399" ht="12.75" customHeight="1" x14ac:dyDescent="0.2"/>
    <row r="20400" ht="12.75" customHeight="1" x14ac:dyDescent="0.2"/>
    <row r="20401" ht="12.75" customHeight="1" x14ac:dyDescent="0.2"/>
    <row r="20402" ht="12.75" customHeight="1" x14ac:dyDescent="0.2"/>
    <row r="20403" ht="12.75" customHeight="1" x14ac:dyDescent="0.2"/>
    <row r="20404" ht="12.75" customHeight="1" x14ac:dyDescent="0.2"/>
    <row r="20405" ht="12.75" customHeight="1" x14ac:dyDescent="0.2"/>
    <row r="20406" ht="12.75" customHeight="1" x14ac:dyDescent="0.2"/>
    <row r="20407" ht="12.75" customHeight="1" x14ac:dyDescent="0.2"/>
    <row r="20408" ht="12.75" customHeight="1" x14ac:dyDescent="0.2"/>
    <row r="20409" ht="12.75" customHeight="1" x14ac:dyDescent="0.2"/>
    <row r="20410" ht="12.75" customHeight="1" x14ac:dyDescent="0.2"/>
    <row r="20411" ht="12.75" customHeight="1" x14ac:dyDescent="0.2"/>
    <row r="20412" ht="12.75" customHeight="1" x14ac:dyDescent="0.2"/>
    <row r="20413" ht="12.75" customHeight="1" x14ac:dyDescent="0.2"/>
    <row r="20414" ht="12.75" customHeight="1" x14ac:dyDescent="0.2"/>
    <row r="20415" ht="12.75" customHeight="1" x14ac:dyDescent="0.2"/>
    <row r="20416" ht="12.75" customHeight="1" x14ac:dyDescent="0.2"/>
    <row r="20417" ht="12.75" customHeight="1" x14ac:dyDescent="0.2"/>
    <row r="20418" ht="12.75" customHeight="1" x14ac:dyDescent="0.2"/>
    <row r="20419" ht="12.75" customHeight="1" x14ac:dyDescent="0.2"/>
    <row r="20420" ht="12.75" customHeight="1" x14ac:dyDescent="0.2"/>
    <row r="20421" ht="12.75" customHeight="1" x14ac:dyDescent="0.2"/>
    <row r="20422" ht="12.75" customHeight="1" x14ac:dyDescent="0.2"/>
    <row r="20423" ht="12.75" customHeight="1" x14ac:dyDescent="0.2"/>
    <row r="20424" ht="12.75" customHeight="1" x14ac:dyDescent="0.2"/>
    <row r="20425" ht="12.75" customHeight="1" x14ac:dyDescent="0.2"/>
    <row r="20426" ht="12.75" customHeight="1" x14ac:dyDescent="0.2"/>
    <row r="20427" ht="12.75" customHeight="1" x14ac:dyDescent="0.2"/>
    <row r="20428" ht="12.75" customHeight="1" x14ac:dyDescent="0.2"/>
    <row r="20429" ht="12.75" customHeight="1" x14ac:dyDescent="0.2"/>
    <row r="20430" ht="12.75" customHeight="1" x14ac:dyDescent="0.2"/>
    <row r="20431" ht="12.75" customHeight="1" x14ac:dyDescent="0.2"/>
    <row r="20432" ht="12.75" customHeight="1" x14ac:dyDescent="0.2"/>
    <row r="20433" ht="12.75" customHeight="1" x14ac:dyDescent="0.2"/>
    <row r="20434" ht="12.75" customHeight="1" x14ac:dyDescent="0.2"/>
    <row r="20435" ht="12.75" customHeight="1" x14ac:dyDescent="0.2"/>
    <row r="20436" ht="12.75" customHeight="1" x14ac:dyDescent="0.2"/>
    <row r="20437" ht="12.75" customHeight="1" x14ac:dyDescent="0.2"/>
    <row r="20438" ht="12.75" customHeight="1" x14ac:dyDescent="0.2"/>
    <row r="20439" ht="12.75" customHeight="1" x14ac:dyDescent="0.2"/>
    <row r="20440" ht="12.75" customHeight="1" x14ac:dyDescent="0.2"/>
    <row r="20441" ht="12.75" customHeight="1" x14ac:dyDescent="0.2"/>
    <row r="20442" ht="12.75" customHeight="1" x14ac:dyDescent="0.2"/>
    <row r="20443" ht="12.75" customHeight="1" x14ac:dyDescent="0.2"/>
    <row r="20444" ht="12.75" customHeight="1" x14ac:dyDescent="0.2"/>
    <row r="20445" ht="12.75" customHeight="1" x14ac:dyDescent="0.2"/>
    <row r="20446" ht="12.75" customHeight="1" x14ac:dyDescent="0.2"/>
    <row r="20447" ht="12.75" customHeight="1" x14ac:dyDescent="0.2"/>
    <row r="20448" ht="12.75" customHeight="1" x14ac:dyDescent="0.2"/>
    <row r="20449" ht="12.75" customHeight="1" x14ac:dyDescent="0.2"/>
    <row r="20450" ht="12.75" customHeight="1" x14ac:dyDescent="0.2"/>
    <row r="20451" ht="12.75" customHeight="1" x14ac:dyDescent="0.2"/>
    <row r="20452" ht="12.75" customHeight="1" x14ac:dyDescent="0.2"/>
    <row r="20453" ht="12.75" customHeight="1" x14ac:dyDescent="0.2"/>
    <row r="20454" ht="12.75" customHeight="1" x14ac:dyDescent="0.2"/>
    <row r="20455" ht="12.75" customHeight="1" x14ac:dyDescent="0.2"/>
    <row r="20456" ht="12.75" customHeight="1" x14ac:dyDescent="0.2"/>
    <row r="20457" ht="12.75" customHeight="1" x14ac:dyDescent="0.2"/>
    <row r="20458" ht="12.75" customHeight="1" x14ac:dyDescent="0.2"/>
    <row r="20459" ht="12.75" customHeight="1" x14ac:dyDescent="0.2"/>
    <row r="20460" ht="12.75" customHeight="1" x14ac:dyDescent="0.2"/>
    <row r="20461" ht="12.75" customHeight="1" x14ac:dyDescent="0.2"/>
    <row r="20462" ht="12.75" customHeight="1" x14ac:dyDescent="0.2"/>
    <row r="20463" ht="12.75" customHeight="1" x14ac:dyDescent="0.2"/>
    <row r="20464" ht="12.75" customHeight="1" x14ac:dyDescent="0.2"/>
    <row r="20465" ht="12.75" customHeight="1" x14ac:dyDescent="0.2"/>
    <row r="20466" ht="12.75" customHeight="1" x14ac:dyDescent="0.2"/>
    <row r="20467" ht="12.75" customHeight="1" x14ac:dyDescent="0.2"/>
    <row r="20468" ht="12.75" customHeight="1" x14ac:dyDescent="0.2"/>
    <row r="20469" ht="12.75" customHeight="1" x14ac:dyDescent="0.2"/>
    <row r="20470" ht="12.75" customHeight="1" x14ac:dyDescent="0.2"/>
    <row r="20471" ht="12.75" customHeight="1" x14ac:dyDescent="0.2"/>
    <row r="20472" ht="12.75" customHeight="1" x14ac:dyDescent="0.2"/>
    <row r="20473" ht="12.75" customHeight="1" x14ac:dyDescent="0.2"/>
    <row r="20474" ht="12.75" customHeight="1" x14ac:dyDescent="0.2"/>
    <row r="20475" ht="12.75" customHeight="1" x14ac:dyDescent="0.2"/>
    <row r="20476" ht="12.75" customHeight="1" x14ac:dyDescent="0.2"/>
    <row r="20477" ht="12.75" customHeight="1" x14ac:dyDescent="0.2"/>
    <row r="20478" ht="12.75" customHeight="1" x14ac:dyDescent="0.2"/>
    <row r="20479" ht="12.75" customHeight="1" x14ac:dyDescent="0.2"/>
    <row r="20480" ht="12.75" customHeight="1" x14ac:dyDescent="0.2"/>
    <row r="20481" ht="12.75" customHeight="1" x14ac:dyDescent="0.2"/>
    <row r="20482" ht="12.75" customHeight="1" x14ac:dyDescent="0.2"/>
    <row r="20483" ht="12.75" customHeight="1" x14ac:dyDescent="0.2"/>
    <row r="20484" ht="12.75" customHeight="1" x14ac:dyDescent="0.2"/>
    <row r="20485" ht="12.75" customHeight="1" x14ac:dyDescent="0.2"/>
    <row r="20486" ht="12.75" customHeight="1" x14ac:dyDescent="0.2"/>
    <row r="20487" ht="12.75" customHeight="1" x14ac:dyDescent="0.2"/>
    <row r="20488" ht="12.75" customHeight="1" x14ac:dyDescent="0.2"/>
    <row r="20489" ht="12.75" customHeight="1" x14ac:dyDescent="0.2"/>
    <row r="20490" ht="12.75" customHeight="1" x14ac:dyDescent="0.2"/>
    <row r="20491" ht="12.75" customHeight="1" x14ac:dyDescent="0.2"/>
    <row r="20492" ht="12.75" customHeight="1" x14ac:dyDescent="0.2"/>
    <row r="20493" ht="12.75" customHeight="1" x14ac:dyDescent="0.2"/>
    <row r="20494" ht="12.75" customHeight="1" x14ac:dyDescent="0.2"/>
    <row r="20495" ht="12.75" customHeight="1" x14ac:dyDescent="0.2"/>
    <row r="20496" ht="12.75" customHeight="1" x14ac:dyDescent="0.2"/>
    <row r="20497" ht="12.75" customHeight="1" x14ac:dyDescent="0.2"/>
    <row r="20498" ht="12.75" customHeight="1" x14ac:dyDescent="0.2"/>
    <row r="20499" ht="12.75" customHeight="1" x14ac:dyDescent="0.2"/>
    <row r="20500" ht="12.75" customHeight="1" x14ac:dyDescent="0.2"/>
    <row r="20501" ht="12.75" customHeight="1" x14ac:dyDescent="0.2"/>
    <row r="20502" ht="12.75" customHeight="1" x14ac:dyDescent="0.2"/>
    <row r="20503" ht="12.75" customHeight="1" x14ac:dyDescent="0.2"/>
    <row r="20504" ht="12.75" customHeight="1" x14ac:dyDescent="0.2"/>
    <row r="20505" ht="12.75" customHeight="1" x14ac:dyDescent="0.2"/>
    <row r="20506" ht="12.75" customHeight="1" x14ac:dyDescent="0.2"/>
    <row r="20507" ht="12.75" customHeight="1" x14ac:dyDescent="0.2"/>
    <row r="20508" ht="12.75" customHeight="1" x14ac:dyDescent="0.2"/>
    <row r="20509" ht="12.75" customHeight="1" x14ac:dyDescent="0.2"/>
    <row r="20510" ht="12.75" customHeight="1" x14ac:dyDescent="0.2"/>
    <row r="20511" ht="12.75" customHeight="1" x14ac:dyDescent="0.2"/>
    <row r="20512" ht="12.75" customHeight="1" x14ac:dyDescent="0.2"/>
    <row r="20513" ht="12.75" customHeight="1" x14ac:dyDescent="0.2"/>
    <row r="20514" ht="12.75" customHeight="1" x14ac:dyDescent="0.2"/>
    <row r="20515" ht="12.75" customHeight="1" x14ac:dyDescent="0.2"/>
    <row r="20516" ht="12.75" customHeight="1" x14ac:dyDescent="0.2"/>
    <row r="20517" ht="12.75" customHeight="1" x14ac:dyDescent="0.2"/>
    <row r="20518" ht="12.75" customHeight="1" x14ac:dyDescent="0.2"/>
    <row r="20519" ht="12.75" customHeight="1" x14ac:dyDescent="0.2"/>
    <row r="20520" ht="12.75" customHeight="1" x14ac:dyDescent="0.2"/>
    <row r="20521" ht="12.75" customHeight="1" x14ac:dyDescent="0.2"/>
    <row r="20522" ht="12.75" customHeight="1" x14ac:dyDescent="0.2"/>
    <row r="20523" ht="12.75" customHeight="1" x14ac:dyDescent="0.2"/>
    <row r="20524" ht="12.75" customHeight="1" x14ac:dyDescent="0.2"/>
    <row r="20525" ht="12.75" customHeight="1" x14ac:dyDescent="0.2"/>
    <row r="20526" ht="12.75" customHeight="1" x14ac:dyDescent="0.2"/>
    <row r="20527" ht="12.75" customHeight="1" x14ac:dyDescent="0.2"/>
    <row r="20528" ht="12.75" customHeight="1" x14ac:dyDescent="0.2"/>
    <row r="20529" ht="12.75" customHeight="1" x14ac:dyDescent="0.2"/>
    <row r="20530" ht="12.75" customHeight="1" x14ac:dyDescent="0.2"/>
    <row r="20531" ht="12.75" customHeight="1" x14ac:dyDescent="0.2"/>
    <row r="20532" ht="12.75" customHeight="1" x14ac:dyDescent="0.2"/>
    <row r="20533" ht="12.75" customHeight="1" x14ac:dyDescent="0.2"/>
    <row r="20534" ht="12.75" customHeight="1" x14ac:dyDescent="0.2"/>
    <row r="20535" ht="12.75" customHeight="1" x14ac:dyDescent="0.2"/>
    <row r="20536" ht="12.75" customHeight="1" x14ac:dyDescent="0.2"/>
    <row r="20537" ht="12.75" customHeight="1" x14ac:dyDescent="0.2"/>
    <row r="20538" ht="12.75" customHeight="1" x14ac:dyDescent="0.2"/>
    <row r="20539" ht="12.75" customHeight="1" x14ac:dyDescent="0.2"/>
    <row r="20540" ht="12.75" customHeight="1" x14ac:dyDescent="0.2"/>
    <row r="20541" ht="12.75" customHeight="1" x14ac:dyDescent="0.2"/>
    <row r="20542" ht="12.75" customHeight="1" x14ac:dyDescent="0.2"/>
    <row r="20543" ht="12.75" customHeight="1" x14ac:dyDescent="0.2"/>
    <row r="20544" ht="12.75" customHeight="1" x14ac:dyDescent="0.2"/>
    <row r="20545" ht="12.75" customHeight="1" x14ac:dyDescent="0.2"/>
    <row r="20546" ht="12.75" customHeight="1" x14ac:dyDescent="0.2"/>
    <row r="20547" ht="12.75" customHeight="1" x14ac:dyDescent="0.2"/>
    <row r="20548" ht="12.75" customHeight="1" x14ac:dyDescent="0.2"/>
    <row r="20549" ht="12.75" customHeight="1" x14ac:dyDescent="0.2"/>
    <row r="20550" ht="12.75" customHeight="1" x14ac:dyDescent="0.2"/>
    <row r="20551" ht="12.75" customHeight="1" x14ac:dyDescent="0.2"/>
    <row r="20552" ht="12.75" customHeight="1" x14ac:dyDescent="0.2"/>
    <row r="20553" ht="12.75" customHeight="1" x14ac:dyDescent="0.2"/>
    <row r="20554" ht="12.75" customHeight="1" x14ac:dyDescent="0.2"/>
    <row r="20555" ht="12.75" customHeight="1" x14ac:dyDescent="0.2"/>
    <row r="20556" ht="12.75" customHeight="1" x14ac:dyDescent="0.2"/>
    <row r="20557" ht="12.75" customHeight="1" x14ac:dyDescent="0.2"/>
    <row r="20558" ht="12.75" customHeight="1" x14ac:dyDescent="0.2"/>
    <row r="20559" ht="12.75" customHeight="1" x14ac:dyDescent="0.2"/>
    <row r="20560" ht="12.75" customHeight="1" x14ac:dyDescent="0.2"/>
    <row r="20561" ht="12.75" customHeight="1" x14ac:dyDescent="0.2"/>
    <row r="20562" ht="12.75" customHeight="1" x14ac:dyDescent="0.2"/>
    <row r="20563" ht="12.75" customHeight="1" x14ac:dyDescent="0.2"/>
    <row r="20564" ht="12.75" customHeight="1" x14ac:dyDescent="0.2"/>
    <row r="20565" ht="12.75" customHeight="1" x14ac:dyDescent="0.2"/>
    <row r="20566" ht="12.75" customHeight="1" x14ac:dyDescent="0.2"/>
    <row r="20567" ht="12.75" customHeight="1" x14ac:dyDescent="0.2"/>
    <row r="20568" ht="12.75" customHeight="1" x14ac:dyDescent="0.2"/>
    <row r="20569" ht="12.75" customHeight="1" x14ac:dyDescent="0.2"/>
    <row r="20570" ht="12.75" customHeight="1" x14ac:dyDescent="0.2"/>
    <row r="20571" ht="12.75" customHeight="1" x14ac:dyDescent="0.2"/>
    <row r="20572" ht="12.75" customHeight="1" x14ac:dyDescent="0.2"/>
    <row r="20573" ht="12.75" customHeight="1" x14ac:dyDescent="0.2"/>
    <row r="20574" ht="12.75" customHeight="1" x14ac:dyDescent="0.2"/>
    <row r="20575" ht="12.75" customHeight="1" x14ac:dyDescent="0.2"/>
    <row r="20576" ht="12.75" customHeight="1" x14ac:dyDescent="0.2"/>
    <row r="20577" ht="12.75" customHeight="1" x14ac:dyDescent="0.2"/>
    <row r="20578" ht="12.75" customHeight="1" x14ac:dyDescent="0.2"/>
    <row r="20579" ht="12.75" customHeight="1" x14ac:dyDescent="0.2"/>
    <row r="20580" ht="12.75" customHeight="1" x14ac:dyDescent="0.2"/>
    <row r="20581" ht="12.75" customHeight="1" x14ac:dyDescent="0.2"/>
    <row r="20582" ht="12.75" customHeight="1" x14ac:dyDescent="0.2"/>
    <row r="20583" ht="12.75" customHeight="1" x14ac:dyDescent="0.2"/>
    <row r="20584" ht="12.75" customHeight="1" x14ac:dyDescent="0.2"/>
    <row r="20585" ht="12.75" customHeight="1" x14ac:dyDescent="0.2"/>
    <row r="20586" ht="12.75" customHeight="1" x14ac:dyDescent="0.2"/>
    <row r="20587" ht="12.75" customHeight="1" x14ac:dyDescent="0.2"/>
    <row r="20588" ht="12.75" customHeight="1" x14ac:dyDescent="0.2"/>
    <row r="20589" ht="12.75" customHeight="1" x14ac:dyDescent="0.2"/>
    <row r="20590" ht="12.75" customHeight="1" x14ac:dyDescent="0.2"/>
    <row r="20591" ht="12.75" customHeight="1" x14ac:dyDescent="0.2"/>
    <row r="20592" ht="12.75" customHeight="1" x14ac:dyDescent="0.2"/>
    <row r="20593" ht="12.75" customHeight="1" x14ac:dyDescent="0.2"/>
    <row r="20594" ht="12.75" customHeight="1" x14ac:dyDescent="0.2"/>
    <row r="20595" ht="12.75" customHeight="1" x14ac:dyDescent="0.2"/>
    <row r="20596" ht="12.75" customHeight="1" x14ac:dyDescent="0.2"/>
    <row r="20597" ht="12.75" customHeight="1" x14ac:dyDescent="0.2"/>
    <row r="20598" ht="12.75" customHeight="1" x14ac:dyDescent="0.2"/>
    <row r="20599" ht="12.75" customHeight="1" x14ac:dyDescent="0.2"/>
    <row r="20600" ht="12.75" customHeight="1" x14ac:dyDescent="0.2"/>
    <row r="20601" ht="12.75" customHeight="1" x14ac:dyDescent="0.2"/>
    <row r="20602" ht="12.75" customHeight="1" x14ac:dyDescent="0.2"/>
    <row r="20603" ht="12.75" customHeight="1" x14ac:dyDescent="0.2"/>
    <row r="20604" ht="12.75" customHeight="1" x14ac:dyDescent="0.2"/>
    <row r="20605" ht="12.75" customHeight="1" x14ac:dyDescent="0.2"/>
    <row r="20606" ht="12.75" customHeight="1" x14ac:dyDescent="0.2"/>
    <row r="20607" ht="12.75" customHeight="1" x14ac:dyDescent="0.2"/>
    <row r="20608" ht="12.75" customHeight="1" x14ac:dyDescent="0.2"/>
    <row r="20609" ht="12.75" customHeight="1" x14ac:dyDescent="0.2"/>
    <row r="20610" ht="12.75" customHeight="1" x14ac:dyDescent="0.2"/>
    <row r="20611" ht="12.75" customHeight="1" x14ac:dyDescent="0.2"/>
    <row r="20612" ht="12.75" customHeight="1" x14ac:dyDescent="0.2"/>
    <row r="20613" ht="12.75" customHeight="1" x14ac:dyDescent="0.2"/>
    <row r="20614" ht="12.75" customHeight="1" x14ac:dyDescent="0.2"/>
    <row r="20615" ht="12.75" customHeight="1" x14ac:dyDescent="0.2"/>
    <row r="20616" ht="12.75" customHeight="1" x14ac:dyDescent="0.2"/>
    <row r="20617" ht="12.75" customHeight="1" x14ac:dyDescent="0.2"/>
    <row r="20618" ht="12.75" customHeight="1" x14ac:dyDescent="0.2"/>
    <row r="20619" ht="12.75" customHeight="1" x14ac:dyDescent="0.2"/>
    <row r="20620" ht="12.75" customHeight="1" x14ac:dyDescent="0.2"/>
    <row r="20621" ht="12.75" customHeight="1" x14ac:dyDescent="0.2"/>
    <row r="20622" ht="12.75" customHeight="1" x14ac:dyDescent="0.2"/>
    <row r="20623" ht="12.75" customHeight="1" x14ac:dyDescent="0.2"/>
    <row r="20624" ht="12.75" customHeight="1" x14ac:dyDescent="0.2"/>
    <row r="20625" ht="12.75" customHeight="1" x14ac:dyDescent="0.2"/>
    <row r="20626" ht="12.75" customHeight="1" x14ac:dyDescent="0.2"/>
    <row r="20627" ht="12.75" customHeight="1" x14ac:dyDescent="0.2"/>
    <row r="20628" ht="12.75" customHeight="1" x14ac:dyDescent="0.2"/>
    <row r="20629" ht="12.75" customHeight="1" x14ac:dyDescent="0.2"/>
    <row r="20630" ht="12.75" customHeight="1" x14ac:dyDescent="0.2"/>
    <row r="20631" ht="12.75" customHeight="1" x14ac:dyDescent="0.2"/>
    <row r="20632" ht="12.75" customHeight="1" x14ac:dyDescent="0.2"/>
    <row r="20633" ht="12.75" customHeight="1" x14ac:dyDescent="0.2"/>
    <row r="20634" ht="12.75" customHeight="1" x14ac:dyDescent="0.2"/>
    <row r="20635" ht="12.75" customHeight="1" x14ac:dyDescent="0.2"/>
    <row r="20636" ht="12.75" customHeight="1" x14ac:dyDescent="0.2"/>
    <row r="20637" ht="12.75" customHeight="1" x14ac:dyDescent="0.2"/>
    <row r="20638" ht="12.75" customHeight="1" x14ac:dyDescent="0.2"/>
    <row r="20639" ht="12.75" customHeight="1" x14ac:dyDescent="0.2"/>
    <row r="20640" ht="12.75" customHeight="1" x14ac:dyDescent="0.2"/>
    <row r="20641" ht="12.75" customHeight="1" x14ac:dyDescent="0.2"/>
    <row r="20642" ht="12.75" customHeight="1" x14ac:dyDescent="0.2"/>
    <row r="20643" ht="12.75" customHeight="1" x14ac:dyDescent="0.2"/>
    <row r="20644" ht="12.75" customHeight="1" x14ac:dyDescent="0.2"/>
    <row r="20645" ht="12.75" customHeight="1" x14ac:dyDescent="0.2"/>
    <row r="20646" ht="12.75" customHeight="1" x14ac:dyDescent="0.2"/>
    <row r="20647" ht="12.75" customHeight="1" x14ac:dyDescent="0.2"/>
    <row r="20648" ht="12.75" customHeight="1" x14ac:dyDescent="0.2"/>
    <row r="20649" ht="12.75" customHeight="1" x14ac:dyDescent="0.2"/>
    <row r="20650" ht="12.75" customHeight="1" x14ac:dyDescent="0.2"/>
    <row r="20651" ht="12.75" customHeight="1" x14ac:dyDescent="0.2"/>
    <row r="20652" ht="12.75" customHeight="1" x14ac:dyDescent="0.2"/>
    <row r="20653" ht="12.75" customHeight="1" x14ac:dyDescent="0.2"/>
    <row r="20654" ht="12.75" customHeight="1" x14ac:dyDescent="0.2"/>
    <row r="20655" ht="12.75" customHeight="1" x14ac:dyDescent="0.2"/>
    <row r="20656" ht="12.75" customHeight="1" x14ac:dyDescent="0.2"/>
    <row r="20657" ht="12.75" customHeight="1" x14ac:dyDescent="0.2"/>
    <row r="20658" ht="12.75" customHeight="1" x14ac:dyDescent="0.2"/>
    <row r="20659" ht="12.75" customHeight="1" x14ac:dyDescent="0.2"/>
    <row r="20660" ht="12.75" customHeight="1" x14ac:dyDescent="0.2"/>
    <row r="20661" ht="12.75" customHeight="1" x14ac:dyDescent="0.2"/>
    <row r="20662" ht="12.75" customHeight="1" x14ac:dyDescent="0.2"/>
    <row r="20663" ht="12.75" customHeight="1" x14ac:dyDescent="0.2"/>
    <row r="20664" ht="12.75" customHeight="1" x14ac:dyDescent="0.2"/>
    <row r="20665" ht="12.75" customHeight="1" x14ac:dyDescent="0.2"/>
    <row r="20666" ht="12.75" customHeight="1" x14ac:dyDescent="0.2"/>
    <row r="20667" ht="12.75" customHeight="1" x14ac:dyDescent="0.2"/>
    <row r="20668" ht="12.75" customHeight="1" x14ac:dyDescent="0.2"/>
    <row r="20669" ht="12.75" customHeight="1" x14ac:dyDescent="0.2"/>
    <row r="20670" ht="12.75" customHeight="1" x14ac:dyDescent="0.2"/>
    <row r="20671" ht="12.75" customHeight="1" x14ac:dyDescent="0.2"/>
    <row r="20672" ht="12.75" customHeight="1" x14ac:dyDescent="0.2"/>
    <row r="20673" ht="12.75" customHeight="1" x14ac:dyDescent="0.2"/>
    <row r="20674" ht="12.75" customHeight="1" x14ac:dyDescent="0.2"/>
    <row r="20675" ht="12.75" customHeight="1" x14ac:dyDescent="0.2"/>
    <row r="20676" ht="12.75" customHeight="1" x14ac:dyDescent="0.2"/>
    <row r="20677" ht="12.75" customHeight="1" x14ac:dyDescent="0.2"/>
    <row r="20678" ht="12.75" customHeight="1" x14ac:dyDescent="0.2"/>
    <row r="20679" ht="12.75" customHeight="1" x14ac:dyDescent="0.2"/>
    <row r="20680" ht="12.75" customHeight="1" x14ac:dyDescent="0.2"/>
    <row r="20681" ht="12.75" customHeight="1" x14ac:dyDescent="0.2"/>
    <row r="20682" ht="12.75" customHeight="1" x14ac:dyDescent="0.2"/>
    <row r="20683" ht="12.75" customHeight="1" x14ac:dyDescent="0.2"/>
    <row r="20684" ht="12.75" customHeight="1" x14ac:dyDescent="0.2"/>
    <row r="20685" ht="12.75" customHeight="1" x14ac:dyDescent="0.2"/>
    <row r="20686" ht="12.75" customHeight="1" x14ac:dyDescent="0.2"/>
    <row r="20687" ht="12.75" customHeight="1" x14ac:dyDescent="0.2"/>
    <row r="20688" ht="12.75" customHeight="1" x14ac:dyDescent="0.2"/>
    <row r="20689" ht="12.75" customHeight="1" x14ac:dyDescent="0.2"/>
    <row r="20690" ht="12.75" customHeight="1" x14ac:dyDescent="0.2"/>
    <row r="20691" ht="12.75" customHeight="1" x14ac:dyDescent="0.2"/>
    <row r="20692" ht="12.75" customHeight="1" x14ac:dyDescent="0.2"/>
    <row r="20693" ht="12.75" customHeight="1" x14ac:dyDescent="0.2"/>
    <row r="20694" ht="12.75" customHeight="1" x14ac:dyDescent="0.2"/>
    <row r="20695" ht="12.75" customHeight="1" x14ac:dyDescent="0.2"/>
    <row r="20696" ht="12.75" customHeight="1" x14ac:dyDescent="0.2"/>
    <row r="20697" ht="12.75" customHeight="1" x14ac:dyDescent="0.2"/>
    <row r="20698" ht="12.75" customHeight="1" x14ac:dyDescent="0.2"/>
    <row r="20699" ht="12.75" customHeight="1" x14ac:dyDescent="0.2"/>
    <row r="20700" ht="12.75" customHeight="1" x14ac:dyDescent="0.2"/>
    <row r="20701" ht="12.75" customHeight="1" x14ac:dyDescent="0.2"/>
    <row r="20702" ht="12.75" customHeight="1" x14ac:dyDescent="0.2"/>
    <row r="20703" ht="12.75" customHeight="1" x14ac:dyDescent="0.2"/>
    <row r="20704" ht="12.75" customHeight="1" x14ac:dyDescent="0.2"/>
    <row r="20705" ht="12.75" customHeight="1" x14ac:dyDescent="0.2"/>
    <row r="20706" ht="12.75" customHeight="1" x14ac:dyDescent="0.2"/>
    <row r="20707" ht="12.75" customHeight="1" x14ac:dyDescent="0.2"/>
    <row r="20708" ht="12.75" customHeight="1" x14ac:dyDescent="0.2"/>
    <row r="20709" ht="12.75" customHeight="1" x14ac:dyDescent="0.2"/>
    <row r="20710" ht="12.75" customHeight="1" x14ac:dyDescent="0.2"/>
    <row r="20711" ht="12.75" customHeight="1" x14ac:dyDescent="0.2"/>
    <row r="20712" ht="12.75" customHeight="1" x14ac:dyDescent="0.2"/>
    <row r="20713" ht="12.75" customHeight="1" x14ac:dyDescent="0.2"/>
    <row r="20714" ht="12.75" customHeight="1" x14ac:dyDescent="0.2"/>
    <row r="20715" ht="12.75" customHeight="1" x14ac:dyDescent="0.2"/>
    <row r="20716" ht="12.75" customHeight="1" x14ac:dyDescent="0.2"/>
    <row r="20717" ht="12.75" customHeight="1" x14ac:dyDescent="0.2"/>
    <row r="20718" ht="12.75" customHeight="1" x14ac:dyDescent="0.2"/>
    <row r="20719" ht="12.75" customHeight="1" x14ac:dyDescent="0.2"/>
    <row r="20720" ht="12.75" customHeight="1" x14ac:dyDescent="0.2"/>
    <row r="20721" ht="12.75" customHeight="1" x14ac:dyDescent="0.2"/>
    <row r="20722" ht="12.75" customHeight="1" x14ac:dyDescent="0.2"/>
    <row r="20723" ht="12.75" customHeight="1" x14ac:dyDescent="0.2"/>
    <row r="20724" ht="12.75" customHeight="1" x14ac:dyDescent="0.2"/>
    <row r="20725" ht="12.75" customHeight="1" x14ac:dyDescent="0.2"/>
    <row r="20726" ht="12.75" customHeight="1" x14ac:dyDescent="0.2"/>
    <row r="20727" ht="12.75" customHeight="1" x14ac:dyDescent="0.2"/>
    <row r="20728" ht="12.75" customHeight="1" x14ac:dyDescent="0.2"/>
    <row r="20729" ht="12.75" customHeight="1" x14ac:dyDescent="0.2"/>
    <row r="20730" ht="12.75" customHeight="1" x14ac:dyDescent="0.2"/>
    <row r="20731" ht="12.75" customHeight="1" x14ac:dyDescent="0.2"/>
    <row r="20732" ht="12.75" customHeight="1" x14ac:dyDescent="0.2"/>
    <row r="20733" ht="12.75" customHeight="1" x14ac:dyDescent="0.2"/>
    <row r="20734" ht="12.75" customHeight="1" x14ac:dyDescent="0.2"/>
    <row r="20735" ht="12.75" customHeight="1" x14ac:dyDescent="0.2"/>
    <row r="20736" ht="12.75" customHeight="1" x14ac:dyDescent="0.2"/>
    <row r="20737" ht="12.75" customHeight="1" x14ac:dyDescent="0.2"/>
    <row r="20738" ht="12.75" customHeight="1" x14ac:dyDescent="0.2"/>
    <row r="20739" ht="12.75" customHeight="1" x14ac:dyDescent="0.2"/>
    <row r="20740" ht="12.75" customHeight="1" x14ac:dyDescent="0.2"/>
    <row r="20741" ht="12.75" customHeight="1" x14ac:dyDescent="0.2"/>
    <row r="20742" ht="12.75" customHeight="1" x14ac:dyDescent="0.2"/>
    <row r="20743" ht="12.75" customHeight="1" x14ac:dyDescent="0.2"/>
    <row r="20744" ht="12.75" customHeight="1" x14ac:dyDescent="0.2"/>
    <row r="20745" ht="12.75" customHeight="1" x14ac:dyDescent="0.2"/>
    <row r="20746" ht="12.75" customHeight="1" x14ac:dyDescent="0.2"/>
    <row r="20747" ht="12.75" customHeight="1" x14ac:dyDescent="0.2"/>
    <row r="20748" ht="12.75" customHeight="1" x14ac:dyDescent="0.2"/>
    <row r="20749" ht="12.75" customHeight="1" x14ac:dyDescent="0.2"/>
    <row r="20750" ht="12.75" customHeight="1" x14ac:dyDescent="0.2"/>
    <row r="20751" ht="12.75" customHeight="1" x14ac:dyDescent="0.2"/>
    <row r="20752" ht="12.75" customHeight="1" x14ac:dyDescent="0.2"/>
    <row r="20753" ht="12.75" customHeight="1" x14ac:dyDescent="0.2"/>
    <row r="20754" ht="12.75" customHeight="1" x14ac:dyDescent="0.2"/>
    <row r="20755" ht="12.75" customHeight="1" x14ac:dyDescent="0.2"/>
    <row r="20756" ht="12.75" customHeight="1" x14ac:dyDescent="0.2"/>
    <row r="20757" ht="12.75" customHeight="1" x14ac:dyDescent="0.2"/>
    <row r="20758" ht="12.75" customHeight="1" x14ac:dyDescent="0.2"/>
    <row r="20759" ht="12.75" customHeight="1" x14ac:dyDescent="0.2"/>
    <row r="20760" ht="12.75" customHeight="1" x14ac:dyDescent="0.2"/>
    <row r="20761" ht="12.75" customHeight="1" x14ac:dyDescent="0.2"/>
    <row r="20762" ht="12.75" customHeight="1" x14ac:dyDescent="0.2"/>
    <row r="20763" ht="12.75" customHeight="1" x14ac:dyDescent="0.2"/>
    <row r="20764" ht="12.75" customHeight="1" x14ac:dyDescent="0.2"/>
    <row r="20765" ht="12.75" customHeight="1" x14ac:dyDescent="0.2"/>
    <row r="20766" ht="12.75" customHeight="1" x14ac:dyDescent="0.2"/>
    <row r="20767" ht="12.75" customHeight="1" x14ac:dyDescent="0.2"/>
    <row r="20768" ht="12.75" customHeight="1" x14ac:dyDescent="0.2"/>
    <row r="20769" ht="12.75" customHeight="1" x14ac:dyDescent="0.2"/>
    <row r="20770" ht="12.75" customHeight="1" x14ac:dyDescent="0.2"/>
    <row r="20771" ht="12.75" customHeight="1" x14ac:dyDescent="0.2"/>
    <row r="20772" ht="12.75" customHeight="1" x14ac:dyDescent="0.2"/>
    <row r="20773" ht="12.75" customHeight="1" x14ac:dyDescent="0.2"/>
    <row r="20774" ht="12.75" customHeight="1" x14ac:dyDescent="0.2"/>
    <row r="20775" ht="12.75" customHeight="1" x14ac:dyDescent="0.2"/>
    <row r="20776" ht="12.75" customHeight="1" x14ac:dyDescent="0.2"/>
    <row r="20777" ht="12.75" customHeight="1" x14ac:dyDescent="0.2"/>
    <row r="20778" ht="12.75" customHeight="1" x14ac:dyDescent="0.2"/>
    <row r="20779" ht="12.75" customHeight="1" x14ac:dyDescent="0.2"/>
    <row r="20780" ht="12.75" customHeight="1" x14ac:dyDescent="0.2"/>
    <row r="20781" ht="12.75" customHeight="1" x14ac:dyDescent="0.2"/>
    <row r="20782" ht="12.75" customHeight="1" x14ac:dyDescent="0.2"/>
    <row r="20783" ht="12.75" customHeight="1" x14ac:dyDescent="0.2"/>
    <row r="20784" ht="12.75" customHeight="1" x14ac:dyDescent="0.2"/>
    <row r="20785" ht="12.75" customHeight="1" x14ac:dyDescent="0.2"/>
    <row r="20786" ht="12.75" customHeight="1" x14ac:dyDescent="0.2"/>
    <row r="20787" ht="12.75" customHeight="1" x14ac:dyDescent="0.2"/>
    <row r="20788" ht="12.75" customHeight="1" x14ac:dyDescent="0.2"/>
    <row r="20789" ht="12.75" customHeight="1" x14ac:dyDescent="0.2"/>
    <row r="20790" ht="12.75" customHeight="1" x14ac:dyDescent="0.2"/>
    <row r="20791" ht="12.75" customHeight="1" x14ac:dyDescent="0.2"/>
    <row r="20792" ht="12.75" customHeight="1" x14ac:dyDescent="0.2"/>
    <row r="20793" ht="12.75" customHeight="1" x14ac:dyDescent="0.2"/>
    <row r="20794" ht="12.75" customHeight="1" x14ac:dyDescent="0.2"/>
    <row r="20795" ht="12.75" customHeight="1" x14ac:dyDescent="0.2"/>
    <row r="20796" ht="12.75" customHeight="1" x14ac:dyDescent="0.2"/>
    <row r="20797" ht="12.75" customHeight="1" x14ac:dyDescent="0.2"/>
    <row r="20798" ht="12.75" customHeight="1" x14ac:dyDescent="0.2"/>
    <row r="20799" ht="12.75" customHeight="1" x14ac:dyDescent="0.2"/>
    <row r="20800" ht="12.75" customHeight="1" x14ac:dyDescent="0.2"/>
    <row r="20801" ht="12.75" customHeight="1" x14ac:dyDescent="0.2"/>
    <row r="20802" ht="12.75" customHeight="1" x14ac:dyDescent="0.2"/>
    <row r="20803" ht="12.75" customHeight="1" x14ac:dyDescent="0.2"/>
    <row r="20804" ht="12.75" customHeight="1" x14ac:dyDescent="0.2"/>
    <row r="20805" ht="12.75" customHeight="1" x14ac:dyDescent="0.2"/>
    <row r="20806" ht="12.75" customHeight="1" x14ac:dyDescent="0.2"/>
    <row r="20807" ht="12.75" customHeight="1" x14ac:dyDescent="0.2"/>
    <row r="20808" ht="12.75" customHeight="1" x14ac:dyDescent="0.2"/>
    <row r="20809" ht="12.75" customHeight="1" x14ac:dyDescent="0.2"/>
    <row r="20810" ht="12.75" customHeight="1" x14ac:dyDescent="0.2"/>
    <row r="20811" ht="12.75" customHeight="1" x14ac:dyDescent="0.2"/>
    <row r="20812" ht="12.75" customHeight="1" x14ac:dyDescent="0.2"/>
    <row r="20813" ht="12.75" customHeight="1" x14ac:dyDescent="0.2"/>
    <row r="20814" ht="12.75" customHeight="1" x14ac:dyDescent="0.2"/>
    <row r="20815" ht="12.75" customHeight="1" x14ac:dyDescent="0.2"/>
  </sheetData>
  <mergeCells count="392">
    <mergeCell ref="B376:J376"/>
    <mergeCell ref="B399:J399"/>
    <mergeCell ref="B422:J422"/>
    <mergeCell ref="B445:J445"/>
    <mergeCell ref="B468:J468"/>
    <mergeCell ref="B491:J491"/>
    <mergeCell ref="B425:J425"/>
    <mergeCell ref="B742:J742"/>
    <mergeCell ref="B764:J764"/>
    <mergeCell ref="B656:J656"/>
    <mergeCell ref="B563:J563"/>
    <mergeCell ref="B560:J560"/>
    <mergeCell ref="B448:J448"/>
    <mergeCell ref="A1010:A1011"/>
    <mergeCell ref="B1010:J1010"/>
    <mergeCell ref="K1010:K1011"/>
    <mergeCell ref="L1010:L1011"/>
    <mergeCell ref="M1010:M1011"/>
    <mergeCell ref="N1010:N1011"/>
    <mergeCell ref="O1010:O1011"/>
    <mergeCell ref="P1010:P1011"/>
    <mergeCell ref="B494:J494"/>
    <mergeCell ref="B786:J786"/>
    <mergeCell ref="B808:J808"/>
    <mergeCell ref="B830:J830"/>
    <mergeCell ref="B852:J852"/>
    <mergeCell ref="B874:J874"/>
    <mergeCell ref="B896:J896"/>
    <mergeCell ref="B918:J918"/>
    <mergeCell ref="B789:J789"/>
    <mergeCell ref="B877:J877"/>
    <mergeCell ref="B767:J767"/>
    <mergeCell ref="B720:J720"/>
    <mergeCell ref="N702:N703"/>
    <mergeCell ref="O702:O703"/>
    <mergeCell ref="P702:P703"/>
    <mergeCell ref="A656:A657"/>
    <mergeCell ref="Q724:Q725"/>
    <mergeCell ref="R724:R725"/>
    <mergeCell ref="B723:J723"/>
    <mergeCell ref="A724:A725"/>
    <mergeCell ref="B724:J724"/>
    <mergeCell ref="K724:K725"/>
    <mergeCell ref="L724:L725"/>
    <mergeCell ref="M724:M725"/>
    <mergeCell ref="B1028:J1028"/>
    <mergeCell ref="Q988:Q989"/>
    <mergeCell ref="R988:R989"/>
    <mergeCell ref="B987:J987"/>
    <mergeCell ref="A988:A989"/>
    <mergeCell ref="B988:J988"/>
    <mergeCell ref="K988:K989"/>
    <mergeCell ref="L988:L989"/>
    <mergeCell ref="M988:M989"/>
    <mergeCell ref="N988:N989"/>
    <mergeCell ref="O988:O989"/>
    <mergeCell ref="P988:P989"/>
    <mergeCell ref="B1006:J1006"/>
    <mergeCell ref="Q1010:Q1011"/>
    <mergeCell ref="R1010:R1011"/>
    <mergeCell ref="B1009:J1009"/>
    <mergeCell ref="Q702:Q703"/>
    <mergeCell ref="R702:R703"/>
    <mergeCell ref="B701:J701"/>
    <mergeCell ref="A702:A703"/>
    <mergeCell ref="B702:J702"/>
    <mergeCell ref="K702:K703"/>
    <mergeCell ref="L702:L703"/>
    <mergeCell ref="M702:M703"/>
    <mergeCell ref="B698:J698"/>
    <mergeCell ref="A679:A680"/>
    <mergeCell ref="B679:J679"/>
    <mergeCell ref="K679:K680"/>
    <mergeCell ref="L679:L680"/>
    <mergeCell ref="M679:M680"/>
    <mergeCell ref="M656:M657"/>
    <mergeCell ref="N656:N657"/>
    <mergeCell ref="O656:O657"/>
    <mergeCell ref="P656:P657"/>
    <mergeCell ref="B675:J675"/>
    <mergeCell ref="Q633:Q634"/>
    <mergeCell ref="R633:R634"/>
    <mergeCell ref="B655:J655"/>
    <mergeCell ref="B632:J632"/>
    <mergeCell ref="B629:J629"/>
    <mergeCell ref="B652:J652"/>
    <mergeCell ref="R679:R680"/>
    <mergeCell ref="B678:J678"/>
    <mergeCell ref="Q656:Q657"/>
    <mergeCell ref="R656:R657"/>
    <mergeCell ref="K633:K634"/>
    <mergeCell ref="L633:L634"/>
    <mergeCell ref="K656:K657"/>
    <mergeCell ref="L656:L657"/>
    <mergeCell ref="N679:N680"/>
    <mergeCell ref="O679:O680"/>
    <mergeCell ref="P679:P680"/>
    <mergeCell ref="Q679:Q680"/>
    <mergeCell ref="N587:N588"/>
    <mergeCell ref="O587:O588"/>
    <mergeCell ref="P587:P588"/>
    <mergeCell ref="N900:N901"/>
    <mergeCell ref="O900:O901"/>
    <mergeCell ref="P900:P901"/>
    <mergeCell ref="N878:N879"/>
    <mergeCell ref="O878:O879"/>
    <mergeCell ref="P878:P879"/>
    <mergeCell ref="N856:N857"/>
    <mergeCell ref="O856:O857"/>
    <mergeCell ref="P856:P857"/>
    <mergeCell ref="N834:N835"/>
    <mergeCell ref="O834:O835"/>
    <mergeCell ref="P834:P835"/>
    <mergeCell ref="N812:N813"/>
    <mergeCell ref="O812:O813"/>
    <mergeCell ref="P812:P813"/>
    <mergeCell ref="P633:P634"/>
    <mergeCell ref="N724:N725"/>
    <mergeCell ref="O724:O725"/>
    <mergeCell ref="P724:P725"/>
    <mergeCell ref="K856:K857"/>
    <mergeCell ref="N633:N634"/>
    <mergeCell ref="O633:O634"/>
    <mergeCell ref="Q587:Q588"/>
    <mergeCell ref="R587:R588"/>
    <mergeCell ref="B587:J587"/>
    <mergeCell ref="K587:K588"/>
    <mergeCell ref="L587:L588"/>
    <mergeCell ref="M610:M611"/>
    <mergeCell ref="N610:N611"/>
    <mergeCell ref="O610:O611"/>
    <mergeCell ref="P610:P611"/>
    <mergeCell ref="Q610:Q611"/>
    <mergeCell ref="R610:R611"/>
    <mergeCell ref="B610:J610"/>
    <mergeCell ref="K610:K611"/>
    <mergeCell ref="B609:J609"/>
    <mergeCell ref="B606:J606"/>
    <mergeCell ref="Q856:Q857"/>
    <mergeCell ref="R856:R857"/>
    <mergeCell ref="B855:J855"/>
    <mergeCell ref="Q812:Q813"/>
    <mergeCell ref="R812:R813"/>
    <mergeCell ref="B811:J811"/>
    <mergeCell ref="Q900:Q901"/>
    <mergeCell ref="R900:R901"/>
    <mergeCell ref="B899:J899"/>
    <mergeCell ref="A900:A901"/>
    <mergeCell ref="B900:J900"/>
    <mergeCell ref="K900:K901"/>
    <mergeCell ref="L900:L901"/>
    <mergeCell ref="M900:M901"/>
    <mergeCell ref="Q878:Q879"/>
    <mergeCell ref="R878:R879"/>
    <mergeCell ref="A878:A879"/>
    <mergeCell ref="B878:J878"/>
    <mergeCell ref="K878:K879"/>
    <mergeCell ref="L878:L879"/>
    <mergeCell ref="M878:M879"/>
    <mergeCell ref="A856:A857"/>
    <mergeCell ref="B856:J856"/>
    <mergeCell ref="A633:A634"/>
    <mergeCell ref="B633:J633"/>
    <mergeCell ref="N426:N427"/>
    <mergeCell ref="O426:O427"/>
    <mergeCell ref="P426:P427"/>
    <mergeCell ref="Q426:Q427"/>
    <mergeCell ref="R426:R427"/>
    <mergeCell ref="A426:A427"/>
    <mergeCell ref="B426:J426"/>
    <mergeCell ref="K426:K427"/>
    <mergeCell ref="L426:L427"/>
    <mergeCell ref="M426:M427"/>
    <mergeCell ref="L856:L857"/>
    <mergeCell ref="M856:M857"/>
    <mergeCell ref="Q834:Q835"/>
    <mergeCell ref="R834:R835"/>
    <mergeCell ref="B833:J833"/>
    <mergeCell ref="A834:A835"/>
    <mergeCell ref="B834:J834"/>
    <mergeCell ref="K834:K835"/>
    <mergeCell ref="L834:L835"/>
    <mergeCell ref="M834:M835"/>
    <mergeCell ref="N403:N404"/>
    <mergeCell ref="O403:O404"/>
    <mergeCell ref="P403:P404"/>
    <mergeCell ref="Q403:Q404"/>
    <mergeCell ref="R403:R404"/>
    <mergeCell ref="B402:J402"/>
    <mergeCell ref="A403:A404"/>
    <mergeCell ref="B403:J403"/>
    <mergeCell ref="K403:K404"/>
    <mergeCell ref="L403:L404"/>
    <mergeCell ref="M403:M404"/>
    <mergeCell ref="N380:N381"/>
    <mergeCell ref="O380:O381"/>
    <mergeCell ref="P380:P381"/>
    <mergeCell ref="Q380:Q381"/>
    <mergeCell ref="R380:R381"/>
    <mergeCell ref="B379:J379"/>
    <mergeCell ref="A380:A381"/>
    <mergeCell ref="B380:J380"/>
    <mergeCell ref="K380:K381"/>
    <mergeCell ref="L380:L381"/>
    <mergeCell ref="M380:M381"/>
    <mergeCell ref="A812:A813"/>
    <mergeCell ref="B812:J812"/>
    <mergeCell ref="K812:K813"/>
    <mergeCell ref="L812:L813"/>
    <mergeCell ref="M812:M813"/>
    <mergeCell ref="N790:N791"/>
    <mergeCell ref="O790:O791"/>
    <mergeCell ref="P790:P791"/>
    <mergeCell ref="Q790:Q791"/>
    <mergeCell ref="R790:R791"/>
    <mergeCell ref="A790:A791"/>
    <mergeCell ref="B790:J790"/>
    <mergeCell ref="K790:K791"/>
    <mergeCell ref="L790:L791"/>
    <mergeCell ref="M790:M791"/>
    <mergeCell ref="N768:N769"/>
    <mergeCell ref="O768:O769"/>
    <mergeCell ref="P768:P769"/>
    <mergeCell ref="Q768:Q769"/>
    <mergeCell ref="R768:R769"/>
    <mergeCell ref="A768:A769"/>
    <mergeCell ref="B768:J768"/>
    <mergeCell ref="K768:K769"/>
    <mergeCell ref="L768:L769"/>
    <mergeCell ref="M768:M769"/>
    <mergeCell ref="A564:A565"/>
    <mergeCell ref="B564:J564"/>
    <mergeCell ref="K564:K565"/>
    <mergeCell ref="L564:L565"/>
    <mergeCell ref="N746:N747"/>
    <mergeCell ref="O746:O747"/>
    <mergeCell ref="P746:P747"/>
    <mergeCell ref="Q746:Q747"/>
    <mergeCell ref="R746:R747"/>
    <mergeCell ref="B745:J745"/>
    <mergeCell ref="A746:A747"/>
    <mergeCell ref="B746:J746"/>
    <mergeCell ref="K746:K747"/>
    <mergeCell ref="L746:L747"/>
    <mergeCell ref="M746:M747"/>
    <mergeCell ref="A587:A588"/>
    <mergeCell ref="A610:A611"/>
    <mergeCell ref="L610:L611"/>
    <mergeCell ref="M633:M634"/>
    <mergeCell ref="B586:J586"/>
    <mergeCell ref="B583:J583"/>
    <mergeCell ref="M564:M565"/>
    <mergeCell ref="N564:N565"/>
    <mergeCell ref="M587:M588"/>
    <mergeCell ref="O564:O565"/>
    <mergeCell ref="P564:P565"/>
    <mergeCell ref="Q564:Q565"/>
    <mergeCell ref="M541:M542"/>
    <mergeCell ref="N541:N542"/>
    <mergeCell ref="O541:O542"/>
    <mergeCell ref="P541:P542"/>
    <mergeCell ref="Q541:Q542"/>
    <mergeCell ref="R541:R542"/>
    <mergeCell ref="R564:R565"/>
    <mergeCell ref="R495:R496"/>
    <mergeCell ref="A495:A496"/>
    <mergeCell ref="B495:J495"/>
    <mergeCell ref="K495:K496"/>
    <mergeCell ref="L495:L496"/>
    <mergeCell ref="M518:M519"/>
    <mergeCell ref="N518:N519"/>
    <mergeCell ref="O518:O519"/>
    <mergeCell ref="P518:P519"/>
    <mergeCell ref="Q518:Q519"/>
    <mergeCell ref="R518:R519"/>
    <mergeCell ref="A518:A519"/>
    <mergeCell ref="B518:J518"/>
    <mergeCell ref="K518:K519"/>
    <mergeCell ref="L518:L519"/>
    <mergeCell ref="N495:N496"/>
    <mergeCell ref="O495:O496"/>
    <mergeCell ref="P495:P496"/>
    <mergeCell ref="Q495:Q496"/>
    <mergeCell ref="A541:A542"/>
    <mergeCell ref="B541:J541"/>
    <mergeCell ref="K541:K542"/>
    <mergeCell ref="L541:L542"/>
    <mergeCell ref="B540:J540"/>
    <mergeCell ref="B517:J517"/>
    <mergeCell ref="B514:J514"/>
    <mergeCell ref="B537:J537"/>
    <mergeCell ref="M495:M496"/>
    <mergeCell ref="N472:N473"/>
    <mergeCell ref="O472:O473"/>
    <mergeCell ref="P472:P473"/>
    <mergeCell ref="Q472:Q473"/>
    <mergeCell ref="R472:R473"/>
    <mergeCell ref="N449:N450"/>
    <mergeCell ref="O449:O450"/>
    <mergeCell ref="P449:P450"/>
    <mergeCell ref="Q449:Q450"/>
    <mergeCell ref="R449:R450"/>
    <mergeCell ref="A449:A450"/>
    <mergeCell ref="B449:J449"/>
    <mergeCell ref="K449:K450"/>
    <mergeCell ref="L449:L450"/>
    <mergeCell ref="M449:M450"/>
    <mergeCell ref="A472:A473"/>
    <mergeCell ref="B472:J472"/>
    <mergeCell ref="K472:K473"/>
    <mergeCell ref="L472:L473"/>
    <mergeCell ref="B471:J471"/>
    <mergeCell ref="M472:M473"/>
    <mergeCell ref="A334:A335"/>
    <mergeCell ref="N357:N358"/>
    <mergeCell ref="O357:O358"/>
    <mergeCell ref="P357:P358"/>
    <mergeCell ref="Q357:Q358"/>
    <mergeCell ref="R357:R358"/>
    <mergeCell ref="B356:J356"/>
    <mergeCell ref="A357:A358"/>
    <mergeCell ref="B357:J357"/>
    <mergeCell ref="K357:K358"/>
    <mergeCell ref="L357:L358"/>
    <mergeCell ref="M357:M358"/>
    <mergeCell ref="B353:J353"/>
    <mergeCell ref="B136:J136"/>
    <mergeCell ref="B154:J154"/>
    <mergeCell ref="B173:J173"/>
    <mergeCell ref="B190:J190"/>
    <mergeCell ref="B209:J209"/>
    <mergeCell ref="P334:P335"/>
    <mergeCell ref="Q334:Q335"/>
    <mergeCell ref="R334:R335"/>
    <mergeCell ref="B333:J333"/>
    <mergeCell ref="B334:J334"/>
    <mergeCell ref="K334:K335"/>
    <mergeCell ref="L334:L335"/>
    <mergeCell ref="M334:M335"/>
    <mergeCell ref="N334:N335"/>
    <mergeCell ref="O334:O335"/>
    <mergeCell ref="B226:J226"/>
    <mergeCell ref="B243:J243"/>
    <mergeCell ref="B261:J261"/>
    <mergeCell ref="B278:J278"/>
    <mergeCell ref="B296:J296"/>
    <mergeCell ref="B314:J314"/>
    <mergeCell ref="B3:J3"/>
    <mergeCell ref="A19:D19"/>
    <mergeCell ref="A21:G21"/>
    <mergeCell ref="B24:J24"/>
    <mergeCell ref="B45:J45"/>
    <mergeCell ref="B62:J62"/>
    <mergeCell ref="B80:J80"/>
    <mergeCell ref="B97:J97"/>
    <mergeCell ref="B117:J117"/>
    <mergeCell ref="Q922:Q923"/>
    <mergeCell ref="R922:R923"/>
    <mergeCell ref="B921:J921"/>
    <mergeCell ref="A922:A923"/>
    <mergeCell ref="B922:J922"/>
    <mergeCell ref="K922:K923"/>
    <mergeCell ref="L922:L923"/>
    <mergeCell ref="M922:M923"/>
    <mergeCell ref="N922:N923"/>
    <mergeCell ref="O922:O923"/>
    <mergeCell ref="P922:P923"/>
    <mergeCell ref="B940:J940"/>
    <mergeCell ref="Q944:Q945"/>
    <mergeCell ref="R944:R945"/>
    <mergeCell ref="B943:J943"/>
    <mergeCell ref="A944:A945"/>
    <mergeCell ref="B944:J944"/>
    <mergeCell ref="K944:K945"/>
    <mergeCell ref="L944:L945"/>
    <mergeCell ref="M944:M945"/>
    <mergeCell ref="N944:N945"/>
    <mergeCell ref="O944:O945"/>
    <mergeCell ref="P944:P945"/>
    <mergeCell ref="B984:J984"/>
    <mergeCell ref="B962:J962"/>
    <mergeCell ref="Q966:Q967"/>
    <mergeCell ref="R966:R967"/>
    <mergeCell ref="B965:J965"/>
    <mergeCell ref="A966:A967"/>
    <mergeCell ref="B966:J966"/>
    <mergeCell ref="K966:K967"/>
    <mergeCell ref="L966:L967"/>
    <mergeCell ref="M966:M967"/>
    <mergeCell ref="N966:N967"/>
    <mergeCell ref="O966:O967"/>
    <mergeCell ref="P966:P967"/>
  </mergeCells>
  <pageMargins left="0.7" right="0.7" top="0.75" bottom="0.75" header="0" footer="0"/>
  <pageSetup orientation="landscape"/>
  <ignoredErrors>
    <ignoredError sqref="A341 A363 A385 A407 A429 A451" numberStoredAsText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8080"/>
  </sheetPr>
  <dimension ref="A1:AG23143"/>
  <sheetViews>
    <sheetView topLeftCell="A651" workbookViewId="0">
      <selection activeCell="U896" sqref="U896"/>
    </sheetView>
  </sheetViews>
  <sheetFormatPr baseColWidth="10" defaultColWidth="12.5703125" defaultRowHeight="15" customHeight="1" x14ac:dyDescent="0.2"/>
  <cols>
    <col min="1" max="1" width="8.5703125" customWidth="1"/>
    <col min="2" max="10" width="7.140625" customWidth="1"/>
    <col min="11" max="11" width="15.7109375" style="212" customWidth="1"/>
    <col min="12" max="18" width="12.85546875" customWidth="1"/>
    <col min="19" max="33" width="10" customWidth="1"/>
  </cols>
  <sheetData>
    <row r="1" spans="1:23" ht="12.75" customHeight="1" x14ac:dyDescent="0.2"/>
    <row r="2" spans="1:23" ht="12.75" customHeight="1" x14ac:dyDescent="0.2"/>
    <row r="3" spans="1:23" ht="12.75" customHeight="1" x14ac:dyDescent="0.3">
      <c r="A3" s="61" t="s">
        <v>76</v>
      </c>
      <c r="L3" s="1"/>
      <c r="M3" s="1"/>
      <c r="O3" s="1"/>
      <c r="U3" s="14" t="s">
        <v>14</v>
      </c>
    </row>
    <row r="4" spans="1:23" ht="25.5" customHeight="1" x14ac:dyDescent="0.2">
      <c r="B4" s="306" t="s">
        <v>3</v>
      </c>
      <c r="C4" s="307"/>
      <c r="D4" s="307"/>
      <c r="E4" s="307"/>
      <c r="F4" s="307"/>
      <c r="G4" s="307"/>
      <c r="H4" s="307"/>
      <c r="I4" s="307"/>
      <c r="J4" s="307"/>
      <c r="L4" s="10" t="s">
        <v>11</v>
      </c>
      <c r="M4" s="10" t="s">
        <v>12</v>
      </c>
      <c r="N4" s="11" t="s">
        <v>13</v>
      </c>
      <c r="O4" s="10" t="s">
        <v>14</v>
      </c>
      <c r="P4" s="12" t="s">
        <v>15</v>
      </c>
      <c r="Q4" s="12" t="s">
        <v>16</v>
      </c>
      <c r="R4" s="13" t="s">
        <v>17</v>
      </c>
      <c r="T4" s="31" t="s">
        <v>21</v>
      </c>
      <c r="U4" s="177" t="s">
        <v>29</v>
      </c>
      <c r="V4" s="178" t="s">
        <v>30</v>
      </c>
      <c r="W4" s="178" t="s">
        <v>31</v>
      </c>
    </row>
    <row r="5" spans="1:23" ht="12.75" customHeight="1" x14ac:dyDescent="0.2">
      <c r="A5" s="15" t="s">
        <v>18</v>
      </c>
      <c r="B5" s="16">
        <v>1</v>
      </c>
      <c r="C5" s="16">
        <v>2</v>
      </c>
      <c r="D5" s="16">
        <v>3</v>
      </c>
      <c r="E5" s="16">
        <v>4</v>
      </c>
      <c r="F5" s="16">
        <v>5</v>
      </c>
      <c r="G5" s="16">
        <v>6</v>
      </c>
      <c r="H5" s="16">
        <v>7</v>
      </c>
      <c r="I5" s="16">
        <v>8</v>
      </c>
      <c r="J5" s="16">
        <v>9</v>
      </c>
      <c r="K5" s="288" t="s">
        <v>19</v>
      </c>
      <c r="L5" s="21"/>
      <c r="M5" s="21"/>
      <c r="N5" s="22"/>
      <c r="O5" s="23"/>
      <c r="P5" s="24"/>
      <c r="Q5" s="24"/>
      <c r="R5" s="1"/>
      <c r="T5" s="37" t="s">
        <v>32</v>
      </c>
      <c r="U5" s="48">
        <f t="shared" ref="U5:U7" si="0">O7</f>
        <v>0.86021505376344087</v>
      </c>
      <c r="V5" s="48">
        <f t="shared" ref="V5:V6" si="1">O23</f>
        <v>0.77083333333333337</v>
      </c>
      <c r="W5" s="1">
        <f>O42</f>
        <v>0.85517241379310349</v>
      </c>
    </row>
    <row r="6" spans="1:23" ht="12.75" customHeight="1" x14ac:dyDescent="0.2">
      <c r="A6" s="46" t="s">
        <v>29</v>
      </c>
      <c r="B6" s="25">
        <v>93</v>
      </c>
      <c r="C6" s="25"/>
      <c r="D6" s="25"/>
      <c r="E6" s="25"/>
      <c r="F6" s="25"/>
      <c r="G6" s="25"/>
      <c r="H6" s="25"/>
      <c r="I6" s="25"/>
      <c r="J6" s="25"/>
      <c r="K6" s="224"/>
      <c r="L6" s="21"/>
      <c r="M6" s="21"/>
      <c r="N6" s="22"/>
      <c r="O6" s="23"/>
      <c r="P6" s="29">
        <f>B6</f>
        <v>93</v>
      </c>
      <c r="Q6" s="24"/>
      <c r="R6" s="1"/>
      <c r="T6" s="37" t="s">
        <v>33</v>
      </c>
      <c r="U6" s="48">
        <f t="shared" si="0"/>
        <v>0.9375</v>
      </c>
      <c r="V6" s="48">
        <f t="shared" si="1"/>
        <v>0.8783783783783784</v>
      </c>
    </row>
    <row r="7" spans="1:23" ht="12.75" customHeight="1" x14ac:dyDescent="0.2">
      <c r="A7" s="40" t="s">
        <v>30</v>
      </c>
      <c r="C7" s="2">
        <v>80</v>
      </c>
      <c r="K7" s="224"/>
      <c r="L7" s="1"/>
      <c r="M7" s="1"/>
      <c r="O7" s="23">
        <f>C7/B6</f>
        <v>0.86021505376344087</v>
      </c>
      <c r="P7" s="35">
        <v>80</v>
      </c>
      <c r="Q7" s="36">
        <f t="shared" ref="Q7:Q14" si="2">P7/P6</f>
        <v>0.86021505376344087</v>
      </c>
      <c r="R7" s="1">
        <f t="shared" ref="R7:R14" si="3">100%-Q7</f>
        <v>0.13978494623655913</v>
      </c>
      <c r="T7" s="37" t="s">
        <v>34</v>
      </c>
      <c r="U7" s="48">
        <f t="shared" si="0"/>
        <v>0.97333333333333338</v>
      </c>
    </row>
    <row r="8" spans="1:23" ht="12.75" customHeight="1" x14ac:dyDescent="0.2">
      <c r="A8" s="40" t="s">
        <v>31</v>
      </c>
      <c r="D8" s="2">
        <v>75</v>
      </c>
      <c r="K8" s="224"/>
      <c r="L8" s="1"/>
      <c r="M8" s="1"/>
      <c r="O8" s="1">
        <f>D8/C7</f>
        <v>0.9375</v>
      </c>
      <c r="P8" s="35">
        <v>78</v>
      </c>
      <c r="Q8" s="36">
        <f t="shared" si="2"/>
        <v>0.97499999999999998</v>
      </c>
      <c r="R8" s="1">
        <f t="shared" si="3"/>
        <v>2.5000000000000022E-2</v>
      </c>
      <c r="T8" s="37" t="s">
        <v>35</v>
      </c>
    </row>
    <row r="9" spans="1:23" ht="12.75" customHeight="1" x14ac:dyDescent="0.2">
      <c r="A9" s="40" t="s">
        <v>50</v>
      </c>
      <c r="E9" s="2">
        <v>73</v>
      </c>
      <c r="K9" s="224"/>
      <c r="L9" s="1"/>
      <c r="M9" s="1"/>
      <c r="O9" s="1">
        <f>E9/D8</f>
        <v>0.97333333333333338</v>
      </c>
      <c r="P9" s="35">
        <v>78</v>
      </c>
      <c r="Q9" s="36">
        <f t="shared" si="2"/>
        <v>1</v>
      </c>
      <c r="R9" s="1">
        <f t="shared" si="3"/>
        <v>0</v>
      </c>
      <c r="T9" s="37" t="s">
        <v>36</v>
      </c>
    </row>
    <row r="10" spans="1:23" ht="12.75" customHeight="1" x14ac:dyDescent="0.2">
      <c r="A10" s="40" t="s">
        <v>51</v>
      </c>
      <c r="F10" s="2">
        <v>71</v>
      </c>
      <c r="K10" s="224"/>
      <c r="L10" s="1"/>
      <c r="M10" s="1"/>
      <c r="O10" s="1">
        <f>F10/E9</f>
        <v>0.9726027397260274</v>
      </c>
      <c r="P10" s="35">
        <v>75</v>
      </c>
      <c r="Q10" s="36">
        <f t="shared" si="2"/>
        <v>0.96153846153846156</v>
      </c>
      <c r="R10" s="1">
        <f t="shared" si="3"/>
        <v>3.8461538461538436E-2</v>
      </c>
      <c r="T10" s="40" t="s">
        <v>38</v>
      </c>
    </row>
    <row r="11" spans="1:23" ht="12.75" customHeight="1" x14ac:dyDescent="0.2">
      <c r="A11" s="46" t="s">
        <v>52</v>
      </c>
      <c r="G11" s="2">
        <v>71</v>
      </c>
      <c r="K11" s="224"/>
      <c r="L11" s="1"/>
      <c r="M11" s="1"/>
      <c r="O11" s="1">
        <f>G11/F10</f>
        <v>1</v>
      </c>
      <c r="P11" s="35">
        <v>76</v>
      </c>
      <c r="Q11" s="36">
        <f t="shared" si="2"/>
        <v>1.0133333333333334</v>
      </c>
      <c r="R11" s="1">
        <f t="shared" si="3"/>
        <v>-1.3333333333333419E-2</v>
      </c>
      <c r="T11" s="40"/>
    </row>
    <row r="12" spans="1:23" ht="12.75" customHeight="1" x14ac:dyDescent="0.2">
      <c r="A12" s="46" t="s">
        <v>53</v>
      </c>
      <c r="H12" s="2">
        <v>71</v>
      </c>
      <c r="K12" s="224"/>
      <c r="L12" s="1"/>
      <c r="M12" s="1"/>
      <c r="O12" s="1">
        <f>H12/G11</f>
        <v>1</v>
      </c>
      <c r="P12" s="35">
        <v>76</v>
      </c>
      <c r="Q12" s="36">
        <f t="shared" si="2"/>
        <v>1</v>
      </c>
      <c r="R12" s="1">
        <f t="shared" si="3"/>
        <v>0</v>
      </c>
      <c r="T12" s="40"/>
    </row>
    <row r="13" spans="1:23" ht="12.75" customHeight="1" x14ac:dyDescent="0.2">
      <c r="A13" s="46" t="s">
        <v>54</v>
      </c>
      <c r="I13" s="2">
        <v>71</v>
      </c>
      <c r="K13" s="224"/>
      <c r="L13" s="1"/>
      <c r="M13" s="1"/>
      <c r="O13" s="1">
        <f>I13/H12</f>
        <v>1</v>
      </c>
      <c r="P13" s="35">
        <v>76</v>
      </c>
      <c r="Q13" s="36">
        <f t="shared" si="2"/>
        <v>1</v>
      </c>
      <c r="R13" s="1">
        <f t="shared" si="3"/>
        <v>0</v>
      </c>
      <c r="T13" s="40"/>
    </row>
    <row r="14" spans="1:23" ht="12.75" customHeight="1" x14ac:dyDescent="0.2">
      <c r="A14" s="46" t="s">
        <v>55</v>
      </c>
      <c r="J14" s="2">
        <v>71</v>
      </c>
      <c r="K14" s="224">
        <v>71</v>
      </c>
      <c r="L14" s="1"/>
      <c r="M14" s="1"/>
      <c r="O14" s="1">
        <f>J14/I13</f>
        <v>1</v>
      </c>
      <c r="P14" s="35">
        <v>76</v>
      </c>
      <c r="Q14" s="36">
        <f t="shared" si="2"/>
        <v>1</v>
      </c>
      <c r="R14" s="1">
        <f t="shared" si="3"/>
        <v>0</v>
      </c>
      <c r="T14" s="40"/>
    </row>
    <row r="15" spans="1:23" ht="12.75" customHeight="1" x14ac:dyDescent="0.2">
      <c r="A15" s="46" t="s">
        <v>56</v>
      </c>
      <c r="J15" s="2">
        <v>3</v>
      </c>
      <c r="K15" s="225">
        <v>2</v>
      </c>
      <c r="L15" s="1"/>
      <c r="M15" s="1"/>
      <c r="O15" s="1"/>
      <c r="P15" s="35">
        <v>5</v>
      </c>
      <c r="Q15" s="36"/>
      <c r="R15" s="1"/>
      <c r="T15" s="40"/>
    </row>
    <row r="16" spans="1:23" ht="12.75" customHeight="1" x14ac:dyDescent="0.2">
      <c r="A16" s="46" t="s">
        <v>57</v>
      </c>
      <c r="J16" s="2">
        <v>2</v>
      </c>
      <c r="K16" s="225">
        <v>1</v>
      </c>
      <c r="L16" s="1"/>
      <c r="M16" s="1"/>
      <c r="O16" s="1"/>
      <c r="P16" s="35">
        <v>2</v>
      </c>
      <c r="Q16" s="36"/>
      <c r="R16" s="1"/>
      <c r="T16" s="40"/>
    </row>
    <row r="17" spans="1:23" ht="12.75" customHeight="1" x14ac:dyDescent="0.2">
      <c r="A17" s="46" t="s">
        <v>58</v>
      </c>
      <c r="J17" s="2">
        <v>1</v>
      </c>
      <c r="K17" s="225">
        <v>1</v>
      </c>
      <c r="L17" s="1"/>
      <c r="M17" s="1"/>
      <c r="O17" s="1"/>
      <c r="P17" s="35">
        <v>1</v>
      </c>
      <c r="Q17" s="36"/>
      <c r="R17" s="1"/>
      <c r="T17" s="40"/>
    </row>
    <row r="18" spans="1:23" ht="12.75" customHeight="1" x14ac:dyDescent="0.2">
      <c r="K18" s="221">
        <f>SUM(K14:K17)</f>
        <v>75</v>
      </c>
      <c r="L18" s="1">
        <f>K14/B6</f>
        <v>0.76344086021505375</v>
      </c>
      <c r="M18" s="1">
        <f>K18/B6</f>
        <v>0.80645161290322576</v>
      </c>
      <c r="N18" s="1">
        <f>M18-L18</f>
        <v>4.3010752688172005E-2</v>
      </c>
      <c r="O18" s="1"/>
      <c r="T18" s="40" t="s">
        <v>39</v>
      </c>
    </row>
    <row r="19" spans="1:23" ht="12.75" customHeight="1" x14ac:dyDescent="0.3">
      <c r="A19" s="61" t="s">
        <v>77</v>
      </c>
      <c r="L19" s="1"/>
      <c r="M19" s="1"/>
      <c r="O19" s="1"/>
      <c r="T19" s="40" t="s">
        <v>40</v>
      </c>
    </row>
    <row r="20" spans="1:23" ht="25.5" customHeight="1" x14ac:dyDescent="0.2">
      <c r="B20" s="306" t="s">
        <v>3</v>
      </c>
      <c r="C20" s="307"/>
      <c r="D20" s="307"/>
      <c r="E20" s="307"/>
      <c r="F20" s="307"/>
      <c r="G20" s="307"/>
      <c r="H20" s="307"/>
      <c r="I20" s="307"/>
      <c r="J20" s="307"/>
      <c r="L20" s="10" t="s">
        <v>11</v>
      </c>
      <c r="M20" s="10" t="s">
        <v>12</v>
      </c>
      <c r="N20" s="11" t="s">
        <v>13</v>
      </c>
      <c r="O20" s="10" t="s">
        <v>14</v>
      </c>
      <c r="P20" s="12" t="s">
        <v>15</v>
      </c>
      <c r="Q20" s="12" t="s">
        <v>16</v>
      </c>
      <c r="R20" s="13" t="s">
        <v>17</v>
      </c>
      <c r="U20" s="14" t="s">
        <v>45</v>
      </c>
    </row>
    <row r="21" spans="1:23" ht="12.75" customHeight="1" x14ac:dyDescent="0.2">
      <c r="A21" s="15" t="s">
        <v>18</v>
      </c>
      <c r="B21" s="16">
        <v>1</v>
      </c>
      <c r="C21" s="16">
        <v>2</v>
      </c>
      <c r="D21" s="16">
        <v>3</v>
      </c>
      <c r="E21" s="16">
        <v>4</v>
      </c>
      <c r="F21" s="16">
        <v>5</v>
      </c>
      <c r="G21" s="16">
        <v>6</v>
      </c>
      <c r="H21" s="16">
        <v>7</v>
      </c>
      <c r="I21" s="16">
        <v>8</v>
      </c>
      <c r="J21" s="16">
        <v>9</v>
      </c>
      <c r="K21" s="288" t="s">
        <v>19</v>
      </c>
      <c r="L21" s="21"/>
      <c r="M21" s="21"/>
      <c r="N21" s="22"/>
      <c r="O21" s="23"/>
      <c r="P21" s="24"/>
      <c r="Q21" s="24"/>
      <c r="R21" s="1"/>
      <c r="T21" s="31" t="s">
        <v>21</v>
      </c>
      <c r="U21" s="177" t="s">
        <v>29</v>
      </c>
      <c r="V21" s="178" t="s">
        <v>30</v>
      </c>
      <c r="W21" s="178" t="s">
        <v>31</v>
      </c>
    </row>
    <row r="22" spans="1:23" ht="12.75" customHeight="1" x14ac:dyDescent="0.2">
      <c r="A22" s="40" t="s">
        <v>30</v>
      </c>
      <c r="B22" s="25">
        <v>96</v>
      </c>
      <c r="C22" s="25"/>
      <c r="D22" s="25"/>
      <c r="E22" s="25"/>
      <c r="F22" s="25"/>
      <c r="G22" s="25"/>
      <c r="H22" s="25"/>
      <c r="I22" s="25"/>
      <c r="J22" s="25"/>
      <c r="K22" s="225"/>
      <c r="L22" s="21"/>
      <c r="M22" s="21"/>
      <c r="N22" s="22"/>
      <c r="O22" s="23"/>
      <c r="P22" s="29">
        <f>B22</f>
        <v>96</v>
      </c>
      <c r="Q22" s="24"/>
      <c r="R22" s="1"/>
      <c r="T22" s="37" t="s">
        <v>32</v>
      </c>
      <c r="U22" s="36">
        <f t="shared" ref="U22:U24" si="4">Q7</f>
        <v>0.86021505376344087</v>
      </c>
      <c r="V22" s="36">
        <f t="shared" ref="V22:V23" si="5">Q23</f>
        <v>0.77083333333333337</v>
      </c>
      <c r="W22" s="1">
        <f>Q42</f>
        <v>0.85517241379310349</v>
      </c>
    </row>
    <row r="23" spans="1:23" ht="12.75" customHeight="1" x14ac:dyDescent="0.2">
      <c r="A23" s="40" t="s">
        <v>31</v>
      </c>
      <c r="C23" s="2">
        <v>74</v>
      </c>
      <c r="K23" s="225"/>
      <c r="L23" s="1"/>
      <c r="M23" s="1"/>
      <c r="O23" s="23">
        <f>C23/B22</f>
        <v>0.77083333333333337</v>
      </c>
      <c r="P23" s="35">
        <v>74</v>
      </c>
      <c r="Q23" s="36">
        <f t="shared" ref="Q23:Q30" si="6">P23/P22</f>
        <v>0.77083333333333337</v>
      </c>
      <c r="R23" s="1">
        <f t="shared" ref="R23:R30" si="7">100%-Q23</f>
        <v>0.22916666666666663</v>
      </c>
      <c r="T23" s="37" t="s">
        <v>33</v>
      </c>
      <c r="U23" s="36">
        <f t="shared" si="4"/>
        <v>0.97499999999999998</v>
      </c>
      <c r="V23" s="36">
        <f t="shared" si="5"/>
        <v>0.93243243243243246</v>
      </c>
    </row>
    <row r="24" spans="1:23" ht="12.75" customHeight="1" x14ac:dyDescent="0.2">
      <c r="A24" s="40" t="s">
        <v>50</v>
      </c>
      <c r="D24" s="2">
        <v>65</v>
      </c>
      <c r="K24" s="225"/>
      <c r="L24" s="1"/>
      <c r="M24" s="1"/>
      <c r="O24" s="1">
        <f>D24/C23</f>
        <v>0.8783783783783784</v>
      </c>
      <c r="P24" s="35">
        <v>69</v>
      </c>
      <c r="Q24" s="36">
        <f t="shared" si="6"/>
        <v>0.93243243243243246</v>
      </c>
      <c r="R24" s="1">
        <f t="shared" si="7"/>
        <v>6.7567567567567544E-2</v>
      </c>
      <c r="T24" s="37" t="s">
        <v>34</v>
      </c>
      <c r="U24" s="36">
        <f t="shared" si="4"/>
        <v>1</v>
      </c>
    </row>
    <row r="25" spans="1:23" ht="12.75" customHeight="1" x14ac:dyDescent="0.2">
      <c r="A25" s="40" t="s">
        <v>51</v>
      </c>
      <c r="E25" s="2">
        <v>59</v>
      </c>
      <c r="K25" s="225"/>
      <c r="O25" s="1">
        <f>E25/D24</f>
        <v>0.90769230769230769</v>
      </c>
      <c r="P25" s="35">
        <v>65</v>
      </c>
      <c r="Q25" s="36">
        <f t="shared" si="6"/>
        <v>0.94202898550724634</v>
      </c>
      <c r="R25" s="1">
        <f t="shared" si="7"/>
        <v>5.7971014492753659E-2</v>
      </c>
      <c r="T25" s="37" t="s">
        <v>35</v>
      </c>
      <c r="U25" s="36" t="s">
        <v>37</v>
      </c>
    </row>
    <row r="26" spans="1:23" ht="12.75" customHeight="1" x14ac:dyDescent="0.2">
      <c r="A26" s="46" t="s">
        <v>52</v>
      </c>
      <c r="F26" s="2">
        <v>53</v>
      </c>
      <c r="K26" s="225"/>
      <c r="O26" s="1">
        <f>F26/E25</f>
        <v>0.89830508474576276</v>
      </c>
      <c r="P26" s="35">
        <v>66</v>
      </c>
      <c r="Q26" s="36">
        <f t="shared" si="6"/>
        <v>1.0153846153846153</v>
      </c>
      <c r="R26" s="1">
        <f t="shared" si="7"/>
        <v>-1.538461538461533E-2</v>
      </c>
      <c r="T26" s="37" t="s">
        <v>36</v>
      </c>
      <c r="U26" s="36" t="s">
        <v>37</v>
      </c>
    </row>
    <row r="27" spans="1:23" ht="12.75" customHeight="1" x14ac:dyDescent="0.2">
      <c r="A27" s="46" t="s">
        <v>53</v>
      </c>
      <c r="G27" s="2">
        <v>52</v>
      </c>
      <c r="K27" s="225"/>
      <c r="O27" s="1">
        <f>G27/F26</f>
        <v>0.98113207547169812</v>
      </c>
      <c r="P27" s="35">
        <v>63</v>
      </c>
      <c r="Q27" s="36">
        <f t="shared" si="6"/>
        <v>0.95454545454545459</v>
      </c>
      <c r="R27" s="1">
        <f t="shared" si="7"/>
        <v>4.5454545454545414E-2</v>
      </c>
      <c r="T27" s="37"/>
      <c r="U27" s="36"/>
    </row>
    <row r="28" spans="1:23" ht="12.75" customHeight="1" x14ac:dyDescent="0.2">
      <c r="A28" s="46" t="s">
        <v>54</v>
      </c>
      <c r="H28" s="2">
        <v>49</v>
      </c>
      <c r="K28" s="225"/>
      <c r="O28" s="1">
        <f>H28/G27</f>
        <v>0.94230769230769229</v>
      </c>
      <c r="P28" s="35">
        <v>62</v>
      </c>
      <c r="Q28" s="36">
        <f t="shared" si="6"/>
        <v>0.98412698412698407</v>
      </c>
      <c r="R28" s="1">
        <f t="shared" si="7"/>
        <v>1.5873015873015928E-2</v>
      </c>
      <c r="T28" s="37"/>
      <c r="U28" s="36"/>
    </row>
    <row r="29" spans="1:23" ht="12.75" customHeight="1" x14ac:dyDescent="0.2">
      <c r="A29" s="46" t="s">
        <v>55</v>
      </c>
      <c r="I29" s="2">
        <v>49</v>
      </c>
      <c r="K29" s="225"/>
      <c r="O29" s="1">
        <f>I29/H28</f>
        <v>1</v>
      </c>
      <c r="P29" s="35">
        <v>63</v>
      </c>
      <c r="Q29" s="36">
        <f t="shared" si="6"/>
        <v>1.0161290322580645</v>
      </c>
      <c r="R29" s="1">
        <f t="shared" si="7"/>
        <v>-1.6129032258064502E-2</v>
      </c>
      <c r="T29" s="37"/>
      <c r="U29" s="36"/>
    </row>
    <row r="30" spans="1:23" ht="12.75" customHeight="1" x14ac:dyDescent="0.2">
      <c r="A30" s="46" t="s">
        <v>56</v>
      </c>
      <c r="J30" s="2">
        <v>48</v>
      </c>
      <c r="K30" s="225">
        <v>47</v>
      </c>
      <c r="O30" s="1">
        <f>J30/I29</f>
        <v>0.97959183673469385</v>
      </c>
      <c r="P30" s="35">
        <v>63</v>
      </c>
      <c r="Q30" s="36">
        <f t="shared" si="6"/>
        <v>1</v>
      </c>
      <c r="R30" s="1">
        <f t="shared" si="7"/>
        <v>0</v>
      </c>
      <c r="T30" s="37"/>
      <c r="U30" s="36"/>
    </row>
    <row r="31" spans="1:23" ht="12.75" customHeight="1" x14ac:dyDescent="0.2">
      <c r="A31" s="46" t="s">
        <v>57</v>
      </c>
      <c r="J31" s="2">
        <v>6</v>
      </c>
      <c r="K31" s="225">
        <v>4</v>
      </c>
      <c r="O31" s="1"/>
      <c r="P31" s="35">
        <v>14</v>
      </c>
      <c r="Q31" s="36"/>
      <c r="R31" s="1"/>
      <c r="T31" s="37"/>
      <c r="U31" s="36"/>
    </row>
    <row r="32" spans="1:23" ht="12.75" customHeight="1" x14ac:dyDescent="0.2">
      <c r="A32" s="46" t="s">
        <v>58</v>
      </c>
      <c r="J32" s="2">
        <v>6</v>
      </c>
      <c r="K32" s="225">
        <v>3</v>
      </c>
      <c r="O32" s="1"/>
      <c r="P32" s="35">
        <v>9</v>
      </c>
      <c r="Q32" s="36"/>
      <c r="R32" s="1"/>
      <c r="T32" s="37"/>
      <c r="U32" s="36"/>
    </row>
    <row r="33" spans="1:23" ht="12.75" customHeight="1" x14ac:dyDescent="0.2">
      <c r="A33" s="46" t="s">
        <v>59</v>
      </c>
      <c r="J33" s="2">
        <v>3</v>
      </c>
      <c r="K33" s="225">
        <v>3</v>
      </c>
      <c r="O33" s="1"/>
      <c r="P33" s="35">
        <v>5</v>
      </c>
      <c r="Q33" s="36"/>
      <c r="R33" s="1"/>
      <c r="T33" s="37"/>
      <c r="U33" s="36"/>
    </row>
    <row r="34" spans="1:23" ht="12.75" customHeight="1" x14ac:dyDescent="0.2">
      <c r="A34" s="46" t="s">
        <v>70</v>
      </c>
      <c r="J34" s="2">
        <v>1</v>
      </c>
      <c r="K34" s="225">
        <v>1</v>
      </c>
      <c r="O34" s="1"/>
      <c r="P34" s="35">
        <v>2</v>
      </c>
      <c r="Q34" s="36"/>
      <c r="R34" s="1"/>
      <c r="T34" s="37"/>
      <c r="U34" s="36"/>
    </row>
    <row r="35" spans="1:23" ht="12.75" customHeight="1" x14ac:dyDescent="0.2">
      <c r="A35" s="46" t="s">
        <v>71</v>
      </c>
      <c r="J35" s="2">
        <v>1</v>
      </c>
      <c r="K35" s="225"/>
      <c r="O35" s="1"/>
      <c r="P35" s="35">
        <v>1</v>
      </c>
      <c r="Q35" s="36"/>
      <c r="R35" s="1"/>
      <c r="T35" s="37"/>
      <c r="U35" s="36"/>
    </row>
    <row r="36" spans="1:23" ht="12.75" customHeight="1" x14ac:dyDescent="0.2">
      <c r="K36" s="221">
        <f>SUM(K30:K34)</f>
        <v>58</v>
      </c>
      <c r="L36" s="1">
        <f>K30/B22</f>
        <v>0.48958333333333331</v>
      </c>
      <c r="M36" s="1">
        <f>K36/B22</f>
        <v>0.60416666666666663</v>
      </c>
      <c r="N36" s="1">
        <f>M36-L36</f>
        <v>0.11458333333333331</v>
      </c>
      <c r="T36" s="40" t="s">
        <v>38</v>
      </c>
      <c r="U36" s="36" t="s">
        <v>37</v>
      </c>
    </row>
    <row r="37" spans="1:23" ht="12.75" customHeight="1" x14ac:dyDescent="0.2">
      <c r="L37" s="1"/>
      <c r="M37" s="1"/>
      <c r="N37" s="1"/>
      <c r="T37" s="40"/>
      <c r="U37" s="36"/>
    </row>
    <row r="38" spans="1:23" ht="12.75" customHeight="1" x14ac:dyDescent="0.3">
      <c r="A38" s="61" t="s">
        <v>78</v>
      </c>
      <c r="L38" s="1"/>
      <c r="M38" s="1"/>
      <c r="O38" s="1"/>
      <c r="T38" s="40" t="s">
        <v>39</v>
      </c>
      <c r="U38" s="36" t="s">
        <v>37</v>
      </c>
    </row>
    <row r="39" spans="1:23" ht="25.5" customHeight="1" x14ac:dyDescent="0.2">
      <c r="B39" s="306" t="s">
        <v>3</v>
      </c>
      <c r="C39" s="307"/>
      <c r="D39" s="307"/>
      <c r="E39" s="307"/>
      <c r="F39" s="307"/>
      <c r="G39" s="307"/>
      <c r="H39" s="307"/>
      <c r="I39" s="307"/>
      <c r="J39" s="307"/>
      <c r="L39" s="10" t="s">
        <v>11</v>
      </c>
      <c r="M39" s="10" t="s">
        <v>12</v>
      </c>
      <c r="N39" s="11" t="s">
        <v>13</v>
      </c>
      <c r="O39" s="10" t="s">
        <v>14</v>
      </c>
      <c r="P39" s="12" t="s">
        <v>15</v>
      </c>
      <c r="Q39" s="12" t="s">
        <v>16</v>
      </c>
      <c r="R39" s="13" t="s">
        <v>17</v>
      </c>
      <c r="T39" s="40" t="s">
        <v>40</v>
      </c>
      <c r="U39" s="36" t="s">
        <v>37</v>
      </c>
    </row>
    <row r="40" spans="1:23" ht="12.75" customHeight="1" x14ac:dyDescent="0.2">
      <c r="A40" s="15" t="s">
        <v>18</v>
      </c>
      <c r="B40" s="16">
        <v>1</v>
      </c>
      <c r="C40" s="16">
        <v>2</v>
      </c>
      <c r="D40" s="16">
        <v>3</v>
      </c>
      <c r="E40" s="16">
        <v>4</v>
      </c>
      <c r="F40" s="16">
        <v>5</v>
      </c>
      <c r="G40" s="16">
        <v>6</v>
      </c>
      <c r="H40" s="16">
        <v>7</v>
      </c>
      <c r="I40" s="16">
        <v>8</v>
      </c>
      <c r="J40" s="16">
        <v>9</v>
      </c>
      <c r="K40" s="288" t="s">
        <v>19</v>
      </c>
      <c r="L40" s="21"/>
      <c r="M40" s="21"/>
      <c r="N40" s="22"/>
      <c r="O40" s="23"/>
      <c r="P40" s="24"/>
      <c r="Q40" s="24"/>
      <c r="R40" s="1"/>
    </row>
    <row r="41" spans="1:23" ht="12.75" customHeight="1" x14ac:dyDescent="0.2">
      <c r="A41" s="40" t="s">
        <v>31</v>
      </c>
      <c r="B41" s="25">
        <v>145</v>
      </c>
      <c r="C41" s="25"/>
      <c r="D41" s="25"/>
      <c r="E41" s="25"/>
      <c r="F41" s="25"/>
      <c r="G41" s="25"/>
      <c r="H41" s="25"/>
      <c r="I41" s="25"/>
      <c r="J41" s="25"/>
      <c r="K41" s="224"/>
      <c r="L41" s="21"/>
      <c r="M41" s="21"/>
      <c r="N41" s="22"/>
      <c r="O41" s="23"/>
      <c r="P41" s="29">
        <f>B41</f>
        <v>145</v>
      </c>
      <c r="Q41" s="24"/>
      <c r="R41" s="1"/>
    </row>
    <row r="42" spans="1:23" ht="12.75" customHeight="1" x14ac:dyDescent="0.2">
      <c r="A42" s="40" t="s">
        <v>50</v>
      </c>
      <c r="C42" s="2">
        <v>124</v>
      </c>
      <c r="K42" s="225"/>
      <c r="L42" s="1"/>
      <c r="M42" s="1"/>
      <c r="O42" s="23">
        <f>C42/B41</f>
        <v>0.85517241379310349</v>
      </c>
      <c r="P42" s="35">
        <v>124</v>
      </c>
      <c r="Q42" s="36">
        <f t="shared" ref="Q42:Q49" si="8">P42/P41</f>
        <v>0.85517241379310349</v>
      </c>
      <c r="R42" s="1">
        <f t="shared" ref="R42:R49" si="9">100%-Q42</f>
        <v>0.14482758620689651</v>
      </c>
    </row>
    <row r="43" spans="1:23" ht="12.75" customHeight="1" x14ac:dyDescent="0.2">
      <c r="A43" s="40" t="s">
        <v>51</v>
      </c>
      <c r="D43" s="2">
        <v>107</v>
      </c>
      <c r="K43" s="225"/>
      <c r="L43" s="1"/>
      <c r="M43" s="1"/>
      <c r="O43" s="1">
        <f>D43/C42</f>
        <v>0.86290322580645162</v>
      </c>
      <c r="P43" s="35">
        <v>110</v>
      </c>
      <c r="Q43" s="36">
        <f t="shared" si="8"/>
        <v>0.88709677419354838</v>
      </c>
      <c r="R43" s="1">
        <f t="shared" si="9"/>
        <v>0.11290322580645162</v>
      </c>
      <c r="U43" s="14" t="s">
        <v>47</v>
      </c>
    </row>
    <row r="44" spans="1:23" ht="12.75" customHeight="1" x14ac:dyDescent="0.2">
      <c r="A44" s="46" t="s">
        <v>52</v>
      </c>
      <c r="E44" s="2">
        <v>106</v>
      </c>
      <c r="K44" s="225"/>
      <c r="O44" s="1">
        <f>E44/D43</f>
        <v>0.99065420560747663</v>
      </c>
      <c r="P44" s="35">
        <v>109</v>
      </c>
      <c r="Q44" s="36">
        <f t="shared" si="8"/>
        <v>0.99090909090909096</v>
      </c>
      <c r="R44" s="1">
        <f t="shared" si="9"/>
        <v>9.0909090909090384E-3</v>
      </c>
      <c r="T44" s="31" t="s">
        <v>21</v>
      </c>
      <c r="U44" s="177" t="s">
        <v>29</v>
      </c>
      <c r="V44" s="178" t="s">
        <v>30</v>
      </c>
      <c r="W44" s="178" t="s">
        <v>31</v>
      </c>
    </row>
    <row r="45" spans="1:23" ht="12.75" customHeight="1" x14ac:dyDescent="0.2">
      <c r="A45" s="46" t="s">
        <v>53</v>
      </c>
      <c r="F45" s="2">
        <v>104</v>
      </c>
      <c r="K45" s="225"/>
      <c r="O45" s="1">
        <f>F45/E44</f>
        <v>0.98113207547169812</v>
      </c>
      <c r="P45" s="35">
        <v>108</v>
      </c>
      <c r="Q45" s="36">
        <f t="shared" si="8"/>
        <v>0.99082568807339455</v>
      </c>
      <c r="R45" s="1">
        <f t="shared" si="9"/>
        <v>9.1743119266054496E-3</v>
      </c>
      <c r="T45" s="37" t="s">
        <v>32</v>
      </c>
      <c r="U45" s="1">
        <f>R7</f>
        <v>0.13978494623655913</v>
      </c>
      <c r="V45" s="1">
        <f>R23</f>
        <v>0.22916666666666663</v>
      </c>
      <c r="W45" s="1">
        <f>R42</f>
        <v>0.14482758620689651</v>
      </c>
    </row>
    <row r="46" spans="1:23" ht="12.75" customHeight="1" x14ac:dyDescent="0.2">
      <c r="A46" s="46" t="s">
        <v>54</v>
      </c>
      <c r="G46" s="2">
        <v>101</v>
      </c>
      <c r="K46" s="225"/>
      <c r="O46" s="1">
        <f>G46/F45</f>
        <v>0.97115384615384615</v>
      </c>
      <c r="P46" s="35">
        <v>107</v>
      </c>
      <c r="Q46" s="36">
        <f t="shared" si="8"/>
        <v>0.9907407407407407</v>
      </c>
      <c r="R46" s="1">
        <f t="shared" si="9"/>
        <v>9.2592592592593004E-3</v>
      </c>
      <c r="T46" s="37"/>
      <c r="U46" s="1"/>
      <c r="V46" s="1"/>
      <c r="W46" s="1"/>
    </row>
    <row r="47" spans="1:23" ht="12.75" customHeight="1" x14ac:dyDescent="0.2">
      <c r="A47" s="46" t="s">
        <v>55</v>
      </c>
      <c r="H47" s="2">
        <v>100</v>
      </c>
      <c r="K47" s="225"/>
      <c r="O47" s="1">
        <f>H47/G46</f>
        <v>0.99009900990099009</v>
      </c>
      <c r="P47" s="35">
        <v>105</v>
      </c>
      <c r="Q47" s="36">
        <f t="shared" si="8"/>
        <v>0.98130841121495327</v>
      </c>
      <c r="R47" s="1">
        <f t="shared" si="9"/>
        <v>1.8691588785046731E-2</v>
      </c>
      <c r="T47" s="37"/>
      <c r="U47" s="1"/>
      <c r="V47" s="1"/>
      <c r="W47" s="1"/>
    </row>
    <row r="48" spans="1:23" ht="12.75" customHeight="1" x14ac:dyDescent="0.2">
      <c r="A48" s="46" t="s">
        <v>56</v>
      </c>
      <c r="I48" s="2">
        <v>99</v>
      </c>
      <c r="K48" s="225"/>
      <c r="O48" s="1">
        <f>I48/H47</f>
        <v>0.99</v>
      </c>
      <c r="P48" s="35">
        <v>106</v>
      </c>
      <c r="Q48" s="36">
        <f t="shared" si="8"/>
        <v>1.0095238095238095</v>
      </c>
      <c r="R48" s="1">
        <f t="shared" si="9"/>
        <v>-9.52380952380949E-3</v>
      </c>
      <c r="T48" s="37"/>
      <c r="U48" s="1"/>
      <c r="V48" s="1"/>
      <c r="W48" s="1"/>
    </row>
    <row r="49" spans="1:23" ht="12.75" customHeight="1" x14ac:dyDescent="0.2">
      <c r="A49" s="46" t="s">
        <v>57</v>
      </c>
      <c r="J49" s="2">
        <v>99</v>
      </c>
      <c r="K49" s="225">
        <v>99</v>
      </c>
      <c r="O49" s="1">
        <f>J49/I48</f>
        <v>1</v>
      </c>
      <c r="P49" s="35">
        <v>105</v>
      </c>
      <c r="Q49" s="36">
        <f t="shared" si="8"/>
        <v>0.99056603773584906</v>
      </c>
      <c r="R49" s="1">
        <f t="shared" si="9"/>
        <v>9.4339622641509413E-3</v>
      </c>
      <c r="T49" s="37"/>
      <c r="U49" s="1"/>
      <c r="V49" s="1"/>
      <c r="W49" s="1"/>
    </row>
    <row r="50" spans="1:23" ht="12.75" customHeight="1" x14ac:dyDescent="0.2">
      <c r="A50" s="46" t="s">
        <v>58</v>
      </c>
      <c r="J50" s="2">
        <v>4</v>
      </c>
      <c r="K50" s="225">
        <v>4</v>
      </c>
      <c r="O50" s="1"/>
      <c r="P50" s="35">
        <v>6</v>
      </c>
      <c r="Q50" s="36"/>
      <c r="R50" s="1"/>
      <c r="T50" s="37"/>
      <c r="U50" s="1"/>
      <c r="V50" s="1"/>
      <c r="W50" s="1"/>
    </row>
    <row r="51" spans="1:23" ht="12.75" customHeight="1" x14ac:dyDescent="0.2">
      <c r="A51" s="46" t="s">
        <v>59</v>
      </c>
      <c r="J51" s="2">
        <v>1</v>
      </c>
      <c r="K51" s="225">
        <v>1</v>
      </c>
      <c r="O51" s="1"/>
      <c r="P51" s="35">
        <v>2</v>
      </c>
      <c r="Q51" s="36"/>
      <c r="R51" s="1"/>
      <c r="T51" s="37"/>
      <c r="U51" s="1"/>
      <c r="V51" s="1"/>
      <c r="W51" s="1"/>
    </row>
    <row r="52" spans="1:23" ht="12.75" customHeight="1" x14ac:dyDescent="0.2">
      <c r="A52" s="46" t="s">
        <v>70</v>
      </c>
      <c r="J52" s="2">
        <v>1</v>
      </c>
      <c r="K52" s="225"/>
      <c r="O52" s="1"/>
      <c r="P52" s="35">
        <v>2</v>
      </c>
      <c r="Q52" s="36"/>
      <c r="R52" s="1"/>
      <c r="T52" s="37"/>
      <c r="U52" s="1"/>
      <c r="V52" s="1"/>
      <c r="W52" s="1"/>
    </row>
    <row r="53" spans="1:23" ht="12.75" customHeight="1" x14ac:dyDescent="0.2">
      <c r="A53" s="46" t="s">
        <v>71</v>
      </c>
      <c r="J53" s="2">
        <v>1</v>
      </c>
      <c r="K53" s="225"/>
      <c r="O53" s="1"/>
      <c r="P53" s="35">
        <v>1</v>
      </c>
      <c r="Q53" s="36"/>
      <c r="R53" s="1"/>
      <c r="T53" s="37"/>
      <c r="U53" s="1"/>
      <c r="V53" s="1"/>
      <c r="W53" s="1"/>
    </row>
    <row r="54" spans="1:23" ht="12.75" customHeight="1" x14ac:dyDescent="0.2">
      <c r="K54" s="221">
        <f>SUM(K49:K51)</f>
        <v>104</v>
      </c>
      <c r="L54" s="1">
        <f>K49/B41</f>
        <v>0.6827586206896552</v>
      </c>
      <c r="M54" s="1">
        <f>K54/B41</f>
        <v>0.71724137931034482</v>
      </c>
      <c r="N54" s="1">
        <f>M54-L54</f>
        <v>3.4482758620689613E-2</v>
      </c>
      <c r="O54" s="1"/>
      <c r="T54" s="37" t="s">
        <v>33</v>
      </c>
      <c r="U54" s="1">
        <f t="shared" ref="U54:U55" si="10">R8</f>
        <v>2.5000000000000022E-2</v>
      </c>
      <c r="V54" s="1">
        <f>R24</f>
        <v>6.7567567567567544E-2</v>
      </c>
    </row>
    <row r="55" spans="1:23" ht="12.75" customHeight="1" x14ac:dyDescent="0.3">
      <c r="A55" s="61" t="s">
        <v>80</v>
      </c>
      <c r="L55" s="1"/>
      <c r="M55" s="1"/>
      <c r="O55" s="1"/>
      <c r="T55" s="37" t="s">
        <v>34</v>
      </c>
      <c r="U55" s="1">
        <f t="shared" si="10"/>
        <v>0</v>
      </c>
    </row>
    <row r="56" spans="1:23" ht="25.5" customHeight="1" x14ac:dyDescent="0.2">
      <c r="B56" s="306" t="s">
        <v>3</v>
      </c>
      <c r="C56" s="307"/>
      <c r="D56" s="307"/>
      <c r="E56" s="307"/>
      <c r="F56" s="307"/>
      <c r="G56" s="307"/>
      <c r="H56" s="307"/>
      <c r="I56" s="307"/>
      <c r="J56" s="307"/>
      <c r="L56" s="10" t="s">
        <v>11</v>
      </c>
      <c r="M56" s="10" t="s">
        <v>12</v>
      </c>
      <c r="N56" s="11" t="s">
        <v>13</v>
      </c>
      <c r="O56" s="10" t="s">
        <v>14</v>
      </c>
      <c r="P56" s="12" t="s">
        <v>15</v>
      </c>
      <c r="Q56" s="12" t="s">
        <v>16</v>
      </c>
      <c r="R56" s="13" t="s">
        <v>17</v>
      </c>
      <c r="T56" s="37" t="s">
        <v>35</v>
      </c>
    </row>
    <row r="57" spans="1:23" ht="12.75" customHeight="1" x14ac:dyDescent="0.2">
      <c r="A57" s="15" t="s">
        <v>18</v>
      </c>
      <c r="B57" s="16">
        <v>1</v>
      </c>
      <c r="C57" s="16">
        <v>2</v>
      </c>
      <c r="D57" s="16">
        <v>3</v>
      </c>
      <c r="E57" s="16">
        <v>4</v>
      </c>
      <c r="F57" s="16">
        <v>5</v>
      </c>
      <c r="G57" s="16">
        <v>6</v>
      </c>
      <c r="H57" s="16">
        <v>7</v>
      </c>
      <c r="I57" s="16">
        <v>8</v>
      </c>
      <c r="J57" s="16">
        <v>9</v>
      </c>
      <c r="K57" s="288" t="s">
        <v>19</v>
      </c>
      <c r="L57" s="21"/>
      <c r="M57" s="21"/>
      <c r="N57" s="22"/>
      <c r="O57" s="23"/>
      <c r="P57" s="24"/>
      <c r="Q57" s="24"/>
      <c r="R57" s="1"/>
      <c r="T57" s="37" t="s">
        <v>36</v>
      </c>
    </row>
    <row r="58" spans="1:23" ht="12.75" customHeight="1" x14ac:dyDescent="0.2">
      <c r="A58" s="40" t="s">
        <v>50</v>
      </c>
      <c r="B58" s="25">
        <v>91</v>
      </c>
      <c r="C58" s="25"/>
      <c r="D58" s="25"/>
      <c r="E58" s="25"/>
      <c r="F58" s="25"/>
      <c r="G58" s="25"/>
      <c r="H58" s="25"/>
      <c r="I58" s="25"/>
      <c r="J58" s="25"/>
      <c r="K58" s="225"/>
      <c r="L58" s="21"/>
      <c r="M58" s="21"/>
      <c r="N58" s="22"/>
      <c r="O58" s="23"/>
      <c r="P58" s="29">
        <f>B58</f>
        <v>91</v>
      </c>
      <c r="Q58" s="24"/>
      <c r="R58" s="1"/>
      <c r="T58" s="40" t="s">
        <v>38</v>
      </c>
    </row>
    <row r="59" spans="1:23" ht="12.75" customHeight="1" x14ac:dyDescent="0.2">
      <c r="A59" s="40" t="s">
        <v>51</v>
      </c>
      <c r="C59" s="2">
        <v>70</v>
      </c>
      <c r="K59" s="225"/>
      <c r="L59" s="1"/>
      <c r="M59" s="1"/>
      <c r="O59" s="23">
        <f>C59/B58</f>
        <v>0.76923076923076927</v>
      </c>
      <c r="P59" s="35">
        <v>71</v>
      </c>
      <c r="Q59" s="36">
        <f t="shared" ref="Q59:Q66" si="11">P59/P58</f>
        <v>0.78021978021978022</v>
      </c>
      <c r="R59" s="1">
        <f t="shared" ref="R59:R66" si="12">100%-Q59</f>
        <v>0.21978021978021978</v>
      </c>
      <c r="T59" s="40" t="s">
        <v>39</v>
      </c>
    </row>
    <row r="60" spans="1:23" ht="12.75" customHeight="1" x14ac:dyDescent="0.2">
      <c r="A60" s="46" t="s">
        <v>52</v>
      </c>
      <c r="D60" s="2">
        <v>58</v>
      </c>
      <c r="K60" s="225"/>
      <c r="L60" s="1"/>
      <c r="M60" s="1"/>
      <c r="O60" s="1">
        <f>D60/C59</f>
        <v>0.82857142857142863</v>
      </c>
      <c r="P60" s="35">
        <v>70</v>
      </c>
      <c r="Q60" s="36">
        <f t="shared" si="11"/>
        <v>0.9859154929577465</v>
      </c>
      <c r="R60" s="1">
        <f t="shared" si="12"/>
        <v>1.4084507042253502E-2</v>
      </c>
      <c r="T60" s="40" t="s">
        <v>40</v>
      </c>
    </row>
    <row r="61" spans="1:23" ht="12.75" customHeight="1" x14ac:dyDescent="0.2">
      <c r="A61" s="46" t="s">
        <v>53</v>
      </c>
      <c r="E61" s="2">
        <v>56</v>
      </c>
      <c r="K61" s="225"/>
      <c r="O61" s="1">
        <f>E61/D60</f>
        <v>0.96551724137931039</v>
      </c>
      <c r="P61" s="35">
        <v>66</v>
      </c>
      <c r="Q61" s="36">
        <f t="shared" si="11"/>
        <v>0.94285714285714284</v>
      </c>
      <c r="R61" s="1">
        <f t="shared" si="12"/>
        <v>5.7142857142857162E-2</v>
      </c>
    </row>
    <row r="62" spans="1:23" ht="12.75" customHeight="1" x14ac:dyDescent="0.2">
      <c r="A62" s="46" t="s">
        <v>54</v>
      </c>
      <c r="F62" s="2">
        <v>49</v>
      </c>
      <c r="K62" s="225"/>
      <c r="O62" s="1">
        <f>F62/E61</f>
        <v>0.875</v>
      </c>
      <c r="P62" s="35">
        <v>62</v>
      </c>
      <c r="Q62" s="36">
        <f t="shared" si="11"/>
        <v>0.93939393939393945</v>
      </c>
      <c r="R62" s="1">
        <f t="shared" si="12"/>
        <v>6.0606060606060552E-2</v>
      </c>
    </row>
    <row r="63" spans="1:23" ht="12.75" customHeight="1" x14ac:dyDescent="0.2">
      <c r="A63" s="46" t="s">
        <v>55</v>
      </c>
      <c r="G63" s="2">
        <v>49</v>
      </c>
      <c r="K63" s="225"/>
      <c r="O63" s="1">
        <f>G63/F62</f>
        <v>1</v>
      </c>
      <c r="P63" s="35">
        <v>63</v>
      </c>
      <c r="Q63" s="36">
        <f t="shared" si="11"/>
        <v>1.0161290322580645</v>
      </c>
      <c r="R63" s="1">
        <f t="shared" si="12"/>
        <v>-1.6129032258064502E-2</v>
      </c>
    </row>
    <row r="64" spans="1:23" ht="12.75" customHeight="1" x14ac:dyDescent="0.2">
      <c r="A64" s="46" t="s">
        <v>56</v>
      </c>
      <c r="H64" s="2">
        <v>48</v>
      </c>
      <c r="K64" s="225"/>
      <c r="O64" s="1">
        <f>H64/G63</f>
        <v>0.97959183673469385</v>
      </c>
      <c r="P64" s="35">
        <v>62</v>
      </c>
      <c r="Q64" s="36">
        <f t="shared" si="11"/>
        <v>0.98412698412698407</v>
      </c>
      <c r="R64" s="1">
        <f t="shared" si="12"/>
        <v>1.5873015873015928E-2</v>
      </c>
    </row>
    <row r="65" spans="1:33" ht="12.75" customHeight="1" x14ac:dyDescent="0.2">
      <c r="A65" s="46" t="s">
        <v>57</v>
      </c>
      <c r="I65" s="2">
        <v>48</v>
      </c>
      <c r="K65" s="225"/>
      <c r="O65" s="1">
        <f>I65/H64</f>
        <v>1</v>
      </c>
      <c r="P65" s="35">
        <v>62</v>
      </c>
      <c r="Q65" s="36">
        <f t="shared" si="11"/>
        <v>1</v>
      </c>
      <c r="R65" s="1">
        <f t="shared" si="12"/>
        <v>0</v>
      </c>
    </row>
    <row r="66" spans="1:33" ht="12.75" customHeight="1" x14ac:dyDescent="0.2">
      <c r="A66" s="46" t="s">
        <v>58</v>
      </c>
      <c r="J66" s="2">
        <v>48</v>
      </c>
      <c r="K66" s="225">
        <v>47</v>
      </c>
      <c r="O66" s="1">
        <f>J66/I65</f>
        <v>1</v>
      </c>
      <c r="P66" s="35">
        <v>62</v>
      </c>
      <c r="Q66" s="36">
        <f t="shared" si="11"/>
        <v>1</v>
      </c>
      <c r="R66" s="1">
        <f t="shared" si="12"/>
        <v>0</v>
      </c>
    </row>
    <row r="67" spans="1:33" ht="12.75" customHeight="1" x14ac:dyDescent="0.2">
      <c r="A67" s="46" t="s">
        <v>59</v>
      </c>
      <c r="J67" s="2">
        <v>8</v>
      </c>
      <c r="K67" s="225">
        <v>6</v>
      </c>
      <c r="O67" s="1"/>
      <c r="P67" s="35">
        <v>14</v>
      </c>
      <c r="Q67" s="36"/>
      <c r="R67" s="1"/>
    </row>
    <row r="68" spans="1:33" ht="12.75" customHeight="1" x14ac:dyDescent="0.2">
      <c r="A68" s="46" t="s">
        <v>70</v>
      </c>
      <c r="J68" s="2">
        <v>5</v>
      </c>
      <c r="K68" s="225">
        <v>4</v>
      </c>
      <c r="O68" s="1"/>
      <c r="P68" s="35">
        <v>9</v>
      </c>
      <c r="Q68" s="36"/>
      <c r="R68" s="1"/>
    </row>
    <row r="69" spans="1:33" ht="12.75" customHeight="1" x14ac:dyDescent="0.2">
      <c r="A69" s="46" t="s">
        <v>71</v>
      </c>
      <c r="J69" s="2">
        <v>2</v>
      </c>
      <c r="K69" s="225">
        <v>3</v>
      </c>
      <c r="O69" s="1"/>
      <c r="P69" s="35">
        <v>3</v>
      </c>
      <c r="Q69" s="36"/>
      <c r="R69" s="1"/>
    </row>
    <row r="70" spans="1:33" ht="12.75" customHeight="1" x14ac:dyDescent="0.2">
      <c r="K70" s="221">
        <f>SUM(K66:K69)</f>
        <v>60</v>
      </c>
      <c r="L70" s="1">
        <f>K66/B58</f>
        <v>0.51648351648351654</v>
      </c>
      <c r="M70" s="1">
        <f>K70/B58</f>
        <v>0.65934065934065933</v>
      </c>
      <c r="N70" s="1">
        <f>M70-L70</f>
        <v>0.14285714285714279</v>
      </c>
    </row>
    <row r="71" spans="1:33" ht="12.75" customHeight="1" x14ac:dyDescent="0.3">
      <c r="A71" s="61" t="s">
        <v>81</v>
      </c>
      <c r="L71" s="1"/>
      <c r="M71" s="1"/>
      <c r="O71" s="1"/>
      <c r="U71" s="14" t="s">
        <v>49</v>
      </c>
    </row>
    <row r="72" spans="1:33" ht="25.5" customHeight="1" x14ac:dyDescent="0.2">
      <c r="B72" s="306" t="s">
        <v>3</v>
      </c>
      <c r="C72" s="307"/>
      <c r="D72" s="307"/>
      <c r="E72" s="307"/>
      <c r="F72" s="307"/>
      <c r="G72" s="307"/>
      <c r="H72" s="307"/>
      <c r="I72" s="307"/>
      <c r="J72" s="307"/>
      <c r="L72" s="10" t="s">
        <v>11</v>
      </c>
      <c r="M72" s="10" t="s">
        <v>12</v>
      </c>
      <c r="N72" s="11" t="s">
        <v>13</v>
      </c>
      <c r="O72" s="10" t="s">
        <v>14</v>
      </c>
      <c r="P72" s="12" t="s">
        <v>15</v>
      </c>
      <c r="Q72" s="12" t="s">
        <v>16</v>
      </c>
      <c r="R72" s="13" t="s">
        <v>17</v>
      </c>
      <c r="U72" s="69" t="s">
        <v>29</v>
      </c>
      <c r="V72" s="69" t="s">
        <v>30</v>
      </c>
      <c r="W72" s="69" t="s">
        <v>31</v>
      </c>
      <c r="X72" s="69" t="s">
        <v>50</v>
      </c>
      <c r="Y72" s="69" t="s">
        <v>51</v>
      </c>
      <c r="Z72" s="69" t="s">
        <v>52</v>
      </c>
      <c r="AA72" s="69" t="s">
        <v>53</v>
      </c>
      <c r="AB72" s="69" t="s">
        <v>54</v>
      </c>
      <c r="AC72" s="69" t="s">
        <v>55</v>
      </c>
      <c r="AD72" s="69" t="s">
        <v>56</v>
      </c>
      <c r="AE72" s="69" t="s">
        <v>57</v>
      </c>
      <c r="AF72" s="69" t="s">
        <v>58</v>
      </c>
      <c r="AG72" s="69" t="s">
        <v>59</v>
      </c>
    </row>
    <row r="73" spans="1:33" ht="12.75" customHeight="1" x14ac:dyDescent="0.3">
      <c r="A73" s="15" t="s">
        <v>18</v>
      </c>
      <c r="B73" s="16">
        <v>1</v>
      </c>
      <c r="C73" s="16">
        <v>2</v>
      </c>
      <c r="D73" s="16">
        <v>3</v>
      </c>
      <c r="E73" s="16">
        <v>4</v>
      </c>
      <c r="F73" s="16">
        <v>5</v>
      </c>
      <c r="G73" s="16">
        <v>6</v>
      </c>
      <c r="H73" s="16">
        <v>7</v>
      </c>
      <c r="I73" s="16">
        <v>8</v>
      </c>
      <c r="J73" s="16">
        <v>9</v>
      </c>
      <c r="K73" s="288" t="s">
        <v>19</v>
      </c>
      <c r="L73" s="21"/>
      <c r="M73" s="21"/>
      <c r="N73" s="22"/>
      <c r="O73" s="23"/>
      <c r="P73" s="24"/>
      <c r="Q73" s="24"/>
      <c r="R73" s="1"/>
      <c r="U73" s="71">
        <f>P8/P6</f>
        <v>0.83870967741935487</v>
      </c>
      <c r="V73" s="71">
        <f>P24/P22</f>
        <v>0.71875</v>
      </c>
      <c r="W73" s="71">
        <f>P43/P41</f>
        <v>0.75862068965517238</v>
      </c>
      <c r="X73" s="71">
        <f>P60/P58</f>
        <v>0.76923076923076927</v>
      </c>
      <c r="Y73" s="71">
        <f>P76/P74</f>
        <v>0.83157894736842108</v>
      </c>
      <c r="Z73" s="71">
        <f>P93/P91</f>
        <v>0.8571428571428571</v>
      </c>
      <c r="AA73" s="71">
        <f>P112/P110</f>
        <v>0.87012987012987009</v>
      </c>
      <c r="AB73" s="71">
        <f>P129/P127</f>
        <v>0.88461538461538458</v>
      </c>
      <c r="AC73" s="71">
        <f>P147/P145</f>
        <v>0.98684210526315785</v>
      </c>
      <c r="AD73" s="71">
        <f>P165/P163</f>
        <v>0.9358974358974359</v>
      </c>
      <c r="AE73" s="71">
        <f>P183/P181</f>
        <v>0.95180722891566261</v>
      </c>
      <c r="AF73" s="71">
        <f>P201/P199</f>
        <v>0.92405063291139244</v>
      </c>
      <c r="AG73" s="71">
        <f>P219/P217</f>
        <v>0.86842105263157898</v>
      </c>
    </row>
    <row r="74" spans="1:33" ht="12.75" customHeight="1" x14ac:dyDescent="0.2">
      <c r="A74" s="40" t="s">
        <v>51</v>
      </c>
      <c r="B74" s="25">
        <v>95</v>
      </c>
      <c r="C74" s="25"/>
      <c r="D74" s="25"/>
      <c r="E74" s="25"/>
      <c r="F74" s="25"/>
      <c r="G74" s="25"/>
      <c r="H74" s="25"/>
      <c r="I74" s="25"/>
      <c r="J74" s="25"/>
      <c r="K74" s="225"/>
      <c r="L74" s="21"/>
      <c r="M74" s="21"/>
      <c r="N74" s="22"/>
      <c r="O74" s="23"/>
      <c r="P74" s="29">
        <f>B74</f>
        <v>95</v>
      </c>
      <c r="Q74" s="24"/>
      <c r="R74" s="1"/>
    </row>
    <row r="75" spans="1:33" ht="12.75" customHeight="1" x14ac:dyDescent="0.2">
      <c r="A75" s="46" t="s">
        <v>52</v>
      </c>
      <c r="C75" s="2">
        <v>81</v>
      </c>
      <c r="K75" s="225"/>
      <c r="L75" s="1"/>
      <c r="M75" s="1"/>
      <c r="O75" s="23">
        <f>C75/B74</f>
        <v>0.85263157894736841</v>
      </c>
      <c r="P75" s="35">
        <v>82</v>
      </c>
      <c r="Q75" s="36">
        <f t="shared" ref="Q75:Q82" si="13">P75/P74</f>
        <v>0.86315789473684212</v>
      </c>
      <c r="R75" s="1">
        <f t="shared" ref="R75:R82" si="14">100%-Q75</f>
        <v>0.13684210526315788</v>
      </c>
    </row>
    <row r="76" spans="1:33" ht="12.75" customHeight="1" x14ac:dyDescent="0.2">
      <c r="A76" s="46" t="s">
        <v>53</v>
      </c>
      <c r="D76" s="2">
        <v>74</v>
      </c>
      <c r="K76" s="225"/>
      <c r="L76" s="1"/>
      <c r="M76" s="1"/>
      <c r="O76" s="1">
        <f>D76/C75</f>
        <v>0.9135802469135802</v>
      </c>
      <c r="P76" s="35">
        <v>79</v>
      </c>
      <c r="Q76" s="36">
        <f t="shared" si="13"/>
        <v>0.96341463414634143</v>
      </c>
      <c r="R76" s="1">
        <f t="shared" si="14"/>
        <v>3.6585365853658569E-2</v>
      </c>
    </row>
    <row r="77" spans="1:33" ht="12.75" customHeight="1" x14ac:dyDescent="0.2">
      <c r="A77" s="46" t="s">
        <v>54</v>
      </c>
      <c r="E77" s="2">
        <v>71</v>
      </c>
      <c r="K77" s="225"/>
      <c r="O77" s="1">
        <f>E77/D76</f>
        <v>0.95945945945945943</v>
      </c>
      <c r="P77" s="35">
        <v>77</v>
      </c>
      <c r="Q77" s="36">
        <f t="shared" si="13"/>
        <v>0.97468354430379744</v>
      </c>
      <c r="R77" s="1">
        <f t="shared" si="14"/>
        <v>2.5316455696202556E-2</v>
      </c>
    </row>
    <row r="78" spans="1:33" ht="12.75" customHeight="1" x14ac:dyDescent="0.2">
      <c r="A78" s="46" t="s">
        <v>55</v>
      </c>
      <c r="F78" s="2">
        <v>64</v>
      </c>
      <c r="K78" s="225"/>
      <c r="O78" s="1">
        <f>F78/E77</f>
        <v>0.90140845070422537</v>
      </c>
      <c r="P78" s="35">
        <v>74</v>
      </c>
      <c r="Q78" s="36">
        <f t="shared" si="13"/>
        <v>0.96103896103896103</v>
      </c>
      <c r="R78" s="1">
        <f t="shared" si="14"/>
        <v>3.8961038961038974E-2</v>
      </c>
    </row>
    <row r="79" spans="1:33" ht="12.75" customHeight="1" x14ac:dyDescent="0.2">
      <c r="A79" s="46" t="s">
        <v>56</v>
      </c>
      <c r="G79" s="2">
        <v>64</v>
      </c>
      <c r="K79" s="225"/>
      <c r="O79" s="1">
        <f>G79/F78</f>
        <v>1</v>
      </c>
      <c r="P79" s="35">
        <v>71</v>
      </c>
      <c r="Q79" s="36">
        <f t="shared" si="13"/>
        <v>0.95945945945945943</v>
      </c>
      <c r="R79" s="1">
        <f t="shared" si="14"/>
        <v>4.0540540540540571E-2</v>
      </c>
    </row>
    <row r="80" spans="1:33" ht="12.75" customHeight="1" x14ac:dyDescent="0.2">
      <c r="A80" s="46" t="s">
        <v>57</v>
      </c>
      <c r="H80" s="2">
        <v>64</v>
      </c>
      <c r="K80" s="225"/>
      <c r="O80" s="1">
        <f>H80/G79</f>
        <v>1</v>
      </c>
      <c r="P80" s="35">
        <v>71</v>
      </c>
      <c r="Q80" s="36">
        <f t="shared" si="13"/>
        <v>1</v>
      </c>
      <c r="R80" s="1">
        <f t="shared" si="14"/>
        <v>0</v>
      </c>
    </row>
    <row r="81" spans="1:18" ht="12.75" customHeight="1" x14ac:dyDescent="0.2">
      <c r="A81" s="46" t="s">
        <v>58</v>
      </c>
      <c r="I81" s="2">
        <v>63</v>
      </c>
      <c r="K81" s="225">
        <v>1</v>
      </c>
      <c r="O81" s="1">
        <f>I81/H80</f>
        <v>0.984375</v>
      </c>
      <c r="P81" s="35">
        <v>71</v>
      </c>
      <c r="Q81" s="36">
        <f t="shared" si="13"/>
        <v>1</v>
      </c>
      <c r="R81" s="1">
        <f t="shared" si="14"/>
        <v>0</v>
      </c>
    </row>
    <row r="82" spans="1:18" ht="12.75" customHeight="1" x14ac:dyDescent="0.2">
      <c r="A82" s="46" t="s">
        <v>59</v>
      </c>
      <c r="J82" s="2">
        <v>63</v>
      </c>
      <c r="K82" s="225">
        <v>61</v>
      </c>
      <c r="O82" s="1">
        <f>J82/I81</f>
        <v>1</v>
      </c>
      <c r="P82" s="35">
        <v>70</v>
      </c>
      <c r="Q82" s="36">
        <f t="shared" si="13"/>
        <v>0.9859154929577465</v>
      </c>
      <c r="R82" s="1">
        <f t="shared" si="14"/>
        <v>1.4084507042253502E-2</v>
      </c>
    </row>
    <row r="83" spans="1:18" ht="12.75" customHeight="1" x14ac:dyDescent="0.2">
      <c r="A83" s="46" t="s">
        <v>70</v>
      </c>
      <c r="J83" s="2">
        <v>2</v>
      </c>
      <c r="K83" s="225">
        <v>2</v>
      </c>
      <c r="O83" s="1"/>
      <c r="P83" s="35">
        <v>8</v>
      </c>
      <c r="Q83" s="36"/>
      <c r="R83" s="1"/>
    </row>
    <row r="84" spans="1:18" ht="12.75" customHeight="1" x14ac:dyDescent="0.2">
      <c r="A84" s="46" t="s">
        <v>71</v>
      </c>
      <c r="J84" s="2">
        <v>3</v>
      </c>
      <c r="K84" s="225"/>
      <c r="O84" s="1"/>
      <c r="P84" s="35">
        <v>5</v>
      </c>
      <c r="Q84" s="36"/>
      <c r="R84" s="1"/>
    </row>
    <row r="85" spans="1:18" ht="12.75" customHeight="1" x14ac:dyDescent="0.2">
      <c r="A85" s="46" t="s">
        <v>79</v>
      </c>
      <c r="J85" s="2">
        <v>3</v>
      </c>
      <c r="K85" s="225">
        <v>2</v>
      </c>
      <c r="O85" s="1"/>
      <c r="P85" s="35">
        <v>5</v>
      </c>
      <c r="Q85" s="36"/>
      <c r="R85" s="1"/>
    </row>
    <row r="86" spans="1:18" ht="12.75" customHeight="1" x14ac:dyDescent="0.2">
      <c r="A86" s="46" t="s">
        <v>82</v>
      </c>
      <c r="J86" s="2">
        <v>2</v>
      </c>
      <c r="K86" s="225">
        <v>1</v>
      </c>
      <c r="O86" s="1"/>
      <c r="P86" s="35">
        <v>2</v>
      </c>
      <c r="Q86" s="36"/>
      <c r="R86" s="1"/>
    </row>
    <row r="87" spans="1:18" ht="12.75" customHeight="1" x14ac:dyDescent="0.2">
      <c r="K87" s="221">
        <f>SUM(K81:K86)</f>
        <v>67</v>
      </c>
      <c r="L87" s="1">
        <f>SUM(K81:K82)/B74</f>
        <v>0.65263157894736845</v>
      </c>
      <c r="M87" s="1">
        <f>K87/B74</f>
        <v>0.70526315789473681</v>
      </c>
      <c r="N87" s="1">
        <f>M87-L87</f>
        <v>5.2631578947368363E-2</v>
      </c>
    </row>
    <row r="88" spans="1:18" ht="12.75" customHeight="1" x14ac:dyDescent="0.3">
      <c r="A88" s="61" t="s">
        <v>84</v>
      </c>
      <c r="L88" s="1"/>
      <c r="M88" s="1"/>
      <c r="O88" s="1"/>
    </row>
    <row r="89" spans="1:18" ht="25.5" customHeight="1" x14ac:dyDescent="0.2">
      <c r="B89" s="306" t="s">
        <v>3</v>
      </c>
      <c r="C89" s="307"/>
      <c r="D89" s="307"/>
      <c r="E89" s="307"/>
      <c r="F89" s="307"/>
      <c r="G89" s="307"/>
      <c r="H89" s="307"/>
      <c r="I89" s="307"/>
      <c r="J89" s="307"/>
      <c r="L89" s="10" t="s">
        <v>11</v>
      </c>
      <c r="M89" s="10" t="s">
        <v>12</v>
      </c>
      <c r="N89" s="11" t="s">
        <v>13</v>
      </c>
      <c r="O89" s="10" t="s">
        <v>14</v>
      </c>
      <c r="P89" s="12" t="s">
        <v>15</v>
      </c>
      <c r="Q89" s="12" t="s">
        <v>16</v>
      </c>
      <c r="R89" s="13" t="s">
        <v>17</v>
      </c>
    </row>
    <row r="90" spans="1:18" ht="12.75" customHeight="1" x14ac:dyDescent="0.2">
      <c r="A90" s="15" t="s">
        <v>18</v>
      </c>
      <c r="B90" s="16">
        <v>1</v>
      </c>
      <c r="C90" s="16">
        <v>2</v>
      </c>
      <c r="D90" s="16">
        <v>3</v>
      </c>
      <c r="E90" s="16">
        <v>4</v>
      </c>
      <c r="F90" s="16">
        <v>5</v>
      </c>
      <c r="G90" s="16">
        <v>6</v>
      </c>
      <c r="H90" s="16">
        <v>7</v>
      </c>
      <c r="I90" s="16">
        <v>8</v>
      </c>
      <c r="J90" s="16">
        <v>9</v>
      </c>
      <c r="K90" s="288" t="s">
        <v>19</v>
      </c>
      <c r="L90" s="21"/>
      <c r="M90" s="21"/>
      <c r="N90" s="22"/>
      <c r="O90" s="23"/>
      <c r="P90" s="24"/>
      <c r="Q90" s="24"/>
      <c r="R90" s="1"/>
    </row>
    <row r="91" spans="1:18" ht="12.75" customHeight="1" x14ac:dyDescent="0.2">
      <c r="A91" s="46" t="s">
        <v>52</v>
      </c>
      <c r="B91" s="25">
        <v>77</v>
      </c>
      <c r="C91" s="25"/>
      <c r="D91" s="25"/>
      <c r="E91" s="25"/>
      <c r="F91" s="25"/>
      <c r="G91" s="25"/>
      <c r="H91" s="25"/>
      <c r="I91" s="25"/>
      <c r="J91" s="25"/>
      <c r="K91" s="225"/>
      <c r="L91" s="21"/>
      <c r="M91" s="21"/>
      <c r="N91" s="22"/>
      <c r="O91" s="23"/>
      <c r="P91" s="29">
        <f>B91</f>
        <v>77</v>
      </c>
      <c r="Q91" s="24"/>
      <c r="R91" s="1"/>
    </row>
    <row r="92" spans="1:18" ht="12.75" customHeight="1" x14ac:dyDescent="0.2">
      <c r="A92" s="46" t="s">
        <v>53</v>
      </c>
      <c r="C92" s="2">
        <v>68</v>
      </c>
      <c r="K92" s="225"/>
      <c r="L92" s="1"/>
      <c r="M92" s="1"/>
      <c r="O92" s="23">
        <f>C92/B91</f>
        <v>0.88311688311688308</v>
      </c>
      <c r="P92" s="35">
        <v>68</v>
      </c>
      <c r="Q92" s="36">
        <f t="shared" ref="Q92:Q99" si="15">P92/P91</f>
        <v>0.88311688311688308</v>
      </c>
      <c r="R92" s="1">
        <f t="shared" ref="R92:R99" si="16">100%-Q92</f>
        <v>0.11688311688311692</v>
      </c>
    </row>
    <row r="93" spans="1:18" ht="12.75" customHeight="1" x14ac:dyDescent="0.2">
      <c r="A93" s="46" t="s">
        <v>54</v>
      </c>
      <c r="D93" s="2">
        <v>62</v>
      </c>
      <c r="K93" s="225"/>
      <c r="L93" s="1"/>
      <c r="M93" s="1"/>
      <c r="O93" s="1">
        <f>D93/C92</f>
        <v>0.91176470588235292</v>
      </c>
      <c r="P93" s="35">
        <v>66</v>
      </c>
      <c r="Q93" s="36">
        <f t="shared" si="15"/>
        <v>0.97058823529411764</v>
      </c>
      <c r="R93" s="1">
        <f t="shared" si="16"/>
        <v>2.9411764705882359E-2</v>
      </c>
    </row>
    <row r="94" spans="1:18" ht="12.75" customHeight="1" x14ac:dyDescent="0.2">
      <c r="A94" s="46" t="s">
        <v>55</v>
      </c>
      <c r="E94" s="2">
        <v>60</v>
      </c>
      <c r="K94" s="225"/>
      <c r="O94" s="1">
        <f>E94/D93</f>
        <v>0.967741935483871</v>
      </c>
      <c r="P94" s="35">
        <v>66</v>
      </c>
      <c r="Q94" s="36">
        <f t="shared" si="15"/>
        <v>1</v>
      </c>
      <c r="R94" s="1">
        <f t="shared" si="16"/>
        <v>0</v>
      </c>
    </row>
    <row r="95" spans="1:18" ht="12.75" customHeight="1" x14ac:dyDescent="0.2">
      <c r="A95" s="46" t="s">
        <v>56</v>
      </c>
      <c r="F95" s="2">
        <v>55</v>
      </c>
      <c r="K95" s="225"/>
      <c r="O95" s="1">
        <f>F95/E94</f>
        <v>0.91666666666666663</v>
      </c>
      <c r="P95" s="35">
        <v>66</v>
      </c>
      <c r="Q95" s="36">
        <f t="shared" si="15"/>
        <v>1</v>
      </c>
      <c r="R95" s="1">
        <f t="shared" si="16"/>
        <v>0</v>
      </c>
    </row>
    <row r="96" spans="1:18" ht="12.75" customHeight="1" x14ac:dyDescent="0.2">
      <c r="A96" s="46" t="s">
        <v>57</v>
      </c>
      <c r="G96" s="2">
        <v>51</v>
      </c>
      <c r="K96" s="225"/>
      <c r="O96" s="1">
        <f>G96/F95</f>
        <v>0.92727272727272725</v>
      </c>
      <c r="P96" s="35">
        <v>64</v>
      </c>
      <c r="Q96" s="36">
        <f t="shared" si="15"/>
        <v>0.96969696969696972</v>
      </c>
      <c r="R96" s="1">
        <f t="shared" si="16"/>
        <v>3.0303030303030276E-2</v>
      </c>
    </row>
    <row r="97" spans="1:18" ht="12.75" customHeight="1" x14ac:dyDescent="0.2">
      <c r="A97" s="46" t="s">
        <v>58</v>
      </c>
      <c r="H97" s="2">
        <v>49</v>
      </c>
      <c r="K97" s="225"/>
      <c r="O97" s="1">
        <f>H97/G96</f>
        <v>0.96078431372549022</v>
      </c>
      <c r="P97" s="35">
        <v>63</v>
      </c>
      <c r="Q97" s="36">
        <f t="shared" si="15"/>
        <v>0.984375</v>
      </c>
      <c r="R97" s="1">
        <f t="shared" si="16"/>
        <v>1.5625E-2</v>
      </c>
    </row>
    <row r="98" spans="1:18" ht="12.75" customHeight="1" x14ac:dyDescent="0.2">
      <c r="A98" s="46" t="s">
        <v>59</v>
      </c>
      <c r="I98" s="2">
        <v>48</v>
      </c>
      <c r="K98" s="225"/>
      <c r="O98" s="1">
        <f>I98/H97</f>
        <v>0.97959183673469385</v>
      </c>
      <c r="P98" s="35">
        <v>64</v>
      </c>
      <c r="Q98" s="36">
        <f t="shared" si="15"/>
        <v>1.0158730158730158</v>
      </c>
      <c r="R98" s="1">
        <f t="shared" si="16"/>
        <v>-1.5873015873015817E-2</v>
      </c>
    </row>
    <row r="99" spans="1:18" ht="12.75" customHeight="1" x14ac:dyDescent="0.2">
      <c r="A99" s="46" t="s">
        <v>70</v>
      </c>
      <c r="J99" s="2">
        <v>48</v>
      </c>
      <c r="K99" s="225">
        <v>46</v>
      </c>
      <c r="O99" s="1">
        <f>J99/I98</f>
        <v>1</v>
      </c>
      <c r="P99" s="35">
        <v>61</v>
      </c>
      <c r="Q99" s="36">
        <f t="shared" si="15"/>
        <v>0.953125</v>
      </c>
      <c r="R99" s="1">
        <f t="shared" si="16"/>
        <v>4.6875E-2</v>
      </c>
    </row>
    <row r="100" spans="1:18" ht="12.75" customHeight="1" x14ac:dyDescent="0.2">
      <c r="A100" s="46" t="s">
        <v>71</v>
      </c>
      <c r="J100" s="2">
        <v>11</v>
      </c>
      <c r="K100" s="225">
        <v>11</v>
      </c>
      <c r="O100" s="1"/>
      <c r="P100" s="35">
        <v>15</v>
      </c>
      <c r="Q100" s="36"/>
      <c r="R100" s="1"/>
    </row>
    <row r="101" spans="1:18" ht="12.75" customHeight="1" x14ac:dyDescent="0.2">
      <c r="A101" s="46" t="s">
        <v>79</v>
      </c>
      <c r="J101" s="2">
        <v>2</v>
      </c>
      <c r="K101" s="225">
        <v>3</v>
      </c>
      <c r="O101" s="1"/>
      <c r="P101" s="35">
        <v>3</v>
      </c>
      <c r="Q101" s="36"/>
      <c r="R101" s="1"/>
    </row>
    <row r="102" spans="1:18" ht="12.75" customHeight="1" x14ac:dyDescent="0.2">
      <c r="A102" s="46" t="s">
        <v>82</v>
      </c>
      <c r="K102" s="225"/>
      <c r="O102" s="1"/>
      <c r="P102" s="35"/>
      <c r="Q102" s="36"/>
      <c r="R102" s="1"/>
    </row>
    <row r="103" spans="1:18" ht="12.75" customHeight="1" x14ac:dyDescent="0.2">
      <c r="A103" s="46" t="s">
        <v>83</v>
      </c>
      <c r="K103" s="225"/>
      <c r="O103" s="1"/>
      <c r="P103" s="35"/>
      <c r="Q103" s="36"/>
      <c r="R103" s="1"/>
    </row>
    <row r="104" spans="1:18" ht="12.75" customHeight="1" x14ac:dyDescent="0.2">
      <c r="A104" s="46" t="s">
        <v>85</v>
      </c>
      <c r="K104" s="225"/>
      <c r="O104" s="1"/>
      <c r="P104" s="35">
        <v>1</v>
      </c>
      <c r="Q104" s="36"/>
      <c r="R104" s="1"/>
    </row>
    <row r="105" spans="1:18" ht="12.75" customHeight="1" x14ac:dyDescent="0.2">
      <c r="A105" s="46"/>
      <c r="K105" s="221">
        <f>SUM(K99:K101)</f>
        <v>60</v>
      </c>
      <c r="L105" s="1">
        <f>K99/B91</f>
        <v>0.59740259740259738</v>
      </c>
      <c r="M105" s="1">
        <f>K105/B91</f>
        <v>0.77922077922077926</v>
      </c>
      <c r="N105" s="1">
        <f>M105-L105</f>
        <v>0.18181818181818188</v>
      </c>
      <c r="O105" s="1"/>
      <c r="P105" s="35"/>
      <c r="Q105" s="36"/>
      <c r="R105" s="1"/>
    </row>
    <row r="106" spans="1:18" ht="12.75" customHeight="1" x14ac:dyDescent="0.2"/>
    <row r="107" spans="1:18" ht="12.75" customHeight="1" x14ac:dyDescent="0.3">
      <c r="A107" s="61" t="s">
        <v>87</v>
      </c>
      <c r="L107" s="1"/>
      <c r="M107" s="1"/>
      <c r="O107" s="1"/>
    </row>
    <row r="108" spans="1:18" ht="25.5" customHeight="1" x14ac:dyDescent="0.2">
      <c r="B108" s="306" t="s">
        <v>3</v>
      </c>
      <c r="C108" s="307"/>
      <c r="D108" s="307"/>
      <c r="E108" s="307"/>
      <c r="F108" s="307"/>
      <c r="G108" s="307"/>
      <c r="H108" s="307"/>
      <c r="I108" s="307"/>
      <c r="J108" s="307"/>
      <c r="L108" s="10" t="s">
        <v>11</v>
      </c>
      <c r="M108" s="10" t="s">
        <v>12</v>
      </c>
      <c r="N108" s="11" t="s">
        <v>13</v>
      </c>
      <c r="O108" s="10" t="s">
        <v>14</v>
      </c>
      <c r="P108" s="12" t="s">
        <v>15</v>
      </c>
      <c r="Q108" s="12" t="s">
        <v>16</v>
      </c>
      <c r="R108" s="13" t="s">
        <v>17</v>
      </c>
    </row>
    <row r="109" spans="1:18" ht="12.75" customHeight="1" x14ac:dyDescent="0.2">
      <c r="A109" s="15" t="s">
        <v>18</v>
      </c>
      <c r="B109" s="16">
        <v>1</v>
      </c>
      <c r="C109" s="16">
        <v>2</v>
      </c>
      <c r="D109" s="16">
        <v>3</v>
      </c>
      <c r="E109" s="16">
        <v>4</v>
      </c>
      <c r="F109" s="16">
        <v>5</v>
      </c>
      <c r="G109" s="16">
        <v>6</v>
      </c>
      <c r="H109" s="16">
        <v>7</v>
      </c>
      <c r="I109" s="16">
        <v>8</v>
      </c>
      <c r="J109" s="16">
        <v>9</v>
      </c>
      <c r="K109" s="288" t="s">
        <v>19</v>
      </c>
      <c r="L109" s="21"/>
      <c r="M109" s="21"/>
      <c r="N109" s="22"/>
      <c r="O109" s="23"/>
      <c r="P109" s="24"/>
      <c r="Q109" s="24"/>
      <c r="R109" s="1"/>
    </row>
    <row r="110" spans="1:18" ht="12.75" customHeight="1" x14ac:dyDescent="0.2">
      <c r="A110" s="46" t="s">
        <v>53</v>
      </c>
      <c r="B110" s="25">
        <v>77</v>
      </c>
      <c r="C110" s="25"/>
      <c r="D110" s="25"/>
      <c r="E110" s="25"/>
      <c r="F110" s="25"/>
      <c r="G110" s="25"/>
      <c r="H110" s="25"/>
      <c r="I110" s="25"/>
      <c r="J110" s="25"/>
      <c r="K110" s="225"/>
      <c r="L110" s="21"/>
      <c r="M110" s="21"/>
      <c r="N110" s="22"/>
      <c r="O110" s="23"/>
      <c r="P110" s="29">
        <f>B110</f>
        <v>77</v>
      </c>
      <c r="Q110" s="24"/>
      <c r="R110" s="1"/>
    </row>
    <row r="111" spans="1:18" ht="12.75" customHeight="1" x14ac:dyDescent="0.2">
      <c r="A111" s="46" t="s">
        <v>54</v>
      </c>
      <c r="C111" s="2">
        <v>68</v>
      </c>
      <c r="K111" s="225"/>
      <c r="L111" s="1"/>
      <c r="M111" s="1"/>
      <c r="O111" s="23">
        <f>C111/B110</f>
        <v>0.88311688311688308</v>
      </c>
      <c r="P111" s="35">
        <v>68</v>
      </c>
      <c r="Q111" s="36">
        <f t="shared" ref="Q111:Q118" si="17">P111/P110</f>
        <v>0.88311688311688308</v>
      </c>
      <c r="R111" s="1">
        <f t="shared" ref="R111:R118" si="18">100%-Q111</f>
        <v>0.11688311688311692</v>
      </c>
    </row>
    <row r="112" spans="1:18" ht="12.75" customHeight="1" x14ac:dyDescent="0.2">
      <c r="A112" s="46" t="s">
        <v>55</v>
      </c>
      <c r="D112" s="2">
        <v>67</v>
      </c>
      <c r="K112" s="225"/>
      <c r="L112" s="1"/>
      <c r="M112" s="1"/>
      <c r="O112" s="1">
        <f>D112/C111</f>
        <v>0.98529411764705888</v>
      </c>
      <c r="P112" s="35">
        <v>67</v>
      </c>
      <c r="Q112" s="36">
        <f t="shared" si="17"/>
        <v>0.98529411764705888</v>
      </c>
      <c r="R112" s="1">
        <f t="shared" si="18"/>
        <v>1.4705882352941124E-2</v>
      </c>
    </row>
    <row r="113" spans="1:18" ht="12.75" customHeight="1" x14ac:dyDescent="0.2">
      <c r="A113" s="46" t="s">
        <v>56</v>
      </c>
      <c r="E113" s="2">
        <v>67</v>
      </c>
      <c r="K113" s="225"/>
      <c r="O113" s="1">
        <f>E113/D112</f>
        <v>1</v>
      </c>
      <c r="P113" s="35">
        <v>68</v>
      </c>
      <c r="Q113" s="36">
        <f t="shared" si="17"/>
        <v>1.0149253731343284</v>
      </c>
      <c r="R113" s="1">
        <f t="shared" si="18"/>
        <v>-1.4925373134328401E-2</v>
      </c>
    </row>
    <row r="114" spans="1:18" ht="12.75" customHeight="1" x14ac:dyDescent="0.2">
      <c r="A114" s="46" t="s">
        <v>57</v>
      </c>
      <c r="F114" s="2">
        <v>64</v>
      </c>
      <c r="K114" s="225"/>
      <c r="O114" s="1">
        <f>F114/E113</f>
        <v>0.95522388059701491</v>
      </c>
      <c r="P114" s="35">
        <v>67</v>
      </c>
      <c r="Q114" s="36">
        <f t="shared" si="17"/>
        <v>0.98529411764705888</v>
      </c>
      <c r="R114" s="1">
        <f t="shared" si="18"/>
        <v>1.4705882352941124E-2</v>
      </c>
    </row>
    <row r="115" spans="1:18" ht="12.75" customHeight="1" x14ac:dyDescent="0.2">
      <c r="A115" s="46" t="s">
        <v>58</v>
      </c>
      <c r="G115" s="2">
        <v>59</v>
      </c>
      <c r="K115" s="225"/>
      <c r="O115" s="1">
        <f>G115/F114</f>
        <v>0.921875</v>
      </c>
      <c r="P115" s="35">
        <v>66</v>
      </c>
      <c r="Q115" s="36">
        <f t="shared" si="17"/>
        <v>0.9850746268656716</v>
      </c>
      <c r="R115" s="1">
        <f t="shared" si="18"/>
        <v>1.4925373134328401E-2</v>
      </c>
    </row>
    <row r="116" spans="1:18" ht="12.75" customHeight="1" x14ac:dyDescent="0.2">
      <c r="A116" s="46" t="s">
        <v>59</v>
      </c>
      <c r="H116" s="2">
        <v>59</v>
      </c>
      <c r="K116" s="225"/>
      <c r="O116" s="1">
        <f>H116/G115</f>
        <v>1</v>
      </c>
      <c r="P116" s="35">
        <v>64</v>
      </c>
      <c r="Q116" s="36">
        <f t="shared" si="17"/>
        <v>0.96969696969696972</v>
      </c>
      <c r="R116" s="1">
        <f t="shared" si="18"/>
        <v>3.0303030303030276E-2</v>
      </c>
    </row>
    <row r="117" spans="1:18" ht="12.75" customHeight="1" x14ac:dyDescent="0.2">
      <c r="A117" s="46" t="s">
        <v>70</v>
      </c>
      <c r="I117" s="2">
        <v>58</v>
      </c>
      <c r="K117" s="225"/>
      <c r="O117" s="1">
        <f>I117/H116</f>
        <v>0.98305084745762716</v>
      </c>
      <c r="P117" s="35">
        <v>62</v>
      </c>
      <c r="Q117" s="36">
        <f t="shared" si="17"/>
        <v>0.96875</v>
      </c>
      <c r="R117" s="1">
        <f t="shared" si="18"/>
        <v>3.125E-2</v>
      </c>
    </row>
    <row r="118" spans="1:18" ht="12.75" customHeight="1" x14ac:dyDescent="0.2">
      <c r="A118" s="46" t="s">
        <v>71</v>
      </c>
      <c r="J118" s="2">
        <v>57</v>
      </c>
      <c r="K118" s="225">
        <v>54</v>
      </c>
      <c r="O118" s="1">
        <f>J118/I117</f>
        <v>0.98275862068965514</v>
      </c>
      <c r="P118" s="35">
        <v>63</v>
      </c>
      <c r="Q118" s="36">
        <f t="shared" si="17"/>
        <v>1.0161290322580645</v>
      </c>
      <c r="R118" s="1">
        <f t="shared" si="18"/>
        <v>-1.6129032258064502E-2</v>
      </c>
    </row>
    <row r="119" spans="1:18" ht="12.75" customHeight="1" x14ac:dyDescent="0.2">
      <c r="A119" s="46" t="s">
        <v>79</v>
      </c>
      <c r="J119" s="2">
        <v>3</v>
      </c>
      <c r="K119" s="225">
        <v>3</v>
      </c>
      <c r="O119" s="1"/>
      <c r="P119" s="35">
        <v>7</v>
      </c>
      <c r="Q119" s="36"/>
      <c r="R119" s="1"/>
    </row>
    <row r="120" spans="1:18" ht="12.75" customHeight="1" x14ac:dyDescent="0.2">
      <c r="A120" s="46" t="s">
        <v>82</v>
      </c>
      <c r="J120" s="2">
        <v>2</v>
      </c>
      <c r="K120" s="225">
        <v>1</v>
      </c>
      <c r="O120" s="1"/>
      <c r="P120" s="35">
        <v>3</v>
      </c>
      <c r="Q120" s="36"/>
      <c r="R120" s="1"/>
    </row>
    <row r="121" spans="1:18" ht="12.75" customHeight="1" x14ac:dyDescent="0.2">
      <c r="A121" s="46" t="s">
        <v>83</v>
      </c>
      <c r="J121" s="2">
        <v>1</v>
      </c>
      <c r="K121" s="225">
        <v>1</v>
      </c>
      <c r="O121" s="1"/>
      <c r="P121" s="35">
        <v>1</v>
      </c>
      <c r="Q121" s="36"/>
      <c r="R121" s="1"/>
    </row>
    <row r="122" spans="1:18" ht="12.75" customHeight="1" x14ac:dyDescent="0.2">
      <c r="A122" s="46" t="s">
        <v>85</v>
      </c>
      <c r="J122" s="2">
        <v>1</v>
      </c>
      <c r="K122" s="225"/>
      <c r="O122" s="1"/>
      <c r="P122" s="35">
        <v>1</v>
      </c>
      <c r="Q122" s="36"/>
      <c r="R122" s="1"/>
    </row>
    <row r="123" spans="1:18" ht="12.75" customHeight="1" x14ac:dyDescent="0.2">
      <c r="K123" s="221">
        <f>SUM(K118:K122)</f>
        <v>59</v>
      </c>
      <c r="L123" s="1">
        <f>K118/B110</f>
        <v>0.70129870129870131</v>
      </c>
      <c r="M123" s="1">
        <f>K123/B110</f>
        <v>0.76623376623376627</v>
      </c>
      <c r="N123" s="1">
        <f>M123-L123</f>
        <v>6.4935064935064957E-2</v>
      </c>
    </row>
    <row r="124" spans="1:18" ht="12.75" customHeight="1" x14ac:dyDescent="0.3">
      <c r="A124" s="61" t="s">
        <v>88</v>
      </c>
      <c r="L124" s="1"/>
      <c r="M124" s="1"/>
      <c r="O124" s="1"/>
    </row>
    <row r="125" spans="1:18" ht="25.5" customHeight="1" x14ac:dyDescent="0.2">
      <c r="B125" s="306" t="s">
        <v>3</v>
      </c>
      <c r="C125" s="307"/>
      <c r="D125" s="307"/>
      <c r="E125" s="307"/>
      <c r="F125" s="307"/>
      <c r="G125" s="307"/>
      <c r="H125" s="307"/>
      <c r="I125" s="307"/>
      <c r="J125" s="307"/>
      <c r="L125" s="10" t="s">
        <v>11</v>
      </c>
      <c r="M125" s="10" t="s">
        <v>12</v>
      </c>
      <c r="N125" s="11" t="s">
        <v>13</v>
      </c>
      <c r="O125" s="10" t="s">
        <v>14</v>
      </c>
      <c r="P125" s="12" t="s">
        <v>15</v>
      </c>
      <c r="Q125" s="12" t="s">
        <v>16</v>
      </c>
      <c r="R125" s="13" t="s">
        <v>17</v>
      </c>
    </row>
    <row r="126" spans="1:18" ht="12.75" customHeight="1" x14ac:dyDescent="0.2">
      <c r="A126" s="15" t="s">
        <v>18</v>
      </c>
      <c r="B126" s="16">
        <v>1</v>
      </c>
      <c r="C126" s="16">
        <v>2</v>
      </c>
      <c r="D126" s="16">
        <v>3</v>
      </c>
      <c r="E126" s="16">
        <v>4</v>
      </c>
      <c r="F126" s="16">
        <v>5</v>
      </c>
      <c r="G126" s="16">
        <v>6</v>
      </c>
      <c r="H126" s="16">
        <v>7</v>
      </c>
      <c r="I126" s="16">
        <v>8</v>
      </c>
      <c r="J126" s="16">
        <v>9</v>
      </c>
      <c r="K126" s="288" t="s">
        <v>19</v>
      </c>
      <c r="L126" s="21"/>
      <c r="M126" s="21"/>
      <c r="N126" s="22"/>
      <c r="O126" s="23"/>
      <c r="P126" s="24"/>
      <c r="Q126" s="24"/>
      <c r="R126" s="1"/>
    </row>
    <row r="127" spans="1:18" ht="12.75" customHeight="1" x14ac:dyDescent="0.2">
      <c r="A127" s="46" t="s">
        <v>54</v>
      </c>
      <c r="B127" s="25">
        <v>78</v>
      </c>
      <c r="C127" s="25"/>
      <c r="D127" s="25"/>
      <c r="E127" s="25"/>
      <c r="F127" s="25"/>
      <c r="G127" s="25"/>
      <c r="H127" s="25"/>
      <c r="I127" s="25"/>
      <c r="J127" s="25"/>
      <c r="K127" s="225"/>
      <c r="L127" s="21"/>
      <c r="M127" s="21"/>
      <c r="N127" s="22"/>
      <c r="O127" s="23"/>
      <c r="P127" s="29">
        <f>B127</f>
        <v>78</v>
      </c>
      <c r="Q127" s="24"/>
      <c r="R127" s="1"/>
    </row>
    <row r="128" spans="1:18" ht="12.75" customHeight="1" x14ac:dyDescent="0.2">
      <c r="A128" s="46" t="s">
        <v>55</v>
      </c>
      <c r="C128" s="2">
        <v>71</v>
      </c>
      <c r="K128" s="225"/>
      <c r="L128" s="1"/>
      <c r="M128" s="1"/>
      <c r="O128" s="23">
        <f>C128/B127</f>
        <v>0.91025641025641024</v>
      </c>
      <c r="P128" s="35">
        <v>71</v>
      </c>
      <c r="Q128" s="36">
        <f t="shared" ref="Q128:Q135" si="19">P128/P127</f>
        <v>0.91025641025641024</v>
      </c>
      <c r="R128" s="1">
        <f t="shared" ref="R128:R135" si="20">100%-Q128</f>
        <v>8.9743589743589758E-2</v>
      </c>
    </row>
    <row r="129" spans="1:22" ht="12.75" customHeight="1" x14ac:dyDescent="0.2">
      <c r="A129" s="46" t="s">
        <v>56</v>
      </c>
      <c r="D129" s="2">
        <v>69</v>
      </c>
      <c r="K129" s="225"/>
      <c r="L129" s="1"/>
      <c r="M129" s="1"/>
      <c r="O129" s="1">
        <f>D129/C128</f>
        <v>0.971830985915493</v>
      </c>
      <c r="P129" s="35">
        <v>69</v>
      </c>
      <c r="Q129" s="36">
        <f t="shared" si="19"/>
        <v>0.971830985915493</v>
      </c>
      <c r="R129" s="1">
        <f t="shared" si="20"/>
        <v>2.8169014084507005E-2</v>
      </c>
    </row>
    <row r="130" spans="1:22" ht="12.75" customHeight="1" x14ac:dyDescent="0.2">
      <c r="A130" s="46" t="s">
        <v>57</v>
      </c>
      <c r="E130" s="2">
        <v>67</v>
      </c>
      <c r="K130" s="225"/>
      <c r="O130" s="1">
        <f>E130/D129</f>
        <v>0.97101449275362317</v>
      </c>
      <c r="P130" s="35">
        <v>68</v>
      </c>
      <c r="Q130" s="36">
        <f t="shared" si="19"/>
        <v>0.98550724637681164</v>
      </c>
      <c r="R130" s="1">
        <f t="shared" si="20"/>
        <v>1.4492753623188359E-2</v>
      </c>
    </row>
    <row r="131" spans="1:22" ht="12.75" customHeight="1" x14ac:dyDescent="0.2">
      <c r="A131" s="46" t="s">
        <v>58</v>
      </c>
      <c r="F131" s="2">
        <v>65</v>
      </c>
      <c r="K131" s="225"/>
      <c r="O131" s="1">
        <f>F131/E130</f>
        <v>0.97014925373134331</v>
      </c>
      <c r="P131" s="35">
        <v>69</v>
      </c>
      <c r="Q131" s="36">
        <f t="shared" si="19"/>
        <v>1.0147058823529411</v>
      </c>
      <c r="R131" s="1">
        <f t="shared" si="20"/>
        <v>-1.4705882352941124E-2</v>
      </c>
    </row>
    <row r="132" spans="1:22" ht="12.75" customHeight="1" x14ac:dyDescent="0.2">
      <c r="A132" s="46" t="s">
        <v>59</v>
      </c>
      <c r="G132" s="2">
        <v>64</v>
      </c>
      <c r="K132" s="225"/>
      <c r="O132" s="1">
        <f>G132/F131</f>
        <v>0.98461538461538467</v>
      </c>
      <c r="P132" s="35">
        <v>67</v>
      </c>
      <c r="Q132" s="36">
        <f t="shared" si="19"/>
        <v>0.97101449275362317</v>
      </c>
      <c r="R132" s="1">
        <f t="shared" si="20"/>
        <v>2.8985507246376829E-2</v>
      </c>
    </row>
    <row r="133" spans="1:22" ht="12.75" customHeight="1" x14ac:dyDescent="0.2">
      <c r="A133" s="46" t="s">
        <v>70</v>
      </c>
      <c r="H133" s="2">
        <v>63</v>
      </c>
      <c r="K133" s="225"/>
      <c r="O133" s="1">
        <f>H133/G132</f>
        <v>0.984375</v>
      </c>
      <c r="P133" s="35">
        <v>67</v>
      </c>
      <c r="Q133" s="36">
        <f t="shared" si="19"/>
        <v>1</v>
      </c>
      <c r="R133" s="1">
        <f t="shared" si="20"/>
        <v>0</v>
      </c>
    </row>
    <row r="134" spans="1:22" ht="12.75" customHeight="1" x14ac:dyDescent="0.2">
      <c r="A134" s="46" t="s">
        <v>71</v>
      </c>
      <c r="I134" s="2">
        <v>60</v>
      </c>
      <c r="K134" s="225"/>
      <c r="O134" s="1">
        <f>I134/H133</f>
        <v>0.95238095238095233</v>
      </c>
      <c r="P134" s="35">
        <v>64</v>
      </c>
      <c r="Q134" s="36">
        <f t="shared" si="19"/>
        <v>0.95522388059701491</v>
      </c>
      <c r="R134" s="1">
        <f t="shared" si="20"/>
        <v>4.4776119402985093E-2</v>
      </c>
    </row>
    <row r="135" spans="1:22" ht="12.75" customHeight="1" x14ac:dyDescent="0.2">
      <c r="A135" s="46" t="s">
        <v>79</v>
      </c>
      <c r="J135" s="2">
        <v>57</v>
      </c>
      <c r="K135" s="225">
        <v>54</v>
      </c>
      <c r="O135" s="1">
        <f>J135/I134</f>
        <v>0.95</v>
      </c>
      <c r="P135" s="35">
        <v>63</v>
      </c>
      <c r="Q135" s="36">
        <f t="shared" si="19"/>
        <v>0.984375</v>
      </c>
      <c r="R135" s="1">
        <f t="shared" si="20"/>
        <v>1.5625E-2</v>
      </c>
    </row>
    <row r="136" spans="1:22" ht="12.75" customHeight="1" x14ac:dyDescent="0.2">
      <c r="A136" s="46" t="s">
        <v>82</v>
      </c>
      <c r="J136" s="2">
        <v>3</v>
      </c>
      <c r="K136" s="225">
        <v>3</v>
      </c>
      <c r="O136" s="1"/>
      <c r="P136" s="35">
        <v>8</v>
      </c>
      <c r="Q136" s="36"/>
      <c r="R136" s="1"/>
    </row>
    <row r="137" spans="1:22" ht="12.75" customHeight="1" x14ac:dyDescent="0.2">
      <c r="A137" s="46" t="s">
        <v>83</v>
      </c>
      <c r="J137" s="2">
        <v>1</v>
      </c>
      <c r="K137" s="225"/>
      <c r="O137" s="1"/>
      <c r="P137" s="35">
        <v>4</v>
      </c>
      <c r="Q137" s="36"/>
      <c r="R137" s="1"/>
      <c r="S137" s="2" t="s">
        <v>91</v>
      </c>
      <c r="T137" s="2">
        <v>55</v>
      </c>
      <c r="U137" s="2">
        <f>K141</f>
        <v>59</v>
      </c>
      <c r="V137" s="2" t="s">
        <v>19</v>
      </c>
    </row>
    <row r="138" spans="1:22" ht="12.75" customHeight="1" x14ac:dyDescent="0.2">
      <c r="A138" s="46" t="s">
        <v>85</v>
      </c>
      <c r="J138" s="2">
        <v>1</v>
      </c>
      <c r="K138" s="225">
        <v>1</v>
      </c>
      <c r="O138" s="1"/>
      <c r="P138" s="35">
        <v>3</v>
      </c>
      <c r="Q138" s="36"/>
      <c r="R138" s="1"/>
      <c r="S138" s="2" t="s">
        <v>92</v>
      </c>
      <c r="T138" s="36">
        <f>T137/B127</f>
        <v>0.70512820512820518</v>
      </c>
      <c r="U138" s="36">
        <f>T137/U137</f>
        <v>0.93220338983050843</v>
      </c>
      <c r="V138" s="2" t="s">
        <v>93</v>
      </c>
    </row>
    <row r="139" spans="1:22" ht="12.75" customHeight="1" x14ac:dyDescent="0.2">
      <c r="A139" s="46" t="s">
        <v>86</v>
      </c>
      <c r="J139" s="2">
        <v>1</v>
      </c>
      <c r="K139" s="225"/>
      <c r="O139" s="1"/>
      <c r="P139" s="35">
        <v>1</v>
      </c>
      <c r="Q139" s="36"/>
      <c r="R139" s="1"/>
    </row>
    <row r="140" spans="1:22" ht="12.75" customHeight="1" x14ac:dyDescent="0.2">
      <c r="A140" s="46" t="s">
        <v>89</v>
      </c>
      <c r="J140" s="2">
        <v>1</v>
      </c>
      <c r="K140" s="225">
        <v>1</v>
      </c>
      <c r="O140" s="1"/>
      <c r="P140" s="35">
        <v>1</v>
      </c>
      <c r="Q140" s="36"/>
      <c r="R140" s="1"/>
    </row>
    <row r="141" spans="1:22" ht="12.75" customHeight="1" x14ac:dyDescent="0.2">
      <c r="K141" s="221">
        <f>SUM(K135:K140)</f>
        <v>59</v>
      </c>
      <c r="L141" s="1">
        <f>K135/B127</f>
        <v>0.69230769230769229</v>
      </c>
      <c r="M141" s="1">
        <f>K141/B127</f>
        <v>0.75641025641025639</v>
      </c>
      <c r="N141" s="1">
        <f>M141-L141</f>
        <v>6.4102564102564097E-2</v>
      </c>
    </row>
    <row r="142" spans="1:22" ht="12.75" customHeight="1" x14ac:dyDescent="0.3">
      <c r="A142" s="61" t="s">
        <v>90</v>
      </c>
      <c r="L142" s="1"/>
      <c r="M142" s="1"/>
      <c r="O142" s="1"/>
    </row>
    <row r="143" spans="1:22" ht="25.5" customHeight="1" x14ac:dyDescent="0.2">
      <c r="B143" s="306" t="s">
        <v>3</v>
      </c>
      <c r="C143" s="307"/>
      <c r="D143" s="307"/>
      <c r="E143" s="307"/>
      <c r="F143" s="307"/>
      <c r="G143" s="307"/>
      <c r="H143" s="307"/>
      <c r="I143" s="307"/>
      <c r="J143" s="307"/>
      <c r="L143" s="10" t="s">
        <v>11</v>
      </c>
      <c r="M143" s="10" t="s">
        <v>12</v>
      </c>
      <c r="N143" s="11" t="s">
        <v>13</v>
      </c>
      <c r="O143" s="10" t="s">
        <v>14</v>
      </c>
      <c r="P143" s="12" t="s">
        <v>15</v>
      </c>
      <c r="Q143" s="12" t="s">
        <v>16</v>
      </c>
      <c r="R143" s="13" t="s">
        <v>17</v>
      </c>
    </row>
    <row r="144" spans="1:22" ht="12.75" customHeight="1" x14ac:dyDescent="0.2">
      <c r="A144" s="15" t="s">
        <v>18</v>
      </c>
      <c r="B144" s="16">
        <v>1</v>
      </c>
      <c r="C144" s="16">
        <v>2</v>
      </c>
      <c r="D144" s="16">
        <v>3</v>
      </c>
      <c r="E144" s="16">
        <v>4</v>
      </c>
      <c r="F144" s="16">
        <v>5</v>
      </c>
      <c r="G144" s="16">
        <v>6</v>
      </c>
      <c r="H144" s="16">
        <v>7</v>
      </c>
      <c r="I144" s="16">
        <v>8</v>
      </c>
      <c r="J144" s="16">
        <v>9</v>
      </c>
      <c r="K144" s="288" t="s">
        <v>19</v>
      </c>
      <c r="L144" s="21"/>
      <c r="M144" s="21"/>
      <c r="N144" s="22"/>
      <c r="O144" s="23"/>
      <c r="P144" s="24"/>
      <c r="Q144" s="24"/>
      <c r="R144" s="1"/>
    </row>
    <row r="145" spans="1:22" ht="12.75" customHeight="1" x14ac:dyDescent="0.2">
      <c r="A145" s="46" t="s">
        <v>55</v>
      </c>
      <c r="B145" s="25">
        <v>76</v>
      </c>
      <c r="C145" s="25"/>
      <c r="D145" s="25"/>
      <c r="E145" s="25"/>
      <c r="F145" s="25"/>
      <c r="G145" s="25"/>
      <c r="H145" s="25"/>
      <c r="I145" s="25"/>
      <c r="J145" s="25"/>
      <c r="K145" s="225"/>
      <c r="L145" s="21"/>
      <c r="M145" s="21"/>
      <c r="N145" s="22"/>
      <c r="O145" s="23"/>
      <c r="P145" s="29">
        <f>B145</f>
        <v>76</v>
      </c>
      <c r="Q145" s="24"/>
      <c r="R145" s="1"/>
    </row>
    <row r="146" spans="1:22" ht="12.75" customHeight="1" x14ac:dyDescent="0.2">
      <c r="A146" s="46" t="s">
        <v>56</v>
      </c>
      <c r="C146" s="2">
        <v>75</v>
      </c>
      <c r="K146" s="225"/>
      <c r="L146" s="1"/>
      <c r="M146" s="1"/>
      <c r="O146" s="23">
        <f>C146/B145</f>
        <v>0.98684210526315785</v>
      </c>
      <c r="P146" s="35">
        <v>75</v>
      </c>
      <c r="Q146" s="36">
        <f t="shared" ref="Q146:Q153" si="21">P146/P145</f>
        <v>0.98684210526315785</v>
      </c>
      <c r="R146" s="1">
        <f t="shared" ref="R146:R153" si="22">100%-Q146</f>
        <v>1.3157894736842146E-2</v>
      </c>
    </row>
    <row r="147" spans="1:22" ht="12.75" customHeight="1" x14ac:dyDescent="0.2">
      <c r="A147" s="46" t="s">
        <v>57</v>
      </c>
      <c r="D147" s="2">
        <v>73</v>
      </c>
      <c r="K147" s="225"/>
      <c r="L147" s="1"/>
      <c r="M147" s="1"/>
      <c r="O147" s="1">
        <f>D147/C146</f>
        <v>0.97333333333333338</v>
      </c>
      <c r="P147" s="35">
        <v>75</v>
      </c>
      <c r="Q147" s="36">
        <f t="shared" si="21"/>
        <v>1</v>
      </c>
      <c r="R147" s="1">
        <f t="shared" si="22"/>
        <v>0</v>
      </c>
    </row>
    <row r="148" spans="1:22" ht="12.75" customHeight="1" x14ac:dyDescent="0.2">
      <c r="A148" s="46" t="s">
        <v>58</v>
      </c>
      <c r="E148" s="2">
        <v>68</v>
      </c>
      <c r="K148" s="225"/>
      <c r="O148" s="1">
        <f>E148/D147</f>
        <v>0.93150684931506844</v>
      </c>
      <c r="P148" s="35">
        <v>74</v>
      </c>
      <c r="Q148" s="36">
        <f t="shared" si="21"/>
        <v>0.98666666666666669</v>
      </c>
      <c r="R148" s="1">
        <f t="shared" si="22"/>
        <v>1.3333333333333308E-2</v>
      </c>
    </row>
    <row r="149" spans="1:22" ht="12.75" customHeight="1" x14ac:dyDescent="0.2">
      <c r="A149" s="46" t="s">
        <v>59</v>
      </c>
      <c r="F149" s="2">
        <v>68</v>
      </c>
      <c r="K149" s="225"/>
      <c r="O149" s="1">
        <f>F149/E148</f>
        <v>1</v>
      </c>
      <c r="P149" s="35">
        <v>75</v>
      </c>
      <c r="Q149" s="36">
        <f t="shared" si="21"/>
        <v>1.0135135135135136</v>
      </c>
      <c r="R149" s="1">
        <f t="shared" si="22"/>
        <v>-1.3513513513513598E-2</v>
      </c>
    </row>
    <row r="150" spans="1:22" ht="12.75" customHeight="1" x14ac:dyDescent="0.2">
      <c r="A150" s="46" t="s">
        <v>70</v>
      </c>
      <c r="G150" s="2">
        <v>63</v>
      </c>
      <c r="K150" s="225"/>
      <c r="O150" s="1">
        <f>G150/F149</f>
        <v>0.92647058823529416</v>
      </c>
      <c r="P150" s="35">
        <v>72</v>
      </c>
      <c r="Q150" s="36">
        <f t="shared" si="21"/>
        <v>0.96</v>
      </c>
      <c r="R150" s="1">
        <f t="shared" si="22"/>
        <v>4.0000000000000036E-2</v>
      </c>
    </row>
    <row r="151" spans="1:22" ht="12.75" customHeight="1" x14ac:dyDescent="0.2">
      <c r="A151" s="46" t="s">
        <v>71</v>
      </c>
      <c r="H151" s="2">
        <v>63</v>
      </c>
      <c r="K151" s="225"/>
      <c r="O151" s="1">
        <f>H151/G150</f>
        <v>1</v>
      </c>
      <c r="P151" s="35">
        <v>68</v>
      </c>
      <c r="Q151" s="36">
        <f t="shared" si="21"/>
        <v>0.94444444444444442</v>
      </c>
      <c r="R151" s="1">
        <f t="shared" si="22"/>
        <v>5.555555555555558E-2</v>
      </c>
    </row>
    <row r="152" spans="1:22" ht="12.75" customHeight="1" x14ac:dyDescent="0.2">
      <c r="A152" s="46" t="s">
        <v>79</v>
      </c>
      <c r="I152" s="2">
        <v>58</v>
      </c>
      <c r="K152" s="225"/>
      <c r="O152" s="1">
        <f>I152/H151</f>
        <v>0.92063492063492058</v>
      </c>
      <c r="P152" s="35">
        <v>68</v>
      </c>
      <c r="Q152" s="36">
        <f t="shared" si="21"/>
        <v>1</v>
      </c>
      <c r="R152" s="1">
        <f t="shared" si="22"/>
        <v>0</v>
      </c>
    </row>
    <row r="153" spans="1:22" ht="12.75" customHeight="1" x14ac:dyDescent="0.2">
      <c r="A153" s="46" t="s">
        <v>82</v>
      </c>
      <c r="J153" s="2">
        <v>57</v>
      </c>
      <c r="K153" s="225">
        <v>51</v>
      </c>
      <c r="O153" s="1">
        <f>J153/I152</f>
        <v>0.98275862068965514</v>
      </c>
      <c r="P153" s="35">
        <v>66</v>
      </c>
      <c r="Q153" s="36">
        <f t="shared" si="21"/>
        <v>0.97058823529411764</v>
      </c>
      <c r="R153" s="1">
        <f t="shared" si="22"/>
        <v>2.9411764705882359E-2</v>
      </c>
    </row>
    <row r="154" spans="1:22" ht="12.75" customHeight="1" x14ac:dyDescent="0.2">
      <c r="A154" s="46" t="s">
        <v>83</v>
      </c>
      <c r="J154" s="2">
        <v>9</v>
      </c>
      <c r="K154" s="225">
        <v>7</v>
      </c>
      <c r="O154" s="1"/>
      <c r="P154" s="35">
        <v>14</v>
      </c>
      <c r="Q154" s="36"/>
      <c r="R154" s="1"/>
    </row>
    <row r="155" spans="1:22" ht="12.75" customHeight="1" x14ac:dyDescent="0.2">
      <c r="A155" s="46" t="s">
        <v>85</v>
      </c>
      <c r="J155" s="2">
        <v>3</v>
      </c>
      <c r="K155" s="225">
        <v>2</v>
      </c>
      <c r="O155" s="1"/>
      <c r="P155" s="35">
        <v>5</v>
      </c>
      <c r="Q155" s="36"/>
      <c r="R155" s="1"/>
      <c r="S155" s="2" t="s">
        <v>91</v>
      </c>
      <c r="T155" s="2">
        <v>61</v>
      </c>
      <c r="U155" s="2">
        <f>K159</f>
        <v>63</v>
      </c>
      <c r="V155" s="2" t="s">
        <v>19</v>
      </c>
    </row>
    <row r="156" spans="1:22" ht="12.75" customHeight="1" x14ac:dyDescent="0.2">
      <c r="A156" s="46" t="s">
        <v>86</v>
      </c>
      <c r="J156" s="2">
        <v>1</v>
      </c>
      <c r="K156" s="225">
        <v>1</v>
      </c>
      <c r="O156" s="1"/>
      <c r="P156" s="35">
        <v>3</v>
      </c>
      <c r="Q156" s="36"/>
      <c r="R156" s="1"/>
      <c r="S156" s="2" t="s">
        <v>92</v>
      </c>
      <c r="T156" s="36">
        <f>T155/B145</f>
        <v>0.80263157894736847</v>
      </c>
      <c r="U156" s="36">
        <f>T155/U155</f>
        <v>0.96825396825396826</v>
      </c>
      <c r="V156" s="2" t="s">
        <v>93</v>
      </c>
    </row>
    <row r="157" spans="1:22" ht="12.75" customHeight="1" x14ac:dyDescent="0.2">
      <c r="A157" s="46" t="s">
        <v>89</v>
      </c>
      <c r="J157" s="2">
        <v>2</v>
      </c>
      <c r="K157" s="225">
        <v>1</v>
      </c>
      <c r="O157" s="1"/>
      <c r="P157" s="35">
        <v>2</v>
      </c>
      <c r="Q157" s="36"/>
      <c r="R157" s="1"/>
    </row>
    <row r="158" spans="1:22" ht="12.75" customHeight="1" x14ac:dyDescent="0.2">
      <c r="A158" s="46" t="s">
        <v>95</v>
      </c>
      <c r="J158" s="2">
        <v>1</v>
      </c>
      <c r="K158" s="225">
        <v>1</v>
      </c>
      <c r="O158" s="1"/>
      <c r="P158" s="35">
        <v>2</v>
      </c>
      <c r="Q158" s="36"/>
      <c r="R158" s="1"/>
    </row>
    <row r="159" spans="1:22" ht="12.75" customHeight="1" x14ac:dyDescent="0.2">
      <c r="K159" s="221">
        <f>SUM(K153:K158)</f>
        <v>63</v>
      </c>
      <c r="L159" s="1">
        <f>K153/B145</f>
        <v>0.67105263157894735</v>
      </c>
      <c r="M159" s="1">
        <f>K159/B145</f>
        <v>0.82894736842105265</v>
      </c>
      <c r="N159" s="1">
        <f>M159-L159</f>
        <v>0.15789473684210531</v>
      </c>
    </row>
    <row r="160" spans="1:22" ht="12.75" customHeight="1" x14ac:dyDescent="0.3">
      <c r="A160" s="61" t="s">
        <v>94</v>
      </c>
      <c r="L160" s="1"/>
      <c r="M160" s="1"/>
      <c r="O160" s="1"/>
    </row>
    <row r="161" spans="1:22" ht="25.5" customHeight="1" x14ac:dyDescent="0.2">
      <c r="B161" s="306" t="s">
        <v>3</v>
      </c>
      <c r="C161" s="307"/>
      <c r="D161" s="307"/>
      <c r="E161" s="307"/>
      <c r="F161" s="307"/>
      <c r="G161" s="307"/>
      <c r="H161" s="307"/>
      <c r="I161" s="307"/>
      <c r="J161" s="307"/>
      <c r="L161" s="10" t="s">
        <v>11</v>
      </c>
      <c r="M161" s="10" t="s">
        <v>12</v>
      </c>
      <c r="N161" s="11" t="s">
        <v>13</v>
      </c>
      <c r="O161" s="10" t="s">
        <v>14</v>
      </c>
      <c r="P161" s="12" t="s">
        <v>15</v>
      </c>
      <c r="Q161" s="12" t="s">
        <v>16</v>
      </c>
      <c r="R161" s="13" t="s">
        <v>17</v>
      </c>
    </row>
    <row r="162" spans="1:22" ht="12.75" customHeight="1" x14ac:dyDescent="0.2">
      <c r="A162" s="15" t="s">
        <v>18</v>
      </c>
      <c r="B162" s="16">
        <v>1</v>
      </c>
      <c r="C162" s="16">
        <v>2</v>
      </c>
      <c r="D162" s="16">
        <v>3</v>
      </c>
      <c r="E162" s="16">
        <v>4</v>
      </c>
      <c r="F162" s="16">
        <v>5</v>
      </c>
      <c r="G162" s="16">
        <v>6</v>
      </c>
      <c r="H162" s="16">
        <v>7</v>
      </c>
      <c r="I162" s="16">
        <v>8</v>
      </c>
      <c r="J162" s="16">
        <v>9</v>
      </c>
      <c r="K162" s="288" t="s">
        <v>19</v>
      </c>
      <c r="L162" s="21"/>
      <c r="M162" s="21"/>
      <c r="N162" s="22"/>
      <c r="O162" s="23"/>
      <c r="P162" s="24"/>
      <c r="Q162" s="24"/>
      <c r="R162" s="1"/>
    </row>
    <row r="163" spans="1:22" ht="12.75" customHeight="1" x14ac:dyDescent="0.2">
      <c r="A163" s="46" t="s">
        <v>56</v>
      </c>
      <c r="B163" s="25">
        <v>78</v>
      </c>
      <c r="C163" s="25"/>
      <c r="D163" s="25"/>
      <c r="E163" s="25"/>
      <c r="F163" s="25"/>
      <c r="G163" s="25"/>
      <c r="H163" s="25"/>
      <c r="I163" s="25"/>
      <c r="J163" s="25"/>
      <c r="K163" s="225"/>
      <c r="L163" s="21"/>
      <c r="M163" s="21"/>
      <c r="N163" s="22"/>
      <c r="O163" s="23"/>
      <c r="P163" s="29">
        <f>B163</f>
        <v>78</v>
      </c>
      <c r="Q163" s="24"/>
      <c r="R163" s="1"/>
    </row>
    <row r="164" spans="1:22" ht="12.75" customHeight="1" x14ac:dyDescent="0.2">
      <c r="A164" s="46" t="s">
        <v>57</v>
      </c>
      <c r="C164" s="2">
        <v>72</v>
      </c>
      <c r="K164" s="225"/>
      <c r="L164" s="1"/>
      <c r="M164" s="1"/>
      <c r="O164" s="23">
        <f>C164/B163</f>
        <v>0.92307692307692313</v>
      </c>
      <c r="P164" s="35">
        <v>72</v>
      </c>
      <c r="Q164" s="36">
        <f t="shared" ref="Q164:Q171" si="23">P164/P163</f>
        <v>0.92307692307692313</v>
      </c>
      <c r="R164" s="1">
        <f t="shared" ref="R164:R171" si="24">100%-Q164</f>
        <v>7.6923076923076872E-2</v>
      </c>
    </row>
    <row r="165" spans="1:22" ht="12.75" customHeight="1" x14ac:dyDescent="0.2">
      <c r="A165" s="46" t="s">
        <v>58</v>
      </c>
      <c r="D165" s="2">
        <v>71</v>
      </c>
      <c r="K165" s="225"/>
      <c r="L165" s="1"/>
      <c r="M165" s="1"/>
      <c r="O165" s="1">
        <f>D165/C164</f>
        <v>0.98611111111111116</v>
      </c>
      <c r="P165" s="35">
        <v>73</v>
      </c>
      <c r="Q165" s="36">
        <f t="shared" si="23"/>
        <v>1.0138888888888888</v>
      </c>
      <c r="R165" s="1">
        <f t="shared" si="24"/>
        <v>-1.388888888888884E-2</v>
      </c>
    </row>
    <row r="166" spans="1:22" ht="12.75" customHeight="1" x14ac:dyDescent="0.2">
      <c r="A166" s="46" t="s">
        <v>59</v>
      </c>
      <c r="E166" s="2">
        <v>70</v>
      </c>
      <c r="K166" s="225"/>
      <c r="O166" s="1">
        <f>E166/D165</f>
        <v>0.9859154929577465</v>
      </c>
      <c r="P166" s="35">
        <v>73</v>
      </c>
      <c r="Q166" s="36">
        <f t="shared" si="23"/>
        <v>1</v>
      </c>
      <c r="R166" s="1">
        <f t="shared" si="24"/>
        <v>0</v>
      </c>
    </row>
    <row r="167" spans="1:22" ht="12.75" customHeight="1" x14ac:dyDescent="0.2">
      <c r="A167" s="46" t="s">
        <v>70</v>
      </c>
      <c r="F167" s="2">
        <v>66</v>
      </c>
      <c r="K167" s="225"/>
      <c r="O167" s="1">
        <f>F167/E166</f>
        <v>0.94285714285714284</v>
      </c>
      <c r="P167" s="35">
        <v>70</v>
      </c>
      <c r="Q167" s="36">
        <f t="shared" si="23"/>
        <v>0.95890410958904104</v>
      </c>
      <c r="R167" s="1">
        <f t="shared" si="24"/>
        <v>4.1095890410958957E-2</v>
      </c>
    </row>
    <row r="168" spans="1:22" ht="12.75" customHeight="1" x14ac:dyDescent="0.2">
      <c r="A168" s="46" t="s">
        <v>71</v>
      </c>
      <c r="G168" s="2">
        <v>65</v>
      </c>
      <c r="K168" s="225"/>
      <c r="O168" s="1">
        <f>G168/F167</f>
        <v>0.98484848484848486</v>
      </c>
      <c r="P168" s="35">
        <v>70</v>
      </c>
      <c r="Q168" s="36">
        <f t="shared" si="23"/>
        <v>1</v>
      </c>
      <c r="R168" s="1">
        <f t="shared" si="24"/>
        <v>0</v>
      </c>
    </row>
    <row r="169" spans="1:22" ht="12.75" customHeight="1" x14ac:dyDescent="0.2">
      <c r="A169" s="46" t="s">
        <v>79</v>
      </c>
      <c r="H169" s="2">
        <v>61</v>
      </c>
      <c r="K169" s="225"/>
      <c r="O169" s="1">
        <f>H169/G168</f>
        <v>0.93846153846153846</v>
      </c>
      <c r="P169" s="35">
        <v>70</v>
      </c>
      <c r="Q169" s="36">
        <f t="shared" si="23"/>
        <v>1</v>
      </c>
      <c r="R169" s="1">
        <f t="shared" si="24"/>
        <v>0</v>
      </c>
    </row>
    <row r="170" spans="1:22" ht="12.75" customHeight="1" x14ac:dyDescent="0.2">
      <c r="A170" s="46" t="s">
        <v>82</v>
      </c>
      <c r="I170" s="2">
        <v>56</v>
      </c>
      <c r="K170" s="225"/>
      <c r="O170" s="1">
        <f>I170/H169</f>
        <v>0.91803278688524592</v>
      </c>
      <c r="P170" s="35">
        <v>68</v>
      </c>
      <c r="Q170" s="36">
        <f t="shared" si="23"/>
        <v>0.97142857142857142</v>
      </c>
      <c r="R170" s="1">
        <f t="shared" si="24"/>
        <v>2.8571428571428581E-2</v>
      </c>
    </row>
    <row r="171" spans="1:22" ht="12.75" customHeight="1" x14ac:dyDescent="0.2">
      <c r="A171" s="46" t="s">
        <v>83</v>
      </c>
      <c r="J171" s="2">
        <v>55</v>
      </c>
      <c r="K171" s="225">
        <v>51</v>
      </c>
      <c r="O171" s="1">
        <f>J171/I170</f>
        <v>0.9821428571428571</v>
      </c>
      <c r="P171" s="35">
        <v>68</v>
      </c>
      <c r="Q171" s="36">
        <f t="shared" si="23"/>
        <v>1</v>
      </c>
      <c r="R171" s="1">
        <f t="shared" si="24"/>
        <v>0</v>
      </c>
    </row>
    <row r="172" spans="1:22" ht="12.75" customHeight="1" x14ac:dyDescent="0.2">
      <c r="A172" s="46" t="s">
        <v>85</v>
      </c>
      <c r="J172" s="2">
        <v>10</v>
      </c>
      <c r="K172" s="225">
        <v>9</v>
      </c>
      <c r="O172" s="1"/>
      <c r="P172" s="35">
        <v>16</v>
      </c>
      <c r="Q172" s="36"/>
      <c r="R172" s="1"/>
    </row>
    <row r="173" spans="1:22" ht="12.75" customHeight="1" x14ac:dyDescent="0.2">
      <c r="A173" s="46" t="s">
        <v>86</v>
      </c>
      <c r="J173" s="2">
        <v>6</v>
      </c>
      <c r="K173" s="225">
        <v>5</v>
      </c>
      <c r="O173" s="1"/>
      <c r="P173" s="35">
        <v>8</v>
      </c>
      <c r="Q173" s="36"/>
      <c r="R173" s="1"/>
      <c r="S173" s="2" t="s">
        <v>91</v>
      </c>
      <c r="T173" s="2">
        <v>62</v>
      </c>
      <c r="U173" s="2">
        <f>K177</f>
        <v>67</v>
      </c>
      <c r="V173" s="2" t="s">
        <v>19</v>
      </c>
    </row>
    <row r="174" spans="1:22" ht="12.75" customHeight="1" x14ac:dyDescent="0.2">
      <c r="A174" s="46" t="s">
        <v>89</v>
      </c>
      <c r="J174" s="2">
        <v>1</v>
      </c>
      <c r="K174" s="225"/>
      <c r="O174" s="1"/>
      <c r="P174" s="35">
        <v>2</v>
      </c>
      <c r="Q174" s="36"/>
      <c r="R174" s="1"/>
      <c r="S174" s="2" t="s">
        <v>92</v>
      </c>
      <c r="T174" s="36">
        <f>T173/B163</f>
        <v>0.79487179487179482</v>
      </c>
      <c r="U174" s="36">
        <f>T173/U173</f>
        <v>0.92537313432835822</v>
      </c>
      <c r="V174" s="2" t="s">
        <v>93</v>
      </c>
    </row>
    <row r="175" spans="1:22" ht="12.75" customHeight="1" x14ac:dyDescent="0.2">
      <c r="A175" s="46" t="s">
        <v>95</v>
      </c>
      <c r="J175" s="2">
        <v>1</v>
      </c>
      <c r="K175" s="225">
        <v>1</v>
      </c>
      <c r="O175" s="1"/>
      <c r="P175" s="35">
        <v>1</v>
      </c>
      <c r="Q175" s="36"/>
      <c r="R175" s="1"/>
    </row>
    <row r="176" spans="1:22" ht="12.75" customHeight="1" x14ac:dyDescent="0.2">
      <c r="A176" s="46" t="s">
        <v>112</v>
      </c>
      <c r="K176" s="225">
        <v>1</v>
      </c>
      <c r="O176" s="1"/>
      <c r="P176" s="35"/>
      <c r="Q176" s="36"/>
      <c r="R176" s="1"/>
    </row>
    <row r="177" spans="1:33" ht="12.75" customHeight="1" x14ac:dyDescent="0.2">
      <c r="K177" s="221">
        <f>SUM(K171:K176)</f>
        <v>67</v>
      </c>
      <c r="L177" s="1">
        <f>K171/B163</f>
        <v>0.65384615384615385</v>
      </c>
      <c r="M177" s="48">
        <f>K177/B163</f>
        <v>0.85897435897435892</v>
      </c>
      <c r="N177" s="48">
        <f>M177-L177</f>
        <v>0.20512820512820507</v>
      </c>
    </row>
    <row r="178" spans="1:33" ht="12.75" customHeight="1" x14ac:dyDescent="0.3">
      <c r="A178" s="61" t="s">
        <v>96</v>
      </c>
      <c r="L178" s="1"/>
      <c r="M178" s="1"/>
      <c r="O178" s="1"/>
    </row>
    <row r="179" spans="1:33" ht="25.5" customHeight="1" x14ac:dyDescent="0.2">
      <c r="B179" s="306" t="s">
        <v>3</v>
      </c>
      <c r="C179" s="307"/>
      <c r="D179" s="307"/>
      <c r="E179" s="307"/>
      <c r="F179" s="307"/>
      <c r="G179" s="307"/>
      <c r="H179" s="307"/>
      <c r="I179" s="307"/>
      <c r="J179" s="307"/>
      <c r="L179" s="10" t="s">
        <v>11</v>
      </c>
      <c r="M179" s="10" t="s">
        <v>12</v>
      </c>
      <c r="N179" s="11" t="s">
        <v>13</v>
      </c>
      <c r="O179" s="10" t="s">
        <v>14</v>
      </c>
      <c r="P179" s="12" t="s">
        <v>15</v>
      </c>
      <c r="Q179" s="12" t="s">
        <v>16</v>
      </c>
      <c r="R179" s="13" t="s">
        <v>17</v>
      </c>
    </row>
    <row r="180" spans="1:33" ht="12.75" customHeight="1" x14ac:dyDescent="0.2">
      <c r="A180" s="15" t="s">
        <v>18</v>
      </c>
      <c r="B180" s="16">
        <v>1</v>
      </c>
      <c r="C180" s="16">
        <v>2</v>
      </c>
      <c r="D180" s="16">
        <v>3</v>
      </c>
      <c r="E180" s="16">
        <v>4</v>
      </c>
      <c r="F180" s="16">
        <v>5</v>
      </c>
      <c r="G180" s="16">
        <v>6</v>
      </c>
      <c r="H180" s="16">
        <v>7</v>
      </c>
      <c r="I180" s="16">
        <v>8</v>
      </c>
      <c r="J180" s="16">
        <v>9</v>
      </c>
      <c r="K180" s="288" t="s">
        <v>19</v>
      </c>
      <c r="L180" s="21"/>
      <c r="M180" s="21"/>
      <c r="N180" s="22"/>
      <c r="O180" s="23"/>
      <c r="P180" s="24"/>
      <c r="Q180" s="24"/>
      <c r="R180" s="1"/>
    </row>
    <row r="181" spans="1:33" ht="12.75" customHeight="1" x14ac:dyDescent="0.2">
      <c r="A181" s="46" t="s">
        <v>57</v>
      </c>
      <c r="B181" s="25">
        <v>83</v>
      </c>
      <c r="C181" s="25"/>
      <c r="D181" s="25"/>
      <c r="E181" s="25"/>
      <c r="F181" s="25"/>
      <c r="G181" s="25"/>
      <c r="H181" s="25"/>
      <c r="I181" s="25"/>
      <c r="J181" s="25"/>
      <c r="K181" s="225"/>
      <c r="L181" s="21"/>
      <c r="M181" s="21"/>
      <c r="N181" s="22"/>
      <c r="O181" s="23"/>
      <c r="P181" s="29">
        <f>B181</f>
        <v>83</v>
      </c>
      <c r="Q181" s="24"/>
      <c r="R181" s="1"/>
    </row>
    <row r="182" spans="1:33" ht="12.75" customHeight="1" x14ac:dyDescent="0.2">
      <c r="A182" s="46" t="s">
        <v>58</v>
      </c>
      <c r="C182" s="2">
        <v>78</v>
      </c>
      <c r="K182" s="225"/>
      <c r="L182" s="1"/>
      <c r="M182" s="1"/>
      <c r="O182" s="23">
        <f>C182/B181</f>
        <v>0.93975903614457834</v>
      </c>
      <c r="P182" s="35">
        <v>81</v>
      </c>
      <c r="Q182" s="36">
        <f t="shared" ref="Q182:Q189" si="25">P182/P181</f>
        <v>0.97590361445783136</v>
      </c>
      <c r="R182" s="1">
        <f t="shared" ref="R182:R189" si="26">100%-Q182</f>
        <v>2.4096385542168641E-2</v>
      </c>
    </row>
    <row r="183" spans="1:33" ht="12.75" customHeight="1" x14ac:dyDescent="0.2">
      <c r="A183" s="46" t="s">
        <v>59</v>
      </c>
      <c r="D183" s="2">
        <v>74</v>
      </c>
      <c r="K183" s="225"/>
      <c r="L183" s="1"/>
      <c r="M183" s="1"/>
      <c r="O183" s="1">
        <f>D183/C182</f>
        <v>0.94871794871794868</v>
      </c>
      <c r="P183" s="35">
        <v>79</v>
      </c>
      <c r="Q183" s="36">
        <f t="shared" si="25"/>
        <v>0.97530864197530864</v>
      </c>
      <c r="R183" s="1">
        <f t="shared" si="26"/>
        <v>2.4691358024691357E-2</v>
      </c>
    </row>
    <row r="184" spans="1:33" ht="12.75" customHeight="1" x14ac:dyDescent="0.2">
      <c r="A184" s="46" t="s">
        <v>70</v>
      </c>
      <c r="E184" s="2">
        <v>72</v>
      </c>
      <c r="K184" s="225"/>
      <c r="O184" s="1">
        <f>E184/D183</f>
        <v>0.97297297297297303</v>
      </c>
      <c r="P184" s="35">
        <v>77</v>
      </c>
      <c r="Q184" s="36">
        <f t="shared" si="25"/>
        <v>0.97468354430379744</v>
      </c>
      <c r="R184" s="1">
        <f t="shared" si="26"/>
        <v>2.5316455696202556E-2</v>
      </c>
    </row>
    <row r="185" spans="1:33" ht="12.75" customHeight="1" x14ac:dyDescent="0.2">
      <c r="A185" s="2">
        <v>1002</v>
      </c>
      <c r="F185" s="2">
        <v>67</v>
      </c>
      <c r="K185" s="225"/>
      <c r="O185" s="1">
        <f>F185/E184</f>
        <v>0.93055555555555558</v>
      </c>
      <c r="P185" s="35">
        <v>75</v>
      </c>
      <c r="Q185" s="36">
        <f t="shared" si="25"/>
        <v>0.97402597402597402</v>
      </c>
      <c r="R185" s="1">
        <f t="shared" si="26"/>
        <v>2.5974025974025983E-2</v>
      </c>
    </row>
    <row r="186" spans="1:33" ht="12.75" customHeight="1" x14ac:dyDescent="0.2">
      <c r="A186" s="2">
        <v>1101</v>
      </c>
      <c r="G186" s="2">
        <v>64</v>
      </c>
      <c r="K186" s="225"/>
      <c r="O186" s="1">
        <f>G186/F185</f>
        <v>0.95522388059701491</v>
      </c>
      <c r="P186" s="35">
        <v>73</v>
      </c>
      <c r="Q186" s="36">
        <f t="shared" si="25"/>
        <v>0.97333333333333338</v>
      </c>
      <c r="R186" s="1">
        <f t="shared" si="26"/>
        <v>2.6666666666666616E-2</v>
      </c>
    </row>
    <row r="187" spans="1:33" ht="12.75" customHeight="1" x14ac:dyDescent="0.2">
      <c r="A187" s="46" t="s">
        <v>82</v>
      </c>
      <c r="H187" s="2">
        <v>62</v>
      </c>
      <c r="K187" s="225"/>
      <c r="O187" s="1">
        <f>H187/G186</f>
        <v>0.96875</v>
      </c>
      <c r="P187" s="35">
        <v>71</v>
      </c>
      <c r="Q187" s="36">
        <f t="shared" si="25"/>
        <v>0.9726027397260274</v>
      </c>
      <c r="R187" s="1">
        <f t="shared" si="26"/>
        <v>2.7397260273972601E-2</v>
      </c>
    </row>
    <row r="188" spans="1:33" ht="12.75" customHeight="1" x14ac:dyDescent="0.2">
      <c r="A188" s="46" t="s">
        <v>83</v>
      </c>
      <c r="I188" s="2">
        <v>59</v>
      </c>
      <c r="K188" s="225">
        <v>3</v>
      </c>
      <c r="O188" s="1">
        <f>I188/H187</f>
        <v>0.95161290322580649</v>
      </c>
      <c r="P188" s="35">
        <v>72</v>
      </c>
      <c r="Q188" s="36">
        <f t="shared" si="25"/>
        <v>1.0140845070422535</v>
      </c>
      <c r="R188" s="1">
        <f t="shared" si="26"/>
        <v>-1.4084507042253502E-2</v>
      </c>
    </row>
    <row r="189" spans="1:33" ht="12.75" customHeight="1" x14ac:dyDescent="0.2">
      <c r="A189" s="179" t="s">
        <v>85</v>
      </c>
      <c r="B189" s="45"/>
      <c r="C189" s="45"/>
      <c r="D189" s="45"/>
      <c r="E189" s="45"/>
      <c r="F189" s="45"/>
      <c r="G189" s="45"/>
      <c r="H189" s="45"/>
      <c r="I189" s="45"/>
      <c r="J189" s="45">
        <v>56</v>
      </c>
      <c r="K189" s="225">
        <v>47</v>
      </c>
      <c r="L189" s="45"/>
      <c r="M189" s="45"/>
      <c r="N189" s="45"/>
      <c r="O189" s="180">
        <f>J189/I188</f>
        <v>0.94915254237288138</v>
      </c>
      <c r="P189" s="45">
        <v>69</v>
      </c>
      <c r="Q189" s="181">
        <f t="shared" si="25"/>
        <v>0.95833333333333337</v>
      </c>
      <c r="R189" s="180">
        <f t="shared" si="26"/>
        <v>4.166666666666663E-2</v>
      </c>
      <c r="S189" s="45"/>
      <c r="T189" s="45"/>
      <c r="U189" s="45"/>
      <c r="V189" s="45"/>
      <c r="W189" s="45"/>
      <c r="X189" s="45"/>
      <c r="Y189" s="45"/>
      <c r="Z189" s="45"/>
      <c r="AA189" s="45"/>
      <c r="AB189" s="45"/>
      <c r="AC189" s="45"/>
      <c r="AD189" s="45"/>
      <c r="AE189" s="45"/>
      <c r="AF189" s="45"/>
      <c r="AG189" s="45"/>
    </row>
    <row r="190" spans="1:33" ht="12.75" customHeight="1" x14ac:dyDescent="0.2">
      <c r="A190" s="46" t="s">
        <v>86</v>
      </c>
      <c r="J190" s="2">
        <v>12</v>
      </c>
      <c r="K190" s="225">
        <v>13</v>
      </c>
      <c r="O190" s="1"/>
      <c r="P190" s="35">
        <v>21</v>
      </c>
      <c r="Q190" s="36"/>
      <c r="R190" s="1"/>
    </row>
    <row r="191" spans="1:33" ht="12.75" customHeight="1" x14ac:dyDescent="0.2">
      <c r="A191" s="46" t="s">
        <v>89</v>
      </c>
      <c r="J191" s="2">
        <v>3</v>
      </c>
      <c r="K191" s="225">
        <v>2</v>
      </c>
      <c r="O191" s="1"/>
      <c r="P191" s="35">
        <v>8</v>
      </c>
      <c r="Q191" s="36"/>
      <c r="R191" s="1"/>
      <c r="S191" s="2" t="s">
        <v>91</v>
      </c>
      <c r="T191" s="2">
        <v>66</v>
      </c>
      <c r="U191" s="2">
        <f>K195</f>
        <v>67</v>
      </c>
      <c r="V191" s="2" t="s">
        <v>19</v>
      </c>
    </row>
    <row r="192" spans="1:33" ht="12.75" customHeight="1" x14ac:dyDescent="0.2">
      <c r="A192" s="46" t="s">
        <v>95</v>
      </c>
      <c r="J192" s="2">
        <v>2</v>
      </c>
      <c r="K192" s="225">
        <v>1</v>
      </c>
      <c r="O192" s="1"/>
      <c r="P192" s="35">
        <v>3</v>
      </c>
      <c r="Q192" s="36"/>
      <c r="R192" s="1"/>
      <c r="S192" s="2" t="s">
        <v>92</v>
      </c>
      <c r="T192" s="36">
        <f>T191/B181</f>
        <v>0.79518072289156627</v>
      </c>
      <c r="U192" s="36">
        <f>T191/U191</f>
        <v>0.9850746268656716</v>
      </c>
      <c r="V192" s="2" t="s">
        <v>93</v>
      </c>
    </row>
    <row r="193" spans="1:18" ht="12.75" customHeight="1" x14ac:dyDescent="0.2">
      <c r="A193" s="46" t="s">
        <v>97</v>
      </c>
      <c r="J193" s="2">
        <v>1</v>
      </c>
      <c r="K193" s="225"/>
      <c r="O193" s="1"/>
      <c r="P193" s="35">
        <v>1</v>
      </c>
      <c r="Q193" s="36"/>
      <c r="R193" s="1"/>
    </row>
    <row r="194" spans="1:18" ht="12.75" customHeight="1" x14ac:dyDescent="0.2">
      <c r="A194" s="46" t="s">
        <v>98</v>
      </c>
      <c r="J194" s="2">
        <v>1</v>
      </c>
      <c r="K194" s="225">
        <v>1</v>
      </c>
      <c r="O194" s="1"/>
      <c r="P194" s="35">
        <v>1</v>
      </c>
      <c r="Q194" s="36"/>
      <c r="R194" s="1"/>
    </row>
    <row r="195" spans="1:18" ht="12.75" customHeight="1" x14ac:dyDescent="0.2">
      <c r="K195" s="221">
        <f>SUM(K188:K194)</f>
        <v>67</v>
      </c>
      <c r="L195" s="1">
        <f>SUM(K188:K189)/B181</f>
        <v>0.60240963855421692</v>
      </c>
      <c r="M195" s="48">
        <f>K195/B181</f>
        <v>0.80722891566265065</v>
      </c>
      <c r="N195" s="48">
        <f>M195-L195</f>
        <v>0.20481927710843373</v>
      </c>
    </row>
    <row r="196" spans="1:18" ht="12.75" customHeight="1" x14ac:dyDescent="0.3">
      <c r="A196" s="61" t="s">
        <v>99</v>
      </c>
      <c r="L196" s="1"/>
      <c r="M196" s="1"/>
      <c r="O196" s="1"/>
    </row>
    <row r="197" spans="1:18" ht="25.5" customHeight="1" x14ac:dyDescent="0.2">
      <c r="B197" s="306" t="s">
        <v>3</v>
      </c>
      <c r="C197" s="307"/>
      <c r="D197" s="307"/>
      <c r="E197" s="307"/>
      <c r="F197" s="307"/>
      <c r="G197" s="307"/>
      <c r="H197" s="307"/>
      <c r="I197" s="307"/>
      <c r="J197" s="307"/>
      <c r="L197" s="10" t="s">
        <v>11</v>
      </c>
      <c r="M197" s="10" t="s">
        <v>12</v>
      </c>
      <c r="N197" s="11" t="s">
        <v>13</v>
      </c>
      <c r="O197" s="10" t="s">
        <v>14</v>
      </c>
      <c r="P197" s="12" t="s">
        <v>15</v>
      </c>
      <c r="Q197" s="12" t="s">
        <v>16</v>
      </c>
      <c r="R197" s="13" t="s">
        <v>17</v>
      </c>
    </row>
    <row r="198" spans="1:18" ht="12.75" customHeight="1" x14ac:dyDescent="0.2">
      <c r="A198" s="15" t="s">
        <v>18</v>
      </c>
      <c r="B198" s="16">
        <v>1</v>
      </c>
      <c r="C198" s="16">
        <v>2</v>
      </c>
      <c r="D198" s="16">
        <v>3</v>
      </c>
      <c r="E198" s="16">
        <v>4</v>
      </c>
      <c r="F198" s="16">
        <v>5</v>
      </c>
      <c r="G198" s="16">
        <v>6</v>
      </c>
      <c r="H198" s="16">
        <v>7</v>
      </c>
      <c r="I198" s="16">
        <v>8</v>
      </c>
      <c r="J198" s="16">
        <v>9</v>
      </c>
      <c r="K198" s="288" t="s">
        <v>19</v>
      </c>
      <c r="L198" s="21"/>
      <c r="M198" s="21"/>
      <c r="N198" s="22"/>
      <c r="O198" s="23"/>
      <c r="P198" s="24"/>
      <c r="Q198" s="24"/>
      <c r="R198" s="1"/>
    </row>
    <row r="199" spans="1:18" ht="12.75" customHeight="1" x14ac:dyDescent="0.2">
      <c r="A199" s="46" t="s">
        <v>58</v>
      </c>
      <c r="B199" s="25">
        <v>79</v>
      </c>
      <c r="C199" s="25"/>
      <c r="D199" s="25"/>
      <c r="E199" s="25"/>
      <c r="F199" s="25"/>
      <c r="G199" s="25"/>
      <c r="H199" s="25"/>
      <c r="I199" s="25"/>
      <c r="J199" s="25"/>
      <c r="K199" s="225"/>
      <c r="L199" s="21"/>
      <c r="M199" s="21"/>
      <c r="N199" s="22"/>
      <c r="O199" s="23"/>
      <c r="P199" s="29">
        <f>B199</f>
        <v>79</v>
      </c>
      <c r="Q199" s="24"/>
      <c r="R199" s="1"/>
    </row>
    <row r="200" spans="1:18" ht="12.75" customHeight="1" x14ac:dyDescent="0.2">
      <c r="A200" s="46" t="s">
        <v>59</v>
      </c>
      <c r="C200" s="2">
        <v>74</v>
      </c>
      <c r="K200" s="225"/>
      <c r="L200" s="1"/>
      <c r="M200" s="1"/>
      <c r="O200" s="23">
        <f>C200/B199</f>
        <v>0.93670886075949367</v>
      </c>
      <c r="P200" s="35">
        <v>75</v>
      </c>
      <c r="Q200" s="36">
        <f t="shared" ref="Q200:Q207" si="27">P200/P199</f>
        <v>0.94936708860759489</v>
      </c>
      <c r="R200" s="1">
        <f t="shared" ref="R200:R207" si="28">100%-Q200</f>
        <v>5.0632911392405111E-2</v>
      </c>
    </row>
    <row r="201" spans="1:18" ht="12.75" customHeight="1" x14ac:dyDescent="0.2">
      <c r="A201" s="46" t="s">
        <v>70</v>
      </c>
      <c r="D201" s="2">
        <v>71</v>
      </c>
      <c r="K201" s="225"/>
      <c r="L201" s="1"/>
      <c r="M201" s="1"/>
      <c r="O201" s="1">
        <f>D201/C200</f>
        <v>0.95945945945945943</v>
      </c>
      <c r="P201" s="35">
        <v>73</v>
      </c>
      <c r="Q201" s="36">
        <f t="shared" si="27"/>
        <v>0.97333333333333338</v>
      </c>
      <c r="R201" s="1">
        <f t="shared" si="28"/>
        <v>2.6666666666666616E-2</v>
      </c>
    </row>
    <row r="202" spans="1:18" ht="12.75" customHeight="1" x14ac:dyDescent="0.2">
      <c r="A202" s="2">
        <v>1002</v>
      </c>
      <c r="E202" s="2">
        <v>70</v>
      </c>
      <c r="K202" s="225"/>
      <c r="O202" s="1">
        <f>E202/D201</f>
        <v>0.9859154929577465</v>
      </c>
      <c r="P202" s="35">
        <v>72</v>
      </c>
      <c r="Q202" s="36">
        <f t="shared" si="27"/>
        <v>0.98630136986301364</v>
      </c>
      <c r="R202" s="1">
        <f t="shared" si="28"/>
        <v>1.3698630136986356E-2</v>
      </c>
    </row>
    <row r="203" spans="1:18" ht="12.75" customHeight="1" x14ac:dyDescent="0.2">
      <c r="A203" s="2">
        <v>1101</v>
      </c>
      <c r="F203" s="2">
        <v>64</v>
      </c>
      <c r="K203" s="225"/>
      <c r="O203" s="1">
        <f>F203/E202</f>
        <v>0.91428571428571426</v>
      </c>
      <c r="P203" s="35">
        <v>73</v>
      </c>
      <c r="Q203" s="36">
        <f t="shared" si="27"/>
        <v>1.0138888888888888</v>
      </c>
      <c r="R203" s="1">
        <f t="shared" si="28"/>
        <v>-1.388888888888884E-2</v>
      </c>
    </row>
    <row r="204" spans="1:18" ht="12.75" customHeight="1" x14ac:dyDescent="0.2">
      <c r="A204" s="46" t="s">
        <v>82</v>
      </c>
      <c r="G204" s="2">
        <v>60</v>
      </c>
      <c r="K204" s="225"/>
      <c r="O204" s="1">
        <f>G204/F203</f>
        <v>0.9375</v>
      </c>
      <c r="P204" s="35">
        <v>68</v>
      </c>
      <c r="Q204" s="36">
        <f t="shared" si="27"/>
        <v>0.93150684931506844</v>
      </c>
      <c r="R204" s="1">
        <f t="shared" si="28"/>
        <v>6.8493150684931559E-2</v>
      </c>
    </row>
    <row r="205" spans="1:18" ht="12.75" customHeight="1" x14ac:dyDescent="0.2">
      <c r="A205" s="46" t="s">
        <v>83</v>
      </c>
      <c r="H205" s="2">
        <v>60</v>
      </c>
      <c r="K205" s="225"/>
      <c r="O205" s="1">
        <f>H205/G204</f>
        <v>1</v>
      </c>
      <c r="P205" s="35">
        <v>68</v>
      </c>
      <c r="Q205" s="36">
        <f t="shared" si="27"/>
        <v>1</v>
      </c>
      <c r="R205" s="1">
        <f t="shared" si="28"/>
        <v>0</v>
      </c>
    </row>
    <row r="206" spans="1:18" ht="12.75" customHeight="1" x14ac:dyDescent="0.2">
      <c r="A206" s="46" t="s">
        <v>85</v>
      </c>
      <c r="I206" s="2">
        <v>58</v>
      </c>
      <c r="K206" s="225">
        <v>1</v>
      </c>
      <c r="O206" s="1">
        <f>I206/H205</f>
        <v>0.96666666666666667</v>
      </c>
      <c r="P206" s="35">
        <v>64</v>
      </c>
      <c r="Q206" s="36">
        <f t="shared" si="27"/>
        <v>0.94117647058823528</v>
      </c>
      <c r="R206" s="1">
        <f t="shared" si="28"/>
        <v>5.8823529411764719E-2</v>
      </c>
    </row>
    <row r="207" spans="1:18" ht="12.75" customHeight="1" x14ac:dyDescent="0.2">
      <c r="A207" s="46" t="s">
        <v>86</v>
      </c>
      <c r="J207" s="2">
        <v>56</v>
      </c>
      <c r="K207" s="225">
        <v>48</v>
      </c>
      <c r="O207" s="1">
        <f>J207/I206</f>
        <v>0.96551724137931039</v>
      </c>
      <c r="P207" s="35">
        <v>64</v>
      </c>
      <c r="Q207" s="36">
        <f t="shared" si="27"/>
        <v>1</v>
      </c>
      <c r="R207" s="1">
        <f t="shared" si="28"/>
        <v>0</v>
      </c>
    </row>
    <row r="208" spans="1:18" ht="12.75" customHeight="1" x14ac:dyDescent="0.2">
      <c r="A208" s="46" t="s">
        <v>89</v>
      </c>
      <c r="J208" s="2">
        <v>10</v>
      </c>
      <c r="K208" s="225">
        <v>9</v>
      </c>
      <c r="O208" s="1"/>
      <c r="P208" s="35">
        <v>15</v>
      </c>
      <c r="Q208" s="36"/>
      <c r="R208" s="1"/>
    </row>
    <row r="209" spans="1:22" ht="12.75" customHeight="1" x14ac:dyDescent="0.2">
      <c r="A209" s="46" t="s">
        <v>95</v>
      </c>
      <c r="J209" s="2">
        <v>4</v>
      </c>
      <c r="K209" s="225">
        <v>3</v>
      </c>
      <c r="O209" s="1"/>
      <c r="P209" s="35">
        <v>5</v>
      </c>
      <c r="Q209" s="36"/>
      <c r="R209" s="1"/>
      <c r="S209" s="2" t="s">
        <v>91</v>
      </c>
      <c r="T209" s="2">
        <v>59</v>
      </c>
      <c r="U209" s="2">
        <f>K212</f>
        <v>64</v>
      </c>
      <c r="V209" s="2" t="s">
        <v>19</v>
      </c>
    </row>
    <row r="210" spans="1:22" ht="12.75" customHeight="1" x14ac:dyDescent="0.2">
      <c r="A210" s="46" t="s">
        <v>97</v>
      </c>
      <c r="J210" s="2">
        <v>3</v>
      </c>
      <c r="K210" s="225">
        <v>3</v>
      </c>
      <c r="O210" s="1"/>
      <c r="P210" s="35">
        <v>3</v>
      </c>
      <c r="Q210" s="36"/>
      <c r="R210" s="1"/>
      <c r="S210" s="2" t="s">
        <v>92</v>
      </c>
      <c r="T210" s="36">
        <f>T209/B199</f>
        <v>0.74683544303797467</v>
      </c>
      <c r="U210" s="36">
        <f>T209/U209</f>
        <v>0.921875</v>
      </c>
      <c r="V210" s="2" t="s">
        <v>93</v>
      </c>
    </row>
    <row r="211" spans="1:22" ht="12.75" customHeight="1" x14ac:dyDescent="0.2">
      <c r="A211" s="46"/>
      <c r="K211" s="225"/>
      <c r="O211" s="1"/>
      <c r="P211" s="35"/>
      <c r="Q211" s="36"/>
      <c r="R211" s="1"/>
      <c r="S211" s="2"/>
      <c r="T211" s="36"/>
      <c r="U211" s="36"/>
      <c r="V211" s="2"/>
    </row>
    <row r="212" spans="1:22" ht="12.75" customHeight="1" x14ac:dyDescent="0.2">
      <c r="A212" s="46"/>
      <c r="K212" s="221">
        <f>SUM(K206:K210)</f>
        <v>64</v>
      </c>
      <c r="L212" s="1">
        <f>SUM(K206:K207)/B199</f>
        <v>0.620253164556962</v>
      </c>
      <c r="M212" s="48">
        <f>K212/B199</f>
        <v>0.810126582278481</v>
      </c>
      <c r="N212" s="48">
        <f>M212-L212</f>
        <v>0.189873417721519</v>
      </c>
      <c r="O212" s="1"/>
      <c r="P212" s="35"/>
      <c r="Q212" s="36"/>
      <c r="R212" s="1"/>
      <c r="S212" s="2"/>
      <c r="T212" s="36"/>
      <c r="U212" s="36"/>
      <c r="V212" s="2"/>
    </row>
    <row r="213" spans="1:22" ht="12.75" customHeight="1" x14ac:dyDescent="0.2"/>
    <row r="214" spans="1:22" ht="12.75" customHeight="1" x14ac:dyDescent="0.3">
      <c r="A214" s="61" t="s">
        <v>100</v>
      </c>
      <c r="L214" s="1"/>
      <c r="M214" s="1"/>
      <c r="O214" s="1"/>
    </row>
    <row r="215" spans="1:22" ht="25.5" customHeight="1" x14ac:dyDescent="0.2">
      <c r="B215" s="306" t="s">
        <v>3</v>
      </c>
      <c r="C215" s="307"/>
      <c r="D215" s="307"/>
      <c r="E215" s="307"/>
      <c r="F215" s="307"/>
      <c r="G215" s="307"/>
      <c r="H215" s="307"/>
      <c r="I215" s="307"/>
      <c r="J215" s="307"/>
      <c r="L215" s="10" t="s">
        <v>11</v>
      </c>
      <c r="M215" s="10" t="s">
        <v>12</v>
      </c>
      <c r="N215" s="11" t="s">
        <v>13</v>
      </c>
      <c r="O215" s="10" t="s">
        <v>14</v>
      </c>
      <c r="P215" s="12" t="s">
        <v>15</v>
      </c>
      <c r="Q215" s="12" t="s">
        <v>16</v>
      </c>
      <c r="R215" s="13" t="s">
        <v>17</v>
      </c>
    </row>
    <row r="216" spans="1:22" ht="12.75" customHeight="1" x14ac:dyDescent="0.2">
      <c r="A216" s="15" t="s">
        <v>18</v>
      </c>
      <c r="B216" s="16">
        <v>1</v>
      </c>
      <c r="C216" s="16">
        <v>2</v>
      </c>
      <c r="D216" s="16">
        <v>3</v>
      </c>
      <c r="E216" s="16">
        <v>4</v>
      </c>
      <c r="F216" s="16">
        <v>5</v>
      </c>
      <c r="G216" s="16">
        <v>6</v>
      </c>
      <c r="H216" s="16">
        <v>7</v>
      </c>
      <c r="I216" s="16">
        <v>8</v>
      </c>
      <c r="J216" s="16">
        <v>9</v>
      </c>
      <c r="K216" s="288" t="s">
        <v>19</v>
      </c>
      <c r="L216" s="21"/>
      <c r="M216" s="21"/>
      <c r="N216" s="22"/>
      <c r="O216" s="23"/>
      <c r="P216" s="24"/>
      <c r="Q216" s="24"/>
      <c r="R216" s="1"/>
    </row>
    <row r="217" spans="1:22" ht="12.75" customHeight="1" x14ac:dyDescent="0.2">
      <c r="A217" s="46" t="s">
        <v>59</v>
      </c>
      <c r="B217" s="25">
        <v>76</v>
      </c>
      <c r="C217" s="25"/>
      <c r="D217" s="25"/>
      <c r="E217" s="25"/>
      <c r="F217" s="25"/>
      <c r="G217" s="25"/>
      <c r="H217" s="25"/>
      <c r="I217" s="25"/>
      <c r="J217" s="25"/>
      <c r="K217" s="225"/>
      <c r="L217" s="21"/>
      <c r="M217" s="21"/>
      <c r="N217" s="22"/>
      <c r="O217" s="23"/>
      <c r="P217" s="29">
        <f>B217</f>
        <v>76</v>
      </c>
      <c r="Q217" s="24"/>
      <c r="R217" s="1"/>
    </row>
    <row r="218" spans="1:22" ht="12.75" customHeight="1" x14ac:dyDescent="0.2">
      <c r="A218" s="46" t="s">
        <v>70</v>
      </c>
      <c r="C218" s="2">
        <v>68</v>
      </c>
      <c r="K218" s="225"/>
      <c r="L218" s="1"/>
      <c r="M218" s="1"/>
      <c r="O218" s="23">
        <f>C218/B217</f>
        <v>0.89473684210526316</v>
      </c>
      <c r="P218" s="35">
        <v>68</v>
      </c>
      <c r="Q218" s="36">
        <f t="shared" ref="Q218:Q225" si="29">P218/P217</f>
        <v>0.89473684210526316</v>
      </c>
      <c r="R218" s="1">
        <f t="shared" ref="R218:R225" si="30">100%-Q218</f>
        <v>0.10526315789473684</v>
      </c>
    </row>
    <row r="219" spans="1:22" ht="12.75" customHeight="1" x14ac:dyDescent="0.2">
      <c r="A219" s="2">
        <v>1002</v>
      </c>
      <c r="D219" s="2">
        <v>66</v>
      </c>
      <c r="K219" s="225"/>
      <c r="L219" s="1"/>
      <c r="M219" s="1"/>
      <c r="O219" s="1">
        <f>D219/C218</f>
        <v>0.97058823529411764</v>
      </c>
      <c r="P219" s="35">
        <v>66</v>
      </c>
      <c r="Q219" s="36">
        <f t="shared" si="29"/>
        <v>0.97058823529411764</v>
      </c>
      <c r="R219" s="1">
        <f t="shared" si="30"/>
        <v>2.9411764705882359E-2</v>
      </c>
    </row>
    <row r="220" spans="1:22" ht="12.75" customHeight="1" x14ac:dyDescent="0.2">
      <c r="A220" s="2">
        <v>1101</v>
      </c>
      <c r="E220" s="2">
        <v>63</v>
      </c>
      <c r="K220" s="225"/>
      <c r="O220" s="1">
        <f>E220/D219</f>
        <v>0.95454545454545459</v>
      </c>
      <c r="P220" s="35">
        <v>65</v>
      </c>
      <c r="Q220" s="36">
        <f t="shared" si="29"/>
        <v>0.98484848484848486</v>
      </c>
      <c r="R220" s="1">
        <f t="shared" si="30"/>
        <v>1.5151515151515138E-2</v>
      </c>
    </row>
    <row r="221" spans="1:22" ht="12.75" customHeight="1" x14ac:dyDescent="0.2">
      <c r="A221" s="46" t="s">
        <v>82</v>
      </c>
      <c r="F221" s="2">
        <v>60</v>
      </c>
      <c r="K221" s="225"/>
      <c r="O221" s="1">
        <f>F221/E220</f>
        <v>0.95238095238095233</v>
      </c>
      <c r="P221" s="35">
        <v>65</v>
      </c>
      <c r="Q221" s="36">
        <f t="shared" si="29"/>
        <v>1</v>
      </c>
      <c r="R221" s="1">
        <f t="shared" si="30"/>
        <v>0</v>
      </c>
    </row>
    <row r="222" spans="1:22" ht="12.75" customHeight="1" x14ac:dyDescent="0.2">
      <c r="A222" s="46" t="s">
        <v>83</v>
      </c>
      <c r="G222" s="2">
        <v>58</v>
      </c>
      <c r="K222" s="225"/>
      <c r="O222" s="1">
        <f>G222/F221</f>
        <v>0.96666666666666667</v>
      </c>
      <c r="P222" s="35">
        <v>61</v>
      </c>
      <c r="Q222" s="36">
        <f t="shared" si="29"/>
        <v>0.93846153846153846</v>
      </c>
      <c r="R222" s="1">
        <f t="shared" si="30"/>
        <v>6.1538461538461542E-2</v>
      </c>
    </row>
    <row r="223" spans="1:22" ht="12.75" customHeight="1" x14ac:dyDescent="0.2">
      <c r="A223" s="46" t="s">
        <v>85</v>
      </c>
      <c r="H223" s="2">
        <v>58</v>
      </c>
      <c r="K223" s="225"/>
      <c r="O223" s="1">
        <f>H223/G222</f>
        <v>1</v>
      </c>
      <c r="P223" s="35">
        <v>61</v>
      </c>
      <c r="Q223" s="36">
        <f t="shared" si="29"/>
        <v>1</v>
      </c>
      <c r="R223" s="1">
        <f t="shared" si="30"/>
        <v>0</v>
      </c>
    </row>
    <row r="224" spans="1:22" ht="12.75" customHeight="1" x14ac:dyDescent="0.2">
      <c r="A224" s="46" t="s">
        <v>86</v>
      </c>
      <c r="I224" s="2">
        <v>57</v>
      </c>
      <c r="K224" s="225"/>
      <c r="O224" s="1">
        <f>I224/H223</f>
        <v>0.98275862068965514</v>
      </c>
      <c r="P224" s="35">
        <v>60</v>
      </c>
      <c r="Q224" s="36">
        <f t="shared" si="29"/>
        <v>0.98360655737704916</v>
      </c>
      <c r="R224" s="1">
        <f t="shared" si="30"/>
        <v>1.6393442622950838E-2</v>
      </c>
    </row>
    <row r="225" spans="1:22" ht="12.75" customHeight="1" x14ac:dyDescent="0.2">
      <c r="A225" s="46" t="s">
        <v>89</v>
      </c>
      <c r="J225" s="2">
        <v>56</v>
      </c>
      <c r="K225" s="225">
        <v>52</v>
      </c>
      <c r="O225" s="1">
        <f>J225/I224</f>
        <v>0.98245614035087714</v>
      </c>
      <c r="P225" s="35">
        <v>58</v>
      </c>
      <c r="Q225" s="36">
        <f t="shared" si="29"/>
        <v>0.96666666666666667</v>
      </c>
      <c r="R225" s="1">
        <f t="shared" si="30"/>
        <v>3.3333333333333326E-2</v>
      </c>
    </row>
    <row r="226" spans="1:22" ht="12.75" customHeight="1" x14ac:dyDescent="0.2">
      <c r="A226" s="46" t="s">
        <v>95</v>
      </c>
      <c r="J226" s="2">
        <v>5</v>
      </c>
      <c r="K226" s="225">
        <v>7</v>
      </c>
      <c r="O226" s="1"/>
      <c r="P226" s="35">
        <v>9</v>
      </c>
      <c r="Q226" s="36"/>
      <c r="R226" s="1"/>
    </row>
    <row r="227" spans="1:22" ht="12.75" customHeight="1" x14ac:dyDescent="0.2">
      <c r="A227" s="46" t="s">
        <v>97</v>
      </c>
      <c r="J227" s="2">
        <v>1</v>
      </c>
      <c r="K227" s="225">
        <v>1</v>
      </c>
      <c r="O227" s="1"/>
      <c r="P227" s="35">
        <v>1</v>
      </c>
      <c r="Q227" s="36"/>
      <c r="R227" s="1"/>
      <c r="S227" s="2" t="s">
        <v>91</v>
      </c>
      <c r="T227" s="2">
        <v>55</v>
      </c>
      <c r="U227" s="2">
        <f>SUM(K225:K227)</f>
        <v>60</v>
      </c>
      <c r="V227" s="2" t="s">
        <v>19</v>
      </c>
    </row>
    <row r="228" spans="1:22" ht="12.75" customHeight="1" x14ac:dyDescent="0.2">
      <c r="A228" s="46"/>
      <c r="K228" s="225"/>
      <c r="O228" s="1"/>
      <c r="P228" s="35"/>
      <c r="Q228" s="36"/>
      <c r="R228" s="1"/>
      <c r="S228" s="2" t="s">
        <v>92</v>
      </c>
      <c r="T228" s="36">
        <f>T227/B217</f>
        <v>0.72368421052631582</v>
      </c>
      <c r="U228" s="36">
        <f>T227/U227</f>
        <v>0.91666666666666663</v>
      </c>
      <c r="V228" s="2" t="s">
        <v>93</v>
      </c>
    </row>
    <row r="229" spans="1:22" ht="12.75" customHeight="1" x14ac:dyDescent="0.2">
      <c r="A229" s="46"/>
      <c r="K229" s="221">
        <f>SUM(K225:K227)</f>
        <v>60</v>
      </c>
      <c r="L229" s="1">
        <f>K225/B217</f>
        <v>0.68421052631578949</v>
      </c>
      <c r="M229" s="48">
        <f>K229/B217</f>
        <v>0.78947368421052633</v>
      </c>
      <c r="N229" s="48">
        <f>M229-L229</f>
        <v>0.10526315789473684</v>
      </c>
      <c r="O229" s="1"/>
      <c r="P229" s="35"/>
      <c r="Q229" s="36"/>
      <c r="R229" s="1"/>
      <c r="S229" s="2"/>
      <c r="T229" s="2"/>
      <c r="U229" s="2"/>
      <c r="V229" s="2"/>
    </row>
    <row r="230" spans="1:22" ht="12.75" customHeight="1" x14ac:dyDescent="0.2">
      <c r="O230" s="48"/>
    </row>
    <row r="231" spans="1:22" ht="12.75" customHeight="1" x14ac:dyDescent="0.2"/>
    <row r="232" spans="1:22" ht="12.75" customHeight="1" x14ac:dyDescent="0.2"/>
    <row r="233" spans="1:22" ht="26.25" x14ac:dyDescent="0.4">
      <c r="A233" s="2"/>
      <c r="B233" s="340" t="s">
        <v>101</v>
      </c>
      <c r="C233" s="315"/>
      <c r="D233" s="315"/>
      <c r="E233" s="315"/>
      <c r="F233" s="315"/>
      <c r="G233" s="315"/>
      <c r="H233" s="315"/>
      <c r="I233" s="315"/>
      <c r="J233" s="315"/>
      <c r="K233" s="208" t="s">
        <v>70</v>
      </c>
      <c r="L233" s="1"/>
      <c r="M233" s="1"/>
      <c r="N233" s="2"/>
      <c r="O233" s="1"/>
      <c r="P233" s="2"/>
      <c r="Q233" s="2"/>
      <c r="R233" s="2"/>
    </row>
    <row r="234" spans="1:22" ht="20.25" x14ac:dyDescent="0.2">
      <c r="A234" s="334" t="s">
        <v>18</v>
      </c>
      <c r="B234" s="318" t="s">
        <v>102</v>
      </c>
      <c r="C234" s="319"/>
      <c r="D234" s="319"/>
      <c r="E234" s="319"/>
      <c r="F234" s="319"/>
      <c r="G234" s="319"/>
      <c r="H234" s="319"/>
      <c r="I234" s="319"/>
      <c r="J234" s="335"/>
      <c r="K234" s="327" t="s">
        <v>19</v>
      </c>
      <c r="L234" s="323" t="s">
        <v>11</v>
      </c>
      <c r="M234" s="323" t="s">
        <v>12</v>
      </c>
      <c r="N234" s="325" t="s">
        <v>13</v>
      </c>
      <c r="O234" s="323" t="s">
        <v>14</v>
      </c>
      <c r="P234" s="324" t="s">
        <v>15</v>
      </c>
      <c r="Q234" s="324" t="s">
        <v>16</v>
      </c>
      <c r="R234" s="323" t="s">
        <v>103</v>
      </c>
    </row>
    <row r="235" spans="1:22" ht="15.75" x14ac:dyDescent="0.25">
      <c r="A235" s="317"/>
      <c r="B235" s="84" t="s">
        <v>104</v>
      </c>
      <c r="C235" s="84" t="s">
        <v>105</v>
      </c>
      <c r="D235" s="84" t="s">
        <v>106</v>
      </c>
      <c r="E235" s="84" t="s">
        <v>107</v>
      </c>
      <c r="F235" s="84" t="s">
        <v>108</v>
      </c>
      <c r="G235" s="84" t="s">
        <v>109</v>
      </c>
      <c r="H235" s="84" t="s">
        <v>110</v>
      </c>
      <c r="I235" s="84" t="s">
        <v>73</v>
      </c>
      <c r="J235" s="84" t="s">
        <v>74</v>
      </c>
      <c r="K235" s="322"/>
      <c r="L235" s="317"/>
      <c r="M235" s="317"/>
      <c r="N235" s="317"/>
      <c r="O235" s="317"/>
      <c r="P235" s="317"/>
      <c r="Q235" s="317"/>
      <c r="R235" s="317"/>
    </row>
    <row r="236" spans="1:22" ht="15.75" x14ac:dyDescent="0.25">
      <c r="A236" s="84">
        <v>1001</v>
      </c>
      <c r="B236" s="87">
        <v>78</v>
      </c>
      <c r="C236" s="87"/>
      <c r="D236" s="87"/>
      <c r="E236" s="87"/>
      <c r="F236" s="87"/>
      <c r="G236" s="87"/>
      <c r="H236" s="87"/>
      <c r="I236" s="87"/>
      <c r="J236" s="87"/>
      <c r="K236" s="129"/>
      <c r="L236" s="238"/>
      <c r="M236" s="239"/>
      <c r="N236" s="240"/>
      <c r="O236" s="254"/>
      <c r="P236" s="182">
        <f>B236</f>
        <v>78</v>
      </c>
      <c r="Q236" s="255"/>
      <c r="R236" s="254"/>
    </row>
    <row r="237" spans="1:22" ht="15.75" customHeight="1" x14ac:dyDescent="0.25">
      <c r="A237" s="84">
        <v>1002</v>
      </c>
      <c r="B237" s="87"/>
      <c r="C237" s="87">
        <v>73</v>
      </c>
      <c r="D237" s="87"/>
      <c r="E237" s="87"/>
      <c r="F237" s="87"/>
      <c r="G237" s="87"/>
      <c r="H237" s="87"/>
      <c r="I237" s="87"/>
      <c r="J237" s="87"/>
      <c r="K237" s="129"/>
      <c r="L237" s="241"/>
      <c r="M237" s="101"/>
      <c r="N237" s="242"/>
      <c r="O237" s="96">
        <f>IF(C237=0,"",C237/B236)</f>
        <v>0.9358974358974359</v>
      </c>
      <c r="P237" s="97">
        <v>73</v>
      </c>
      <c r="Q237" s="256">
        <f t="shared" ref="Q237:Q244" si="31">IF(P237=0,"",P237/P236)</f>
        <v>0.9358974358974359</v>
      </c>
      <c r="R237" s="256">
        <f t="shared" ref="R237:R244" si="32">IF(P237=0,"",100%-Q237)</f>
        <v>6.4102564102564097E-2</v>
      </c>
    </row>
    <row r="238" spans="1:22" ht="15.75" customHeight="1" x14ac:dyDescent="0.25">
      <c r="A238" s="84">
        <v>1101</v>
      </c>
      <c r="B238" s="87"/>
      <c r="C238" s="87"/>
      <c r="D238" s="87">
        <v>61</v>
      </c>
      <c r="E238" s="87"/>
      <c r="F238" s="87"/>
      <c r="G238" s="87"/>
      <c r="H238" s="87"/>
      <c r="I238" s="87"/>
      <c r="J238" s="87"/>
      <c r="K238" s="129"/>
      <c r="L238" s="241"/>
      <c r="M238" s="101"/>
      <c r="N238" s="242"/>
      <c r="O238" s="96">
        <f>IF(D238=0,"",D238/C237)</f>
        <v>0.83561643835616439</v>
      </c>
      <c r="P238" s="97">
        <v>71</v>
      </c>
      <c r="Q238" s="256">
        <f t="shared" si="31"/>
        <v>0.9726027397260274</v>
      </c>
      <c r="R238" s="256">
        <f t="shared" si="32"/>
        <v>2.7397260273972601E-2</v>
      </c>
      <c r="S238" s="14">
        <f>P238/P236</f>
        <v>0.91025641025641024</v>
      </c>
    </row>
    <row r="239" spans="1:22" ht="15.75" customHeight="1" x14ac:dyDescent="0.25">
      <c r="A239" s="84">
        <v>1102</v>
      </c>
      <c r="B239" s="87"/>
      <c r="C239" s="87"/>
      <c r="D239" s="87"/>
      <c r="E239" s="87">
        <v>56</v>
      </c>
      <c r="F239" s="87"/>
      <c r="G239" s="87"/>
      <c r="H239" s="87"/>
      <c r="I239" s="87"/>
      <c r="J239" s="87"/>
      <c r="K239" s="129"/>
      <c r="L239" s="241"/>
      <c r="M239" s="101"/>
      <c r="N239" s="242"/>
      <c r="O239" s="96">
        <f>IF(E239=0,"",E239/D238)</f>
        <v>0.91803278688524592</v>
      </c>
      <c r="P239" s="97">
        <v>69</v>
      </c>
      <c r="Q239" s="256">
        <f t="shared" si="31"/>
        <v>0.971830985915493</v>
      </c>
      <c r="R239" s="256">
        <f t="shared" si="32"/>
        <v>2.8169014084507005E-2</v>
      </c>
    </row>
    <row r="240" spans="1:22" ht="15.75" customHeight="1" x14ac:dyDescent="0.25">
      <c r="A240" s="84">
        <v>1201</v>
      </c>
      <c r="B240" s="87"/>
      <c r="C240" s="87"/>
      <c r="D240" s="87"/>
      <c r="E240" s="87"/>
      <c r="F240" s="87">
        <v>51</v>
      </c>
      <c r="G240" s="87"/>
      <c r="H240" s="87"/>
      <c r="I240" s="87"/>
      <c r="J240" s="87"/>
      <c r="K240" s="129"/>
      <c r="L240" s="241"/>
      <c r="M240" s="101"/>
      <c r="N240" s="242"/>
      <c r="O240" s="96">
        <f>IF(F240=0,"",F240/E239)</f>
        <v>0.9107142857142857</v>
      </c>
      <c r="P240" s="97">
        <v>67</v>
      </c>
      <c r="Q240" s="256">
        <f t="shared" si="31"/>
        <v>0.97101449275362317</v>
      </c>
      <c r="R240" s="256">
        <f t="shared" si="32"/>
        <v>2.8985507246376829E-2</v>
      </c>
    </row>
    <row r="241" spans="1:18" ht="15.75" customHeight="1" x14ac:dyDescent="0.25">
      <c r="A241" s="84" t="s">
        <v>85</v>
      </c>
      <c r="B241" s="87"/>
      <c r="C241" s="87"/>
      <c r="D241" s="87"/>
      <c r="E241" s="87"/>
      <c r="F241" s="87"/>
      <c r="G241" s="87">
        <v>51</v>
      </c>
      <c r="H241" s="87"/>
      <c r="I241" s="87"/>
      <c r="J241" s="87"/>
      <c r="K241" s="129"/>
      <c r="L241" s="241"/>
      <c r="M241" s="101"/>
      <c r="N241" s="242"/>
      <c r="O241" s="96">
        <f>IF(G241=0,"",G241/F240)</f>
        <v>1</v>
      </c>
      <c r="P241" s="97">
        <v>63</v>
      </c>
      <c r="Q241" s="256">
        <f t="shared" si="31"/>
        <v>0.94029850746268662</v>
      </c>
      <c r="R241" s="256">
        <f t="shared" si="32"/>
        <v>5.9701492537313383E-2</v>
      </c>
    </row>
    <row r="242" spans="1:18" ht="15.75" customHeight="1" x14ac:dyDescent="0.25">
      <c r="A242" s="84">
        <v>1301</v>
      </c>
      <c r="B242" s="87"/>
      <c r="C242" s="87"/>
      <c r="D242" s="87"/>
      <c r="E242" s="87"/>
      <c r="F242" s="87"/>
      <c r="G242" s="87"/>
      <c r="H242" s="87">
        <v>49</v>
      </c>
      <c r="I242" s="87"/>
      <c r="J242" s="87"/>
      <c r="K242" s="129"/>
      <c r="L242" s="241"/>
      <c r="M242" s="101"/>
      <c r="N242" s="242"/>
      <c r="O242" s="96">
        <f>IF(H242=0,"",H242/G241)</f>
        <v>0.96078431372549022</v>
      </c>
      <c r="P242" s="97">
        <v>62</v>
      </c>
      <c r="Q242" s="256">
        <f t="shared" si="31"/>
        <v>0.98412698412698407</v>
      </c>
      <c r="R242" s="256">
        <f t="shared" si="32"/>
        <v>1.5873015873015928E-2</v>
      </c>
    </row>
    <row r="243" spans="1:18" ht="15.75" customHeight="1" x14ac:dyDescent="0.25">
      <c r="A243" s="84">
        <v>1302</v>
      </c>
      <c r="B243" s="87"/>
      <c r="C243" s="87"/>
      <c r="D243" s="87"/>
      <c r="E243" s="87"/>
      <c r="F243" s="87"/>
      <c r="G243" s="87"/>
      <c r="H243" s="87"/>
      <c r="I243" s="87">
        <v>48</v>
      </c>
      <c r="J243" s="87"/>
      <c r="K243" s="129"/>
      <c r="L243" s="241"/>
      <c r="M243" s="101"/>
      <c r="N243" s="242"/>
      <c r="O243" s="96">
        <f>IF(I243=0,"",I243/H242)</f>
        <v>0.97959183673469385</v>
      </c>
      <c r="P243" s="97">
        <v>62</v>
      </c>
      <c r="Q243" s="256">
        <f t="shared" si="31"/>
        <v>1</v>
      </c>
      <c r="R243" s="256">
        <f t="shared" si="32"/>
        <v>0</v>
      </c>
    </row>
    <row r="244" spans="1:18" ht="15.75" customHeight="1" x14ac:dyDescent="0.25">
      <c r="A244" s="84">
        <v>1401</v>
      </c>
      <c r="B244" s="87"/>
      <c r="C244" s="87"/>
      <c r="D244" s="87"/>
      <c r="E244" s="87"/>
      <c r="F244" s="87"/>
      <c r="G244" s="87"/>
      <c r="H244" s="87"/>
      <c r="I244" s="87"/>
      <c r="J244" s="87">
        <v>45</v>
      </c>
      <c r="K244" s="129">
        <v>38</v>
      </c>
      <c r="L244" s="241"/>
      <c r="M244" s="101"/>
      <c r="N244" s="242"/>
      <c r="O244" s="126">
        <f>IF(J244=0,"",J244/I243)</f>
        <v>0.9375</v>
      </c>
      <c r="P244" s="97">
        <v>57</v>
      </c>
      <c r="Q244" s="126">
        <f t="shared" si="31"/>
        <v>0.91935483870967738</v>
      </c>
      <c r="R244" s="126">
        <f t="shared" si="32"/>
        <v>8.064516129032262E-2</v>
      </c>
    </row>
    <row r="245" spans="1:18" ht="15.75" customHeight="1" x14ac:dyDescent="0.25">
      <c r="A245" s="84">
        <v>1402</v>
      </c>
      <c r="B245" s="87"/>
      <c r="C245" s="87"/>
      <c r="D245" s="87"/>
      <c r="E245" s="87"/>
      <c r="F245" s="87"/>
      <c r="G245" s="87"/>
      <c r="H245" s="87"/>
      <c r="I245" s="87"/>
      <c r="J245" s="87">
        <v>11</v>
      </c>
      <c r="K245" s="129">
        <v>10</v>
      </c>
      <c r="L245" s="241"/>
      <c r="M245" s="101"/>
      <c r="N245" s="232"/>
      <c r="O245" s="175"/>
      <c r="P245" s="97">
        <v>18</v>
      </c>
      <c r="Q245" s="175"/>
      <c r="R245" s="257"/>
    </row>
    <row r="246" spans="1:18" ht="15.75" customHeight="1" x14ac:dyDescent="0.25">
      <c r="A246" s="84">
        <v>1501</v>
      </c>
      <c r="B246" s="87"/>
      <c r="C246" s="87"/>
      <c r="D246" s="87"/>
      <c r="E246" s="87"/>
      <c r="F246" s="87"/>
      <c r="G246" s="87"/>
      <c r="H246" s="87"/>
      <c r="I246" s="87"/>
      <c r="J246" s="87">
        <v>6</v>
      </c>
      <c r="K246" s="129">
        <v>4</v>
      </c>
      <c r="L246" s="241"/>
      <c r="M246" s="101"/>
      <c r="N246" s="232"/>
      <c r="O246" s="205"/>
      <c r="P246" s="106">
        <v>9</v>
      </c>
      <c r="Q246" s="261"/>
      <c r="R246" s="205"/>
    </row>
    <row r="247" spans="1:18" ht="15.75" customHeight="1" x14ac:dyDescent="0.25">
      <c r="A247" s="84">
        <v>1502</v>
      </c>
      <c r="B247" s="87"/>
      <c r="C247" s="87"/>
      <c r="D247" s="87"/>
      <c r="E247" s="87"/>
      <c r="F247" s="87"/>
      <c r="G247" s="87"/>
      <c r="H247" s="87"/>
      <c r="I247" s="87"/>
      <c r="J247" s="87">
        <v>5</v>
      </c>
      <c r="K247" s="129">
        <v>2</v>
      </c>
      <c r="L247" s="241"/>
      <c r="M247" s="101"/>
      <c r="N247" s="232"/>
      <c r="O247" s="205"/>
      <c r="P247" s="106">
        <v>5</v>
      </c>
      <c r="Q247" s="261"/>
      <c r="R247" s="205"/>
    </row>
    <row r="248" spans="1:18" ht="15.75" customHeight="1" x14ac:dyDescent="0.25">
      <c r="A248" s="84">
        <v>1601</v>
      </c>
      <c r="B248" s="87"/>
      <c r="C248" s="87"/>
      <c r="D248" s="87"/>
      <c r="E248" s="87"/>
      <c r="F248" s="87"/>
      <c r="G248" s="87"/>
      <c r="H248" s="87"/>
      <c r="I248" s="87"/>
      <c r="J248" s="87"/>
      <c r="K248" s="129"/>
      <c r="L248" s="241"/>
      <c r="M248" s="101"/>
      <c r="N248" s="232"/>
      <c r="O248" s="205"/>
      <c r="P248" s="106"/>
      <c r="Q248" s="261"/>
      <c r="R248" s="205"/>
    </row>
    <row r="249" spans="1:18" ht="15.75" customHeight="1" x14ac:dyDescent="0.25">
      <c r="A249" s="84">
        <v>1602</v>
      </c>
      <c r="B249" s="87"/>
      <c r="C249" s="87"/>
      <c r="D249" s="87"/>
      <c r="E249" s="87"/>
      <c r="F249" s="87"/>
      <c r="G249" s="87"/>
      <c r="H249" s="87"/>
      <c r="I249" s="87"/>
      <c r="J249" s="87"/>
      <c r="K249" s="129"/>
      <c r="L249" s="241"/>
      <c r="M249" s="101"/>
      <c r="N249" s="232"/>
      <c r="O249" s="290"/>
      <c r="P249" s="291"/>
      <c r="Q249" s="292"/>
      <c r="R249" s="293"/>
    </row>
    <row r="250" spans="1:18" ht="15.75" customHeight="1" x14ac:dyDescent="0.25">
      <c r="A250" s="84">
        <v>1701</v>
      </c>
      <c r="B250" s="87"/>
      <c r="C250" s="87"/>
      <c r="D250" s="87"/>
      <c r="E250" s="87"/>
      <c r="F250" s="87"/>
      <c r="G250" s="87"/>
      <c r="H250" s="87"/>
      <c r="I250" s="87"/>
      <c r="J250" s="87"/>
      <c r="K250" s="129"/>
      <c r="L250" s="241"/>
      <c r="M250" s="101"/>
      <c r="N250" s="232"/>
      <c r="O250" s="111" t="s">
        <v>91</v>
      </c>
      <c r="P250" s="164">
        <v>48</v>
      </c>
      <c r="Q250" s="113">
        <f>K253</f>
        <v>54</v>
      </c>
      <c r="R250" s="114" t="s">
        <v>19</v>
      </c>
    </row>
    <row r="251" spans="1:18" ht="15.75" customHeight="1" x14ac:dyDescent="0.25">
      <c r="A251" s="84">
        <v>1702</v>
      </c>
      <c r="B251" s="87"/>
      <c r="C251" s="87"/>
      <c r="D251" s="87"/>
      <c r="E251" s="87"/>
      <c r="F251" s="87"/>
      <c r="G251" s="87"/>
      <c r="H251" s="87"/>
      <c r="I251" s="87"/>
      <c r="J251" s="87"/>
      <c r="K251" s="129"/>
      <c r="L251" s="241"/>
      <c r="M251" s="101"/>
      <c r="N251" s="232"/>
      <c r="O251" s="115" t="s">
        <v>92</v>
      </c>
      <c r="P251" s="165">
        <f>IF(P250/B236=0,"",P250/B236)</f>
        <v>0.61538461538461542</v>
      </c>
      <c r="Q251" s="117">
        <f>IF(P250/Q250=0,"",P250/Q250)</f>
        <v>0.88888888888888884</v>
      </c>
      <c r="R251" s="118" t="s">
        <v>93</v>
      </c>
    </row>
    <row r="252" spans="1:18" ht="15.75" customHeight="1" x14ac:dyDescent="0.25">
      <c r="A252" s="84">
        <v>1801</v>
      </c>
      <c r="B252" s="227"/>
      <c r="C252" s="227"/>
      <c r="D252" s="227"/>
      <c r="E252" s="227"/>
      <c r="F252" s="227"/>
      <c r="G252" s="227"/>
      <c r="H252" s="227"/>
      <c r="I252" s="227"/>
      <c r="J252" s="227"/>
      <c r="K252" s="129"/>
      <c r="L252" s="243"/>
      <c r="M252" s="244"/>
      <c r="N252" s="245"/>
      <c r="O252" s="120"/>
      <c r="P252" s="121"/>
      <c r="Q252" s="121"/>
      <c r="R252" s="122"/>
    </row>
    <row r="253" spans="1:18" ht="18" customHeight="1" x14ac:dyDescent="0.25">
      <c r="A253" s="46"/>
      <c r="B253" s="296" t="s">
        <v>111</v>
      </c>
      <c r="C253" s="296"/>
      <c r="D253" s="296"/>
      <c r="E253" s="296"/>
      <c r="F253" s="296"/>
      <c r="G253" s="296"/>
      <c r="H253" s="296"/>
      <c r="I253" s="296"/>
      <c r="J253" s="296"/>
      <c r="K253" s="209">
        <f>SUM(K236:K249)</f>
        <v>54</v>
      </c>
      <c r="L253" s="124">
        <f>IF(SUM(K241:K244)=0,"",SUM(K241:K244)/B236)</f>
        <v>0.48717948717948717</v>
      </c>
      <c r="M253" s="124">
        <f>IF(K253=0,"",K253/B236)</f>
        <v>0.69230769230769229</v>
      </c>
      <c r="N253" s="124">
        <f>IF(K244=0,"",M253-L253)</f>
        <v>0.20512820512820512</v>
      </c>
      <c r="O253" s="1"/>
      <c r="P253" s="2"/>
      <c r="Q253" s="36"/>
      <c r="R253" s="1"/>
    </row>
    <row r="254" spans="1:18" ht="12.75" customHeight="1" x14ac:dyDescent="0.2"/>
    <row r="255" spans="1:18" ht="12.75" customHeight="1" x14ac:dyDescent="0.2"/>
    <row r="256" spans="1:18" ht="26.25" customHeight="1" x14ac:dyDescent="0.4">
      <c r="A256" s="2"/>
      <c r="B256" s="340" t="s">
        <v>101</v>
      </c>
      <c r="C256" s="315"/>
      <c r="D256" s="315"/>
      <c r="E256" s="315"/>
      <c r="F256" s="315"/>
      <c r="G256" s="315"/>
      <c r="H256" s="315"/>
      <c r="I256" s="315"/>
      <c r="J256" s="315"/>
      <c r="K256" s="208" t="s">
        <v>71</v>
      </c>
      <c r="L256" s="1"/>
      <c r="M256" s="1"/>
      <c r="N256" s="2"/>
      <c r="O256" s="1"/>
      <c r="P256" s="2"/>
      <c r="Q256" s="2"/>
      <c r="R256" s="2"/>
    </row>
    <row r="257" spans="1:19" ht="20.25" customHeight="1" x14ac:dyDescent="0.2">
      <c r="A257" s="334" t="s">
        <v>18</v>
      </c>
      <c r="B257" s="318" t="s">
        <v>102</v>
      </c>
      <c r="C257" s="319"/>
      <c r="D257" s="319"/>
      <c r="E257" s="319"/>
      <c r="F257" s="319"/>
      <c r="G257" s="319"/>
      <c r="H257" s="319"/>
      <c r="I257" s="319"/>
      <c r="J257" s="335"/>
      <c r="K257" s="327" t="s">
        <v>19</v>
      </c>
      <c r="L257" s="323" t="s">
        <v>11</v>
      </c>
      <c r="M257" s="323" t="s">
        <v>12</v>
      </c>
      <c r="N257" s="325" t="s">
        <v>13</v>
      </c>
      <c r="O257" s="323" t="s">
        <v>14</v>
      </c>
      <c r="P257" s="324" t="s">
        <v>15</v>
      </c>
      <c r="Q257" s="324" t="s">
        <v>16</v>
      </c>
      <c r="R257" s="323" t="s">
        <v>103</v>
      </c>
    </row>
    <row r="258" spans="1:19" ht="15.75" customHeight="1" x14ac:dyDescent="0.25">
      <c r="A258" s="317"/>
      <c r="B258" s="84" t="s">
        <v>104</v>
      </c>
      <c r="C258" s="84" t="s">
        <v>105</v>
      </c>
      <c r="D258" s="84" t="s">
        <v>106</v>
      </c>
      <c r="E258" s="84" t="s">
        <v>107</v>
      </c>
      <c r="F258" s="84" t="s">
        <v>108</v>
      </c>
      <c r="G258" s="84" t="s">
        <v>109</v>
      </c>
      <c r="H258" s="84" t="s">
        <v>110</v>
      </c>
      <c r="I258" s="84" t="s">
        <v>73</v>
      </c>
      <c r="J258" s="84" t="s">
        <v>74</v>
      </c>
      <c r="K258" s="322"/>
      <c r="L258" s="317"/>
      <c r="M258" s="317"/>
      <c r="N258" s="317"/>
      <c r="O258" s="317"/>
      <c r="P258" s="317"/>
      <c r="Q258" s="317"/>
      <c r="R258" s="317"/>
    </row>
    <row r="259" spans="1:19" ht="15.75" customHeight="1" x14ac:dyDescent="0.25">
      <c r="A259" s="84">
        <v>1002</v>
      </c>
      <c r="B259" s="87">
        <v>78</v>
      </c>
      <c r="C259" s="87"/>
      <c r="D259" s="87"/>
      <c r="E259" s="87"/>
      <c r="F259" s="87"/>
      <c r="G259" s="87"/>
      <c r="H259" s="87"/>
      <c r="I259" s="87"/>
      <c r="J259" s="87"/>
      <c r="K259" s="129"/>
      <c r="L259" s="238"/>
      <c r="M259" s="239"/>
      <c r="N259" s="240"/>
      <c r="O259" s="254"/>
      <c r="P259" s="182">
        <f>B259</f>
        <v>78</v>
      </c>
      <c r="Q259" s="255"/>
      <c r="R259" s="254"/>
    </row>
    <row r="260" spans="1:19" ht="15.75" customHeight="1" x14ac:dyDescent="0.25">
      <c r="A260" s="84">
        <v>1101</v>
      </c>
      <c r="B260" s="87"/>
      <c r="C260" s="87">
        <v>70</v>
      </c>
      <c r="D260" s="87"/>
      <c r="E260" s="87"/>
      <c r="F260" s="87"/>
      <c r="G260" s="87"/>
      <c r="H260" s="87"/>
      <c r="I260" s="87"/>
      <c r="J260" s="87"/>
      <c r="K260" s="129"/>
      <c r="L260" s="241"/>
      <c r="M260" s="101"/>
      <c r="N260" s="242"/>
      <c r="O260" s="96">
        <f>IF(C260=0,"",C260/B259)</f>
        <v>0.89743589743589747</v>
      </c>
      <c r="P260" s="97">
        <v>70</v>
      </c>
      <c r="Q260" s="256">
        <f t="shared" ref="Q260:Q267" si="33">IF(P260=0,"",P260/P259)</f>
        <v>0.89743589743589747</v>
      </c>
      <c r="R260" s="256">
        <f t="shared" ref="R260:R267" si="34">IF(P260=0,"",100%-Q260)</f>
        <v>0.10256410256410253</v>
      </c>
    </row>
    <row r="261" spans="1:19" ht="15.75" customHeight="1" x14ac:dyDescent="0.25">
      <c r="A261" s="84">
        <v>1102</v>
      </c>
      <c r="B261" s="87"/>
      <c r="C261" s="87"/>
      <c r="D261" s="87">
        <v>66</v>
      </c>
      <c r="E261" s="87"/>
      <c r="F261" s="87"/>
      <c r="G261" s="87"/>
      <c r="H261" s="87"/>
      <c r="I261" s="87"/>
      <c r="J261" s="87"/>
      <c r="K261" s="129"/>
      <c r="L261" s="241"/>
      <c r="M261" s="101"/>
      <c r="N261" s="242"/>
      <c r="O261" s="96">
        <f>IF(D261=0,"",D261/C260)</f>
        <v>0.94285714285714284</v>
      </c>
      <c r="P261" s="97">
        <v>69</v>
      </c>
      <c r="Q261" s="256">
        <f t="shared" si="33"/>
        <v>0.98571428571428577</v>
      </c>
      <c r="R261" s="256">
        <f t="shared" si="34"/>
        <v>1.4285714285714235E-2</v>
      </c>
      <c r="S261" s="14">
        <f>P261/P259</f>
        <v>0.88461538461538458</v>
      </c>
    </row>
    <row r="262" spans="1:19" ht="15.75" customHeight="1" x14ac:dyDescent="0.25">
      <c r="A262" s="84">
        <v>1201</v>
      </c>
      <c r="B262" s="87"/>
      <c r="C262" s="87"/>
      <c r="D262" s="87"/>
      <c r="E262" s="87">
        <v>62</v>
      </c>
      <c r="F262" s="87"/>
      <c r="G262" s="87"/>
      <c r="H262" s="87"/>
      <c r="I262" s="87"/>
      <c r="J262" s="87"/>
      <c r="K262" s="129"/>
      <c r="L262" s="241"/>
      <c r="M262" s="101"/>
      <c r="N262" s="242"/>
      <c r="O262" s="96">
        <f>IF(E262=0,"",E262/D261)</f>
        <v>0.93939393939393945</v>
      </c>
      <c r="P262" s="97">
        <v>67</v>
      </c>
      <c r="Q262" s="256">
        <f t="shared" si="33"/>
        <v>0.97101449275362317</v>
      </c>
      <c r="R262" s="256">
        <f t="shared" si="34"/>
        <v>2.8985507246376829E-2</v>
      </c>
    </row>
    <row r="263" spans="1:19" ht="15.75" customHeight="1" x14ac:dyDescent="0.25">
      <c r="A263" s="84" t="s">
        <v>85</v>
      </c>
      <c r="B263" s="87"/>
      <c r="C263" s="87"/>
      <c r="D263" s="87"/>
      <c r="E263" s="87"/>
      <c r="F263" s="87">
        <v>59</v>
      </c>
      <c r="G263" s="87"/>
      <c r="H263" s="87"/>
      <c r="I263" s="87"/>
      <c r="J263" s="87"/>
      <c r="K263" s="129"/>
      <c r="L263" s="241"/>
      <c r="M263" s="101"/>
      <c r="N263" s="242"/>
      <c r="O263" s="96">
        <f>IF(F263=0,"",F263/E262)</f>
        <v>0.95161290322580649</v>
      </c>
      <c r="P263" s="97">
        <v>63</v>
      </c>
      <c r="Q263" s="256">
        <f t="shared" si="33"/>
        <v>0.94029850746268662</v>
      </c>
      <c r="R263" s="256">
        <f t="shared" si="34"/>
        <v>5.9701492537313383E-2</v>
      </c>
    </row>
    <row r="264" spans="1:19" ht="15.75" customHeight="1" x14ac:dyDescent="0.25">
      <c r="A264" s="84">
        <v>1301</v>
      </c>
      <c r="B264" s="87"/>
      <c r="C264" s="87"/>
      <c r="D264" s="87"/>
      <c r="E264" s="87"/>
      <c r="F264" s="87"/>
      <c r="G264" s="87">
        <v>59</v>
      </c>
      <c r="H264" s="87"/>
      <c r="I264" s="87"/>
      <c r="J264" s="87"/>
      <c r="K264" s="129"/>
      <c r="L264" s="241"/>
      <c r="M264" s="101"/>
      <c r="N264" s="242"/>
      <c r="O264" s="96">
        <f>IF(G264=0,"",G264/F263)</f>
        <v>1</v>
      </c>
      <c r="P264" s="97">
        <v>62</v>
      </c>
      <c r="Q264" s="256">
        <f t="shared" si="33"/>
        <v>0.98412698412698407</v>
      </c>
      <c r="R264" s="256">
        <f t="shared" si="34"/>
        <v>1.5873015873015928E-2</v>
      </c>
    </row>
    <row r="265" spans="1:19" ht="15.75" customHeight="1" x14ac:dyDescent="0.25">
      <c r="A265" s="84">
        <v>1302</v>
      </c>
      <c r="B265" s="87"/>
      <c r="C265" s="87"/>
      <c r="D265" s="87"/>
      <c r="E265" s="87"/>
      <c r="F265" s="87"/>
      <c r="G265" s="87"/>
      <c r="H265" s="87">
        <v>59</v>
      </c>
      <c r="I265" s="87"/>
      <c r="J265" s="87"/>
      <c r="K265" s="129"/>
      <c r="L265" s="241"/>
      <c r="M265" s="101"/>
      <c r="N265" s="242"/>
      <c r="O265" s="96">
        <f>IF(H265=0,"",H265/G264)</f>
        <v>1</v>
      </c>
      <c r="P265" s="97">
        <v>63</v>
      </c>
      <c r="Q265" s="256">
        <f t="shared" si="33"/>
        <v>1.0161290322580645</v>
      </c>
      <c r="R265" s="256">
        <f t="shared" si="34"/>
        <v>-1.6129032258064502E-2</v>
      </c>
    </row>
    <row r="266" spans="1:19" ht="15.75" customHeight="1" x14ac:dyDescent="0.25">
      <c r="A266" s="84">
        <v>1401</v>
      </c>
      <c r="B266" s="87"/>
      <c r="C266" s="87"/>
      <c r="D266" s="87"/>
      <c r="E266" s="87"/>
      <c r="F266" s="87"/>
      <c r="G266" s="87"/>
      <c r="H266" s="87"/>
      <c r="I266" s="87">
        <v>58</v>
      </c>
      <c r="J266" s="87"/>
      <c r="K266" s="129"/>
      <c r="L266" s="241"/>
      <c r="M266" s="101"/>
      <c r="N266" s="242"/>
      <c r="O266" s="96">
        <f>IF(I266=0,"",I266/H265)</f>
        <v>0.98305084745762716</v>
      </c>
      <c r="P266" s="97">
        <v>62</v>
      </c>
      <c r="Q266" s="256">
        <f t="shared" si="33"/>
        <v>0.98412698412698407</v>
      </c>
      <c r="R266" s="256">
        <f t="shared" si="34"/>
        <v>1.5873015873015928E-2</v>
      </c>
    </row>
    <row r="267" spans="1:19" ht="15.75" customHeight="1" x14ac:dyDescent="0.25">
      <c r="A267" s="84">
        <v>1402</v>
      </c>
      <c r="B267" s="87"/>
      <c r="C267" s="87"/>
      <c r="D267" s="87"/>
      <c r="E267" s="87"/>
      <c r="F267" s="87"/>
      <c r="G267" s="87"/>
      <c r="H267" s="87"/>
      <c r="I267" s="87"/>
      <c r="J267" s="87">
        <v>56</v>
      </c>
      <c r="K267" s="129">
        <v>53</v>
      </c>
      <c r="L267" s="241"/>
      <c r="M267" s="101"/>
      <c r="N267" s="242"/>
      <c r="O267" s="126">
        <f>IF(J267=0,"",J267/I266)</f>
        <v>0.96551724137931039</v>
      </c>
      <c r="P267" s="97">
        <v>61</v>
      </c>
      <c r="Q267" s="126">
        <f t="shared" si="33"/>
        <v>0.9838709677419355</v>
      </c>
      <c r="R267" s="126">
        <f t="shared" si="34"/>
        <v>1.6129032258064502E-2</v>
      </c>
    </row>
    <row r="268" spans="1:19" ht="15.75" customHeight="1" x14ac:dyDescent="0.25">
      <c r="A268" s="84">
        <v>1501</v>
      </c>
      <c r="B268" s="87"/>
      <c r="C268" s="87"/>
      <c r="D268" s="87"/>
      <c r="E268" s="87"/>
      <c r="F268" s="87"/>
      <c r="G268" s="87"/>
      <c r="H268" s="87"/>
      <c r="I268" s="87"/>
      <c r="J268" s="87">
        <v>2</v>
      </c>
      <c r="K268" s="129">
        <v>2</v>
      </c>
      <c r="L268" s="241"/>
      <c r="M268" s="101"/>
      <c r="N268" s="232"/>
      <c r="O268" s="175"/>
      <c r="P268" s="97">
        <v>5</v>
      </c>
      <c r="Q268" s="175"/>
      <c r="R268" s="257"/>
    </row>
    <row r="269" spans="1:19" ht="15.75" customHeight="1" x14ac:dyDescent="0.25">
      <c r="A269" s="84">
        <v>1502</v>
      </c>
      <c r="B269" s="87"/>
      <c r="C269" s="87"/>
      <c r="D269" s="87"/>
      <c r="E269" s="87"/>
      <c r="F269" s="87"/>
      <c r="G269" s="87"/>
      <c r="H269" s="87"/>
      <c r="I269" s="87"/>
      <c r="J269" s="87">
        <v>2</v>
      </c>
      <c r="K269" s="129">
        <v>2</v>
      </c>
      <c r="L269" s="241"/>
      <c r="M269" s="101"/>
      <c r="N269" s="232"/>
      <c r="O269" s="205"/>
      <c r="P269" s="106">
        <v>4</v>
      </c>
      <c r="Q269" s="261"/>
      <c r="R269" s="205"/>
    </row>
    <row r="270" spans="1:19" ht="15.75" customHeight="1" x14ac:dyDescent="0.25">
      <c r="A270" s="84">
        <v>1601</v>
      </c>
      <c r="B270" s="87"/>
      <c r="C270" s="87"/>
      <c r="D270" s="87"/>
      <c r="E270" s="87"/>
      <c r="F270" s="87"/>
      <c r="G270" s="87"/>
      <c r="H270" s="87"/>
      <c r="I270" s="87"/>
      <c r="J270" s="87">
        <v>2</v>
      </c>
      <c r="K270" s="129">
        <v>2</v>
      </c>
      <c r="L270" s="241"/>
      <c r="M270" s="101"/>
      <c r="N270" s="232"/>
      <c r="O270" s="205"/>
      <c r="P270" s="106">
        <v>2</v>
      </c>
      <c r="Q270" s="261"/>
      <c r="R270" s="205"/>
    </row>
    <row r="271" spans="1:19" ht="15.75" customHeight="1" x14ac:dyDescent="0.25">
      <c r="A271" s="84">
        <v>1602</v>
      </c>
      <c r="B271" s="87"/>
      <c r="C271" s="87"/>
      <c r="D271" s="87"/>
      <c r="E271" s="87"/>
      <c r="F271" s="87"/>
      <c r="G271" s="87"/>
      <c r="H271" s="87"/>
      <c r="I271" s="87"/>
      <c r="J271" s="87"/>
      <c r="K271" s="129"/>
      <c r="L271" s="241"/>
      <c r="M271" s="101"/>
      <c r="N271" s="232"/>
      <c r="O271" s="205"/>
      <c r="P271" s="106"/>
      <c r="Q271" s="261"/>
      <c r="R271" s="205"/>
    </row>
    <row r="272" spans="1:19" ht="15.75" customHeight="1" x14ac:dyDescent="0.25">
      <c r="A272" s="84">
        <v>1701</v>
      </c>
      <c r="B272" s="87"/>
      <c r="C272" s="87"/>
      <c r="D272" s="87"/>
      <c r="E272" s="87"/>
      <c r="F272" s="87"/>
      <c r="G272" s="87"/>
      <c r="H272" s="87"/>
      <c r="I272" s="87"/>
      <c r="J272" s="87"/>
      <c r="K272" s="129"/>
      <c r="L272" s="241"/>
      <c r="M272" s="101"/>
      <c r="N272" s="232"/>
      <c r="O272" s="290"/>
      <c r="P272" s="291"/>
      <c r="Q272" s="292"/>
      <c r="R272" s="293"/>
    </row>
    <row r="273" spans="1:19" ht="15.75" customHeight="1" x14ac:dyDescent="0.25">
      <c r="A273" s="84">
        <v>1702</v>
      </c>
      <c r="B273" s="87"/>
      <c r="C273" s="87"/>
      <c r="D273" s="87"/>
      <c r="E273" s="87"/>
      <c r="F273" s="87"/>
      <c r="G273" s="87"/>
      <c r="H273" s="87"/>
      <c r="I273" s="87"/>
      <c r="J273" s="87"/>
      <c r="K273" s="129"/>
      <c r="L273" s="241"/>
      <c r="M273" s="101"/>
      <c r="N273" s="232"/>
      <c r="O273" s="111" t="s">
        <v>91</v>
      </c>
      <c r="P273" s="164">
        <v>58</v>
      </c>
      <c r="Q273" s="113">
        <f>K276</f>
        <v>59</v>
      </c>
      <c r="R273" s="114" t="s">
        <v>19</v>
      </c>
    </row>
    <row r="274" spans="1:19" ht="15.75" customHeight="1" x14ac:dyDescent="0.25">
      <c r="A274" s="84">
        <v>1801</v>
      </c>
      <c r="B274" s="87"/>
      <c r="C274" s="87"/>
      <c r="D274" s="87"/>
      <c r="E274" s="87"/>
      <c r="F274" s="87"/>
      <c r="G274" s="87"/>
      <c r="H274" s="87"/>
      <c r="I274" s="87"/>
      <c r="J274" s="87"/>
      <c r="K274" s="129"/>
      <c r="L274" s="241"/>
      <c r="M274" s="101"/>
      <c r="N274" s="232"/>
      <c r="O274" s="115" t="s">
        <v>92</v>
      </c>
      <c r="P274" s="165">
        <f>IF(P273/B259=0,"",P273/B259)</f>
        <v>0.74358974358974361</v>
      </c>
      <c r="Q274" s="117">
        <f>IF(P273/Q273=0,"",P273/Q273)</f>
        <v>0.98305084745762716</v>
      </c>
      <c r="R274" s="118" t="s">
        <v>93</v>
      </c>
    </row>
    <row r="275" spans="1:19" ht="15.75" customHeight="1" x14ac:dyDescent="0.25">
      <c r="A275" s="84">
        <v>1802</v>
      </c>
      <c r="B275" s="87"/>
      <c r="C275" s="87"/>
      <c r="D275" s="87"/>
      <c r="E275" s="87"/>
      <c r="F275" s="87"/>
      <c r="G275" s="87"/>
      <c r="H275" s="87"/>
      <c r="I275" s="87"/>
      <c r="J275" s="87"/>
      <c r="K275" s="129"/>
      <c r="L275" s="243"/>
      <c r="M275" s="244"/>
      <c r="N275" s="245"/>
      <c r="O275" s="120"/>
      <c r="P275" s="121"/>
      <c r="Q275" s="121"/>
      <c r="R275" s="122"/>
    </row>
    <row r="276" spans="1:19" ht="18" customHeight="1" x14ac:dyDescent="0.25">
      <c r="A276" s="46"/>
      <c r="B276" s="296" t="s">
        <v>111</v>
      </c>
      <c r="C276" s="296"/>
      <c r="D276" s="296"/>
      <c r="E276" s="296"/>
      <c r="F276" s="296"/>
      <c r="G276" s="296"/>
      <c r="H276" s="296"/>
      <c r="I276" s="296"/>
      <c r="J276" s="296"/>
      <c r="K276" s="123">
        <f>SUM(K259:K272)</f>
        <v>59</v>
      </c>
      <c r="L276" s="124">
        <f>IF(SUM(K264:K267)=0,"",SUM(K264:K267)/B259)</f>
        <v>0.67948717948717952</v>
      </c>
      <c r="M276" s="124">
        <f>IF(K276=0,"",K276/B259)</f>
        <v>0.75641025641025639</v>
      </c>
      <c r="N276" s="124">
        <f>IF(K267=0,"",M276-L276)</f>
        <v>7.6923076923076872E-2</v>
      </c>
      <c r="O276" s="1"/>
      <c r="P276" s="2"/>
      <c r="Q276" s="36"/>
      <c r="R276" s="1"/>
    </row>
    <row r="277" spans="1:19" ht="12.75" customHeight="1" x14ac:dyDescent="0.2"/>
    <row r="278" spans="1:19" ht="12.75" customHeight="1" x14ac:dyDescent="0.2"/>
    <row r="279" spans="1:19" ht="26.25" customHeight="1" x14ac:dyDescent="0.4">
      <c r="A279" s="2"/>
      <c r="B279" s="340" t="s">
        <v>101</v>
      </c>
      <c r="C279" s="315"/>
      <c r="D279" s="315"/>
      <c r="E279" s="315"/>
      <c r="F279" s="315"/>
      <c r="G279" s="315"/>
      <c r="H279" s="315"/>
      <c r="I279" s="315"/>
      <c r="J279" s="315"/>
      <c r="K279" s="208" t="s">
        <v>79</v>
      </c>
      <c r="L279" s="1"/>
      <c r="M279" s="1"/>
      <c r="N279" s="2"/>
      <c r="O279" s="1"/>
      <c r="P279" s="2"/>
      <c r="Q279" s="2"/>
      <c r="R279" s="2"/>
    </row>
    <row r="280" spans="1:19" ht="20.25" customHeight="1" x14ac:dyDescent="0.2">
      <c r="A280" s="334" t="s">
        <v>18</v>
      </c>
      <c r="B280" s="318" t="s">
        <v>102</v>
      </c>
      <c r="C280" s="319"/>
      <c r="D280" s="319"/>
      <c r="E280" s="319"/>
      <c r="F280" s="319"/>
      <c r="G280" s="319"/>
      <c r="H280" s="319"/>
      <c r="I280" s="319"/>
      <c r="J280" s="335"/>
      <c r="K280" s="327" t="s">
        <v>19</v>
      </c>
      <c r="L280" s="323" t="s">
        <v>11</v>
      </c>
      <c r="M280" s="323" t="s">
        <v>12</v>
      </c>
      <c r="N280" s="325" t="s">
        <v>13</v>
      </c>
      <c r="O280" s="323" t="s">
        <v>14</v>
      </c>
      <c r="P280" s="324" t="s">
        <v>15</v>
      </c>
      <c r="Q280" s="324" t="s">
        <v>16</v>
      </c>
      <c r="R280" s="323" t="s">
        <v>103</v>
      </c>
    </row>
    <row r="281" spans="1:19" ht="15.75" customHeight="1" x14ac:dyDescent="0.25">
      <c r="A281" s="317"/>
      <c r="B281" s="84" t="s">
        <v>104</v>
      </c>
      <c r="C281" s="84" t="s">
        <v>105</v>
      </c>
      <c r="D281" s="84" t="s">
        <v>106</v>
      </c>
      <c r="E281" s="84" t="s">
        <v>107</v>
      </c>
      <c r="F281" s="84" t="s">
        <v>108</v>
      </c>
      <c r="G281" s="84" t="s">
        <v>109</v>
      </c>
      <c r="H281" s="84" t="s">
        <v>110</v>
      </c>
      <c r="I281" s="84" t="s">
        <v>73</v>
      </c>
      <c r="J281" s="84" t="s">
        <v>74</v>
      </c>
      <c r="K281" s="322"/>
      <c r="L281" s="317"/>
      <c r="M281" s="317"/>
      <c r="N281" s="317"/>
      <c r="O281" s="317"/>
      <c r="P281" s="317"/>
      <c r="Q281" s="317"/>
      <c r="R281" s="317"/>
    </row>
    <row r="282" spans="1:19" ht="15.75" customHeight="1" x14ac:dyDescent="0.25">
      <c r="A282" s="84">
        <v>1101</v>
      </c>
      <c r="B282" s="87">
        <v>117</v>
      </c>
      <c r="C282" s="87"/>
      <c r="D282" s="87"/>
      <c r="E282" s="87"/>
      <c r="F282" s="87"/>
      <c r="G282" s="87"/>
      <c r="H282" s="87"/>
      <c r="I282" s="87"/>
      <c r="J282" s="87"/>
      <c r="K282" s="129"/>
      <c r="L282" s="238"/>
      <c r="M282" s="239"/>
      <c r="N282" s="240"/>
      <c r="O282" s="254"/>
      <c r="P282" s="182">
        <f>B282</f>
        <v>117</v>
      </c>
      <c r="Q282" s="255"/>
      <c r="R282" s="254"/>
    </row>
    <row r="283" spans="1:19" ht="15.75" customHeight="1" x14ac:dyDescent="0.25">
      <c r="A283" s="84">
        <v>1102</v>
      </c>
      <c r="B283" s="87"/>
      <c r="C283" s="87">
        <v>107</v>
      </c>
      <c r="D283" s="87"/>
      <c r="E283" s="87"/>
      <c r="F283" s="87"/>
      <c r="G283" s="87"/>
      <c r="H283" s="87"/>
      <c r="I283" s="87"/>
      <c r="J283" s="87"/>
      <c r="K283" s="129"/>
      <c r="L283" s="241"/>
      <c r="M283" s="101"/>
      <c r="N283" s="242"/>
      <c r="O283" s="96">
        <f>IF(C283=0,"",C283/B282)</f>
        <v>0.9145299145299145</v>
      </c>
      <c r="P283" s="97">
        <v>107</v>
      </c>
      <c r="Q283" s="256">
        <f t="shared" ref="Q283:Q290" si="35">IF(P283=0,"",P283/P282)</f>
        <v>0.9145299145299145</v>
      </c>
      <c r="R283" s="256">
        <f t="shared" ref="R283:R290" si="36">IF(P283=0,"",100%-Q283)</f>
        <v>8.54700854700855E-2</v>
      </c>
    </row>
    <row r="284" spans="1:19" ht="15.75" customHeight="1" x14ac:dyDescent="0.25">
      <c r="A284" s="84">
        <v>1201</v>
      </c>
      <c r="B284" s="87"/>
      <c r="C284" s="87"/>
      <c r="D284" s="87">
        <v>93</v>
      </c>
      <c r="E284" s="87"/>
      <c r="F284" s="87"/>
      <c r="G284" s="87"/>
      <c r="H284" s="87"/>
      <c r="I284" s="87"/>
      <c r="J284" s="87"/>
      <c r="K284" s="129"/>
      <c r="L284" s="241"/>
      <c r="M284" s="101"/>
      <c r="N284" s="242"/>
      <c r="O284" s="96">
        <f>IF(D284=0,"",D284/C283)</f>
        <v>0.86915887850467288</v>
      </c>
      <c r="P284" s="97">
        <v>101</v>
      </c>
      <c r="Q284" s="256">
        <f t="shared" si="35"/>
        <v>0.94392523364485981</v>
      </c>
      <c r="R284" s="256">
        <f t="shared" si="36"/>
        <v>5.6074766355140193E-2</v>
      </c>
      <c r="S284" s="14">
        <f>P284/P282</f>
        <v>0.86324786324786329</v>
      </c>
    </row>
    <row r="285" spans="1:19" ht="15.75" customHeight="1" x14ac:dyDescent="0.25">
      <c r="A285" s="84" t="s">
        <v>85</v>
      </c>
      <c r="B285" s="87"/>
      <c r="C285" s="87"/>
      <c r="D285" s="87"/>
      <c r="E285" s="87">
        <v>85</v>
      </c>
      <c r="F285" s="87"/>
      <c r="G285" s="87"/>
      <c r="H285" s="87"/>
      <c r="I285" s="87"/>
      <c r="J285" s="87"/>
      <c r="K285" s="129"/>
      <c r="L285" s="241"/>
      <c r="M285" s="101"/>
      <c r="N285" s="242"/>
      <c r="O285" s="96">
        <f>IF(E285=0,"",E285/D284)</f>
        <v>0.91397849462365588</v>
      </c>
      <c r="P285" s="97">
        <v>94</v>
      </c>
      <c r="Q285" s="256">
        <f t="shared" si="35"/>
        <v>0.93069306930693074</v>
      </c>
      <c r="R285" s="256">
        <f t="shared" si="36"/>
        <v>6.9306930693069257E-2</v>
      </c>
    </row>
    <row r="286" spans="1:19" ht="15.75" customHeight="1" x14ac:dyDescent="0.25">
      <c r="A286" s="84">
        <v>1301</v>
      </c>
      <c r="B286" s="87"/>
      <c r="C286" s="87"/>
      <c r="D286" s="87"/>
      <c r="E286" s="87"/>
      <c r="F286" s="87">
        <v>75</v>
      </c>
      <c r="G286" s="87"/>
      <c r="H286" s="87"/>
      <c r="I286" s="87"/>
      <c r="J286" s="87"/>
      <c r="K286" s="129"/>
      <c r="L286" s="241"/>
      <c r="M286" s="101"/>
      <c r="N286" s="242"/>
      <c r="O286" s="96">
        <f>IF(F286=0,"",F286/E285)</f>
        <v>0.88235294117647056</v>
      </c>
      <c r="P286" s="97">
        <v>85</v>
      </c>
      <c r="Q286" s="256">
        <f t="shared" si="35"/>
        <v>0.9042553191489362</v>
      </c>
      <c r="R286" s="256">
        <f t="shared" si="36"/>
        <v>9.5744680851063801E-2</v>
      </c>
    </row>
    <row r="287" spans="1:19" ht="15.75" customHeight="1" x14ac:dyDescent="0.25">
      <c r="A287" s="84">
        <v>1302</v>
      </c>
      <c r="B287" s="87"/>
      <c r="C287" s="87"/>
      <c r="D287" s="87"/>
      <c r="E287" s="87"/>
      <c r="F287" s="87"/>
      <c r="G287" s="87">
        <v>69</v>
      </c>
      <c r="H287" s="87"/>
      <c r="I287" s="87"/>
      <c r="J287" s="87"/>
      <c r="K287" s="129"/>
      <c r="L287" s="241"/>
      <c r="M287" s="101"/>
      <c r="N287" s="242"/>
      <c r="O287" s="96">
        <f>IF(G287=0,"",G287/F286)</f>
        <v>0.92</v>
      </c>
      <c r="P287" s="97">
        <v>82</v>
      </c>
      <c r="Q287" s="256">
        <f t="shared" si="35"/>
        <v>0.96470588235294119</v>
      </c>
      <c r="R287" s="256">
        <f t="shared" si="36"/>
        <v>3.5294117647058809E-2</v>
      </c>
    </row>
    <row r="288" spans="1:19" ht="15.75" customHeight="1" x14ac:dyDescent="0.25">
      <c r="A288" s="84">
        <v>1401</v>
      </c>
      <c r="B288" s="87"/>
      <c r="C288" s="87"/>
      <c r="D288" s="87"/>
      <c r="E288" s="87"/>
      <c r="F288" s="87"/>
      <c r="G288" s="87"/>
      <c r="H288" s="87">
        <v>68</v>
      </c>
      <c r="I288" s="87"/>
      <c r="J288" s="87"/>
      <c r="K288" s="129"/>
      <c r="L288" s="241"/>
      <c r="M288" s="101"/>
      <c r="N288" s="242"/>
      <c r="O288" s="96">
        <f>IF(H288=0,"",H288/G287)</f>
        <v>0.98550724637681164</v>
      </c>
      <c r="P288" s="97">
        <v>80</v>
      </c>
      <c r="Q288" s="256">
        <f t="shared" si="35"/>
        <v>0.97560975609756095</v>
      </c>
      <c r="R288" s="256">
        <f t="shared" si="36"/>
        <v>2.4390243902439046E-2</v>
      </c>
    </row>
    <row r="289" spans="1:18" ht="15.75" customHeight="1" x14ac:dyDescent="0.25">
      <c r="A289" s="84">
        <v>1402</v>
      </c>
      <c r="B289" s="87"/>
      <c r="C289" s="87"/>
      <c r="D289" s="87"/>
      <c r="E289" s="87"/>
      <c r="F289" s="87"/>
      <c r="G289" s="87"/>
      <c r="H289" s="87"/>
      <c r="I289" s="87">
        <v>62</v>
      </c>
      <c r="J289" s="87"/>
      <c r="K289" s="129"/>
      <c r="L289" s="241"/>
      <c r="M289" s="101"/>
      <c r="N289" s="242"/>
      <c r="O289" s="96">
        <f>IF(I289=0,"",I289/H288)</f>
        <v>0.91176470588235292</v>
      </c>
      <c r="P289" s="97">
        <v>79</v>
      </c>
      <c r="Q289" s="256">
        <f t="shared" si="35"/>
        <v>0.98750000000000004</v>
      </c>
      <c r="R289" s="256">
        <f t="shared" si="36"/>
        <v>1.2499999999999956E-2</v>
      </c>
    </row>
    <row r="290" spans="1:18" ht="15.75" customHeight="1" x14ac:dyDescent="0.25">
      <c r="A290" s="84">
        <v>1501</v>
      </c>
      <c r="B290" s="87"/>
      <c r="C290" s="87"/>
      <c r="D290" s="87"/>
      <c r="E290" s="87"/>
      <c r="F290" s="87"/>
      <c r="G290" s="87"/>
      <c r="H290" s="87"/>
      <c r="I290" s="87"/>
      <c r="J290" s="87">
        <v>60</v>
      </c>
      <c r="K290" s="129">
        <v>59</v>
      </c>
      <c r="L290" s="241"/>
      <c r="M290" s="101"/>
      <c r="N290" s="242"/>
      <c r="O290" s="126">
        <f>IF(J290=0,"",J290/I289)</f>
        <v>0.967741935483871</v>
      </c>
      <c r="P290" s="97">
        <v>75</v>
      </c>
      <c r="Q290" s="126">
        <f t="shared" si="35"/>
        <v>0.94936708860759489</v>
      </c>
      <c r="R290" s="126">
        <f t="shared" si="36"/>
        <v>5.0632911392405111E-2</v>
      </c>
    </row>
    <row r="291" spans="1:18" ht="15.75" customHeight="1" x14ac:dyDescent="0.25">
      <c r="A291" s="84">
        <v>1502</v>
      </c>
      <c r="B291" s="87"/>
      <c r="C291" s="87"/>
      <c r="D291" s="87"/>
      <c r="E291" s="87"/>
      <c r="F291" s="87"/>
      <c r="G291" s="87"/>
      <c r="H291" s="87"/>
      <c r="I291" s="87"/>
      <c r="J291" s="87">
        <v>10</v>
      </c>
      <c r="K291" s="129">
        <v>5</v>
      </c>
      <c r="L291" s="241"/>
      <c r="M291" s="101"/>
      <c r="N291" s="232"/>
      <c r="O291" s="175"/>
      <c r="P291" s="97">
        <v>16</v>
      </c>
      <c r="Q291" s="175"/>
      <c r="R291" s="257"/>
    </row>
    <row r="292" spans="1:18" ht="15.75" customHeight="1" x14ac:dyDescent="0.25">
      <c r="A292" s="84">
        <v>1601</v>
      </c>
      <c r="B292" s="87"/>
      <c r="C292" s="87"/>
      <c r="D292" s="87"/>
      <c r="E292" s="87"/>
      <c r="F292" s="87"/>
      <c r="G292" s="87"/>
      <c r="H292" s="87"/>
      <c r="I292" s="87"/>
      <c r="J292" s="87">
        <v>8</v>
      </c>
      <c r="K292" s="129">
        <v>7</v>
      </c>
      <c r="L292" s="241"/>
      <c r="M292" s="101"/>
      <c r="N292" s="232"/>
      <c r="O292" s="205"/>
      <c r="P292" s="106">
        <v>10</v>
      </c>
      <c r="Q292" s="261"/>
      <c r="R292" s="205"/>
    </row>
    <row r="293" spans="1:18" ht="15.75" customHeight="1" x14ac:dyDescent="0.25">
      <c r="A293" s="84">
        <v>1602</v>
      </c>
      <c r="B293" s="87"/>
      <c r="C293" s="87"/>
      <c r="D293" s="87"/>
      <c r="E293" s="87"/>
      <c r="F293" s="87"/>
      <c r="G293" s="87"/>
      <c r="H293" s="87"/>
      <c r="I293" s="87"/>
      <c r="J293" s="87"/>
      <c r="K293" s="129"/>
      <c r="L293" s="241"/>
      <c r="M293" s="101"/>
      <c r="N293" s="232"/>
      <c r="O293" s="205"/>
      <c r="P293" s="106"/>
      <c r="Q293" s="261"/>
      <c r="R293" s="205"/>
    </row>
    <row r="294" spans="1:18" ht="15.75" customHeight="1" x14ac:dyDescent="0.25">
      <c r="A294" s="84">
        <v>1701</v>
      </c>
      <c r="B294" s="87"/>
      <c r="C294" s="87"/>
      <c r="D294" s="87"/>
      <c r="E294" s="87"/>
      <c r="F294" s="87"/>
      <c r="G294" s="87"/>
      <c r="H294" s="87"/>
      <c r="I294" s="87"/>
      <c r="J294" s="87"/>
      <c r="K294" s="129"/>
      <c r="L294" s="241"/>
      <c r="M294" s="101"/>
      <c r="N294" s="232"/>
      <c r="O294" s="205"/>
      <c r="P294" s="106"/>
      <c r="Q294" s="261"/>
      <c r="R294" s="205"/>
    </row>
    <row r="295" spans="1:18" ht="15.75" customHeight="1" x14ac:dyDescent="0.25">
      <c r="A295" s="84">
        <v>1702</v>
      </c>
      <c r="B295" s="87"/>
      <c r="C295" s="87"/>
      <c r="D295" s="87"/>
      <c r="E295" s="87"/>
      <c r="F295" s="87"/>
      <c r="G295" s="87"/>
      <c r="H295" s="87"/>
      <c r="I295" s="87"/>
      <c r="J295" s="87"/>
      <c r="K295" s="129"/>
      <c r="L295" s="241"/>
      <c r="M295" s="101"/>
      <c r="N295" s="232"/>
      <c r="O295" s="290"/>
      <c r="P295" s="291"/>
      <c r="Q295" s="292"/>
      <c r="R295" s="293"/>
    </row>
    <row r="296" spans="1:18" ht="15.75" customHeight="1" x14ac:dyDescent="0.25">
      <c r="A296" s="84">
        <v>1801</v>
      </c>
      <c r="B296" s="87"/>
      <c r="C296" s="87"/>
      <c r="D296" s="87"/>
      <c r="E296" s="87"/>
      <c r="F296" s="87"/>
      <c r="G296" s="87"/>
      <c r="H296" s="87"/>
      <c r="I296" s="87"/>
      <c r="J296" s="87"/>
      <c r="K296" s="129"/>
      <c r="L296" s="241"/>
      <c r="M296" s="101"/>
      <c r="N296" s="232"/>
      <c r="O296" s="111" t="s">
        <v>91</v>
      </c>
      <c r="P296" s="164">
        <v>64</v>
      </c>
      <c r="Q296" s="113">
        <f>IF(SUM(K287:K295)=0,"",SUM(K287:K295))</f>
        <v>71</v>
      </c>
      <c r="R296" s="114" t="s">
        <v>19</v>
      </c>
    </row>
    <row r="297" spans="1:18" ht="15.75" customHeight="1" x14ac:dyDescent="0.25">
      <c r="A297" s="84">
        <v>1802</v>
      </c>
      <c r="B297" s="87"/>
      <c r="C297" s="87"/>
      <c r="D297" s="87"/>
      <c r="E297" s="87"/>
      <c r="F297" s="87"/>
      <c r="G297" s="87"/>
      <c r="H297" s="87"/>
      <c r="I297" s="87"/>
      <c r="J297" s="87"/>
      <c r="K297" s="129"/>
      <c r="L297" s="241"/>
      <c r="M297" s="101"/>
      <c r="N297" s="232"/>
      <c r="O297" s="115" t="s">
        <v>92</v>
      </c>
      <c r="P297" s="165">
        <f>IF(P296/B282=0,"",P296/B282)</f>
        <v>0.54700854700854706</v>
      </c>
      <c r="Q297" s="117">
        <f>IF(P296/Q296=0,"",P296/Q296)</f>
        <v>0.90140845070422537</v>
      </c>
      <c r="R297" s="118" t="s">
        <v>93</v>
      </c>
    </row>
    <row r="298" spans="1:18" ht="15.75" customHeight="1" x14ac:dyDescent="0.25">
      <c r="A298" s="84">
        <v>1901</v>
      </c>
      <c r="B298" s="87"/>
      <c r="C298" s="87"/>
      <c r="D298" s="87"/>
      <c r="E298" s="87"/>
      <c r="F298" s="87"/>
      <c r="G298" s="87"/>
      <c r="H298" s="87"/>
      <c r="I298" s="87"/>
      <c r="J298" s="87"/>
      <c r="K298" s="129"/>
      <c r="L298" s="243"/>
      <c r="M298" s="244"/>
      <c r="N298" s="245"/>
      <c r="O298" s="120"/>
      <c r="P298" s="121"/>
      <c r="Q298" s="121"/>
      <c r="R298" s="122"/>
    </row>
    <row r="299" spans="1:18" ht="18" customHeight="1" x14ac:dyDescent="0.25">
      <c r="A299" s="46"/>
      <c r="B299" s="296" t="s">
        <v>111</v>
      </c>
      <c r="C299" s="296"/>
      <c r="D299" s="296"/>
      <c r="E299" s="296"/>
      <c r="F299" s="296"/>
      <c r="G299" s="296"/>
      <c r="H299" s="296"/>
      <c r="I299" s="296"/>
      <c r="J299" s="296"/>
      <c r="K299" s="123">
        <f>SUM(K282:K295)</f>
        <v>71</v>
      </c>
      <c r="L299" s="124">
        <f>IF(SUM(K287:K290)=0,"",SUM(K287:K290)/B282)</f>
        <v>0.50427350427350426</v>
      </c>
      <c r="M299" s="124">
        <f>IF(K299=0,"",K299/B282)</f>
        <v>0.60683760683760679</v>
      </c>
      <c r="N299" s="124">
        <f>IF(K290=0,"",M299-L299)</f>
        <v>0.10256410256410253</v>
      </c>
      <c r="O299" s="1"/>
      <c r="P299" s="2"/>
      <c r="Q299" s="36"/>
      <c r="R299" s="1"/>
    </row>
    <row r="300" spans="1:18" ht="12.75" customHeight="1" x14ac:dyDescent="0.2"/>
    <row r="301" spans="1:18" ht="12.75" customHeight="1" x14ac:dyDescent="0.2"/>
    <row r="302" spans="1:18" ht="26.25" customHeight="1" x14ac:dyDescent="0.4">
      <c r="A302" s="2"/>
      <c r="B302" s="340" t="s">
        <v>101</v>
      </c>
      <c r="C302" s="315"/>
      <c r="D302" s="315"/>
      <c r="E302" s="315"/>
      <c r="F302" s="315"/>
      <c r="G302" s="315"/>
      <c r="H302" s="315"/>
      <c r="I302" s="315"/>
      <c r="J302" s="315"/>
      <c r="K302" s="208" t="s">
        <v>82</v>
      </c>
      <c r="L302" s="1"/>
      <c r="M302" s="1"/>
      <c r="N302" s="2"/>
      <c r="O302" s="1"/>
      <c r="P302" s="2"/>
      <c r="Q302" s="2"/>
      <c r="R302" s="2"/>
    </row>
    <row r="303" spans="1:18" ht="20.25" customHeight="1" x14ac:dyDescent="0.2">
      <c r="A303" s="334" t="s">
        <v>18</v>
      </c>
      <c r="B303" s="318" t="s">
        <v>102</v>
      </c>
      <c r="C303" s="319"/>
      <c r="D303" s="319"/>
      <c r="E303" s="319"/>
      <c r="F303" s="319"/>
      <c r="G303" s="319"/>
      <c r="H303" s="319"/>
      <c r="I303" s="319"/>
      <c r="J303" s="335"/>
      <c r="K303" s="327" t="s">
        <v>19</v>
      </c>
      <c r="L303" s="323" t="s">
        <v>11</v>
      </c>
      <c r="M303" s="323" t="s">
        <v>12</v>
      </c>
      <c r="N303" s="325" t="s">
        <v>13</v>
      </c>
      <c r="O303" s="323" t="s">
        <v>14</v>
      </c>
      <c r="P303" s="324" t="s">
        <v>15</v>
      </c>
      <c r="Q303" s="324" t="s">
        <v>16</v>
      </c>
      <c r="R303" s="323" t="s">
        <v>103</v>
      </c>
    </row>
    <row r="304" spans="1:18" ht="15.75" customHeight="1" x14ac:dyDescent="0.25">
      <c r="A304" s="317"/>
      <c r="B304" s="84" t="s">
        <v>104</v>
      </c>
      <c r="C304" s="84" t="s">
        <v>105</v>
      </c>
      <c r="D304" s="84" t="s">
        <v>106</v>
      </c>
      <c r="E304" s="84" t="s">
        <v>107</v>
      </c>
      <c r="F304" s="84" t="s">
        <v>108</v>
      </c>
      <c r="G304" s="84" t="s">
        <v>109</v>
      </c>
      <c r="H304" s="84" t="s">
        <v>110</v>
      </c>
      <c r="I304" s="84" t="s">
        <v>73</v>
      </c>
      <c r="J304" s="84" t="s">
        <v>74</v>
      </c>
      <c r="K304" s="322"/>
      <c r="L304" s="317"/>
      <c r="M304" s="317"/>
      <c r="N304" s="317"/>
      <c r="O304" s="317"/>
      <c r="P304" s="317"/>
      <c r="Q304" s="317"/>
      <c r="R304" s="317"/>
    </row>
    <row r="305" spans="1:19" ht="15.75" customHeight="1" x14ac:dyDescent="0.25">
      <c r="A305" s="84">
        <v>1102</v>
      </c>
      <c r="B305" s="87">
        <v>106</v>
      </c>
      <c r="C305" s="87"/>
      <c r="D305" s="87"/>
      <c r="E305" s="87"/>
      <c r="F305" s="87"/>
      <c r="G305" s="87"/>
      <c r="H305" s="87"/>
      <c r="I305" s="87"/>
      <c r="J305" s="87"/>
      <c r="K305" s="129"/>
      <c r="L305" s="238"/>
      <c r="M305" s="239"/>
      <c r="N305" s="240"/>
      <c r="O305" s="254"/>
      <c r="P305" s="182">
        <f>B305</f>
        <v>106</v>
      </c>
      <c r="Q305" s="255"/>
      <c r="R305" s="254"/>
    </row>
    <row r="306" spans="1:19" ht="15.75" customHeight="1" x14ac:dyDescent="0.25">
      <c r="A306" s="84">
        <v>1201</v>
      </c>
      <c r="B306" s="87"/>
      <c r="C306" s="87">
        <v>101</v>
      </c>
      <c r="D306" s="87"/>
      <c r="E306" s="87"/>
      <c r="F306" s="87"/>
      <c r="G306" s="87"/>
      <c r="H306" s="87"/>
      <c r="I306" s="87"/>
      <c r="J306" s="87"/>
      <c r="K306" s="129"/>
      <c r="L306" s="241"/>
      <c r="M306" s="101"/>
      <c r="N306" s="242"/>
      <c r="O306" s="96">
        <f>IF(C306=0,"",C306/B305)</f>
        <v>0.95283018867924529</v>
      </c>
      <c r="P306" s="97">
        <v>101</v>
      </c>
      <c r="Q306" s="256">
        <f t="shared" ref="Q306:Q313" si="37">IF(P306=0,"",P306/P305)</f>
        <v>0.95283018867924529</v>
      </c>
      <c r="R306" s="256">
        <f t="shared" ref="R306:R313" si="38">IF(P306=0,"",100%-Q306)</f>
        <v>4.7169811320754707E-2</v>
      </c>
    </row>
    <row r="307" spans="1:19" ht="15.75" customHeight="1" x14ac:dyDescent="0.25">
      <c r="A307" s="84" t="s">
        <v>85</v>
      </c>
      <c r="B307" s="87"/>
      <c r="C307" s="87"/>
      <c r="D307" s="87">
        <v>98</v>
      </c>
      <c r="E307" s="87"/>
      <c r="F307" s="87"/>
      <c r="G307" s="87"/>
      <c r="H307" s="87"/>
      <c r="I307" s="87"/>
      <c r="J307" s="87"/>
      <c r="K307" s="129"/>
      <c r="L307" s="241"/>
      <c r="M307" s="101"/>
      <c r="N307" s="242"/>
      <c r="O307" s="96">
        <f>IF(D307=0,"",D307/C306)</f>
        <v>0.97029702970297027</v>
      </c>
      <c r="P307" s="97">
        <v>101</v>
      </c>
      <c r="Q307" s="256">
        <f t="shared" si="37"/>
        <v>1</v>
      </c>
      <c r="R307" s="256">
        <f t="shared" si="38"/>
        <v>0</v>
      </c>
      <c r="S307" s="14">
        <f>P307/P305</f>
        <v>0.95283018867924529</v>
      </c>
    </row>
    <row r="308" spans="1:19" ht="15.75" customHeight="1" x14ac:dyDescent="0.25">
      <c r="A308" s="84">
        <v>1301</v>
      </c>
      <c r="B308" s="87"/>
      <c r="C308" s="87"/>
      <c r="D308" s="87"/>
      <c r="E308" s="87">
        <v>94</v>
      </c>
      <c r="F308" s="87"/>
      <c r="G308" s="87"/>
      <c r="H308" s="87"/>
      <c r="I308" s="87"/>
      <c r="J308" s="87"/>
      <c r="K308" s="129"/>
      <c r="L308" s="241"/>
      <c r="M308" s="101"/>
      <c r="N308" s="242"/>
      <c r="O308" s="96">
        <f>IF(E308=0,"",E308/D307)</f>
        <v>0.95918367346938771</v>
      </c>
      <c r="P308" s="97">
        <v>98</v>
      </c>
      <c r="Q308" s="256">
        <f t="shared" si="37"/>
        <v>0.97029702970297027</v>
      </c>
      <c r="R308" s="256">
        <f t="shared" si="38"/>
        <v>2.9702970297029729E-2</v>
      </c>
    </row>
    <row r="309" spans="1:19" ht="15.75" customHeight="1" x14ac:dyDescent="0.25">
      <c r="A309" s="84">
        <v>1302</v>
      </c>
      <c r="B309" s="87"/>
      <c r="C309" s="87"/>
      <c r="D309" s="87"/>
      <c r="E309" s="87"/>
      <c r="F309" s="87">
        <v>90</v>
      </c>
      <c r="G309" s="87"/>
      <c r="H309" s="87"/>
      <c r="I309" s="87"/>
      <c r="J309" s="87"/>
      <c r="K309" s="129"/>
      <c r="L309" s="241"/>
      <c r="M309" s="101"/>
      <c r="N309" s="242"/>
      <c r="O309" s="96">
        <f>IF(F309=0,"",F309/E308)</f>
        <v>0.95744680851063835</v>
      </c>
      <c r="P309" s="97">
        <v>96</v>
      </c>
      <c r="Q309" s="256">
        <f t="shared" si="37"/>
        <v>0.97959183673469385</v>
      </c>
      <c r="R309" s="256">
        <f t="shared" si="38"/>
        <v>2.0408163265306145E-2</v>
      </c>
    </row>
    <row r="310" spans="1:19" ht="15.75" customHeight="1" x14ac:dyDescent="0.25">
      <c r="A310" s="84">
        <v>1401</v>
      </c>
      <c r="B310" s="87"/>
      <c r="C310" s="87"/>
      <c r="D310" s="87"/>
      <c r="E310" s="87"/>
      <c r="F310" s="87"/>
      <c r="G310" s="87">
        <v>88</v>
      </c>
      <c r="H310" s="87"/>
      <c r="I310" s="87"/>
      <c r="J310" s="87"/>
      <c r="K310" s="129"/>
      <c r="L310" s="241"/>
      <c r="M310" s="101"/>
      <c r="N310" s="242"/>
      <c r="O310" s="96">
        <f>IF(G310=0,"",G310/F309)</f>
        <v>0.97777777777777775</v>
      </c>
      <c r="P310" s="97">
        <v>96</v>
      </c>
      <c r="Q310" s="256">
        <f t="shared" si="37"/>
        <v>1</v>
      </c>
      <c r="R310" s="256">
        <f t="shared" si="38"/>
        <v>0</v>
      </c>
    </row>
    <row r="311" spans="1:19" ht="15.75" customHeight="1" x14ac:dyDescent="0.25">
      <c r="A311" s="84">
        <v>1402</v>
      </c>
      <c r="B311" s="87"/>
      <c r="C311" s="87"/>
      <c r="D311" s="87"/>
      <c r="E311" s="87"/>
      <c r="F311" s="87"/>
      <c r="G311" s="87"/>
      <c r="H311" s="87">
        <v>85</v>
      </c>
      <c r="I311" s="87"/>
      <c r="J311" s="87"/>
      <c r="K311" s="129"/>
      <c r="L311" s="241"/>
      <c r="M311" s="101"/>
      <c r="N311" s="242"/>
      <c r="O311" s="96">
        <f>IF(H311=0,"",H311/G310)</f>
        <v>0.96590909090909094</v>
      </c>
      <c r="P311" s="97">
        <v>92</v>
      </c>
      <c r="Q311" s="256">
        <f t="shared" si="37"/>
        <v>0.95833333333333337</v>
      </c>
      <c r="R311" s="256">
        <f t="shared" si="38"/>
        <v>4.166666666666663E-2</v>
      </c>
    </row>
    <row r="312" spans="1:19" ht="15.75" customHeight="1" x14ac:dyDescent="0.25">
      <c r="A312" s="84">
        <v>1501</v>
      </c>
      <c r="B312" s="87"/>
      <c r="C312" s="87"/>
      <c r="D312" s="87"/>
      <c r="E312" s="87"/>
      <c r="F312" s="87"/>
      <c r="G312" s="87"/>
      <c r="H312" s="87"/>
      <c r="I312" s="87">
        <v>83</v>
      </c>
      <c r="J312" s="87"/>
      <c r="K312" s="129"/>
      <c r="L312" s="241"/>
      <c r="M312" s="101"/>
      <c r="N312" s="242"/>
      <c r="O312" s="96">
        <f>IF(I312=0,"",I312/H311)</f>
        <v>0.97647058823529409</v>
      </c>
      <c r="P312" s="97">
        <v>90</v>
      </c>
      <c r="Q312" s="256">
        <f t="shared" si="37"/>
        <v>0.97826086956521741</v>
      </c>
      <c r="R312" s="256">
        <f t="shared" si="38"/>
        <v>2.1739130434782594E-2</v>
      </c>
    </row>
    <row r="313" spans="1:19" ht="15.75" customHeight="1" x14ac:dyDescent="0.25">
      <c r="A313" s="84">
        <v>1502</v>
      </c>
      <c r="B313" s="87"/>
      <c r="C313" s="87"/>
      <c r="D313" s="87"/>
      <c r="E313" s="87"/>
      <c r="F313" s="87"/>
      <c r="G313" s="87"/>
      <c r="H313" s="87"/>
      <c r="I313" s="87"/>
      <c r="J313" s="87">
        <v>74</v>
      </c>
      <c r="K313" s="129">
        <v>61</v>
      </c>
      <c r="L313" s="241"/>
      <c r="M313" s="101"/>
      <c r="N313" s="242"/>
      <c r="O313" s="126">
        <f>IF(J313=0,"",J313/I312)</f>
        <v>0.89156626506024095</v>
      </c>
      <c r="P313" s="97">
        <v>84</v>
      </c>
      <c r="Q313" s="126">
        <f t="shared" si="37"/>
        <v>0.93333333333333335</v>
      </c>
      <c r="R313" s="126">
        <f t="shared" si="38"/>
        <v>6.6666666666666652E-2</v>
      </c>
    </row>
    <row r="314" spans="1:19" ht="15.75" customHeight="1" x14ac:dyDescent="0.25">
      <c r="A314" s="84">
        <v>1601</v>
      </c>
      <c r="B314" s="87"/>
      <c r="C314" s="87"/>
      <c r="D314" s="87"/>
      <c r="E314" s="87"/>
      <c r="F314" s="87"/>
      <c r="G314" s="87"/>
      <c r="H314" s="87"/>
      <c r="I314" s="87"/>
      <c r="J314" s="87">
        <v>19</v>
      </c>
      <c r="K314" s="129">
        <v>17</v>
      </c>
      <c r="L314" s="241"/>
      <c r="M314" s="101"/>
      <c r="N314" s="232"/>
      <c r="O314" s="175"/>
      <c r="P314" s="97">
        <v>19</v>
      </c>
      <c r="Q314" s="175"/>
      <c r="R314" s="257"/>
    </row>
    <row r="315" spans="1:19" ht="15.75" customHeight="1" x14ac:dyDescent="0.25">
      <c r="A315" s="84">
        <v>1602</v>
      </c>
      <c r="B315" s="87"/>
      <c r="C315" s="87"/>
      <c r="D315" s="87"/>
      <c r="E315" s="87"/>
      <c r="F315" s="87"/>
      <c r="G315" s="87"/>
      <c r="H315" s="87"/>
      <c r="I315" s="87"/>
      <c r="J315" s="87">
        <v>1</v>
      </c>
      <c r="K315" s="129">
        <v>1</v>
      </c>
      <c r="L315" s="241"/>
      <c r="M315" s="101"/>
      <c r="N315" s="232"/>
      <c r="O315" s="205"/>
      <c r="P315" s="106">
        <v>1</v>
      </c>
      <c r="Q315" s="261"/>
      <c r="R315" s="205"/>
    </row>
    <row r="316" spans="1:19" ht="15.75" customHeight="1" x14ac:dyDescent="0.25">
      <c r="A316" s="84">
        <v>1701</v>
      </c>
      <c r="B316" s="87"/>
      <c r="C316" s="87"/>
      <c r="D316" s="87"/>
      <c r="E316" s="87"/>
      <c r="F316" s="87"/>
      <c r="G316" s="87"/>
      <c r="H316" s="87"/>
      <c r="I316" s="87"/>
      <c r="J316" s="87">
        <v>1</v>
      </c>
      <c r="K316" s="129"/>
      <c r="L316" s="241"/>
      <c r="M316" s="101"/>
      <c r="N316" s="232"/>
      <c r="O316" s="205"/>
      <c r="P316" s="106">
        <v>1</v>
      </c>
      <c r="Q316" s="261"/>
      <c r="R316" s="205"/>
    </row>
    <row r="317" spans="1:19" ht="15.75" customHeight="1" x14ac:dyDescent="0.25">
      <c r="A317" s="84">
        <v>1702</v>
      </c>
      <c r="B317" s="87"/>
      <c r="C317" s="87"/>
      <c r="D317" s="87"/>
      <c r="E317" s="87"/>
      <c r="F317" s="87"/>
      <c r="G317" s="87"/>
      <c r="H317" s="87"/>
      <c r="I317" s="87"/>
      <c r="J317" s="87"/>
      <c r="K317" s="129"/>
      <c r="L317" s="241"/>
      <c r="M317" s="101"/>
      <c r="N317" s="232"/>
      <c r="O317" s="205"/>
      <c r="P317" s="106"/>
      <c r="Q317" s="261"/>
      <c r="R317" s="205"/>
    </row>
    <row r="318" spans="1:19" ht="15.75" customHeight="1" x14ac:dyDescent="0.25">
      <c r="A318" s="84">
        <v>1801</v>
      </c>
      <c r="B318" s="87"/>
      <c r="C318" s="87"/>
      <c r="D318" s="87"/>
      <c r="E318" s="87"/>
      <c r="F318" s="87"/>
      <c r="G318" s="87"/>
      <c r="H318" s="87"/>
      <c r="I318" s="87"/>
      <c r="J318" s="87"/>
      <c r="K318" s="129"/>
      <c r="L318" s="241"/>
      <c r="M318" s="101"/>
      <c r="N318" s="232"/>
      <c r="O318" s="290"/>
      <c r="P318" s="291"/>
      <c r="Q318" s="292"/>
      <c r="R318" s="293"/>
    </row>
    <row r="319" spans="1:19" ht="15.75" customHeight="1" x14ac:dyDescent="0.25">
      <c r="A319" s="84">
        <v>1802</v>
      </c>
      <c r="B319" s="87"/>
      <c r="C319" s="87"/>
      <c r="D319" s="87"/>
      <c r="E319" s="87"/>
      <c r="F319" s="87"/>
      <c r="G319" s="87"/>
      <c r="H319" s="87"/>
      <c r="I319" s="87"/>
      <c r="J319" s="87"/>
      <c r="K319" s="129"/>
      <c r="L319" s="241"/>
      <c r="M319" s="101"/>
      <c r="N319" s="232"/>
      <c r="O319" s="111" t="s">
        <v>91</v>
      </c>
      <c r="P319" s="164">
        <v>72</v>
      </c>
      <c r="Q319" s="113">
        <f>IF(SUM(K310:K318)=0,"",SUM(K310:K318))</f>
        <v>79</v>
      </c>
      <c r="R319" s="114" t="s">
        <v>19</v>
      </c>
    </row>
    <row r="320" spans="1:19" ht="15.75" customHeight="1" x14ac:dyDescent="0.25">
      <c r="A320" s="84">
        <v>1901</v>
      </c>
      <c r="B320" s="87"/>
      <c r="C320" s="87"/>
      <c r="D320" s="87"/>
      <c r="E320" s="87"/>
      <c r="F320" s="87"/>
      <c r="G320" s="87"/>
      <c r="H320" s="87"/>
      <c r="I320" s="87"/>
      <c r="J320" s="87"/>
      <c r="K320" s="129"/>
      <c r="L320" s="241"/>
      <c r="M320" s="101"/>
      <c r="N320" s="232"/>
      <c r="O320" s="115" t="s">
        <v>92</v>
      </c>
      <c r="P320" s="165">
        <f>IF(P319/B305=0,"",P319/B305)</f>
        <v>0.67924528301886788</v>
      </c>
      <c r="Q320" s="117">
        <f>IF(P319/Q319=0,"",P319/Q319)</f>
        <v>0.91139240506329111</v>
      </c>
      <c r="R320" s="118" t="s">
        <v>93</v>
      </c>
    </row>
    <row r="321" spans="1:19" ht="15.75" customHeight="1" x14ac:dyDescent="0.25">
      <c r="A321" s="84">
        <v>1902</v>
      </c>
      <c r="B321" s="87"/>
      <c r="C321" s="87"/>
      <c r="D321" s="87"/>
      <c r="E321" s="87"/>
      <c r="F321" s="87"/>
      <c r="G321" s="87"/>
      <c r="H321" s="87"/>
      <c r="I321" s="87"/>
      <c r="J321" s="87"/>
      <c r="K321" s="129"/>
      <c r="L321" s="243"/>
      <c r="M321" s="244"/>
      <c r="N321" s="245"/>
      <c r="O321" s="120"/>
      <c r="P321" s="121"/>
      <c r="Q321" s="121"/>
      <c r="R321" s="122"/>
    </row>
    <row r="322" spans="1:19" ht="18" customHeight="1" x14ac:dyDescent="0.25">
      <c r="A322" s="46"/>
      <c r="B322" s="296" t="s">
        <v>111</v>
      </c>
      <c r="C322" s="296"/>
      <c r="D322" s="296"/>
      <c r="E322" s="296"/>
      <c r="F322" s="296"/>
      <c r="G322" s="296"/>
      <c r="H322" s="296"/>
      <c r="I322" s="296"/>
      <c r="J322" s="296"/>
      <c r="K322" s="123">
        <f>SUM(K305:K318)</f>
        <v>79</v>
      </c>
      <c r="L322" s="124">
        <f>IF(SUM(K310:K313)=0,"",SUM(K310:K313)/B305)</f>
        <v>0.57547169811320753</v>
      </c>
      <c r="M322" s="124">
        <f>IF(K322=0,"",K322/B305)</f>
        <v>0.74528301886792447</v>
      </c>
      <c r="N322" s="124">
        <f>IF(K313=0,"",M322-L322)</f>
        <v>0.16981132075471694</v>
      </c>
      <c r="O322" s="1"/>
      <c r="P322" s="2"/>
      <c r="Q322" s="36"/>
      <c r="R322" s="1"/>
    </row>
    <row r="323" spans="1:19" ht="12.75" customHeight="1" x14ac:dyDescent="0.2"/>
    <row r="324" spans="1:19" ht="12.75" customHeight="1" x14ac:dyDescent="0.2">
      <c r="L324" s="1"/>
      <c r="M324" s="48"/>
      <c r="N324" s="48"/>
    </row>
    <row r="325" spans="1:19" ht="26.25" customHeight="1" x14ac:dyDescent="0.4">
      <c r="A325" s="2"/>
      <c r="B325" s="340" t="s">
        <v>101</v>
      </c>
      <c r="C325" s="315"/>
      <c r="D325" s="315"/>
      <c r="E325" s="315"/>
      <c r="F325" s="315"/>
      <c r="G325" s="315"/>
      <c r="H325" s="315"/>
      <c r="I325" s="315"/>
      <c r="J325" s="315"/>
      <c r="K325" s="208" t="s">
        <v>83</v>
      </c>
      <c r="L325" s="1"/>
      <c r="M325" s="1"/>
      <c r="N325" s="2"/>
      <c r="O325" s="1"/>
      <c r="P325" s="2"/>
      <c r="Q325" s="2"/>
      <c r="R325" s="2"/>
    </row>
    <row r="326" spans="1:19" ht="20.25" customHeight="1" x14ac:dyDescent="0.2">
      <c r="A326" s="334" t="s">
        <v>18</v>
      </c>
      <c r="B326" s="318" t="s">
        <v>102</v>
      </c>
      <c r="C326" s="319"/>
      <c r="D326" s="319"/>
      <c r="E326" s="319"/>
      <c r="F326" s="319"/>
      <c r="G326" s="319"/>
      <c r="H326" s="319"/>
      <c r="I326" s="319"/>
      <c r="J326" s="335"/>
      <c r="K326" s="327" t="s">
        <v>19</v>
      </c>
      <c r="L326" s="323" t="s">
        <v>11</v>
      </c>
      <c r="M326" s="323" t="s">
        <v>12</v>
      </c>
      <c r="N326" s="325" t="s">
        <v>13</v>
      </c>
      <c r="O326" s="323" t="s">
        <v>14</v>
      </c>
      <c r="P326" s="324" t="s">
        <v>15</v>
      </c>
      <c r="Q326" s="324" t="s">
        <v>16</v>
      </c>
      <c r="R326" s="323" t="s">
        <v>103</v>
      </c>
    </row>
    <row r="327" spans="1:19" ht="15.75" customHeight="1" x14ac:dyDescent="0.25">
      <c r="A327" s="317"/>
      <c r="B327" s="84" t="s">
        <v>104</v>
      </c>
      <c r="C327" s="84" t="s">
        <v>105</v>
      </c>
      <c r="D327" s="84" t="s">
        <v>106</v>
      </c>
      <c r="E327" s="84" t="s">
        <v>107</v>
      </c>
      <c r="F327" s="84" t="s">
        <v>108</v>
      </c>
      <c r="G327" s="84" t="s">
        <v>109</v>
      </c>
      <c r="H327" s="84" t="s">
        <v>110</v>
      </c>
      <c r="I327" s="84" t="s">
        <v>73</v>
      </c>
      <c r="J327" s="84" t="s">
        <v>74</v>
      </c>
      <c r="K327" s="322"/>
      <c r="L327" s="317"/>
      <c r="M327" s="317"/>
      <c r="N327" s="317"/>
      <c r="O327" s="317"/>
      <c r="P327" s="317"/>
      <c r="Q327" s="317"/>
      <c r="R327" s="317"/>
    </row>
    <row r="328" spans="1:19" ht="15.75" customHeight="1" x14ac:dyDescent="0.25">
      <c r="A328" s="84">
        <v>1201</v>
      </c>
      <c r="B328" s="87">
        <v>109</v>
      </c>
      <c r="C328" s="87"/>
      <c r="D328" s="87"/>
      <c r="E328" s="87"/>
      <c r="F328" s="87"/>
      <c r="G328" s="87"/>
      <c r="H328" s="87"/>
      <c r="I328" s="87"/>
      <c r="J328" s="87"/>
      <c r="K328" s="129"/>
      <c r="L328" s="238"/>
      <c r="M328" s="239"/>
      <c r="N328" s="240"/>
      <c r="O328" s="254"/>
      <c r="P328" s="182">
        <f>B328</f>
        <v>109</v>
      </c>
      <c r="Q328" s="255"/>
      <c r="R328" s="254"/>
    </row>
    <row r="329" spans="1:19" ht="15.75" customHeight="1" x14ac:dyDescent="0.25">
      <c r="A329" s="84" t="s">
        <v>85</v>
      </c>
      <c r="B329" s="87"/>
      <c r="C329" s="87">
        <v>96</v>
      </c>
      <c r="D329" s="87"/>
      <c r="E329" s="87"/>
      <c r="F329" s="87"/>
      <c r="G329" s="87"/>
      <c r="H329" s="87"/>
      <c r="I329" s="87"/>
      <c r="J329" s="87"/>
      <c r="K329" s="129"/>
      <c r="L329" s="241"/>
      <c r="M329" s="101"/>
      <c r="N329" s="242"/>
      <c r="O329" s="96">
        <f>IF(C329=0,"",C329/B328)</f>
        <v>0.88073394495412849</v>
      </c>
      <c r="P329" s="97">
        <v>96</v>
      </c>
      <c r="Q329" s="256">
        <f t="shared" ref="Q329:Q336" si="39">IF(P329=0,"",P329/P328)</f>
        <v>0.88073394495412849</v>
      </c>
      <c r="R329" s="256">
        <f t="shared" ref="R329:R336" si="40">IF(P329=0,"",100%-Q329)</f>
        <v>0.11926605504587151</v>
      </c>
    </row>
    <row r="330" spans="1:19" ht="15.75" customHeight="1" x14ac:dyDescent="0.25">
      <c r="A330" s="84">
        <v>1301</v>
      </c>
      <c r="B330" s="87"/>
      <c r="C330" s="87"/>
      <c r="D330" s="87">
        <v>90</v>
      </c>
      <c r="E330" s="87"/>
      <c r="F330" s="87"/>
      <c r="G330" s="87"/>
      <c r="H330" s="87"/>
      <c r="I330" s="87"/>
      <c r="J330" s="87"/>
      <c r="K330" s="129"/>
      <c r="L330" s="241"/>
      <c r="M330" s="101"/>
      <c r="N330" s="242"/>
      <c r="O330" s="96">
        <f>IF(D330=0,"",D330/C329)</f>
        <v>0.9375</v>
      </c>
      <c r="P330" s="97">
        <v>92</v>
      </c>
      <c r="Q330" s="256">
        <f t="shared" si="39"/>
        <v>0.95833333333333337</v>
      </c>
      <c r="R330" s="256">
        <f t="shared" si="40"/>
        <v>4.166666666666663E-2</v>
      </c>
      <c r="S330" s="14">
        <f>P330/P328</f>
        <v>0.84403669724770647</v>
      </c>
    </row>
    <row r="331" spans="1:19" ht="15.75" customHeight="1" x14ac:dyDescent="0.25">
      <c r="A331" s="84">
        <v>1302</v>
      </c>
      <c r="B331" s="87"/>
      <c r="C331" s="87"/>
      <c r="D331" s="87"/>
      <c r="E331" s="87">
        <v>83</v>
      </c>
      <c r="F331" s="87"/>
      <c r="G331" s="87"/>
      <c r="H331" s="87"/>
      <c r="I331" s="87"/>
      <c r="J331" s="87"/>
      <c r="K331" s="129"/>
      <c r="L331" s="241"/>
      <c r="M331" s="101"/>
      <c r="N331" s="242"/>
      <c r="O331" s="96">
        <f>IF(E331=0,"",E331/D330)</f>
        <v>0.92222222222222228</v>
      </c>
      <c r="P331" s="97">
        <v>84</v>
      </c>
      <c r="Q331" s="256">
        <f t="shared" si="39"/>
        <v>0.91304347826086951</v>
      </c>
      <c r="R331" s="256">
        <f t="shared" si="40"/>
        <v>8.6956521739130488E-2</v>
      </c>
    </row>
    <row r="332" spans="1:19" ht="15.75" customHeight="1" x14ac:dyDescent="0.25">
      <c r="A332" s="84">
        <v>1401</v>
      </c>
      <c r="B332" s="87"/>
      <c r="C332" s="87"/>
      <c r="D332" s="87"/>
      <c r="E332" s="87"/>
      <c r="F332" s="87">
        <v>82</v>
      </c>
      <c r="G332" s="87"/>
      <c r="H332" s="87"/>
      <c r="I332" s="87"/>
      <c r="J332" s="87"/>
      <c r="K332" s="129"/>
      <c r="L332" s="241"/>
      <c r="M332" s="101"/>
      <c r="N332" s="242"/>
      <c r="O332" s="96">
        <f>IF(F332=0,"",F332/E331)</f>
        <v>0.98795180722891562</v>
      </c>
      <c r="P332" s="97">
        <v>83</v>
      </c>
      <c r="Q332" s="256">
        <f t="shared" si="39"/>
        <v>0.98809523809523814</v>
      </c>
      <c r="R332" s="256">
        <f t="shared" si="40"/>
        <v>1.1904761904761862E-2</v>
      </c>
    </row>
    <row r="333" spans="1:19" ht="15.75" customHeight="1" x14ac:dyDescent="0.25">
      <c r="A333" s="84">
        <v>1402</v>
      </c>
      <c r="B333" s="87"/>
      <c r="C333" s="87"/>
      <c r="D333" s="87"/>
      <c r="E333" s="87"/>
      <c r="F333" s="87"/>
      <c r="G333" s="87">
        <v>80</v>
      </c>
      <c r="H333" s="87"/>
      <c r="I333" s="87"/>
      <c r="J333" s="87"/>
      <c r="K333" s="129"/>
      <c r="L333" s="241"/>
      <c r="M333" s="101"/>
      <c r="N333" s="242"/>
      <c r="O333" s="96">
        <f>IF(G333=0,"",G333/F332)</f>
        <v>0.97560975609756095</v>
      </c>
      <c r="P333" s="97">
        <v>80</v>
      </c>
      <c r="Q333" s="256">
        <f t="shared" si="39"/>
        <v>0.96385542168674698</v>
      </c>
      <c r="R333" s="256">
        <f t="shared" si="40"/>
        <v>3.6144578313253017E-2</v>
      </c>
    </row>
    <row r="334" spans="1:19" ht="15.75" customHeight="1" x14ac:dyDescent="0.25">
      <c r="A334" s="84">
        <v>1501</v>
      </c>
      <c r="B334" s="87"/>
      <c r="C334" s="87"/>
      <c r="D334" s="87"/>
      <c r="E334" s="87"/>
      <c r="F334" s="87"/>
      <c r="G334" s="87"/>
      <c r="H334" s="87">
        <v>78</v>
      </c>
      <c r="I334" s="87"/>
      <c r="J334" s="87"/>
      <c r="K334" s="129"/>
      <c r="L334" s="241"/>
      <c r="M334" s="101"/>
      <c r="N334" s="242"/>
      <c r="O334" s="96">
        <f>IF(H334=0,"",H334/G333)</f>
        <v>0.97499999999999998</v>
      </c>
      <c r="P334" s="97">
        <v>80</v>
      </c>
      <c r="Q334" s="256">
        <f t="shared" si="39"/>
        <v>1</v>
      </c>
      <c r="R334" s="256">
        <f t="shared" si="40"/>
        <v>0</v>
      </c>
    </row>
    <row r="335" spans="1:19" ht="15.75" customHeight="1" x14ac:dyDescent="0.25">
      <c r="A335" s="84">
        <v>1502</v>
      </c>
      <c r="B335" s="87"/>
      <c r="C335" s="87"/>
      <c r="D335" s="87"/>
      <c r="E335" s="87"/>
      <c r="F335" s="87"/>
      <c r="G335" s="87"/>
      <c r="H335" s="87"/>
      <c r="I335" s="87">
        <v>75</v>
      </c>
      <c r="J335" s="87"/>
      <c r="K335" s="129"/>
      <c r="L335" s="241"/>
      <c r="M335" s="101"/>
      <c r="N335" s="242"/>
      <c r="O335" s="96">
        <f>IF(I335=0,"",I335/H334)</f>
        <v>0.96153846153846156</v>
      </c>
      <c r="P335" s="97">
        <v>75</v>
      </c>
      <c r="Q335" s="256">
        <f t="shared" si="39"/>
        <v>0.9375</v>
      </c>
      <c r="R335" s="256">
        <f t="shared" si="40"/>
        <v>6.25E-2</v>
      </c>
    </row>
    <row r="336" spans="1:19" ht="15.75" customHeight="1" x14ac:dyDescent="0.25">
      <c r="A336" s="84">
        <v>1601</v>
      </c>
      <c r="B336" s="87"/>
      <c r="C336" s="87"/>
      <c r="D336" s="87"/>
      <c r="E336" s="87"/>
      <c r="F336" s="87"/>
      <c r="G336" s="87"/>
      <c r="H336" s="87"/>
      <c r="I336" s="87"/>
      <c r="J336" s="87">
        <v>75</v>
      </c>
      <c r="K336" s="129">
        <v>75</v>
      </c>
      <c r="L336" s="241"/>
      <c r="M336" s="101"/>
      <c r="N336" s="242"/>
      <c r="O336" s="126">
        <f>IF(J336=0,"",J336/I335)</f>
        <v>1</v>
      </c>
      <c r="P336" s="97">
        <v>75</v>
      </c>
      <c r="Q336" s="126">
        <f t="shared" si="39"/>
        <v>1</v>
      </c>
      <c r="R336" s="126">
        <f t="shared" si="40"/>
        <v>0</v>
      </c>
    </row>
    <row r="337" spans="1:18" ht="15.75" customHeight="1" x14ac:dyDescent="0.25">
      <c r="A337" s="84">
        <v>1602</v>
      </c>
      <c r="B337" s="87"/>
      <c r="C337" s="87"/>
      <c r="D337" s="87"/>
      <c r="E337" s="87"/>
      <c r="F337" s="87"/>
      <c r="G337" s="87"/>
      <c r="H337" s="87"/>
      <c r="I337" s="87"/>
      <c r="J337" s="87"/>
      <c r="K337" s="129"/>
      <c r="L337" s="241"/>
      <c r="M337" s="101"/>
      <c r="N337" s="232"/>
      <c r="O337" s="175"/>
      <c r="P337" s="97"/>
      <c r="Q337" s="175"/>
      <c r="R337" s="257"/>
    </row>
    <row r="338" spans="1:18" ht="15.75" customHeight="1" x14ac:dyDescent="0.25">
      <c r="A338" s="84">
        <v>1701</v>
      </c>
      <c r="B338" s="87"/>
      <c r="C338" s="87"/>
      <c r="D338" s="87"/>
      <c r="E338" s="87"/>
      <c r="F338" s="87"/>
      <c r="G338" s="87"/>
      <c r="H338" s="87"/>
      <c r="I338" s="87"/>
      <c r="J338" s="87"/>
      <c r="K338" s="129"/>
      <c r="L338" s="241"/>
      <c r="M338" s="101"/>
      <c r="N338" s="232"/>
      <c r="O338" s="205"/>
      <c r="P338" s="106"/>
      <c r="Q338" s="261"/>
      <c r="R338" s="205"/>
    </row>
    <row r="339" spans="1:18" ht="15.75" customHeight="1" x14ac:dyDescent="0.25">
      <c r="A339" s="84">
        <v>1702</v>
      </c>
      <c r="B339" s="87"/>
      <c r="C339" s="87"/>
      <c r="D339" s="87"/>
      <c r="E339" s="87"/>
      <c r="F339" s="87"/>
      <c r="G339" s="87"/>
      <c r="H339" s="87"/>
      <c r="I339" s="87"/>
      <c r="J339" s="87"/>
      <c r="K339" s="129"/>
      <c r="L339" s="241"/>
      <c r="M339" s="101"/>
      <c r="N339" s="232"/>
      <c r="O339" s="205"/>
      <c r="P339" s="106"/>
      <c r="Q339" s="261"/>
      <c r="R339" s="205"/>
    </row>
    <row r="340" spans="1:18" ht="15.75" customHeight="1" x14ac:dyDescent="0.25">
      <c r="A340" s="84">
        <v>1801</v>
      </c>
      <c r="B340" s="87"/>
      <c r="C340" s="87"/>
      <c r="D340" s="87"/>
      <c r="E340" s="87"/>
      <c r="F340" s="87"/>
      <c r="G340" s="87"/>
      <c r="H340" s="87"/>
      <c r="I340" s="87"/>
      <c r="J340" s="87"/>
      <c r="K340" s="129"/>
      <c r="L340" s="241"/>
      <c r="M340" s="101"/>
      <c r="N340" s="232"/>
      <c r="O340" s="205"/>
      <c r="P340" s="106"/>
      <c r="Q340" s="261"/>
      <c r="R340" s="205"/>
    </row>
    <row r="341" spans="1:18" ht="15.75" customHeight="1" x14ac:dyDescent="0.25">
      <c r="A341" s="84">
        <v>1802</v>
      </c>
      <c r="B341" s="87"/>
      <c r="C341" s="87"/>
      <c r="D341" s="87"/>
      <c r="E341" s="87"/>
      <c r="F341" s="87"/>
      <c r="G341" s="87"/>
      <c r="H341" s="87"/>
      <c r="I341" s="87"/>
      <c r="J341" s="87"/>
      <c r="K341" s="129"/>
      <c r="L341" s="241"/>
      <c r="M341" s="101"/>
      <c r="N341" s="232"/>
      <c r="O341" s="290"/>
      <c r="P341" s="291"/>
      <c r="Q341" s="292"/>
      <c r="R341" s="293"/>
    </row>
    <row r="342" spans="1:18" ht="15.75" customHeight="1" x14ac:dyDescent="0.25">
      <c r="A342" s="84">
        <v>1901</v>
      </c>
      <c r="B342" s="87"/>
      <c r="C342" s="87"/>
      <c r="D342" s="87"/>
      <c r="E342" s="87"/>
      <c r="F342" s="87"/>
      <c r="G342" s="87"/>
      <c r="H342" s="87"/>
      <c r="I342" s="87"/>
      <c r="J342" s="87"/>
      <c r="K342" s="129"/>
      <c r="L342" s="241"/>
      <c r="M342" s="101"/>
      <c r="N342" s="232"/>
      <c r="O342" s="111" t="s">
        <v>91</v>
      </c>
      <c r="P342" s="164">
        <v>69</v>
      </c>
      <c r="Q342" s="113">
        <f>IF(SUM(K333:K341)=0,"",SUM(K333:K341))</f>
        <v>75</v>
      </c>
      <c r="R342" s="114" t="s">
        <v>19</v>
      </c>
    </row>
    <row r="343" spans="1:18" ht="15.75" customHeight="1" x14ac:dyDescent="0.25">
      <c r="A343" s="84">
        <v>1902</v>
      </c>
      <c r="B343" s="87"/>
      <c r="C343" s="87"/>
      <c r="D343" s="87"/>
      <c r="E343" s="87"/>
      <c r="F343" s="87"/>
      <c r="G343" s="87"/>
      <c r="H343" s="87"/>
      <c r="I343" s="87"/>
      <c r="J343" s="87"/>
      <c r="K343" s="129"/>
      <c r="L343" s="241"/>
      <c r="M343" s="101"/>
      <c r="N343" s="232"/>
      <c r="O343" s="115" t="s">
        <v>92</v>
      </c>
      <c r="P343" s="165">
        <f>IF(P342/B328=0,"",P342/B328)</f>
        <v>0.6330275229357798</v>
      </c>
      <c r="Q343" s="117">
        <f>IF(P342/Q342=0,"",P342/Q342)</f>
        <v>0.92</v>
      </c>
      <c r="R343" s="118" t="s">
        <v>93</v>
      </c>
    </row>
    <row r="344" spans="1:18" ht="15.75" customHeight="1" x14ac:dyDescent="0.25">
      <c r="A344" s="84">
        <v>2001</v>
      </c>
      <c r="B344" s="87"/>
      <c r="C344" s="87"/>
      <c r="D344" s="87"/>
      <c r="E344" s="87"/>
      <c r="F344" s="87"/>
      <c r="G344" s="87"/>
      <c r="H344" s="87"/>
      <c r="I344" s="87"/>
      <c r="J344" s="87"/>
      <c r="K344" s="129"/>
      <c r="L344" s="243"/>
      <c r="M344" s="244"/>
      <c r="N344" s="245"/>
      <c r="O344" s="120"/>
      <c r="P344" s="121"/>
      <c r="Q344" s="121"/>
      <c r="R344" s="122"/>
    </row>
    <row r="345" spans="1:18" ht="18" customHeight="1" x14ac:dyDescent="0.25">
      <c r="A345" s="46"/>
      <c r="B345" s="296" t="s">
        <v>111</v>
      </c>
      <c r="C345" s="296"/>
      <c r="D345" s="296"/>
      <c r="E345" s="296"/>
      <c r="F345" s="296"/>
      <c r="G345" s="296"/>
      <c r="H345" s="296"/>
      <c r="I345" s="296"/>
      <c r="J345" s="296"/>
      <c r="K345" s="123">
        <f>SUM(K328:K341)</f>
        <v>75</v>
      </c>
      <c r="L345" s="124">
        <f>IF(SUM(K333:K336)=0,"",SUM(K333:K336)/B328)</f>
        <v>0.68807339449541283</v>
      </c>
      <c r="M345" s="124">
        <f>IF(K345=0,"",K345/B328)</f>
        <v>0.68807339449541283</v>
      </c>
      <c r="N345" s="124">
        <f>IF(K336=0,"",M345-L345)</f>
        <v>0</v>
      </c>
      <c r="O345" s="1"/>
      <c r="P345" s="2"/>
      <c r="Q345" s="36"/>
      <c r="R345" s="1"/>
    </row>
    <row r="346" spans="1:18" ht="12.75" customHeight="1" x14ac:dyDescent="0.2">
      <c r="L346" s="1"/>
      <c r="M346" s="48"/>
      <c r="N346" s="48"/>
    </row>
    <row r="347" spans="1:18" ht="12.75" customHeight="1" x14ac:dyDescent="0.2">
      <c r="L347" s="1"/>
      <c r="M347" s="48"/>
      <c r="N347" s="48"/>
    </row>
    <row r="348" spans="1:18" ht="26.25" customHeight="1" x14ac:dyDescent="0.4">
      <c r="B348" s="340" t="s">
        <v>101</v>
      </c>
      <c r="C348" s="315"/>
      <c r="D348" s="315"/>
      <c r="E348" s="315"/>
      <c r="F348" s="315"/>
      <c r="G348" s="315"/>
      <c r="H348" s="315"/>
      <c r="I348" s="315"/>
      <c r="J348" s="315"/>
      <c r="K348" s="208" t="s">
        <v>85</v>
      </c>
      <c r="L348" s="1"/>
      <c r="M348" s="1"/>
      <c r="N348" s="2"/>
      <c r="O348" s="1"/>
      <c r="P348" s="2"/>
      <c r="Q348" s="2"/>
      <c r="R348" s="2"/>
    </row>
    <row r="349" spans="1:18" ht="20.25" customHeight="1" x14ac:dyDescent="0.2">
      <c r="A349" s="334" t="s">
        <v>18</v>
      </c>
      <c r="B349" s="318" t="s">
        <v>102</v>
      </c>
      <c r="C349" s="319"/>
      <c r="D349" s="319"/>
      <c r="E349" s="319"/>
      <c r="F349" s="319"/>
      <c r="G349" s="319"/>
      <c r="H349" s="319"/>
      <c r="I349" s="319"/>
      <c r="J349" s="335"/>
      <c r="K349" s="327" t="s">
        <v>19</v>
      </c>
      <c r="L349" s="323" t="s">
        <v>11</v>
      </c>
      <c r="M349" s="323" t="s">
        <v>12</v>
      </c>
      <c r="N349" s="325" t="s">
        <v>13</v>
      </c>
      <c r="O349" s="323" t="s">
        <v>14</v>
      </c>
      <c r="P349" s="324" t="s">
        <v>15</v>
      </c>
      <c r="Q349" s="324" t="s">
        <v>16</v>
      </c>
      <c r="R349" s="323" t="s">
        <v>103</v>
      </c>
    </row>
    <row r="350" spans="1:18" ht="15.75" customHeight="1" x14ac:dyDescent="0.25">
      <c r="A350" s="317"/>
      <c r="B350" s="84" t="s">
        <v>104</v>
      </c>
      <c r="C350" s="84" t="s">
        <v>105</v>
      </c>
      <c r="D350" s="84" t="s">
        <v>106</v>
      </c>
      <c r="E350" s="84" t="s">
        <v>107</v>
      </c>
      <c r="F350" s="84" t="s">
        <v>108</v>
      </c>
      <c r="G350" s="84" t="s">
        <v>109</v>
      </c>
      <c r="H350" s="84" t="s">
        <v>110</v>
      </c>
      <c r="I350" s="84" t="s">
        <v>73</v>
      </c>
      <c r="J350" s="84" t="s">
        <v>74</v>
      </c>
      <c r="K350" s="322"/>
      <c r="L350" s="317"/>
      <c r="M350" s="317"/>
      <c r="N350" s="317"/>
      <c r="O350" s="317"/>
      <c r="P350" s="317"/>
      <c r="Q350" s="317"/>
      <c r="R350" s="317"/>
    </row>
    <row r="351" spans="1:18" ht="15.75" customHeight="1" x14ac:dyDescent="0.25">
      <c r="A351" s="84" t="s">
        <v>85</v>
      </c>
      <c r="B351" s="87">
        <v>112</v>
      </c>
      <c r="C351" s="87"/>
      <c r="D351" s="87"/>
      <c r="E351" s="87"/>
      <c r="F351" s="87"/>
      <c r="G351" s="87"/>
      <c r="H351" s="87"/>
      <c r="I351" s="87"/>
      <c r="J351" s="87"/>
      <c r="K351" s="129"/>
      <c r="L351" s="238"/>
      <c r="M351" s="239"/>
      <c r="N351" s="240"/>
      <c r="O351" s="254"/>
      <c r="P351" s="182">
        <f>B351</f>
        <v>112</v>
      </c>
      <c r="Q351" s="255"/>
      <c r="R351" s="254"/>
    </row>
    <row r="352" spans="1:18" ht="15.75" customHeight="1" x14ac:dyDescent="0.25">
      <c r="A352" s="84">
        <v>1301</v>
      </c>
      <c r="B352" s="87"/>
      <c r="C352" s="87">
        <v>105</v>
      </c>
      <c r="D352" s="87"/>
      <c r="E352" s="87"/>
      <c r="F352" s="87"/>
      <c r="G352" s="87"/>
      <c r="H352" s="87"/>
      <c r="I352" s="87"/>
      <c r="J352" s="87"/>
      <c r="K352" s="129"/>
      <c r="L352" s="241"/>
      <c r="M352" s="101"/>
      <c r="N352" s="242"/>
      <c r="O352" s="96">
        <f>IF(C352=0,"",C352/B351)</f>
        <v>0.9375</v>
      </c>
      <c r="P352" s="97">
        <v>105</v>
      </c>
      <c r="Q352" s="256">
        <f t="shared" ref="Q352:Q359" si="41">IF(P352=0,"",P352/P351)</f>
        <v>0.9375</v>
      </c>
      <c r="R352" s="256">
        <f t="shared" ref="R352:R359" si="42">IF(P352=0,"",100%-Q352)</f>
        <v>6.25E-2</v>
      </c>
    </row>
    <row r="353" spans="1:19" ht="15.75" customHeight="1" x14ac:dyDescent="0.25">
      <c r="A353" s="84">
        <v>1302</v>
      </c>
      <c r="B353" s="87"/>
      <c r="C353" s="87"/>
      <c r="D353" s="87">
        <v>98</v>
      </c>
      <c r="E353" s="87"/>
      <c r="F353" s="87"/>
      <c r="G353" s="87"/>
      <c r="H353" s="87"/>
      <c r="I353" s="87"/>
      <c r="J353" s="87"/>
      <c r="K353" s="129"/>
      <c r="L353" s="241"/>
      <c r="M353" s="101"/>
      <c r="N353" s="242"/>
      <c r="O353" s="96">
        <f>IF(D353=0,"",D353/C352)</f>
        <v>0.93333333333333335</v>
      </c>
      <c r="P353" s="97">
        <v>101</v>
      </c>
      <c r="Q353" s="256">
        <f t="shared" si="41"/>
        <v>0.96190476190476193</v>
      </c>
      <c r="R353" s="256">
        <f t="shared" si="42"/>
        <v>3.8095238095238071E-2</v>
      </c>
      <c r="S353" s="14">
        <f>P353/P351</f>
        <v>0.9017857142857143</v>
      </c>
    </row>
    <row r="354" spans="1:19" ht="15.75" customHeight="1" x14ac:dyDescent="0.25">
      <c r="A354" s="84">
        <v>1401</v>
      </c>
      <c r="B354" s="87"/>
      <c r="C354" s="87"/>
      <c r="D354" s="87"/>
      <c r="E354" s="87">
        <v>91</v>
      </c>
      <c r="F354" s="87"/>
      <c r="G354" s="87"/>
      <c r="H354" s="87"/>
      <c r="I354" s="87"/>
      <c r="J354" s="87"/>
      <c r="K354" s="129"/>
      <c r="L354" s="241"/>
      <c r="M354" s="101"/>
      <c r="N354" s="242"/>
      <c r="O354" s="96">
        <f>IF(E354=0,"",E354/D353)</f>
        <v>0.9285714285714286</v>
      </c>
      <c r="P354" s="97">
        <v>94</v>
      </c>
      <c r="Q354" s="256">
        <f t="shared" si="41"/>
        <v>0.93069306930693074</v>
      </c>
      <c r="R354" s="256">
        <f t="shared" si="42"/>
        <v>6.9306930693069257E-2</v>
      </c>
    </row>
    <row r="355" spans="1:19" ht="15.75" customHeight="1" x14ac:dyDescent="0.25">
      <c r="A355" s="84">
        <v>1402</v>
      </c>
      <c r="B355" s="87"/>
      <c r="C355" s="87"/>
      <c r="D355" s="87"/>
      <c r="E355" s="87"/>
      <c r="F355" s="87">
        <v>89</v>
      </c>
      <c r="G355" s="87"/>
      <c r="H355" s="87"/>
      <c r="I355" s="87"/>
      <c r="J355" s="87"/>
      <c r="K355" s="129"/>
      <c r="L355" s="241"/>
      <c r="M355" s="101"/>
      <c r="N355" s="242"/>
      <c r="O355" s="96">
        <f>IF(F355=0,"",F355/E354)</f>
        <v>0.97802197802197799</v>
      </c>
      <c r="P355" s="97">
        <v>94</v>
      </c>
      <c r="Q355" s="256">
        <f t="shared" si="41"/>
        <v>1</v>
      </c>
      <c r="R355" s="256">
        <f t="shared" si="42"/>
        <v>0</v>
      </c>
    </row>
    <row r="356" spans="1:19" ht="15.75" customHeight="1" x14ac:dyDescent="0.25">
      <c r="A356" s="84">
        <v>1501</v>
      </c>
      <c r="B356" s="87"/>
      <c r="C356" s="87"/>
      <c r="D356" s="87"/>
      <c r="E356" s="87"/>
      <c r="F356" s="87"/>
      <c r="G356" s="87">
        <v>87</v>
      </c>
      <c r="H356" s="87"/>
      <c r="I356" s="87"/>
      <c r="J356" s="87"/>
      <c r="K356" s="129"/>
      <c r="L356" s="241"/>
      <c r="M356" s="101"/>
      <c r="N356" s="242"/>
      <c r="O356" s="96">
        <f>IF(G356=0,"",G356/F355)</f>
        <v>0.97752808988764039</v>
      </c>
      <c r="P356" s="97">
        <v>94</v>
      </c>
      <c r="Q356" s="256">
        <f t="shared" si="41"/>
        <v>1</v>
      </c>
      <c r="R356" s="256">
        <f t="shared" si="42"/>
        <v>0</v>
      </c>
    </row>
    <row r="357" spans="1:19" ht="15.75" customHeight="1" x14ac:dyDescent="0.25">
      <c r="A357" s="84">
        <v>1502</v>
      </c>
      <c r="B357" s="87"/>
      <c r="C357" s="87"/>
      <c r="D357" s="87"/>
      <c r="E357" s="87"/>
      <c r="F357" s="87"/>
      <c r="G357" s="87"/>
      <c r="H357" s="87">
        <v>85</v>
      </c>
      <c r="I357" s="87"/>
      <c r="J357" s="87"/>
      <c r="K357" s="129"/>
      <c r="L357" s="241"/>
      <c r="M357" s="101"/>
      <c r="N357" s="242"/>
      <c r="O357" s="96">
        <f>IF(H357=0,"",H357/G356)</f>
        <v>0.97701149425287359</v>
      </c>
      <c r="P357" s="97">
        <v>91</v>
      </c>
      <c r="Q357" s="256">
        <f t="shared" si="41"/>
        <v>0.96808510638297873</v>
      </c>
      <c r="R357" s="256">
        <f t="shared" si="42"/>
        <v>3.1914893617021267E-2</v>
      </c>
    </row>
    <row r="358" spans="1:19" ht="15.75" customHeight="1" x14ac:dyDescent="0.25">
      <c r="A358" s="84">
        <v>1601</v>
      </c>
      <c r="B358" s="87"/>
      <c r="C358" s="87"/>
      <c r="D358" s="87"/>
      <c r="E358" s="87"/>
      <c r="F358" s="87"/>
      <c r="G358" s="87"/>
      <c r="H358" s="87"/>
      <c r="I358" s="87">
        <v>80</v>
      </c>
      <c r="J358" s="87"/>
      <c r="K358" s="129">
        <v>1</v>
      </c>
      <c r="L358" s="241"/>
      <c r="M358" s="101"/>
      <c r="N358" s="242"/>
      <c r="O358" s="96">
        <f>IF(I358=0,"",I358/H357)</f>
        <v>0.94117647058823528</v>
      </c>
      <c r="P358" s="97">
        <v>88</v>
      </c>
      <c r="Q358" s="256">
        <f t="shared" si="41"/>
        <v>0.96703296703296704</v>
      </c>
      <c r="R358" s="256">
        <f t="shared" si="42"/>
        <v>3.2967032967032961E-2</v>
      </c>
    </row>
    <row r="359" spans="1:19" ht="15.75" customHeight="1" x14ac:dyDescent="0.25">
      <c r="A359" s="84">
        <v>1602</v>
      </c>
      <c r="B359" s="87"/>
      <c r="C359" s="87"/>
      <c r="D359" s="87"/>
      <c r="E359" s="87"/>
      <c r="F359" s="87"/>
      <c r="G359" s="87"/>
      <c r="H359" s="87"/>
      <c r="I359" s="87"/>
      <c r="J359" s="87">
        <v>77</v>
      </c>
      <c r="K359" s="129">
        <v>5</v>
      </c>
      <c r="L359" s="241"/>
      <c r="M359" s="101"/>
      <c r="N359" s="242"/>
      <c r="O359" s="126">
        <f>IF(J359=0,"",J359/I358)</f>
        <v>0.96250000000000002</v>
      </c>
      <c r="P359" s="97">
        <v>86</v>
      </c>
      <c r="Q359" s="126">
        <f t="shared" si="41"/>
        <v>0.97727272727272729</v>
      </c>
      <c r="R359" s="126">
        <f t="shared" si="42"/>
        <v>2.2727272727272707E-2</v>
      </c>
    </row>
    <row r="360" spans="1:19" ht="15.75" customHeight="1" x14ac:dyDescent="0.25">
      <c r="A360" s="84">
        <v>1701</v>
      </c>
      <c r="B360" s="87"/>
      <c r="C360" s="87"/>
      <c r="D360" s="87"/>
      <c r="E360" s="87"/>
      <c r="F360" s="87"/>
      <c r="G360" s="87"/>
      <c r="H360" s="87"/>
      <c r="I360" s="87"/>
      <c r="J360" s="87">
        <v>7</v>
      </c>
      <c r="K360" s="129">
        <v>5</v>
      </c>
      <c r="L360" s="241"/>
      <c r="M360" s="101"/>
      <c r="N360" s="232"/>
      <c r="O360" s="175"/>
      <c r="P360" s="97">
        <v>10</v>
      </c>
      <c r="Q360" s="175"/>
      <c r="R360" s="257"/>
    </row>
    <row r="361" spans="1:19" ht="15.75" customHeight="1" x14ac:dyDescent="0.25">
      <c r="A361" s="84">
        <v>1702</v>
      </c>
      <c r="B361" s="87"/>
      <c r="C361" s="87"/>
      <c r="D361" s="87"/>
      <c r="E361" s="87"/>
      <c r="F361" s="87"/>
      <c r="G361" s="87"/>
      <c r="H361" s="87"/>
      <c r="I361" s="87"/>
      <c r="J361" s="87">
        <v>2</v>
      </c>
      <c r="K361" s="129">
        <v>1</v>
      </c>
      <c r="L361" s="241"/>
      <c r="M361" s="101"/>
      <c r="N361" s="232"/>
      <c r="O361" s="205"/>
      <c r="P361" s="106">
        <v>4</v>
      </c>
      <c r="Q361" s="261"/>
      <c r="R361" s="205"/>
    </row>
    <row r="362" spans="1:19" ht="15.75" customHeight="1" x14ac:dyDescent="0.25">
      <c r="A362" s="84">
        <v>1801</v>
      </c>
      <c r="B362" s="87"/>
      <c r="C362" s="87"/>
      <c r="D362" s="87"/>
      <c r="E362" s="87"/>
      <c r="F362" s="87"/>
      <c r="G362" s="87"/>
      <c r="H362" s="87"/>
      <c r="I362" s="87"/>
      <c r="J362" s="87">
        <v>1</v>
      </c>
      <c r="K362" s="129">
        <v>1</v>
      </c>
      <c r="L362" s="241"/>
      <c r="M362" s="101"/>
      <c r="N362" s="232"/>
      <c r="O362" s="205"/>
      <c r="P362" s="106">
        <v>1</v>
      </c>
      <c r="Q362" s="261"/>
      <c r="R362" s="205"/>
    </row>
    <row r="363" spans="1:19" ht="15.75" customHeight="1" x14ac:dyDescent="0.25">
      <c r="A363" s="84">
        <v>1802</v>
      </c>
      <c r="B363" s="87"/>
      <c r="C363" s="87"/>
      <c r="D363" s="87"/>
      <c r="E363" s="87"/>
      <c r="F363" s="87"/>
      <c r="G363" s="87"/>
      <c r="H363" s="87"/>
      <c r="I363" s="87"/>
      <c r="J363" s="87"/>
      <c r="K363" s="129"/>
      <c r="L363" s="241"/>
      <c r="M363" s="101"/>
      <c r="N363" s="232"/>
      <c r="O363" s="205"/>
      <c r="P363" s="106"/>
      <c r="Q363" s="261"/>
      <c r="R363" s="205"/>
    </row>
    <row r="364" spans="1:19" ht="15.75" customHeight="1" x14ac:dyDescent="0.25">
      <c r="A364" s="84">
        <v>1901</v>
      </c>
      <c r="B364" s="87"/>
      <c r="C364" s="87"/>
      <c r="D364" s="87"/>
      <c r="E364" s="87"/>
      <c r="F364" s="87"/>
      <c r="G364" s="87"/>
      <c r="H364" s="87"/>
      <c r="I364" s="87"/>
      <c r="J364" s="87"/>
      <c r="K364" s="129"/>
      <c r="L364" s="241"/>
      <c r="M364" s="101"/>
      <c r="N364" s="232"/>
      <c r="O364" s="290"/>
      <c r="P364" s="291"/>
      <c r="Q364" s="292"/>
      <c r="R364" s="293"/>
    </row>
    <row r="365" spans="1:19" ht="15.75" customHeight="1" x14ac:dyDescent="0.25">
      <c r="A365" s="84">
        <v>1902</v>
      </c>
      <c r="B365" s="87"/>
      <c r="C365" s="87"/>
      <c r="D365" s="87"/>
      <c r="E365" s="87"/>
      <c r="F365" s="87"/>
      <c r="G365" s="87"/>
      <c r="H365" s="87"/>
      <c r="I365" s="87"/>
      <c r="J365" s="87"/>
      <c r="K365" s="129"/>
      <c r="L365" s="241"/>
      <c r="M365" s="101"/>
      <c r="N365" s="232"/>
      <c r="O365" s="111" t="s">
        <v>91</v>
      </c>
      <c r="P365" s="164">
        <v>13</v>
      </c>
      <c r="Q365" s="113">
        <f>K368</f>
        <v>13</v>
      </c>
      <c r="R365" s="114" t="s">
        <v>19</v>
      </c>
    </row>
    <row r="366" spans="1:19" ht="15.75" customHeight="1" x14ac:dyDescent="0.25">
      <c r="A366" s="84">
        <v>2001</v>
      </c>
      <c r="B366" s="87"/>
      <c r="C366" s="87"/>
      <c r="D366" s="87"/>
      <c r="E366" s="87"/>
      <c r="F366" s="87"/>
      <c r="G366" s="87"/>
      <c r="H366" s="87"/>
      <c r="I366" s="87"/>
      <c r="J366" s="87"/>
      <c r="K366" s="129"/>
      <c r="L366" s="241"/>
      <c r="M366" s="101"/>
      <c r="N366" s="232"/>
      <c r="O366" s="115" t="s">
        <v>92</v>
      </c>
      <c r="P366" s="165">
        <f>IF(P365/B351=0,"",P365/B351)</f>
        <v>0.11607142857142858</v>
      </c>
      <c r="Q366" s="117">
        <f>IF(P365/Q365=0,"",P365/Q365)</f>
        <v>1</v>
      </c>
      <c r="R366" s="118" t="s">
        <v>93</v>
      </c>
    </row>
    <row r="367" spans="1:19" ht="15.75" customHeight="1" x14ac:dyDescent="0.25">
      <c r="A367" s="84">
        <v>2002</v>
      </c>
      <c r="B367" s="87"/>
      <c r="C367" s="87"/>
      <c r="D367" s="87"/>
      <c r="E367" s="87"/>
      <c r="F367" s="87"/>
      <c r="G367" s="87"/>
      <c r="H367" s="87"/>
      <c r="I367" s="87"/>
      <c r="J367" s="87"/>
      <c r="K367" s="129"/>
      <c r="L367" s="243"/>
      <c r="M367" s="244"/>
      <c r="N367" s="245"/>
      <c r="O367" s="120"/>
      <c r="P367" s="121"/>
      <c r="Q367" s="121"/>
      <c r="R367" s="122"/>
    </row>
    <row r="368" spans="1:19" ht="18" customHeight="1" x14ac:dyDescent="0.25">
      <c r="A368" s="46"/>
      <c r="B368" s="296" t="s">
        <v>111</v>
      </c>
      <c r="C368" s="296"/>
      <c r="D368" s="296"/>
      <c r="E368" s="296"/>
      <c r="F368" s="296"/>
      <c r="G368" s="296"/>
      <c r="H368" s="296"/>
      <c r="I368" s="296"/>
      <c r="J368" s="296"/>
      <c r="K368" s="123">
        <f>SUM(K351:K364)</f>
        <v>13</v>
      </c>
      <c r="L368" s="124">
        <f>IF(SUM(K358:K359)=0,"",SUM(K358:K359)/B351)</f>
        <v>5.3571428571428568E-2</v>
      </c>
      <c r="M368" s="124">
        <f>IF(K368=0,"",K368/B351)</f>
        <v>0.11607142857142858</v>
      </c>
      <c r="N368" s="124">
        <f>IF(K359=0,"",M368-L368)</f>
        <v>6.25E-2</v>
      </c>
      <c r="O368" s="1"/>
      <c r="P368" s="2"/>
      <c r="Q368" s="36"/>
      <c r="R368" s="1"/>
    </row>
    <row r="369" spans="1:19" ht="12.75" customHeight="1" x14ac:dyDescent="0.2">
      <c r="L369" s="1"/>
      <c r="M369" s="48"/>
      <c r="N369" s="48"/>
    </row>
    <row r="370" spans="1:19" ht="12.75" customHeight="1" x14ac:dyDescent="0.2">
      <c r="L370" s="1"/>
      <c r="M370" s="48"/>
      <c r="N370" s="48"/>
    </row>
    <row r="371" spans="1:19" ht="26.25" customHeight="1" x14ac:dyDescent="0.4">
      <c r="A371" s="2"/>
      <c r="B371" s="340" t="s">
        <v>101</v>
      </c>
      <c r="C371" s="315"/>
      <c r="D371" s="315"/>
      <c r="E371" s="315"/>
      <c r="F371" s="315"/>
      <c r="G371" s="315"/>
      <c r="H371" s="315"/>
      <c r="I371" s="315"/>
      <c r="J371" s="315"/>
      <c r="K371" s="208" t="s">
        <v>86</v>
      </c>
      <c r="L371" s="1"/>
      <c r="M371" s="1"/>
      <c r="N371" s="2"/>
      <c r="O371" s="1"/>
      <c r="P371" s="2"/>
      <c r="Q371" s="2"/>
      <c r="R371" s="2"/>
    </row>
    <row r="372" spans="1:19" ht="20.25" customHeight="1" x14ac:dyDescent="0.2">
      <c r="A372" s="334" t="s">
        <v>18</v>
      </c>
      <c r="B372" s="318" t="s">
        <v>102</v>
      </c>
      <c r="C372" s="319"/>
      <c r="D372" s="319"/>
      <c r="E372" s="319"/>
      <c r="F372" s="319"/>
      <c r="G372" s="319"/>
      <c r="H372" s="319"/>
      <c r="I372" s="319"/>
      <c r="J372" s="335"/>
      <c r="K372" s="327" t="s">
        <v>19</v>
      </c>
      <c r="L372" s="323" t="s">
        <v>11</v>
      </c>
      <c r="M372" s="323" t="s">
        <v>12</v>
      </c>
      <c r="N372" s="325" t="s">
        <v>13</v>
      </c>
      <c r="O372" s="323" t="s">
        <v>14</v>
      </c>
      <c r="P372" s="324" t="s">
        <v>15</v>
      </c>
      <c r="Q372" s="324" t="s">
        <v>16</v>
      </c>
      <c r="R372" s="323" t="s">
        <v>103</v>
      </c>
    </row>
    <row r="373" spans="1:19" ht="15.75" customHeight="1" x14ac:dyDescent="0.25">
      <c r="A373" s="317"/>
      <c r="B373" s="84" t="s">
        <v>104</v>
      </c>
      <c r="C373" s="84" t="s">
        <v>105</v>
      </c>
      <c r="D373" s="84" t="s">
        <v>106</v>
      </c>
      <c r="E373" s="84" t="s">
        <v>107</v>
      </c>
      <c r="F373" s="84" t="s">
        <v>108</v>
      </c>
      <c r="G373" s="84" t="s">
        <v>109</v>
      </c>
      <c r="H373" s="84" t="s">
        <v>110</v>
      </c>
      <c r="I373" s="84" t="s">
        <v>73</v>
      </c>
      <c r="J373" s="84" t="s">
        <v>74</v>
      </c>
      <c r="K373" s="322"/>
      <c r="L373" s="317"/>
      <c r="M373" s="317"/>
      <c r="N373" s="317"/>
      <c r="O373" s="317"/>
      <c r="P373" s="317"/>
      <c r="Q373" s="317"/>
      <c r="R373" s="317"/>
    </row>
    <row r="374" spans="1:19" ht="15.75" customHeight="1" x14ac:dyDescent="0.25">
      <c r="A374" s="84">
        <v>1301</v>
      </c>
      <c r="B374" s="87">
        <v>83</v>
      </c>
      <c r="C374" s="87"/>
      <c r="D374" s="87"/>
      <c r="E374" s="87"/>
      <c r="F374" s="87"/>
      <c r="G374" s="87"/>
      <c r="H374" s="87"/>
      <c r="I374" s="87"/>
      <c r="J374" s="87"/>
      <c r="K374" s="129"/>
      <c r="L374" s="238"/>
      <c r="M374" s="239"/>
      <c r="N374" s="240"/>
      <c r="O374" s="254"/>
      <c r="P374" s="182">
        <f>B374</f>
        <v>83</v>
      </c>
      <c r="Q374" s="255"/>
      <c r="R374" s="254"/>
    </row>
    <row r="375" spans="1:19" ht="15.75" customHeight="1" x14ac:dyDescent="0.25">
      <c r="A375" s="84">
        <v>1302</v>
      </c>
      <c r="B375" s="87"/>
      <c r="C375" s="87">
        <v>64</v>
      </c>
      <c r="D375" s="87"/>
      <c r="E375" s="87"/>
      <c r="F375" s="87"/>
      <c r="G375" s="87"/>
      <c r="H375" s="87"/>
      <c r="I375" s="87"/>
      <c r="J375" s="87"/>
      <c r="K375" s="129"/>
      <c r="L375" s="241"/>
      <c r="M375" s="101"/>
      <c r="N375" s="242"/>
      <c r="O375" s="96">
        <f>IF(C375=0,"",C375/B374)</f>
        <v>0.77108433734939763</v>
      </c>
      <c r="P375" s="97">
        <v>64</v>
      </c>
      <c r="Q375" s="256">
        <f t="shared" ref="Q375:Q382" si="43">IF(P375=0,"",P375/P374)</f>
        <v>0.77108433734939763</v>
      </c>
      <c r="R375" s="256">
        <f t="shared" ref="R375:R382" si="44">IF(P375=0,"",100%-Q375)</f>
        <v>0.22891566265060237</v>
      </c>
    </row>
    <row r="376" spans="1:19" ht="15.75" customHeight="1" x14ac:dyDescent="0.25">
      <c r="A376" s="84">
        <v>1401</v>
      </c>
      <c r="B376" s="87"/>
      <c r="C376" s="87"/>
      <c r="D376" s="87">
        <v>56</v>
      </c>
      <c r="E376" s="87"/>
      <c r="F376" s="87"/>
      <c r="G376" s="87"/>
      <c r="H376" s="87"/>
      <c r="I376" s="87"/>
      <c r="J376" s="87"/>
      <c r="K376" s="129"/>
      <c r="L376" s="241"/>
      <c r="M376" s="101"/>
      <c r="N376" s="242"/>
      <c r="O376" s="96">
        <f>IF(D376=0,"",D376/C375)</f>
        <v>0.875</v>
      </c>
      <c r="P376" s="97">
        <v>60</v>
      </c>
      <c r="Q376" s="256">
        <f t="shared" si="43"/>
        <v>0.9375</v>
      </c>
      <c r="R376" s="256">
        <f t="shared" si="44"/>
        <v>6.25E-2</v>
      </c>
      <c r="S376" s="14">
        <f>P376/P374</f>
        <v>0.72289156626506024</v>
      </c>
    </row>
    <row r="377" spans="1:19" ht="15.75" customHeight="1" x14ac:dyDescent="0.25">
      <c r="A377" s="84">
        <v>1402</v>
      </c>
      <c r="B377" s="87"/>
      <c r="C377" s="87"/>
      <c r="D377" s="87"/>
      <c r="E377" s="87">
        <v>53</v>
      </c>
      <c r="F377" s="87"/>
      <c r="G377" s="87"/>
      <c r="H377" s="87"/>
      <c r="I377" s="87"/>
      <c r="J377" s="87"/>
      <c r="K377" s="129"/>
      <c r="L377" s="241"/>
      <c r="M377" s="101"/>
      <c r="N377" s="242"/>
      <c r="O377" s="96">
        <f>IF(E377=0,"",E377/D376)</f>
        <v>0.9464285714285714</v>
      </c>
      <c r="P377" s="97">
        <v>56</v>
      </c>
      <c r="Q377" s="256">
        <f t="shared" si="43"/>
        <v>0.93333333333333335</v>
      </c>
      <c r="R377" s="256">
        <f t="shared" si="44"/>
        <v>6.6666666666666652E-2</v>
      </c>
    </row>
    <row r="378" spans="1:19" ht="15.75" customHeight="1" x14ac:dyDescent="0.25">
      <c r="A378" s="84">
        <v>1501</v>
      </c>
      <c r="B378" s="87"/>
      <c r="C378" s="87"/>
      <c r="D378" s="87"/>
      <c r="E378" s="87"/>
      <c r="F378" s="87">
        <v>52</v>
      </c>
      <c r="G378" s="87"/>
      <c r="H378" s="87"/>
      <c r="I378" s="87"/>
      <c r="J378" s="87"/>
      <c r="K378" s="129"/>
      <c r="L378" s="241"/>
      <c r="M378" s="101"/>
      <c r="N378" s="242"/>
      <c r="O378" s="96">
        <f>IF(F378=0,"",F378/E377)</f>
        <v>0.98113207547169812</v>
      </c>
      <c r="P378" s="97">
        <v>55</v>
      </c>
      <c r="Q378" s="256">
        <f t="shared" si="43"/>
        <v>0.9821428571428571</v>
      </c>
      <c r="R378" s="256">
        <f t="shared" si="44"/>
        <v>1.7857142857142905E-2</v>
      </c>
    </row>
    <row r="379" spans="1:19" ht="15.75" customHeight="1" x14ac:dyDescent="0.25">
      <c r="A379" s="84">
        <v>1502</v>
      </c>
      <c r="B379" s="87"/>
      <c r="C379" s="87"/>
      <c r="D379" s="87"/>
      <c r="E379" s="87"/>
      <c r="F379" s="87"/>
      <c r="G379" s="87">
        <v>39</v>
      </c>
      <c r="H379" s="87"/>
      <c r="I379" s="87"/>
      <c r="J379" s="87"/>
      <c r="K379" s="129"/>
      <c r="L379" s="241"/>
      <c r="M379" s="101"/>
      <c r="N379" s="242"/>
      <c r="O379" s="96">
        <f>IF(G379=0,"",G379/F378)</f>
        <v>0.75</v>
      </c>
      <c r="P379" s="97">
        <v>53</v>
      </c>
      <c r="Q379" s="256">
        <f t="shared" si="43"/>
        <v>0.96363636363636362</v>
      </c>
      <c r="R379" s="256">
        <f t="shared" si="44"/>
        <v>3.6363636363636376E-2</v>
      </c>
    </row>
    <row r="380" spans="1:19" ht="15.75" customHeight="1" x14ac:dyDescent="0.25">
      <c r="A380" s="84">
        <v>1601</v>
      </c>
      <c r="B380" s="87"/>
      <c r="C380" s="87"/>
      <c r="D380" s="87"/>
      <c r="E380" s="87"/>
      <c r="F380" s="87"/>
      <c r="G380" s="87"/>
      <c r="H380" s="87">
        <v>37</v>
      </c>
      <c r="I380" s="87"/>
      <c r="J380" s="87"/>
      <c r="K380" s="129"/>
      <c r="L380" s="241"/>
      <c r="M380" s="101"/>
      <c r="N380" s="242"/>
      <c r="O380" s="96">
        <f>IF(H380=0,"",H380/G379)</f>
        <v>0.94871794871794868</v>
      </c>
      <c r="P380" s="97">
        <v>51</v>
      </c>
      <c r="Q380" s="256">
        <f t="shared" si="43"/>
        <v>0.96226415094339623</v>
      </c>
      <c r="R380" s="256">
        <f t="shared" si="44"/>
        <v>3.7735849056603765E-2</v>
      </c>
    </row>
    <row r="381" spans="1:19" ht="15.75" customHeight="1" x14ac:dyDescent="0.25">
      <c r="A381" s="84">
        <v>1602</v>
      </c>
      <c r="B381" s="87"/>
      <c r="C381" s="87"/>
      <c r="D381" s="87"/>
      <c r="E381" s="87"/>
      <c r="F381" s="87"/>
      <c r="G381" s="87"/>
      <c r="H381" s="87"/>
      <c r="I381" s="87">
        <v>36</v>
      </c>
      <c r="J381" s="87"/>
      <c r="K381" s="129"/>
      <c r="L381" s="241"/>
      <c r="M381" s="101"/>
      <c r="N381" s="242"/>
      <c r="O381" s="96">
        <f>IF(I381=0,"",I381/H380)</f>
        <v>0.97297297297297303</v>
      </c>
      <c r="P381" s="97">
        <v>50</v>
      </c>
      <c r="Q381" s="256">
        <f t="shared" si="43"/>
        <v>0.98039215686274506</v>
      </c>
      <c r="R381" s="256">
        <f t="shared" si="44"/>
        <v>1.9607843137254943E-2</v>
      </c>
    </row>
    <row r="382" spans="1:19" ht="15.75" customHeight="1" x14ac:dyDescent="0.25">
      <c r="A382" s="84">
        <v>1701</v>
      </c>
      <c r="B382" s="87"/>
      <c r="C382" s="87"/>
      <c r="D382" s="87"/>
      <c r="E382" s="87"/>
      <c r="F382" s="87"/>
      <c r="G382" s="87"/>
      <c r="H382" s="87"/>
      <c r="I382" s="87"/>
      <c r="J382" s="87">
        <v>35</v>
      </c>
      <c r="K382" s="129">
        <v>33</v>
      </c>
      <c r="L382" s="241"/>
      <c r="M382" s="101"/>
      <c r="N382" s="242"/>
      <c r="O382" s="126">
        <f>IF(J382=0,"",J382/I381)</f>
        <v>0.97222222222222221</v>
      </c>
      <c r="P382" s="97">
        <v>48</v>
      </c>
      <c r="Q382" s="126">
        <f t="shared" si="43"/>
        <v>0.96</v>
      </c>
      <c r="R382" s="126">
        <f t="shared" si="44"/>
        <v>4.0000000000000036E-2</v>
      </c>
    </row>
    <row r="383" spans="1:19" ht="15.75" customHeight="1" x14ac:dyDescent="0.25">
      <c r="A383" s="84">
        <v>1702</v>
      </c>
      <c r="B383" s="87"/>
      <c r="C383" s="87"/>
      <c r="D383" s="87"/>
      <c r="E383" s="87"/>
      <c r="F383" s="87"/>
      <c r="G383" s="87"/>
      <c r="H383" s="87"/>
      <c r="I383" s="87"/>
      <c r="J383" s="87">
        <v>6</v>
      </c>
      <c r="K383" s="129">
        <v>4</v>
      </c>
      <c r="L383" s="241"/>
      <c r="M383" s="101"/>
      <c r="N383" s="232"/>
      <c r="O383" s="175"/>
      <c r="P383" s="97">
        <v>14</v>
      </c>
      <c r="Q383" s="175"/>
      <c r="R383" s="257"/>
    </row>
    <row r="384" spans="1:19" ht="15.75" customHeight="1" x14ac:dyDescent="0.25">
      <c r="A384" s="84">
        <v>1801</v>
      </c>
      <c r="B384" s="87"/>
      <c r="C384" s="87"/>
      <c r="D384" s="87"/>
      <c r="E384" s="87"/>
      <c r="F384" s="87"/>
      <c r="G384" s="87"/>
      <c r="H384" s="87"/>
      <c r="I384" s="87"/>
      <c r="J384" s="87">
        <v>5</v>
      </c>
      <c r="K384" s="129">
        <v>3</v>
      </c>
      <c r="L384" s="241"/>
      <c r="M384" s="101"/>
      <c r="N384" s="232"/>
      <c r="O384" s="205"/>
      <c r="P384" s="106">
        <v>8</v>
      </c>
      <c r="Q384" s="261"/>
      <c r="R384" s="205"/>
    </row>
    <row r="385" spans="1:19" ht="15.75" customHeight="1" x14ac:dyDescent="0.25">
      <c r="A385" s="84">
        <v>1802</v>
      </c>
      <c r="B385" s="87"/>
      <c r="C385" s="87"/>
      <c r="D385" s="87"/>
      <c r="E385" s="87"/>
      <c r="F385" s="87"/>
      <c r="G385" s="87"/>
      <c r="H385" s="87"/>
      <c r="I385" s="87"/>
      <c r="J385" s="87">
        <v>3</v>
      </c>
      <c r="K385" s="129">
        <v>1</v>
      </c>
      <c r="L385" s="241"/>
      <c r="M385" s="101"/>
      <c r="N385" s="232"/>
      <c r="O385" s="205"/>
      <c r="P385" s="106">
        <v>4</v>
      </c>
      <c r="Q385" s="261"/>
      <c r="R385" s="205"/>
    </row>
    <row r="386" spans="1:19" ht="15.75" customHeight="1" x14ac:dyDescent="0.25">
      <c r="A386" s="84">
        <v>1901</v>
      </c>
      <c r="B386" s="87"/>
      <c r="C386" s="87"/>
      <c r="D386" s="87"/>
      <c r="E386" s="87"/>
      <c r="F386" s="87"/>
      <c r="G386" s="87"/>
      <c r="H386" s="87"/>
      <c r="I386" s="87"/>
      <c r="J386" s="87">
        <v>3</v>
      </c>
      <c r="K386" s="129">
        <v>2</v>
      </c>
      <c r="L386" s="241"/>
      <c r="M386" s="101"/>
      <c r="N386" s="232"/>
      <c r="O386" s="205"/>
      <c r="P386" s="106">
        <v>3</v>
      </c>
      <c r="Q386" s="261"/>
      <c r="R386" s="205"/>
    </row>
    <row r="387" spans="1:19" ht="15.75" customHeight="1" x14ac:dyDescent="0.25">
      <c r="A387" s="84">
        <v>1902</v>
      </c>
      <c r="B387" s="87"/>
      <c r="C387" s="87"/>
      <c r="D387" s="87"/>
      <c r="E387" s="87"/>
      <c r="F387" s="87"/>
      <c r="G387" s="87"/>
      <c r="H387" s="87"/>
      <c r="I387" s="87"/>
      <c r="J387" s="87"/>
      <c r="K387" s="129"/>
      <c r="L387" s="241"/>
      <c r="M387" s="101"/>
      <c r="N387" s="232"/>
      <c r="O387" s="290"/>
      <c r="P387" s="291"/>
      <c r="Q387" s="292"/>
      <c r="R387" s="293"/>
    </row>
    <row r="388" spans="1:19" ht="15.75" customHeight="1" x14ac:dyDescent="0.25">
      <c r="A388" s="84">
        <v>2001</v>
      </c>
      <c r="B388" s="87"/>
      <c r="C388" s="87"/>
      <c r="D388" s="87"/>
      <c r="E388" s="87"/>
      <c r="F388" s="87"/>
      <c r="G388" s="87"/>
      <c r="H388" s="87"/>
      <c r="I388" s="87"/>
      <c r="J388" s="87"/>
      <c r="K388" s="129"/>
      <c r="L388" s="241"/>
      <c r="M388" s="101"/>
      <c r="N388" s="232"/>
      <c r="O388" s="111" t="s">
        <v>91</v>
      </c>
      <c r="P388" s="164">
        <v>21</v>
      </c>
      <c r="Q388" s="113">
        <f>IF(SUM(K379:K387)=0,"",SUM(K379:K387))</f>
        <v>43</v>
      </c>
      <c r="R388" s="114" t="s">
        <v>19</v>
      </c>
    </row>
    <row r="389" spans="1:19" ht="15.75" customHeight="1" x14ac:dyDescent="0.25">
      <c r="A389" s="84">
        <v>2002</v>
      </c>
      <c r="B389" s="87"/>
      <c r="C389" s="87"/>
      <c r="D389" s="87"/>
      <c r="E389" s="87"/>
      <c r="F389" s="87"/>
      <c r="G389" s="87"/>
      <c r="H389" s="87"/>
      <c r="I389" s="87"/>
      <c r="J389" s="87"/>
      <c r="K389" s="129"/>
      <c r="L389" s="241"/>
      <c r="M389" s="101"/>
      <c r="N389" s="232"/>
      <c r="O389" s="115" t="s">
        <v>92</v>
      </c>
      <c r="P389" s="165">
        <f>IF(P388/B374=0,"",P388/B374)</f>
        <v>0.25301204819277107</v>
      </c>
      <c r="Q389" s="117">
        <f>IF(P388/Q388=0,"",P388/Q388)</f>
        <v>0.48837209302325579</v>
      </c>
      <c r="R389" s="118" t="s">
        <v>93</v>
      </c>
    </row>
    <row r="390" spans="1:19" ht="15.75" customHeight="1" x14ac:dyDescent="0.25">
      <c r="A390" s="84">
        <v>2101</v>
      </c>
      <c r="B390" s="87"/>
      <c r="C390" s="87"/>
      <c r="D390" s="87"/>
      <c r="E390" s="87"/>
      <c r="F390" s="87"/>
      <c r="G390" s="87"/>
      <c r="H390" s="87"/>
      <c r="I390" s="87"/>
      <c r="J390" s="87"/>
      <c r="K390" s="129"/>
      <c r="L390" s="243"/>
      <c r="M390" s="244"/>
      <c r="N390" s="245"/>
      <c r="O390" s="120"/>
      <c r="P390" s="121"/>
      <c r="Q390" s="121"/>
      <c r="R390" s="122"/>
    </row>
    <row r="391" spans="1:19" ht="18" customHeight="1" x14ac:dyDescent="0.25">
      <c r="A391" s="46"/>
      <c r="B391" s="296" t="s">
        <v>111</v>
      </c>
      <c r="C391" s="296"/>
      <c r="D391" s="296"/>
      <c r="E391" s="296"/>
      <c r="F391" s="296"/>
      <c r="G391" s="296"/>
      <c r="H391" s="296"/>
      <c r="I391" s="296"/>
      <c r="J391" s="296"/>
      <c r="K391" s="123">
        <f>SUM(K374:K387)</f>
        <v>43</v>
      </c>
      <c r="L391" s="124">
        <f>IF(SUM(K379:K382)=0,"",SUM(K379:K382)/B374)</f>
        <v>0.39759036144578314</v>
      </c>
      <c r="M391" s="124">
        <f>IF(K391=0,"",K391/B374)</f>
        <v>0.51807228915662651</v>
      </c>
      <c r="N391" s="124">
        <f>IF(K382=0,"",M391-L391)</f>
        <v>0.12048192771084337</v>
      </c>
      <c r="O391" s="1"/>
      <c r="P391" s="2"/>
      <c r="Q391" s="36"/>
      <c r="R391" s="1"/>
    </row>
    <row r="392" spans="1:19" ht="12.75" customHeight="1" x14ac:dyDescent="0.2"/>
    <row r="393" spans="1:19" ht="12.75" customHeight="1" x14ac:dyDescent="0.2"/>
    <row r="394" spans="1:19" ht="26.25" customHeight="1" x14ac:dyDescent="0.4">
      <c r="A394" s="2"/>
      <c r="B394" s="340" t="s">
        <v>101</v>
      </c>
      <c r="C394" s="315"/>
      <c r="D394" s="315"/>
      <c r="E394" s="315"/>
      <c r="F394" s="315"/>
      <c r="G394" s="315"/>
      <c r="H394" s="315"/>
      <c r="I394" s="315"/>
      <c r="J394" s="315"/>
      <c r="K394" s="208" t="s">
        <v>89</v>
      </c>
      <c r="L394" s="1"/>
      <c r="M394" s="1"/>
      <c r="N394" s="2"/>
      <c r="O394" s="1"/>
      <c r="P394" s="2"/>
      <c r="Q394" s="2"/>
      <c r="R394" s="2"/>
    </row>
    <row r="395" spans="1:19" ht="20.25" customHeight="1" x14ac:dyDescent="0.2">
      <c r="A395" s="334" t="s">
        <v>18</v>
      </c>
      <c r="B395" s="318" t="s">
        <v>102</v>
      </c>
      <c r="C395" s="319"/>
      <c r="D395" s="319"/>
      <c r="E395" s="319"/>
      <c r="F395" s="319"/>
      <c r="G395" s="319"/>
      <c r="H395" s="319"/>
      <c r="I395" s="319"/>
      <c r="J395" s="335"/>
      <c r="K395" s="327" t="s">
        <v>19</v>
      </c>
      <c r="L395" s="323" t="s">
        <v>11</v>
      </c>
      <c r="M395" s="323" t="s">
        <v>12</v>
      </c>
      <c r="N395" s="325" t="s">
        <v>13</v>
      </c>
      <c r="O395" s="323" t="s">
        <v>14</v>
      </c>
      <c r="P395" s="324" t="s">
        <v>15</v>
      </c>
      <c r="Q395" s="324" t="s">
        <v>16</v>
      </c>
      <c r="R395" s="323" t="s">
        <v>103</v>
      </c>
    </row>
    <row r="396" spans="1:19" ht="15.75" customHeight="1" x14ac:dyDescent="0.25">
      <c r="A396" s="317"/>
      <c r="B396" s="84" t="s">
        <v>104</v>
      </c>
      <c r="C396" s="84" t="s">
        <v>105</v>
      </c>
      <c r="D396" s="84" t="s">
        <v>106</v>
      </c>
      <c r="E396" s="84" t="s">
        <v>107</v>
      </c>
      <c r="F396" s="84" t="s">
        <v>108</v>
      </c>
      <c r="G396" s="84" t="s">
        <v>109</v>
      </c>
      <c r="H396" s="84" t="s">
        <v>110</v>
      </c>
      <c r="I396" s="84" t="s">
        <v>73</v>
      </c>
      <c r="J396" s="84" t="s">
        <v>74</v>
      </c>
      <c r="K396" s="322"/>
      <c r="L396" s="317"/>
      <c r="M396" s="317"/>
      <c r="N396" s="317"/>
      <c r="O396" s="317"/>
      <c r="P396" s="317"/>
      <c r="Q396" s="317"/>
      <c r="R396" s="317"/>
    </row>
    <row r="397" spans="1:19" ht="15.75" customHeight="1" x14ac:dyDescent="0.25">
      <c r="A397" s="84" t="s">
        <v>89</v>
      </c>
      <c r="B397" s="87">
        <v>117</v>
      </c>
      <c r="C397" s="87"/>
      <c r="D397" s="87"/>
      <c r="E397" s="87"/>
      <c r="F397" s="87"/>
      <c r="G397" s="87"/>
      <c r="H397" s="87"/>
      <c r="I397" s="87"/>
      <c r="J397" s="87"/>
      <c r="K397" s="129"/>
      <c r="L397" s="238"/>
      <c r="M397" s="239"/>
      <c r="N397" s="240"/>
      <c r="O397" s="254"/>
      <c r="P397" s="182">
        <f>B397</f>
        <v>117</v>
      </c>
      <c r="Q397" s="255"/>
      <c r="R397" s="254"/>
    </row>
    <row r="398" spans="1:19" ht="15.75" customHeight="1" x14ac:dyDescent="0.25">
      <c r="A398" s="84">
        <v>1401</v>
      </c>
      <c r="B398" s="87"/>
      <c r="C398" s="87">
        <v>105</v>
      </c>
      <c r="D398" s="87"/>
      <c r="E398" s="87"/>
      <c r="F398" s="87"/>
      <c r="G398" s="87"/>
      <c r="H398" s="87"/>
      <c r="I398" s="87"/>
      <c r="J398" s="87"/>
      <c r="K398" s="129"/>
      <c r="L398" s="241"/>
      <c r="M398" s="101"/>
      <c r="N398" s="242"/>
      <c r="O398" s="96">
        <f>IF(C398=0,"",C398/B397)</f>
        <v>0.89743589743589747</v>
      </c>
      <c r="P398" s="97">
        <v>105</v>
      </c>
      <c r="Q398" s="256">
        <f t="shared" ref="Q398:Q405" si="45">IF(P398=0,"",P398/P397)</f>
        <v>0.89743589743589747</v>
      </c>
      <c r="R398" s="256">
        <f t="shared" ref="R398:R405" si="46">IF(P398=0,"",100%-Q398)</f>
        <v>0.10256410256410253</v>
      </c>
    </row>
    <row r="399" spans="1:19" ht="15.75" customHeight="1" x14ac:dyDescent="0.25">
      <c r="A399" s="84">
        <v>1402</v>
      </c>
      <c r="B399" s="87"/>
      <c r="C399" s="87"/>
      <c r="D399" s="87">
        <v>98</v>
      </c>
      <c r="E399" s="87"/>
      <c r="F399" s="87"/>
      <c r="G399" s="87"/>
      <c r="H399" s="87"/>
      <c r="I399" s="87"/>
      <c r="J399" s="87"/>
      <c r="K399" s="129"/>
      <c r="L399" s="241"/>
      <c r="M399" s="101"/>
      <c r="N399" s="242"/>
      <c r="O399" s="96">
        <f>IF(D399=0,"",D399/C398)</f>
        <v>0.93333333333333335</v>
      </c>
      <c r="P399" s="97">
        <v>104</v>
      </c>
      <c r="Q399" s="256">
        <f t="shared" si="45"/>
        <v>0.99047619047619051</v>
      </c>
      <c r="R399" s="256">
        <f t="shared" si="46"/>
        <v>9.52380952380949E-3</v>
      </c>
      <c r="S399" s="14">
        <f>P399/P397</f>
        <v>0.88888888888888884</v>
      </c>
    </row>
    <row r="400" spans="1:19" ht="15.75" customHeight="1" x14ac:dyDescent="0.25">
      <c r="A400" s="84">
        <v>1501</v>
      </c>
      <c r="B400" s="87"/>
      <c r="C400" s="87"/>
      <c r="D400" s="87"/>
      <c r="E400" s="87">
        <v>96</v>
      </c>
      <c r="F400" s="87"/>
      <c r="G400" s="87"/>
      <c r="H400" s="87"/>
      <c r="I400" s="87"/>
      <c r="J400" s="87"/>
      <c r="K400" s="129"/>
      <c r="L400" s="241"/>
      <c r="M400" s="101"/>
      <c r="N400" s="242"/>
      <c r="O400" s="96">
        <f>IF(E400=0,"",E400/D399)</f>
        <v>0.97959183673469385</v>
      </c>
      <c r="P400" s="97">
        <v>98</v>
      </c>
      <c r="Q400" s="256">
        <f t="shared" si="45"/>
        <v>0.94230769230769229</v>
      </c>
      <c r="R400" s="256">
        <f t="shared" si="46"/>
        <v>5.7692307692307709E-2</v>
      </c>
    </row>
    <row r="401" spans="1:18" ht="15.75" customHeight="1" x14ac:dyDescent="0.25">
      <c r="A401" s="84">
        <v>1502</v>
      </c>
      <c r="B401" s="87"/>
      <c r="C401" s="87"/>
      <c r="D401" s="87"/>
      <c r="E401" s="87"/>
      <c r="F401" s="87">
        <v>88</v>
      </c>
      <c r="G401" s="87"/>
      <c r="H401" s="87"/>
      <c r="I401" s="87"/>
      <c r="J401" s="87"/>
      <c r="K401" s="129"/>
      <c r="L401" s="241"/>
      <c r="M401" s="101"/>
      <c r="N401" s="242"/>
      <c r="O401" s="96">
        <f>IF(F401=0,"",F401/E400)</f>
        <v>0.91666666666666663</v>
      </c>
      <c r="P401" s="97">
        <v>97</v>
      </c>
      <c r="Q401" s="256">
        <f t="shared" si="45"/>
        <v>0.98979591836734693</v>
      </c>
      <c r="R401" s="256">
        <f t="shared" si="46"/>
        <v>1.0204081632653073E-2</v>
      </c>
    </row>
    <row r="402" spans="1:18" ht="15.75" customHeight="1" x14ac:dyDescent="0.25">
      <c r="A402" s="84">
        <v>1601</v>
      </c>
      <c r="B402" s="87"/>
      <c r="C402" s="87"/>
      <c r="D402" s="87"/>
      <c r="E402" s="87"/>
      <c r="F402" s="87"/>
      <c r="G402" s="87">
        <v>84</v>
      </c>
      <c r="H402" s="87"/>
      <c r="I402" s="87"/>
      <c r="J402" s="87"/>
      <c r="K402" s="129"/>
      <c r="L402" s="241"/>
      <c r="M402" s="101"/>
      <c r="N402" s="242"/>
      <c r="O402" s="96">
        <f>IF(G402=0,"",G402/F401)</f>
        <v>0.95454545454545459</v>
      </c>
      <c r="P402" s="97">
        <v>97</v>
      </c>
      <c r="Q402" s="256">
        <f t="shared" si="45"/>
        <v>1</v>
      </c>
      <c r="R402" s="256">
        <f t="shared" si="46"/>
        <v>0</v>
      </c>
    </row>
    <row r="403" spans="1:18" ht="15.75" customHeight="1" x14ac:dyDescent="0.25">
      <c r="A403" s="84">
        <v>1602</v>
      </c>
      <c r="B403" s="87"/>
      <c r="C403" s="87"/>
      <c r="D403" s="87"/>
      <c r="E403" s="87"/>
      <c r="F403" s="87"/>
      <c r="G403" s="87"/>
      <c r="H403" s="87">
        <v>76</v>
      </c>
      <c r="I403" s="87"/>
      <c r="J403" s="87"/>
      <c r="K403" s="129"/>
      <c r="L403" s="241"/>
      <c r="M403" s="101"/>
      <c r="N403" s="242"/>
      <c r="O403" s="96">
        <f>IF(H403=0,"",H403/G402)</f>
        <v>0.90476190476190477</v>
      </c>
      <c r="P403" s="97">
        <v>91</v>
      </c>
      <c r="Q403" s="256">
        <f t="shared" si="45"/>
        <v>0.93814432989690721</v>
      </c>
      <c r="R403" s="256">
        <f t="shared" si="46"/>
        <v>6.1855670103092786E-2</v>
      </c>
    </row>
    <row r="404" spans="1:18" ht="15.75" customHeight="1" x14ac:dyDescent="0.25">
      <c r="A404" s="84">
        <v>1701</v>
      </c>
      <c r="B404" s="87"/>
      <c r="C404" s="87"/>
      <c r="D404" s="87"/>
      <c r="E404" s="87"/>
      <c r="F404" s="87"/>
      <c r="G404" s="87"/>
      <c r="H404" s="87"/>
      <c r="I404" s="87">
        <v>75</v>
      </c>
      <c r="J404" s="87"/>
      <c r="K404" s="129"/>
      <c r="L404" s="241"/>
      <c r="M404" s="101"/>
      <c r="N404" s="242"/>
      <c r="O404" s="96">
        <f>IF(I404=0,"",I404/H403)</f>
        <v>0.98684210526315785</v>
      </c>
      <c r="P404" s="97">
        <v>87</v>
      </c>
      <c r="Q404" s="256">
        <f t="shared" si="45"/>
        <v>0.95604395604395609</v>
      </c>
      <c r="R404" s="256">
        <f t="shared" si="46"/>
        <v>4.3956043956043911E-2</v>
      </c>
    </row>
    <row r="405" spans="1:18" ht="15.75" customHeight="1" x14ac:dyDescent="0.25">
      <c r="A405" s="84">
        <v>1702</v>
      </c>
      <c r="B405" s="87"/>
      <c r="C405" s="87"/>
      <c r="D405" s="87"/>
      <c r="E405" s="87"/>
      <c r="F405" s="87"/>
      <c r="G405" s="87"/>
      <c r="H405" s="87"/>
      <c r="I405" s="87"/>
      <c r="J405" s="87">
        <v>73</v>
      </c>
      <c r="K405" s="129">
        <v>67</v>
      </c>
      <c r="L405" s="241"/>
      <c r="M405" s="101"/>
      <c r="N405" s="242"/>
      <c r="O405" s="126">
        <f>IF(J405=0,"",J405/I404)</f>
        <v>0.97333333333333338</v>
      </c>
      <c r="P405" s="97">
        <v>85</v>
      </c>
      <c r="Q405" s="126">
        <f t="shared" si="45"/>
        <v>0.97701149425287359</v>
      </c>
      <c r="R405" s="126">
        <f t="shared" si="46"/>
        <v>2.2988505747126409E-2</v>
      </c>
    </row>
    <row r="406" spans="1:18" ht="15.75" customHeight="1" x14ac:dyDescent="0.25">
      <c r="A406" s="84">
        <v>1801</v>
      </c>
      <c r="B406" s="87"/>
      <c r="C406" s="87"/>
      <c r="D406" s="87"/>
      <c r="E406" s="87"/>
      <c r="F406" s="87"/>
      <c r="G406" s="87"/>
      <c r="H406" s="87"/>
      <c r="I406" s="87"/>
      <c r="J406" s="87">
        <v>15</v>
      </c>
      <c r="K406" s="129">
        <v>14</v>
      </c>
      <c r="L406" s="241"/>
      <c r="M406" s="101"/>
      <c r="N406" s="232"/>
      <c r="O406" s="175"/>
      <c r="P406" s="97">
        <v>17</v>
      </c>
      <c r="Q406" s="175"/>
      <c r="R406" s="257"/>
    </row>
    <row r="407" spans="1:18" ht="15.75" customHeight="1" x14ac:dyDescent="0.25">
      <c r="A407" s="84">
        <v>1802</v>
      </c>
      <c r="B407" s="87"/>
      <c r="C407" s="87"/>
      <c r="D407" s="87"/>
      <c r="E407" s="87"/>
      <c r="F407" s="87"/>
      <c r="G407" s="87"/>
      <c r="H407" s="87"/>
      <c r="I407" s="87"/>
      <c r="J407" s="87">
        <v>1</v>
      </c>
      <c r="K407" s="129"/>
      <c r="L407" s="241"/>
      <c r="M407" s="101"/>
      <c r="N407" s="232"/>
      <c r="O407" s="205"/>
      <c r="P407" s="106">
        <v>2</v>
      </c>
      <c r="Q407" s="261"/>
      <c r="R407" s="205"/>
    </row>
    <row r="408" spans="1:18" ht="15.75" customHeight="1" x14ac:dyDescent="0.25">
      <c r="A408" s="84">
        <v>1901</v>
      </c>
      <c r="B408" s="87"/>
      <c r="C408" s="87"/>
      <c r="D408" s="87"/>
      <c r="E408" s="87"/>
      <c r="F408" s="87"/>
      <c r="G408" s="87"/>
      <c r="H408" s="87"/>
      <c r="I408" s="87"/>
      <c r="J408" s="87">
        <v>1</v>
      </c>
      <c r="K408" s="129">
        <v>1</v>
      </c>
      <c r="L408" s="241"/>
      <c r="M408" s="101"/>
      <c r="N408" s="232"/>
      <c r="O408" s="205"/>
      <c r="P408" s="228">
        <v>2</v>
      </c>
      <c r="Q408" s="261"/>
      <c r="R408" s="205"/>
    </row>
    <row r="409" spans="1:18" ht="15.75" customHeight="1" x14ac:dyDescent="0.25">
      <c r="A409" s="84">
        <v>1902</v>
      </c>
      <c r="B409" s="87"/>
      <c r="C409" s="87"/>
      <c r="D409" s="87"/>
      <c r="E409" s="87"/>
      <c r="F409" s="87"/>
      <c r="G409" s="87"/>
      <c r="H409" s="87"/>
      <c r="I409" s="87"/>
      <c r="J409" s="87">
        <v>1</v>
      </c>
      <c r="K409" s="129"/>
      <c r="L409" s="241"/>
      <c r="M409" s="101"/>
      <c r="N409" s="232"/>
      <c r="O409" s="268"/>
      <c r="P409" s="230">
        <v>1</v>
      </c>
      <c r="Q409" s="270"/>
      <c r="R409" s="205"/>
    </row>
    <row r="410" spans="1:18" ht="15.75" customHeight="1" x14ac:dyDescent="0.25">
      <c r="A410" s="84">
        <v>2001</v>
      </c>
      <c r="B410" s="87"/>
      <c r="C410" s="87"/>
      <c r="D410" s="87"/>
      <c r="E410" s="87"/>
      <c r="F410" s="87"/>
      <c r="G410" s="87"/>
      <c r="H410" s="87"/>
      <c r="I410" s="87"/>
      <c r="J410" s="87">
        <v>1</v>
      </c>
      <c r="K410" s="129"/>
      <c r="L410" s="241"/>
      <c r="M410" s="101"/>
      <c r="N410" s="232"/>
      <c r="O410" s="290"/>
      <c r="P410" s="230">
        <v>1</v>
      </c>
      <c r="Q410" s="292"/>
      <c r="R410" s="293"/>
    </row>
    <row r="411" spans="1:18" ht="15.75" customHeight="1" x14ac:dyDescent="0.25">
      <c r="A411" s="84">
        <v>2002</v>
      </c>
      <c r="B411" s="87"/>
      <c r="C411" s="87"/>
      <c r="D411" s="87"/>
      <c r="E411" s="87"/>
      <c r="F411" s="87"/>
      <c r="G411" s="87"/>
      <c r="H411" s="87"/>
      <c r="I411" s="87"/>
      <c r="J411" s="87">
        <v>1</v>
      </c>
      <c r="K411" s="129"/>
      <c r="L411" s="241"/>
      <c r="M411" s="101"/>
      <c r="N411" s="232"/>
      <c r="O411" s="111" t="s">
        <v>91</v>
      </c>
      <c r="P411" s="278">
        <v>66</v>
      </c>
      <c r="Q411" s="113">
        <f>IF(SUM(K402:K410)=0,"",SUM(K402:K410))</f>
        <v>82</v>
      </c>
      <c r="R411" s="114" t="s">
        <v>19</v>
      </c>
    </row>
    <row r="412" spans="1:18" ht="15.75" customHeight="1" x14ac:dyDescent="0.25">
      <c r="A412" s="84">
        <v>2101</v>
      </c>
      <c r="B412" s="87"/>
      <c r="C412" s="87"/>
      <c r="D412" s="87"/>
      <c r="E412" s="87"/>
      <c r="F412" s="87"/>
      <c r="G412" s="87"/>
      <c r="H412" s="87"/>
      <c r="I412" s="87"/>
      <c r="J412" s="87"/>
      <c r="K412" s="129"/>
      <c r="L412" s="241"/>
      <c r="M412" s="101"/>
      <c r="N412" s="232"/>
      <c r="O412" s="115" t="s">
        <v>92</v>
      </c>
      <c r="P412" s="165">
        <f>IF(P411/B397=0,"",P411/B397)</f>
        <v>0.5641025641025641</v>
      </c>
      <c r="Q412" s="117">
        <f>IF(P411/Q411=0,"",P411/Q411)</f>
        <v>0.80487804878048785</v>
      </c>
      <c r="R412" s="118" t="s">
        <v>93</v>
      </c>
    </row>
    <row r="413" spans="1:18" ht="15.75" customHeight="1" x14ac:dyDescent="0.25">
      <c r="A413" s="84">
        <v>2102</v>
      </c>
      <c r="B413" s="87"/>
      <c r="C413" s="87"/>
      <c r="D413" s="87"/>
      <c r="E413" s="87"/>
      <c r="F413" s="87"/>
      <c r="G413" s="87"/>
      <c r="H413" s="87"/>
      <c r="I413" s="87"/>
      <c r="J413" s="87"/>
      <c r="K413" s="129"/>
      <c r="L413" s="243"/>
      <c r="M413" s="244"/>
      <c r="N413" s="245"/>
      <c r="O413" s="120"/>
      <c r="P413" s="121"/>
      <c r="Q413" s="121"/>
      <c r="R413" s="122"/>
    </row>
    <row r="414" spans="1:18" ht="18" customHeight="1" x14ac:dyDescent="0.25">
      <c r="A414" s="46"/>
      <c r="B414" s="296" t="s">
        <v>111</v>
      </c>
      <c r="C414" s="296"/>
      <c r="D414" s="296"/>
      <c r="E414" s="296"/>
      <c r="F414" s="296"/>
      <c r="G414" s="296"/>
      <c r="H414" s="296"/>
      <c r="I414" s="296"/>
      <c r="J414" s="296"/>
      <c r="K414" s="123">
        <f>SUM(K397:K410)</f>
        <v>82</v>
      </c>
      <c r="L414" s="124">
        <f>IF(SUM(K402:K405)=0,"",SUM(K402:K405)/B397)</f>
        <v>0.57264957264957261</v>
      </c>
      <c r="M414" s="124">
        <f>IF(K414=0,"",K414/B397)</f>
        <v>0.70085470085470081</v>
      </c>
      <c r="N414" s="124">
        <f>IF(K405=0,"",M414-L414)</f>
        <v>0.12820512820512819</v>
      </c>
      <c r="O414" s="1"/>
      <c r="P414" s="2"/>
      <c r="Q414" s="36"/>
      <c r="R414" s="1"/>
    </row>
    <row r="415" spans="1:18" ht="12.75" customHeight="1" x14ac:dyDescent="0.2"/>
    <row r="416" spans="1:18" ht="12.75" customHeight="1" x14ac:dyDescent="0.2"/>
    <row r="417" spans="1:19" ht="26.25" customHeight="1" x14ac:dyDescent="0.4">
      <c r="A417" s="2"/>
      <c r="B417" s="340" t="s">
        <v>101</v>
      </c>
      <c r="C417" s="315"/>
      <c r="D417" s="315"/>
      <c r="E417" s="315"/>
      <c r="F417" s="315"/>
      <c r="G417" s="315"/>
      <c r="H417" s="315"/>
      <c r="I417" s="315"/>
      <c r="J417" s="315"/>
      <c r="K417" s="208" t="s">
        <v>95</v>
      </c>
      <c r="L417" s="1"/>
      <c r="M417" s="1"/>
      <c r="N417" s="2"/>
      <c r="O417" s="1"/>
      <c r="P417" s="2"/>
      <c r="Q417" s="2"/>
      <c r="R417" s="2"/>
    </row>
    <row r="418" spans="1:19" ht="20.25" customHeight="1" x14ac:dyDescent="0.2">
      <c r="A418" s="334" t="s">
        <v>18</v>
      </c>
      <c r="B418" s="318" t="s">
        <v>102</v>
      </c>
      <c r="C418" s="319"/>
      <c r="D418" s="319"/>
      <c r="E418" s="319"/>
      <c r="F418" s="319"/>
      <c r="G418" s="319"/>
      <c r="H418" s="319"/>
      <c r="I418" s="319"/>
      <c r="J418" s="335"/>
      <c r="K418" s="327" t="s">
        <v>19</v>
      </c>
      <c r="L418" s="323" t="s">
        <v>11</v>
      </c>
      <c r="M418" s="323" t="s">
        <v>12</v>
      </c>
      <c r="N418" s="325" t="s">
        <v>13</v>
      </c>
      <c r="O418" s="323" t="s">
        <v>14</v>
      </c>
      <c r="P418" s="324" t="s">
        <v>15</v>
      </c>
      <c r="Q418" s="324" t="s">
        <v>16</v>
      </c>
      <c r="R418" s="323" t="s">
        <v>103</v>
      </c>
    </row>
    <row r="419" spans="1:19" ht="15.75" customHeight="1" x14ac:dyDescent="0.25">
      <c r="A419" s="317"/>
      <c r="B419" s="84" t="s">
        <v>104</v>
      </c>
      <c r="C419" s="84" t="s">
        <v>105</v>
      </c>
      <c r="D419" s="84" t="s">
        <v>106</v>
      </c>
      <c r="E419" s="84" t="s">
        <v>107</v>
      </c>
      <c r="F419" s="84" t="s">
        <v>108</v>
      </c>
      <c r="G419" s="84" t="s">
        <v>109</v>
      </c>
      <c r="H419" s="84" t="s">
        <v>110</v>
      </c>
      <c r="I419" s="84" t="s">
        <v>73</v>
      </c>
      <c r="J419" s="84" t="s">
        <v>74</v>
      </c>
      <c r="K419" s="322"/>
      <c r="L419" s="317"/>
      <c r="M419" s="317"/>
      <c r="N419" s="317"/>
      <c r="O419" s="317"/>
      <c r="P419" s="317"/>
      <c r="Q419" s="317"/>
      <c r="R419" s="317"/>
    </row>
    <row r="420" spans="1:19" ht="15.75" customHeight="1" x14ac:dyDescent="0.25">
      <c r="A420" s="84">
        <v>1401</v>
      </c>
      <c r="B420" s="87">
        <v>89</v>
      </c>
      <c r="C420" s="87"/>
      <c r="D420" s="87"/>
      <c r="E420" s="87"/>
      <c r="F420" s="87"/>
      <c r="G420" s="87"/>
      <c r="H420" s="87"/>
      <c r="I420" s="87"/>
      <c r="J420" s="87"/>
      <c r="K420" s="129"/>
      <c r="L420" s="238"/>
      <c r="M420" s="239"/>
      <c r="N420" s="240"/>
      <c r="O420" s="254"/>
      <c r="P420" s="182">
        <f>B420</f>
        <v>89</v>
      </c>
      <c r="Q420" s="255"/>
      <c r="R420" s="254"/>
    </row>
    <row r="421" spans="1:19" ht="15.75" customHeight="1" x14ac:dyDescent="0.25">
      <c r="A421" s="84">
        <v>1402</v>
      </c>
      <c r="B421" s="87"/>
      <c r="C421" s="87">
        <v>78</v>
      </c>
      <c r="D421" s="87"/>
      <c r="E421" s="87"/>
      <c r="F421" s="87"/>
      <c r="G421" s="87"/>
      <c r="H421" s="87"/>
      <c r="I421" s="87"/>
      <c r="J421" s="87"/>
      <c r="K421" s="129"/>
      <c r="L421" s="241"/>
      <c r="M421" s="101"/>
      <c r="N421" s="242"/>
      <c r="O421" s="96">
        <f>IF(C421=0,"",C421/B420)</f>
        <v>0.8764044943820225</v>
      </c>
      <c r="P421" s="97">
        <v>78</v>
      </c>
      <c r="Q421" s="256">
        <f t="shared" ref="Q421:Q428" si="47">IF(P421=0,"",P421/P420)</f>
        <v>0.8764044943820225</v>
      </c>
      <c r="R421" s="256">
        <f t="shared" ref="R421:R428" si="48">IF(P421=0,"",100%-Q421)</f>
        <v>0.1235955056179775</v>
      </c>
    </row>
    <row r="422" spans="1:19" ht="15.75" customHeight="1" x14ac:dyDescent="0.25">
      <c r="A422" s="84">
        <v>1501</v>
      </c>
      <c r="B422" s="87"/>
      <c r="C422" s="87"/>
      <c r="D422" s="87">
        <v>75</v>
      </c>
      <c r="E422" s="87"/>
      <c r="F422" s="87"/>
      <c r="G422" s="87"/>
      <c r="H422" s="87"/>
      <c r="I422" s="87"/>
      <c r="J422" s="87"/>
      <c r="K422" s="129"/>
      <c r="L422" s="241"/>
      <c r="M422" s="101"/>
      <c r="N422" s="242"/>
      <c r="O422" s="96">
        <f>IF(D422=0,"",D422/C421)</f>
        <v>0.96153846153846156</v>
      </c>
      <c r="P422" s="97">
        <v>77</v>
      </c>
      <c r="Q422" s="256">
        <f t="shared" si="47"/>
        <v>0.98717948717948723</v>
      </c>
      <c r="R422" s="256">
        <f t="shared" si="48"/>
        <v>1.2820512820512775E-2</v>
      </c>
      <c r="S422" s="14">
        <f>P422/P420</f>
        <v>0.8651685393258427</v>
      </c>
    </row>
    <row r="423" spans="1:19" ht="15.75" customHeight="1" x14ac:dyDescent="0.25">
      <c r="A423" s="84">
        <v>1502</v>
      </c>
      <c r="B423" s="87"/>
      <c r="C423" s="87"/>
      <c r="D423" s="87"/>
      <c r="E423" s="87">
        <v>59</v>
      </c>
      <c r="F423" s="87"/>
      <c r="G423" s="87"/>
      <c r="H423" s="87"/>
      <c r="I423" s="87"/>
      <c r="J423" s="87"/>
      <c r="K423" s="129"/>
      <c r="L423" s="241"/>
      <c r="M423" s="101"/>
      <c r="N423" s="242"/>
      <c r="O423" s="96">
        <f>IF(E423=0,"",E423/D422)</f>
        <v>0.78666666666666663</v>
      </c>
      <c r="P423" s="97">
        <v>72</v>
      </c>
      <c r="Q423" s="256">
        <f t="shared" si="47"/>
        <v>0.93506493506493504</v>
      </c>
      <c r="R423" s="256">
        <f t="shared" si="48"/>
        <v>6.4935064935064957E-2</v>
      </c>
    </row>
    <row r="424" spans="1:19" ht="15.75" customHeight="1" x14ac:dyDescent="0.25">
      <c r="A424" s="84">
        <v>1601</v>
      </c>
      <c r="B424" s="87"/>
      <c r="C424" s="87"/>
      <c r="D424" s="87"/>
      <c r="E424" s="87"/>
      <c r="F424" s="87">
        <v>57</v>
      </c>
      <c r="G424" s="87"/>
      <c r="H424" s="87"/>
      <c r="I424" s="87"/>
      <c r="J424" s="87"/>
      <c r="K424" s="129"/>
      <c r="L424" s="241"/>
      <c r="M424" s="101"/>
      <c r="N424" s="242"/>
      <c r="O424" s="96">
        <f>IF(F424=0,"",F424/E423)</f>
        <v>0.96610169491525422</v>
      </c>
      <c r="P424" s="97">
        <v>68</v>
      </c>
      <c r="Q424" s="256">
        <f t="shared" si="47"/>
        <v>0.94444444444444442</v>
      </c>
      <c r="R424" s="256">
        <f t="shared" si="48"/>
        <v>5.555555555555558E-2</v>
      </c>
    </row>
    <row r="425" spans="1:19" ht="15.75" customHeight="1" x14ac:dyDescent="0.25">
      <c r="A425" s="84">
        <v>1602</v>
      </c>
      <c r="B425" s="87"/>
      <c r="C425" s="87"/>
      <c r="D425" s="87"/>
      <c r="E425" s="87"/>
      <c r="F425" s="87"/>
      <c r="G425" s="87">
        <v>48</v>
      </c>
      <c r="H425" s="87"/>
      <c r="I425" s="87"/>
      <c r="J425" s="87"/>
      <c r="K425" s="129"/>
      <c r="L425" s="241"/>
      <c r="M425" s="101"/>
      <c r="N425" s="242"/>
      <c r="O425" s="96">
        <f>IF(G425=0,"",G425/F424)</f>
        <v>0.84210526315789469</v>
      </c>
      <c r="P425" s="97">
        <v>67</v>
      </c>
      <c r="Q425" s="256">
        <f t="shared" si="47"/>
        <v>0.98529411764705888</v>
      </c>
      <c r="R425" s="256">
        <f t="shared" si="48"/>
        <v>1.4705882352941124E-2</v>
      </c>
    </row>
    <row r="426" spans="1:19" ht="15.75" customHeight="1" x14ac:dyDescent="0.25">
      <c r="A426" s="84">
        <v>1701</v>
      </c>
      <c r="B426" s="87"/>
      <c r="C426" s="87"/>
      <c r="D426" s="87"/>
      <c r="E426" s="87"/>
      <c r="F426" s="87"/>
      <c r="G426" s="87"/>
      <c r="H426" s="87">
        <v>45</v>
      </c>
      <c r="I426" s="87"/>
      <c r="J426" s="87"/>
      <c r="K426" s="129"/>
      <c r="L426" s="241"/>
      <c r="M426" s="101"/>
      <c r="N426" s="242"/>
      <c r="O426" s="96">
        <f>IF(H426=0,"",H426/G425)</f>
        <v>0.9375</v>
      </c>
      <c r="P426" s="97">
        <v>65</v>
      </c>
      <c r="Q426" s="256">
        <f t="shared" si="47"/>
        <v>0.97014925373134331</v>
      </c>
      <c r="R426" s="256">
        <f t="shared" si="48"/>
        <v>2.9850746268656692E-2</v>
      </c>
    </row>
    <row r="427" spans="1:19" ht="15.75" customHeight="1" x14ac:dyDescent="0.25">
      <c r="A427" s="84">
        <v>1702</v>
      </c>
      <c r="B427" s="87"/>
      <c r="C427" s="87"/>
      <c r="D427" s="87"/>
      <c r="E427" s="87"/>
      <c r="F427" s="87"/>
      <c r="G427" s="87"/>
      <c r="H427" s="87"/>
      <c r="I427" s="87">
        <v>44</v>
      </c>
      <c r="J427" s="87"/>
      <c r="K427" s="129"/>
      <c r="L427" s="241"/>
      <c r="M427" s="101"/>
      <c r="N427" s="242"/>
      <c r="O427" s="96">
        <f>IF(I427=0,"",I427/H426)</f>
        <v>0.97777777777777775</v>
      </c>
      <c r="P427" s="97">
        <v>62</v>
      </c>
      <c r="Q427" s="256">
        <f t="shared" si="47"/>
        <v>0.9538461538461539</v>
      </c>
      <c r="R427" s="256">
        <f t="shared" si="48"/>
        <v>4.6153846153846101E-2</v>
      </c>
    </row>
    <row r="428" spans="1:19" ht="15.75" customHeight="1" x14ac:dyDescent="0.25">
      <c r="A428" s="84">
        <v>1801</v>
      </c>
      <c r="B428" s="87"/>
      <c r="C428" s="87"/>
      <c r="D428" s="87"/>
      <c r="E428" s="87"/>
      <c r="F428" s="87"/>
      <c r="G428" s="87"/>
      <c r="H428" s="87"/>
      <c r="I428" s="87"/>
      <c r="J428" s="87">
        <v>42</v>
      </c>
      <c r="K428" s="129">
        <v>39</v>
      </c>
      <c r="L428" s="241"/>
      <c r="M428" s="101"/>
      <c r="N428" s="242"/>
      <c r="O428" s="126">
        <f>IF(J428=0,"",J428/I427)</f>
        <v>0.95454545454545459</v>
      </c>
      <c r="P428" s="97">
        <v>61</v>
      </c>
      <c r="Q428" s="126">
        <f t="shared" si="47"/>
        <v>0.9838709677419355</v>
      </c>
      <c r="R428" s="126">
        <f t="shared" si="48"/>
        <v>1.6129032258064502E-2</v>
      </c>
    </row>
    <row r="429" spans="1:19" ht="15.75" customHeight="1" x14ac:dyDescent="0.25">
      <c r="A429" s="84">
        <v>1802</v>
      </c>
      <c r="B429" s="87"/>
      <c r="C429" s="87"/>
      <c r="D429" s="87"/>
      <c r="E429" s="87"/>
      <c r="F429" s="87"/>
      <c r="G429" s="87"/>
      <c r="H429" s="87"/>
      <c r="I429" s="87"/>
      <c r="J429" s="87">
        <v>8</v>
      </c>
      <c r="K429" s="129">
        <v>6</v>
      </c>
      <c r="L429" s="241"/>
      <c r="M429" s="101"/>
      <c r="N429" s="232"/>
      <c r="O429" s="175"/>
      <c r="P429" s="97">
        <v>16</v>
      </c>
      <c r="Q429" s="175"/>
      <c r="R429" s="257"/>
    </row>
    <row r="430" spans="1:19" ht="15.75" customHeight="1" x14ac:dyDescent="0.25">
      <c r="A430" s="84">
        <v>1901</v>
      </c>
      <c r="B430" s="87"/>
      <c r="C430" s="87"/>
      <c r="D430" s="87"/>
      <c r="E430" s="87"/>
      <c r="F430" s="87"/>
      <c r="G430" s="87"/>
      <c r="H430" s="87"/>
      <c r="I430" s="87"/>
      <c r="J430" s="87">
        <v>7</v>
      </c>
      <c r="K430" s="129">
        <v>6</v>
      </c>
      <c r="L430" s="241"/>
      <c r="M430" s="101"/>
      <c r="N430" s="232"/>
      <c r="O430" s="205"/>
      <c r="P430" s="106">
        <v>10</v>
      </c>
      <c r="Q430" s="261"/>
      <c r="R430" s="205"/>
    </row>
    <row r="431" spans="1:19" ht="15.75" customHeight="1" x14ac:dyDescent="0.25">
      <c r="A431" s="84">
        <v>1902</v>
      </c>
      <c r="B431" s="87"/>
      <c r="C431" s="87"/>
      <c r="D431" s="87"/>
      <c r="E431" s="87"/>
      <c r="F431" s="87"/>
      <c r="G431" s="87"/>
      <c r="H431" s="87"/>
      <c r="I431" s="87"/>
      <c r="J431" s="87">
        <v>4</v>
      </c>
      <c r="K431" s="129">
        <v>3</v>
      </c>
      <c r="L431" s="241"/>
      <c r="M431" s="101"/>
      <c r="N431" s="232"/>
      <c r="O431" s="205"/>
      <c r="P431" s="106">
        <v>4</v>
      </c>
      <c r="Q431" s="261"/>
      <c r="R431" s="205"/>
    </row>
    <row r="432" spans="1:19" ht="15.75" customHeight="1" x14ac:dyDescent="0.25">
      <c r="A432" s="84">
        <v>2001</v>
      </c>
      <c r="B432" s="87"/>
      <c r="C432" s="87"/>
      <c r="D432" s="87"/>
      <c r="E432" s="87"/>
      <c r="F432" s="87"/>
      <c r="G432" s="87"/>
      <c r="H432" s="87"/>
      <c r="I432" s="87"/>
      <c r="J432" s="87">
        <v>1</v>
      </c>
      <c r="K432" s="129">
        <v>1</v>
      </c>
      <c r="L432" s="241"/>
      <c r="M432" s="101"/>
      <c r="N432" s="232"/>
      <c r="O432" s="205"/>
      <c r="P432" s="106">
        <v>1</v>
      </c>
      <c r="Q432" s="261"/>
      <c r="R432" s="205"/>
    </row>
    <row r="433" spans="1:20" ht="15.75" customHeight="1" x14ac:dyDescent="0.25">
      <c r="A433" s="84">
        <v>2002</v>
      </c>
      <c r="B433" s="87"/>
      <c r="C433" s="87"/>
      <c r="D433" s="87"/>
      <c r="E433" s="87"/>
      <c r="F433" s="87"/>
      <c r="G433" s="87"/>
      <c r="H433" s="87"/>
      <c r="I433" s="87"/>
      <c r="J433" s="87"/>
      <c r="K433" s="129"/>
      <c r="L433" s="241"/>
      <c r="M433" s="101"/>
      <c r="N433" s="232"/>
      <c r="O433" s="290"/>
      <c r="P433" s="291"/>
      <c r="Q433" s="292"/>
      <c r="R433" s="293"/>
    </row>
    <row r="434" spans="1:20" ht="15.75" customHeight="1" x14ac:dyDescent="0.25">
      <c r="A434" s="84">
        <v>2101</v>
      </c>
      <c r="B434" s="87"/>
      <c r="C434" s="87"/>
      <c r="D434" s="87"/>
      <c r="E434" s="87"/>
      <c r="F434" s="87"/>
      <c r="G434" s="87"/>
      <c r="H434" s="87"/>
      <c r="I434" s="87"/>
      <c r="J434" s="87"/>
      <c r="K434" s="129"/>
      <c r="L434" s="241"/>
      <c r="M434" s="101"/>
      <c r="N434" s="232"/>
      <c r="O434" s="111" t="s">
        <v>91</v>
      </c>
      <c r="P434" s="164">
        <v>32</v>
      </c>
      <c r="Q434" s="113">
        <f>IF(SUM(K425:K433)=0,"",SUM(K425:K433))</f>
        <v>55</v>
      </c>
      <c r="R434" s="114" t="s">
        <v>19</v>
      </c>
    </row>
    <row r="435" spans="1:20" ht="15.75" customHeight="1" x14ac:dyDescent="0.25">
      <c r="A435" s="84">
        <v>2102</v>
      </c>
      <c r="B435" s="87"/>
      <c r="C435" s="87"/>
      <c r="D435" s="87"/>
      <c r="E435" s="87"/>
      <c r="F435" s="87"/>
      <c r="G435" s="87"/>
      <c r="H435" s="87"/>
      <c r="I435" s="87"/>
      <c r="J435" s="87"/>
      <c r="K435" s="129"/>
      <c r="L435" s="241"/>
      <c r="M435" s="101"/>
      <c r="N435" s="232"/>
      <c r="O435" s="115" t="s">
        <v>92</v>
      </c>
      <c r="P435" s="165">
        <f>IF(P434/B420=0,"",P434/B420)</f>
        <v>0.3595505617977528</v>
      </c>
      <c r="Q435" s="117">
        <f>IF(P434/Q434=0,"",P434/Q434)</f>
        <v>0.58181818181818179</v>
      </c>
      <c r="R435" s="118" t="s">
        <v>93</v>
      </c>
    </row>
    <row r="436" spans="1:20" ht="15.75" customHeight="1" x14ac:dyDescent="0.25">
      <c r="A436" s="84">
        <v>2201</v>
      </c>
      <c r="B436" s="87"/>
      <c r="C436" s="87"/>
      <c r="D436" s="87"/>
      <c r="E436" s="87"/>
      <c r="F436" s="87"/>
      <c r="G436" s="87"/>
      <c r="H436" s="87"/>
      <c r="I436" s="87"/>
      <c r="J436" s="87"/>
      <c r="K436" s="129"/>
      <c r="L436" s="243"/>
      <c r="M436" s="244"/>
      <c r="N436" s="245"/>
      <c r="O436" s="120"/>
      <c r="P436" s="121"/>
      <c r="Q436" s="121"/>
      <c r="R436" s="122"/>
    </row>
    <row r="437" spans="1:20" ht="18" customHeight="1" x14ac:dyDescent="0.25">
      <c r="A437" s="46"/>
      <c r="B437" s="296" t="s">
        <v>111</v>
      </c>
      <c r="C437" s="296"/>
      <c r="D437" s="296"/>
      <c r="E437" s="296"/>
      <c r="F437" s="296"/>
      <c r="G437" s="296"/>
      <c r="H437" s="296"/>
      <c r="I437" s="296"/>
      <c r="J437" s="296"/>
      <c r="K437" s="123">
        <f>SUM(K420:K433)</f>
        <v>55</v>
      </c>
      <c r="L437" s="124">
        <f>IF(SUM(K425:K428)=0,"",SUM(K425:K428)/B420)</f>
        <v>0.43820224719101125</v>
      </c>
      <c r="M437" s="124">
        <f>IF(K437=0,"",K437/B420)</f>
        <v>0.6179775280898876</v>
      </c>
      <c r="N437" s="124">
        <f>IF(K428=0,"",M437-L437)</f>
        <v>0.17977528089887634</v>
      </c>
      <c r="O437" s="1"/>
      <c r="P437" s="2"/>
      <c r="Q437" s="36"/>
      <c r="R437" s="1"/>
    </row>
    <row r="438" spans="1:20" ht="12.75" customHeight="1" x14ac:dyDescent="0.2"/>
    <row r="439" spans="1:20" ht="12.75" customHeight="1" x14ac:dyDescent="0.2">
      <c r="O439" s="1"/>
      <c r="P439" s="1"/>
      <c r="Q439" s="1"/>
      <c r="R439" s="1"/>
      <c r="T439" s="48"/>
    </row>
    <row r="440" spans="1:20" ht="26.25" customHeight="1" x14ac:dyDescent="0.4">
      <c r="A440" s="2"/>
      <c r="B440" s="340" t="s">
        <v>101</v>
      </c>
      <c r="C440" s="315"/>
      <c r="D440" s="315"/>
      <c r="E440" s="315"/>
      <c r="F440" s="315"/>
      <c r="G440" s="315"/>
      <c r="H440" s="315"/>
      <c r="I440" s="315"/>
      <c r="J440" s="315"/>
      <c r="K440" s="208" t="s">
        <v>97</v>
      </c>
      <c r="L440" s="1"/>
      <c r="M440" s="1"/>
      <c r="N440" s="2"/>
      <c r="O440" s="1"/>
      <c r="P440" s="2"/>
      <c r="Q440" s="2"/>
      <c r="R440" s="2"/>
    </row>
    <row r="441" spans="1:20" ht="20.25" customHeight="1" x14ac:dyDescent="0.2">
      <c r="A441" s="334" t="s">
        <v>18</v>
      </c>
      <c r="B441" s="318" t="s">
        <v>102</v>
      </c>
      <c r="C441" s="319"/>
      <c r="D441" s="319"/>
      <c r="E441" s="319"/>
      <c r="F441" s="319"/>
      <c r="G441" s="319"/>
      <c r="H441" s="319"/>
      <c r="I441" s="319"/>
      <c r="J441" s="335"/>
      <c r="K441" s="327" t="s">
        <v>19</v>
      </c>
      <c r="L441" s="323" t="s">
        <v>11</v>
      </c>
      <c r="M441" s="323" t="s">
        <v>12</v>
      </c>
      <c r="N441" s="325" t="s">
        <v>13</v>
      </c>
      <c r="O441" s="323" t="s">
        <v>14</v>
      </c>
      <c r="P441" s="324" t="s">
        <v>15</v>
      </c>
      <c r="Q441" s="324" t="s">
        <v>16</v>
      </c>
      <c r="R441" s="323" t="s">
        <v>103</v>
      </c>
    </row>
    <row r="442" spans="1:20" ht="15.75" customHeight="1" x14ac:dyDescent="0.25">
      <c r="A442" s="317"/>
      <c r="B442" s="84" t="s">
        <v>104</v>
      </c>
      <c r="C442" s="84" t="s">
        <v>105</v>
      </c>
      <c r="D442" s="84" t="s">
        <v>106</v>
      </c>
      <c r="E442" s="84" t="s">
        <v>107</v>
      </c>
      <c r="F442" s="84" t="s">
        <v>108</v>
      </c>
      <c r="G442" s="84" t="s">
        <v>109</v>
      </c>
      <c r="H442" s="84" t="s">
        <v>110</v>
      </c>
      <c r="I442" s="84" t="s">
        <v>73</v>
      </c>
      <c r="J442" s="84" t="s">
        <v>74</v>
      </c>
      <c r="K442" s="322"/>
      <c r="L442" s="317"/>
      <c r="M442" s="317"/>
      <c r="N442" s="317"/>
      <c r="O442" s="317"/>
      <c r="P442" s="317"/>
      <c r="Q442" s="317"/>
      <c r="R442" s="317"/>
    </row>
    <row r="443" spans="1:20" ht="15.75" customHeight="1" x14ac:dyDescent="0.25">
      <c r="A443" s="84">
        <v>1402</v>
      </c>
      <c r="B443" s="87">
        <v>108</v>
      </c>
      <c r="C443" s="87"/>
      <c r="D443" s="87"/>
      <c r="E443" s="87"/>
      <c r="F443" s="87"/>
      <c r="G443" s="87"/>
      <c r="H443" s="87"/>
      <c r="I443" s="87"/>
      <c r="J443" s="87"/>
      <c r="K443" s="129"/>
      <c r="L443" s="238"/>
      <c r="M443" s="239"/>
      <c r="N443" s="240"/>
      <c r="O443" s="254"/>
      <c r="P443" s="182">
        <f>B443</f>
        <v>108</v>
      </c>
      <c r="Q443" s="255"/>
      <c r="R443" s="254"/>
    </row>
    <row r="444" spans="1:20" ht="15.75" customHeight="1" x14ac:dyDescent="0.25">
      <c r="A444" s="84">
        <v>1501</v>
      </c>
      <c r="B444" s="87"/>
      <c r="C444" s="87">
        <v>100</v>
      </c>
      <c r="D444" s="87"/>
      <c r="E444" s="87"/>
      <c r="F444" s="87"/>
      <c r="G444" s="87"/>
      <c r="H444" s="87"/>
      <c r="I444" s="87"/>
      <c r="J444" s="87"/>
      <c r="K444" s="129"/>
      <c r="L444" s="241"/>
      <c r="M444" s="101"/>
      <c r="N444" s="242"/>
      <c r="O444" s="96">
        <f>IF(C444=0,"",C444/B443)</f>
        <v>0.92592592592592593</v>
      </c>
      <c r="P444" s="97">
        <v>100</v>
      </c>
      <c r="Q444" s="256">
        <f t="shared" ref="Q444:Q451" si="49">IF(P444=0,"",P444/P443)</f>
        <v>0.92592592592592593</v>
      </c>
      <c r="R444" s="256">
        <f t="shared" ref="R444:R451" si="50">IF(P444=0,"",100%-Q444)</f>
        <v>7.407407407407407E-2</v>
      </c>
    </row>
    <row r="445" spans="1:20" ht="15.75" customHeight="1" x14ac:dyDescent="0.25">
      <c r="A445" s="84">
        <v>1502</v>
      </c>
      <c r="B445" s="87"/>
      <c r="C445" s="87"/>
      <c r="D445" s="87">
        <v>95</v>
      </c>
      <c r="E445" s="87"/>
      <c r="F445" s="87"/>
      <c r="G445" s="87"/>
      <c r="H445" s="87"/>
      <c r="I445" s="87"/>
      <c r="J445" s="87"/>
      <c r="K445" s="129"/>
      <c r="L445" s="241"/>
      <c r="M445" s="101"/>
      <c r="N445" s="242"/>
      <c r="O445" s="96">
        <f>IF(D445=0,"",D445/C444)</f>
        <v>0.95</v>
      </c>
      <c r="P445" s="97">
        <v>96</v>
      </c>
      <c r="Q445" s="256">
        <f t="shared" si="49"/>
        <v>0.96</v>
      </c>
      <c r="R445" s="256">
        <f t="shared" si="50"/>
        <v>4.0000000000000036E-2</v>
      </c>
      <c r="S445" s="14">
        <f>P445/P443</f>
        <v>0.88888888888888884</v>
      </c>
    </row>
    <row r="446" spans="1:20" ht="15.75" customHeight="1" x14ac:dyDescent="0.25">
      <c r="A446" s="84">
        <v>1601</v>
      </c>
      <c r="B446" s="87"/>
      <c r="C446" s="87"/>
      <c r="D446" s="87"/>
      <c r="E446" s="87">
        <v>89</v>
      </c>
      <c r="F446" s="87"/>
      <c r="G446" s="87"/>
      <c r="H446" s="87"/>
      <c r="I446" s="87"/>
      <c r="J446" s="87"/>
      <c r="K446" s="129"/>
      <c r="L446" s="241"/>
      <c r="M446" s="101"/>
      <c r="N446" s="242"/>
      <c r="O446" s="96">
        <f>IF(E446=0,"",E446/D445)</f>
        <v>0.93684210526315792</v>
      </c>
      <c r="P446" s="97">
        <v>90</v>
      </c>
      <c r="Q446" s="256">
        <f t="shared" si="49"/>
        <v>0.9375</v>
      </c>
      <c r="R446" s="256">
        <f t="shared" si="50"/>
        <v>6.25E-2</v>
      </c>
    </row>
    <row r="447" spans="1:20" ht="15.75" customHeight="1" x14ac:dyDescent="0.25">
      <c r="A447" s="84">
        <v>1602</v>
      </c>
      <c r="B447" s="87"/>
      <c r="C447" s="87"/>
      <c r="D447" s="87"/>
      <c r="E447" s="87"/>
      <c r="F447" s="87">
        <v>79</v>
      </c>
      <c r="G447" s="87"/>
      <c r="H447" s="87"/>
      <c r="I447" s="87"/>
      <c r="J447" s="87"/>
      <c r="K447" s="129"/>
      <c r="L447" s="241"/>
      <c r="M447" s="101"/>
      <c r="N447" s="242"/>
      <c r="O447" s="96">
        <f>IF(F447=0,"",F447/E446)</f>
        <v>0.88764044943820219</v>
      </c>
      <c r="P447" s="97">
        <v>86</v>
      </c>
      <c r="Q447" s="256">
        <f t="shared" si="49"/>
        <v>0.9555555555555556</v>
      </c>
      <c r="R447" s="256">
        <f t="shared" si="50"/>
        <v>4.4444444444444398E-2</v>
      </c>
    </row>
    <row r="448" spans="1:20" ht="15.75" customHeight="1" x14ac:dyDescent="0.25">
      <c r="A448" s="84">
        <v>1701</v>
      </c>
      <c r="B448" s="87"/>
      <c r="C448" s="87"/>
      <c r="D448" s="87"/>
      <c r="E448" s="87"/>
      <c r="F448" s="87"/>
      <c r="G448" s="87">
        <v>77</v>
      </c>
      <c r="H448" s="87"/>
      <c r="I448" s="87"/>
      <c r="J448" s="87"/>
      <c r="K448" s="129"/>
      <c r="L448" s="241"/>
      <c r="M448" s="101"/>
      <c r="N448" s="242"/>
      <c r="O448" s="96">
        <f>IF(G448=0,"",G448/F447)</f>
        <v>0.97468354430379744</v>
      </c>
      <c r="P448" s="97">
        <v>85</v>
      </c>
      <c r="Q448" s="256">
        <f t="shared" si="49"/>
        <v>0.98837209302325579</v>
      </c>
      <c r="R448" s="256">
        <f t="shared" si="50"/>
        <v>1.1627906976744207E-2</v>
      </c>
    </row>
    <row r="449" spans="1:18" ht="15.75" customHeight="1" x14ac:dyDescent="0.25">
      <c r="A449" s="84">
        <v>1702</v>
      </c>
      <c r="B449" s="87"/>
      <c r="C449" s="87"/>
      <c r="D449" s="87"/>
      <c r="E449" s="87"/>
      <c r="F449" s="87"/>
      <c r="G449" s="87"/>
      <c r="H449" s="87">
        <v>76</v>
      </c>
      <c r="I449" s="87"/>
      <c r="J449" s="87"/>
      <c r="K449" s="129"/>
      <c r="L449" s="241"/>
      <c r="M449" s="101"/>
      <c r="N449" s="242"/>
      <c r="O449" s="96">
        <f>IF(H449=0,"",H449/G448)</f>
        <v>0.98701298701298701</v>
      </c>
      <c r="P449" s="97">
        <v>85</v>
      </c>
      <c r="Q449" s="256">
        <f t="shared" si="49"/>
        <v>1</v>
      </c>
      <c r="R449" s="256">
        <f t="shared" si="50"/>
        <v>0</v>
      </c>
    </row>
    <row r="450" spans="1:18" ht="15.75" customHeight="1" x14ac:dyDescent="0.25">
      <c r="A450" s="84">
        <v>1801</v>
      </c>
      <c r="B450" s="87"/>
      <c r="C450" s="87"/>
      <c r="D450" s="87"/>
      <c r="E450" s="87"/>
      <c r="F450" s="87"/>
      <c r="G450" s="87"/>
      <c r="H450" s="87"/>
      <c r="I450" s="87">
        <v>75</v>
      </c>
      <c r="J450" s="87"/>
      <c r="K450" s="129"/>
      <c r="L450" s="241"/>
      <c r="M450" s="101"/>
      <c r="N450" s="242"/>
      <c r="O450" s="96">
        <f>IF(I450=0,"",I450/H449)</f>
        <v>0.98684210526315785</v>
      </c>
      <c r="P450" s="97">
        <v>83</v>
      </c>
      <c r="Q450" s="256">
        <f t="shared" si="49"/>
        <v>0.97647058823529409</v>
      </c>
      <c r="R450" s="256">
        <f t="shared" si="50"/>
        <v>2.352941176470591E-2</v>
      </c>
    </row>
    <row r="451" spans="1:18" ht="15.75" customHeight="1" x14ac:dyDescent="0.25">
      <c r="A451" s="84">
        <v>1802</v>
      </c>
      <c r="B451" s="87"/>
      <c r="C451" s="87"/>
      <c r="D451" s="87"/>
      <c r="E451" s="87"/>
      <c r="F451" s="87"/>
      <c r="G451" s="87"/>
      <c r="H451" s="87"/>
      <c r="I451" s="87"/>
      <c r="J451" s="87">
        <v>72</v>
      </c>
      <c r="K451" s="129">
        <v>65</v>
      </c>
      <c r="L451" s="241"/>
      <c r="M451" s="101"/>
      <c r="N451" s="242"/>
      <c r="O451" s="126">
        <f>IF(J451=0,"",J451/I450)</f>
        <v>0.96</v>
      </c>
      <c r="P451" s="97">
        <v>83</v>
      </c>
      <c r="Q451" s="126">
        <f t="shared" si="49"/>
        <v>1</v>
      </c>
      <c r="R451" s="126">
        <f t="shared" si="50"/>
        <v>0</v>
      </c>
    </row>
    <row r="452" spans="1:18" ht="15.75" customHeight="1" x14ac:dyDescent="0.25">
      <c r="A452" s="84">
        <v>1901</v>
      </c>
      <c r="B452" s="87"/>
      <c r="C452" s="87"/>
      <c r="D452" s="87"/>
      <c r="E452" s="87"/>
      <c r="F452" s="87"/>
      <c r="G452" s="87"/>
      <c r="H452" s="87"/>
      <c r="I452" s="87"/>
      <c r="J452" s="87">
        <v>12</v>
      </c>
      <c r="K452" s="129">
        <v>14</v>
      </c>
      <c r="L452" s="241"/>
      <c r="M452" s="101"/>
      <c r="N452" s="232"/>
      <c r="O452" s="175"/>
      <c r="P452" s="97">
        <v>16</v>
      </c>
      <c r="Q452" s="175"/>
      <c r="R452" s="257"/>
    </row>
    <row r="453" spans="1:18" ht="15.75" customHeight="1" x14ac:dyDescent="0.25">
      <c r="A453" s="84">
        <v>1902</v>
      </c>
      <c r="B453" s="87"/>
      <c r="C453" s="87"/>
      <c r="D453" s="87"/>
      <c r="E453" s="87"/>
      <c r="F453" s="87"/>
      <c r="G453" s="87"/>
      <c r="H453" s="87"/>
      <c r="I453" s="87"/>
      <c r="J453" s="87">
        <v>2</v>
      </c>
      <c r="K453" s="129">
        <v>2</v>
      </c>
      <c r="L453" s="241"/>
      <c r="M453" s="101"/>
      <c r="N453" s="232"/>
      <c r="O453" s="205"/>
      <c r="P453" s="106">
        <v>2</v>
      </c>
      <c r="Q453" s="261"/>
      <c r="R453" s="205"/>
    </row>
    <row r="454" spans="1:18" ht="15.75" customHeight="1" x14ac:dyDescent="0.25">
      <c r="A454" s="84">
        <v>2001</v>
      </c>
      <c r="B454" s="87"/>
      <c r="C454" s="87"/>
      <c r="D454" s="87"/>
      <c r="E454" s="87"/>
      <c r="F454" s="87"/>
      <c r="G454" s="87"/>
      <c r="H454" s="87"/>
      <c r="I454" s="87"/>
      <c r="J454" s="87"/>
      <c r="K454" s="129"/>
      <c r="L454" s="241"/>
      <c r="M454" s="101"/>
      <c r="N454" s="232"/>
      <c r="O454" s="205"/>
      <c r="P454" s="106"/>
      <c r="Q454" s="261"/>
      <c r="R454" s="205"/>
    </row>
    <row r="455" spans="1:18" ht="15.75" customHeight="1" x14ac:dyDescent="0.25">
      <c r="A455" s="84">
        <v>2002</v>
      </c>
      <c r="B455" s="87"/>
      <c r="C455" s="87"/>
      <c r="D455" s="87"/>
      <c r="E455" s="87"/>
      <c r="F455" s="87"/>
      <c r="G455" s="87"/>
      <c r="H455" s="87"/>
      <c r="I455" s="87"/>
      <c r="J455" s="87"/>
      <c r="K455" s="129"/>
      <c r="L455" s="241"/>
      <c r="M455" s="101"/>
      <c r="N455" s="232"/>
      <c r="O455" s="205"/>
      <c r="P455" s="106"/>
      <c r="Q455" s="261"/>
      <c r="R455" s="205"/>
    </row>
    <row r="456" spans="1:18" ht="15.75" customHeight="1" x14ac:dyDescent="0.25">
      <c r="A456" s="84">
        <v>2101</v>
      </c>
      <c r="B456" s="87"/>
      <c r="C456" s="87"/>
      <c r="D456" s="87"/>
      <c r="E456" s="87"/>
      <c r="F456" s="87"/>
      <c r="G456" s="87"/>
      <c r="H456" s="87"/>
      <c r="I456" s="87"/>
      <c r="J456" s="87"/>
      <c r="K456" s="129"/>
      <c r="L456" s="241"/>
      <c r="M456" s="101"/>
      <c r="N456" s="232"/>
      <c r="O456" s="290"/>
      <c r="P456" s="291"/>
      <c r="Q456" s="292"/>
      <c r="R456" s="293"/>
    </row>
    <row r="457" spans="1:18" ht="15.75" customHeight="1" x14ac:dyDescent="0.25">
      <c r="A457" s="84">
        <v>2102</v>
      </c>
      <c r="B457" s="87"/>
      <c r="C457" s="87"/>
      <c r="D457" s="87"/>
      <c r="E457" s="87"/>
      <c r="F457" s="87"/>
      <c r="G457" s="87"/>
      <c r="H457" s="87"/>
      <c r="I457" s="87"/>
      <c r="J457" s="87"/>
      <c r="K457" s="129"/>
      <c r="L457" s="241"/>
      <c r="M457" s="101"/>
      <c r="N457" s="232"/>
      <c r="O457" s="111" t="s">
        <v>91</v>
      </c>
      <c r="P457" s="164">
        <v>70</v>
      </c>
      <c r="Q457" s="113">
        <f>IF(SUM(K448:K456)=0,"",SUM(K448:K456))</f>
        <v>81</v>
      </c>
      <c r="R457" s="114" t="s">
        <v>19</v>
      </c>
    </row>
    <row r="458" spans="1:18" ht="15.75" customHeight="1" x14ac:dyDescent="0.25">
      <c r="A458" s="84">
        <v>2201</v>
      </c>
      <c r="B458" s="87"/>
      <c r="C458" s="87"/>
      <c r="D458" s="87"/>
      <c r="E458" s="87"/>
      <c r="F458" s="87"/>
      <c r="G458" s="87"/>
      <c r="H458" s="87"/>
      <c r="I458" s="87"/>
      <c r="J458" s="87"/>
      <c r="K458" s="129"/>
      <c r="L458" s="241"/>
      <c r="M458" s="101"/>
      <c r="N458" s="232"/>
      <c r="O458" s="115" t="s">
        <v>92</v>
      </c>
      <c r="P458" s="165">
        <f>IF(P457/B443=0,"",P457/B443)</f>
        <v>0.64814814814814814</v>
      </c>
      <c r="Q458" s="117">
        <f>IF(P457/Q457=0,"",P457/Q457)</f>
        <v>0.86419753086419748</v>
      </c>
      <c r="R458" s="118" t="s">
        <v>93</v>
      </c>
    </row>
    <row r="459" spans="1:18" ht="15.75" customHeight="1" x14ac:dyDescent="0.25">
      <c r="A459" s="84">
        <v>2202</v>
      </c>
      <c r="B459" s="87"/>
      <c r="C459" s="87"/>
      <c r="D459" s="87"/>
      <c r="E459" s="87"/>
      <c r="F459" s="87"/>
      <c r="G459" s="87"/>
      <c r="H459" s="87"/>
      <c r="I459" s="87"/>
      <c r="J459" s="87"/>
      <c r="K459" s="129"/>
      <c r="L459" s="243"/>
      <c r="M459" s="244"/>
      <c r="N459" s="245"/>
      <c r="O459" s="120"/>
      <c r="P459" s="121"/>
      <c r="Q459" s="121"/>
      <c r="R459" s="122"/>
    </row>
    <row r="460" spans="1:18" ht="18" customHeight="1" x14ac:dyDescent="0.25">
      <c r="A460" s="46"/>
      <c r="B460" s="296" t="s">
        <v>111</v>
      </c>
      <c r="C460" s="296"/>
      <c r="D460" s="296"/>
      <c r="E460" s="296"/>
      <c r="F460" s="296"/>
      <c r="G460" s="296"/>
      <c r="H460" s="296"/>
      <c r="I460" s="296"/>
      <c r="J460" s="296"/>
      <c r="K460" s="123">
        <f>SUM(K443:K456)</f>
        <v>81</v>
      </c>
      <c r="L460" s="124">
        <f>IF(SUM(K448:K451)=0,"",SUM(K448:K451)/B443)</f>
        <v>0.60185185185185186</v>
      </c>
      <c r="M460" s="124">
        <f>IF(K460=0,"",K460/B443)</f>
        <v>0.75</v>
      </c>
      <c r="N460" s="124">
        <f>IF(K451=0,"",M460-L460)</f>
        <v>0.14814814814814814</v>
      </c>
      <c r="O460" s="1"/>
      <c r="P460" s="2"/>
      <c r="Q460" s="36"/>
      <c r="R460" s="1"/>
    </row>
    <row r="461" spans="1:18" ht="12.75" customHeight="1" x14ac:dyDescent="0.2"/>
    <row r="462" spans="1:18" ht="12.75" customHeight="1" x14ac:dyDescent="0.2"/>
    <row r="463" spans="1:18" ht="26.25" customHeight="1" x14ac:dyDescent="0.4">
      <c r="A463" s="2"/>
      <c r="B463" s="340" t="s">
        <v>101</v>
      </c>
      <c r="C463" s="315"/>
      <c r="D463" s="315"/>
      <c r="E463" s="315"/>
      <c r="F463" s="315"/>
      <c r="G463" s="315"/>
      <c r="H463" s="315"/>
      <c r="I463" s="315"/>
      <c r="J463" s="315"/>
      <c r="K463" s="208" t="s">
        <v>98</v>
      </c>
      <c r="L463" s="1"/>
      <c r="M463" s="1"/>
      <c r="N463" s="2"/>
      <c r="O463" s="1"/>
      <c r="P463" s="2"/>
      <c r="Q463" s="2"/>
      <c r="R463" s="2"/>
    </row>
    <row r="464" spans="1:18" ht="20.25" customHeight="1" x14ac:dyDescent="0.2">
      <c r="A464" s="334" t="s">
        <v>18</v>
      </c>
      <c r="B464" s="318" t="s">
        <v>102</v>
      </c>
      <c r="C464" s="319"/>
      <c r="D464" s="319"/>
      <c r="E464" s="319"/>
      <c r="F464" s="319"/>
      <c r="G464" s="319"/>
      <c r="H464" s="319"/>
      <c r="I464" s="319"/>
      <c r="J464" s="335"/>
      <c r="K464" s="327" t="s">
        <v>19</v>
      </c>
      <c r="L464" s="323" t="s">
        <v>11</v>
      </c>
      <c r="M464" s="323" t="s">
        <v>12</v>
      </c>
      <c r="N464" s="325" t="s">
        <v>13</v>
      </c>
      <c r="O464" s="323" t="s">
        <v>14</v>
      </c>
      <c r="P464" s="324" t="s">
        <v>15</v>
      </c>
      <c r="Q464" s="324" t="s">
        <v>16</v>
      </c>
      <c r="R464" s="323" t="s">
        <v>103</v>
      </c>
    </row>
    <row r="465" spans="1:19" ht="15.75" customHeight="1" x14ac:dyDescent="0.25">
      <c r="A465" s="317"/>
      <c r="B465" s="84" t="s">
        <v>104</v>
      </c>
      <c r="C465" s="84" t="s">
        <v>105</v>
      </c>
      <c r="D465" s="84" t="s">
        <v>106</v>
      </c>
      <c r="E465" s="84" t="s">
        <v>107</v>
      </c>
      <c r="F465" s="84" t="s">
        <v>108</v>
      </c>
      <c r="G465" s="84" t="s">
        <v>109</v>
      </c>
      <c r="H465" s="84" t="s">
        <v>110</v>
      </c>
      <c r="I465" s="84" t="s">
        <v>73</v>
      </c>
      <c r="J465" s="84" t="s">
        <v>74</v>
      </c>
      <c r="K465" s="322"/>
      <c r="L465" s="317"/>
      <c r="M465" s="317"/>
      <c r="N465" s="317"/>
      <c r="O465" s="317"/>
      <c r="P465" s="317"/>
      <c r="Q465" s="317"/>
      <c r="R465" s="317"/>
    </row>
    <row r="466" spans="1:19" ht="15.75" customHeight="1" x14ac:dyDescent="0.25">
      <c r="A466" s="84" t="s">
        <v>98</v>
      </c>
      <c r="B466" s="87">
        <v>119</v>
      </c>
      <c r="C466" s="87"/>
      <c r="D466" s="87"/>
      <c r="E466" s="87"/>
      <c r="F466" s="87"/>
      <c r="G466" s="87"/>
      <c r="H466" s="87"/>
      <c r="I466" s="87"/>
      <c r="J466" s="87"/>
      <c r="K466" s="129"/>
      <c r="L466" s="238"/>
      <c r="M466" s="239"/>
      <c r="N466" s="240"/>
      <c r="O466" s="254"/>
      <c r="P466" s="182">
        <f>B466</f>
        <v>119</v>
      </c>
      <c r="Q466" s="255"/>
      <c r="R466" s="254"/>
    </row>
    <row r="467" spans="1:19" ht="15.75" customHeight="1" x14ac:dyDescent="0.25">
      <c r="A467" s="84">
        <v>1502</v>
      </c>
      <c r="B467" s="87"/>
      <c r="C467" s="87">
        <v>109</v>
      </c>
      <c r="D467" s="87"/>
      <c r="E467" s="87"/>
      <c r="F467" s="87"/>
      <c r="G467" s="87"/>
      <c r="H467" s="87"/>
      <c r="I467" s="87"/>
      <c r="J467" s="87"/>
      <c r="K467" s="129"/>
      <c r="L467" s="241"/>
      <c r="M467" s="101"/>
      <c r="N467" s="242"/>
      <c r="O467" s="96">
        <f>IF(C467=0,"",C467/B466)</f>
        <v>0.91596638655462181</v>
      </c>
      <c r="P467" s="97">
        <v>110</v>
      </c>
      <c r="Q467" s="256">
        <f t="shared" ref="Q467:Q474" si="51">IF(P467=0,"",P467/P466)</f>
        <v>0.92436974789915971</v>
      </c>
      <c r="R467" s="256">
        <f t="shared" ref="R467:R474" si="52">IF(P467=0,"",100%-Q467)</f>
        <v>7.5630252100840289E-2</v>
      </c>
    </row>
    <row r="468" spans="1:19" ht="15.75" customHeight="1" x14ac:dyDescent="0.25">
      <c r="A468" s="84">
        <v>1601</v>
      </c>
      <c r="B468" s="87"/>
      <c r="C468" s="87"/>
      <c r="D468" s="87">
        <v>102</v>
      </c>
      <c r="E468" s="87"/>
      <c r="F468" s="87"/>
      <c r="G468" s="87"/>
      <c r="H468" s="87"/>
      <c r="I468" s="87"/>
      <c r="J468" s="87"/>
      <c r="K468" s="129"/>
      <c r="L468" s="241"/>
      <c r="M468" s="101"/>
      <c r="N468" s="242"/>
      <c r="O468" s="96">
        <f>IF(D468=0,"",D468/C467)</f>
        <v>0.93577981651376152</v>
      </c>
      <c r="P468" s="97">
        <v>107</v>
      </c>
      <c r="Q468" s="256">
        <f t="shared" si="51"/>
        <v>0.97272727272727277</v>
      </c>
      <c r="R468" s="256">
        <f t="shared" si="52"/>
        <v>2.7272727272727226E-2</v>
      </c>
      <c r="S468" s="14">
        <f>P468/P466</f>
        <v>0.89915966386554624</v>
      </c>
    </row>
    <row r="469" spans="1:19" ht="15.75" customHeight="1" x14ac:dyDescent="0.25">
      <c r="A469" s="84">
        <v>1602</v>
      </c>
      <c r="B469" s="87"/>
      <c r="C469" s="87"/>
      <c r="D469" s="87"/>
      <c r="E469" s="87">
        <v>90</v>
      </c>
      <c r="F469" s="87"/>
      <c r="G469" s="87"/>
      <c r="H469" s="87"/>
      <c r="I469" s="87"/>
      <c r="J469" s="87"/>
      <c r="K469" s="129"/>
      <c r="L469" s="241"/>
      <c r="M469" s="101"/>
      <c r="N469" s="242"/>
      <c r="O469" s="96">
        <f>IF(E469=0,"",E469/D468)</f>
        <v>0.88235294117647056</v>
      </c>
      <c r="P469" s="97">
        <v>101</v>
      </c>
      <c r="Q469" s="256">
        <f t="shared" si="51"/>
        <v>0.94392523364485981</v>
      </c>
      <c r="R469" s="256">
        <f t="shared" si="52"/>
        <v>5.6074766355140193E-2</v>
      </c>
    </row>
    <row r="470" spans="1:19" ht="15.75" customHeight="1" x14ac:dyDescent="0.25">
      <c r="A470" s="84">
        <v>1701</v>
      </c>
      <c r="B470" s="87"/>
      <c r="C470" s="87"/>
      <c r="D470" s="87"/>
      <c r="E470" s="87"/>
      <c r="F470" s="87">
        <v>83</v>
      </c>
      <c r="G470" s="87"/>
      <c r="H470" s="87"/>
      <c r="I470" s="87"/>
      <c r="J470" s="87"/>
      <c r="K470" s="129"/>
      <c r="L470" s="241"/>
      <c r="M470" s="101"/>
      <c r="N470" s="242"/>
      <c r="O470" s="96">
        <f>IF(F470=0,"",F470/E469)</f>
        <v>0.92222222222222228</v>
      </c>
      <c r="P470" s="97">
        <v>96</v>
      </c>
      <c r="Q470" s="256">
        <f t="shared" si="51"/>
        <v>0.95049504950495045</v>
      </c>
      <c r="R470" s="256">
        <f t="shared" si="52"/>
        <v>4.9504950495049549E-2</v>
      </c>
    </row>
    <row r="471" spans="1:19" ht="15.75" customHeight="1" x14ac:dyDescent="0.25">
      <c r="A471" s="84">
        <v>1702</v>
      </c>
      <c r="B471" s="87"/>
      <c r="C471" s="87"/>
      <c r="D471" s="87"/>
      <c r="E471" s="87"/>
      <c r="F471" s="87"/>
      <c r="G471" s="87">
        <v>79</v>
      </c>
      <c r="H471" s="87"/>
      <c r="I471" s="87"/>
      <c r="J471" s="87"/>
      <c r="K471" s="129">
        <v>1</v>
      </c>
      <c r="L471" s="241"/>
      <c r="M471" s="101"/>
      <c r="N471" s="242"/>
      <c r="O471" s="96">
        <f>IF(G471=0,"",G471/F470)</f>
        <v>0.95180722891566261</v>
      </c>
      <c r="P471" s="97">
        <v>96</v>
      </c>
      <c r="Q471" s="256">
        <f t="shared" si="51"/>
        <v>1</v>
      </c>
      <c r="R471" s="256">
        <f t="shared" si="52"/>
        <v>0</v>
      </c>
    </row>
    <row r="472" spans="1:19" ht="15.75" customHeight="1" x14ac:dyDescent="0.25">
      <c r="A472" s="84">
        <v>1801</v>
      </c>
      <c r="B472" s="87"/>
      <c r="C472" s="87"/>
      <c r="D472" s="87"/>
      <c r="E472" s="87"/>
      <c r="F472" s="87"/>
      <c r="G472" s="87"/>
      <c r="H472" s="87">
        <v>76</v>
      </c>
      <c r="I472" s="87"/>
      <c r="J472" s="87"/>
      <c r="K472" s="129"/>
      <c r="L472" s="241"/>
      <c r="M472" s="101"/>
      <c r="N472" s="242"/>
      <c r="O472" s="96">
        <f>IF(H472=0,"",H472/G471)</f>
        <v>0.96202531645569622</v>
      </c>
      <c r="P472" s="97">
        <v>89</v>
      </c>
      <c r="Q472" s="256">
        <f t="shared" si="51"/>
        <v>0.92708333333333337</v>
      </c>
      <c r="R472" s="256">
        <f t="shared" si="52"/>
        <v>7.291666666666663E-2</v>
      </c>
    </row>
    <row r="473" spans="1:19" ht="15.75" customHeight="1" x14ac:dyDescent="0.25">
      <c r="A473" s="84">
        <v>1802</v>
      </c>
      <c r="B473" s="87"/>
      <c r="C473" s="87"/>
      <c r="D473" s="87"/>
      <c r="E473" s="87"/>
      <c r="F473" s="87"/>
      <c r="G473" s="87"/>
      <c r="H473" s="87"/>
      <c r="I473" s="87">
        <v>69</v>
      </c>
      <c r="J473" s="87"/>
      <c r="K473" s="129"/>
      <c r="L473" s="241"/>
      <c r="M473" s="101"/>
      <c r="N473" s="242"/>
      <c r="O473" s="96">
        <f>IF(I473=0,"",I473/H472)</f>
        <v>0.90789473684210531</v>
      </c>
      <c r="P473" s="97">
        <v>86</v>
      </c>
      <c r="Q473" s="256">
        <f t="shared" si="51"/>
        <v>0.9662921348314607</v>
      </c>
      <c r="R473" s="256">
        <f t="shared" si="52"/>
        <v>3.3707865168539297E-2</v>
      </c>
    </row>
    <row r="474" spans="1:19" ht="15.75" customHeight="1" x14ac:dyDescent="0.25">
      <c r="A474" s="84">
        <v>1901</v>
      </c>
      <c r="B474" s="87"/>
      <c r="C474" s="87"/>
      <c r="D474" s="87"/>
      <c r="E474" s="87"/>
      <c r="F474" s="87"/>
      <c r="G474" s="87"/>
      <c r="H474" s="87"/>
      <c r="I474" s="87"/>
      <c r="J474" s="87">
        <v>66</v>
      </c>
      <c r="K474" s="129">
        <v>61</v>
      </c>
      <c r="L474" s="241"/>
      <c r="M474" s="101"/>
      <c r="N474" s="242"/>
      <c r="O474" s="126">
        <f>IF(J474=0,"",J474/I473)</f>
        <v>0.95652173913043481</v>
      </c>
      <c r="P474" s="97">
        <v>86</v>
      </c>
      <c r="Q474" s="126">
        <f t="shared" si="51"/>
        <v>1</v>
      </c>
      <c r="R474" s="126">
        <f t="shared" si="52"/>
        <v>0</v>
      </c>
    </row>
    <row r="475" spans="1:19" ht="15.75" customHeight="1" x14ac:dyDescent="0.25">
      <c r="A475" s="84">
        <v>1902</v>
      </c>
      <c r="B475" s="87"/>
      <c r="C475" s="87"/>
      <c r="D475" s="87"/>
      <c r="E475" s="87"/>
      <c r="F475" s="87"/>
      <c r="G475" s="87"/>
      <c r="H475" s="87"/>
      <c r="I475" s="87"/>
      <c r="J475" s="87">
        <v>15</v>
      </c>
      <c r="K475" s="129">
        <v>15</v>
      </c>
      <c r="L475" s="241"/>
      <c r="M475" s="101"/>
      <c r="N475" s="232"/>
      <c r="O475" s="175"/>
      <c r="P475" s="97">
        <v>25</v>
      </c>
      <c r="Q475" s="175"/>
      <c r="R475" s="257"/>
    </row>
    <row r="476" spans="1:19" ht="15.75" customHeight="1" x14ac:dyDescent="0.25">
      <c r="A476" s="84">
        <v>2001</v>
      </c>
      <c r="B476" s="87"/>
      <c r="C476" s="87"/>
      <c r="D476" s="87"/>
      <c r="E476" s="87"/>
      <c r="F476" s="87"/>
      <c r="G476" s="87"/>
      <c r="H476" s="87"/>
      <c r="I476" s="87"/>
      <c r="J476" s="87">
        <v>6</v>
      </c>
      <c r="K476" s="129">
        <v>6</v>
      </c>
      <c r="L476" s="241"/>
      <c r="M476" s="101"/>
      <c r="N476" s="232"/>
      <c r="O476" s="205"/>
      <c r="P476" s="106">
        <v>10</v>
      </c>
      <c r="Q476" s="261"/>
      <c r="R476" s="205"/>
    </row>
    <row r="477" spans="1:19" ht="15.75" customHeight="1" x14ac:dyDescent="0.25">
      <c r="A477" s="84">
        <v>2002</v>
      </c>
      <c r="B477" s="87"/>
      <c r="C477" s="87"/>
      <c r="D477" s="87"/>
      <c r="E477" s="87"/>
      <c r="F477" s="87"/>
      <c r="G477" s="87"/>
      <c r="H477" s="87"/>
      <c r="I477" s="87"/>
      <c r="J477" s="87">
        <v>1</v>
      </c>
      <c r="K477" s="129">
        <v>1</v>
      </c>
      <c r="L477" s="241"/>
      <c r="M477" s="101"/>
      <c r="N477" s="232"/>
      <c r="O477" s="205"/>
      <c r="P477" s="106">
        <v>3</v>
      </c>
      <c r="Q477" s="261"/>
      <c r="R477" s="205"/>
    </row>
    <row r="478" spans="1:19" ht="15.75" customHeight="1" x14ac:dyDescent="0.25">
      <c r="A478" s="84">
        <v>2101</v>
      </c>
      <c r="B478" s="87"/>
      <c r="C478" s="87"/>
      <c r="D478" s="87"/>
      <c r="E478" s="87"/>
      <c r="F478" s="87"/>
      <c r="G478" s="87"/>
      <c r="H478" s="87"/>
      <c r="I478" s="87"/>
      <c r="J478" s="87">
        <v>1</v>
      </c>
      <c r="K478" s="129"/>
      <c r="L478" s="241"/>
      <c r="M478" s="101"/>
      <c r="N478" s="232"/>
      <c r="O478" s="205"/>
      <c r="P478" s="228">
        <v>1</v>
      </c>
      <c r="Q478" s="261"/>
      <c r="R478" s="205"/>
    </row>
    <row r="479" spans="1:19" ht="15.75" customHeight="1" x14ac:dyDescent="0.25">
      <c r="A479" s="84">
        <v>2102</v>
      </c>
      <c r="B479" s="87"/>
      <c r="C479" s="87"/>
      <c r="D479" s="87"/>
      <c r="E479" s="87"/>
      <c r="F479" s="87"/>
      <c r="G479" s="87"/>
      <c r="H479" s="87"/>
      <c r="I479" s="87"/>
      <c r="J479" s="87">
        <v>1</v>
      </c>
      <c r="K479" s="129"/>
      <c r="L479" s="241"/>
      <c r="M479" s="101"/>
      <c r="N479" s="232"/>
      <c r="O479" s="290"/>
      <c r="P479" s="230">
        <v>1</v>
      </c>
      <c r="Q479" s="292"/>
      <c r="R479" s="293"/>
    </row>
    <row r="480" spans="1:19" ht="15.75" customHeight="1" x14ac:dyDescent="0.25">
      <c r="A480" s="84">
        <v>2201</v>
      </c>
      <c r="B480" s="87"/>
      <c r="C480" s="87"/>
      <c r="D480" s="87"/>
      <c r="E480" s="87"/>
      <c r="F480" s="87"/>
      <c r="G480" s="87"/>
      <c r="H480" s="87"/>
      <c r="I480" s="87"/>
      <c r="J480" s="87">
        <v>1</v>
      </c>
      <c r="K480" s="129"/>
      <c r="L480" s="241"/>
      <c r="M480" s="101"/>
      <c r="N480" s="232"/>
      <c r="O480" s="111" t="s">
        <v>91</v>
      </c>
      <c r="P480" s="278">
        <v>54</v>
      </c>
      <c r="Q480" s="113">
        <f>IF(SUM(K471:K479)=0,"",SUM(K471:K479))</f>
        <v>84</v>
      </c>
      <c r="R480" s="114" t="s">
        <v>19</v>
      </c>
    </row>
    <row r="481" spans="1:19" ht="15.75" customHeight="1" x14ac:dyDescent="0.25">
      <c r="A481" s="84">
        <v>2202</v>
      </c>
      <c r="B481" s="87"/>
      <c r="C481" s="87"/>
      <c r="D481" s="87"/>
      <c r="E481" s="87"/>
      <c r="F481" s="87"/>
      <c r="G481" s="87"/>
      <c r="H481" s="87"/>
      <c r="I481" s="87"/>
      <c r="J481" s="87"/>
      <c r="K481" s="129"/>
      <c r="L481" s="241"/>
      <c r="M481" s="101"/>
      <c r="N481" s="232"/>
      <c r="O481" s="115" t="s">
        <v>92</v>
      </c>
      <c r="P481" s="165">
        <f>IF(P480/B466=0,"",P480/B466)</f>
        <v>0.45378151260504201</v>
      </c>
      <c r="Q481" s="117">
        <f>IF(P480/Q480=0,"",P480/Q480)</f>
        <v>0.6428571428571429</v>
      </c>
      <c r="R481" s="118" t="s">
        <v>93</v>
      </c>
    </row>
    <row r="482" spans="1:19" ht="15.75" customHeight="1" x14ac:dyDescent="0.25">
      <c r="A482" s="84">
        <v>2301</v>
      </c>
      <c r="B482" s="87"/>
      <c r="C482" s="87"/>
      <c r="D482" s="87"/>
      <c r="E482" s="87"/>
      <c r="F482" s="87"/>
      <c r="G482" s="87"/>
      <c r="H482" s="87"/>
      <c r="I482" s="87"/>
      <c r="J482" s="87"/>
      <c r="K482" s="129"/>
      <c r="L482" s="243"/>
      <c r="M482" s="244"/>
      <c r="N482" s="245"/>
      <c r="O482" s="120"/>
      <c r="P482" s="121"/>
      <c r="Q482" s="121"/>
      <c r="R482" s="122"/>
    </row>
    <row r="483" spans="1:19" ht="18" customHeight="1" x14ac:dyDescent="0.25">
      <c r="A483" s="46"/>
      <c r="B483" s="296" t="s">
        <v>111</v>
      </c>
      <c r="C483" s="296"/>
      <c r="D483" s="296"/>
      <c r="E483" s="296"/>
      <c r="F483" s="296"/>
      <c r="G483" s="296"/>
      <c r="H483" s="296"/>
      <c r="I483" s="296"/>
      <c r="J483" s="296"/>
      <c r="K483" s="123">
        <f>SUM(K466:K479)</f>
        <v>84</v>
      </c>
      <c r="L483" s="124">
        <f>IF(SUM(K471:K474)=0,"",SUM(K471:K474)/B466)</f>
        <v>0.52100840336134457</v>
      </c>
      <c r="M483" s="124">
        <f>IF(K483=0,"",K483/B466)</f>
        <v>0.70588235294117652</v>
      </c>
      <c r="N483" s="124">
        <f>IF(K474=0,"",M483-L483)</f>
        <v>0.18487394957983194</v>
      </c>
      <c r="O483" s="1"/>
      <c r="P483" s="2"/>
      <c r="Q483" s="36"/>
      <c r="R483" s="1"/>
    </row>
    <row r="484" spans="1:19" ht="12.75" customHeight="1" x14ac:dyDescent="0.2"/>
    <row r="485" spans="1:19" ht="12.75" customHeight="1" x14ac:dyDescent="0.2"/>
    <row r="486" spans="1:19" ht="26.25" customHeight="1" x14ac:dyDescent="0.4">
      <c r="A486" s="3"/>
      <c r="B486" s="340" t="s">
        <v>101</v>
      </c>
      <c r="C486" s="315"/>
      <c r="D486" s="315"/>
      <c r="E486" s="315"/>
      <c r="F486" s="315"/>
      <c r="G486" s="315"/>
      <c r="H486" s="315"/>
      <c r="I486" s="315"/>
      <c r="J486" s="315"/>
      <c r="K486" s="208" t="s">
        <v>112</v>
      </c>
      <c r="L486" s="1"/>
      <c r="M486" s="1"/>
      <c r="N486" s="2"/>
      <c r="O486" s="1"/>
      <c r="P486" s="2"/>
      <c r="Q486" s="2"/>
      <c r="R486" s="2"/>
    </row>
    <row r="487" spans="1:19" ht="20.25" customHeight="1" x14ac:dyDescent="0.2">
      <c r="A487" s="334" t="s">
        <v>18</v>
      </c>
      <c r="B487" s="318" t="s">
        <v>102</v>
      </c>
      <c r="C487" s="319"/>
      <c r="D487" s="319"/>
      <c r="E487" s="319"/>
      <c r="F487" s="319"/>
      <c r="G487" s="319"/>
      <c r="H487" s="319"/>
      <c r="I487" s="319"/>
      <c r="J487" s="335"/>
      <c r="K487" s="327" t="s">
        <v>19</v>
      </c>
      <c r="L487" s="323" t="s">
        <v>11</v>
      </c>
      <c r="M487" s="323" t="s">
        <v>12</v>
      </c>
      <c r="N487" s="325" t="s">
        <v>13</v>
      </c>
      <c r="O487" s="323" t="s">
        <v>14</v>
      </c>
      <c r="P487" s="324" t="s">
        <v>15</v>
      </c>
      <c r="Q487" s="324" t="s">
        <v>16</v>
      </c>
      <c r="R487" s="323" t="s">
        <v>103</v>
      </c>
    </row>
    <row r="488" spans="1:19" ht="15.75" customHeight="1" x14ac:dyDescent="0.25">
      <c r="A488" s="317"/>
      <c r="B488" s="84" t="s">
        <v>104</v>
      </c>
      <c r="C488" s="84" t="s">
        <v>105</v>
      </c>
      <c r="D488" s="84" t="s">
        <v>106</v>
      </c>
      <c r="E488" s="84" t="s">
        <v>107</v>
      </c>
      <c r="F488" s="84" t="s">
        <v>108</v>
      </c>
      <c r="G488" s="84" t="s">
        <v>109</v>
      </c>
      <c r="H488" s="84" t="s">
        <v>110</v>
      </c>
      <c r="I488" s="84" t="s">
        <v>73</v>
      </c>
      <c r="J488" s="84" t="s">
        <v>74</v>
      </c>
      <c r="K488" s="322"/>
      <c r="L488" s="317"/>
      <c r="M488" s="317"/>
      <c r="N488" s="317"/>
      <c r="O488" s="317"/>
      <c r="P488" s="317"/>
      <c r="Q488" s="317"/>
      <c r="R488" s="317"/>
    </row>
    <row r="489" spans="1:19" ht="15.75" customHeight="1" x14ac:dyDescent="0.25">
      <c r="A489" s="84">
        <v>1502</v>
      </c>
      <c r="B489" s="87">
        <v>113</v>
      </c>
      <c r="C489" s="87"/>
      <c r="D489" s="87"/>
      <c r="E489" s="87"/>
      <c r="F489" s="87"/>
      <c r="G489" s="87"/>
      <c r="H489" s="87"/>
      <c r="I489" s="87"/>
      <c r="J489" s="87"/>
      <c r="K489" s="129"/>
      <c r="L489" s="238"/>
      <c r="M489" s="239"/>
      <c r="N489" s="240"/>
      <c r="O489" s="254"/>
      <c r="P489" s="182">
        <f>B489</f>
        <v>113</v>
      </c>
      <c r="Q489" s="255"/>
      <c r="R489" s="254"/>
    </row>
    <row r="490" spans="1:19" ht="15.75" customHeight="1" x14ac:dyDescent="0.25">
      <c r="A490" s="84">
        <v>1601</v>
      </c>
      <c r="B490" s="87"/>
      <c r="C490" s="87">
        <v>94</v>
      </c>
      <c r="D490" s="87"/>
      <c r="E490" s="87"/>
      <c r="F490" s="87"/>
      <c r="G490" s="87"/>
      <c r="H490" s="87"/>
      <c r="I490" s="87"/>
      <c r="J490" s="87"/>
      <c r="K490" s="129"/>
      <c r="L490" s="241"/>
      <c r="M490" s="101"/>
      <c r="N490" s="242"/>
      <c r="O490" s="96">
        <f>IF(C490=0,"",C490/B489)</f>
        <v>0.83185840707964598</v>
      </c>
      <c r="P490" s="97">
        <v>95</v>
      </c>
      <c r="Q490" s="256">
        <f t="shared" ref="Q490:Q497" si="53">IF(P490=0,"",P490/P489)</f>
        <v>0.84070796460176989</v>
      </c>
      <c r="R490" s="256">
        <f t="shared" ref="R490:R497" si="54">IF(P490=0,"",100%-Q490)</f>
        <v>0.15929203539823011</v>
      </c>
    </row>
    <row r="491" spans="1:19" ht="15.75" customHeight="1" x14ac:dyDescent="0.25">
      <c r="A491" s="84">
        <v>1602</v>
      </c>
      <c r="B491" s="87"/>
      <c r="C491" s="87"/>
      <c r="D491" s="87">
        <v>86</v>
      </c>
      <c r="E491" s="87"/>
      <c r="F491" s="87"/>
      <c r="G491" s="87"/>
      <c r="H491" s="87"/>
      <c r="I491" s="87"/>
      <c r="J491" s="87"/>
      <c r="K491" s="129"/>
      <c r="L491" s="241"/>
      <c r="M491" s="101"/>
      <c r="N491" s="242"/>
      <c r="O491" s="96">
        <f>IF(D491=0,"",D491/C490)</f>
        <v>0.91489361702127658</v>
      </c>
      <c r="P491" s="97">
        <v>89</v>
      </c>
      <c r="Q491" s="256">
        <f t="shared" si="53"/>
        <v>0.93684210526315792</v>
      </c>
      <c r="R491" s="256">
        <f t="shared" si="54"/>
        <v>6.315789473684208E-2</v>
      </c>
      <c r="S491" s="14">
        <f>P491/P489</f>
        <v>0.78761061946902655</v>
      </c>
    </row>
    <row r="492" spans="1:19" ht="15.75" customHeight="1" x14ac:dyDescent="0.25">
      <c r="A492" s="84">
        <v>1701</v>
      </c>
      <c r="B492" s="87"/>
      <c r="C492" s="87"/>
      <c r="D492" s="87"/>
      <c r="E492" s="87">
        <v>84</v>
      </c>
      <c r="F492" s="87"/>
      <c r="G492" s="87"/>
      <c r="H492" s="87"/>
      <c r="I492" s="87"/>
      <c r="J492" s="87"/>
      <c r="K492" s="129"/>
      <c r="L492" s="241"/>
      <c r="M492" s="101"/>
      <c r="N492" s="242"/>
      <c r="O492" s="96">
        <f>IF(E492=0,"",E492/D491)</f>
        <v>0.97674418604651159</v>
      </c>
      <c r="P492" s="97">
        <v>89</v>
      </c>
      <c r="Q492" s="256">
        <f t="shared" si="53"/>
        <v>1</v>
      </c>
      <c r="R492" s="256">
        <f t="shared" si="54"/>
        <v>0</v>
      </c>
    </row>
    <row r="493" spans="1:19" ht="15.75" customHeight="1" x14ac:dyDescent="0.25">
      <c r="A493" s="84">
        <v>1702</v>
      </c>
      <c r="B493" s="87"/>
      <c r="C493" s="87"/>
      <c r="D493" s="87"/>
      <c r="E493" s="87"/>
      <c r="F493" s="87">
        <v>76</v>
      </c>
      <c r="G493" s="87"/>
      <c r="H493" s="87"/>
      <c r="I493" s="87"/>
      <c r="J493" s="87"/>
      <c r="K493" s="129"/>
      <c r="L493" s="241"/>
      <c r="M493" s="101"/>
      <c r="N493" s="242"/>
      <c r="O493" s="96">
        <f>IF(F493=0,"",F493/E492)</f>
        <v>0.90476190476190477</v>
      </c>
      <c r="P493" s="97">
        <v>85</v>
      </c>
      <c r="Q493" s="256">
        <f t="shared" si="53"/>
        <v>0.9550561797752809</v>
      </c>
      <c r="R493" s="256">
        <f t="shared" si="54"/>
        <v>4.49438202247191E-2</v>
      </c>
    </row>
    <row r="494" spans="1:19" ht="15.75" customHeight="1" x14ac:dyDescent="0.25">
      <c r="A494" s="84">
        <v>1801</v>
      </c>
      <c r="B494" s="87"/>
      <c r="C494" s="87"/>
      <c r="D494" s="87"/>
      <c r="E494" s="87"/>
      <c r="F494" s="87"/>
      <c r="G494" s="87">
        <v>75</v>
      </c>
      <c r="H494" s="87"/>
      <c r="I494" s="87"/>
      <c r="J494" s="87"/>
      <c r="K494" s="129"/>
      <c r="L494" s="241"/>
      <c r="M494" s="101"/>
      <c r="N494" s="242"/>
      <c r="O494" s="96">
        <f>IF(G494=0,"",G494/F493)</f>
        <v>0.98684210526315785</v>
      </c>
      <c r="P494" s="97">
        <v>83</v>
      </c>
      <c r="Q494" s="256">
        <f t="shared" si="53"/>
        <v>0.97647058823529409</v>
      </c>
      <c r="R494" s="256">
        <f t="shared" si="54"/>
        <v>2.352941176470591E-2</v>
      </c>
    </row>
    <row r="495" spans="1:19" ht="15.75" customHeight="1" x14ac:dyDescent="0.25">
      <c r="A495" s="84">
        <v>1802</v>
      </c>
      <c r="B495" s="87"/>
      <c r="C495" s="87"/>
      <c r="D495" s="87"/>
      <c r="E495" s="87"/>
      <c r="F495" s="87"/>
      <c r="G495" s="87"/>
      <c r="H495" s="87">
        <v>73</v>
      </c>
      <c r="I495" s="87"/>
      <c r="J495" s="87"/>
      <c r="K495" s="129"/>
      <c r="L495" s="241"/>
      <c r="M495" s="101"/>
      <c r="N495" s="242"/>
      <c r="O495" s="96">
        <f>IF(H495=0,"",H495/G494)</f>
        <v>0.97333333333333338</v>
      </c>
      <c r="P495" s="97">
        <v>83</v>
      </c>
      <c r="Q495" s="256">
        <f t="shared" si="53"/>
        <v>1</v>
      </c>
      <c r="R495" s="256">
        <f t="shared" si="54"/>
        <v>0</v>
      </c>
    </row>
    <row r="496" spans="1:19" ht="15.75" customHeight="1" x14ac:dyDescent="0.25">
      <c r="A496" s="84">
        <v>1901</v>
      </c>
      <c r="B496" s="87"/>
      <c r="C496" s="87"/>
      <c r="D496" s="87"/>
      <c r="E496" s="87"/>
      <c r="F496" s="87"/>
      <c r="G496" s="87"/>
      <c r="H496" s="87"/>
      <c r="I496" s="87">
        <v>69</v>
      </c>
      <c r="J496" s="87"/>
      <c r="K496" s="129"/>
      <c r="L496" s="241"/>
      <c r="M496" s="101"/>
      <c r="N496" s="242"/>
      <c r="O496" s="96">
        <f>IF(I496=0,"",I496/H495)</f>
        <v>0.9452054794520548</v>
      </c>
      <c r="P496" s="97">
        <v>82</v>
      </c>
      <c r="Q496" s="256">
        <f t="shared" si="53"/>
        <v>0.98795180722891562</v>
      </c>
      <c r="R496" s="256">
        <f t="shared" si="54"/>
        <v>1.2048192771084376E-2</v>
      </c>
    </row>
    <row r="497" spans="1:18" ht="15.75" customHeight="1" x14ac:dyDescent="0.25">
      <c r="A497" s="84">
        <v>1902</v>
      </c>
      <c r="B497" s="87"/>
      <c r="C497" s="87"/>
      <c r="D497" s="87"/>
      <c r="E497" s="87"/>
      <c r="F497" s="87"/>
      <c r="G497" s="87"/>
      <c r="H497" s="87"/>
      <c r="I497" s="87"/>
      <c r="J497" s="87">
        <v>64</v>
      </c>
      <c r="K497" s="129">
        <v>49</v>
      </c>
      <c r="L497" s="241"/>
      <c r="M497" s="101"/>
      <c r="N497" s="242"/>
      <c r="O497" s="126">
        <f>IF(J497=0,"",J497/I496)</f>
        <v>0.92753623188405798</v>
      </c>
      <c r="P497" s="97">
        <v>78</v>
      </c>
      <c r="Q497" s="126">
        <f t="shared" si="53"/>
        <v>0.95121951219512191</v>
      </c>
      <c r="R497" s="126">
        <f t="shared" si="54"/>
        <v>4.8780487804878092E-2</v>
      </c>
    </row>
    <row r="498" spans="1:18" ht="15.75" customHeight="1" x14ac:dyDescent="0.25">
      <c r="A498" s="84">
        <v>2001</v>
      </c>
      <c r="B498" s="87"/>
      <c r="C498" s="87"/>
      <c r="D498" s="87"/>
      <c r="E498" s="87"/>
      <c r="F498" s="87"/>
      <c r="G498" s="87"/>
      <c r="H498" s="87"/>
      <c r="I498" s="87"/>
      <c r="J498" s="87">
        <v>22</v>
      </c>
      <c r="K498" s="129">
        <v>21</v>
      </c>
      <c r="L498" s="241"/>
      <c r="M498" s="101"/>
      <c r="N498" s="232"/>
      <c r="O498" s="101"/>
      <c r="P498" s="97">
        <v>25</v>
      </c>
      <c r="Q498" s="101"/>
      <c r="R498" s="263"/>
    </row>
    <row r="499" spans="1:18" ht="15.75" customHeight="1" x14ac:dyDescent="0.25">
      <c r="A499" s="84">
        <v>2002</v>
      </c>
      <c r="B499" s="87"/>
      <c r="C499" s="87"/>
      <c r="D499" s="87"/>
      <c r="E499" s="87"/>
      <c r="F499" s="87"/>
      <c r="G499" s="87"/>
      <c r="H499" s="87"/>
      <c r="I499" s="87"/>
      <c r="J499" s="87">
        <v>6</v>
      </c>
      <c r="K499" s="129">
        <v>3</v>
      </c>
      <c r="L499" s="241"/>
      <c r="M499" s="101"/>
      <c r="N499" s="232"/>
      <c r="O499" s="205"/>
      <c r="P499" s="106">
        <v>8</v>
      </c>
      <c r="Q499" s="261"/>
      <c r="R499" s="205"/>
    </row>
    <row r="500" spans="1:18" ht="15.75" customHeight="1" x14ac:dyDescent="0.25">
      <c r="A500" s="84">
        <v>2101</v>
      </c>
      <c r="B500" s="87"/>
      <c r="C500" s="87"/>
      <c r="D500" s="87"/>
      <c r="E500" s="87"/>
      <c r="F500" s="87"/>
      <c r="G500" s="87"/>
      <c r="H500" s="87"/>
      <c r="I500" s="87"/>
      <c r="J500" s="87">
        <v>1</v>
      </c>
      <c r="K500" s="129">
        <v>1</v>
      </c>
      <c r="L500" s="241"/>
      <c r="M500" s="101"/>
      <c r="N500" s="232"/>
      <c r="O500" s="205"/>
      <c r="P500" s="106">
        <v>3</v>
      </c>
      <c r="Q500" s="261"/>
      <c r="R500" s="205"/>
    </row>
    <row r="501" spans="1:18" ht="15.75" customHeight="1" x14ac:dyDescent="0.25">
      <c r="A501" s="84">
        <v>2102</v>
      </c>
      <c r="B501" s="87"/>
      <c r="C501" s="87"/>
      <c r="D501" s="87"/>
      <c r="E501" s="87"/>
      <c r="F501" s="87"/>
      <c r="G501" s="87"/>
      <c r="H501" s="87"/>
      <c r="I501" s="87"/>
      <c r="J501" s="87">
        <v>1</v>
      </c>
      <c r="K501" s="129"/>
      <c r="L501" s="241"/>
      <c r="M501" s="101"/>
      <c r="N501" s="232"/>
      <c r="O501" s="205"/>
      <c r="P501" s="106">
        <v>1</v>
      </c>
      <c r="Q501" s="261"/>
      <c r="R501" s="205"/>
    </row>
    <row r="502" spans="1:18" ht="15.75" customHeight="1" x14ac:dyDescent="0.25">
      <c r="A502" s="84">
        <v>2201</v>
      </c>
      <c r="B502" s="87"/>
      <c r="C502" s="87"/>
      <c r="D502" s="87"/>
      <c r="E502" s="87"/>
      <c r="F502" s="87"/>
      <c r="G502" s="87"/>
      <c r="H502" s="87"/>
      <c r="I502" s="87"/>
      <c r="J502" s="87"/>
      <c r="K502" s="129"/>
      <c r="L502" s="241"/>
      <c r="M502" s="101"/>
      <c r="N502" s="232"/>
      <c r="O502" s="290"/>
      <c r="P502" s="291"/>
      <c r="Q502" s="292"/>
      <c r="R502" s="293"/>
    </row>
    <row r="503" spans="1:18" ht="15.75" customHeight="1" x14ac:dyDescent="0.25">
      <c r="A503" s="84">
        <v>2202</v>
      </c>
      <c r="B503" s="87"/>
      <c r="C503" s="87"/>
      <c r="D503" s="87"/>
      <c r="E503" s="87"/>
      <c r="F503" s="87"/>
      <c r="G503" s="87"/>
      <c r="H503" s="87"/>
      <c r="I503" s="87"/>
      <c r="J503" s="87"/>
      <c r="K503" s="129"/>
      <c r="L503" s="241"/>
      <c r="M503" s="101"/>
      <c r="N503" s="232"/>
      <c r="O503" s="111" t="s">
        <v>91</v>
      </c>
      <c r="P503" s="164">
        <v>59</v>
      </c>
      <c r="Q503" s="113">
        <f>IF(SUM(K495:K502)=0,"",SUM(K495:K502))</f>
        <v>74</v>
      </c>
      <c r="R503" s="114" t="s">
        <v>19</v>
      </c>
    </row>
    <row r="504" spans="1:18" ht="15.75" customHeight="1" x14ac:dyDescent="0.25">
      <c r="A504" s="84">
        <v>2301</v>
      </c>
      <c r="B504" s="87"/>
      <c r="C504" s="87"/>
      <c r="D504" s="87"/>
      <c r="E504" s="87"/>
      <c r="F504" s="87"/>
      <c r="G504" s="87"/>
      <c r="H504" s="87"/>
      <c r="I504" s="87"/>
      <c r="J504" s="87"/>
      <c r="K504" s="129"/>
      <c r="L504" s="241"/>
      <c r="M504" s="101"/>
      <c r="N504" s="232"/>
      <c r="O504" s="115" t="s">
        <v>92</v>
      </c>
      <c r="P504" s="165">
        <f>IF(P503/B489=0,"",P503/B489)</f>
        <v>0.52212389380530977</v>
      </c>
      <c r="Q504" s="117">
        <f>IF(P503/Q503=0,"",P503/Q503)</f>
        <v>0.79729729729729726</v>
      </c>
      <c r="R504" s="118" t="s">
        <v>93</v>
      </c>
    </row>
    <row r="505" spans="1:18" ht="15.75" customHeight="1" x14ac:dyDescent="0.25">
      <c r="A505" s="84">
        <v>2302</v>
      </c>
      <c r="B505" s="87"/>
      <c r="C505" s="87"/>
      <c r="D505" s="87"/>
      <c r="E505" s="87"/>
      <c r="F505" s="87"/>
      <c r="G505" s="87"/>
      <c r="H505" s="87"/>
      <c r="I505" s="87"/>
      <c r="J505" s="87"/>
      <c r="K505" s="129"/>
      <c r="L505" s="243"/>
      <c r="M505" s="244"/>
      <c r="N505" s="245"/>
      <c r="O505" s="120"/>
      <c r="P505" s="121"/>
      <c r="Q505" s="121"/>
      <c r="R505" s="122"/>
    </row>
    <row r="506" spans="1:18" ht="18" customHeight="1" x14ac:dyDescent="0.25">
      <c r="A506" s="46"/>
      <c r="B506" s="296" t="s">
        <v>111</v>
      </c>
      <c r="C506" s="296"/>
      <c r="D506" s="296"/>
      <c r="E506" s="296"/>
      <c r="F506" s="296"/>
      <c r="G506" s="296"/>
      <c r="H506" s="296"/>
      <c r="I506" s="296"/>
      <c r="J506" s="296"/>
      <c r="K506" s="123">
        <f>SUM(K489:K502)</f>
        <v>74</v>
      </c>
      <c r="L506" s="124">
        <f>IF(K497=0,"",K497/B489)</f>
        <v>0.4336283185840708</v>
      </c>
      <c r="M506" s="124">
        <f>IF(K506=0,"",K506/B489)</f>
        <v>0.65486725663716816</v>
      </c>
      <c r="N506" s="124">
        <f>IF(K497=0,"",M506-L506)</f>
        <v>0.22123893805309736</v>
      </c>
      <c r="O506" s="1"/>
      <c r="P506" s="2"/>
      <c r="Q506" s="36"/>
      <c r="R506" s="1"/>
    </row>
    <row r="507" spans="1:18" ht="12.75" customHeight="1" x14ac:dyDescent="0.2"/>
    <row r="508" spans="1:18" ht="12.75" customHeight="1" x14ac:dyDescent="0.2"/>
    <row r="509" spans="1:18" ht="26.25" customHeight="1" x14ac:dyDescent="0.4">
      <c r="A509" s="3"/>
      <c r="B509" s="340" t="s">
        <v>101</v>
      </c>
      <c r="C509" s="315"/>
      <c r="D509" s="315"/>
      <c r="E509" s="315"/>
      <c r="F509" s="315"/>
      <c r="G509" s="315"/>
      <c r="H509" s="315"/>
      <c r="I509" s="315"/>
      <c r="J509" s="315"/>
      <c r="K509" s="208" t="s">
        <v>113</v>
      </c>
      <c r="L509" s="1"/>
      <c r="M509" s="1"/>
      <c r="N509" s="2"/>
      <c r="O509" s="1"/>
      <c r="P509" s="2"/>
      <c r="Q509" s="2"/>
      <c r="R509" s="2"/>
    </row>
    <row r="510" spans="1:18" ht="20.25" customHeight="1" x14ac:dyDescent="0.2">
      <c r="A510" s="334" t="s">
        <v>18</v>
      </c>
      <c r="B510" s="318" t="s">
        <v>102</v>
      </c>
      <c r="C510" s="319"/>
      <c r="D510" s="319"/>
      <c r="E510" s="319"/>
      <c r="F510" s="319"/>
      <c r="G510" s="319"/>
      <c r="H510" s="319"/>
      <c r="I510" s="319"/>
      <c r="J510" s="335"/>
      <c r="K510" s="327" t="s">
        <v>19</v>
      </c>
      <c r="L510" s="323" t="s">
        <v>11</v>
      </c>
      <c r="M510" s="323" t="s">
        <v>12</v>
      </c>
      <c r="N510" s="325" t="s">
        <v>13</v>
      </c>
      <c r="O510" s="323" t="s">
        <v>14</v>
      </c>
      <c r="P510" s="324" t="s">
        <v>15</v>
      </c>
      <c r="Q510" s="324" t="s">
        <v>16</v>
      </c>
      <c r="R510" s="323" t="s">
        <v>103</v>
      </c>
    </row>
    <row r="511" spans="1:18" ht="15.75" customHeight="1" x14ac:dyDescent="0.25">
      <c r="A511" s="317"/>
      <c r="B511" s="84" t="s">
        <v>104</v>
      </c>
      <c r="C511" s="84" t="s">
        <v>105</v>
      </c>
      <c r="D511" s="84" t="s">
        <v>106</v>
      </c>
      <c r="E511" s="84" t="s">
        <v>107</v>
      </c>
      <c r="F511" s="84" t="s">
        <v>108</v>
      </c>
      <c r="G511" s="84" t="s">
        <v>109</v>
      </c>
      <c r="H511" s="84" t="s">
        <v>110</v>
      </c>
      <c r="I511" s="84" t="s">
        <v>73</v>
      </c>
      <c r="J511" s="84" t="s">
        <v>74</v>
      </c>
      <c r="K511" s="322"/>
      <c r="L511" s="317"/>
      <c r="M511" s="317"/>
      <c r="N511" s="317"/>
      <c r="O511" s="317"/>
      <c r="P511" s="317"/>
      <c r="Q511" s="317"/>
      <c r="R511" s="317"/>
    </row>
    <row r="512" spans="1:18" ht="15.75" customHeight="1" x14ac:dyDescent="0.25">
      <c r="A512" s="84">
        <v>1601</v>
      </c>
      <c r="B512" s="87">
        <v>108</v>
      </c>
      <c r="C512" s="87"/>
      <c r="D512" s="87"/>
      <c r="E512" s="87"/>
      <c r="F512" s="87"/>
      <c r="G512" s="87"/>
      <c r="H512" s="87"/>
      <c r="I512" s="87"/>
      <c r="J512" s="87"/>
      <c r="K512" s="129"/>
      <c r="L512" s="238"/>
      <c r="M512" s="239"/>
      <c r="N512" s="240"/>
      <c r="O512" s="254"/>
      <c r="P512" s="182">
        <f>B512</f>
        <v>108</v>
      </c>
      <c r="Q512" s="255"/>
      <c r="R512" s="254"/>
    </row>
    <row r="513" spans="1:19" ht="15.75" customHeight="1" x14ac:dyDescent="0.25">
      <c r="A513" s="84">
        <v>1602</v>
      </c>
      <c r="B513" s="87"/>
      <c r="C513" s="87">
        <v>91</v>
      </c>
      <c r="D513" s="87"/>
      <c r="E513" s="87"/>
      <c r="F513" s="87"/>
      <c r="G513" s="87"/>
      <c r="H513" s="87"/>
      <c r="I513" s="87"/>
      <c r="J513" s="87"/>
      <c r="K513" s="129"/>
      <c r="L513" s="241"/>
      <c r="M513" s="101"/>
      <c r="N513" s="242"/>
      <c r="O513" s="96">
        <f>IF(C513=0,"",C513/B512)</f>
        <v>0.84259259259259256</v>
      </c>
      <c r="P513" s="97">
        <v>91</v>
      </c>
      <c r="Q513" s="256">
        <f t="shared" ref="Q513:Q520" si="55">IF(P513=0,"",P513/P512)</f>
        <v>0.84259259259259256</v>
      </c>
      <c r="R513" s="256">
        <f t="shared" ref="R513:R520" si="56">IF(P513=0,"",100%-Q513)</f>
        <v>0.15740740740740744</v>
      </c>
    </row>
    <row r="514" spans="1:19" ht="15.75" customHeight="1" x14ac:dyDescent="0.25">
      <c r="A514" s="84">
        <v>1701</v>
      </c>
      <c r="B514" s="87"/>
      <c r="C514" s="87"/>
      <c r="D514" s="87">
        <v>86</v>
      </c>
      <c r="E514" s="87"/>
      <c r="F514" s="87"/>
      <c r="G514" s="87"/>
      <c r="H514" s="87"/>
      <c r="I514" s="87"/>
      <c r="J514" s="87"/>
      <c r="K514" s="129"/>
      <c r="L514" s="241"/>
      <c r="M514" s="101"/>
      <c r="N514" s="242"/>
      <c r="O514" s="96">
        <f>IF(D514=0,"",D514/C513)</f>
        <v>0.94505494505494503</v>
      </c>
      <c r="P514" s="97">
        <v>87</v>
      </c>
      <c r="Q514" s="256">
        <f t="shared" si="55"/>
        <v>0.95604395604395609</v>
      </c>
      <c r="R514" s="256">
        <f t="shared" si="56"/>
        <v>4.3956043956043911E-2</v>
      </c>
      <c r="S514" s="14">
        <f>P514/P512</f>
        <v>0.80555555555555558</v>
      </c>
    </row>
    <row r="515" spans="1:19" ht="15.75" customHeight="1" x14ac:dyDescent="0.25">
      <c r="A515" s="84">
        <v>1702</v>
      </c>
      <c r="B515" s="87"/>
      <c r="C515" s="87"/>
      <c r="D515" s="87"/>
      <c r="E515" s="87">
        <v>84</v>
      </c>
      <c r="F515" s="87"/>
      <c r="G515" s="87"/>
      <c r="H515" s="87"/>
      <c r="I515" s="87"/>
      <c r="J515" s="87"/>
      <c r="K515" s="129"/>
      <c r="L515" s="241"/>
      <c r="M515" s="101"/>
      <c r="N515" s="242"/>
      <c r="O515" s="96">
        <f>IF(E515=0,"",E515/D514)</f>
        <v>0.97674418604651159</v>
      </c>
      <c r="P515" s="97">
        <v>85</v>
      </c>
      <c r="Q515" s="256">
        <f t="shared" si="55"/>
        <v>0.97701149425287359</v>
      </c>
      <c r="R515" s="256">
        <f t="shared" si="56"/>
        <v>2.2988505747126409E-2</v>
      </c>
    </row>
    <row r="516" spans="1:19" ht="15.75" customHeight="1" x14ac:dyDescent="0.25">
      <c r="A516" s="84">
        <v>1801</v>
      </c>
      <c r="B516" s="87"/>
      <c r="C516" s="87"/>
      <c r="D516" s="87"/>
      <c r="E516" s="87"/>
      <c r="F516" s="87">
        <v>82</v>
      </c>
      <c r="G516" s="87"/>
      <c r="H516" s="87"/>
      <c r="I516" s="87"/>
      <c r="J516" s="87"/>
      <c r="K516" s="129"/>
      <c r="L516" s="241"/>
      <c r="M516" s="101"/>
      <c r="N516" s="242"/>
      <c r="O516" s="96">
        <f>IF(F516=0,"",F516/E515)</f>
        <v>0.97619047619047616</v>
      </c>
      <c r="P516" s="97">
        <v>82</v>
      </c>
      <c r="Q516" s="256">
        <f t="shared" si="55"/>
        <v>0.96470588235294119</v>
      </c>
      <c r="R516" s="256">
        <f t="shared" si="56"/>
        <v>3.5294117647058809E-2</v>
      </c>
    </row>
    <row r="517" spans="1:19" ht="15.75" customHeight="1" x14ac:dyDescent="0.25">
      <c r="A517" s="84">
        <v>1802</v>
      </c>
      <c r="B517" s="87"/>
      <c r="C517" s="87"/>
      <c r="D517" s="87"/>
      <c r="E517" s="87"/>
      <c r="F517" s="87"/>
      <c r="G517" s="87">
        <v>70</v>
      </c>
      <c r="H517" s="87"/>
      <c r="I517" s="87"/>
      <c r="J517" s="87"/>
      <c r="K517" s="129"/>
      <c r="L517" s="241"/>
      <c r="M517" s="101"/>
      <c r="N517" s="242"/>
      <c r="O517" s="96">
        <f>IF(G517=0,"",G517/F516)</f>
        <v>0.85365853658536583</v>
      </c>
      <c r="P517" s="97">
        <v>78</v>
      </c>
      <c r="Q517" s="256">
        <f t="shared" si="55"/>
        <v>0.95121951219512191</v>
      </c>
      <c r="R517" s="256">
        <f t="shared" si="56"/>
        <v>4.8780487804878092E-2</v>
      </c>
    </row>
    <row r="518" spans="1:19" ht="15.75" customHeight="1" x14ac:dyDescent="0.25">
      <c r="A518" s="84">
        <v>1901</v>
      </c>
      <c r="B518" s="87"/>
      <c r="C518" s="87"/>
      <c r="D518" s="87"/>
      <c r="E518" s="87"/>
      <c r="F518" s="87"/>
      <c r="G518" s="87"/>
      <c r="H518" s="87">
        <v>68</v>
      </c>
      <c r="I518" s="87"/>
      <c r="J518" s="87"/>
      <c r="K518" s="129"/>
      <c r="L518" s="241"/>
      <c r="M518" s="101"/>
      <c r="N518" s="242"/>
      <c r="O518" s="96">
        <f>IF(H518=0,"",H518/G517)</f>
        <v>0.97142857142857142</v>
      </c>
      <c r="P518" s="97">
        <v>76</v>
      </c>
      <c r="Q518" s="256">
        <f t="shared" si="55"/>
        <v>0.97435897435897434</v>
      </c>
      <c r="R518" s="256">
        <f t="shared" si="56"/>
        <v>2.5641025641025661E-2</v>
      </c>
    </row>
    <row r="519" spans="1:19" ht="15.75" customHeight="1" x14ac:dyDescent="0.25">
      <c r="A519" s="84">
        <v>1902</v>
      </c>
      <c r="B519" s="87"/>
      <c r="C519" s="87"/>
      <c r="D519" s="87"/>
      <c r="E519" s="87"/>
      <c r="F519" s="87"/>
      <c r="G519" s="87"/>
      <c r="H519" s="87"/>
      <c r="I519" s="87">
        <v>65</v>
      </c>
      <c r="J519" s="87"/>
      <c r="K519" s="129"/>
      <c r="L519" s="241"/>
      <c r="M519" s="101"/>
      <c r="N519" s="242"/>
      <c r="O519" s="96">
        <f>IF(I519=0,"",I519/H518)</f>
        <v>0.95588235294117652</v>
      </c>
      <c r="P519" s="97">
        <v>73</v>
      </c>
      <c r="Q519" s="256">
        <f t="shared" si="55"/>
        <v>0.96052631578947367</v>
      </c>
      <c r="R519" s="256">
        <f t="shared" si="56"/>
        <v>3.9473684210526327E-2</v>
      </c>
    </row>
    <row r="520" spans="1:19" ht="15.75" customHeight="1" x14ac:dyDescent="0.25">
      <c r="A520" s="84">
        <v>2001</v>
      </c>
      <c r="B520" s="87"/>
      <c r="C520" s="87"/>
      <c r="D520" s="87"/>
      <c r="E520" s="87"/>
      <c r="F520" s="87"/>
      <c r="G520" s="87"/>
      <c r="H520" s="87"/>
      <c r="I520" s="87"/>
      <c r="J520" s="87">
        <v>63</v>
      </c>
      <c r="K520" s="129">
        <v>60</v>
      </c>
      <c r="L520" s="241"/>
      <c r="M520" s="101"/>
      <c r="N520" s="242"/>
      <c r="O520" s="126">
        <f>IF(J520=0,"",J520/I519)</f>
        <v>0.96923076923076923</v>
      </c>
      <c r="P520" s="97">
        <v>72</v>
      </c>
      <c r="Q520" s="126">
        <f t="shared" si="55"/>
        <v>0.98630136986301364</v>
      </c>
      <c r="R520" s="126">
        <f t="shared" si="56"/>
        <v>1.3698630136986356E-2</v>
      </c>
    </row>
    <row r="521" spans="1:19" ht="15.75" customHeight="1" x14ac:dyDescent="0.25">
      <c r="A521" s="84">
        <v>2002</v>
      </c>
      <c r="B521" s="87"/>
      <c r="C521" s="87"/>
      <c r="D521" s="87"/>
      <c r="E521" s="87"/>
      <c r="F521" s="87"/>
      <c r="G521" s="87"/>
      <c r="H521" s="87"/>
      <c r="I521" s="87"/>
      <c r="J521" s="87">
        <v>6</v>
      </c>
      <c r="K521" s="129">
        <v>4</v>
      </c>
      <c r="L521" s="241"/>
      <c r="M521" s="101"/>
      <c r="N521" s="232"/>
      <c r="O521" s="101"/>
      <c r="P521" s="97">
        <v>11</v>
      </c>
      <c r="Q521" s="101"/>
      <c r="R521" s="263"/>
    </row>
    <row r="522" spans="1:19" ht="15.75" customHeight="1" x14ac:dyDescent="0.25">
      <c r="A522" s="84">
        <v>2101</v>
      </c>
      <c r="B522" s="87"/>
      <c r="C522" s="87"/>
      <c r="D522" s="87"/>
      <c r="E522" s="87"/>
      <c r="F522" s="87"/>
      <c r="G522" s="87"/>
      <c r="H522" s="87"/>
      <c r="I522" s="87"/>
      <c r="J522" s="87">
        <v>4</v>
      </c>
      <c r="K522" s="129">
        <v>4</v>
      </c>
      <c r="L522" s="241"/>
      <c r="M522" s="101"/>
      <c r="N522" s="232"/>
      <c r="O522" s="205"/>
      <c r="P522" s="106">
        <v>7</v>
      </c>
      <c r="Q522" s="261"/>
      <c r="R522" s="205"/>
    </row>
    <row r="523" spans="1:19" ht="15.75" customHeight="1" x14ac:dyDescent="0.25">
      <c r="A523" s="84">
        <v>2102</v>
      </c>
      <c r="B523" s="87"/>
      <c r="C523" s="87"/>
      <c r="D523" s="87"/>
      <c r="E523" s="87"/>
      <c r="F523" s="87"/>
      <c r="G523" s="87"/>
      <c r="H523" s="87"/>
      <c r="I523" s="87"/>
      <c r="J523" s="87">
        <v>1</v>
      </c>
      <c r="K523" s="129"/>
      <c r="L523" s="241"/>
      <c r="M523" s="101"/>
      <c r="N523" s="232"/>
      <c r="O523" s="205"/>
      <c r="P523" s="106">
        <v>2</v>
      </c>
      <c r="Q523" s="261"/>
      <c r="R523" s="205"/>
    </row>
    <row r="524" spans="1:19" ht="15.75" customHeight="1" x14ac:dyDescent="0.25">
      <c r="A524" s="84">
        <v>2201</v>
      </c>
      <c r="B524" s="87"/>
      <c r="C524" s="87"/>
      <c r="D524" s="87"/>
      <c r="E524" s="87"/>
      <c r="F524" s="87"/>
      <c r="G524" s="87"/>
      <c r="H524" s="87"/>
      <c r="I524" s="87"/>
      <c r="J524" s="87">
        <v>1</v>
      </c>
      <c r="K524" s="129"/>
      <c r="L524" s="241"/>
      <c r="M524" s="101"/>
      <c r="N524" s="232"/>
      <c r="O524" s="205"/>
      <c r="P524" s="228">
        <v>1</v>
      </c>
      <c r="Q524" s="261"/>
      <c r="R524" s="205"/>
    </row>
    <row r="525" spans="1:19" ht="15.75" customHeight="1" x14ac:dyDescent="0.25">
      <c r="A525" s="84">
        <v>2202</v>
      </c>
      <c r="B525" s="87"/>
      <c r="C525" s="87"/>
      <c r="D525" s="87"/>
      <c r="E525" s="87"/>
      <c r="F525" s="87"/>
      <c r="G525" s="87"/>
      <c r="H525" s="87"/>
      <c r="I525" s="87"/>
      <c r="J525" s="87">
        <v>1</v>
      </c>
      <c r="K525" s="129">
        <v>1</v>
      </c>
      <c r="L525" s="241"/>
      <c r="M525" s="101"/>
      <c r="N525" s="232"/>
      <c r="O525" s="290"/>
      <c r="P525" s="230">
        <v>1</v>
      </c>
      <c r="Q525" s="292"/>
      <c r="R525" s="293"/>
    </row>
    <row r="526" spans="1:19" ht="15.75" customHeight="1" x14ac:dyDescent="0.25">
      <c r="A526" s="84">
        <v>2301</v>
      </c>
      <c r="B526" s="87"/>
      <c r="C526" s="87"/>
      <c r="D526" s="87"/>
      <c r="E526" s="87"/>
      <c r="F526" s="87"/>
      <c r="G526" s="87"/>
      <c r="H526" s="87"/>
      <c r="I526" s="87"/>
      <c r="J526" s="87"/>
      <c r="K526" s="129"/>
      <c r="L526" s="241"/>
      <c r="M526" s="101"/>
      <c r="N526" s="232"/>
      <c r="O526" s="111" t="s">
        <v>91</v>
      </c>
      <c r="P526" s="278">
        <v>54</v>
      </c>
      <c r="Q526" s="113">
        <f>IF(SUM(K518:K525)=0,"",SUM(K518:K525))</f>
        <v>69</v>
      </c>
      <c r="R526" s="114" t="s">
        <v>19</v>
      </c>
    </row>
    <row r="527" spans="1:19" ht="15.75" customHeight="1" x14ac:dyDescent="0.25">
      <c r="A527" s="84">
        <v>2302</v>
      </c>
      <c r="B527" s="87"/>
      <c r="C527" s="87"/>
      <c r="D527" s="87"/>
      <c r="E527" s="87"/>
      <c r="F527" s="87"/>
      <c r="G527" s="87"/>
      <c r="H527" s="87"/>
      <c r="I527" s="87"/>
      <c r="J527" s="87"/>
      <c r="K527" s="129"/>
      <c r="L527" s="241"/>
      <c r="M527" s="101"/>
      <c r="N527" s="232"/>
      <c r="O527" s="115" t="s">
        <v>92</v>
      </c>
      <c r="P527" s="165">
        <f>IF(P526/B512=0,"",P526/B512)</f>
        <v>0.5</v>
      </c>
      <c r="Q527" s="117">
        <f>IF(P526/Q526=0,"",P526/Q526)</f>
        <v>0.78260869565217395</v>
      </c>
      <c r="R527" s="118" t="s">
        <v>93</v>
      </c>
    </row>
    <row r="528" spans="1:19" ht="15.75" customHeight="1" x14ac:dyDescent="0.25">
      <c r="A528" s="84">
        <v>2401</v>
      </c>
      <c r="B528" s="87"/>
      <c r="C528" s="87"/>
      <c r="D528" s="87"/>
      <c r="E528" s="87"/>
      <c r="F528" s="87"/>
      <c r="G528" s="87"/>
      <c r="H528" s="87"/>
      <c r="I528" s="87"/>
      <c r="J528" s="87"/>
      <c r="K528" s="129"/>
      <c r="L528" s="243"/>
      <c r="M528" s="244"/>
      <c r="N528" s="245"/>
      <c r="O528" s="120"/>
      <c r="P528" s="121"/>
      <c r="Q528" s="121"/>
      <c r="R528" s="122"/>
    </row>
    <row r="529" spans="1:19" ht="18" customHeight="1" x14ac:dyDescent="0.25">
      <c r="A529" s="46"/>
      <c r="B529" s="296" t="s">
        <v>111</v>
      </c>
      <c r="C529" s="296"/>
      <c r="D529" s="296"/>
      <c r="E529" s="296"/>
      <c r="F529" s="296"/>
      <c r="G529" s="296"/>
      <c r="H529" s="296"/>
      <c r="I529" s="296"/>
      <c r="J529" s="296"/>
      <c r="K529" s="123">
        <f>SUM(K512:K525)</f>
        <v>69</v>
      </c>
      <c r="L529" s="124">
        <f>IF(K520=0,"",K520/B512)</f>
        <v>0.55555555555555558</v>
      </c>
      <c r="M529" s="124">
        <f>IF(K529=0,"",K529/B512)</f>
        <v>0.63888888888888884</v>
      </c>
      <c r="N529" s="124">
        <f>IF(K520=0,"",M529-L529)</f>
        <v>8.3333333333333259E-2</v>
      </c>
      <c r="O529" s="1"/>
      <c r="P529" s="2"/>
      <c r="Q529" s="36"/>
      <c r="R529" s="1"/>
    </row>
    <row r="530" spans="1:19" ht="12.75" customHeight="1" x14ac:dyDescent="0.2"/>
    <row r="531" spans="1:19" ht="12.75" customHeight="1" x14ac:dyDescent="0.2"/>
    <row r="532" spans="1:19" ht="26.25" customHeight="1" x14ac:dyDescent="0.4">
      <c r="A532" s="3"/>
      <c r="B532" s="340" t="s">
        <v>101</v>
      </c>
      <c r="C532" s="315"/>
      <c r="D532" s="315"/>
      <c r="E532" s="315"/>
      <c r="F532" s="315"/>
      <c r="G532" s="315"/>
      <c r="H532" s="315"/>
      <c r="I532" s="315"/>
      <c r="J532" s="315"/>
      <c r="K532" s="208" t="s">
        <v>114</v>
      </c>
      <c r="L532" s="1"/>
      <c r="M532" s="1"/>
      <c r="N532" s="2"/>
      <c r="O532" s="1"/>
      <c r="P532" s="2"/>
      <c r="Q532" s="2"/>
      <c r="R532" s="2"/>
    </row>
    <row r="533" spans="1:19" ht="20.25" x14ac:dyDescent="0.2">
      <c r="A533" s="334" t="s">
        <v>18</v>
      </c>
      <c r="B533" s="318" t="s">
        <v>102</v>
      </c>
      <c r="C533" s="319"/>
      <c r="D533" s="319"/>
      <c r="E533" s="319"/>
      <c r="F533" s="319"/>
      <c r="G533" s="319"/>
      <c r="H533" s="319"/>
      <c r="I533" s="319"/>
      <c r="J533" s="335"/>
      <c r="K533" s="327" t="s">
        <v>19</v>
      </c>
      <c r="L533" s="323" t="s">
        <v>11</v>
      </c>
      <c r="M533" s="323" t="s">
        <v>12</v>
      </c>
      <c r="N533" s="325" t="s">
        <v>13</v>
      </c>
      <c r="O533" s="323" t="s">
        <v>14</v>
      </c>
      <c r="P533" s="324" t="s">
        <v>15</v>
      </c>
      <c r="Q533" s="324" t="s">
        <v>16</v>
      </c>
      <c r="R533" s="323" t="s">
        <v>103</v>
      </c>
    </row>
    <row r="534" spans="1:19" ht="15.75" x14ac:dyDescent="0.25">
      <c r="A534" s="317"/>
      <c r="B534" s="84" t="s">
        <v>104</v>
      </c>
      <c r="C534" s="84" t="s">
        <v>105</v>
      </c>
      <c r="D534" s="84" t="s">
        <v>106</v>
      </c>
      <c r="E534" s="84" t="s">
        <v>107</v>
      </c>
      <c r="F534" s="84" t="s">
        <v>108</v>
      </c>
      <c r="G534" s="84" t="s">
        <v>109</v>
      </c>
      <c r="H534" s="84" t="s">
        <v>110</v>
      </c>
      <c r="I534" s="84" t="s">
        <v>73</v>
      </c>
      <c r="J534" s="84" t="s">
        <v>74</v>
      </c>
      <c r="K534" s="322"/>
      <c r="L534" s="317"/>
      <c r="M534" s="317"/>
      <c r="N534" s="317"/>
      <c r="O534" s="317"/>
      <c r="P534" s="317"/>
      <c r="Q534" s="317"/>
      <c r="R534" s="317"/>
    </row>
    <row r="535" spans="1:19" ht="15.75" customHeight="1" x14ac:dyDescent="0.25">
      <c r="A535" s="84">
        <v>1602</v>
      </c>
      <c r="B535" s="87">
        <v>111</v>
      </c>
      <c r="C535" s="87"/>
      <c r="D535" s="87"/>
      <c r="E535" s="87"/>
      <c r="F535" s="87"/>
      <c r="G535" s="87"/>
      <c r="H535" s="87"/>
      <c r="I535" s="87"/>
      <c r="J535" s="87"/>
      <c r="K535" s="129"/>
      <c r="L535" s="238"/>
      <c r="M535" s="239"/>
      <c r="N535" s="240"/>
      <c r="O535" s="254"/>
      <c r="P535" s="182">
        <f>B535</f>
        <v>111</v>
      </c>
      <c r="Q535" s="255"/>
      <c r="R535" s="254"/>
    </row>
    <row r="536" spans="1:19" ht="15.75" customHeight="1" x14ac:dyDescent="0.25">
      <c r="A536" s="84">
        <v>1701</v>
      </c>
      <c r="B536" s="87"/>
      <c r="C536" s="87">
        <v>97</v>
      </c>
      <c r="D536" s="87"/>
      <c r="E536" s="87"/>
      <c r="F536" s="87"/>
      <c r="G536" s="87"/>
      <c r="H536" s="87"/>
      <c r="I536" s="87"/>
      <c r="J536" s="87"/>
      <c r="K536" s="129"/>
      <c r="L536" s="241"/>
      <c r="M536" s="101"/>
      <c r="N536" s="242"/>
      <c r="O536" s="96">
        <f>IF(C536=0,"",C536/B535)</f>
        <v>0.87387387387387383</v>
      </c>
      <c r="P536" s="97">
        <v>99</v>
      </c>
      <c r="Q536" s="256">
        <f t="shared" ref="Q536:Q543" si="57">IF(P536=0,"",P536/P535)</f>
        <v>0.89189189189189189</v>
      </c>
      <c r="R536" s="256">
        <f t="shared" ref="R536:R543" si="58">IF(P536=0,"",100%-Q536)</f>
        <v>0.10810810810810811</v>
      </c>
    </row>
    <row r="537" spans="1:19" ht="15.75" customHeight="1" x14ac:dyDescent="0.25">
      <c r="A537" s="84">
        <v>1702</v>
      </c>
      <c r="B537" s="87"/>
      <c r="C537" s="87"/>
      <c r="D537" s="87">
        <v>94</v>
      </c>
      <c r="E537" s="87"/>
      <c r="F537" s="87"/>
      <c r="G537" s="87"/>
      <c r="H537" s="87"/>
      <c r="I537" s="87"/>
      <c r="J537" s="87"/>
      <c r="K537" s="129"/>
      <c r="L537" s="241"/>
      <c r="M537" s="101"/>
      <c r="N537" s="242"/>
      <c r="O537" s="96">
        <f>IF(D537=0,"",D537/C536)</f>
        <v>0.96907216494845361</v>
      </c>
      <c r="P537" s="97">
        <v>94</v>
      </c>
      <c r="Q537" s="256">
        <f t="shared" si="57"/>
        <v>0.9494949494949495</v>
      </c>
      <c r="R537" s="256">
        <f t="shared" si="58"/>
        <v>5.0505050505050497E-2</v>
      </c>
      <c r="S537" s="14">
        <f>P537/P535</f>
        <v>0.84684684684684686</v>
      </c>
    </row>
    <row r="538" spans="1:19" ht="15.75" customHeight="1" x14ac:dyDescent="0.25">
      <c r="A538" s="84">
        <v>1801</v>
      </c>
      <c r="B538" s="87"/>
      <c r="C538" s="87"/>
      <c r="D538" s="87"/>
      <c r="E538" s="87">
        <v>90</v>
      </c>
      <c r="F538" s="87"/>
      <c r="G538" s="87"/>
      <c r="H538" s="87"/>
      <c r="I538" s="87"/>
      <c r="J538" s="87"/>
      <c r="K538" s="129"/>
      <c r="L538" s="241"/>
      <c r="M538" s="101"/>
      <c r="N538" s="242"/>
      <c r="O538" s="96">
        <f>IF(E538=0,"",E538/D537)</f>
        <v>0.95744680851063835</v>
      </c>
      <c r="P538" s="97">
        <v>92</v>
      </c>
      <c r="Q538" s="256">
        <f t="shared" si="57"/>
        <v>0.97872340425531912</v>
      </c>
      <c r="R538" s="256">
        <f t="shared" si="58"/>
        <v>2.1276595744680882E-2</v>
      </c>
    </row>
    <row r="539" spans="1:19" ht="15.75" customHeight="1" x14ac:dyDescent="0.25">
      <c r="A539" s="84">
        <v>1802</v>
      </c>
      <c r="B539" s="87"/>
      <c r="C539" s="87"/>
      <c r="D539" s="87"/>
      <c r="E539" s="87"/>
      <c r="F539" s="87">
        <v>88</v>
      </c>
      <c r="G539" s="87"/>
      <c r="H539" s="87"/>
      <c r="I539" s="87"/>
      <c r="J539" s="87"/>
      <c r="K539" s="129"/>
      <c r="L539" s="241"/>
      <c r="M539" s="101"/>
      <c r="N539" s="242"/>
      <c r="O539" s="96">
        <f>IF(F539=0,"",F539/E538)</f>
        <v>0.97777777777777775</v>
      </c>
      <c r="P539" s="97">
        <v>92</v>
      </c>
      <c r="Q539" s="256">
        <f t="shared" si="57"/>
        <v>1</v>
      </c>
      <c r="R539" s="256">
        <f t="shared" si="58"/>
        <v>0</v>
      </c>
    </row>
    <row r="540" spans="1:19" ht="15.75" customHeight="1" x14ac:dyDescent="0.25">
      <c r="A540" s="84">
        <v>1901</v>
      </c>
      <c r="B540" s="87"/>
      <c r="C540" s="87"/>
      <c r="D540" s="87"/>
      <c r="E540" s="87"/>
      <c r="F540" s="87"/>
      <c r="G540" s="87">
        <v>81</v>
      </c>
      <c r="H540" s="87"/>
      <c r="I540" s="87"/>
      <c r="J540" s="87"/>
      <c r="K540" s="129"/>
      <c r="L540" s="241"/>
      <c r="M540" s="101"/>
      <c r="N540" s="242"/>
      <c r="O540" s="96">
        <f>IF(G540=0,"",G540/F539)</f>
        <v>0.92045454545454541</v>
      </c>
      <c r="P540" s="97">
        <v>89</v>
      </c>
      <c r="Q540" s="256">
        <f t="shared" si="57"/>
        <v>0.96739130434782605</v>
      </c>
      <c r="R540" s="256">
        <f t="shared" si="58"/>
        <v>3.2608695652173947E-2</v>
      </c>
    </row>
    <row r="541" spans="1:19" ht="15.75" customHeight="1" x14ac:dyDescent="0.25">
      <c r="A541" s="84">
        <v>1902</v>
      </c>
      <c r="B541" s="87"/>
      <c r="C541" s="87"/>
      <c r="D541" s="87"/>
      <c r="E541" s="87"/>
      <c r="F541" s="87"/>
      <c r="G541" s="87"/>
      <c r="H541" s="87">
        <v>79</v>
      </c>
      <c r="I541" s="87"/>
      <c r="J541" s="87"/>
      <c r="K541" s="129"/>
      <c r="L541" s="241"/>
      <c r="M541" s="101"/>
      <c r="N541" s="242"/>
      <c r="O541" s="96">
        <f>IF(H541=0,"",H541/G540)</f>
        <v>0.97530864197530864</v>
      </c>
      <c r="P541" s="97">
        <v>88</v>
      </c>
      <c r="Q541" s="256">
        <f t="shared" si="57"/>
        <v>0.9887640449438202</v>
      </c>
      <c r="R541" s="256">
        <f t="shared" si="58"/>
        <v>1.1235955056179803E-2</v>
      </c>
    </row>
    <row r="542" spans="1:19" ht="15.75" customHeight="1" x14ac:dyDescent="0.25">
      <c r="A542" s="84">
        <v>2001</v>
      </c>
      <c r="B542" s="87"/>
      <c r="C542" s="87"/>
      <c r="D542" s="87"/>
      <c r="E542" s="87"/>
      <c r="F542" s="87"/>
      <c r="G542" s="87"/>
      <c r="H542" s="87"/>
      <c r="I542" s="87">
        <v>74</v>
      </c>
      <c r="J542" s="87"/>
      <c r="K542" s="129"/>
      <c r="L542" s="241"/>
      <c r="M542" s="101"/>
      <c r="N542" s="242"/>
      <c r="O542" s="96">
        <f>IF(I542=0,"",I542/H541)</f>
        <v>0.93670886075949367</v>
      </c>
      <c r="P542" s="97">
        <v>87</v>
      </c>
      <c r="Q542" s="256">
        <f t="shared" si="57"/>
        <v>0.98863636363636365</v>
      </c>
      <c r="R542" s="256">
        <f t="shared" si="58"/>
        <v>1.1363636363636354E-2</v>
      </c>
    </row>
    <row r="543" spans="1:19" ht="15.75" customHeight="1" x14ac:dyDescent="0.25">
      <c r="A543" s="84">
        <v>2002</v>
      </c>
      <c r="B543" s="87"/>
      <c r="C543" s="87"/>
      <c r="D543" s="87"/>
      <c r="E543" s="87"/>
      <c r="F543" s="87"/>
      <c r="G543" s="87"/>
      <c r="H543" s="87"/>
      <c r="I543" s="87"/>
      <c r="J543" s="87">
        <v>72</v>
      </c>
      <c r="K543" s="129">
        <v>69</v>
      </c>
      <c r="L543" s="241"/>
      <c r="M543" s="101"/>
      <c r="N543" s="242"/>
      <c r="O543" s="126">
        <f>IF(J543=0,"",J543/I542)</f>
        <v>0.97297297297297303</v>
      </c>
      <c r="P543" s="97">
        <v>86</v>
      </c>
      <c r="Q543" s="126">
        <f t="shared" si="57"/>
        <v>0.9885057471264368</v>
      </c>
      <c r="R543" s="126">
        <f t="shared" si="58"/>
        <v>1.1494252873563204E-2</v>
      </c>
    </row>
    <row r="544" spans="1:19" ht="15.75" customHeight="1" x14ac:dyDescent="0.25">
      <c r="A544" s="84">
        <v>2101</v>
      </c>
      <c r="B544" s="87"/>
      <c r="C544" s="87"/>
      <c r="D544" s="87"/>
      <c r="E544" s="87"/>
      <c r="F544" s="87"/>
      <c r="G544" s="87"/>
      <c r="H544" s="87"/>
      <c r="I544" s="87"/>
      <c r="J544" s="87">
        <v>9</v>
      </c>
      <c r="K544" s="129">
        <v>5</v>
      </c>
      <c r="L544" s="241"/>
      <c r="M544" s="101"/>
      <c r="N544" s="232"/>
      <c r="O544" s="175"/>
      <c r="P544" s="97">
        <v>18</v>
      </c>
      <c r="Q544" s="175"/>
      <c r="R544" s="257"/>
    </row>
    <row r="545" spans="1:20" ht="15.75" customHeight="1" x14ac:dyDescent="0.25">
      <c r="A545" s="84">
        <v>2102</v>
      </c>
      <c r="B545" s="87"/>
      <c r="C545" s="87"/>
      <c r="D545" s="87"/>
      <c r="E545" s="87"/>
      <c r="F545" s="87"/>
      <c r="G545" s="87"/>
      <c r="H545" s="87"/>
      <c r="I545" s="87"/>
      <c r="J545" s="87">
        <v>9</v>
      </c>
      <c r="K545" s="129">
        <v>6</v>
      </c>
      <c r="L545" s="241"/>
      <c r="M545" s="101"/>
      <c r="N545" s="232"/>
      <c r="O545" s="205"/>
      <c r="P545" s="106">
        <v>11</v>
      </c>
      <c r="Q545" s="261"/>
      <c r="R545" s="205"/>
    </row>
    <row r="546" spans="1:20" ht="15.75" customHeight="1" x14ac:dyDescent="0.25">
      <c r="A546" s="84">
        <v>2201</v>
      </c>
      <c r="B546" s="87"/>
      <c r="C546" s="87"/>
      <c r="D546" s="87"/>
      <c r="E546" s="87"/>
      <c r="F546" s="87"/>
      <c r="G546" s="87"/>
      <c r="H546" s="87"/>
      <c r="I546" s="87"/>
      <c r="J546" s="87">
        <v>2</v>
      </c>
      <c r="K546" s="129">
        <v>2</v>
      </c>
      <c r="L546" s="241"/>
      <c r="M546" s="101"/>
      <c r="N546" s="232"/>
      <c r="O546" s="205"/>
      <c r="P546" s="106">
        <v>2</v>
      </c>
      <c r="Q546" s="261"/>
      <c r="R546" s="205"/>
    </row>
    <row r="547" spans="1:20" ht="15.75" customHeight="1" x14ac:dyDescent="0.25">
      <c r="A547" s="84">
        <v>2202</v>
      </c>
      <c r="B547" s="87"/>
      <c r="C547" s="87"/>
      <c r="D547" s="87"/>
      <c r="E547" s="87"/>
      <c r="F547" s="87"/>
      <c r="G547" s="87"/>
      <c r="H547" s="87"/>
      <c r="I547" s="87"/>
      <c r="J547" s="87"/>
      <c r="K547" s="129"/>
      <c r="L547" s="241"/>
      <c r="M547" s="101"/>
      <c r="N547" s="232"/>
      <c r="O547" s="205"/>
      <c r="P547" s="106"/>
      <c r="Q547" s="261"/>
      <c r="R547" s="205"/>
    </row>
    <row r="548" spans="1:20" ht="15.75" customHeight="1" x14ac:dyDescent="0.25">
      <c r="A548" s="84">
        <v>2301</v>
      </c>
      <c r="B548" s="87"/>
      <c r="C548" s="87"/>
      <c r="D548" s="87"/>
      <c r="E548" s="87"/>
      <c r="F548" s="87"/>
      <c r="G548" s="87"/>
      <c r="H548" s="87"/>
      <c r="I548" s="87"/>
      <c r="J548" s="87"/>
      <c r="K548" s="129"/>
      <c r="L548" s="241"/>
      <c r="M548" s="101"/>
      <c r="N548" s="232"/>
      <c r="O548" s="290"/>
      <c r="P548" s="291"/>
      <c r="Q548" s="292"/>
      <c r="R548" s="293"/>
    </row>
    <row r="549" spans="1:20" ht="15.75" customHeight="1" x14ac:dyDescent="0.25">
      <c r="A549" s="84">
        <v>2302</v>
      </c>
      <c r="B549" s="87"/>
      <c r="C549" s="87"/>
      <c r="D549" s="87"/>
      <c r="E549" s="87"/>
      <c r="F549" s="87"/>
      <c r="G549" s="87"/>
      <c r="H549" s="87"/>
      <c r="I549" s="87"/>
      <c r="J549" s="87"/>
      <c r="K549" s="129"/>
      <c r="L549" s="241"/>
      <c r="M549" s="101"/>
      <c r="N549" s="232"/>
      <c r="O549" s="111" t="s">
        <v>91</v>
      </c>
      <c r="P549" s="164">
        <v>74</v>
      </c>
      <c r="Q549" s="113">
        <f>IF(SUM(K541:K548)=0,"",SUM(K541:K548))</f>
        <v>82</v>
      </c>
      <c r="R549" s="114" t="s">
        <v>19</v>
      </c>
    </row>
    <row r="550" spans="1:20" ht="15.75" customHeight="1" x14ac:dyDescent="0.25">
      <c r="A550" s="84">
        <v>2401</v>
      </c>
      <c r="B550" s="87"/>
      <c r="C550" s="87"/>
      <c r="D550" s="87"/>
      <c r="E550" s="87"/>
      <c r="F550" s="87"/>
      <c r="G550" s="87"/>
      <c r="H550" s="87"/>
      <c r="I550" s="87"/>
      <c r="J550" s="87"/>
      <c r="K550" s="129"/>
      <c r="L550" s="241"/>
      <c r="M550" s="101"/>
      <c r="N550" s="232"/>
      <c r="O550" s="115" t="s">
        <v>92</v>
      </c>
      <c r="P550" s="165">
        <f>IF(P549/B535=0,"",P549/B535)</f>
        <v>0.66666666666666663</v>
      </c>
      <c r="Q550" s="117">
        <f>IF(P549/Q549=0,"",P549/Q549)</f>
        <v>0.90243902439024393</v>
      </c>
      <c r="R550" s="118" t="s">
        <v>93</v>
      </c>
    </row>
    <row r="551" spans="1:20" ht="15.75" customHeight="1" x14ac:dyDescent="0.25">
      <c r="A551" s="84">
        <v>2402</v>
      </c>
      <c r="B551" s="87"/>
      <c r="C551" s="87"/>
      <c r="D551" s="87"/>
      <c r="E551" s="87"/>
      <c r="F551" s="87"/>
      <c r="G551" s="87"/>
      <c r="H551" s="87"/>
      <c r="I551" s="87"/>
      <c r="J551" s="87"/>
      <c r="K551" s="129"/>
      <c r="L551" s="243"/>
      <c r="M551" s="244"/>
      <c r="N551" s="245"/>
      <c r="O551" s="120"/>
      <c r="P551" s="121"/>
      <c r="Q551" s="121"/>
      <c r="R551" s="122"/>
    </row>
    <row r="552" spans="1:20" ht="18" customHeight="1" x14ac:dyDescent="0.25">
      <c r="A552" s="46"/>
      <c r="B552" s="296" t="s">
        <v>111</v>
      </c>
      <c r="C552" s="296"/>
      <c r="D552" s="296"/>
      <c r="E552" s="296"/>
      <c r="F552" s="296"/>
      <c r="G552" s="296"/>
      <c r="H552" s="296"/>
      <c r="I552" s="296"/>
      <c r="J552" s="296"/>
      <c r="K552" s="123">
        <f>SUM(K535:K548)</f>
        <v>82</v>
      </c>
      <c r="L552" s="124">
        <f>IF(K543=0,"",K543/B535)</f>
        <v>0.6216216216216216</v>
      </c>
      <c r="M552" s="124">
        <f>IF(K552=0,"",K552/B535)</f>
        <v>0.73873873873873874</v>
      </c>
      <c r="N552" s="124">
        <f>IF(K543=0,"",M552-L552)</f>
        <v>0.11711711711711714</v>
      </c>
      <c r="O552" s="1"/>
      <c r="P552" s="2"/>
      <c r="Q552" s="36"/>
      <c r="R552" s="1"/>
    </row>
    <row r="553" spans="1:20" ht="12.75" customHeight="1" x14ac:dyDescent="0.2"/>
    <row r="554" spans="1:20" ht="12.75" customHeight="1" x14ac:dyDescent="0.2"/>
    <row r="555" spans="1:20" ht="26.25" customHeight="1" x14ac:dyDescent="0.4">
      <c r="A555" s="3"/>
      <c r="B555" s="340" t="s">
        <v>101</v>
      </c>
      <c r="C555" s="315"/>
      <c r="D555" s="315"/>
      <c r="E555" s="315"/>
      <c r="F555" s="315"/>
      <c r="G555" s="315"/>
      <c r="H555" s="315"/>
      <c r="I555" s="315"/>
      <c r="J555" s="315"/>
      <c r="K555" s="208" t="s">
        <v>115</v>
      </c>
      <c r="L555" s="1"/>
      <c r="M555" s="1"/>
      <c r="N555" s="2"/>
      <c r="O555" s="1"/>
      <c r="P555" s="2"/>
      <c r="Q555" s="2"/>
      <c r="R555" s="2"/>
    </row>
    <row r="556" spans="1:20" ht="20.25" x14ac:dyDescent="0.2">
      <c r="A556" s="334" t="s">
        <v>18</v>
      </c>
      <c r="B556" s="318" t="s">
        <v>102</v>
      </c>
      <c r="C556" s="319"/>
      <c r="D556" s="319"/>
      <c r="E556" s="319"/>
      <c r="F556" s="319"/>
      <c r="G556" s="319"/>
      <c r="H556" s="319"/>
      <c r="I556" s="319"/>
      <c r="J556" s="335"/>
      <c r="K556" s="327" t="s">
        <v>19</v>
      </c>
      <c r="L556" s="323" t="s">
        <v>11</v>
      </c>
      <c r="M556" s="323" t="s">
        <v>12</v>
      </c>
      <c r="N556" s="325" t="s">
        <v>13</v>
      </c>
      <c r="O556" s="323" t="s">
        <v>14</v>
      </c>
      <c r="P556" s="324" t="s">
        <v>15</v>
      </c>
      <c r="Q556" s="324" t="s">
        <v>16</v>
      </c>
      <c r="R556" s="323" t="s">
        <v>103</v>
      </c>
    </row>
    <row r="557" spans="1:20" ht="15.75" x14ac:dyDescent="0.25">
      <c r="A557" s="317"/>
      <c r="B557" s="84" t="s">
        <v>104</v>
      </c>
      <c r="C557" s="84" t="s">
        <v>105</v>
      </c>
      <c r="D557" s="84" t="s">
        <v>106</v>
      </c>
      <c r="E557" s="84" t="s">
        <v>107</v>
      </c>
      <c r="F557" s="84" t="s">
        <v>108</v>
      </c>
      <c r="G557" s="84" t="s">
        <v>109</v>
      </c>
      <c r="H557" s="84" t="s">
        <v>110</v>
      </c>
      <c r="I557" s="84" t="s">
        <v>73</v>
      </c>
      <c r="J557" s="84" t="s">
        <v>74</v>
      </c>
      <c r="K557" s="322"/>
      <c r="L557" s="317"/>
      <c r="M557" s="317"/>
      <c r="N557" s="317"/>
      <c r="O557" s="317"/>
      <c r="P557" s="317"/>
      <c r="Q557" s="317"/>
      <c r="R557" s="317"/>
    </row>
    <row r="558" spans="1:20" ht="15.75" customHeight="1" x14ac:dyDescent="0.25">
      <c r="A558" s="84">
        <v>1701</v>
      </c>
      <c r="B558" s="87">
        <v>110</v>
      </c>
      <c r="C558" s="87"/>
      <c r="D558" s="87"/>
      <c r="E558" s="87"/>
      <c r="F558" s="87"/>
      <c r="G558" s="87"/>
      <c r="H558" s="87"/>
      <c r="I558" s="87"/>
      <c r="J558" s="87"/>
      <c r="K558" s="129"/>
      <c r="L558" s="238"/>
      <c r="M558" s="239"/>
      <c r="N558" s="240"/>
      <c r="O558" s="254"/>
      <c r="P558" s="182">
        <f>B558</f>
        <v>110</v>
      </c>
      <c r="Q558" s="255"/>
      <c r="R558" s="254"/>
    </row>
    <row r="559" spans="1:20" ht="15.75" customHeight="1" x14ac:dyDescent="0.25">
      <c r="A559" s="84">
        <v>1702</v>
      </c>
      <c r="B559" s="87"/>
      <c r="C559" s="87">
        <v>83</v>
      </c>
      <c r="D559" s="87"/>
      <c r="E559" s="87"/>
      <c r="F559" s="87"/>
      <c r="G559" s="87"/>
      <c r="H559" s="87"/>
      <c r="I559" s="87"/>
      <c r="J559" s="87"/>
      <c r="K559" s="129"/>
      <c r="L559" s="241"/>
      <c r="M559" s="101"/>
      <c r="N559" s="242"/>
      <c r="O559" s="96">
        <f>IF(C559=0,"",C559/B558)</f>
        <v>0.75454545454545452</v>
      </c>
      <c r="P559" s="97">
        <v>83</v>
      </c>
      <c r="Q559" s="256">
        <f t="shared" ref="Q559:Q566" si="59">IF(P559=0,"",P559/P558)</f>
        <v>0.75454545454545452</v>
      </c>
      <c r="R559" s="256">
        <f t="shared" ref="R559:R566" si="60">IF(P559=0,"",100%-Q559)</f>
        <v>0.24545454545454548</v>
      </c>
    </row>
    <row r="560" spans="1:20" ht="15.75" customHeight="1" x14ac:dyDescent="0.25">
      <c r="A560" s="84">
        <v>1801</v>
      </c>
      <c r="B560" s="87"/>
      <c r="C560" s="87"/>
      <c r="D560" s="87">
        <v>76</v>
      </c>
      <c r="E560" s="87"/>
      <c r="F560" s="87"/>
      <c r="G560" s="87"/>
      <c r="H560" s="87"/>
      <c r="I560" s="87"/>
      <c r="J560" s="87"/>
      <c r="K560" s="129"/>
      <c r="L560" s="241"/>
      <c r="M560" s="101"/>
      <c r="N560" s="242"/>
      <c r="O560" s="96">
        <f>IF(D560=0,"",D560/C559)</f>
        <v>0.91566265060240959</v>
      </c>
      <c r="P560" s="97">
        <v>76</v>
      </c>
      <c r="Q560" s="256">
        <f t="shared" si="59"/>
        <v>0.91566265060240959</v>
      </c>
      <c r="R560" s="256">
        <f t="shared" si="60"/>
        <v>8.4337349397590411E-2</v>
      </c>
      <c r="T560" s="14">
        <f>P560/P558</f>
        <v>0.69090909090909092</v>
      </c>
    </row>
    <row r="561" spans="1:18" ht="15.75" customHeight="1" x14ac:dyDescent="0.25">
      <c r="A561" s="84">
        <v>1802</v>
      </c>
      <c r="B561" s="87"/>
      <c r="C561" s="87"/>
      <c r="D561" s="87"/>
      <c r="E561" s="87">
        <v>62</v>
      </c>
      <c r="F561" s="87"/>
      <c r="G561" s="87"/>
      <c r="H561" s="87"/>
      <c r="I561" s="87"/>
      <c r="J561" s="87"/>
      <c r="K561" s="129"/>
      <c r="L561" s="241"/>
      <c r="M561" s="101"/>
      <c r="N561" s="242"/>
      <c r="O561" s="96">
        <f>IF(E561=0,"",E561/D560)</f>
        <v>0.81578947368421051</v>
      </c>
      <c r="P561" s="97">
        <v>71</v>
      </c>
      <c r="Q561" s="256">
        <f t="shared" si="59"/>
        <v>0.93421052631578949</v>
      </c>
      <c r="R561" s="256">
        <f t="shared" si="60"/>
        <v>6.5789473684210509E-2</v>
      </c>
    </row>
    <row r="562" spans="1:18" ht="15.75" customHeight="1" x14ac:dyDescent="0.25">
      <c r="A562" s="84">
        <v>1901</v>
      </c>
      <c r="B562" s="87"/>
      <c r="C562" s="87"/>
      <c r="D562" s="87"/>
      <c r="E562" s="87"/>
      <c r="F562" s="87">
        <v>55</v>
      </c>
      <c r="G562" s="87"/>
      <c r="H562" s="87"/>
      <c r="I562" s="87"/>
      <c r="J562" s="87"/>
      <c r="K562" s="129"/>
      <c r="L562" s="241"/>
      <c r="M562" s="101"/>
      <c r="N562" s="242"/>
      <c r="O562" s="96">
        <f>IF(F562=0,"",F562/E561)</f>
        <v>0.88709677419354838</v>
      </c>
      <c r="P562" s="97">
        <v>68</v>
      </c>
      <c r="Q562" s="256">
        <f t="shared" si="59"/>
        <v>0.95774647887323938</v>
      </c>
      <c r="R562" s="256">
        <f t="shared" si="60"/>
        <v>4.2253521126760618E-2</v>
      </c>
    </row>
    <row r="563" spans="1:18" ht="15.75" customHeight="1" x14ac:dyDescent="0.25">
      <c r="A563" s="84">
        <v>1902</v>
      </c>
      <c r="B563" s="87"/>
      <c r="C563" s="87"/>
      <c r="D563" s="87"/>
      <c r="E563" s="87"/>
      <c r="F563" s="87"/>
      <c r="G563" s="87">
        <v>47</v>
      </c>
      <c r="H563" s="87"/>
      <c r="I563" s="87"/>
      <c r="J563" s="87"/>
      <c r="K563" s="129"/>
      <c r="L563" s="241"/>
      <c r="M563" s="101"/>
      <c r="N563" s="242"/>
      <c r="O563" s="96">
        <f>IF(G563=0,"",G563/F562)</f>
        <v>0.8545454545454545</v>
      </c>
      <c r="P563" s="97">
        <v>66</v>
      </c>
      <c r="Q563" s="256">
        <f t="shared" si="59"/>
        <v>0.97058823529411764</v>
      </c>
      <c r="R563" s="256">
        <f t="shared" si="60"/>
        <v>2.9411764705882359E-2</v>
      </c>
    </row>
    <row r="564" spans="1:18" ht="15.75" customHeight="1" x14ac:dyDescent="0.25">
      <c r="A564" s="84">
        <v>2001</v>
      </c>
      <c r="B564" s="87"/>
      <c r="C564" s="87"/>
      <c r="D564" s="87"/>
      <c r="E564" s="87"/>
      <c r="F564" s="87"/>
      <c r="G564" s="87"/>
      <c r="H564" s="87">
        <v>44</v>
      </c>
      <c r="I564" s="87"/>
      <c r="J564" s="87"/>
      <c r="K564" s="129"/>
      <c r="L564" s="241"/>
      <c r="M564" s="101"/>
      <c r="N564" s="242"/>
      <c r="O564" s="96">
        <f>IF(H564=0,"",H564/G563)</f>
        <v>0.93617021276595747</v>
      </c>
      <c r="P564" s="97">
        <v>64</v>
      </c>
      <c r="Q564" s="256">
        <f t="shared" si="59"/>
        <v>0.96969696969696972</v>
      </c>
      <c r="R564" s="256">
        <f t="shared" si="60"/>
        <v>3.0303030303030276E-2</v>
      </c>
    </row>
    <row r="565" spans="1:18" ht="15.75" customHeight="1" x14ac:dyDescent="0.25">
      <c r="A565" s="84">
        <v>2002</v>
      </c>
      <c r="B565" s="87"/>
      <c r="C565" s="87"/>
      <c r="D565" s="87"/>
      <c r="E565" s="87"/>
      <c r="F565" s="87"/>
      <c r="G565" s="87"/>
      <c r="H565" s="87"/>
      <c r="I565" s="87">
        <v>41</v>
      </c>
      <c r="J565" s="87"/>
      <c r="K565" s="129"/>
      <c r="L565" s="241"/>
      <c r="M565" s="101"/>
      <c r="N565" s="242"/>
      <c r="O565" s="96">
        <f>IF(I565=0,"",I565/H564)</f>
        <v>0.93181818181818177</v>
      </c>
      <c r="P565" s="97">
        <v>63</v>
      </c>
      <c r="Q565" s="256">
        <f t="shared" si="59"/>
        <v>0.984375</v>
      </c>
      <c r="R565" s="256">
        <f t="shared" si="60"/>
        <v>1.5625E-2</v>
      </c>
    </row>
    <row r="566" spans="1:18" ht="15.75" customHeight="1" x14ac:dyDescent="0.25">
      <c r="A566" s="84">
        <v>2101</v>
      </c>
      <c r="B566" s="87"/>
      <c r="C566" s="87"/>
      <c r="D566" s="87"/>
      <c r="E566" s="87"/>
      <c r="F566" s="87"/>
      <c r="G566" s="87"/>
      <c r="H566" s="87"/>
      <c r="I566" s="87"/>
      <c r="J566" s="87">
        <v>37</v>
      </c>
      <c r="K566" s="129">
        <v>37</v>
      </c>
      <c r="L566" s="241"/>
      <c r="M566" s="101"/>
      <c r="N566" s="242"/>
      <c r="O566" s="126">
        <f>IF(J566=0,"",J566/I565)</f>
        <v>0.90243902439024393</v>
      </c>
      <c r="P566" s="97">
        <v>63</v>
      </c>
      <c r="Q566" s="126">
        <f t="shared" si="59"/>
        <v>1</v>
      </c>
      <c r="R566" s="126">
        <f t="shared" si="60"/>
        <v>0</v>
      </c>
    </row>
    <row r="567" spans="1:18" ht="15.75" customHeight="1" x14ac:dyDescent="0.25">
      <c r="A567" s="84">
        <v>2102</v>
      </c>
      <c r="B567" s="87"/>
      <c r="C567" s="87"/>
      <c r="D567" s="87"/>
      <c r="E567" s="87"/>
      <c r="F567" s="87"/>
      <c r="G567" s="87"/>
      <c r="H567" s="87"/>
      <c r="I567" s="87"/>
      <c r="J567" s="87">
        <v>11</v>
      </c>
      <c r="K567" s="129">
        <v>9</v>
      </c>
      <c r="L567" s="241"/>
      <c r="M567" s="101"/>
      <c r="N567" s="232"/>
      <c r="O567" s="175"/>
      <c r="P567" s="97">
        <v>26</v>
      </c>
      <c r="Q567" s="175"/>
      <c r="R567" s="257"/>
    </row>
    <row r="568" spans="1:18" ht="15.75" customHeight="1" x14ac:dyDescent="0.25">
      <c r="A568" s="84">
        <v>2201</v>
      </c>
      <c r="B568" s="87"/>
      <c r="C568" s="87"/>
      <c r="D568" s="87"/>
      <c r="E568" s="87"/>
      <c r="F568" s="87"/>
      <c r="G568" s="87"/>
      <c r="H568" s="87"/>
      <c r="I568" s="87"/>
      <c r="J568" s="87">
        <v>6</v>
      </c>
      <c r="K568" s="129">
        <v>3</v>
      </c>
      <c r="L568" s="241"/>
      <c r="M568" s="101"/>
      <c r="N568" s="232"/>
      <c r="O568" s="205"/>
      <c r="P568" s="106">
        <v>15</v>
      </c>
      <c r="Q568" s="261"/>
      <c r="R568" s="205"/>
    </row>
    <row r="569" spans="1:18" ht="15.75" customHeight="1" x14ac:dyDescent="0.25">
      <c r="A569" s="84">
        <v>2202</v>
      </c>
      <c r="B569" s="87"/>
      <c r="C569" s="87"/>
      <c r="D569" s="87"/>
      <c r="E569" s="87"/>
      <c r="F569" s="87"/>
      <c r="G569" s="87"/>
      <c r="H569" s="87"/>
      <c r="I569" s="87"/>
      <c r="J569" s="87">
        <v>7</v>
      </c>
      <c r="K569" s="129">
        <v>7</v>
      </c>
      <c r="L569" s="241"/>
      <c r="M569" s="101"/>
      <c r="N569" s="232"/>
      <c r="O569" s="205"/>
      <c r="P569" s="106">
        <v>9</v>
      </c>
      <c r="Q569" s="261"/>
      <c r="R569" s="205"/>
    </row>
    <row r="570" spans="1:18" ht="15.75" customHeight="1" x14ac:dyDescent="0.25">
      <c r="A570" s="84">
        <v>2301</v>
      </c>
      <c r="B570" s="87"/>
      <c r="C570" s="87"/>
      <c r="D570" s="87"/>
      <c r="E570" s="87"/>
      <c r="F570" s="87"/>
      <c r="G570" s="87"/>
      <c r="H570" s="87"/>
      <c r="I570" s="87"/>
      <c r="J570" s="87">
        <v>2</v>
      </c>
      <c r="K570" s="129">
        <v>2</v>
      </c>
      <c r="L570" s="241"/>
      <c r="M570" s="101"/>
      <c r="N570" s="232"/>
      <c r="O570" s="205"/>
      <c r="P570" s="228">
        <v>2</v>
      </c>
      <c r="Q570" s="261"/>
      <c r="R570" s="205"/>
    </row>
    <row r="571" spans="1:18" ht="15.75" customHeight="1" x14ac:dyDescent="0.25">
      <c r="A571" s="84">
        <v>2302</v>
      </c>
      <c r="B571" s="87"/>
      <c r="C571" s="87"/>
      <c r="D571" s="87"/>
      <c r="E571" s="87"/>
      <c r="F571" s="87"/>
      <c r="G571" s="87"/>
      <c r="H571" s="87"/>
      <c r="I571" s="87"/>
      <c r="J571" s="87">
        <v>1</v>
      </c>
      <c r="K571" s="129"/>
      <c r="L571" s="241"/>
      <c r="M571" s="101"/>
      <c r="N571" s="232"/>
      <c r="O571" s="290"/>
      <c r="P571" s="230">
        <v>1</v>
      </c>
      <c r="Q571" s="292"/>
      <c r="R571" s="293"/>
    </row>
    <row r="572" spans="1:18" ht="15.75" customHeight="1" x14ac:dyDescent="0.25">
      <c r="A572" s="84">
        <v>2401</v>
      </c>
      <c r="B572" s="87"/>
      <c r="C572" s="87"/>
      <c r="D572" s="87"/>
      <c r="E572" s="87"/>
      <c r="F572" s="87"/>
      <c r="G572" s="87"/>
      <c r="H572" s="87"/>
      <c r="I572" s="87"/>
      <c r="J572" s="87">
        <v>1</v>
      </c>
      <c r="K572" s="129">
        <v>1</v>
      </c>
      <c r="L572" s="241"/>
      <c r="M572" s="101"/>
      <c r="N572" s="232"/>
      <c r="O572" s="111" t="s">
        <v>91</v>
      </c>
      <c r="P572" s="278">
        <v>41</v>
      </c>
      <c r="Q572" s="113">
        <f>K575</f>
        <v>59</v>
      </c>
      <c r="R572" s="114" t="s">
        <v>19</v>
      </c>
    </row>
    <row r="573" spans="1:18" ht="15.75" customHeight="1" x14ac:dyDescent="0.25">
      <c r="A573" s="84">
        <v>2402</v>
      </c>
      <c r="B573" s="87"/>
      <c r="C573" s="87"/>
      <c r="D573" s="87"/>
      <c r="E573" s="87"/>
      <c r="F573" s="87"/>
      <c r="G573" s="87"/>
      <c r="H573" s="87"/>
      <c r="I573" s="87"/>
      <c r="J573" s="87"/>
      <c r="K573" s="129"/>
      <c r="L573" s="241"/>
      <c r="M573" s="101"/>
      <c r="N573" s="232"/>
      <c r="O573" s="115" t="s">
        <v>92</v>
      </c>
      <c r="P573" s="165">
        <f>IF(P572/B558=0,"",P572/B558)</f>
        <v>0.37272727272727274</v>
      </c>
      <c r="Q573" s="117">
        <f>IF(P572/Q572=0,"",P572/Q572)</f>
        <v>0.69491525423728817</v>
      </c>
      <c r="R573" s="118" t="s">
        <v>93</v>
      </c>
    </row>
    <row r="574" spans="1:18" ht="15.75" customHeight="1" x14ac:dyDescent="0.25">
      <c r="A574" s="84">
        <v>2501</v>
      </c>
      <c r="B574" s="87"/>
      <c r="C574" s="87"/>
      <c r="D574" s="87"/>
      <c r="E574" s="87"/>
      <c r="F574" s="87"/>
      <c r="G574" s="87"/>
      <c r="H574" s="87"/>
      <c r="I574" s="87"/>
      <c r="J574" s="87"/>
      <c r="K574" s="129"/>
      <c r="L574" s="243"/>
      <c r="M574" s="244"/>
      <c r="N574" s="245"/>
      <c r="O574" s="120"/>
      <c r="P574" s="121"/>
      <c r="Q574" s="121"/>
      <c r="R574" s="122"/>
    </row>
    <row r="575" spans="1:18" ht="18" customHeight="1" x14ac:dyDescent="0.25">
      <c r="A575" s="46"/>
      <c r="B575" s="296" t="s">
        <v>111</v>
      </c>
      <c r="C575" s="296"/>
      <c r="D575" s="296"/>
      <c r="E575" s="296"/>
      <c r="F575" s="296"/>
      <c r="G575" s="296"/>
      <c r="H575" s="296"/>
      <c r="I575" s="296"/>
      <c r="J575" s="296"/>
      <c r="K575" s="123">
        <f>SUM(K558:K572)</f>
        <v>59</v>
      </c>
      <c r="L575" s="124">
        <f>IF(K566=0,"",K566/B558)</f>
        <v>0.33636363636363636</v>
      </c>
      <c r="M575" s="124">
        <f>IF(K575=0,"",K575/B558)</f>
        <v>0.53636363636363638</v>
      </c>
      <c r="N575" s="124">
        <f>IF(K566=0,"",M575-L575)</f>
        <v>0.2</v>
      </c>
      <c r="O575" s="1"/>
      <c r="P575" s="2"/>
      <c r="Q575" s="36"/>
      <c r="R575" s="1"/>
    </row>
    <row r="576" spans="1:18" ht="12.75" customHeight="1" x14ac:dyDescent="0.2"/>
    <row r="577" spans="1:19" ht="12.75" customHeight="1" x14ac:dyDescent="0.2"/>
    <row r="578" spans="1:19" ht="26.25" customHeight="1" x14ac:dyDescent="0.4">
      <c r="A578" s="2"/>
      <c r="B578" s="340" t="s">
        <v>101</v>
      </c>
      <c r="C578" s="315"/>
      <c r="D578" s="315"/>
      <c r="E578" s="315"/>
      <c r="F578" s="315"/>
      <c r="G578" s="315"/>
      <c r="H578" s="315"/>
      <c r="I578" s="315"/>
      <c r="J578" s="315"/>
      <c r="K578" s="208" t="s">
        <v>116</v>
      </c>
      <c r="L578" s="1"/>
      <c r="M578" s="1"/>
      <c r="N578" s="2"/>
      <c r="O578" s="1"/>
      <c r="P578" s="2"/>
      <c r="Q578" s="2"/>
      <c r="R578" s="2"/>
    </row>
    <row r="579" spans="1:19" ht="20.25" customHeight="1" x14ac:dyDescent="0.2">
      <c r="A579" s="334" t="s">
        <v>18</v>
      </c>
      <c r="B579" s="318" t="s">
        <v>102</v>
      </c>
      <c r="C579" s="319"/>
      <c r="D579" s="319"/>
      <c r="E579" s="319"/>
      <c r="F579" s="319"/>
      <c r="G579" s="319"/>
      <c r="H579" s="319"/>
      <c r="I579" s="319"/>
      <c r="J579" s="335"/>
      <c r="K579" s="327" t="s">
        <v>19</v>
      </c>
      <c r="L579" s="323" t="s">
        <v>11</v>
      </c>
      <c r="M579" s="323" t="s">
        <v>12</v>
      </c>
      <c r="N579" s="325" t="s">
        <v>13</v>
      </c>
      <c r="O579" s="323" t="s">
        <v>14</v>
      </c>
      <c r="P579" s="324" t="s">
        <v>15</v>
      </c>
      <c r="Q579" s="324" t="s">
        <v>16</v>
      </c>
      <c r="R579" s="323" t="s">
        <v>103</v>
      </c>
    </row>
    <row r="580" spans="1:19" ht="15.75" customHeight="1" x14ac:dyDescent="0.25">
      <c r="A580" s="317"/>
      <c r="B580" s="84" t="s">
        <v>104</v>
      </c>
      <c r="C580" s="84" t="s">
        <v>105</v>
      </c>
      <c r="D580" s="84" t="s">
        <v>106</v>
      </c>
      <c r="E580" s="84" t="s">
        <v>107</v>
      </c>
      <c r="F580" s="84" t="s">
        <v>108</v>
      </c>
      <c r="G580" s="84" t="s">
        <v>109</v>
      </c>
      <c r="H580" s="84" t="s">
        <v>110</v>
      </c>
      <c r="I580" s="84" t="s">
        <v>73</v>
      </c>
      <c r="J580" s="84" t="s">
        <v>74</v>
      </c>
      <c r="K580" s="322"/>
      <c r="L580" s="317"/>
      <c r="M580" s="317"/>
      <c r="N580" s="317"/>
      <c r="O580" s="317"/>
      <c r="P580" s="317"/>
      <c r="Q580" s="317"/>
      <c r="R580" s="317"/>
    </row>
    <row r="581" spans="1:19" ht="15.75" customHeight="1" x14ac:dyDescent="0.25">
      <c r="A581" s="84">
        <v>1702</v>
      </c>
      <c r="B581" s="87">
        <v>106</v>
      </c>
      <c r="C581" s="87"/>
      <c r="D581" s="87"/>
      <c r="E581" s="87"/>
      <c r="F581" s="87"/>
      <c r="G581" s="87"/>
      <c r="H581" s="87"/>
      <c r="I581" s="87"/>
      <c r="J581" s="87"/>
      <c r="K581" s="129"/>
      <c r="L581" s="238"/>
      <c r="M581" s="239"/>
      <c r="N581" s="240"/>
      <c r="O581" s="254"/>
      <c r="P581" s="182">
        <f>B581</f>
        <v>106</v>
      </c>
      <c r="Q581" s="255"/>
      <c r="R581" s="254"/>
    </row>
    <row r="582" spans="1:19" ht="15.75" customHeight="1" x14ac:dyDescent="0.25">
      <c r="A582" s="84">
        <v>1801</v>
      </c>
      <c r="B582" s="87"/>
      <c r="C582" s="87">
        <v>92</v>
      </c>
      <c r="D582" s="87"/>
      <c r="E582" s="87"/>
      <c r="F582" s="87"/>
      <c r="G582" s="87"/>
      <c r="H582" s="87"/>
      <c r="I582" s="87"/>
      <c r="J582" s="87"/>
      <c r="K582" s="129"/>
      <c r="L582" s="241"/>
      <c r="M582" s="101"/>
      <c r="N582" s="242"/>
      <c r="O582" s="96">
        <f>IF(C582=0,"",C582/B581)</f>
        <v>0.86792452830188682</v>
      </c>
      <c r="P582" s="97">
        <v>92</v>
      </c>
      <c r="Q582" s="256">
        <f t="shared" ref="Q582:Q589" si="61">IF(P582=0,"",P582/P581)</f>
        <v>0.86792452830188682</v>
      </c>
      <c r="R582" s="256">
        <f t="shared" ref="R582:R589" si="62">IF(P582=0,"",100%-Q582)</f>
        <v>0.13207547169811318</v>
      </c>
    </row>
    <row r="583" spans="1:19" ht="15.75" customHeight="1" x14ac:dyDescent="0.25">
      <c r="A583" s="84">
        <v>1802</v>
      </c>
      <c r="B583" s="87"/>
      <c r="C583" s="87"/>
      <c r="D583" s="87">
        <v>87</v>
      </c>
      <c r="E583" s="87"/>
      <c r="F583" s="87"/>
      <c r="G583" s="87"/>
      <c r="H583" s="87"/>
      <c r="I583" s="87"/>
      <c r="J583" s="87"/>
      <c r="K583" s="129"/>
      <c r="L583" s="241"/>
      <c r="M583" s="101"/>
      <c r="N583" s="242"/>
      <c r="O583" s="96">
        <f>IF(D583=0,"",D583/C582)</f>
        <v>0.94565217391304346</v>
      </c>
      <c r="P583" s="97">
        <v>88</v>
      </c>
      <c r="Q583" s="256">
        <f t="shared" si="61"/>
        <v>0.95652173913043481</v>
      </c>
      <c r="R583" s="256">
        <f t="shared" si="62"/>
        <v>4.3478260869565188E-2</v>
      </c>
      <c r="S583" s="14">
        <f>P583/P581</f>
        <v>0.83018867924528306</v>
      </c>
    </row>
    <row r="584" spans="1:19" ht="15.75" customHeight="1" x14ac:dyDescent="0.25">
      <c r="A584" s="84">
        <v>1901</v>
      </c>
      <c r="B584" s="87"/>
      <c r="C584" s="87"/>
      <c r="D584" s="87"/>
      <c r="E584" s="87">
        <v>85</v>
      </c>
      <c r="F584" s="87"/>
      <c r="G584" s="87"/>
      <c r="H584" s="87"/>
      <c r="I584" s="87"/>
      <c r="J584" s="87"/>
      <c r="K584" s="129"/>
      <c r="L584" s="241"/>
      <c r="M584" s="101"/>
      <c r="N584" s="242"/>
      <c r="O584" s="96">
        <f>IF(E584=0,"",E584/D583)</f>
        <v>0.97701149425287359</v>
      </c>
      <c r="P584" s="97">
        <v>86</v>
      </c>
      <c r="Q584" s="256">
        <f t="shared" si="61"/>
        <v>0.97727272727272729</v>
      </c>
      <c r="R584" s="256">
        <f t="shared" si="62"/>
        <v>2.2727272727272707E-2</v>
      </c>
    </row>
    <row r="585" spans="1:19" ht="15.75" customHeight="1" x14ac:dyDescent="0.25">
      <c r="A585" s="84">
        <v>1902</v>
      </c>
      <c r="B585" s="87"/>
      <c r="C585" s="87"/>
      <c r="D585" s="87"/>
      <c r="E585" s="87"/>
      <c r="F585" s="87">
        <v>83</v>
      </c>
      <c r="G585" s="87"/>
      <c r="H585" s="87"/>
      <c r="I585" s="87"/>
      <c r="J585" s="87"/>
      <c r="K585" s="129"/>
      <c r="L585" s="241"/>
      <c r="M585" s="101"/>
      <c r="N585" s="242"/>
      <c r="O585" s="96">
        <f>IF(F585=0,"",F585/E584)</f>
        <v>0.97647058823529409</v>
      </c>
      <c r="P585" s="97">
        <v>86</v>
      </c>
      <c r="Q585" s="256">
        <f t="shared" si="61"/>
        <v>1</v>
      </c>
      <c r="R585" s="256">
        <f t="shared" si="62"/>
        <v>0</v>
      </c>
    </row>
    <row r="586" spans="1:19" ht="15.75" customHeight="1" x14ac:dyDescent="0.25">
      <c r="A586" s="84">
        <v>2001</v>
      </c>
      <c r="B586" s="87"/>
      <c r="C586" s="87"/>
      <c r="D586" s="87"/>
      <c r="E586" s="87"/>
      <c r="F586" s="87"/>
      <c r="G586" s="87">
        <v>78</v>
      </c>
      <c r="H586" s="87"/>
      <c r="I586" s="87"/>
      <c r="J586" s="87"/>
      <c r="K586" s="129"/>
      <c r="L586" s="241"/>
      <c r="M586" s="101"/>
      <c r="N586" s="242"/>
      <c r="O586" s="96">
        <f>IF(G586=0,"",G586/F585)</f>
        <v>0.93975903614457834</v>
      </c>
      <c r="P586" s="97">
        <v>86</v>
      </c>
      <c r="Q586" s="256">
        <f t="shared" si="61"/>
        <v>1</v>
      </c>
      <c r="R586" s="256">
        <f t="shared" si="62"/>
        <v>0</v>
      </c>
    </row>
    <row r="587" spans="1:19" ht="15.75" customHeight="1" x14ac:dyDescent="0.25">
      <c r="A587" s="84">
        <v>2002</v>
      </c>
      <c r="B587" s="87"/>
      <c r="C587" s="87"/>
      <c r="D587" s="87"/>
      <c r="E587" s="87"/>
      <c r="F587" s="87"/>
      <c r="G587" s="87"/>
      <c r="H587" s="87">
        <v>76</v>
      </c>
      <c r="I587" s="87"/>
      <c r="J587" s="87"/>
      <c r="K587" s="129"/>
      <c r="L587" s="241"/>
      <c r="M587" s="101"/>
      <c r="N587" s="242"/>
      <c r="O587" s="96">
        <f>IF(H587=0,"",H587/G586)</f>
        <v>0.97435897435897434</v>
      </c>
      <c r="P587" s="97">
        <v>86</v>
      </c>
      <c r="Q587" s="256">
        <f t="shared" si="61"/>
        <v>1</v>
      </c>
      <c r="R587" s="256">
        <f t="shared" si="62"/>
        <v>0</v>
      </c>
    </row>
    <row r="588" spans="1:19" ht="15.75" customHeight="1" x14ac:dyDescent="0.25">
      <c r="A588" s="84">
        <v>2101</v>
      </c>
      <c r="B588" s="87"/>
      <c r="C588" s="87"/>
      <c r="D588" s="87"/>
      <c r="E588" s="87"/>
      <c r="F588" s="87"/>
      <c r="G588" s="87"/>
      <c r="H588" s="87"/>
      <c r="I588" s="87">
        <v>71</v>
      </c>
      <c r="J588" s="87"/>
      <c r="K588" s="129"/>
      <c r="L588" s="241"/>
      <c r="M588" s="101"/>
      <c r="N588" s="242"/>
      <c r="O588" s="96">
        <f>IF(I588=0,"",I588/H587)</f>
        <v>0.93421052631578949</v>
      </c>
      <c r="P588" s="97">
        <v>85</v>
      </c>
      <c r="Q588" s="256">
        <f t="shared" si="61"/>
        <v>0.98837209302325579</v>
      </c>
      <c r="R588" s="256">
        <f t="shared" si="62"/>
        <v>1.1627906976744207E-2</v>
      </c>
    </row>
    <row r="589" spans="1:19" ht="15.75" customHeight="1" x14ac:dyDescent="0.25">
      <c r="A589" s="84">
        <v>2102</v>
      </c>
      <c r="B589" s="87"/>
      <c r="C589" s="87"/>
      <c r="D589" s="87"/>
      <c r="E589" s="87"/>
      <c r="F589" s="87"/>
      <c r="G589" s="87"/>
      <c r="H589" s="87"/>
      <c r="I589" s="87"/>
      <c r="J589" s="87">
        <v>67</v>
      </c>
      <c r="K589" s="129">
        <v>64</v>
      </c>
      <c r="L589" s="241"/>
      <c r="M589" s="101"/>
      <c r="N589" s="242"/>
      <c r="O589" s="126">
        <f>IF(J589=0,"",J589/I588)</f>
        <v>0.94366197183098588</v>
      </c>
      <c r="P589" s="97">
        <v>83</v>
      </c>
      <c r="Q589" s="126">
        <f t="shared" si="61"/>
        <v>0.97647058823529409</v>
      </c>
      <c r="R589" s="126">
        <f t="shared" si="62"/>
        <v>2.352941176470591E-2</v>
      </c>
    </row>
    <row r="590" spans="1:19" ht="15.75" customHeight="1" x14ac:dyDescent="0.25">
      <c r="A590" s="84">
        <v>2201</v>
      </c>
      <c r="B590" s="87"/>
      <c r="C590" s="87"/>
      <c r="D590" s="87"/>
      <c r="E590" s="87"/>
      <c r="F590" s="87"/>
      <c r="G590" s="87"/>
      <c r="H590" s="87"/>
      <c r="I590" s="87"/>
      <c r="J590" s="87">
        <v>11</v>
      </c>
      <c r="K590" s="129">
        <v>11</v>
      </c>
      <c r="L590" s="241"/>
      <c r="M590" s="101"/>
      <c r="N590" s="232"/>
      <c r="O590" s="175"/>
      <c r="P590" s="97">
        <v>21</v>
      </c>
      <c r="Q590" s="175"/>
      <c r="R590" s="257"/>
    </row>
    <row r="591" spans="1:19" ht="15.75" customHeight="1" x14ac:dyDescent="0.25">
      <c r="A591" s="84">
        <v>2202</v>
      </c>
      <c r="B591" s="87"/>
      <c r="C591" s="87"/>
      <c r="D591" s="87"/>
      <c r="E591" s="87"/>
      <c r="F591" s="87"/>
      <c r="G591" s="87"/>
      <c r="H591" s="87"/>
      <c r="I591" s="87"/>
      <c r="J591" s="87">
        <v>5</v>
      </c>
      <c r="K591" s="129">
        <v>3</v>
      </c>
      <c r="L591" s="241"/>
      <c r="M591" s="101"/>
      <c r="N591" s="232"/>
      <c r="O591" s="205"/>
      <c r="P591" s="106">
        <v>10</v>
      </c>
      <c r="Q591" s="261"/>
      <c r="R591" s="205"/>
    </row>
    <row r="592" spans="1:19" ht="15.75" customHeight="1" x14ac:dyDescent="0.25">
      <c r="A592" s="84">
        <v>2301</v>
      </c>
      <c r="B592" s="87"/>
      <c r="C592" s="87"/>
      <c r="D592" s="87"/>
      <c r="E592" s="87"/>
      <c r="F592" s="87"/>
      <c r="G592" s="87"/>
      <c r="H592" s="87"/>
      <c r="I592" s="87"/>
      <c r="J592" s="87">
        <v>2</v>
      </c>
      <c r="K592" s="129">
        <v>1</v>
      </c>
      <c r="L592" s="241"/>
      <c r="M592" s="101"/>
      <c r="N592" s="232"/>
      <c r="O592" s="205"/>
      <c r="P592" s="106">
        <v>5</v>
      </c>
      <c r="Q592" s="261"/>
      <c r="R592" s="205"/>
    </row>
    <row r="593" spans="1:19" ht="15.75" customHeight="1" x14ac:dyDescent="0.25">
      <c r="A593" s="84">
        <v>2302</v>
      </c>
      <c r="B593" s="87"/>
      <c r="C593" s="87"/>
      <c r="D593" s="87"/>
      <c r="E593" s="87"/>
      <c r="F593" s="87"/>
      <c r="G593" s="87"/>
      <c r="H593" s="87"/>
      <c r="I593" s="87"/>
      <c r="J593" s="87">
        <v>2</v>
      </c>
      <c r="K593" s="129">
        <v>2</v>
      </c>
      <c r="L593" s="241"/>
      <c r="M593" s="101"/>
      <c r="N593" s="232"/>
      <c r="O593" s="205"/>
      <c r="P593" s="228">
        <v>3</v>
      </c>
      <c r="Q593" s="261"/>
      <c r="R593" s="205"/>
    </row>
    <row r="594" spans="1:19" ht="15.75" customHeight="1" x14ac:dyDescent="0.25">
      <c r="A594" s="84">
        <v>2401</v>
      </c>
      <c r="B594" s="87"/>
      <c r="C594" s="87"/>
      <c r="D594" s="87"/>
      <c r="E594" s="87"/>
      <c r="F594" s="87"/>
      <c r="G594" s="87"/>
      <c r="H594" s="87"/>
      <c r="I594" s="87"/>
      <c r="J594" s="87">
        <v>1</v>
      </c>
      <c r="K594" s="129">
        <v>1</v>
      </c>
      <c r="L594" s="241"/>
      <c r="M594" s="101"/>
      <c r="N594" s="232"/>
      <c r="O594" s="290"/>
      <c r="P594" s="230">
        <v>1</v>
      </c>
      <c r="Q594" s="292"/>
      <c r="R594" s="293"/>
    </row>
    <row r="595" spans="1:19" ht="15.75" customHeight="1" x14ac:dyDescent="0.25">
      <c r="A595" s="84">
        <v>2402</v>
      </c>
      <c r="B595" s="87"/>
      <c r="C595" s="87"/>
      <c r="D595" s="87"/>
      <c r="E595" s="87"/>
      <c r="F595" s="87"/>
      <c r="G595" s="87"/>
      <c r="H595" s="87"/>
      <c r="I595" s="87"/>
      <c r="J595" s="87"/>
      <c r="K595" s="129"/>
      <c r="L595" s="241"/>
      <c r="M595" s="101"/>
      <c r="N595" s="232"/>
      <c r="O595" s="111" t="s">
        <v>91</v>
      </c>
      <c r="P595" s="278">
        <v>70</v>
      </c>
      <c r="Q595" s="113">
        <f>IF(SUM(K587:K594)=0,"",SUM(K587:K594))</f>
        <v>82</v>
      </c>
      <c r="R595" s="114" t="s">
        <v>19</v>
      </c>
    </row>
    <row r="596" spans="1:19" ht="15.75" customHeight="1" x14ac:dyDescent="0.25">
      <c r="A596" s="84">
        <v>2501</v>
      </c>
      <c r="B596" s="87"/>
      <c r="C596" s="87"/>
      <c r="D596" s="87"/>
      <c r="E596" s="87"/>
      <c r="F596" s="87"/>
      <c r="G596" s="87"/>
      <c r="H596" s="87"/>
      <c r="I596" s="87"/>
      <c r="J596" s="87"/>
      <c r="K596" s="129"/>
      <c r="L596" s="241"/>
      <c r="M596" s="101"/>
      <c r="N596" s="232"/>
      <c r="O596" s="115" t="s">
        <v>92</v>
      </c>
      <c r="P596" s="165">
        <f>IF(P595/B581=0,"",P595/B581)</f>
        <v>0.660377358490566</v>
      </c>
      <c r="Q596" s="117">
        <f>IF(P595/Q595=0,"",P595/Q595)</f>
        <v>0.85365853658536583</v>
      </c>
      <c r="R596" s="118" t="s">
        <v>93</v>
      </c>
    </row>
    <row r="597" spans="1:19" ht="15.75" customHeight="1" x14ac:dyDescent="0.25">
      <c r="A597" s="84">
        <v>2502</v>
      </c>
      <c r="B597" s="87"/>
      <c r="C597" s="87"/>
      <c r="D597" s="87"/>
      <c r="E597" s="87"/>
      <c r="F597" s="87"/>
      <c r="G597" s="87"/>
      <c r="H597" s="87"/>
      <c r="I597" s="87"/>
      <c r="J597" s="87"/>
      <c r="K597" s="129"/>
      <c r="L597" s="243"/>
      <c r="M597" s="244"/>
      <c r="N597" s="245"/>
      <c r="O597" s="120"/>
      <c r="P597" s="121"/>
      <c r="Q597" s="121"/>
      <c r="R597" s="122"/>
    </row>
    <row r="598" spans="1:19" ht="18" customHeight="1" x14ac:dyDescent="0.25">
      <c r="A598" s="46"/>
      <c r="B598" s="296" t="s">
        <v>111</v>
      </c>
      <c r="C598" s="296"/>
      <c r="D598" s="296"/>
      <c r="E598" s="296"/>
      <c r="F598" s="296"/>
      <c r="G598" s="296"/>
      <c r="H598" s="296"/>
      <c r="I598" s="296"/>
      <c r="J598" s="296"/>
      <c r="K598" s="123">
        <f>SUM(K581:K594)</f>
        <v>82</v>
      </c>
      <c r="L598" s="124">
        <f>IF(K589=0,"",K589/B581)</f>
        <v>0.60377358490566035</v>
      </c>
      <c r="M598" s="124">
        <f>IF(K598=0,"",K598/B581)</f>
        <v>0.77358490566037741</v>
      </c>
      <c r="N598" s="124">
        <f>IF(K589=0,"",M598-L598)</f>
        <v>0.16981132075471705</v>
      </c>
      <c r="O598" s="1"/>
      <c r="P598" s="2"/>
      <c r="Q598" s="36"/>
      <c r="R598" s="1"/>
    </row>
    <row r="599" spans="1:19" ht="12.75" customHeight="1" x14ac:dyDescent="0.2"/>
    <row r="600" spans="1:19" ht="12.75" customHeight="1" x14ac:dyDescent="0.2"/>
    <row r="601" spans="1:19" ht="26.25" customHeight="1" x14ac:dyDescent="0.4">
      <c r="A601" s="2"/>
      <c r="B601" s="340" t="s">
        <v>101</v>
      </c>
      <c r="C601" s="315"/>
      <c r="D601" s="315"/>
      <c r="E601" s="315"/>
      <c r="F601" s="315"/>
      <c r="G601" s="315"/>
      <c r="H601" s="315"/>
      <c r="I601" s="315"/>
      <c r="J601" s="315"/>
      <c r="K601" s="208" t="s">
        <v>117</v>
      </c>
      <c r="L601" s="1"/>
      <c r="M601" s="1"/>
      <c r="N601" s="2"/>
      <c r="O601" s="1"/>
      <c r="P601" s="2"/>
      <c r="Q601" s="2"/>
      <c r="R601" s="2"/>
    </row>
    <row r="602" spans="1:19" ht="20.25" customHeight="1" x14ac:dyDescent="0.2">
      <c r="A602" s="334" t="s">
        <v>18</v>
      </c>
      <c r="B602" s="318" t="s">
        <v>102</v>
      </c>
      <c r="C602" s="319"/>
      <c r="D602" s="319"/>
      <c r="E602" s="319"/>
      <c r="F602" s="319"/>
      <c r="G602" s="319"/>
      <c r="H602" s="319"/>
      <c r="I602" s="319"/>
      <c r="J602" s="335"/>
      <c r="K602" s="327" t="s">
        <v>19</v>
      </c>
      <c r="L602" s="323" t="s">
        <v>11</v>
      </c>
      <c r="M602" s="323" t="s">
        <v>12</v>
      </c>
      <c r="N602" s="325" t="s">
        <v>13</v>
      </c>
      <c r="O602" s="323" t="s">
        <v>14</v>
      </c>
      <c r="P602" s="324" t="s">
        <v>15</v>
      </c>
      <c r="Q602" s="324" t="s">
        <v>16</v>
      </c>
      <c r="R602" s="323" t="s">
        <v>103</v>
      </c>
    </row>
    <row r="603" spans="1:19" ht="15.75" customHeight="1" x14ac:dyDescent="0.25">
      <c r="A603" s="317"/>
      <c r="B603" s="84" t="s">
        <v>104</v>
      </c>
      <c r="C603" s="84" t="s">
        <v>105</v>
      </c>
      <c r="D603" s="84" t="s">
        <v>106</v>
      </c>
      <c r="E603" s="84" t="s">
        <v>107</v>
      </c>
      <c r="F603" s="84" t="s">
        <v>108</v>
      </c>
      <c r="G603" s="84" t="s">
        <v>109</v>
      </c>
      <c r="H603" s="84" t="s">
        <v>110</v>
      </c>
      <c r="I603" s="84" t="s">
        <v>73</v>
      </c>
      <c r="J603" s="84" t="s">
        <v>74</v>
      </c>
      <c r="K603" s="322"/>
      <c r="L603" s="317"/>
      <c r="M603" s="317"/>
      <c r="N603" s="317"/>
      <c r="O603" s="317"/>
      <c r="P603" s="317"/>
      <c r="Q603" s="317"/>
      <c r="R603" s="317"/>
    </row>
    <row r="604" spans="1:19" ht="15.75" customHeight="1" x14ac:dyDescent="0.25">
      <c r="A604" s="84">
        <v>1801</v>
      </c>
      <c r="B604" s="87">
        <v>117</v>
      </c>
      <c r="C604" s="87"/>
      <c r="D604" s="87"/>
      <c r="E604" s="87"/>
      <c r="F604" s="87"/>
      <c r="G604" s="87"/>
      <c r="H604" s="87"/>
      <c r="I604" s="87"/>
      <c r="J604" s="87"/>
      <c r="K604" s="129"/>
      <c r="L604" s="238"/>
      <c r="M604" s="239"/>
      <c r="N604" s="240"/>
      <c r="O604" s="254"/>
      <c r="P604" s="182">
        <f>B604</f>
        <v>117</v>
      </c>
      <c r="Q604" s="255"/>
      <c r="R604" s="254"/>
    </row>
    <row r="605" spans="1:19" ht="15.75" customHeight="1" x14ac:dyDescent="0.25">
      <c r="A605" s="84">
        <v>1802</v>
      </c>
      <c r="B605" s="87"/>
      <c r="C605" s="87">
        <v>106</v>
      </c>
      <c r="D605" s="87"/>
      <c r="E605" s="87"/>
      <c r="F605" s="87"/>
      <c r="G605" s="87"/>
      <c r="H605" s="87"/>
      <c r="I605" s="87"/>
      <c r="J605" s="87"/>
      <c r="K605" s="129"/>
      <c r="L605" s="241"/>
      <c r="M605" s="101"/>
      <c r="N605" s="242"/>
      <c r="O605" s="96">
        <f>IF(C605=0,"",C605/B604)</f>
        <v>0.90598290598290598</v>
      </c>
      <c r="P605" s="97">
        <v>106</v>
      </c>
      <c r="Q605" s="256">
        <f t="shared" ref="Q605:Q611" si="63">IF(P605=0,"",P605/P604)</f>
        <v>0.90598290598290598</v>
      </c>
      <c r="R605" s="256">
        <f t="shared" ref="R605:R611" si="64">IF(P605=0,"",100%-Q605)</f>
        <v>9.4017094017094016E-2</v>
      </c>
    </row>
    <row r="606" spans="1:19" ht="15.75" customHeight="1" x14ac:dyDescent="0.25">
      <c r="A606" s="84">
        <v>1901</v>
      </c>
      <c r="B606" s="87"/>
      <c r="C606" s="87"/>
      <c r="D606" s="87">
        <v>99</v>
      </c>
      <c r="E606" s="87"/>
      <c r="F606" s="87"/>
      <c r="G606" s="87"/>
      <c r="H606" s="87"/>
      <c r="I606" s="87"/>
      <c r="J606" s="87"/>
      <c r="K606" s="129"/>
      <c r="L606" s="241"/>
      <c r="M606" s="101"/>
      <c r="N606" s="242"/>
      <c r="O606" s="96">
        <f>IF(D606=0,"",D606/C605)</f>
        <v>0.93396226415094341</v>
      </c>
      <c r="P606" s="97">
        <v>101</v>
      </c>
      <c r="Q606" s="256">
        <f t="shared" si="63"/>
        <v>0.95283018867924529</v>
      </c>
      <c r="R606" s="256">
        <f t="shared" si="64"/>
        <v>4.7169811320754707E-2</v>
      </c>
      <c r="S606" s="152">
        <f>P606/P604</f>
        <v>0.86324786324786329</v>
      </c>
    </row>
    <row r="607" spans="1:19" ht="15.75" customHeight="1" x14ac:dyDescent="0.25">
      <c r="A607" s="84">
        <v>1902</v>
      </c>
      <c r="B607" s="87"/>
      <c r="C607" s="87"/>
      <c r="D607" s="87"/>
      <c r="E607" s="87">
        <v>90</v>
      </c>
      <c r="F607" s="87"/>
      <c r="G607" s="87"/>
      <c r="H607" s="87"/>
      <c r="I607" s="87"/>
      <c r="J607" s="87"/>
      <c r="K607" s="129"/>
      <c r="L607" s="241"/>
      <c r="M607" s="101"/>
      <c r="N607" s="242"/>
      <c r="O607" s="96">
        <f>IF(E607=0,"",E607/D606)</f>
        <v>0.90909090909090906</v>
      </c>
      <c r="P607" s="97">
        <v>95</v>
      </c>
      <c r="Q607" s="256">
        <f t="shared" si="63"/>
        <v>0.94059405940594054</v>
      </c>
      <c r="R607" s="256">
        <f t="shared" si="64"/>
        <v>5.9405940594059459E-2</v>
      </c>
    </row>
    <row r="608" spans="1:19" ht="15.75" customHeight="1" x14ac:dyDescent="0.25">
      <c r="A608" s="84">
        <v>2001</v>
      </c>
      <c r="B608" s="87"/>
      <c r="C608" s="87"/>
      <c r="D608" s="87"/>
      <c r="E608" s="87"/>
      <c r="F608" s="87">
        <v>77</v>
      </c>
      <c r="G608" s="87"/>
      <c r="H608" s="87"/>
      <c r="I608" s="87"/>
      <c r="J608" s="87"/>
      <c r="K608" s="129"/>
      <c r="L608" s="241"/>
      <c r="M608" s="101"/>
      <c r="N608" s="242"/>
      <c r="O608" s="96">
        <f>IF(F608=0,"",F608/E607)</f>
        <v>0.85555555555555551</v>
      </c>
      <c r="P608" s="97">
        <v>89</v>
      </c>
      <c r="Q608" s="256">
        <f t="shared" si="63"/>
        <v>0.93684210526315792</v>
      </c>
      <c r="R608" s="256">
        <f t="shared" si="64"/>
        <v>6.315789473684208E-2</v>
      </c>
    </row>
    <row r="609" spans="1:18" ht="15.75" customHeight="1" x14ac:dyDescent="0.25">
      <c r="A609" s="84">
        <v>2002</v>
      </c>
      <c r="B609" s="87"/>
      <c r="C609" s="87"/>
      <c r="D609" s="87"/>
      <c r="E609" s="87"/>
      <c r="F609" s="87"/>
      <c r="G609" s="87">
        <v>76</v>
      </c>
      <c r="H609" s="87"/>
      <c r="I609" s="87"/>
      <c r="J609" s="87"/>
      <c r="K609" s="129"/>
      <c r="L609" s="241"/>
      <c r="M609" s="101"/>
      <c r="N609" s="242"/>
      <c r="O609" s="96">
        <f>IF(G609=0,"",G609/F608)</f>
        <v>0.98701298701298701</v>
      </c>
      <c r="P609" s="97">
        <v>87</v>
      </c>
      <c r="Q609" s="256">
        <f t="shared" si="63"/>
        <v>0.97752808988764039</v>
      </c>
      <c r="R609" s="256">
        <f t="shared" si="64"/>
        <v>2.2471910112359605E-2</v>
      </c>
    </row>
    <row r="610" spans="1:18" ht="15.75" customHeight="1" x14ac:dyDescent="0.25">
      <c r="A610" s="84">
        <v>2101</v>
      </c>
      <c r="B610" s="87"/>
      <c r="C610" s="87"/>
      <c r="D610" s="87"/>
      <c r="E610" s="87"/>
      <c r="F610" s="87"/>
      <c r="G610" s="87"/>
      <c r="H610" s="87">
        <v>72</v>
      </c>
      <c r="I610" s="87"/>
      <c r="J610" s="87"/>
      <c r="K610" s="129"/>
      <c r="L610" s="241"/>
      <c r="M610" s="101"/>
      <c r="N610" s="242"/>
      <c r="O610" s="96">
        <f>IF(H610=0,"",H610/G609)</f>
        <v>0.94736842105263153</v>
      </c>
      <c r="P610" s="97">
        <v>86</v>
      </c>
      <c r="Q610" s="256">
        <f t="shared" si="63"/>
        <v>0.9885057471264368</v>
      </c>
      <c r="R610" s="256">
        <f t="shared" si="64"/>
        <v>1.1494252873563204E-2</v>
      </c>
    </row>
    <row r="611" spans="1:18" ht="15.75" customHeight="1" x14ac:dyDescent="0.25">
      <c r="A611" s="84">
        <v>2102</v>
      </c>
      <c r="B611" s="87"/>
      <c r="C611" s="87"/>
      <c r="D611" s="87"/>
      <c r="E611" s="87"/>
      <c r="F611" s="87"/>
      <c r="G611" s="87"/>
      <c r="H611" s="87"/>
      <c r="I611" s="87">
        <v>70</v>
      </c>
      <c r="J611" s="87"/>
      <c r="K611" s="129"/>
      <c r="L611" s="241"/>
      <c r="M611" s="101"/>
      <c r="N611" s="242"/>
      <c r="O611" s="96">
        <f>I611/H610</f>
        <v>0.97222222222222221</v>
      </c>
      <c r="P611" s="97">
        <v>83</v>
      </c>
      <c r="Q611" s="256">
        <f t="shared" si="63"/>
        <v>0.96511627906976749</v>
      </c>
      <c r="R611" s="126">
        <f t="shared" si="64"/>
        <v>3.4883720930232509E-2</v>
      </c>
    </row>
    <row r="612" spans="1:18" ht="15.75" customHeight="1" x14ac:dyDescent="0.25">
      <c r="A612" s="84">
        <v>2201</v>
      </c>
      <c r="B612" s="87"/>
      <c r="C612" s="87"/>
      <c r="D612" s="87"/>
      <c r="E612" s="87"/>
      <c r="F612" s="87"/>
      <c r="G612" s="87"/>
      <c r="H612" s="87"/>
      <c r="I612" s="87"/>
      <c r="J612" s="87">
        <v>62</v>
      </c>
      <c r="K612" s="129">
        <v>57</v>
      </c>
      <c r="L612" s="241"/>
      <c r="M612" s="101"/>
      <c r="N612" s="232"/>
      <c r="O612" s="175"/>
      <c r="P612" s="97">
        <v>80</v>
      </c>
      <c r="Q612" s="175"/>
      <c r="R612" s="257"/>
    </row>
    <row r="613" spans="1:18" ht="15.75" customHeight="1" x14ac:dyDescent="0.25">
      <c r="A613" s="84">
        <v>2202</v>
      </c>
      <c r="B613" s="87"/>
      <c r="C613" s="87"/>
      <c r="D613" s="87"/>
      <c r="E613" s="87"/>
      <c r="F613" s="87"/>
      <c r="G613" s="87"/>
      <c r="H613" s="87"/>
      <c r="I613" s="87"/>
      <c r="J613" s="87">
        <v>8</v>
      </c>
      <c r="K613" s="129">
        <v>6</v>
      </c>
      <c r="L613" s="241"/>
      <c r="M613" s="101"/>
      <c r="N613" s="232"/>
      <c r="O613" s="205"/>
      <c r="P613" s="106">
        <v>20</v>
      </c>
      <c r="Q613" s="261"/>
      <c r="R613" s="205"/>
    </row>
    <row r="614" spans="1:18" ht="15.75" customHeight="1" x14ac:dyDescent="0.25">
      <c r="A614" s="84">
        <v>2301</v>
      </c>
      <c r="B614" s="87"/>
      <c r="C614" s="87"/>
      <c r="D614" s="87"/>
      <c r="E614" s="87"/>
      <c r="F614" s="87"/>
      <c r="G614" s="87"/>
      <c r="H614" s="87"/>
      <c r="I614" s="87"/>
      <c r="J614" s="87">
        <v>7</v>
      </c>
      <c r="K614" s="129">
        <v>4</v>
      </c>
      <c r="L614" s="241"/>
      <c r="M614" s="101"/>
      <c r="N614" s="232"/>
      <c r="O614" s="205"/>
      <c r="P614" s="106">
        <v>13</v>
      </c>
      <c r="Q614" s="261"/>
      <c r="R614" s="205"/>
    </row>
    <row r="615" spans="1:18" ht="15.75" customHeight="1" x14ac:dyDescent="0.25">
      <c r="A615" s="84">
        <v>2302</v>
      </c>
      <c r="B615" s="87"/>
      <c r="C615" s="87"/>
      <c r="D615" s="87"/>
      <c r="E615" s="87"/>
      <c r="F615" s="87"/>
      <c r="G615" s="87"/>
      <c r="H615" s="87"/>
      <c r="I615" s="87"/>
      <c r="J615" s="87">
        <v>2</v>
      </c>
      <c r="K615" s="129">
        <v>2</v>
      </c>
      <c r="L615" s="241"/>
      <c r="M615" s="101"/>
      <c r="N615" s="232"/>
      <c r="O615" s="205"/>
      <c r="P615" s="228">
        <v>7</v>
      </c>
      <c r="Q615" s="261"/>
      <c r="R615" s="205"/>
    </row>
    <row r="616" spans="1:18" ht="15.75" customHeight="1" x14ac:dyDescent="0.25">
      <c r="A616" s="84">
        <v>2401</v>
      </c>
      <c r="B616" s="87"/>
      <c r="C616" s="87"/>
      <c r="D616" s="87"/>
      <c r="E616" s="87"/>
      <c r="F616" s="87"/>
      <c r="G616" s="87"/>
      <c r="H616" s="87"/>
      <c r="I616" s="87"/>
      <c r="J616" s="87">
        <v>2</v>
      </c>
      <c r="K616" s="129">
        <v>2</v>
      </c>
      <c r="L616" s="241"/>
      <c r="M616" s="101"/>
      <c r="N616" s="232"/>
      <c r="O616" s="290"/>
      <c r="P616" s="230">
        <v>3</v>
      </c>
      <c r="Q616" s="292"/>
      <c r="R616" s="293"/>
    </row>
    <row r="617" spans="1:18" ht="15.75" customHeight="1" x14ac:dyDescent="0.25">
      <c r="A617" s="84">
        <v>2402</v>
      </c>
      <c r="B617" s="87"/>
      <c r="C617" s="87"/>
      <c r="D617" s="87"/>
      <c r="E617" s="87"/>
      <c r="F617" s="87"/>
      <c r="G617" s="87"/>
      <c r="H617" s="87"/>
      <c r="I617" s="87"/>
      <c r="J617" s="87">
        <v>1</v>
      </c>
      <c r="K617" s="129">
        <v>1</v>
      </c>
      <c r="L617" s="241"/>
      <c r="M617" s="101"/>
      <c r="N617" s="232"/>
      <c r="O617" s="111" t="s">
        <v>91</v>
      </c>
      <c r="P617" s="278">
        <v>59</v>
      </c>
      <c r="Q617" s="113">
        <f>K620</f>
        <v>72</v>
      </c>
      <c r="R617" s="114" t="s">
        <v>19</v>
      </c>
    </row>
    <row r="618" spans="1:18" ht="15.75" customHeight="1" x14ac:dyDescent="0.25">
      <c r="A618" s="84">
        <v>2501</v>
      </c>
      <c r="B618" s="87"/>
      <c r="C618" s="87"/>
      <c r="D618" s="87"/>
      <c r="E618" s="87"/>
      <c r="F618" s="87"/>
      <c r="G618" s="87"/>
      <c r="H618" s="87"/>
      <c r="I618" s="87"/>
      <c r="J618" s="87"/>
      <c r="K618" s="129"/>
      <c r="L618" s="241"/>
      <c r="M618" s="101"/>
      <c r="N618" s="232"/>
      <c r="O618" s="115" t="s">
        <v>92</v>
      </c>
      <c r="P618" s="165">
        <f>IF(P617/B604=0,"",P617/B604)</f>
        <v>0.50427350427350426</v>
      </c>
      <c r="Q618" s="117">
        <f>IF(P617/Q617=0,"",P617/Q617)</f>
        <v>0.81944444444444442</v>
      </c>
      <c r="R618" s="118" t="s">
        <v>93</v>
      </c>
    </row>
    <row r="619" spans="1:18" ht="15.75" customHeight="1" x14ac:dyDescent="0.25">
      <c r="A619" s="84">
        <v>2502</v>
      </c>
      <c r="B619" s="87"/>
      <c r="C619" s="87"/>
      <c r="D619" s="87"/>
      <c r="E619" s="87"/>
      <c r="F619" s="87"/>
      <c r="G619" s="87"/>
      <c r="H619" s="87"/>
      <c r="I619" s="87"/>
      <c r="J619" s="87"/>
      <c r="K619" s="129"/>
      <c r="L619" s="243"/>
      <c r="M619" s="244"/>
      <c r="N619" s="245"/>
      <c r="O619" s="120"/>
      <c r="P619" s="121"/>
      <c r="Q619" s="121"/>
      <c r="R619" s="122"/>
    </row>
    <row r="620" spans="1:18" ht="18" customHeight="1" x14ac:dyDescent="0.25">
      <c r="A620" s="46"/>
      <c r="B620" s="296" t="s">
        <v>111</v>
      </c>
      <c r="C620" s="296"/>
      <c r="D620" s="296"/>
      <c r="E620" s="296"/>
      <c r="F620" s="296"/>
      <c r="G620" s="296"/>
      <c r="H620" s="296"/>
      <c r="I620" s="296"/>
      <c r="J620" s="296"/>
      <c r="K620" s="123">
        <f>SUM(K604:K617)</f>
        <v>72</v>
      </c>
      <c r="L620" s="124">
        <f>IF(K612=0,"",K612/B604)</f>
        <v>0.48717948717948717</v>
      </c>
      <c r="M620" s="124">
        <f>IF(K620=0,"",K620/B604)</f>
        <v>0.61538461538461542</v>
      </c>
      <c r="N620" s="124">
        <f>M620-L620</f>
        <v>0.12820512820512825</v>
      </c>
      <c r="O620" s="1"/>
      <c r="P620" s="2"/>
      <c r="Q620" s="36"/>
      <c r="R620" s="1"/>
    </row>
    <row r="621" spans="1:18" ht="12.75" customHeight="1" x14ac:dyDescent="0.2"/>
    <row r="622" spans="1:18" ht="12.75" customHeight="1" x14ac:dyDescent="0.2"/>
    <row r="623" spans="1:18" ht="26.25" customHeight="1" x14ac:dyDescent="0.4">
      <c r="A623" s="2"/>
      <c r="B623" s="340" t="s">
        <v>101</v>
      </c>
      <c r="C623" s="315"/>
      <c r="D623" s="315"/>
      <c r="E623" s="315"/>
      <c r="F623" s="315"/>
      <c r="G623" s="315"/>
      <c r="H623" s="315"/>
      <c r="I623" s="315"/>
      <c r="J623" s="315"/>
      <c r="K623" s="208" t="s">
        <v>118</v>
      </c>
      <c r="L623" s="1"/>
      <c r="M623" s="1"/>
      <c r="N623" s="2"/>
      <c r="O623" s="1"/>
      <c r="P623" s="2"/>
      <c r="Q623" s="2"/>
      <c r="R623" s="2"/>
    </row>
    <row r="624" spans="1:18" ht="20.25" customHeight="1" x14ac:dyDescent="0.2">
      <c r="A624" s="334" t="s">
        <v>18</v>
      </c>
      <c r="B624" s="318" t="s">
        <v>102</v>
      </c>
      <c r="C624" s="319"/>
      <c r="D624" s="319"/>
      <c r="E624" s="319"/>
      <c r="F624" s="319"/>
      <c r="G624" s="319"/>
      <c r="H624" s="319"/>
      <c r="I624" s="319"/>
      <c r="J624" s="335"/>
      <c r="K624" s="327" t="s">
        <v>19</v>
      </c>
      <c r="L624" s="323" t="s">
        <v>11</v>
      </c>
      <c r="M624" s="323" t="s">
        <v>12</v>
      </c>
      <c r="N624" s="325" t="s">
        <v>13</v>
      </c>
      <c r="O624" s="323" t="s">
        <v>14</v>
      </c>
      <c r="P624" s="324" t="s">
        <v>15</v>
      </c>
      <c r="Q624" s="324" t="s">
        <v>16</v>
      </c>
      <c r="R624" s="323" t="s">
        <v>103</v>
      </c>
    </row>
    <row r="625" spans="1:19" ht="15.75" customHeight="1" x14ac:dyDescent="0.25">
      <c r="A625" s="317"/>
      <c r="B625" s="84" t="s">
        <v>104</v>
      </c>
      <c r="C625" s="84" t="s">
        <v>105</v>
      </c>
      <c r="D625" s="84" t="s">
        <v>106</v>
      </c>
      <c r="E625" s="84" t="s">
        <v>107</v>
      </c>
      <c r="F625" s="84" t="s">
        <v>108</v>
      </c>
      <c r="G625" s="84" t="s">
        <v>109</v>
      </c>
      <c r="H625" s="84" t="s">
        <v>110</v>
      </c>
      <c r="I625" s="84" t="s">
        <v>73</v>
      </c>
      <c r="J625" s="84" t="s">
        <v>74</v>
      </c>
      <c r="K625" s="322"/>
      <c r="L625" s="317"/>
      <c r="M625" s="317"/>
      <c r="N625" s="317"/>
      <c r="O625" s="317"/>
      <c r="P625" s="317"/>
      <c r="Q625" s="317"/>
      <c r="R625" s="317"/>
    </row>
    <row r="626" spans="1:19" ht="15.75" customHeight="1" x14ac:dyDescent="0.25">
      <c r="A626" s="84">
        <v>1802</v>
      </c>
      <c r="B626" s="87">
        <v>114</v>
      </c>
      <c r="C626" s="87"/>
      <c r="D626" s="87"/>
      <c r="E626" s="87"/>
      <c r="F626" s="87"/>
      <c r="G626" s="87"/>
      <c r="H626" s="87"/>
      <c r="I626" s="87"/>
      <c r="J626" s="87"/>
      <c r="K626" s="129"/>
      <c r="L626" s="238"/>
      <c r="M626" s="239"/>
      <c r="N626" s="240"/>
      <c r="O626" s="254"/>
      <c r="P626" s="182">
        <f>B626</f>
        <v>114</v>
      </c>
      <c r="Q626" s="255"/>
      <c r="R626" s="254"/>
    </row>
    <row r="627" spans="1:19" ht="15.75" customHeight="1" x14ac:dyDescent="0.25">
      <c r="A627" s="84">
        <v>1901</v>
      </c>
      <c r="B627" s="87"/>
      <c r="C627" s="87">
        <v>101</v>
      </c>
      <c r="D627" s="87"/>
      <c r="E627" s="87"/>
      <c r="F627" s="87"/>
      <c r="G627" s="87"/>
      <c r="H627" s="87"/>
      <c r="I627" s="87"/>
      <c r="J627" s="87"/>
      <c r="K627" s="129"/>
      <c r="L627" s="241"/>
      <c r="M627" s="101"/>
      <c r="N627" s="242"/>
      <c r="O627" s="96">
        <f>IF(C627=0,"",C627/B626)</f>
        <v>0.88596491228070173</v>
      </c>
      <c r="P627" s="97">
        <v>101</v>
      </c>
      <c r="Q627" s="256">
        <f t="shared" ref="Q627:Q633" si="65">IF(P627=0,"",P627/P626)</f>
        <v>0.88596491228070173</v>
      </c>
      <c r="R627" s="256">
        <f t="shared" ref="R627:R633" si="66">IF(P627=0,"",100%-Q627)</f>
        <v>0.11403508771929827</v>
      </c>
    </row>
    <row r="628" spans="1:19" ht="15.75" customHeight="1" x14ac:dyDescent="0.25">
      <c r="A628" s="84">
        <v>1902</v>
      </c>
      <c r="B628" s="87"/>
      <c r="C628" s="87"/>
      <c r="D628" s="87">
        <v>92</v>
      </c>
      <c r="E628" s="87"/>
      <c r="F628" s="87"/>
      <c r="G628" s="87"/>
      <c r="H628" s="87"/>
      <c r="I628" s="87"/>
      <c r="J628" s="87"/>
      <c r="K628" s="129"/>
      <c r="L628" s="241"/>
      <c r="M628" s="101"/>
      <c r="N628" s="242"/>
      <c r="O628" s="96">
        <f>IF(D628=0,"",D628/C627)</f>
        <v>0.91089108910891092</v>
      </c>
      <c r="P628" s="97">
        <v>95</v>
      </c>
      <c r="Q628" s="256">
        <f t="shared" si="65"/>
        <v>0.94059405940594054</v>
      </c>
      <c r="R628" s="256">
        <f t="shared" si="66"/>
        <v>5.9405940594059459E-2</v>
      </c>
      <c r="S628" s="128">
        <f>P628/P626</f>
        <v>0.83333333333333337</v>
      </c>
    </row>
    <row r="629" spans="1:19" ht="15.75" customHeight="1" x14ac:dyDescent="0.25">
      <c r="A629" s="84">
        <v>2001</v>
      </c>
      <c r="B629" s="87"/>
      <c r="C629" s="87"/>
      <c r="D629" s="87"/>
      <c r="E629" s="87">
        <v>84</v>
      </c>
      <c r="F629" s="87"/>
      <c r="G629" s="87"/>
      <c r="H629" s="87"/>
      <c r="I629" s="87"/>
      <c r="J629" s="87"/>
      <c r="K629" s="129"/>
      <c r="L629" s="241"/>
      <c r="M629" s="101"/>
      <c r="N629" s="242"/>
      <c r="O629" s="96">
        <f>IF(E629=0,"",E629/D628)</f>
        <v>0.91304347826086951</v>
      </c>
      <c r="P629" s="97">
        <v>92</v>
      </c>
      <c r="Q629" s="256">
        <f t="shared" si="65"/>
        <v>0.96842105263157896</v>
      </c>
      <c r="R629" s="256">
        <f t="shared" si="66"/>
        <v>3.157894736842104E-2</v>
      </c>
    </row>
    <row r="630" spans="1:19" ht="15.75" customHeight="1" x14ac:dyDescent="0.25">
      <c r="A630" s="84">
        <v>2002</v>
      </c>
      <c r="B630" s="87"/>
      <c r="C630" s="87"/>
      <c r="D630" s="87"/>
      <c r="E630" s="87"/>
      <c r="F630" s="87">
        <v>82</v>
      </c>
      <c r="G630" s="87"/>
      <c r="H630" s="87"/>
      <c r="I630" s="87"/>
      <c r="J630" s="87"/>
      <c r="K630" s="129"/>
      <c r="L630" s="241"/>
      <c r="M630" s="101"/>
      <c r="N630" s="242"/>
      <c r="O630" s="96">
        <f>IF(F630=0,"",F630/E629)</f>
        <v>0.97619047619047616</v>
      </c>
      <c r="P630" s="97">
        <v>89</v>
      </c>
      <c r="Q630" s="256">
        <f t="shared" si="65"/>
        <v>0.96739130434782605</v>
      </c>
      <c r="R630" s="256">
        <f t="shared" si="66"/>
        <v>3.2608695652173947E-2</v>
      </c>
    </row>
    <row r="631" spans="1:19" ht="15.75" customHeight="1" x14ac:dyDescent="0.25">
      <c r="A631" s="84">
        <v>2101</v>
      </c>
      <c r="B631" s="87"/>
      <c r="C631" s="87"/>
      <c r="D631" s="87"/>
      <c r="E631" s="87"/>
      <c r="F631" s="87"/>
      <c r="G631" s="87">
        <v>82</v>
      </c>
      <c r="H631" s="87"/>
      <c r="I631" s="87"/>
      <c r="J631" s="87"/>
      <c r="K631" s="129"/>
      <c r="L631" s="241"/>
      <c r="M631" s="101"/>
      <c r="N631" s="242"/>
      <c r="O631" s="96">
        <f>IF(G631=0,"",G631/F630)</f>
        <v>1</v>
      </c>
      <c r="P631" s="97">
        <v>89</v>
      </c>
      <c r="Q631" s="256">
        <f t="shared" si="65"/>
        <v>1</v>
      </c>
      <c r="R631" s="256">
        <f t="shared" si="66"/>
        <v>0</v>
      </c>
    </row>
    <row r="632" spans="1:19" ht="15.75" customHeight="1" x14ac:dyDescent="0.25">
      <c r="A632" s="84">
        <v>2102</v>
      </c>
      <c r="B632" s="87"/>
      <c r="C632" s="87"/>
      <c r="D632" s="87"/>
      <c r="E632" s="87"/>
      <c r="F632" s="87"/>
      <c r="G632" s="87"/>
      <c r="H632" s="87">
        <v>77</v>
      </c>
      <c r="I632" s="87"/>
      <c r="J632" s="87"/>
      <c r="K632" s="129"/>
      <c r="L632" s="241"/>
      <c r="M632" s="101"/>
      <c r="N632" s="242"/>
      <c r="O632" s="96">
        <f>IF(H632=0,"",H632/G631)</f>
        <v>0.93902439024390238</v>
      </c>
      <c r="P632" s="97">
        <v>88</v>
      </c>
      <c r="Q632" s="256">
        <f t="shared" si="65"/>
        <v>0.9887640449438202</v>
      </c>
      <c r="R632" s="256">
        <f t="shared" si="66"/>
        <v>1.1235955056179803E-2</v>
      </c>
    </row>
    <row r="633" spans="1:19" ht="15.75" customHeight="1" x14ac:dyDescent="0.25">
      <c r="A633" s="84">
        <v>2201</v>
      </c>
      <c r="B633" s="87"/>
      <c r="C633" s="87"/>
      <c r="D633" s="87"/>
      <c r="E633" s="87"/>
      <c r="F633" s="87"/>
      <c r="G633" s="87"/>
      <c r="H633" s="87"/>
      <c r="I633" s="87">
        <v>76</v>
      </c>
      <c r="J633" s="87"/>
      <c r="K633" s="129"/>
      <c r="L633" s="241"/>
      <c r="M633" s="101"/>
      <c r="N633" s="242"/>
      <c r="O633" s="126">
        <f>IF(I633=0,"",I633/H632)</f>
        <v>0.98701298701298701</v>
      </c>
      <c r="P633" s="97">
        <v>86</v>
      </c>
      <c r="Q633" s="256">
        <f t="shared" si="65"/>
        <v>0.97727272727272729</v>
      </c>
      <c r="R633" s="126">
        <f t="shared" si="66"/>
        <v>2.2727272727272707E-2</v>
      </c>
    </row>
    <row r="634" spans="1:19" ht="15.75" customHeight="1" x14ac:dyDescent="0.25">
      <c r="A634" s="84">
        <v>2202</v>
      </c>
      <c r="B634" s="87"/>
      <c r="C634" s="87"/>
      <c r="D634" s="87"/>
      <c r="E634" s="87"/>
      <c r="F634" s="87"/>
      <c r="G634" s="87"/>
      <c r="H634" s="87"/>
      <c r="I634" s="87"/>
      <c r="J634" s="87">
        <v>71</v>
      </c>
      <c r="K634" s="129">
        <v>60</v>
      </c>
      <c r="L634" s="241"/>
      <c r="M634" s="101"/>
      <c r="N634" s="232"/>
      <c r="O634" s="175"/>
      <c r="P634" s="97">
        <v>84</v>
      </c>
      <c r="Q634" s="175"/>
      <c r="R634" s="257"/>
    </row>
    <row r="635" spans="1:19" ht="15.75" customHeight="1" x14ac:dyDescent="0.25">
      <c r="A635" s="84">
        <v>2301</v>
      </c>
      <c r="B635" s="87"/>
      <c r="C635" s="87"/>
      <c r="D635" s="87"/>
      <c r="E635" s="87"/>
      <c r="F635" s="87"/>
      <c r="G635" s="87"/>
      <c r="H635" s="87"/>
      <c r="I635" s="87"/>
      <c r="J635" s="87">
        <v>16</v>
      </c>
      <c r="K635" s="129">
        <v>15</v>
      </c>
      <c r="L635" s="241"/>
      <c r="M635" s="101"/>
      <c r="N635" s="232"/>
      <c r="O635" s="205"/>
      <c r="P635" s="106">
        <v>23</v>
      </c>
      <c r="Q635" s="261"/>
      <c r="R635" s="205"/>
    </row>
    <row r="636" spans="1:19" ht="15.75" customHeight="1" x14ac:dyDescent="0.25">
      <c r="A636" s="84">
        <v>2302</v>
      </c>
      <c r="B636" s="87"/>
      <c r="C636" s="87"/>
      <c r="D636" s="87"/>
      <c r="E636" s="87"/>
      <c r="F636" s="87"/>
      <c r="G636" s="87"/>
      <c r="H636" s="87"/>
      <c r="I636" s="87"/>
      <c r="J636" s="87">
        <v>5</v>
      </c>
      <c r="K636" s="129">
        <v>4</v>
      </c>
      <c r="L636" s="241"/>
      <c r="M636" s="101"/>
      <c r="N636" s="232"/>
      <c r="O636" s="205"/>
      <c r="P636" s="228">
        <v>7</v>
      </c>
      <c r="Q636" s="261"/>
      <c r="R636" s="205"/>
    </row>
    <row r="637" spans="1:19" ht="15.75" customHeight="1" x14ac:dyDescent="0.25">
      <c r="A637" s="84">
        <v>2401</v>
      </c>
      <c r="B637" s="87"/>
      <c r="C637" s="87"/>
      <c r="D637" s="87"/>
      <c r="E637" s="87"/>
      <c r="F637" s="87"/>
      <c r="G637" s="87"/>
      <c r="H637" s="87"/>
      <c r="I637" s="87"/>
      <c r="J637" s="87">
        <v>2</v>
      </c>
      <c r="K637" s="129">
        <v>2</v>
      </c>
      <c r="L637" s="241"/>
      <c r="M637" s="101"/>
      <c r="N637" s="232"/>
      <c r="O637" s="290"/>
      <c r="P637" s="230">
        <v>4</v>
      </c>
      <c r="Q637" s="292"/>
      <c r="R637" s="293"/>
    </row>
    <row r="638" spans="1:19" ht="15.75" customHeight="1" x14ac:dyDescent="0.25">
      <c r="A638" s="84">
        <v>2402</v>
      </c>
      <c r="B638" s="87"/>
      <c r="C638" s="87"/>
      <c r="D638" s="87"/>
      <c r="E638" s="87"/>
      <c r="F638" s="87"/>
      <c r="G638" s="87"/>
      <c r="H638" s="87"/>
      <c r="I638" s="87"/>
      <c r="J638" s="87">
        <v>1</v>
      </c>
      <c r="K638" s="129">
        <v>1</v>
      </c>
      <c r="L638" s="241"/>
      <c r="M638" s="101"/>
      <c r="N638" s="232"/>
      <c r="O638" s="111" t="s">
        <v>91</v>
      </c>
      <c r="P638" s="278">
        <v>67</v>
      </c>
      <c r="Q638" s="113">
        <f>K641</f>
        <v>83</v>
      </c>
      <c r="R638" s="114" t="s">
        <v>19</v>
      </c>
    </row>
    <row r="639" spans="1:19" ht="15.75" customHeight="1" x14ac:dyDescent="0.25">
      <c r="A639" s="84">
        <v>2501</v>
      </c>
      <c r="B639" s="87"/>
      <c r="C639" s="87"/>
      <c r="D639" s="87"/>
      <c r="E639" s="87"/>
      <c r="F639" s="87"/>
      <c r="G639" s="87"/>
      <c r="H639" s="87"/>
      <c r="I639" s="87"/>
      <c r="J639" s="87">
        <v>1</v>
      </c>
      <c r="K639" s="129">
        <v>1</v>
      </c>
      <c r="L639" s="241"/>
      <c r="M639" s="101"/>
      <c r="N639" s="232"/>
      <c r="O639" s="115" t="s">
        <v>92</v>
      </c>
      <c r="P639" s="165">
        <f>IF(P638/B626=0,"",P638/B626)</f>
        <v>0.58771929824561409</v>
      </c>
      <c r="Q639" s="117">
        <f>IF(P638/Q638=0,"",P638/Q638)</f>
        <v>0.80722891566265065</v>
      </c>
      <c r="R639" s="118" t="s">
        <v>93</v>
      </c>
    </row>
    <row r="640" spans="1:19" ht="15.75" customHeight="1" x14ac:dyDescent="0.25">
      <c r="A640" s="84">
        <v>2502</v>
      </c>
      <c r="B640" s="87"/>
      <c r="C640" s="87"/>
      <c r="D640" s="87"/>
      <c r="E640" s="87"/>
      <c r="F640" s="87"/>
      <c r="G640" s="87"/>
      <c r="H640" s="87"/>
      <c r="I640" s="87"/>
      <c r="J640" s="87"/>
      <c r="K640" s="129"/>
      <c r="L640" s="243"/>
      <c r="M640" s="244"/>
      <c r="N640" s="245"/>
      <c r="O640" s="120"/>
      <c r="P640" s="121"/>
      <c r="Q640" s="121"/>
      <c r="R640" s="122"/>
    </row>
    <row r="641" spans="1:19" ht="18" customHeight="1" x14ac:dyDescent="0.25">
      <c r="A641" s="46"/>
      <c r="B641" s="296" t="s">
        <v>111</v>
      </c>
      <c r="C641" s="296"/>
      <c r="D641" s="296"/>
      <c r="E641" s="296"/>
      <c r="F641" s="296"/>
      <c r="G641" s="296"/>
      <c r="H641" s="296"/>
      <c r="I641" s="296"/>
      <c r="J641" s="296"/>
      <c r="K641" s="123">
        <f>SUM(K626:K639)</f>
        <v>83</v>
      </c>
      <c r="L641" s="124">
        <f>IF(K634=0,"",K634/B626)</f>
        <v>0.52631578947368418</v>
      </c>
      <c r="M641" s="124">
        <f>IF(K641=0,"",K641/B626)</f>
        <v>0.72807017543859653</v>
      </c>
      <c r="N641" s="124">
        <f>M641-L641</f>
        <v>0.20175438596491235</v>
      </c>
      <c r="O641" s="1"/>
      <c r="P641" s="2"/>
      <c r="Q641" s="36"/>
      <c r="R641" s="1"/>
    </row>
    <row r="642" spans="1:19" ht="12.75" customHeight="1" x14ac:dyDescent="0.2"/>
    <row r="643" spans="1:19" ht="12.75" x14ac:dyDescent="0.2"/>
    <row r="644" spans="1:19" ht="26.25" customHeight="1" x14ac:dyDescent="0.4">
      <c r="A644" s="2"/>
      <c r="B644" s="340" t="s">
        <v>101</v>
      </c>
      <c r="C644" s="315"/>
      <c r="D644" s="315"/>
      <c r="E644" s="315"/>
      <c r="F644" s="315"/>
      <c r="G644" s="315"/>
      <c r="H644" s="315"/>
      <c r="I644" s="315"/>
      <c r="J644" s="315"/>
      <c r="K644" s="208" t="s">
        <v>119</v>
      </c>
      <c r="L644" s="1"/>
      <c r="M644" s="1"/>
      <c r="N644" s="2"/>
      <c r="O644" s="1"/>
      <c r="P644" s="2"/>
      <c r="Q644" s="2"/>
      <c r="R644" s="2"/>
    </row>
    <row r="645" spans="1:19" ht="20.25" customHeight="1" x14ac:dyDescent="0.2">
      <c r="A645" s="334" t="s">
        <v>18</v>
      </c>
      <c r="B645" s="318" t="s">
        <v>102</v>
      </c>
      <c r="C645" s="319"/>
      <c r="D645" s="319"/>
      <c r="E645" s="319"/>
      <c r="F645" s="319"/>
      <c r="G645" s="319"/>
      <c r="H645" s="319"/>
      <c r="I645" s="319"/>
      <c r="J645" s="335"/>
      <c r="K645" s="327" t="s">
        <v>19</v>
      </c>
      <c r="L645" s="323" t="s">
        <v>11</v>
      </c>
      <c r="M645" s="323" t="s">
        <v>12</v>
      </c>
      <c r="N645" s="325" t="s">
        <v>13</v>
      </c>
      <c r="O645" s="323" t="s">
        <v>14</v>
      </c>
      <c r="P645" s="324" t="s">
        <v>15</v>
      </c>
      <c r="Q645" s="324" t="s">
        <v>16</v>
      </c>
      <c r="R645" s="323" t="s">
        <v>103</v>
      </c>
    </row>
    <row r="646" spans="1:19" ht="15.75" customHeight="1" x14ac:dyDescent="0.25">
      <c r="A646" s="317"/>
      <c r="B646" s="84" t="s">
        <v>104</v>
      </c>
      <c r="C646" s="84" t="s">
        <v>105</v>
      </c>
      <c r="D646" s="84" t="s">
        <v>106</v>
      </c>
      <c r="E646" s="84" t="s">
        <v>107</v>
      </c>
      <c r="F646" s="84" t="s">
        <v>108</v>
      </c>
      <c r="G646" s="84" t="s">
        <v>109</v>
      </c>
      <c r="H646" s="84" t="s">
        <v>110</v>
      </c>
      <c r="I646" s="84" t="s">
        <v>73</v>
      </c>
      <c r="J646" s="84" t="s">
        <v>74</v>
      </c>
      <c r="K646" s="322"/>
      <c r="L646" s="317"/>
      <c r="M646" s="317"/>
      <c r="N646" s="317"/>
      <c r="O646" s="317"/>
      <c r="P646" s="317"/>
      <c r="Q646" s="317"/>
      <c r="R646" s="317"/>
    </row>
    <row r="647" spans="1:19" ht="15.75" customHeight="1" x14ac:dyDescent="0.25">
      <c r="A647" s="84">
        <v>1901</v>
      </c>
      <c r="B647" s="87">
        <v>113</v>
      </c>
      <c r="C647" s="87"/>
      <c r="D647" s="87"/>
      <c r="E647" s="87"/>
      <c r="F647" s="87"/>
      <c r="G647" s="87"/>
      <c r="H647" s="87"/>
      <c r="I647" s="87"/>
      <c r="J647" s="87"/>
      <c r="K647" s="129"/>
      <c r="L647" s="238"/>
      <c r="M647" s="239"/>
      <c r="N647" s="240"/>
      <c r="O647" s="254"/>
      <c r="P647" s="182">
        <f>B647</f>
        <v>113</v>
      </c>
      <c r="Q647" s="255"/>
      <c r="R647" s="254"/>
    </row>
    <row r="648" spans="1:19" ht="15.75" customHeight="1" x14ac:dyDescent="0.25">
      <c r="A648" s="84">
        <v>1902</v>
      </c>
      <c r="B648" s="87"/>
      <c r="C648" s="87">
        <v>99</v>
      </c>
      <c r="D648" s="87"/>
      <c r="E648" s="87"/>
      <c r="F648" s="87"/>
      <c r="G648" s="87"/>
      <c r="H648" s="87"/>
      <c r="I648" s="87"/>
      <c r="J648" s="87"/>
      <c r="K648" s="129"/>
      <c r="L648" s="241"/>
      <c r="M648" s="101"/>
      <c r="N648" s="242"/>
      <c r="O648" s="96">
        <f>IF(C648=0,"",C648/B647)</f>
        <v>0.87610619469026552</v>
      </c>
      <c r="P648" s="97">
        <v>100</v>
      </c>
      <c r="Q648" s="256">
        <f t="shared" ref="Q648:Q655" si="67">IF(P648=0,"",P648/P647)</f>
        <v>0.88495575221238942</v>
      </c>
      <c r="R648" s="256">
        <f t="shared" ref="R648:R655" si="68">IF(P648=0,"",100%-Q648)</f>
        <v>0.11504424778761058</v>
      </c>
    </row>
    <row r="649" spans="1:19" ht="15.75" customHeight="1" x14ac:dyDescent="0.25">
      <c r="A649" s="84">
        <v>2001</v>
      </c>
      <c r="B649" s="87"/>
      <c r="C649" s="87"/>
      <c r="D649" s="87">
        <v>91</v>
      </c>
      <c r="E649" s="87"/>
      <c r="F649" s="87"/>
      <c r="G649" s="87"/>
      <c r="H649" s="87"/>
      <c r="I649" s="87"/>
      <c r="J649" s="87"/>
      <c r="K649" s="129"/>
      <c r="L649" s="241"/>
      <c r="M649" s="101"/>
      <c r="N649" s="242"/>
      <c r="O649" s="96">
        <f>IF(D649=0,"",D649/C648)</f>
        <v>0.91919191919191923</v>
      </c>
      <c r="P649" s="97">
        <v>95</v>
      </c>
      <c r="Q649" s="256">
        <f t="shared" si="67"/>
        <v>0.95</v>
      </c>
      <c r="R649" s="256">
        <f t="shared" si="68"/>
        <v>5.0000000000000044E-2</v>
      </c>
      <c r="S649" s="128">
        <f>P649/P647</f>
        <v>0.84070796460176989</v>
      </c>
    </row>
    <row r="650" spans="1:19" ht="15.75" customHeight="1" x14ac:dyDescent="0.25">
      <c r="A650" s="84">
        <v>2002</v>
      </c>
      <c r="B650" s="87"/>
      <c r="C650" s="87"/>
      <c r="D650" s="87"/>
      <c r="E650" s="87">
        <v>85</v>
      </c>
      <c r="F650" s="87"/>
      <c r="G650" s="87"/>
      <c r="H650" s="87"/>
      <c r="I650" s="87"/>
      <c r="J650" s="87"/>
      <c r="K650" s="129"/>
      <c r="L650" s="241"/>
      <c r="M650" s="101"/>
      <c r="N650" s="242"/>
      <c r="O650" s="96">
        <f>IF(E650=0,"",E650/D649)</f>
        <v>0.93406593406593408</v>
      </c>
      <c r="P650" s="97">
        <v>91</v>
      </c>
      <c r="Q650" s="256">
        <f t="shared" si="67"/>
        <v>0.95789473684210524</v>
      </c>
      <c r="R650" s="256">
        <f t="shared" si="68"/>
        <v>4.2105263157894757E-2</v>
      </c>
    </row>
    <row r="651" spans="1:19" ht="15.75" customHeight="1" x14ac:dyDescent="0.25">
      <c r="A651" s="84">
        <v>2101</v>
      </c>
      <c r="B651" s="87"/>
      <c r="C651" s="87"/>
      <c r="D651" s="87"/>
      <c r="E651" s="87"/>
      <c r="F651" s="87">
        <v>84</v>
      </c>
      <c r="G651" s="87"/>
      <c r="H651" s="87"/>
      <c r="I651" s="87"/>
      <c r="J651" s="87"/>
      <c r="K651" s="129"/>
      <c r="L651" s="241"/>
      <c r="M651" s="101"/>
      <c r="N651" s="242"/>
      <c r="O651" s="96">
        <f>F651/E650</f>
        <v>0.9882352941176471</v>
      </c>
      <c r="P651" s="97">
        <v>91</v>
      </c>
      <c r="Q651" s="256">
        <f t="shared" si="67"/>
        <v>1</v>
      </c>
      <c r="R651" s="256">
        <f t="shared" si="68"/>
        <v>0</v>
      </c>
    </row>
    <row r="652" spans="1:19" ht="15.75" customHeight="1" x14ac:dyDescent="0.25">
      <c r="A652" s="84">
        <v>2102</v>
      </c>
      <c r="B652" s="87"/>
      <c r="C652" s="87"/>
      <c r="D652" s="87"/>
      <c r="E652" s="87"/>
      <c r="F652" s="87"/>
      <c r="G652" s="87">
        <v>76</v>
      </c>
      <c r="H652" s="87"/>
      <c r="I652" s="87"/>
      <c r="J652" s="87"/>
      <c r="K652" s="129"/>
      <c r="L652" s="241"/>
      <c r="M652" s="101"/>
      <c r="N652" s="242"/>
      <c r="O652" s="96">
        <f>IF(G652=0,"",G652/F651)</f>
        <v>0.90476190476190477</v>
      </c>
      <c r="P652" s="97">
        <v>88</v>
      </c>
      <c r="Q652" s="256">
        <f t="shared" si="67"/>
        <v>0.96703296703296704</v>
      </c>
      <c r="R652" s="256">
        <f t="shared" si="68"/>
        <v>3.2967032967032961E-2</v>
      </c>
    </row>
    <row r="653" spans="1:19" ht="15.75" customHeight="1" x14ac:dyDescent="0.25">
      <c r="A653" s="84">
        <v>2201</v>
      </c>
      <c r="B653" s="87"/>
      <c r="C653" s="87"/>
      <c r="D653" s="87"/>
      <c r="E653" s="87"/>
      <c r="F653" s="87"/>
      <c r="G653" s="87"/>
      <c r="H653" s="87">
        <v>71</v>
      </c>
      <c r="I653" s="87"/>
      <c r="J653" s="87"/>
      <c r="K653" s="129"/>
      <c r="L653" s="241"/>
      <c r="M653" s="101"/>
      <c r="N653" s="242"/>
      <c r="O653" s="96">
        <f>IF(H653=0,"",H653/G652)</f>
        <v>0.93421052631578949</v>
      </c>
      <c r="P653" s="97">
        <v>88</v>
      </c>
      <c r="Q653" s="256">
        <f t="shared" si="67"/>
        <v>1</v>
      </c>
      <c r="R653" s="256">
        <f t="shared" si="68"/>
        <v>0</v>
      </c>
    </row>
    <row r="654" spans="1:19" ht="15.75" customHeight="1" x14ac:dyDescent="0.25">
      <c r="A654" s="84">
        <v>2202</v>
      </c>
      <c r="B654" s="87"/>
      <c r="C654" s="87"/>
      <c r="D654" s="87"/>
      <c r="E654" s="87"/>
      <c r="F654" s="87"/>
      <c r="G654" s="87"/>
      <c r="H654" s="87"/>
      <c r="I654" s="87">
        <v>66</v>
      </c>
      <c r="J654" s="87"/>
      <c r="K654" s="129"/>
      <c r="L654" s="241"/>
      <c r="M654" s="101"/>
      <c r="N654" s="242"/>
      <c r="O654" s="126">
        <f>I654/H653</f>
        <v>0.92957746478873238</v>
      </c>
      <c r="P654" s="97">
        <v>88</v>
      </c>
      <c r="Q654" s="126">
        <f t="shared" si="67"/>
        <v>1</v>
      </c>
      <c r="R654" s="126">
        <f t="shared" si="68"/>
        <v>0</v>
      </c>
    </row>
    <row r="655" spans="1:19" ht="15.75" customHeight="1" x14ac:dyDescent="0.25">
      <c r="A655" s="84">
        <v>2301</v>
      </c>
      <c r="B655" s="87"/>
      <c r="C655" s="87"/>
      <c r="D655" s="87"/>
      <c r="E655" s="87"/>
      <c r="F655" s="87"/>
      <c r="G655" s="87"/>
      <c r="H655" s="87"/>
      <c r="I655" s="87"/>
      <c r="J655" s="87">
        <v>60</v>
      </c>
      <c r="K655" s="129">
        <v>51</v>
      </c>
      <c r="L655" s="241"/>
      <c r="M655" s="101"/>
      <c r="N655" s="232"/>
      <c r="O655" s="126">
        <f>J655/I654</f>
        <v>0.90909090909090906</v>
      </c>
      <c r="P655" s="97">
        <v>88</v>
      </c>
      <c r="Q655" s="126">
        <f t="shared" si="67"/>
        <v>1</v>
      </c>
      <c r="R655" s="126">
        <f t="shared" si="68"/>
        <v>0</v>
      </c>
    </row>
    <row r="656" spans="1:19" ht="15.75" customHeight="1" x14ac:dyDescent="0.25">
      <c r="A656" s="84">
        <v>2302</v>
      </c>
      <c r="B656" s="87"/>
      <c r="C656" s="87"/>
      <c r="D656" s="87"/>
      <c r="E656" s="87"/>
      <c r="F656" s="87"/>
      <c r="G656" s="87"/>
      <c r="H656" s="87"/>
      <c r="I656" s="87"/>
      <c r="J656" s="87">
        <v>23</v>
      </c>
      <c r="K656" s="129">
        <v>21</v>
      </c>
      <c r="L656" s="241"/>
      <c r="M656" s="101"/>
      <c r="N656" s="232"/>
      <c r="O656" s="205"/>
      <c r="P656" s="106">
        <v>35</v>
      </c>
      <c r="Q656" s="261"/>
      <c r="R656" s="205"/>
    </row>
    <row r="657" spans="1:19" ht="15.75" customHeight="1" x14ac:dyDescent="0.25">
      <c r="A657" s="84">
        <v>2401</v>
      </c>
      <c r="B657" s="87"/>
      <c r="C657" s="87"/>
      <c r="D657" s="87"/>
      <c r="E657" s="87"/>
      <c r="F657" s="87"/>
      <c r="G657" s="87"/>
      <c r="H657" s="87"/>
      <c r="I657" s="87"/>
      <c r="J657" s="87">
        <v>7</v>
      </c>
      <c r="K657" s="129">
        <v>7</v>
      </c>
      <c r="L657" s="241"/>
      <c r="M657" s="101"/>
      <c r="N657" s="232"/>
      <c r="O657" s="205"/>
      <c r="P657" s="228">
        <v>14</v>
      </c>
      <c r="Q657" s="261"/>
      <c r="R657" s="205"/>
    </row>
    <row r="658" spans="1:19" ht="15.75" customHeight="1" x14ac:dyDescent="0.25">
      <c r="A658" s="84">
        <v>2402</v>
      </c>
      <c r="B658" s="87"/>
      <c r="C658" s="87"/>
      <c r="D658" s="87"/>
      <c r="E658" s="87"/>
      <c r="F658" s="87"/>
      <c r="G658" s="87"/>
      <c r="H658" s="87"/>
      <c r="I658" s="87"/>
      <c r="J658" s="87">
        <v>2</v>
      </c>
      <c r="K658" s="129">
        <v>2</v>
      </c>
      <c r="L658" s="241"/>
      <c r="M658" s="101"/>
      <c r="N658" s="232"/>
      <c r="O658" s="290"/>
      <c r="P658" s="230">
        <v>7</v>
      </c>
      <c r="Q658" s="292"/>
      <c r="R658" s="293"/>
    </row>
    <row r="659" spans="1:19" ht="18" customHeight="1" x14ac:dyDescent="0.25">
      <c r="A659" s="84">
        <v>2501</v>
      </c>
      <c r="B659" s="87"/>
      <c r="C659" s="87"/>
      <c r="D659" s="87"/>
      <c r="E659" s="87"/>
      <c r="F659" s="87"/>
      <c r="G659" s="87"/>
      <c r="H659" s="87"/>
      <c r="I659" s="87"/>
      <c r="J659" s="87">
        <v>2</v>
      </c>
      <c r="K659" s="129">
        <v>2</v>
      </c>
      <c r="L659" s="241"/>
      <c r="M659" s="101"/>
      <c r="N659" s="232"/>
      <c r="O659" s="111" t="s">
        <v>91</v>
      </c>
      <c r="P659" s="278">
        <v>56</v>
      </c>
      <c r="Q659" s="113">
        <f>K662</f>
        <v>83</v>
      </c>
      <c r="R659" s="114" t="s">
        <v>19</v>
      </c>
    </row>
    <row r="660" spans="1:19" ht="15.75" customHeight="1" x14ac:dyDescent="0.25">
      <c r="A660" s="84">
        <v>2502</v>
      </c>
      <c r="B660" s="87"/>
      <c r="C660" s="87"/>
      <c r="D660" s="87"/>
      <c r="E660" s="87"/>
      <c r="F660" s="87"/>
      <c r="G660" s="87"/>
      <c r="H660" s="87"/>
      <c r="I660" s="87"/>
      <c r="J660" s="87"/>
      <c r="K660" s="129"/>
      <c r="L660" s="241"/>
      <c r="M660" s="101"/>
      <c r="N660" s="232"/>
      <c r="O660" s="115" t="s">
        <v>92</v>
      </c>
      <c r="P660" s="165">
        <f>IF(P659/B647=0,"",P659/B647)</f>
        <v>0.49557522123893805</v>
      </c>
      <c r="Q660" s="117">
        <f>IF(P659/Q659=0,"",P659/Q659)</f>
        <v>0.67469879518072284</v>
      </c>
      <c r="R660" s="118" t="s">
        <v>93</v>
      </c>
    </row>
    <row r="661" spans="1:19" ht="15.75" customHeight="1" x14ac:dyDescent="0.25">
      <c r="A661" s="84">
        <v>2601</v>
      </c>
      <c r="B661" s="87"/>
      <c r="C661" s="87"/>
      <c r="D661" s="87"/>
      <c r="E661" s="87"/>
      <c r="F661" s="87"/>
      <c r="G661" s="87"/>
      <c r="H661" s="87"/>
      <c r="I661" s="87"/>
      <c r="J661" s="87"/>
      <c r="K661" s="129"/>
      <c r="L661" s="243"/>
      <c r="M661" s="244"/>
      <c r="N661" s="245"/>
      <c r="O661" s="120"/>
      <c r="P661" s="121"/>
      <c r="Q661" s="121"/>
      <c r="R661" s="122"/>
    </row>
    <row r="662" spans="1:19" ht="18" customHeight="1" x14ac:dyDescent="0.25">
      <c r="A662" s="46"/>
      <c r="B662" s="296" t="s">
        <v>111</v>
      </c>
      <c r="C662" s="296"/>
      <c r="D662" s="296"/>
      <c r="E662" s="296"/>
      <c r="F662" s="296"/>
      <c r="G662" s="296"/>
      <c r="H662" s="296"/>
      <c r="I662" s="296"/>
      <c r="J662" s="296"/>
      <c r="K662" s="123">
        <f>SUM(K647:K659)</f>
        <v>83</v>
      </c>
      <c r="L662" s="124">
        <f>IF(K655=0,"",K655/B647)</f>
        <v>0.45132743362831856</v>
      </c>
      <c r="M662" s="124">
        <f>IF(K662=0,"",K662/B647)</f>
        <v>0.73451327433628322</v>
      </c>
      <c r="N662" s="124">
        <f>M662-L662</f>
        <v>0.28318584070796465</v>
      </c>
      <c r="O662" s="1"/>
      <c r="P662" s="2"/>
      <c r="Q662" s="36"/>
      <c r="R662" s="1"/>
    </row>
    <row r="663" spans="1:19" ht="12.75" x14ac:dyDescent="0.2"/>
    <row r="664" spans="1:19" ht="12.75" customHeight="1" x14ac:dyDescent="0.2"/>
    <row r="665" spans="1:19" ht="26.25" customHeight="1" x14ac:dyDescent="0.4">
      <c r="A665" s="2"/>
      <c r="B665" s="340" t="s">
        <v>101</v>
      </c>
      <c r="C665" s="315"/>
      <c r="D665" s="315"/>
      <c r="E665" s="315"/>
      <c r="F665" s="315"/>
      <c r="G665" s="315"/>
      <c r="H665" s="315"/>
      <c r="I665" s="315"/>
      <c r="J665" s="315"/>
      <c r="K665" s="208" t="s">
        <v>120</v>
      </c>
      <c r="L665" s="1"/>
      <c r="M665" s="1"/>
      <c r="N665" s="2"/>
      <c r="O665" s="1"/>
      <c r="P665" s="2"/>
      <c r="Q665" s="2"/>
      <c r="R665" s="2"/>
    </row>
    <row r="666" spans="1:19" ht="20.25" customHeight="1" x14ac:dyDescent="0.2">
      <c r="A666" s="334" t="s">
        <v>18</v>
      </c>
      <c r="B666" s="318" t="s">
        <v>102</v>
      </c>
      <c r="C666" s="319"/>
      <c r="D666" s="319"/>
      <c r="E666" s="319"/>
      <c r="F666" s="319"/>
      <c r="G666" s="319"/>
      <c r="H666" s="319"/>
      <c r="I666" s="319"/>
      <c r="J666" s="335"/>
      <c r="K666" s="327" t="s">
        <v>19</v>
      </c>
      <c r="L666" s="323" t="s">
        <v>11</v>
      </c>
      <c r="M666" s="323" t="s">
        <v>12</v>
      </c>
      <c r="N666" s="325" t="s">
        <v>13</v>
      </c>
      <c r="O666" s="323" t="s">
        <v>14</v>
      </c>
      <c r="P666" s="324" t="s">
        <v>15</v>
      </c>
      <c r="Q666" s="324" t="s">
        <v>16</v>
      </c>
      <c r="R666" s="323" t="s">
        <v>103</v>
      </c>
    </row>
    <row r="667" spans="1:19" ht="15.75" customHeight="1" x14ac:dyDescent="0.25">
      <c r="A667" s="317"/>
      <c r="B667" s="84" t="s">
        <v>104</v>
      </c>
      <c r="C667" s="84" t="s">
        <v>105</v>
      </c>
      <c r="D667" s="84" t="s">
        <v>106</v>
      </c>
      <c r="E667" s="84" t="s">
        <v>107</v>
      </c>
      <c r="F667" s="84" t="s">
        <v>108</v>
      </c>
      <c r="G667" s="84" t="s">
        <v>109</v>
      </c>
      <c r="H667" s="84" t="s">
        <v>110</v>
      </c>
      <c r="I667" s="84" t="s">
        <v>73</v>
      </c>
      <c r="J667" s="84" t="s">
        <v>74</v>
      </c>
      <c r="K667" s="322"/>
      <c r="L667" s="317"/>
      <c r="M667" s="317"/>
      <c r="N667" s="317"/>
      <c r="O667" s="317"/>
      <c r="P667" s="317"/>
      <c r="Q667" s="317"/>
      <c r="R667" s="317"/>
    </row>
    <row r="668" spans="1:19" ht="15.75" customHeight="1" x14ac:dyDescent="0.25">
      <c r="A668" s="84">
        <v>1902</v>
      </c>
      <c r="B668" s="87">
        <v>111</v>
      </c>
      <c r="C668" s="87"/>
      <c r="D668" s="87"/>
      <c r="E668" s="87"/>
      <c r="F668" s="87"/>
      <c r="G668" s="87"/>
      <c r="H668" s="87"/>
      <c r="I668" s="87"/>
      <c r="J668" s="87"/>
      <c r="K668" s="129"/>
      <c r="L668" s="238"/>
      <c r="M668" s="239"/>
      <c r="N668" s="240"/>
      <c r="O668" s="254"/>
      <c r="P668" s="182">
        <f>B668</f>
        <v>111</v>
      </c>
      <c r="Q668" s="255"/>
      <c r="R668" s="254"/>
    </row>
    <row r="669" spans="1:19" ht="15.75" customHeight="1" x14ac:dyDescent="0.25">
      <c r="A669" s="84">
        <v>2001</v>
      </c>
      <c r="B669" s="87"/>
      <c r="C669" s="87">
        <v>101</v>
      </c>
      <c r="D669" s="87"/>
      <c r="E669" s="87"/>
      <c r="F669" s="87"/>
      <c r="G669" s="87"/>
      <c r="H669" s="87"/>
      <c r="I669" s="87"/>
      <c r="J669" s="87"/>
      <c r="K669" s="129"/>
      <c r="L669" s="241"/>
      <c r="M669" s="101"/>
      <c r="N669" s="242"/>
      <c r="O669" s="96">
        <f>IF(C669=0,"",C669/B668)</f>
        <v>0.90990990990990994</v>
      </c>
      <c r="P669" s="97">
        <v>104</v>
      </c>
      <c r="Q669" s="256">
        <f t="shared" ref="Q669:Q676" si="69">IF(P669=0,"",P669/P668)</f>
        <v>0.93693693693693691</v>
      </c>
      <c r="R669" s="256">
        <f t="shared" ref="R669:R676" si="70">IF(P669=0,"",100%-Q669)</f>
        <v>6.3063063063063085E-2</v>
      </c>
    </row>
    <row r="670" spans="1:19" ht="15.75" customHeight="1" x14ac:dyDescent="0.25">
      <c r="A670" s="84">
        <v>2002</v>
      </c>
      <c r="B670" s="87"/>
      <c r="C670" s="87"/>
      <c r="D670" s="87">
        <v>94</v>
      </c>
      <c r="E670" s="87"/>
      <c r="F670" s="87"/>
      <c r="G670" s="87"/>
      <c r="H670" s="87"/>
      <c r="I670" s="87"/>
      <c r="J670" s="87"/>
      <c r="K670" s="129"/>
      <c r="L670" s="241"/>
      <c r="M670" s="101"/>
      <c r="N670" s="242"/>
      <c r="O670" s="96">
        <f>IF(D670=0,"",D670/C669)</f>
        <v>0.93069306930693074</v>
      </c>
      <c r="P670" s="97">
        <v>96</v>
      </c>
      <c r="Q670" s="256">
        <f t="shared" si="69"/>
        <v>0.92307692307692313</v>
      </c>
      <c r="R670" s="256">
        <f t="shared" si="70"/>
        <v>7.6923076923076872E-2</v>
      </c>
      <c r="S670" s="128">
        <f>P670/P668</f>
        <v>0.86486486486486491</v>
      </c>
    </row>
    <row r="671" spans="1:19" ht="15.75" customHeight="1" x14ac:dyDescent="0.25">
      <c r="A671" s="84">
        <v>2101</v>
      </c>
      <c r="B671" s="87"/>
      <c r="C671" s="87"/>
      <c r="D671" s="87"/>
      <c r="E671" s="87">
        <v>92</v>
      </c>
      <c r="F671" s="87"/>
      <c r="G671" s="87"/>
      <c r="H671" s="87"/>
      <c r="I671" s="87"/>
      <c r="J671" s="87"/>
      <c r="K671" s="129"/>
      <c r="L671" s="241"/>
      <c r="M671" s="101"/>
      <c r="N671" s="242"/>
      <c r="O671" s="96">
        <f>IF(E671=0,"",E671/D670)</f>
        <v>0.97872340425531912</v>
      </c>
      <c r="P671" s="97">
        <v>94</v>
      </c>
      <c r="Q671" s="256">
        <f t="shared" si="69"/>
        <v>0.97916666666666663</v>
      </c>
      <c r="R671" s="256">
        <f t="shared" si="70"/>
        <v>2.083333333333337E-2</v>
      </c>
    </row>
    <row r="672" spans="1:19" ht="15.75" customHeight="1" x14ac:dyDescent="0.25">
      <c r="A672" s="84">
        <v>2102</v>
      </c>
      <c r="B672" s="87"/>
      <c r="C672" s="87"/>
      <c r="D672" s="87"/>
      <c r="E672" s="87"/>
      <c r="F672" s="87">
        <v>90</v>
      </c>
      <c r="G672" s="87"/>
      <c r="H672" s="87"/>
      <c r="I672" s="87"/>
      <c r="J672" s="87"/>
      <c r="K672" s="129"/>
      <c r="L672" s="241"/>
      <c r="M672" s="101"/>
      <c r="N672" s="242"/>
      <c r="O672" s="96">
        <f>F672/E671</f>
        <v>0.97826086956521741</v>
      </c>
      <c r="P672" s="97">
        <v>93</v>
      </c>
      <c r="Q672" s="256">
        <f t="shared" si="69"/>
        <v>0.98936170212765961</v>
      </c>
      <c r="R672" s="256">
        <f t="shared" si="70"/>
        <v>1.0638297872340385E-2</v>
      </c>
    </row>
    <row r="673" spans="1:18" ht="15.75" customHeight="1" x14ac:dyDescent="0.25">
      <c r="A673" s="84">
        <v>2201</v>
      </c>
      <c r="B673" s="87"/>
      <c r="C673" s="87"/>
      <c r="D673" s="87"/>
      <c r="E673" s="87"/>
      <c r="F673" s="87"/>
      <c r="G673" s="87">
        <v>88</v>
      </c>
      <c r="H673" s="87"/>
      <c r="I673" s="87"/>
      <c r="J673" s="87"/>
      <c r="K673" s="129"/>
      <c r="L673" s="241"/>
      <c r="M673" s="101"/>
      <c r="N673" s="242"/>
      <c r="O673" s="96">
        <f>IF(G673=0,"",G673/F672)</f>
        <v>0.97777777777777775</v>
      </c>
      <c r="P673" s="97">
        <v>93</v>
      </c>
      <c r="Q673" s="256">
        <f t="shared" si="69"/>
        <v>1</v>
      </c>
      <c r="R673" s="256">
        <f t="shared" si="70"/>
        <v>0</v>
      </c>
    </row>
    <row r="674" spans="1:18" ht="15.75" customHeight="1" x14ac:dyDescent="0.25">
      <c r="A674" s="84">
        <v>2202</v>
      </c>
      <c r="B674" s="87"/>
      <c r="C674" s="87"/>
      <c r="D674" s="87"/>
      <c r="E674" s="87"/>
      <c r="F674" s="87"/>
      <c r="G674" s="87"/>
      <c r="H674" s="87">
        <v>85</v>
      </c>
      <c r="I674" s="87"/>
      <c r="J674" s="87"/>
      <c r="K674" s="129"/>
      <c r="L674" s="241"/>
      <c r="M674" s="101"/>
      <c r="N674" s="242"/>
      <c r="O674" s="96">
        <f>IF(H674=0,"",H674/G673)</f>
        <v>0.96590909090909094</v>
      </c>
      <c r="P674" s="97">
        <v>92</v>
      </c>
      <c r="Q674" s="256">
        <f t="shared" si="69"/>
        <v>0.989247311827957</v>
      </c>
      <c r="R674" s="256">
        <f t="shared" si="70"/>
        <v>1.0752688172043001E-2</v>
      </c>
    </row>
    <row r="675" spans="1:18" ht="15.75" customHeight="1" x14ac:dyDescent="0.25">
      <c r="A675" s="84">
        <v>2301</v>
      </c>
      <c r="B675" s="87"/>
      <c r="C675" s="87"/>
      <c r="D675" s="87"/>
      <c r="E675" s="87"/>
      <c r="F675" s="87"/>
      <c r="G675" s="87"/>
      <c r="H675" s="87"/>
      <c r="I675" s="87">
        <v>83</v>
      </c>
      <c r="J675" s="87"/>
      <c r="K675" s="129"/>
      <c r="L675" s="241"/>
      <c r="M675" s="101"/>
      <c r="N675" s="242"/>
      <c r="O675" s="126">
        <f>I675/H674</f>
        <v>0.97647058823529409</v>
      </c>
      <c r="P675" s="97">
        <v>91</v>
      </c>
      <c r="Q675" s="126">
        <f t="shared" si="69"/>
        <v>0.98913043478260865</v>
      </c>
      <c r="R675" s="126">
        <f t="shared" si="70"/>
        <v>1.0869565217391353E-2</v>
      </c>
    </row>
    <row r="676" spans="1:18" ht="15.75" customHeight="1" x14ac:dyDescent="0.25">
      <c r="A676" s="84">
        <v>2302</v>
      </c>
      <c r="B676" s="87"/>
      <c r="C676" s="87"/>
      <c r="D676" s="87"/>
      <c r="E676" s="87"/>
      <c r="F676" s="87"/>
      <c r="G676" s="87"/>
      <c r="H676" s="87"/>
      <c r="I676" s="87"/>
      <c r="J676" s="87">
        <v>80</v>
      </c>
      <c r="K676" s="129">
        <v>57</v>
      </c>
      <c r="L676" s="241"/>
      <c r="M676" s="101"/>
      <c r="N676" s="232"/>
      <c r="O676" s="126">
        <f>J676/I675</f>
        <v>0.96385542168674698</v>
      </c>
      <c r="P676" s="97">
        <v>91</v>
      </c>
      <c r="Q676" s="126">
        <f t="shared" si="69"/>
        <v>1</v>
      </c>
      <c r="R676" s="126">
        <f t="shared" si="70"/>
        <v>0</v>
      </c>
    </row>
    <row r="677" spans="1:18" ht="15.75" customHeight="1" x14ac:dyDescent="0.25">
      <c r="A677" s="84">
        <v>2401</v>
      </c>
      <c r="B677" s="87"/>
      <c r="C677" s="87"/>
      <c r="D677" s="87"/>
      <c r="E677" s="87"/>
      <c r="F677" s="87"/>
      <c r="G677" s="87"/>
      <c r="H677" s="87"/>
      <c r="I677" s="87"/>
      <c r="J677" s="87">
        <v>21</v>
      </c>
      <c r="K677" s="129">
        <v>19</v>
      </c>
      <c r="L677" s="241"/>
      <c r="M677" s="101"/>
      <c r="N677" s="232"/>
      <c r="O677" s="205"/>
      <c r="P677" s="106">
        <v>29</v>
      </c>
      <c r="Q677" s="261"/>
      <c r="R677" s="205"/>
    </row>
    <row r="678" spans="1:18" ht="15.75" customHeight="1" x14ac:dyDescent="0.25">
      <c r="A678" s="84">
        <v>2402</v>
      </c>
      <c r="B678" s="87"/>
      <c r="C678" s="87"/>
      <c r="D678" s="87"/>
      <c r="E678" s="87"/>
      <c r="F678" s="87"/>
      <c r="G678" s="87"/>
      <c r="H678" s="87"/>
      <c r="I678" s="87"/>
      <c r="J678" s="87">
        <v>6</v>
      </c>
      <c r="K678" s="129">
        <v>4</v>
      </c>
      <c r="L678" s="241"/>
      <c r="M678" s="101"/>
      <c r="N678" s="232"/>
      <c r="O678" s="205"/>
      <c r="P678" s="228">
        <v>8</v>
      </c>
      <c r="Q678" s="261"/>
      <c r="R678" s="205"/>
    </row>
    <row r="679" spans="1:18" ht="15.75" customHeight="1" x14ac:dyDescent="0.25">
      <c r="A679" s="84">
        <v>2501</v>
      </c>
      <c r="B679" s="87"/>
      <c r="C679" s="87"/>
      <c r="D679" s="87"/>
      <c r="E679" s="87"/>
      <c r="F679" s="87"/>
      <c r="G679" s="87"/>
      <c r="H679" s="87"/>
      <c r="I679" s="87"/>
      <c r="J679" s="87">
        <v>2</v>
      </c>
      <c r="K679" s="129">
        <v>1</v>
      </c>
      <c r="L679" s="241"/>
      <c r="M679" s="101"/>
      <c r="N679" s="232"/>
      <c r="O679" s="290"/>
      <c r="P679" s="230">
        <v>4</v>
      </c>
      <c r="Q679" s="292"/>
      <c r="R679" s="293"/>
    </row>
    <row r="680" spans="1:18" ht="15.75" customHeight="1" x14ac:dyDescent="0.25">
      <c r="A680" s="84">
        <v>2502</v>
      </c>
      <c r="B680" s="87"/>
      <c r="C680" s="87"/>
      <c r="D680" s="87"/>
      <c r="E680" s="87"/>
      <c r="F680" s="87"/>
      <c r="G680" s="87"/>
      <c r="H680" s="87"/>
      <c r="I680" s="87"/>
      <c r="J680" s="87"/>
      <c r="K680" s="129"/>
      <c r="L680" s="241"/>
      <c r="M680" s="101"/>
      <c r="N680" s="232"/>
      <c r="O680" s="111" t="s">
        <v>91</v>
      </c>
      <c r="P680" s="278">
        <v>35</v>
      </c>
      <c r="Q680" s="113">
        <f>IF(SUM(K673:K679)=0,"",SUM(K673:K679))</f>
        <v>81</v>
      </c>
      <c r="R680" s="114" t="s">
        <v>19</v>
      </c>
    </row>
    <row r="681" spans="1:18" ht="15.75" customHeight="1" x14ac:dyDescent="0.25">
      <c r="A681" s="84">
        <v>2601</v>
      </c>
      <c r="B681" s="87"/>
      <c r="C681" s="87"/>
      <c r="D681" s="87"/>
      <c r="E681" s="87"/>
      <c r="F681" s="87"/>
      <c r="G681" s="87"/>
      <c r="H681" s="87"/>
      <c r="I681" s="87"/>
      <c r="J681" s="87"/>
      <c r="K681" s="129"/>
      <c r="L681" s="241"/>
      <c r="M681" s="101"/>
      <c r="N681" s="232"/>
      <c r="O681" s="115" t="s">
        <v>92</v>
      </c>
      <c r="P681" s="165">
        <f>IF(P680/B668=0,"",P680/B668)</f>
        <v>0.31531531531531531</v>
      </c>
      <c r="Q681" s="117">
        <f>IF(P680/Q680=0,"",P680/Q680)</f>
        <v>0.43209876543209874</v>
      </c>
      <c r="R681" s="118" t="s">
        <v>93</v>
      </c>
    </row>
    <row r="682" spans="1:18" ht="15.75" customHeight="1" x14ac:dyDescent="0.25">
      <c r="A682" s="84">
        <v>2602</v>
      </c>
      <c r="B682" s="87"/>
      <c r="C682" s="87"/>
      <c r="D682" s="87"/>
      <c r="E682" s="87"/>
      <c r="F682" s="87"/>
      <c r="G682" s="87"/>
      <c r="H682" s="87"/>
      <c r="I682" s="87"/>
      <c r="J682" s="87"/>
      <c r="K682" s="129"/>
      <c r="L682" s="243"/>
      <c r="M682" s="244"/>
      <c r="N682" s="245"/>
      <c r="O682" s="120"/>
      <c r="P682" s="121"/>
      <c r="Q682" s="121"/>
      <c r="R682" s="122"/>
    </row>
    <row r="683" spans="1:18" ht="18" customHeight="1" x14ac:dyDescent="0.25">
      <c r="A683" s="46"/>
      <c r="B683" s="296" t="s">
        <v>111</v>
      </c>
      <c r="C683" s="296"/>
      <c r="D683" s="296"/>
      <c r="E683" s="296"/>
      <c r="F683" s="296"/>
      <c r="G683" s="296"/>
      <c r="H683" s="296"/>
      <c r="I683" s="296"/>
      <c r="J683" s="296"/>
      <c r="K683" s="123">
        <f>SUM(K668:K679)</f>
        <v>81</v>
      </c>
      <c r="L683" s="124">
        <f>IF(K676=0,"",K676/B668)</f>
        <v>0.51351351351351349</v>
      </c>
      <c r="M683" s="124">
        <f>IF(K683=0,"",K683/B668)</f>
        <v>0.72972972972972971</v>
      </c>
      <c r="N683" s="124">
        <f>IF(K676=0,"",M683-L683)</f>
        <v>0.21621621621621623</v>
      </c>
      <c r="O683" s="1"/>
      <c r="P683" s="2"/>
      <c r="Q683" s="36"/>
      <c r="R683" s="1"/>
    </row>
    <row r="684" spans="1:18" ht="12.75" customHeight="1" x14ac:dyDescent="0.2"/>
    <row r="685" spans="1:18" ht="12.75" customHeight="1" x14ac:dyDescent="0.2"/>
    <row r="686" spans="1:18" ht="26.25" customHeight="1" x14ac:dyDescent="0.4">
      <c r="A686" s="2"/>
      <c r="B686" s="340" t="s">
        <v>101</v>
      </c>
      <c r="C686" s="315"/>
      <c r="D686" s="315"/>
      <c r="E686" s="315"/>
      <c r="F686" s="315"/>
      <c r="G686" s="315"/>
      <c r="H686" s="315"/>
      <c r="I686" s="315"/>
      <c r="J686" s="315"/>
      <c r="K686" s="208" t="s">
        <v>121</v>
      </c>
      <c r="L686" s="1"/>
      <c r="M686" s="1"/>
      <c r="N686" s="2"/>
      <c r="O686" s="1"/>
      <c r="P686" s="2"/>
      <c r="Q686" s="2"/>
      <c r="R686" s="2"/>
    </row>
    <row r="687" spans="1:18" ht="20.25" customHeight="1" x14ac:dyDescent="0.2">
      <c r="A687" s="334" t="s">
        <v>18</v>
      </c>
      <c r="B687" s="318" t="s">
        <v>102</v>
      </c>
      <c r="C687" s="319"/>
      <c r="D687" s="319"/>
      <c r="E687" s="319"/>
      <c r="F687" s="319"/>
      <c r="G687" s="319"/>
      <c r="H687" s="319"/>
      <c r="I687" s="319"/>
      <c r="J687" s="335"/>
      <c r="K687" s="327" t="s">
        <v>19</v>
      </c>
      <c r="L687" s="323" t="s">
        <v>11</v>
      </c>
      <c r="M687" s="323" t="s">
        <v>12</v>
      </c>
      <c r="N687" s="325" t="s">
        <v>13</v>
      </c>
      <c r="O687" s="323" t="s">
        <v>14</v>
      </c>
      <c r="P687" s="324" t="s">
        <v>15</v>
      </c>
      <c r="Q687" s="324" t="s">
        <v>16</v>
      </c>
      <c r="R687" s="323" t="s">
        <v>103</v>
      </c>
    </row>
    <row r="688" spans="1:18" ht="15.75" customHeight="1" x14ac:dyDescent="0.25">
      <c r="A688" s="317"/>
      <c r="B688" s="84" t="s">
        <v>104</v>
      </c>
      <c r="C688" s="84" t="s">
        <v>105</v>
      </c>
      <c r="D688" s="84" t="s">
        <v>106</v>
      </c>
      <c r="E688" s="84" t="s">
        <v>107</v>
      </c>
      <c r="F688" s="84" t="s">
        <v>108</v>
      </c>
      <c r="G688" s="84" t="s">
        <v>109</v>
      </c>
      <c r="H688" s="84" t="s">
        <v>110</v>
      </c>
      <c r="I688" s="84" t="s">
        <v>73</v>
      </c>
      <c r="J688" s="84" t="s">
        <v>74</v>
      </c>
      <c r="K688" s="322"/>
      <c r="L688" s="317"/>
      <c r="M688" s="317"/>
      <c r="N688" s="317"/>
      <c r="O688" s="317"/>
      <c r="P688" s="317"/>
      <c r="Q688" s="317"/>
      <c r="R688" s="317"/>
    </row>
    <row r="689" spans="1:19" ht="15.75" customHeight="1" x14ac:dyDescent="0.25">
      <c r="A689" s="84">
        <v>2001</v>
      </c>
      <c r="B689" s="87">
        <v>120</v>
      </c>
      <c r="C689" s="87"/>
      <c r="D689" s="87"/>
      <c r="E689" s="87"/>
      <c r="F689" s="87"/>
      <c r="G689" s="87"/>
      <c r="H689" s="87"/>
      <c r="I689" s="87"/>
      <c r="J689" s="87"/>
      <c r="K689" s="129"/>
      <c r="L689" s="238"/>
      <c r="M689" s="239"/>
      <c r="N689" s="240"/>
      <c r="O689" s="254"/>
      <c r="P689" s="182">
        <f>B689</f>
        <v>120</v>
      </c>
      <c r="Q689" s="255"/>
      <c r="R689" s="254"/>
    </row>
    <row r="690" spans="1:19" ht="15.75" customHeight="1" x14ac:dyDescent="0.25">
      <c r="A690" s="84">
        <v>2002</v>
      </c>
      <c r="B690" s="87"/>
      <c r="C690" s="87">
        <v>115</v>
      </c>
      <c r="D690" s="87"/>
      <c r="E690" s="87"/>
      <c r="F690" s="87"/>
      <c r="G690" s="87"/>
      <c r="H690" s="87"/>
      <c r="I690" s="87"/>
      <c r="J690" s="87"/>
      <c r="K690" s="129"/>
      <c r="L690" s="241"/>
      <c r="M690" s="101"/>
      <c r="N690" s="242"/>
      <c r="O690" s="96">
        <f>IF(C690=0,"",C690/B689)</f>
        <v>0.95833333333333337</v>
      </c>
      <c r="P690" s="97">
        <v>118</v>
      </c>
      <c r="Q690" s="256">
        <f t="shared" ref="Q690:Q696" si="71">IF(P690=0,"",P690/P689)</f>
        <v>0.98333333333333328</v>
      </c>
      <c r="R690" s="256">
        <f t="shared" ref="R690:R696" si="72">IF(P690=0,"",100%-Q690)</f>
        <v>1.6666666666666718E-2</v>
      </c>
    </row>
    <row r="691" spans="1:19" ht="15.75" customHeight="1" x14ac:dyDescent="0.25">
      <c r="A691" s="84">
        <v>2101</v>
      </c>
      <c r="B691" s="87"/>
      <c r="C691" s="87"/>
      <c r="D691" s="87">
        <v>113</v>
      </c>
      <c r="E691" s="87"/>
      <c r="F691" s="87"/>
      <c r="G691" s="87"/>
      <c r="H691" s="87"/>
      <c r="I691" s="87"/>
      <c r="J691" s="87"/>
      <c r="K691" s="129"/>
      <c r="L691" s="241"/>
      <c r="M691" s="101"/>
      <c r="N691" s="242"/>
      <c r="O691" s="96">
        <f>IF(D691=0,"",D691/C690)</f>
        <v>0.9826086956521739</v>
      </c>
      <c r="P691" s="97">
        <v>116</v>
      </c>
      <c r="Q691" s="256">
        <f t="shared" si="71"/>
        <v>0.98305084745762716</v>
      </c>
      <c r="R691" s="256">
        <f t="shared" si="72"/>
        <v>1.6949152542372836E-2</v>
      </c>
      <c r="S691" s="128">
        <f>P691/P689</f>
        <v>0.96666666666666667</v>
      </c>
    </row>
    <row r="692" spans="1:19" ht="15.75" customHeight="1" x14ac:dyDescent="0.25">
      <c r="A692" s="84">
        <v>2102</v>
      </c>
      <c r="B692" s="87"/>
      <c r="C692" s="87"/>
      <c r="D692" s="87"/>
      <c r="E692" s="87">
        <v>110</v>
      </c>
      <c r="F692" s="87"/>
      <c r="G692" s="87"/>
      <c r="H692" s="87"/>
      <c r="I692" s="87"/>
      <c r="J692" s="87"/>
      <c r="K692" s="129"/>
      <c r="L692" s="241"/>
      <c r="M692" s="101"/>
      <c r="N692" s="242"/>
      <c r="O692" s="96">
        <f>IF(E692=0,"",E692/D691)</f>
        <v>0.97345132743362828</v>
      </c>
      <c r="P692" s="97">
        <v>111</v>
      </c>
      <c r="Q692" s="256">
        <f t="shared" si="71"/>
        <v>0.9568965517241379</v>
      </c>
      <c r="R692" s="256">
        <f t="shared" si="72"/>
        <v>4.31034482758621E-2</v>
      </c>
    </row>
    <row r="693" spans="1:19" ht="15.75" customHeight="1" x14ac:dyDescent="0.25">
      <c r="A693" s="84">
        <v>2201</v>
      </c>
      <c r="B693" s="87"/>
      <c r="C693" s="87"/>
      <c r="D693" s="87"/>
      <c r="E693" s="87"/>
      <c r="F693" s="87">
        <v>106</v>
      </c>
      <c r="G693" s="87"/>
      <c r="H693" s="87"/>
      <c r="I693" s="87"/>
      <c r="J693" s="87"/>
      <c r="K693" s="129"/>
      <c r="L693" s="241"/>
      <c r="M693" s="101"/>
      <c r="N693" s="242"/>
      <c r="O693" s="96">
        <f>F693/E692</f>
        <v>0.96363636363636362</v>
      </c>
      <c r="P693" s="97">
        <v>109</v>
      </c>
      <c r="Q693" s="256">
        <f t="shared" si="71"/>
        <v>0.98198198198198194</v>
      </c>
      <c r="R693" s="256">
        <f t="shared" si="72"/>
        <v>1.8018018018018056E-2</v>
      </c>
    </row>
    <row r="694" spans="1:19" ht="15.75" customHeight="1" x14ac:dyDescent="0.25">
      <c r="A694" s="84">
        <v>2202</v>
      </c>
      <c r="B694" s="87"/>
      <c r="C694" s="87"/>
      <c r="D694" s="87"/>
      <c r="E694" s="87"/>
      <c r="F694" s="87"/>
      <c r="G694" s="87">
        <v>101</v>
      </c>
      <c r="H694" s="87"/>
      <c r="I694" s="87"/>
      <c r="J694" s="87"/>
      <c r="K694" s="129"/>
      <c r="L694" s="241"/>
      <c r="M694" s="101"/>
      <c r="N694" s="242"/>
      <c r="O694" s="96">
        <f>IF(G694=0,"",G694/F693)</f>
        <v>0.95283018867924529</v>
      </c>
      <c r="P694" s="97">
        <v>106</v>
      </c>
      <c r="Q694" s="256">
        <f t="shared" si="71"/>
        <v>0.97247706422018354</v>
      </c>
      <c r="R694" s="256">
        <f t="shared" si="72"/>
        <v>2.752293577981646E-2</v>
      </c>
    </row>
    <row r="695" spans="1:19" ht="15.75" customHeight="1" x14ac:dyDescent="0.25">
      <c r="A695" s="84">
        <v>2301</v>
      </c>
      <c r="B695" s="87"/>
      <c r="C695" s="87"/>
      <c r="D695" s="87"/>
      <c r="E695" s="87"/>
      <c r="F695" s="87"/>
      <c r="G695" s="87"/>
      <c r="H695" s="87">
        <v>98</v>
      </c>
      <c r="I695" s="87"/>
      <c r="J695" s="87"/>
      <c r="K695" s="129"/>
      <c r="L695" s="241"/>
      <c r="M695" s="101"/>
      <c r="N695" s="242"/>
      <c r="O695" s="96">
        <f>H695/G694</f>
        <v>0.97029702970297027</v>
      </c>
      <c r="P695" s="97">
        <v>102</v>
      </c>
      <c r="Q695" s="256">
        <f t="shared" si="71"/>
        <v>0.96226415094339623</v>
      </c>
      <c r="R695" s="256">
        <f t="shared" si="72"/>
        <v>3.7735849056603765E-2</v>
      </c>
    </row>
    <row r="696" spans="1:19" ht="15.75" customHeight="1" x14ac:dyDescent="0.25">
      <c r="A696" s="84">
        <v>2302</v>
      </c>
      <c r="B696" s="87"/>
      <c r="C696" s="87"/>
      <c r="D696" s="87"/>
      <c r="E696" s="87"/>
      <c r="F696" s="87"/>
      <c r="G696" s="87"/>
      <c r="H696" s="87"/>
      <c r="I696" s="87">
        <v>93</v>
      </c>
      <c r="J696" s="87"/>
      <c r="K696" s="129"/>
      <c r="L696" s="241"/>
      <c r="M696" s="101"/>
      <c r="N696" s="242"/>
      <c r="O696" s="126">
        <f>I696/H695</f>
        <v>0.94897959183673475</v>
      </c>
      <c r="P696" s="97">
        <v>102</v>
      </c>
      <c r="Q696" s="126">
        <f t="shared" si="71"/>
        <v>1</v>
      </c>
      <c r="R696" s="126">
        <f t="shared" si="72"/>
        <v>0</v>
      </c>
    </row>
    <row r="697" spans="1:19" ht="15.75" customHeight="1" x14ac:dyDescent="0.25">
      <c r="A697" s="84">
        <v>2401</v>
      </c>
      <c r="B697" s="87"/>
      <c r="C697" s="87"/>
      <c r="D697" s="87"/>
      <c r="E697" s="87"/>
      <c r="F697" s="87"/>
      <c r="G697" s="87"/>
      <c r="H697" s="87"/>
      <c r="I697" s="87"/>
      <c r="J697" s="87">
        <v>85</v>
      </c>
      <c r="K697" s="129">
        <v>70</v>
      </c>
      <c r="L697" s="241"/>
      <c r="M697" s="101"/>
      <c r="N697" s="232"/>
      <c r="O697" s="126">
        <f>J697/I696</f>
        <v>0.91397849462365588</v>
      </c>
      <c r="P697" s="97">
        <v>99</v>
      </c>
      <c r="Q697" s="126">
        <f t="shared" ref="Q697" si="73">IF(P697=0,"",P697/P696)</f>
        <v>0.97058823529411764</v>
      </c>
      <c r="R697" s="126">
        <f t="shared" ref="R697" si="74">IF(P697=0,"",100%-Q697)</f>
        <v>2.9411764705882359E-2</v>
      </c>
    </row>
    <row r="698" spans="1:19" ht="15.75" customHeight="1" x14ac:dyDescent="0.25">
      <c r="A698" s="84">
        <v>2402</v>
      </c>
      <c r="B698" s="87"/>
      <c r="C698" s="87"/>
      <c r="D698" s="87"/>
      <c r="E698" s="87"/>
      <c r="F698" s="87"/>
      <c r="G698" s="87"/>
      <c r="H698" s="87"/>
      <c r="I698" s="87"/>
      <c r="J698" s="87">
        <v>25</v>
      </c>
      <c r="K698" s="129">
        <v>19</v>
      </c>
      <c r="L698" s="241"/>
      <c r="M698" s="101"/>
      <c r="N698" s="232"/>
      <c r="O698" s="205"/>
      <c r="P698" s="106">
        <v>28</v>
      </c>
      <c r="Q698" s="261"/>
      <c r="R698" s="205"/>
    </row>
    <row r="699" spans="1:19" ht="15.75" customHeight="1" x14ac:dyDescent="0.25">
      <c r="A699" s="84">
        <v>2501</v>
      </c>
      <c r="B699" s="87"/>
      <c r="C699" s="87"/>
      <c r="D699" s="87"/>
      <c r="E699" s="87"/>
      <c r="F699" s="87"/>
      <c r="G699" s="87"/>
      <c r="H699" s="87"/>
      <c r="I699" s="87"/>
      <c r="J699" s="87">
        <v>6</v>
      </c>
      <c r="K699" s="129">
        <v>6</v>
      </c>
      <c r="L699" s="241"/>
      <c r="M699" s="101"/>
      <c r="N699" s="232"/>
      <c r="O699" s="205"/>
      <c r="P699" s="106">
        <v>8</v>
      </c>
      <c r="Q699" s="261"/>
      <c r="R699" s="205"/>
    </row>
    <row r="700" spans="1:19" ht="15.75" customHeight="1" x14ac:dyDescent="0.25">
      <c r="A700" s="84">
        <v>2502</v>
      </c>
      <c r="B700" s="87"/>
      <c r="C700" s="87"/>
      <c r="D700" s="87"/>
      <c r="E700" s="87"/>
      <c r="F700" s="87"/>
      <c r="G700" s="87"/>
      <c r="H700" s="87"/>
      <c r="I700" s="87"/>
      <c r="J700" s="87"/>
      <c r="K700" s="129"/>
      <c r="L700" s="241"/>
      <c r="M700" s="101"/>
      <c r="N700" s="232"/>
      <c r="O700" s="290"/>
      <c r="P700" s="291"/>
      <c r="Q700" s="292"/>
      <c r="R700" s="293"/>
    </row>
    <row r="701" spans="1:19" ht="15.75" customHeight="1" x14ac:dyDescent="0.25">
      <c r="A701" s="84">
        <v>2601</v>
      </c>
      <c r="B701" s="87"/>
      <c r="C701" s="87"/>
      <c r="D701" s="87"/>
      <c r="E701" s="87"/>
      <c r="F701" s="87"/>
      <c r="G701" s="87"/>
      <c r="H701" s="87"/>
      <c r="I701" s="87"/>
      <c r="J701" s="87"/>
      <c r="K701" s="129"/>
      <c r="L701" s="241"/>
      <c r="M701" s="101"/>
      <c r="N701" s="232"/>
      <c r="O701" s="111" t="s">
        <v>91</v>
      </c>
      <c r="P701" s="164">
        <v>9</v>
      </c>
      <c r="Q701" s="113">
        <f>IF(SUM(K694:K700)=0,"",SUM(K694:K700))</f>
        <v>95</v>
      </c>
      <c r="R701" s="114" t="s">
        <v>19</v>
      </c>
    </row>
    <row r="702" spans="1:19" ht="15.75" customHeight="1" x14ac:dyDescent="0.25">
      <c r="A702" s="84">
        <v>2602</v>
      </c>
      <c r="B702" s="87"/>
      <c r="C702" s="87"/>
      <c r="D702" s="87"/>
      <c r="E702" s="87"/>
      <c r="F702" s="87"/>
      <c r="G702" s="87"/>
      <c r="H702" s="87"/>
      <c r="I702" s="87"/>
      <c r="J702" s="87"/>
      <c r="K702" s="129"/>
      <c r="L702" s="241"/>
      <c r="M702" s="101"/>
      <c r="N702" s="232"/>
      <c r="O702" s="115" t="s">
        <v>92</v>
      </c>
      <c r="P702" s="165">
        <f>IF(P701/B689=0,"",P701/B689)</f>
        <v>7.4999999999999997E-2</v>
      </c>
      <c r="Q702" s="117">
        <f>IF(P701/Q701=0,"",P701/Q701)</f>
        <v>9.4736842105263161E-2</v>
      </c>
      <c r="R702" s="118" t="s">
        <v>93</v>
      </c>
    </row>
    <row r="703" spans="1:19" ht="15.75" customHeight="1" x14ac:dyDescent="0.25">
      <c r="A703" s="84">
        <v>2701</v>
      </c>
      <c r="B703" s="87"/>
      <c r="C703" s="87"/>
      <c r="D703" s="87"/>
      <c r="E703" s="87"/>
      <c r="F703" s="87"/>
      <c r="G703" s="87"/>
      <c r="H703" s="87"/>
      <c r="I703" s="87"/>
      <c r="J703" s="87"/>
      <c r="K703" s="129"/>
      <c r="L703" s="243"/>
      <c r="M703" s="244"/>
      <c r="N703" s="245"/>
      <c r="O703" s="120"/>
      <c r="P703" s="121"/>
      <c r="Q703" s="121"/>
      <c r="R703" s="122"/>
    </row>
    <row r="704" spans="1:19" ht="18" customHeight="1" x14ac:dyDescent="0.25">
      <c r="A704" s="46"/>
      <c r="B704" s="296" t="s">
        <v>111</v>
      </c>
      <c r="C704" s="296"/>
      <c r="D704" s="296"/>
      <c r="E704" s="296"/>
      <c r="F704" s="296"/>
      <c r="G704" s="296"/>
      <c r="H704" s="296"/>
      <c r="I704" s="296"/>
      <c r="J704" s="296"/>
      <c r="K704" s="123">
        <f>SUM(K689:K700)</f>
        <v>95</v>
      </c>
      <c r="L704" s="124">
        <f>IF(K697=0,"",K697/B689)</f>
        <v>0.58333333333333337</v>
      </c>
      <c r="M704" s="124">
        <f>IF(K704=0,"",K704/B689)</f>
        <v>0.79166666666666663</v>
      </c>
      <c r="N704" s="124">
        <f>M704-L704</f>
        <v>0.20833333333333326</v>
      </c>
      <c r="O704" s="1"/>
      <c r="P704" s="2"/>
      <c r="Q704" s="36"/>
      <c r="R704" s="1"/>
    </row>
    <row r="705" spans="1:19" ht="12.75" customHeight="1" x14ac:dyDescent="0.2"/>
    <row r="706" spans="1:19" ht="12.75" customHeight="1" x14ac:dyDescent="0.2"/>
    <row r="707" spans="1:19" ht="26.25" customHeight="1" x14ac:dyDescent="0.4">
      <c r="A707" s="2"/>
      <c r="B707" s="340" t="s">
        <v>101</v>
      </c>
      <c r="C707" s="315"/>
      <c r="D707" s="315"/>
      <c r="E707" s="315"/>
      <c r="F707" s="315"/>
      <c r="G707" s="315"/>
      <c r="H707" s="315"/>
      <c r="I707" s="315"/>
      <c r="J707" s="315"/>
      <c r="K707" s="208" t="s">
        <v>122</v>
      </c>
      <c r="L707" s="1"/>
      <c r="M707" s="1"/>
      <c r="N707" s="2"/>
      <c r="O707" s="1"/>
      <c r="P707" s="2"/>
      <c r="Q707" s="2"/>
      <c r="R707" s="2"/>
    </row>
    <row r="708" spans="1:19" ht="20.25" customHeight="1" x14ac:dyDescent="0.2">
      <c r="A708" s="334" t="s">
        <v>18</v>
      </c>
      <c r="B708" s="318" t="s">
        <v>102</v>
      </c>
      <c r="C708" s="319"/>
      <c r="D708" s="319"/>
      <c r="E708" s="319"/>
      <c r="F708" s="319"/>
      <c r="G708" s="319"/>
      <c r="H708" s="319"/>
      <c r="I708" s="319"/>
      <c r="J708" s="335"/>
      <c r="K708" s="327" t="s">
        <v>19</v>
      </c>
      <c r="L708" s="323" t="s">
        <v>11</v>
      </c>
      <c r="M708" s="323" t="s">
        <v>12</v>
      </c>
      <c r="N708" s="325" t="s">
        <v>13</v>
      </c>
      <c r="O708" s="323" t="s">
        <v>14</v>
      </c>
      <c r="P708" s="324" t="s">
        <v>15</v>
      </c>
      <c r="Q708" s="324" t="s">
        <v>16</v>
      </c>
      <c r="R708" s="323" t="s">
        <v>103</v>
      </c>
    </row>
    <row r="709" spans="1:19" ht="15.75" customHeight="1" x14ac:dyDescent="0.25">
      <c r="A709" s="317"/>
      <c r="B709" s="84" t="s">
        <v>104</v>
      </c>
      <c r="C709" s="84" t="s">
        <v>105</v>
      </c>
      <c r="D709" s="84" t="s">
        <v>106</v>
      </c>
      <c r="E709" s="84" t="s">
        <v>107</v>
      </c>
      <c r="F709" s="84" t="s">
        <v>108</v>
      </c>
      <c r="G709" s="84" t="s">
        <v>109</v>
      </c>
      <c r="H709" s="84" t="s">
        <v>110</v>
      </c>
      <c r="I709" s="84" t="s">
        <v>73</v>
      </c>
      <c r="J709" s="84" t="s">
        <v>74</v>
      </c>
      <c r="K709" s="322"/>
      <c r="L709" s="317"/>
      <c r="M709" s="317"/>
      <c r="N709" s="317"/>
      <c r="O709" s="317"/>
      <c r="P709" s="317"/>
      <c r="Q709" s="317"/>
      <c r="R709" s="317"/>
    </row>
    <row r="710" spans="1:19" ht="15.75" customHeight="1" x14ac:dyDescent="0.25">
      <c r="A710" s="84">
        <v>2002</v>
      </c>
      <c r="B710" s="87">
        <v>116</v>
      </c>
      <c r="C710" s="87"/>
      <c r="D710" s="87"/>
      <c r="E710" s="87"/>
      <c r="F710" s="87"/>
      <c r="G710" s="87"/>
      <c r="H710" s="87"/>
      <c r="I710" s="87"/>
      <c r="J710" s="87"/>
      <c r="K710" s="129"/>
      <c r="L710" s="238"/>
      <c r="M710" s="239"/>
      <c r="N710" s="240"/>
      <c r="O710" s="254"/>
      <c r="P710" s="182">
        <f>B710</f>
        <v>116</v>
      </c>
      <c r="Q710" s="255"/>
      <c r="R710" s="254"/>
    </row>
    <row r="711" spans="1:19" ht="15.75" customHeight="1" x14ac:dyDescent="0.25">
      <c r="A711" s="84">
        <v>2101</v>
      </c>
      <c r="B711" s="87"/>
      <c r="C711" s="87">
        <v>105</v>
      </c>
      <c r="D711" s="87"/>
      <c r="E711" s="87"/>
      <c r="F711" s="87"/>
      <c r="G711" s="87"/>
      <c r="H711" s="87"/>
      <c r="I711" s="87"/>
      <c r="J711" s="87"/>
      <c r="K711" s="129"/>
      <c r="L711" s="241"/>
      <c r="M711" s="101"/>
      <c r="N711" s="242"/>
      <c r="O711" s="96">
        <f>IF(C711=0,"",C711/B710)</f>
        <v>0.90517241379310343</v>
      </c>
      <c r="P711" s="97">
        <v>106</v>
      </c>
      <c r="Q711" s="256">
        <f t="shared" ref="Q711:Q717" si="75">IF(P711=0,"",P711/P710)</f>
        <v>0.91379310344827591</v>
      </c>
      <c r="R711" s="256">
        <f t="shared" ref="R711:R717" si="76">IF(P711=0,"",100%-Q711)</f>
        <v>8.6206896551724088E-2</v>
      </c>
    </row>
    <row r="712" spans="1:19" ht="15.75" customHeight="1" x14ac:dyDescent="0.25">
      <c r="A712" s="84">
        <v>2102</v>
      </c>
      <c r="B712" s="87"/>
      <c r="C712" s="87"/>
      <c r="D712" s="87">
        <v>102</v>
      </c>
      <c r="E712" s="87"/>
      <c r="F712" s="87"/>
      <c r="G712" s="87"/>
      <c r="H712" s="87"/>
      <c r="I712" s="87"/>
      <c r="J712" s="87"/>
      <c r="K712" s="129"/>
      <c r="L712" s="241"/>
      <c r="M712" s="101"/>
      <c r="N712" s="242"/>
      <c r="O712" s="96">
        <f>IF(D712=0,"",D712/C711)</f>
        <v>0.97142857142857142</v>
      </c>
      <c r="P712" s="97">
        <v>105</v>
      </c>
      <c r="Q712" s="256">
        <f t="shared" si="75"/>
        <v>0.99056603773584906</v>
      </c>
      <c r="R712" s="256">
        <f t="shared" si="76"/>
        <v>9.4339622641509413E-3</v>
      </c>
      <c r="S712" s="128">
        <f>P712/P710</f>
        <v>0.90517241379310343</v>
      </c>
    </row>
    <row r="713" spans="1:19" ht="15.75" customHeight="1" x14ac:dyDescent="0.25">
      <c r="A713" s="84">
        <v>2201</v>
      </c>
      <c r="B713" s="87"/>
      <c r="C713" s="87"/>
      <c r="D713" s="87"/>
      <c r="E713" s="87">
        <v>101</v>
      </c>
      <c r="F713" s="87"/>
      <c r="G713" s="87"/>
      <c r="H713" s="87"/>
      <c r="I713" s="87"/>
      <c r="J713" s="87"/>
      <c r="K713" s="129"/>
      <c r="L713" s="241"/>
      <c r="M713" s="101"/>
      <c r="N713" s="242"/>
      <c r="O713" s="96">
        <f>IF(E713=0,"",E713/D712)</f>
        <v>0.99019607843137258</v>
      </c>
      <c r="P713" s="97">
        <v>105</v>
      </c>
      <c r="Q713" s="256">
        <f t="shared" si="75"/>
        <v>1</v>
      </c>
      <c r="R713" s="256">
        <f t="shared" si="76"/>
        <v>0</v>
      </c>
    </row>
    <row r="714" spans="1:19" ht="15.75" customHeight="1" x14ac:dyDescent="0.25">
      <c r="A714" s="84">
        <v>2202</v>
      </c>
      <c r="B714" s="87"/>
      <c r="C714" s="87"/>
      <c r="D714" s="87"/>
      <c r="E714" s="87"/>
      <c r="F714" s="87">
        <v>98</v>
      </c>
      <c r="G714" s="87"/>
      <c r="H714" s="87"/>
      <c r="I714" s="87"/>
      <c r="J714" s="87"/>
      <c r="K714" s="129"/>
      <c r="L714" s="241"/>
      <c r="M714" s="101"/>
      <c r="N714" s="242"/>
      <c r="O714" s="96">
        <f>F714/E713</f>
        <v>0.97029702970297027</v>
      </c>
      <c r="P714" s="97">
        <v>101</v>
      </c>
      <c r="Q714" s="256">
        <f t="shared" si="75"/>
        <v>0.96190476190476193</v>
      </c>
      <c r="R714" s="256">
        <f t="shared" si="76"/>
        <v>3.8095238095238071E-2</v>
      </c>
    </row>
    <row r="715" spans="1:19" ht="15.75" customHeight="1" x14ac:dyDescent="0.25">
      <c r="A715" s="84">
        <v>2301</v>
      </c>
      <c r="B715" s="87"/>
      <c r="C715" s="87"/>
      <c r="D715" s="87"/>
      <c r="E715" s="87"/>
      <c r="F715" s="87"/>
      <c r="G715" s="87">
        <v>94</v>
      </c>
      <c r="H715" s="87"/>
      <c r="I715" s="87"/>
      <c r="J715" s="87"/>
      <c r="K715" s="129"/>
      <c r="L715" s="241"/>
      <c r="M715" s="101"/>
      <c r="N715" s="242"/>
      <c r="O715" s="96">
        <f>G715/F714</f>
        <v>0.95918367346938771</v>
      </c>
      <c r="P715" s="97">
        <v>100</v>
      </c>
      <c r="Q715" s="256">
        <f t="shared" si="75"/>
        <v>0.99009900990099009</v>
      </c>
      <c r="R715" s="256">
        <f t="shared" si="76"/>
        <v>9.9009900990099098E-3</v>
      </c>
    </row>
    <row r="716" spans="1:19" ht="15.75" customHeight="1" x14ac:dyDescent="0.25">
      <c r="A716" s="84">
        <v>2302</v>
      </c>
      <c r="B716" s="87"/>
      <c r="C716" s="87"/>
      <c r="D716" s="87"/>
      <c r="E716" s="87"/>
      <c r="F716" s="87"/>
      <c r="G716" s="87"/>
      <c r="H716" s="87">
        <v>92</v>
      </c>
      <c r="I716" s="87"/>
      <c r="J716" s="87"/>
      <c r="K716" s="129"/>
      <c r="L716" s="241"/>
      <c r="M716" s="101"/>
      <c r="N716" s="242"/>
      <c r="O716" s="96">
        <f>H716/G715</f>
        <v>0.97872340425531912</v>
      </c>
      <c r="P716" s="97">
        <v>100</v>
      </c>
      <c r="Q716" s="256">
        <f t="shared" si="75"/>
        <v>1</v>
      </c>
      <c r="R716" s="256">
        <f t="shared" si="76"/>
        <v>0</v>
      </c>
    </row>
    <row r="717" spans="1:19" ht="15.75" customHeight="1" x14ac:dyDescent="0.25">
      <c r="A717" s="84">
        <v>2401</v>
      </c>
      <c r="B717" s="87"/>
      <c r="C717" s="87"/>
      <c r="D717" s="87"/>
      <c r="E717" s="87"/>
      <c r="F717" s="87"/>
      <c r="G717" s="87"/>
      <c r="H717" s="87"/>
      <c r="I717" s="87">
        <v>92</v>
      </c>
      <c r="J717" s="87"/>
      <c r="K717" s="129"/>
      <c r="L717" s="241"/>
      <c r="M717" s="101"/>
      <c r="N717" s="242"/>
      <c r="O717" s="126">
        <f>I717/H716</f>
        <v>1</v>
      </c>
      <c r="P717" s="97">
        <v>100</v>
      </c>
      <c r="Q717" s="126">
        <f t="shared" si="75"/>
        <v>1</v>
      </c>
      <c r="R717" s="126">
        <f t="shared" si="76"/>
        <v>0</v>
      </c>
    </row>
    <row r="718" spans="1:19" ht="15.75" customHeight="1" x14ac:dyDescent="0.25">
      <c r="A718" s="84">
        <v>2402</v>
      </c>
      <c r="B718" s="87"/>
      <c r="C718" s="87"/>
      <c r="D718" s="87"/>
      <c r="E718" s="87"/>
      <c r="F718" s="87"/>
      <c r="G718" s="87"/>
      <c r="H718" s="87"/>
      <c r="I718" s="87"/>
      <c r="J718" s="87">
        <v>87</v>
      </c>
      <c r="K718" s="129">
        <v>73</v>
      </c>
      <c r="L718" s="241"/>
      <c r="M718" s="101"/>
      <c r="N718" s="232"/>
      <c r="O718" s="126">
        <f>J718/I717</f>
        <v>0.94565217391304346</v>
      </c>
      <c r="P718" s="97">
        <v>100</v>
      </c>
      <c r="Q718" s="126">
        <f t="shared" ref="Q718" si="77">IF(P718=0,"",P718/P717)</f>
        <v>1</v>
      </c>
      <c r="R718" s="126">
        <f t="shared" ref="R718" si="78">IF(P718=0,"",100%-Q718)</f>
        <v>0</v>
      </c>
    </row>
    <row r="719" spans="1:19" ht="15.75" customHeight="1" x14ac:dyDescent="0.25">
      <c r="A719" s="84">
        <v>2501</v>
      </c>
      <c r="B719" s="87"/>
      <c r="C719" s="87"/>
      <c r="D719" s="87"/>
      <c r="E719" s="87"/>
      <c r="F719" s="87"/>
      <c r="G719" s="87"/>
      <c r="H719" s="87"/>
      <c r="I719" s="87"/>
      <c r="J719" s="87">
        <v>15</v>
      </c>
      <c r="K719" s="129">
        <v>13</v>
      </c>
      <c r="L719" s="241"/>
      <c r="M719" s="101"/>
      <c r="N719" s="232"/>
      <c r="O719" s="205"/>
      <c r="P719" s="106">
        <v>22</v>
      </c>
      <c r="Q719" s="261"/>
      <c r="R719" s="205"/>
    </row>
    <row r="720" spans="1:19" ht="15.75" customHeight="1" x14ac:dyDescent="0.25">
      <c r="A720" s="84">
        <v>2502</v>
      </c>
      <c r="B720" s="87"/>
      <c r="C720" s="87"/>
      <c r="D720" s="87"/>
      <c r="E720" s="87"/>
      <c r="F720" s="87"/>
      <c r="G720" s="87"/>
      <c r="H720" s="87"/>
      <c r="I720" s="87"/>
      <c r="J720" s="87"/>
      <c r="K720" s="129"/>
      <c r="L720" s="241"/>
      <c r="M720" s="101"/>
      <c r="N720" s="232"/>
      <c r="O720" s="205"/>
      <c r="P720" s="106"/>
      <c r="Q720" s="261"/>
      <c r="R720" s="205"/>
    </row>
    <row r="721" spans="1:19" ht="15.75" customHeight="1" x14ac:dyDescent="0.25">
      <c r="A721" s="84">
        <v>2601</v>
      </c>
      <c r="B721" s="87"/>
      <c r="C721" s="87"/>
      <c r="D721" s="87"/>
      <c r="E721" s="87"/>
      <c r="F721" s="87"/>
      <c r="G721" s="87"/>
      <c r="H721" s="87"/>
      <c r="I721" s="87"/>
      <c r="J721" s="87"/>
      <c r="K721" s="129"/>
      <c r="L721" s="241"/>
      <c r="M721" s="101"/>
      <c r="N721" s="232"/>
      <c r="O721" s="290"/>
      <c r="P721" s="291"/>
      <c r="Q721" s="292"/>
      <c r="R721" s="293"/>
    </row>
    <row r="722" spans="1:19" ht="15.75" customHeight="1" x14ac:dyDescent="0.25">
      <c r="A722" s="84">
        <v>2602</v>
      </c>
      <c r="B722" s="87"/>
      <c r="C722" s="87"/>
      <c r="D722" s="87"/>
      <c r="E722" s="87"/>
      <c r="F722" s="87"/>
      <c r="G722" s="87"/>
      <c r="H722" s="87"/>
      <c r="I722" s="87"/>
      <c r="J722" s="87"/>
      <c r="K722" s="129"/>
      <c r="L722" s="241"/>
      <c r="M722" s="101"/>
      <c r="N722" s="232"/>
      <c r="O722" s="111" t="s">
        <v>91</v>
      </c>
      <c r="P722" s="164">
        <v>9</v>
      </c>
      <c r="Q722" s="113">
        <f>IF(SUM(K715:K721)=0,"",SUM(K715:K721))</f>
        <v>86</v>
      </c>
      <c r="R722" s="114" t="s">
        <v>19</v>
      </c>
    </row>
    <row r="723" spans="1:19" ht="15.75" customHeight="1" x14ac:dyDescent="0.25">
      <c r="A723" s="84">
        <v>2701</v>
      </c>
      <c r="B723" s="87"/>
      <c r="C723" s="87"/>
      <c r="D723" s="87"/>
      <c r="E723" s="87"/>
      <c r="F723" s="87"/>
      <c r="G723" s="87"/>
      <c r="H723" s="87"/>
      <c r="I723" s="87"/>
      <c r="J723" s="87"/>
      <c r="K723" s="129"/>
      <c r="L723" s="241"/>
      <c r="M723" s="101"/>
      <c r="N723" s="232"/>
      <c r="O723" s="115" t="s">
        <v>92</v>
      </c>
      <c r="P723" s="165">
        <f>IF(P722/B710=0,"",P722/B710)</f>
        <v>7.7586206896551727E-2</v>
      </c>
      <c r="Q723" s="117">
        <f>IF(P722/Q722=0,"",P722/Q722)</f>
        <v>0.10465116279069768</v>
      </c>
      <c r="R723" s="118" t="s">
        <v>93</v>
      </c>
    </row>
    <row r="724" spans="1:19" ht="15.75" customHeight="1" x14ac:dyDescent="0.25">
      <c r="A724" s="84">
        <v>2702</v>
      </c>
      <c r="B724" s="87"/>
      <c r="C724" s="87"/>
      <c r="D724" s="87"/>
      <c r="E724" s="87"/>
      <c r="F724" s="87"/>
      <c r="G724" s="87"/>
      <c r="H724" s="87"/>
      <c r="I724" s="87"/>
      <c r="J724" s="87"/>
      <c r="K724" s="129"/>
      <c r="L724" s="243"/>
      <c r="M724" s="244"/>
      <c r="N724" s="245"/>
      <c r="O724" s="120"/>
      <c r="P724" s="121"/>
      <c r="Q724" s="121"/>
      <c r="R724" s="122"/>
    </row>
    <row r="725" spans="1:19" ht="18" customHeight="1" x14ac:dyDescent="0.25">
      <c r="A725" s="46"/>
      <c r="B725" s="296" t="s">
        <v>111</v>
      </c>
      <c r="C725" s="296"/>
      <c r="D725" s="296"/>
      <c r="E725" s="296"/>
      <c r="F725" s="296"/>
      <c r="G725" s="296"/>
      <c r="H725" s="296"/>
      <c r="I725" s="296"/>
      <c r="J725" s="296"/>
      <c r="K725" s="123">
        <f>SUM(K710:K721)</f>
        <v>86</v>
      </c>
      <c r="L725" s="124">
        <f>IF(K718=0,"",K718/B710)</f>
        <v>0.62931034482758619</v>
      </c>
      <c r="M725" s="124">
        <f>IF(K725=0,"",K725/B710)</f>
        <v>0.74137931034482762</v>
      </c>
      <c r="N725" s="124">
        <f>M725-L725</f>
        <v>0.11206896551724144</v>
      </c>
      <c r="O725" s="1"/>
      <c r="P725" s="2"/>
      <c r="Q725" s="36"/>
      <c r="R725" s="1"/>
    </row>
    <row r="726" spans="1:19" ht="12.75" customHeight="1" x14ac:dyDescent="0.2"/>
    <row r="727" spans="1:19" ht="12.75" customHeight="1" x14ac:dyDescent="0.2"/>
    <row r="728" spans="1:19" ht="26.25" customHeight="1" x14ac:dyDescent="0.4">
      <c r="A728" s="2"/>
      <c r="B728" s="340" t="s">
        <v>101</v>
      </c>
      <c r="C728" s="315"/>
      <c r="D728" s="315"/>
      <c r="E728" s="315"/>
      <c r="F728" s="315"/>
      <c r="G728" s="315"/>
      <c r="H728" s="315"/>
      <c r="I728" s="315"/>
      <c r="J728" s="315"/>
      <c r="K728" s="208" t="s">
        <v>123</v>
      </c>
      <c r="L728" s="1"/>
      <c r="M728" s="1"/>
      <c r="N728" s="2"/>
      <c r="O728" s="1"/>
      <c r="P728" s="2"/>
      <c r="Q728" s="2"/>
      <c r="R728" s="2"/>
    </row>
    <row r="729" spans="1:19" ht="20.25" customHeight="1" x14ac:dyDescent="0.2">
      <c r="A729" s="334" t="s">
        <v>18</v>
      </c>
      <c r="B729" s="318" t="s">
        <v>102</v>
      </c>
      <c r="C729" s="319"/>
      <c r="D729" s="319"/>
      <c r="E729" s="319"/>
      <c r="F729" s="319"/>
      <c r="G729" s="319"/>
      <c r="H729" s="319"/>
      <c r="I729" s="319"/>
      <c r="J729" s="335"/>
      <c r="K729" s="327" t="s">
        <v>19</v>
      </c>
      <c r="L729" s="323" t="s">
        <v>11</v>
      </c>
      <c r="M729" s="323" t="s">
        <v>12</v>
      </c>
      <c r="N729" s="325" t="s">
        <v>13</v>
      </c>
      <c r="O729" s="323" t="s">
        <v>14</v>
      </c>
      <c r="P729" s="324" t="s">
        <v>15</v>
      </c>
      <c r="Q729" s="324" t="s">
        <v>16</v>
      </c>
      <c r="R729" s="323" t="s">
        <v>103</v>
      </c>
    </row>
    <row r="730" spans="1:19" ht="15.75" customHeight="1" x14ac:dyDescent="0.25">
      <c r="A730" s="317"/>
      <c r="B730" s="84" t="s">
        <v>104</v>
      </c>
      <c r="C730" s="84" t="s">
        <v>105</v>
      </c>
      <c r="D730" s="84" t="s">
        <v>106</v>
      </c>
      <c r="E730" s="84" t="s">
        <v>107</v>
      </c>
      <c r="F730" s="84" t="s">
        <v>108</v>
      </c>
      <c r="G730" s="84" t="s">
        <v>109</v>
      </c>
      <c r="H730" s="84" t="s">
        <v>110</v>
      </c>
      <c r="I730" s="84" t="s">
        <v>73</v>
      </c>
      <c r="J730" s="84" t="s">
        <v>74</v>
      </c>
      <c r="K730" s="322"/>
      <c r="L730" s="317"/>
      <c r="M730" s="317"/>
      <c r="N730" s="317"/>
      <c r="O730" s="317"/>
      <c r="P730" s="317"/>
      <c r="Q730" s="317"/>
      <c r="R730" s="317"/>
    </row>
    <row r="731" spans="1:19" ht="15.75" customHeight="1" x14ac:dyDescent="0.25">
      <c r="A731" s="84">
        <v>2101</v>
      </c>
      <c r="B731" s="87">
        <v>114</v>
      </c>
      <c r="C731" s="87"/>
      <c r="D731" s="87"/>
      <c r="E731" s="87"/>
      <c r="F731" s="87"/>
      <c r="G731" s="87"/>
      <c r="H731" s="87"/>
      <c r="I731" s="87"/>
      <c r="J731" s="87"/>
      <c r="K731" s="129"/>
      <c r="L731" s="238"/>
      <c r="M731" s="239"/>
      <c r="N731" s="240"/>
      <c r="O731" s="254"/>
      <c r="P731" s="182">
        <f>B731</f>
        <v>114</v>
      </c>
      <c r="Q731" s="255"/>
      <c r="R731" s="254"/>
    </row>
    <row r="732" spans="1:19" ht="15.75" customHeight="1" x14ac:dyDescent="0.25">
      <c r="A732" s="84">
        <v>2102</v>
      </c>
      <c r="B732" s="87"/>
      <c r="C732" s="87">
        <v>107</v>
      </c>
      <c r="D732" s="87"/>
      <c r="E732" s="87"/>
      <c r="F732" s="87"/>
      <c r="G732" s="87"/>
      <c r="H732" s="87"/>
      <c r="I732" s="87"/>
      <c r="J732" s="87"/>
      <c r="K732" s="129"/>
      <c r="L732" s="241"/>
      <c r="M732" s="101"/>
      <c r="N732" s="242"/>
      <c r="O732" s="96">
        <f>IF(C732=0,"",C732/B731)</f>
        <v>0.93859649122807021</v>
      </c>
      <c r="P732" s="97">
        <v>107</v>
      </c>
      <c r="Q732" s="256">
        <f t="shared" ref="Q732:Q738" si="79">IF(P732=0,"",P732/P731)</f>
        <v>0.93859649122807021</v>
      </c>
      <c r="R732" s="256">
        <f t="shared" ref="R732:R738" si="80">IF(P732=0,"",100%-Q732)</f>
        <v>6.1403508771929793E-2</v>
      </c>
    </row>
    <row r="733" spans="1:19" ht="15.75" customHeight="1" x14ac:dyDescent="0.25">
      <c r="A733" s="84">
        <v>2201</v>
      </c>
      <c r="B733" s="87"/>
      <c r="C733" s="87"/>
      <c r="D733" s="87">
        <v>105</v>
      </c>
      <c r="E733" s="87"/>
      <c r="F733" s="87"/>
      <c r="G733" s="87"/>
      <c r="H733" s="87"/>
      <c r="I733" s="87"/>
      <c r="J733" s="87"/>
      <c r="K733" s="129"/>
      <c r="L733" s="241"/>
      <c r="M733" s="101"/>
      <c r="N733" s="242"/>
      <c r="O733" s="96">
        <f>IF(D733=0,"",D733/C732)</f>
        <v>0.98130841121495327</v>
      </c>
      <c r="P733" s="97">
        <v>105</v>
      </c>
      <c r="Q733" s="256">
        <f t="shared" si="79"/>
        <v>0.98130841121495327</v>
      </c>
      <c r="R733" s="256">
        <f t="shared" si="80"/>
        <v>1.8691588785046731E-2</v>
      </c>
      <c r="S733" s="128">
        <f>P733/P731</f>
        <v>0.92105263157894735</v>
      </c>
    </row>
    <row r="734" spans="1:19" ht="15.75" customHeight="1" x14ac:dyDescent="0.25">
      <c r="A734" s="84">
        <v>2202</v>
      </c>
      <c r="B734" s="87"/>
      <c r="C734" s="87"/>
      <c r="D734" s="87"/>
      <c r="E734" s="87">
        <v>97</v>
      </c>
      <c r="F734" s="87"/>
      <c r="G734" s="87"/>
      <c r="H734" s="87"/>
      <c r="I734" s="87"/>
      <c r="J734" s="87"/>
      <c r="K734" s="129"/>
      <c r="L734" s="241"/>
      <c r="M734" s="101"/>
      <c r="N734" s="242"/>
      <c r="O734" s="96">
        <f>IF(E734=0,"",E734/D733)</f>
        <v>0.92380952380952386</v>
      </c>
      <c r="P734" s="97">
        <v>101</v>
      </c>
      <c r="Q734" s="256">
        <f t="shared" si="79"/>
        <v>0.96190476190476193</v>
      </c>
      <c r="R734" s="256">
        <f t="shared" si="80"/>
        <v>3.8095238095238071E-2</v>
      </c>
    </row>
    <row r="735" spans="1:19" ht="15.75" customHeight="1" x14ac:dyDescent="0.25">
      <c r="A735" s="84">
        <v>2301</v>
      </c>
      <c r="B735" s="87"/>
      <c r="C735" s="87"/>
      <c r="D735" s="87"/>
      <c r="E735" s="87"/>
      <c r="F735" s="87">
        <v>97</v>
      </c>
      <c r="G735" s="87"/>
      <c r="H735" s="87"/>
      <c r="I735" s="87"/>
      <c r="J735" s="87"/>
      <c r="K735" s="129"/>
      <c r="L735" s="241"/>
      <c r="M735" s="101"/>
      <c r="N735" s="242"/>
      <c r="O735" s="96">
        <f>F735/E734</f>
        <v>1</v>
      </c>
      <c r="P735" s="97">
        <v>101</v>
      </c>
      <c r="Q735" s="256">
        <f t="shared" si="79"/>
        <v>1</v>
      </c>
      <c r="R735" s="256">
        <f t="shared" si="80"/>
        <v>0</v>
      </c>
    </row>
    <row r="736" spans="1:19" ht="15.75" customHeight="1" x14ac:dyDescent="0.25">
      <c r="A736" s="84">
        <v>2302</v>
      </c>
      <c r="B736" s="87"/>
      <c r="C736" s="87"/>
      <c r="D736" s="87"/>
      <c r="E736" s="87"/>
      <c r="F736" s="87"/>
      <c r="G736" s="87">
        <v>95</v>
      </c>
      <c r="H736" s="87"/>
      <c r="I736" s="87"/>
      <c r="J736" s="87"/>
      <c r="K736" s="129"/>
      <c r="L736" s="241"/>
      <c r="M736" s="101"/>
      <c r="N736" s="242"/>
      <c r="O736" s="96">
        <f>IF(G736=0,"",G736/F735)</f>
        <v>0.97938144329896903</v>
      </c>
      <c r="P736" s="97">
        <v>100</v>
      </c>
      <c r="Q736" s="256">
        <f t="shared" si="79"/>
        <v>0.99009900990099009</v>
      </c>
      <c r="R736" s="256">
        <f t="shared" si="80"/>
        <v>9.9009900990099098E-3</v>
      </c>
    </row>
    <row r="737" spans="1:18" ht="15.75" customHeight="1" x14ac:dyDescent="0.25">
      <c r="A737" s="84">
        <v>2401</v>
      </c>
      <c r="B737" s="87"/>
      <c r="C737" s="87"/>
      <c r="D737" s="87"/>
      <c r="E737" s="87"/>
      <c r="F737" s="87"/>
      <c r="G737" s="87"/>
      <c r="H737" s="87">
        <v>91</v>
      </c>
      <c r="I737" s="87"/>
      <c r="J737" s="87"/>
      <c r="K737" s="129"/>
      <c r="L737" s="241"/>
      <c r="M737" s="101"/>
      <c r="N737" s="242"/>
      <c r="O737" s="96">
        <f>IF(H737=0,"",H737/G736)</f>
        <v>0.95789473684210524</v>
      </c>
      <c r="P737" s="97">
        <v>97</v>
      </c>
      <c r="Q737" s="256">
        <f t="shared" si="79"/>
        <v>0.97</v>
      </c>
      <c r="R737" s="256">
        <f t="shared" si="80"/>
        <v>3.0000000000000027E-2</v>
      </c>
    </row>
    <row r="738" spans="1:18" ht="15.75" customHeight="1" x14ac:dyDescent="0.25">
      <c r="A738" s="84">
        <v>2402</v>
      </c>
      <c r="B738" s="87"/>
      <c r="C738" s="87"/>
      <c r="D738" s="87"/>
      <c r="E738" s="87"/>
      <c r="F738" s="87"/>
      <c r="G738" s="87"/>
      <c r="H738" s="87"/>
      <c r="I738" s="87">
        <v>88</v>
      </c>
      <c r="J738" s="87"/>
      <c r="K738" s="129"/>
      <c r="L738" s="241"/>
      <c r="M738" s="101"/>
      <c r="N738" s="242"/>
      <c r="O738" s="126">
        <f>IF(I738=0,"",I738/H737)</f>
        <v>0.96703296703296704</v>
      </c>
      <c r="P738" s="97">
        <v>96</v>
      </c>
      <c r="Q738" s="126">
        <f t="shared" si="79"/>
        <v>0.98969072164948457</v>
      </c>
      <c r="R738" s="126">
        <f t="shared" si="80"/>
        <v>1.0309278350515427E-2</v>
      </c>
    </row>
    <row r="739" spans="1:18" ht="15.75" customHeight="1" x14ac:dyDescent="0.25">
      <c r="A739" s="84">
        <v>2501</v>
      </c>
      <c r="B739" s="87"/>
      <c r="C739" s="87"/>
      <c r="D739" s="87"/>
      <c r="E739" s="87"/>
      <c r="F739" s="87"/>
      <c r="G739" s="87"/>
      <c r="H739" s="87"/>
      <c r="I739" s="87"/>
      <c r="J739" s="87">
        <v>82</v>
      </c>
      <c r="K739" s="129">
        <v>73</v>
      </c>
      <c r="L739" s="241"/>
      <c r="M739" s="101"/>
      <c r="N739" s="232"/>
      <c r="O739" s="126">
        <f>IF(J739=0,"",J739/I738)</f>
        <v>0.93181818181818177</v>
      </c>
      <c r="P739" s="97">
        <v>96</v>
      </c>
      <c r="Q739" s="126">
        <f t="shared" ref="Q739" si="81">IF(P739=0,"",P739/P738)</f>
        <v>1</v>
      </c>
      <c r="R739" s="126">
        <f t="shared" ref="R739" si="82">IF(P739=0,"",100%-Q739)</f>
        <v>0</v>
      </c>
    </row>
    <row r="740" spans="1:18" ht="15.75" customHeight="1" x14ac:dyDescent="0.25">
      <c r="A740" s="84">
        <v>2502</v>
      </c>
      <c r="B740" s="87"/>
      <c r="C740" s="87"/>
      <c r="D740" s="87"/>
      <c r="E740" s="87"/>
      <c r="F740" s="87"/>
      <c r="G740" s="87"/>
      <c r="H740" s="87"/>
      <c r="I740" s="87"/>
      <c r="J740" s="87"/>
      <c r="K740" s="129"/>
      <c r="L740" s="241"/>
      <c r="M740" s="101"/>
      <c r="N740" s="232"/>
      <c r="O740" s="205"/>
      <c r="P740" s="106"/>
      <c r="Q740" s="261"/>
      <c r="R740" s="205"/>
    </row>
    <row r="741" spans="1:18" ht="15.75" customHeight="1" x14ac:dyDescent="0.25">
      <c r="A741" s="84">
        <v>2601</v>
      </c>
      <c r="B741" s="87"/>
      <c r="C741" s="87"/>
      <c r="D741" s="87"/>
      <c r="E741" s="87"/>
      <c r="F741" s="87"/>
      <c r="G741" s="87"/>
      <c r="H741" s="87"/>
      <c r="I741" s="87"/>
      <c r="J741" s="87"/>
      <c r="K741" s="129"/>
      <c r="L741" s="241"/>
      <c r="M741" s="101"/>
      <c r="N741" s="232"/>
      <c r="O741" s="205"/>
      <c r="P741" s="106"/>
      <c r="Q741" s="261"/>
      <c r="R741" s="205"/>
    </row>
    <row r="742" spans="1:18" ht="15.75" customHeight="1" x14ac:dyDescent="0.25">
      <c r="A742" s="84">
        <v>2602</v>
      </c>
      <c r="B742" s="87"/>
      <c r="C742" s="87"/>
      <c r="D742" s="87"/>
      <c r="E742" s="87"/>
      <c r="F742" s="87"/>
      <c r="G742" s="87"/>
      <c r="H742" s="87"/>
      <c r="I742" s="87"/>
      <c r="J742" s="87"/>
      <c r="K742" s="129"/>
      <c r="L742" s="241"/>
      <c r="M742" s="101"/>
      <c r="N742" s="232"/>
      <c r="O742" s="290"/>
      <c r="P742" s="291"/>
      <c r="Q742" s="292"/>
      <c r="R742" s="293"/>
    </row>
    <row r="743" spans="1:18" ht="15.75" customHeight="1" x14ac:dyDescent="0.25">
      <c r="A743" s="84">
        <v>2701</v>
      </c>
      <c r="B743" s="87"/>
      <c r="C743" s="87"/>
      <c r="D743" s="87"/>
      <c r="E743" s="87"/>
      <c r="F743" s="87"/>
      <c r="G743" s="87"/>
      <c r="H743" s="87"/>
      <c r="I743" s="87"/>
      <c r="J743" s="87"/>
      <c r="K743" s="129"/>
      <c r="L743" s="241"/>
      <c r="M743" s="101"/>
      <c r="N743" s="232"/>
      <c r="O743" s="111" t="s">
        <v>91</v>
      </c>
      <c r="P743" s="164"/>
      <c r="Q743" s="113">
        <f>IF(SUM(K736:K742)=0,"",SUM(K736:K742))</f>
        <v>73</v>
      </c>
      <c r="R743" s="114" t="s">
        <v>19</v>
      </c>
    </row>
    <row r="744" spans="1:18" ht="15.75" customHeight="1" x14ac:dyDescent="0.25">
      <c r="A744" s="84">
        <v>2702</v>
      </c>
      <c r="B744" s="87"/>
      <c r="C744" s="87"/>
      <c r="D744" s="87"/>
      <c r="E744" s="87"/>
      <c r="F744" s="87"/>
      <c r="G744" s="87"/>
      <c r="H744" s="87"/>
      <c r="I744" s="87"/>
      <c r="J744" s="87"/>
      <c r="K744" s="129"/>
      <c r="L744" s="241"/>
      <c r="M744" s="101"/>
      <c r="N744" s="232"/>
      <c r="O744" s="115" t="s">
        <v>92</v>
      </c>
      <c r="P744" s="165" t="str">
        <f>IF(P743/B731=0,"",P743/B731)</f>
        <v/>
      </c>
      <c r="Q744" s="117" t="str">
        <f>IF(P743/Q743=0,"",P743/Q743)</f>
        <v/>
      </c>
      <c r="R744" s="118" t="s">
        <v>93</v>
      </c>
    </row>
    <row r="745" spans="1:18" ht="15.75" customHeight="1" x14ac:dyDescent="0.25">
      <c r="A745" s="84">
        <v>2801</v>
      </c>
      <c r="B745" s="87"/>
      <c r="C745" s="87"/>
      <c r="D745" s="87"/>
      <c r="E745" s="87"/>
      <c r="F745" s="87"/>
      <c r="G745" s="87"/>
      <c r="H745" s="87"/>
      <c r="I745" s="87"/>
      <c r="J745" s="87"/>
      <c r="K745" s="129"/>
      <c r="L745" s="243"/>
      <c r="M745" s="244"/>
      <c r="N745" s="245"/>
      <c r="O745" s="120"/>
      <c r="P745" s="121"/>
      <c r="Q745" s="121"/>
      <c r="R745" s="122"/>
    </row>
    <row r="746" spans="1:18" ht="18" customHeight="1" x14ac:dyDescent="0.25">
      <c r="A746" s="46"/>
      <c r="B746" s="296" t="s">
        <v>111</v>
      </c>
      <c r="C746" s="296"/>
      <c r="D746" s="296"/>
      <c r="E746" s="296"/>
      <c r="F746" s="296"/>
      <c r="G746" s="296"/>
      <c r="H746" s="296"/>
      <c r="I746" s="296"/>
      <c r="J746" s="296"/>
      <c r="K746" s="123">
        <f>SUM(K731:K742)</f>
        <v>73</v>
      </c>
      <c r="L746" s="124">
        <f>K739/B731</f>
        <v>0.64035087719298245</v>
      </c>
      <c r="M746" s="124">
        <f>IF(K746=0,"",K746/B731)</f>
        <v>0.64035087719298245</v>
      </c>
      <c r="N746" s="124">
        <f>M746-L746</f>
        <v>0</v>
      </c>
      <c r="O746" s="1"/>
      <c r="P746" s="2"/>
      <c r="Q746" s="36"/>
      <c r="R746" s="1"/>
    </row>
    <row r="747" spans="1:18" ht="12.75" customHeight="1" x14ac:dyDescent="0.2"/>
    <row r="748" spans="1:18" ht="12.75" customHeight="1" x14ac:dyDescent="0.2"/>
    <row r="749" spans="1:18" ht="26.25" x14ac:dyDescent="0.4">
      <c r="A749" s="2"/>
      <c r="B749" s="340" t="s">
        <v>101</v>
      </c>
      <c r="C749" s="315"/>
      <c r="D749" s="315"/>
      <c r="E749" s="315"/>
      <c r="F749" s="315"/>
      <c r="G749" s="315"/>
      <c r="H749" s="315"/>
      <c r="I749" s="315"/>
      <c r="J749" s="315"/>
      <c r="K749" s="208" t="s">
        <v>129</v>
      </c>
      <c r="L749" s="1"/>
      <c r="M749" s="1"/>
      <c r="N749" s="2"/>
      <c r="O749" s="1"/>
      <c r="P749" s="2"/>
      <c r="Q749" s="2"/>
      <c r="R749" s="2"/>
    </row>
    <row r="750" spans="1:18" ht="20.25" x14ac:dyDescent="0.2">
      <c r="A750" s="334" t="s">
        <v>18</v>
      </c>
      <c r="B750" s="318" t="s">
        <v>102</v>
      </c>
      <c r="C750" s="319"/>
      <c r="D750" s="319"/>
      <c r="E750" s="319"/>
      <c r="F750" s="319"/>
      <c r="G750" s="319"/>
      <c r="H750" s="319"/>
      <c r="I750" s="319"/>
      <c r="J750" s="335"/>
      <c r="K750" s="327" t="s">
        <v>19</v>
      </c>
      <c r="L750" s="323" t="s">
        <v>11</v>
      </c>
      <c r="M750" s="323" t="s">
        <v>12</v>
      </c>
      <c r="N750" s="325" t="s">
        <v>13</v>
      </c>
      <c r="O750" s="323" t="s">
        <v>14</v>
      </c>
      <c r="P750" s="324" t="s">
        <v>15</v>
      </c>
      <c r="Q750" s="324" t="s">
        <v>16</v>
      </c>
      <c r="R750" s="323" t="s">
        <v>103</v>
      </c>
    </row>
    <row r="751" spans="1:18" ht="15.75" x14ac:dyDescent="0.25">
      <c r="A751" s="317"/>
      <c r="B751" s="84" t="s">
        <v>104</v>
      </c>
      <c r="C751" s="84" t="s">
        <v>105</v>
      </c>
      <c r="D751" s="84" t="s">
        <v>106</v>
      </c>
      <c r="E751" s="84" t="s">
        <v>107</v>
      </c>
      <c r="F751" s="84" t="s">
        <v>108</v>
      </c>
      <c r="G751" s="84" t="s">
        <v>109</v>
      </c>
      <c r="H751" s="84" t="s">
        <v>110</v>
      </c>
      <c r="I751" s="84" t="s">
        <v>73</v>
      </c>
      <c r="J751" s="84" t="s">
        <v>74</v>
      </c>
      <c r="K751" s="322"/>
      <c r="L751" s="317"/>
      <c r="M751" s="317"/>
      <c r="N751" s="317"/>
      <c r="O751" s="317"/>
      <c r="P751" s="317"/>
      <c r="Q751" s="317"/>
      <c r="R751" s="317"/>
    </row>
    <row r="752" spans="1:18" ht="15.75" x14ac:dyDescent="0.25">
      <c r="A752" s="84">
        <v>2102</v>
      </c>
      <c r="B752" s="87">
        <v>123</v>
      </c>
      <c r="C752" s="87"/>
      <c r="D752" s="87"/>
      <c r="E752" s="87"/>
      <c r="F752" s="87"/>
      <c r="G752" s="87"/>
      <c r="H752" s="87"/>
      <c r="I752" s="87"/>
      <c r="J752" s="87"/>
      <c r="K752" s="129"/>
      <c r="L752" s="238"/>
      <c r="M752" s="239"/>
      <c r="N752" s="240"/>
      <c r="O752" s="254"/>
      <c r="P752" s="182">
        <f>B752</f>
        <v>123</v>
      </c>
      <c r="Q752" s="255"/>
      <c r="R752" s="254"/>
    </row>
    <row r="753" spans="1:19" ht="15.75" customHeight="1" x14ac:dyDescent="0.25">
      <c r="A753" s="84">
        <v>2201</v>
      </c>
      <c r="B753" s="87"/>
      <c r="C753" s="87">
        <v>100</v>
      </c>
      <c r="D753" s="87"/>
      <c r="E753" s="87"/>
      <c r="F753" s="87"/>
      <c r="G753" s="87"/>
      <c r="H753" s="87"/>
      <c r="I753" s="87"/>
      <c r="J753" s="87"/>
      <c r="K753" s="129"/>
      <c r="L753" s="241"/>
      <c r="M753" s="101"/>
      <c r="N753" s="242"/>
      <c r="O753" s="96">
        <f>IF(C753=0,"",C753/B752)</f>
        <v>0.81300813008130079</v>
      </c>
      <c r="P753" s="97">
        <v>103</v>
      </c>
      <c r="Q753" s="256">
        <f t="shared" ref="Q753:Q759" si="83">IF(P753=0,"",P753/P752)</f>
        <v>0.83739837398373984</v>
      </c>
      <c r="R753" s="256">
        <f t="shared" ref="R753:R759" si="84">IF(P753=0,"",100%-Q753)</f>
        <v>0.16260162601626016</v>
      </c>
    </row>
    <row r="754" spans="1:19" ht="15.75" customHeight="1" x14ac:dyDescent="0.25">
      <c r="A754" s="84">
        <v>2202</v>
      </c>
      <c r="B754" s="87"/>
      <c r="C754" s="87"/>
      <c r="D754" s="87">
        <v>95</v>
      </c>
      <c r="E754" s="87"/>
      <c r="F754" s="87"/>
      <c r="G754" s="87"/>
      <c r="H754" s="87"/>
      <c r="I754" s="87"/>
      <c r="J754" s="87"/>
      <c r="K754" s="129"/>
      <c r="L754" s="241"/>
      <c r="M754" s="101"/>
      <c r="N754" s="242"/>
      <c r="O754" s="96">
        <f>IF(D754=0,"",D754/C753)</f>
        <v>0.95</v>
      </c>
      <c r="P754" s="97">
        <v>95</v>
      </c>
      <c r="Q754" s="256">
        <f t="shared" si="83"/>
        <v>0.92233009708737868</v>
      </c>
      <c r="R754" s="256">
        <f t="shared" si="84"/>
        <v>7.7669902912621325E-2</v>
      </c>
      <c r="S754" s="128">
        <f>P754/P752</f>
        <v>0.77235772357723576</v>
      </c>
    </row>
    <row r="755" spans="1:19" ht="15.75" customHeight="1" x14ac:dyDescent="0.25">
      <c r="A755" s="84">
        <v>2301</v>
      </c>
      <c r="B755" s="87"/>
      <c r="C755" s="87"/>
      <c r="D755" s="87"/>
      <c r="E755" s="87">
        <v>93</v>
      </c>
      <c r="F755" s="87"/>
      <c r="G755" s="87"/>
      <c r="H755" s="87"/>
      <c r="I755" s="87"/>
      <c r="J755" s="87"/>
      <c r="K755" s="129"/>
      <c r="L755" s="241"/>
      <c r="M755" s="101"/>
      <c r="N755" s="242"/>
      <c r="O755" s="96">
        <f>IF(E755=0,"",E755/D754)</f>
        <v>0.97894736842105268</v>
      </c>
      <c r="P755" s="97">
        <v>94</v>
      </c>
      <c r="Q755" s="256">
        <f t="shared" si="83"/>
        <v>0.98947368421052628</v>
      </c>
      <c r="R755" s="256">
        <f t="shared" si="84"/>
        <v>1.0526315789473717E-2</v>
      </c>
    </row>
    <row r="756" spans="1:19" ht="15.75" customHeight="1" x14ac:dyDescent="0.25">
      <c r="A756" s="84">
        <v>2302</v>
      </c>
      <c r="B756" s="87"/>
      <c r="C756" s="87"/>
      <c r="D756" s="87"/>
      <c r="E756" s="87"/>
      <c r="F756" s="87">
        <v>87</v>
      </c>
      <c r="G756" s="87"/>
      <c r="H756" s="87"/>
      <c r="I756" s="87"/>
      <c r="J756" s="87"/>
      <c r="K756" s="129"/>
      <c r="L756" s="241"/>
      <c r="M756" s="101"/>
      <c r="N756" s="242"/>
      <c r="O756" s="96">
        <f>IF(F756=0,"",F756/E755)</f>
        <v>0.93548387096774188</v>
      </c>
      <c r="P756" s="97">
        <v>93</v>
      </c>
      <c r="Q756" s="256">
        <f t="shared" si="83"/>
        <v>0.98936170212765961</v>
      </c>
      <c r="R756" s="256">
        <f t="shared" si="84"/>
        <v>1.0638297872340385E-2</v>
      </c>
    </row>
    <row r="757" spans="1:19" ht="15.75" customHeight="1" x14ac:dyDescent="0.25">
      <c r="A757" s="84">
        <v>2401</v>
      </c>
      <c r="B757" s="87"/>
      <c r="C757" s="87"/>
      <c r="D757" s="87"/>
      <c r="E757" s="87"/>
      <c r="F757" s="87"/>
      <c r="G757" s="87">
        <v>81</v>
      </c>
      <c r="H757" s="87"/>
      <c r="I757" s="87"/>
      <c r="J757" s="87"/>
      <c r="K757" s="129"/>
      <c r="L757" s="241"/>
      <c r="M757" s="101"/>
      <c r="N757" s="242"/>
      <c r="O757" s="96">
        <f>IF(G757=0,"",G757/F756)</f>
        <v>0.93103448275862066</v>
      </c>
      <c r="P757" s="97">
        <v>90</v>
      </c>
      <c r="Q757" s="256">
        <f t="shared" si="83"/>
        <v>0.967741935483871</v>
      </c>
      <c r="R757" s="256">
        <f t="shared" si="84"/>
        <v>3.2258064516129004E-2</v>
      </c>
    </row>
    <row r="758" spans="1:19" ht="15.75" customHeight="1" x14ac:dyDescent="0.25">
      <c r="A758" s="84">
        <v>2402</v>
      </c>
      <c r="B758" s="87"/>
      <c r="C758" s="87"/>
      <c r="D758" s="87"/>
      <c r="E758" s="87"/>
      <c r="F758" s="87"/>
      <c r="G758" s="87"/>
      <c r="H758" s="87">
        <v>79</v>
      </c>
      <c r="I758" s="87"/>
      <c r="J758" s="87"/>
      <c r="K758" s="129"/>
      <c r="L758" s="241"/>
      <c r="M758" s="101"/>
      <c r="N758" s="242"/>
      <c r="O758" s="96">
        <f>IF(H758=0,"",H758/G757)</f>
        <v>0.97530864197530864</v>
      </c>
      <c r="P758" s="97">
        <v>88</v>
      </c>
      <c r="Q758" s="256">
        <f t="shared" si="83"/>
        <v>0.97777777777777775</v>
      </c>
      <c r="R758" s="256">
        <f t="shared" si="84"/>
        <v>2.2222222222222254E-2</v>
      </c>
    </row>
    <row r="759" spans="1:19" ht="15.75" customHeight="1" x14ac:dyDescent="0.25">
      <c r="A759" s="84">
        <v>2501</v>
      </c>
      <c r="B759" s="87"/>
      <c r="C759" s="87"/>
      <c r="D759" s="87"/>
      <c r="E759" s="87"/>
      <c r="F759" s="87"/>
      <c r="G759" s="87"/>
      <c r="H759" s="87"/>
      <c r="I759" s="87">
        <v>78</v>
      </c>
      <c r="J759" s="87"/>
      <c r="K759" s="129"/>
      <c r="L759" s="241"/>
      <c r="M759" s="101"/>
      <c r="N759" s="242"/>
      <c r="O759" s="205">
        <f>IF(I759=0,"",I759/H758)</f>
        <v>0.98734177215189878</v>
      </c>
      <c r="P759" s="97">
        <v>88</v>
      </c>
      <c r="Q759" s="126">
        <f t="shared" si="83"/>
        <v>1</v>
      </c>
      <c r="R759" s="126">
        <f t="shared" si="84"/>
        <v>0</v>
      </c>
    </row>
    <row r="760" spans="1:19" ht="15.75" customHeight="1" x14ac:dyDescent="0.25">
      <c r="A760" s="84">
        <v>2502</v>
      </c>
      <c r="B760" s="87"/>
      <c r="C760" s="87"/>
      <c r="D760" s="87"/>
      <c r="E760" s="87"/>
      <c r="F760" s="87"/>
      <c r="G760" s="87"/>
      <c r="H760" s="87"/>
      <c r="I760" s="87"/>
      <c r="J760" s="87"/>
      <c r="K760" s="129"/>
      <c r="L760" s="241"/>
      <c r="M760" s="101"/>
      <c r="N760" s="232"/>
      <c r="O760" s="206" t="str">
        <f>IF(I760=0,"",I760/H759)</f>
        <v/>
      </c>
      <c r="P760" s="204"/>
      <c r="Q760" s="126" t="str">
        <f t="shared" ref="Q760" si="85">IF(P760=0,"",P760/P759)</f>
        <v/>
      </c>
      <c r="R760" s="126" t="str">
        <f t="shared" ref="R760" si="86">IF(P760=0,"",100%-Q760)</f>
        <v/>
      </c>
    </row>
    <row r="761" spans="1:19" ht="15.75" customHeight="1" x14ac:dyDescent="0.25">
      <c r="A761" s="84">
        <v>2601</v>
      </c>
      <c r="B761" s="87"/>
      <c r="C761" s="87"/>
      <c r="D761" s="87"/>
      <c r="E761" s="87"/>
      <c r="F761" s="87"/>
      <c r="G761" s="87"/>
      <c r="H761" s="87"/>
      <c r="I761" s="87"/>
      <c r="J761" s="87"/>
      <c r="K761" s="129"/>
      <c r="L761" s="241"/>
      <c r="M761" s="101"/>
      <c r="N761" s="232"/>
      <c r="O761" s="205"/>
      <c r="P761" s="106"/>
      <c r="Q761" s="261"/>
      <c r="R761" s="205"/>
    </row>
    <row r="762" spans="1:19" ht="15.75" customHeight="1" x14ac:dyDescent="0.25">
      <c r="A762" s="84">
        <v>2602</v>
      </c>
      <c r="B762" s="87"/>
      <c r="C762" s="87"/>
      <c r="D762" s="87"/>
      <c r="E762" s="87"/>
      <c r="F762" s="87"/>
      <c r="G762" s="87"/>
      <c r="H762" s="87"/>
      <c r="I762" s="87"/>
      <c r="J762" s="87"/>
      <c r="K762" s="129"/>
      <c r="L762" s="241"/>
      <c r="M762" s="101"/>
      <c r="N762" s="232"/>
      <c r="O762" s="205"/>
      <c r="P762" s="106"/>
      <c r="Q762" s="261"/>
      <c r="R762" s="205"/>
    </row>
    <row r="763" spans="1:19" ht="15.75" customHeight="1" x14ac:dyDescent="0.25">
      <c r="A763" s="84">
        <v>2701</v>
      </c>
      <c r="B763" s="87"/>
      <c r="C763" s="87"/>
      <c r="D763" s="87"/>
      <c r="E763" s="87"/>
      <c r="F763" s="87"/>
      <c r="G763" s="87"/>
      <c r="H763" s="87"/>
      <c r="I763" s="87"/>
      <c r="J763" s="87"/>
      <c r="K763" s="129"/>
      <c r="L763" s="241"/>
      <c r="M763" s="101"/>
      <c r="N763" s="232"/>
      <c r="O763" s="290"/>
      <c r="P763" s="291"/>
      <c r="Q763" s="292"/>
      <c r="R763" s="293"/>
    </row>
    <row r="764" spans="1:19" ht="15.75" customHeight="1" x14ac:dyDescent="0.25">
      <c r="A764" s="84">
        <v>2702</v>
      </c>
      <c r="B764" s="87"/>
      <c r="C764" s="87"/>
      <c r="D764" s="87"/>
      <c r="E764" s="87"/>
      <c r="F764" s="87"/>
      <c r="G764" s="87"/>
      <c r="H764" s="87"/>
      <c r="I764" s="87"/>
      <c r="J764" s="87"/>
      <c r="K764" s="129"/>
      <c r="L764" s="241"/>
      <c r="M764" s="101"/>
      <c r="N764" s="232"/>
      <c r="O764" s="111" t="s">
        <v>91</v>
      </c>
      <c r="P764" s="164"/>
      <c r="Q764" s="113" t="str">
        <f>IF(SUM(K757:K763)=0,"",SUM(K757:K763))</f>
        <v/>
      </c>
      <c r="R764" s="114" t="s">
        <v>19</v>
      </c>
    </row>
    <row r="765" spans="1:19" ht="15.75" customHeight="1" x14ac:dyDescent="0.25">
      <c r="A765" s="84">
        <v>2801</v>
      </c>
      <c r="B765" s="87"/>
      <c r="C765" s="87"/>
      <c r="D765" s="87"/>
      <c r="E765" s="87"/>
      <c r="F765" s="87"/>
      <c r="G765" s="87"/>
      <c r="H765" s="87"/>
      <c r="I765" s="87"/>
      <c r="J765" s="87"/>
      <c r="K765" s="129"/>
      <c r="L765" s="241"/>
      <c r="M765" s="101"/>
      <c r="N765" s="232"/>
      <c r="O765" s="115" t="s">
        <v>92</v>
      </c>
      <c r="P765" s="165" t="str">
        <f>IF(P764/B752=0,"",P764/B752)</f>
        <v/>
      </c>
      <c r="Q765" s="117" t="e">
        <f>IF(P764/Q764=0,"",P764/Q764)</f>
        <v>#VALUE!</v>
      </c>
      <c r="R765" s="118" t="s">
        <v>93</v>
      </c>
    </row>
    <row r="766" spans="1:19" ht="15.75" customHeight="1" x14ac:dyDescent="0.25">
      <c r="A766" s="84">
        <v>2802</v>
      </c>
      <c r="B766" s="87"/>
      <c r="C766" s="87"/>
      <c r="D766" s="87"/>
      <c r="E766" s="87"/>
      <c r="F766" s="87"/>
      <c r="G766" s="87"/>
      <c r="H766" s="87"/>
      <c r="I766" s="87"/>
      <c r="J766" s="87"/>
      <c r="K766" s="129"/>
      <c r="L766" s="243"/>
      <c r="M766" s="244"/>
      <c r="N766" s="245"/>
      <c r="O766" s="120"/>
      <c r="P766" s="121"/>
      <c r="Q766" s="121"/>
      <c r="R766" s="122"/>
    </row>
    <row r="767" spans="1:19" ht="18" customHeight="1" x14ac:dyDescent="0.25">
      <c r="A767" s="46"/>
      <c r="B767" s="296" t="s">
        <v>111</v>
      </c>
      <c r="C767" s="296"/>
      <c r="D767" s="296"/>
      <c r="E767" s="296"/>
      <c r="F767" s="296"/>
      <c r="G767" s="296"/>
      <c r="H767" s="296"/>
      <c r="I767" s="296"/>
      <c r="J767" s="296"/>
      <c r="K767" s="123">
        <f>SUM(K752:K763)</f>
        <v>0</v>
      </c>
      <c r="L767" s="124" t="str">
        <f>IF(K759=0,"",K759/B752)</f>
        <v/>
      </c>
      <c r="M767" s="124" t="str">
        <f>IF(K767=0,"",K767/B752)</f>
        <v/>
      </c>
      <c r="N767" s="124" t="str">
        <f>IF(K759=0,"",M767-L767)</f>
        <v/>
      </c>
      <c r="O767" s="1"/>
      <c r="P767" s="2"/>
      <c r="Q767" s="36"/>
      <c r="R767" s="1"/>
    </row>
    <row r="768" spans="1:19" ht="12.75" customHeight="1" x14ac:dyDescent="0.2"/>
    <row r="769" spans="1:19" ht="12.75" customHeight="1" x14ac:dyDescent="0.2"/>
    <row r="770" spans="1:19" ht="26.25" customHeight="1" x14ac:dyDescent="0.4">
      <c r="A770" s="2"/>
      <c r="B770" s="340" t="s">
        <v>101</v>
      </c>
      <c r="C770" s="315"/>
      <c r="D770" s="315"/>
      <c r="E770" s="315"/>
      <c r="F770" s="315"/>
      <c r="G770" s="315"/>
      <c r="H770" s="315"/>
      <c r="I770" s="315"/>
      <c r="J770" s="315"/>
      <c r="K770" s="208" t="s">
        <v>124</v>
      </c>
      <c r="L770" s="1"/>
      <c r="M770" s="1"/>
      <c r="N770" s="2"/>
      <c r="O770" s="1"/>
      <c r="P770" s="2"/>
      <c r="Q770" s="2"/>
      <c r="R770" s="2"/>
    </row>
    <row r="771" spans="1:19" ht="20.25" customHeight="1" x14ac:dyDescent="0.2">
      <c r="A771" s="334" t="s">
        <v>18</v>
      </c>
      <c r="B771" s="318" t="s">
        <v>102</v>
      </c>
      <c r="C771" s="319"/>
      <c r="D771" s="319"/>
      <c r="E771" s="319"/>
      <c r="F771" s="319"/>
      <c r="G771" s="319"/>
      <c r="H771" s="319"/>
      <c r="I771" s="319"/>
      <c r="J771" s="335"/>
      <c r="K771" s="327" t="s">
        <v>19</v>
      </c>
      <c r="L771" s="323" t="s">
        <v>11</v>
      </c>
      <c r="M771" s="323" t="s">
        <v>12</v>
      </c>
      <c r="N771" s="325" t="s">
        <v>13</v>
      </c>
      <c r="O771" s="323" t="s">
        <v>14</v>
      </c>
      <c r="P771" s="324" t="s">
        <v>15</v>
      </c>
      <c r="Q771" s="324" t="s">
        <v>16</v>
      </c>
      <c r="R771" s="323" t="s">
        <v>103</v>
      </c>
    </row>
    <row r="772" spans="1:19" ht="15.75" x14ac:dyDescent="0.25">
      <c r="A772" s="317"/>
      <c r="B772" s="84" t="s">
        <v>104</v>
      </c>
      <c r="C772" s="84" t="s">
        <v>105</v>
      </c>
      <c r="D772" s="84" t="s">
        <v>106</v>
      </c>
      <c r="E772" s="84" t="s">
        <v>107</v>
      </c>
      <c r="F772" s="84" t="s">
        <v>108</v>
      </c>
      <c r="G772" s="84" t="s">
        <v>109</v>
      </c>
      <c r="H772" s="84" t="s">
        <v>110</v>
      </c>
      <c r="I772" s="84" t="s">
        <v>73</v>
      </c>
      <c r="J772" s="84" t="s">
        <v>74</v>
      </c>
      <c r="K772" s="322"/>
      <c r="L772" s="317"/>
      <c r="M772" s="317"/>
      <c r="N772" s="317"/>
      <c r="O772" s="317"/>
      <c r="P772" s="317"/>
      <c r="Q772" s="317"/>
      <c r="R772" s="317"/>
    </row>
    <row r="773" spans="1:19" ht="15.75" customHeight="1" x14ac:dyDescent="0.25">
      <c r="A773" s="84">
        <v>2201</v>
      </c>
      <c r="B773" s="87">
        <v>103</v>
      </c>
      <c r="C773" s="87"/>
      <c r="D773" s="87"/>
      <c r="E773" s="87"/>
      <c r="F773" s="87"/>
      <c r="G773" s="87"/>
      <c r="H773" s="87"/>
      <c r="I773" s="87"/>
      <c r="J773" s="87"/>
      <c r="K773" s="129"/>
      <c r="L773" s="238"/>
      <c r="M773" s="239"/>
      <c r="N773" s="240"/>
      <c r="O773" s="254"/>
      <c r="P773" s="182">
        <f>B773</f>
        <v>103</v>
      </c>
      <c r="Q773" s="255"/>
      <c r="R773" s="254"/>
    </row>
    <row r="774" spans="1:19" ht="15.75" customHeight="1" x14ac:dyDescent="0.25">
      <c r="A774" s="84">
        <v>2202</v>
      </c>
      <c r="B774" s="87"/>
      <c r="C774" s="87">
        <v>94</v>
      </c>
      <c r="D774" s="87"/>
      <c r="E774" s="87"/>
      <c r="F774" s="87"/>
      <c r="G774" s="87"/>
      <c r="H774" s="87"/>
      <c r="I774" s="87"/>
      <c r="J774" s="87"/>
      <c r="K774" s="129"/>
      <c r="L774" s="241"/>
      <c r="M774" s="101"/>
      <c r="N774" s="242"/>
      <c r="O774" s="96">
        <f>IF(C774=0,"",C774/B773)</f>
        <v>0.91262135922330101</v>
      </c>
      <c r="P774" s="97">
        <v>98</v>
      </c>
      <c r="Q774" s="256">
        <f t="shared" ref="Q774:Q780" si="87">IF(P774=0,"",P774/P773)</f>
        <v>0.95145631067961167</v>
      </c>
      <c r="R774" s="256">
        <f t="shared" ref="R774:R780" si="88">IF(P774=0,"",100%-Q774)</f>
        <v>4.8543689320388328E-2</v>
      </c>
    </row>
    <row r="775" spans="1:19" ht="15.75" customHeight="1" x14ac:dyDescent="0.25">
      <c r="A775" s="84">
        <v>2301</v>
      </c>
      <c r="B775" s="87"/>
      <c r="C775" s="87"/>
      <c r="D775" s="87">
        <v>89</v>
      </c>
      <c r="E775" s="87"/>
      <c r="F775" s="87"/>
      <c r="G775" s="87"/>
      <c r="H775" s="87"/>
      <c r="I775" s="87"/>
      <c r="J775" s="87"/>
      <c r="K775" s="129"/>
      <c r="L775" s="241"/>
      <c r="M775" s="101"/>
      <c r="N775" s="242"/>
      <c r="O775" s="96">
        <f>IF(D775=0,"",D775/C774)</f>
        <v>0.94680851063829785</v>
      </c>
      <c r="P775" s="97">
        <v>92</v>
      </c>
      <c r="Q775" s="256">
        <f t="shared" si="87"/>
        <v>0.93877551020408168</v>
      </c>
      <c r="R775" s="256">
        <f t="shared" si="88"/>
        <v>6.1224489795918324E-2</v>
      </c>
      <c r="S775" s="128">
        <f>P775/P773</f>
        <v>0.89320388349514568</v>
      </c>
    </row>
    <row r="776" spans="1:19" ht="15.75" customHeight="1" x14ac:dyDescent="0.25">
      <c r="A776" s="84">
        <v>2302</v>
      </c>
      <c r="B776" s="87"/>
      <c r="C776" s="87"/>
      <c r="D776" s="87"/>
      <c r="E776" s="87">
        <v>84</v>
      </c>
      <c r="F776" s="87"/>
      <c r="G776" s="87"/>
      <c r="H776" s="87"/>
      <c r="I776" s="87"/>
      <c r="J776" s="87"/>
      <c r="K776" s="129"/>
      <c r="L776" s="241"/>
      <c r="M776" s="101"/>
      <c r="N776" s="242"/>
      <c r="O776" s="96">
        <f>IF(E776=0,"",E776/D775)</f>
        <v>0.9438202247191011</v>
      </c>
      <c r="P776" s="97">
        <v>87</v>
      </c>
      <c r="Q776" s="256">
        <f t="shared" si="87"/>
        <v>0.94565217391304346</v>
      </c>
      <c r="R776" s="256">
        <f t="shared" si="88"/>
        <v>5.4347826086956541E-2</v>
      </c>
    </row>
    <row r="777" spans="1:19" ht="15.75" customHeight="1" x14ac:dyDescent="0.25">
      <c r="A777" s="84">
        <v>2401</v>
      </c>
      <c r="B777" s="87"/>
      <c r="C777" s="87"/>
      <c r="D777" s="87"/>
      <c r="E777" s="87"/>
      <c r="F777" s="87">
        <v>79</v>
      </c>
      <c r="G777" s="87"/>
      <c r="H777" s="87"/>
      <c r="I777" s="87"/>
      <c r="J777" s="87"/>
      <c r="K777" s="129"/>
      <c r="L777" s="241"/>
      <c r="M777" s="101"/>
      <c r="N777" s="242"/>
      <c r="O777" s="96">
        <f>IF(F777=0,"",F777/E776)</f>
        <v>0.94047619047619047</v>
      </c>
      <c r="P777" s="97">
        <v>85</v>
      </c>
      <c r="Q777" s="256">
        <f t="shared" si="87"/>
        <v>0.97701149425287359</v>
      </c>
      <c r="R777" s="256">
        <f t="shared" si="88"/>
        <v>2.2988505747126409E-2</v>
      </c>
    </row>
    <row r="778" spans="1:19" ht="15.75" customHeight="1" x14ac:dyDescent="0.25">
      <c r="A778" s="84">
        <v>2402</v>
      </c>
      <c r="B778" s="87"/>
      <c r="C778" s="87"/>
      <c r="D778" s="87"/>
      <c r="E778" s="87"/>
      <c r="F778" s="87"/>
      <c r="G778" s="87">
        <v>71</v>
      </c>
      <c r="H778" s="87"/>
      <c r="I778" s="87"/>
      <c r="J778" s="87"/>
      <c r="K778" s="129"/>
      <c r="L778" s="241"/>
      <c r="M778" s="101"/>
      <c r="N778" s="242"/>
      <c r="O778" s="96">
        <f>IF(G778=0,"",G778/F777)</f>
        <v>0.89873417721518989</v>
      </c>
      <c r="P778" s="97">
        <v>84</v>
      </c>
      <c r="Q778" s="256">
        <f t="shared" si="87"/>
        <v>0.9882352941176471</v>
      </c>
      <c r="R778" s="256">
        <f t="shared" si="88"/>
        <v>1.1764705882352899E-2</v>
      </c>
    </row>
    <row r="779" spans="1:19" ht="15.75" customHeight="1" x14ac:dyDescent="0.25">
      <c r="A779" s="84">
        <v>2501</v>
      </c>
      <c r="B779" s="87"/>
      <c r="C779" s="87"/>
      <c r="D779" s="87"/>
      <c r="E779" s="87"/>
      <c r="F779" s="87"/>
      <c r="G779" s="87"/>
      <c r="H779" s="87">
        <v>68</v>
      </c>
      <c r="I779" s="87"/>
      <c r="J779" s="87"/>
      <c r="K779" s="129"/>
      <c r="L779" s="241"/>
      <c r="M779" s="101"/>
      <c r="N779" s="242"/>
      <c r="O779" s="96">
        <f>IF(H779=0,"",H779/G778)</f>
        <v>0.95774647887323938</v>
      </c>
      <c r="P779" s="97">
        <v>81</v>
      </c>
      <c r="Q779" s="256">
        <f t="shared" si="87"/>
        <v>0.9642857142857143</v>
      </c>
      <c r="R779" s="256">
        <f t="shared" si="88"/>
        <v>3.5714285714285698E-2</v>
      </c>
    </row>
    <row r="780" spans="1:19" ht="15.75" customHeight="1" x14ac:dyDescent="0.25">
      <c r="A780" s="84">
        <v>2502</v>
      </c>
      <c r="B780" s="87"/>
      <c r="C780" s="87"/>
      <c r="D780" s="87"/>
      <c r="E780" s="87"/>
      <c r="F780" s="87"/>
      <c r="G780" s="87"/>
      <c r="H780" s="87"/>
      <c r="I780" s="87"/>
      <c r="J780" s="87"/>
      <c r="K780" s="129"/>
      <c r="L780" s="241"/>
      <c r="M780" s="101"/>
      <c r="N780" s="242"/>
      <c r="O780" s="205" t="str">
        <f t="shared" ref="O780" si="89">IF(F780=0,"",F780/E779)</f>
        <v/>
      </c>
      <c r="P780" s="97"/>
      <c r="Q780" s="126" t="str">
        <f t="shared" si="87"/>
        <v/>
      </c>
      <c r="R780" s="126" t="str">
        <f t="shared" si="88"/>
        <v/>
      </c>
    </row>
    <row r="781" spans="1:19" ht="15.75" customHeight="1" x14ac:dyDescent="0.25">
      <c r="A781" s="84">
        <v>2601</v>
      </c>
      <c r="B781" s="87"/>
      <c r="C781" s="87"/>
      <c r="D781" s="87"/>
      <c r="E781" s="87"/>
      <c r="F781" s="87"/>
      <c r="G781" s="87"/>
      <c r="H781" s="87"/>
      <c r="I781" s="87"/>
      <c r="J781" s="87"/>
      <c r="K781" s="129"/>
      <c r="L781" s="241"/>
      <c r="M781" s="101"/>
      <c r="N781" s="232"/>
      <c r="O781" s="206" t="str">
        <f t="shared" ref="O781" si="90">IF(F781=0,"",F781/E780)</f>
        <v/>
      </c>
      <c r="P781" s="204"/>
      <c r="Q781" s="126" t="str">
        <f t="shared" ref="Q781" si="91">IF(P781=0,"",P781/P780)</f>
        <v/>
      </c>
      <c r="R781" s="126" t="str">
        <f t="shared" ref="R781" si="92">IF(P781=0,"",100%-Q781)</f>
        <v/>
      </c>
    </row>
    <row r="782" spans="1:19" ht="15.75" customHeight="1" x14ac:dyDescent="0.25">
      <c r="A782" s="84">
        <v>2602</v>
      </c>
      <c r="B782" s="87"/>
      <c r="C782" s="87"/>
      <c r="D782" s="87"/>
      <c r="E782" s="87"/>
      <c r="F782" s="87"/>
      <c r="G782" s="87"/>
      <c r="H782" s="87"/>
      <c r="I782" s="87"/>
      <c r="J782" s="87"/>
      <c r="K782" s="129"/>
      <c r="L782" s="241"/>
      <c r="M782" s="101"/>
      <c r="N782" s="232"/>
      <c r="O782" s="205"/>
      <c r="P782" s="106"/>
      <c r="Q782" s="261"/>
      <c r="R782" s="205"/>
    </row>
    <row r="783" spans="1:19" ht="15.75" customHeight="1" x14ac:dyDescent="0.25">
      <c r="A783" s="84">
        <v>2701</v>
      </c>
      <c r="B783" s="87"/>
      <c r="C783" s="87"/>
      <c r="D783" s="87"/>
      <c r="E783" s="87"/>
      <c r="F783" s="87"/>
      <c r="G783" s="87"/>
      <c r="H783" s="87"/>
      <c r="I783" s="87"/>
      <c r="J783" s="87"/>
      <c r="K783" s="129"/>
      <c r="L783" s="241"/>
      <c r="M783" s="101"/>
      <c r="N783" s="232"/>
      <c r="O783" s="205"/>
      <c r="P783" s="106"/>
      <c r="Q783" s="261"/>
      <c r="R783" s="205"/>
    </row>
    <row r="784" spans="1:19" ht="15.75" customHeight="1" x14ac:dyDescent="0.25">
      <c r="A784" s="84">
        <v>2702</v>
      </c>
      <c r="B784" s="87"/>
      <c r="C784" s="87"/>
      <c r="D784" s="87"/>
      <c r="E784" s="87"/>
      <c r="F784" s="87"/>
      <c r="G784" s="87"/>
      <c r="H784" s="87"/>
      <c r="I784" s="87"/>
      <c r="J784" s="87"/>
      <c r="K784" s="129"/>
      <c r="L784" s="241"/>
      <c r="M784" s="101"/>
      <c r="N784" s="232"/>
      <c r="O784" s="290"/>
      <c r="P784" s="291"/>
      <c r="Q784" s="292"/>
      <c r="R784" s="293"/>
    </row>
    <row r="785" spans="1:19" ht="15.75" customHeight="1" x14ac:dyDescent="0.25">
      <c r="A785" s="84">
        <v>2801</v>
      </c>
      <c r="B785" s="87"/>
      <c r="C785" s="87"/>
      <c r="D785" s="87"/>
      <c r="E785" s="87"/>
      <c r="F785" s="87"/>
      <c r="G785" s="87"/>
      <c r="H785" s="87"/>
      <c r="I785" s="87"/>
      <c r="J785" s="87"/>
      <c r="K785" s="129"/>
      <c r="L785" s="241"/>
      <c r="M785" s="101"/>
      <c r="N785" s="232"/>
      <c r="O785" s="111" t="s">
        <v>91</v>
      </c>
      <c r="P785" s="164"/>
      <c r="Q785" s="113" t="str">
        <f>IF(SUM(K778:K784)=0,"",SUM(K778:K784))</f>
        <v/>
      </c>
      <c r="R785" s="114" t="s">
        <v>19</v>
      </c>
    </row>
    <row r="786" spans="1:19" ht="15.75" customHeight="1" x14ac:dyDescent="0.25">
      <c r="A786" s="84">
        <v>2802</v>
      </c>
      <c r="B786" s="87"/>
      <c r="C786" s="87"/>
      <c r="D786" s="87"/>
      <c r="E786" s="87"/>
      <c r="F786" s="87"/>
      <c r="G786" s="87"/>
      <c r="H786" s="87"/>
      <c r="I786" s="87"/>
      <c r="J786" s="87"/>
      <c r="K786" s="129"/>
      <c r="L786" s="241"/>
      <c r="M786" s="101"/>
      <c r="N786" s="232"/>
      <c r="O786" s="115" t="s">
        <v>92</v>
      </c>
      <c r="P786" s="165" t="str">
        <f>IF(P785/B773=0,"",P785/B773)</f>
        <v/>
      </c>
      <c r="Q786" s="117" t="e">
        <f>IF(P785/Q785=0,"",P785/Q785)</f>
        <v>#VALUE!</v>
      </c>
      <c r="R786" s="118" t="s">
        <v>93</v>
      </c>
    </row>
    <row r="787" spans="1:19" ht="15.75" customHeight="1" x14ac:dyDescent="0.25">
      <c r="A787" s="84">
        <v>2901</v>
      </c>
      <c r="B787" s="87"/>
      <c r="C787" s="87"/>
      <c r="D787" s="87"/>
      <c r="E787" s="87"/>
      <c r="F787" s="87"/>
      <c r="G787" s="87"/>
      <c r="H787" s="87"/>
      <c r="I787" s="87"/>
      <c r="J787" s="87"/>
      <c r="K787" s="129"/>
      <c r="L787" s="243"/>
      <c r="M787" s="244"/>
      <c r="N787" s="245"/>
      <c r="O787" s="120"/>
      <c r="P787" s="121"/>
      <c r="Q787" s="121"/>
      <c r="R787" s="122"/>
    </row>
    <row r="788" spans="1:19" ht="18" customHeight="1" x14ac:dyDescent="0.25">
      <c r="A788" s="46"/>
      <c r="B788" s="296" t="s">
        <v>111</v>
      </c>
      <c r="C788" s="296"/>
      <c r="D788" s="296"/>
      <c r="E788" s="296"/>
      <c r="F788" s="296"/>
      <c r="G788" s="296"/>
      <c r="H788" s="296"/>
      <c r="I788" s="296"/>
      <c r="J788" s="296"/>
      <c r="K788" s="123">
        <f>SUM(K773:K784)</f>
        <v>0</v>
      </c>
      <c r="L788" s="124" t="str">
        <f>IF(K780=0,"",K780/B773)</f>
        <v/>
      </c>
      <c r="M788" s="124" t="str">
        <f>IF(K788=0,"",K788/B773)</f>
        <v/>
      </c>
      <c r="N788" s="124" t="str">
        <f>IF(K780=0,"",M788-L788)</f>
        <v/>
      </c>
      <c r="O788" s="1"/>
      <c r="P788" s="2"/>
      <c r="Q788" s="36"/>
      <c r="R788" s="1"/>
    </row>
    <row r="789" spans="1:19" ht="18" x14ac:dyDescent="0.25">
      <c r="A789" s="46"/>
      <c r="B789" s="2"/>
      <c r="C789" s="2"/>
      <c r="D789" s="130"/>
      <c r="E789" s="130"/>
      <c r="F789" s="130"/>
      <c r="G789" s="130"/>
      <c r="H789" s="130"/>
      <c r="I789" s="130"/>
      <c r="J789" s="130"/>
      <c r="K789" s="131"/>
      <c r="L789" s="132"/>
      <c r="M789" s="132"/>
      <c r="N789" s="132"/>
      <c r="O789" s="1"/>
      <c r="P789" s="2"/>
      <c r="Q789" s="36"/>
      <c r="R789" s="1"/>
    </row>
    <row r="790" spans="1:19" ht="18" x14ac:dyDescent="0.25">
      <c r="A790" s="46"/>
      <c r="B790" s="2"/>
      <c r="C790" s="2"/>
      <c r="D790" s="130"/>
      <c r="E790" s="130"/>
      <c r="F790" s="130"/>
      <c r="G790" s="130"/>
      <c r="H790" s="130"/>
      <c r="I790" s="130"/>
      <c r="J790" s="130"/>
      <c r="K790" s="131"/>
      <c r="L790" s="132"/>
      <c r="M790" s="132"/>
      <c r="N790" s="132"/>
      <c r="O790" s="1"/>
      <c r="P790" s="2"/>
      <c r="Q790" s="36"/>
      <c r="R790" s="1"/>
    </row>
    <row r="791" spans="1:19" ht="26.25" x14ac:dyDescent="0.4">
      <c r="A791" s="2"/>
      <c r="B791" s="340" t="s">
        <v>101</v>
      </c>
      <c r="C791" s="315"/>
      <c r="D791" s="315"/>
      <c r="E791" s="315"/>
      <c r="F791" s="315"/>
      <c r="G791" s="315"/>
      <c r="H791" s="315"/>
      <c r="I791" s="315"/>
      <c r="J791" s="315"/>
      <c r="K791" s="208" t="s">
        <v>130</v>
      </c>
      <c r="L791" s="1"/>
      <c r="M791" s="1"/>
      <c r="N791" s="2"/>
      <c r="O791" s="1"/>
      <c r="P791" s="2"/>
      <c r="Q791" s="2"/>
      <c r="R791" s="2"/>
    </row>
    <row r="792" spans="1:19" ht="20.25" x14ac:dyDescent="0.2">
      <c r="A792" s="334" t="s">
        <v>18</v>
      </c>
      <c r="B792" s="318" t="s">
        <v>102</v>
      </c>
      <c r="C792" s="319"/>
      <c r="D792" s="319"/>
      <c r="E792" s="319"/>
      <c r="F792" s="319"/>
      <c r="G792" s="319"/>
      <c r="H792" s="319"/>
      <c r="I792" s="319"/>
      <c r="J792" s="335"/>
      <c r="K792" s="327" t="s">
        <v>19</v>
      </c>
      <c r="L792" s="323" t="s">
        <v>11</v>
      </c>
      <c r="M792" s="323" t="s">
        <v>12</v>
      </c>
      <c r="N792" s="325" t="s">
        <v>13</v>
      </c>
      <c r="O792" s="323" t="s">
        <v>14</v>
      </c>
      <c r="P792" s="324" t="s">
        <v>15</v>
      </c>
      <c r="Q792" s="324" t="s">
        <v>16</v>
      </c>
      <c r="R792" s="323" t="s">
        <v>103</v>
      </c>
    </row>
    <row r="793" spans="1:19" ht="15.75" x14ac:dyDescent="0.25">
      <c r="A793" s="317"/>
      <c r="B793" s="84" t="s">
        <v>104</v>
      </c>
      <c r="C793" s="84" t="s">
        <v>105</v>
      </c>
      <c r="D793" s="84" t="s">
        <v>106</v>
      </c>
      <c r="E793" s="84" t="s">
        <v>107</v>
      </c>
      <c r="F793" s="84" t="s">
        <v>108</v>
      </c>
      <c r="G793" s="84" t="s">
        <v>109</v>
      </c>
      <c r="H793" s="84" t="s">
        <v>110</v>
      </c>
      <c r="I793" s="84" t="s">
        <v>73</v>
      </c>
      <c r="J793" s="84" t="s">
        <v>74</v>
      </c>
      <c r="K793" s="322"/>
      <c r="L793" s="317"/>
      <c r="M793" s="317"/>
      <c r="N793" s="317"/>
      <c r="O793" s="317"/>
      <c r="P793" s="317"/>
      <c r="Q793" s="317"/>
      <c r="R793" s="317"/>
    </row>
    <row r="794" spans="1:19" ht="15.75" customHeight="1" x14ac:dyDescent="0.25">
      <c r="A794" s="84">
        <v>2202</v>
      </c>
      <c r="B794" s="87">
        <v>116</v>
      </c>
      <c r="C794" s="87"/>
      <c r="D794" s="87"/>
      <c r="E794" s="87"/>
      <c r="F794" s="87"/>
      <c r="G794" s="87"/>
      <c r="H794" s="87"/>
      <c r="I794" s="87"/>
      <c r="J794" s="87"/>
      <c r="K794" s="129"/>
      <c r="L794" s="238"/>
      <c r="M794" s="239"/>
      <c r="N794" s="240"/>
      <c r="O794" s="254"/>
      <c r="P794" s="182">
        <f>B794</f>
        <v>116</v>
      </c>
      <c r="Q794" s="255"/>
      <c r="R794" s="254"/>
    </row>
    <row r="795" spans="1:19" ht="15.75" customHeight="1" x14ac:dyDescent="0.25">
      <c r="A795" s="84">
        <v>2301</v>
      </c>
      <c r="B795" s="87"/>
      <c r="C795" s="87">
        <v>100</v>
      </c>
      <c r="D795" s="87"/>
      <c r="E795" s="87"/>
      <c r="F795" s="87"/>
      <c r="G795" s="87"/>
      <c r="H795" s="87"/>
      <c r="I795" s="87"/>
      <c r="J795" s="87"/>
      <c r="K795" s="129"/>
      <c r="L795" s="241"/>
      <c r="M795" s="101"/>
      <c r="N795" s="242"/>
      <c r="O795" s="96">
        <f>IF(C795=0,"",C795/B794)</f>
        <v>0.86206896551724133</v>
      </c>
      <c r="P795" s="97">
        <v>106</v>
      </c>
      <c r="Q795" s="256">
        <f t="shared" ref="Q795:Q801" si="93">IF(P795=0,"",P795/P794)</f>
        <v>0.91379310344827591</v>
      </c>
      <c r="R795" s="256">
        <f t="shared" ref="R795:R801" si="94">IF(P795=0,"",100%-Q795)</f>
        <v>8.6206896551724088E-2</v>
      </c>
    </row>
    <row r="796" spans="1:19" ht="15.75" customHeight="1" x14ac:dyDescent="0.25">
      <c r="A796" s="84">
        <v>2302</v>
      </c>
      <c r="B796" s="87"/>
      <c r="C796" s="87"/>
      <c r="D796" s="87">
        <v>96</v>
      </c>
      <c r="E796" s="87"/>
      <c r="F796" s="87"/>
      <c r="G796" s="87"/>
      <c r="H796" s="87"/>
      <c r="I796" s="87"/>
      <c r="J796" s="87"/>
      <c r="K796" s="129"/>
      <c r="L796" s="241"/>
      <c r="M796" s="101"/>
      <c r="N796" s="242"/>
      <c r="O796" s="96">
        <f>IF(D796=0,"",D796/C795)</f>
        <v>0.96</v>
      </c>
      <c r="P796" s="97">
        <v>99</v>
      </c>
      <c r="Q796" s="256">
        <f t="shared" si="93"/>
        <v>0.93396226415094341</v>
      </c>
      <c r="R796" s="256">
        <f t="shared" si="94"/>
        <v>6.6037735849056589E-2</v>
      </c>
      <c r="S796" s="128">
        <f>P796/P794</f>
        <v>0.85344827586206895</v>
      </c>
    </row>
    <row r="797" spans="1:19" ht="15.75" customHeight="1" x14ac:dyDescent="0.25">
      <c r="A797" s="84">
        <v>2401</v>
      </c>
      <c r="B797" s="87"/>
      <c r="C797" s="87"/>
      <c r="D797" s="87"/>
      <c r="E797" s="87">
        <v>89</v>
      </c>
      <c r="F797" s="87"/>
      <c r="G797" s="87"/>
      <c r="H797" s="87"/>
      <c r="I797" s="87"/>
      <c r="J797" s="87"/>
      <c r="K797" s="129"/>
      <c r="L797" s="241"/>
      <c r="M797" s="101"/>
      <c r="N797" s="242"/>
      <c r="O797" s="96">
        <f>IF(E797=0,"",E797/D796)</f>
        <v>0.92708333333333337</v>
      </c>
      <c r="P797" s="97">
        <v>94</v>
      </c>
      <c r="Q797" s="256">
        <f t="shared" si="93"/>
        <v>0.9494949494949495</v>
      </c>
      <c r="R797" s="256">
        <f t="shared" si="94"/>
        <v>5.0505050505050497E-2</v>
      </c>
    </row>
    <row r="798" spans="1:19" ht="15.75" customHeight="1" x14ac:dyDescent="0.25">
      <c r="A798" s="84">
        <v>2402</v>
      </c>
      <c r="B798" s="87"/>
      <c r="C798" s="87"/>
      <c r="D798" s="87"/>
      <c r="E798" s="87"/>
      <c r="F798" s="87">
        <v>87</v>
      </c>
      <c r="G798" s="87"/>
      <c r="H798" s="87"/>
      <c r="I798" s="87"/>
      <c r="J798" s="87"/>
      <c r="K798" s="129"/>
      <c r="L798" s="241"/>
      <c r="M798" s="101"/>
      <c r="N798" s="242"/>
      <c r="O798" s="96">
        <f>IF(F798=0,"",F798/E797)</f>
        <v>0.97752808988764039</v>
      </c>
      <c r="P798" s="97">
        <v>91</v>
      </c>
      <c r="Q798" s="256">
        <f t="shared" si="93"/>
        <v>0.96808510638297873</v>
      </c>
      <c r="R798" s="256">
        <f t="shared" si="94"/>
        <v>3.1914893617021267E-2</v>
      </c>
    </row>
    <row r="799" spans="1:19" ht="15.75" customHeight="1" x14ac:dyDescent="0.25">
      <c r="A799" s="84">
        <v>2501</v>
      </c>
      <c r="B799" s="87"/>
      <c r="C799" s="87"/>
      <c r="D799" s="87"/>
      <c r="E799" s="87"/>
      <c r="F799" s="87"/>
      <c r="G799" s="87">
        <v>81</v>
      </c>
      <c r="H799" s="87"/>
      <c r="I799" s="87"/>
      <c r="J799" s="87"/>
      <c r="K799" s="129"/>
      <c r="L799" s="241"/>
      <c r="M799" s="101"/>
      <c r="N799" s="242"/>
      <c r="O799" s="96">
        <f>IF(G799=0,"",G799/F798)</f>
        <v>0.93103448275862066</v>
      </c>
      <c r="P799" s="97">
        <v>85</v>
      </c>
      <c r="Q799" s="256">
        <f t="shared" si="93"/>
        <v>0.93406593406593408</v>
      </c>
      <c r="R799" s="256">
        <f t="shared" si="94"/>
        <v>6.5934065934065922E-2</v>
      </c>
    </row>
    <row r="800" spans="1:19" ht="15.75" customHeight="1" x14ac:dyDescent="0.25">
      <c r="A800" s="84">
        <v>2502</v>
      </c>
      <c r="B800" s="87"/>
      <c r="C800" s="87"/>
      <c r="D800" s="87"/>
      <c r="E800" s="87"/>
      <c r="F800" s="87"/>
      <c r="G800" s="87"/>
      <c r="H800" s="87"/>
      <c r="I800" s="87"/>
      <c r="J800" s="87"/>
      <c r="K800" s="129"/>
      <c r="L800" s="241"/>
      <c r="M800" s="101"/>
      <c r="N800" s="242"/>
      <c r="O800" s="96" t="str">
        <f>IF(I800=0,"",I800/H799)</f>
        <v/>
      </c>
      <c r="P800" s="97"/>
      <c r="Q800" s="256" t="str">
        <f t="shared" si="93"/>
        <v/>
      </c>
      <c r="R800" s="256" t="str">
        <f t="shared" si="94"/>
        <v/>
      </c>
    </row>
    <row r="801" spans="1:18" ht="15.75" customHeight="1" x14ac:dyDescent="0.25">
      <c r="A801" s="84">
        <v>2601</v>
      </c>
      <c r="B801" s="87"/>
      <c r="C801" s="87"/>
      <c r="D801" s="87"/>
      <c r="E801" s="87"/>
      <c r="F801" s="87"/>
      <c r="G801" s="87"/>
      <c r="H801" s="87"/>
      <c r="I801" s="87"/>
      <c r="J801" s="87"/>
      <c r="K801" s="129"/>
      <c r="L801" s="241"/>
      <c r="M801" s="101"/>
      <c r="N801" s="242"/>
      <c r="O801" s="126" t="str">
        <f>IF(J801=0,"",J801/I800)</f>
        <v/>
      </c>
      <c r="P801" s="97"/>
      <c r="Q801" s="126" t="str">
        <f t="shared" si="93"/>
        <v/>
      </c>
      <c r="R801" s="126" t="str">
        <f t="shared" si="94"/>
        <v/>
      </c>
    </row>
    <row r="802" spans="1:18" ht="15.75" customHeight="1" x14ac:dyDescent="0.25">
      <c r="A802" s="84">
        <v>2602</v>
      </c>
      <c r="B802" s="87"/>
      <c r="C802" s="87"/>
      <c r="D802" s="87"/>
      <c r="E802" s="87"/>
      <c r="F802" s="87"/>
      <c r="G802" s="87"/>
      <c r="H802" s="87"/>
      <c r="I802" s="87"/>
      <c r="J802" s="87"/>
      <c r="K802" s="129"/>
      <c r="L802" s="241"/>
      <c r="M802" s="101"/>
      <c r="N802" s="232"/>
      <c r="O802" s="175"/>
      <c r="P802" s="97"/>
      <c r="Q802" s="175"/>
      <c r="R802" s="257"/>
    </row>
    <row r="803" spans="1:18" ht="15.75" customHeight="1" x14ac:dyDescent="0.25">
      <c r="A803" s="84">
        <v>2701</v>
      </c>
      <c r="B803" s="87"/>
      <c r="C803" s="87"/>
      <c r="D803" s="87"/>
      <c r="E803" s="87"/>
      <c r="F803" s="87"/>
      <c r="G803" s="87"/>
      <c r="H803" s="87"/>
      <c r="I803" s="87"/>
      <c r="J803" s="87"/>
      <c r="K803" s="129"/>
      <c r="L803" s="241"/>
      <c r="M803" s="101"/>
      <c r="N803" s="232"/>
      <c r="O803" s="205"/>
      <c r="P803" s="106"/>
      <c r="Q803" s="261"/>
      <c r="R803" s="205"/>
    </row>
    <row r="804" spans="1:18" ht="15.75" customHeight="1" x14ac:dyDescent="0.25">
      <c r="A804" s="84">
        <v>2702</v>
      </c>
      <c r="B804" s="87"/>
      <c r="C804" s="87"/>
      <c r="D804" s="87"/>
      <c r="E804" s="87"/>
      <c r="F804" s="87"/>
      <c r="G804" s="87"/>
      <c r="H804" s="87"/>
      <c r="I804" s="87"/>
      <c r="J804" s="87"/>
      <c r="K804" s="129"/>
      <c r="L804" s="241"/>
      <c r="M804" s="101"/>
      <c r="N804" s="232"/>
      <c r="O804" s="205"/>
      <c r="P804" s="106"/>
      <c r="Q804" s="261"/>
      <c r="R804" s="205"/>
    </row>
    <row r="805" spans="1:18" ht="15.75" customHeight="1" x14ac:dyDescent="0.25">
      <c r="A805" s="84">
        <v>2801</v>
      </c>
      <c r="B805" s="87"/>
      <c r="C805" s="87"/>
      <c r="D805" s="87"/>
      <c r="E805" s="87"/>
      <c r="F805" s="87"/>
      <c r="G805" s="87"/>
      <c r="H805" s="87"/>
      <c r="I805" s="87"/>
      <c r="J805" s="87"/>
      <c r="K805" s="129"/>
      <c r="L805" s="241"/>
      <c r="M805" s="101"/>
      <c r="N805" s="232"/>
      <c r="O805" s="290"/>
      <c r="P805" s="291"/>
      <c r="Q805" s="292"/>
      <c r="R805" s="293"/>
    </row>
    <row r="806" spans="1:18" ht="15.75" customHeight="1" x14ac:dyDescent="0.25">
      <c r="A806" s="84">
        <v>2802</v>
      </c>
      <c r="B806" s="87"/>
      <c r="C806" s="87"/>
      <c r="D806" s="87"/>
      <c r="E806" s="87"/>
      <c r="F806" s="87"/>
      <c r="G806" s="87"/>
      <c r="H806" s="87"/>
      <c r="I806" s="87"/>
      <c r="J806" s="87"/>
      <c r="K806" s="129"/>
      <c r="L806" s="241"/>
      <c r="M806" s="101"/>
      <c r="N806" s="232"/>
      <c r="O806" s="111" t="s">
        <v>91</v>
      </c>
      <c r="P806" s="164"/>
      <c r="Q806" s="113" t="str">
        <f>IF(SUM(K799:K805)=0,"",SUM(K799:K805))</f>
        <v/>
      </c>
      <c r="R806" s="114" t="s">
        <v>19</v>
      </c>
    </row>
    <row r="807" spans="1:18" ht="15.75" customHeight="1" x14ac:dyDescent="0.25">
      <c r="A807" s="84">
        <v>2901</v>
      </c>
      <c r="B807" s="87"/>
      <c r="C807" s="87"/>
      <c r="D807" s="87"/>
      <c r="E807" s="87"/>
      <c r="F807" s="87"/>
      <c r="G807" s="87"/>
      <c r="H807" s="87"/>
      <c r="I807" s="87"/>
      <c r="J807" s="87"/>
      <c r="K807" s="129"/>
      <c r="L807" s="241"/>
      <c r="M807" s="101"/>
      <c r="N807" s="232"/>
      <c r="O807" s="115" t="s">
        <v>92</v>
      </c>
      <c r="P807" s="165" t="str">
        <f>IF(P806/B794=0,"",P806/B794)</f>
        <v/>
      </c>
      <c r="Q807" s="117" t="e">
        <f>IF(P806/Q806=0,"",P806/Q806)</f>
        <v>#VALUE!</v>
      </c>
      <c r="R807" s="118" t="s">
        <v>93</v>
      </c>
    </row>
    <row r="808" spans="1:18" ht="15.75" customHeight="1" x14ac:dyDescent="0.25">
      <c r="A808" s="84">
        <v>2902</v>
      </c>
      <c r="B808" s="87"/>
      <c r="C808" s="87"/>
      <c r="D808" s="87"/>
      <c r="E808" s="87"/>
      <c r="F808" s="87"/>
      <c r="G808" s="87"/>
      <c r="H808" s="87"/>
      <c r="I808" s="87"/>
      <c r="J808" s="87"/>
      <c r="K808" s="129"/>
      <c r="L808" s="243"/>
      <c r="M808" s="244"/>
      <c r="N808" s="245"/>
      <c r="O808" s="120"/>
      <c r="P808" s="121"/>
      <c r="Q808" s="121"/>
      <c r="R808" s="122"/>
    </row>
    <row r="809" spans="1:18" ht="18" customHeight="1" x14ac:dyDescent="0.25">
      <c r="A809" s="46"/>
      <c r="B809" s="296" t="s">
        <v>111</v>
      </c>
      <c r="C809" s="296"/>
      <c r="D809" s="296"/>
      <c r="E809" s="296"/>
      <c r="F809" s="296"/>
      <c r="G809" s="296"/>
      <c r="H809" s="296"/>
      <c r="I809" s="296"/>
      <c r="J809" s="296"/>
      <c r="K809" s="123">
        <f>SUM(K794:K805)</f>
        <v>0</v>
      </c>
      <c r="L809" s="124" t="str">
        <f>IF(K801=0,"",K801/B794)</f>
        <v/>
      </c>
      <c r="M809" s="124" t="str">
        <f>IF(K809=0,"",K809/B794)</f>
        <v/>
      </c>
      <c r="N809" s="124" t="str">
        <f>IF(K801=0,"",M809-L809)</f>
        <v/>
      </c>
      <c r="O809" s="1"/>
      <c r="P809" s="2"/>
      <c r="Q809" s="36"/>
      <c r="R809" s="1"/>
    </row>
    <row r="810" spans="1:18" ht="18" customHeight="1" x14ac:dyDescent="0.25">
      <c r="A810" s="46"/>
      <c r="B810" s="2"/>
      <c r="C810" s="2"/>
      <c r="D810" s="130"/>
      <c r="E810" s="130"/>
      <c r="F810" s="130"/>
      <c r="G810" s="130"/>
      <c r="H810" s="130"/>
      <c r="I810" s="130"/>
      <c r="J810" s="130"/>
      <c r="K810" s="131"/>
      <c r="L810" s="132"/>
      <c r="M810" s="132"/>
      <c r="N810" s="132"/>
      <c r="O810" s="1"/>
      <c r="P810" s="2"/>
      <c r="Q810" s="36"/>
      <c r="R810" s="1"/>
    </row>
    <row r="811" spans="1:18" ht="18" customHeight="1" x14ac:dyDescent="0.25">
      <c r="A811" s="46"/>
      <c r="B811" s="2"/>
      <c r="C811" s="2"/>
      <c r="D811" s="130"/>
      <c r="E811" s="130"/>
      <c r="F811" s="130"/>
      <c r="G811" s="130"/>
      <c r="H811" s="130"/>
      <c r="I811" s="130"/>
      <c r="J811" s="130"/>
      <c r="K811" s="131"/>
      <c r="L811" s="132"/>
      <c r="M811" s="132"/>
      <c r="N811" s="132"/>
      <c r="O811" s="1"/>
      <c r="P811" s="2"/>
      <c r="Q811" s="36"/>
      <c r="R811" s="1"/>
    </row>
    <row r="812" spans="1:18" ht="26.25" x14ac:dyDescent="0.4">
      <c r="A812" s="2"/>
      <c r="B812" s="340" t="s">
        <v>101</v>
      </c>
      <c r="C812" s="315"/>
      <c r="D812" s="315"/>
      <c r="E812" s="315"/>
      <c r="F812" s="315"/>
      <c r="G812" s="315"/>
      <c r="H812" s="315"/>
      <c r="I812" s="315"/>
      <c r="J812" s="315"/>
      <c r="K812" s="208" t="s">
        <v>153</v>
      </c>
      <c r="L812" s="1"/>
      <c r="M812" s="1"/>
      <c r="N812" s="2"/>
      <c r="O812" s="1"/>
      <c r="P812" s="2"/>
      <c r="Q812" s="2"/>
      <c r="R812" s="2"/>
    </row>
    <row r="813" spans="1:18" ht="20.25" x14ac:dyDescent="0.2">
      <c r="A813" s="334" t="s">
        <v>18</v>
      </c>
      <c r="B813" s="318" t="s">
        <v>102</v>
      </c>
      <c r="C813" s="319"/>
      <c r="D813" s="319"/>
      <c r="E813" s="319"/>
      <c r="F813" s="319"/>
      <c r="G813" s="319"/>
      <c r="H813" s="319"/>
      <c r="I813" s="319"/>
      <c r="J813" s="335"/>
      <c r="K813" s="327" t="s">
        <v>19</v>
      </c>
      <c r="L813" s="323" t="s">
        <v>11</v>
      </c>
      <c r="M813" s="323" t="s">
        <v>12</v>
      </c>
      <c r="N813" s="325" t="s">
        <v>13</v>
      </c>
      <c r="O813" s="323" t="s">
        <v>14</v>
      </c>
      <c r="P813" s="324" t="s">
        <v>15</v>
      </c>
      <c r="Q813" s="324" t="s">
        <v>16</v>
      </c>
      <c r="R813" s="323" t="s">
        <v>103</v>
      </c>
    </row>
    <row r="814" spans="1:18" ht="15.75" x14ac:dyDescent="0.25">
      <c r="A814" s="317"/>
      <c r="B814" s="84" t="s">
        <v>104</v>
      </c>
      <c r="C814" s="84" t="s">
        <v>105</v>
      </c>
      <c r="D814" s="84" t="s">
        <v>106</v>
      </c>
      <c r="E814" s="84" t="s">
        <v>107</v>
      </c>
      <c r="F814" s="84" t="s">
        <v>108</v>
      </c>
      <c r="G814" s="84" t="s">
        <v>109</v>
      </c>
      <c r="H814" s="84" t="s">
        <v>110</v>
      </c>
      <c r="I814" s="84" t="s">
        <v>73</v>
      </c>
      <c r="J814" s="84" t="s">
        <v>74</v>
      </c>
      <c r="K814" s="322"/>
      <c r="L814" s="317"/>
      <c r="M814" s="317"/>
      <c r="N814" s="317"/>
      <c r="O814" s="317"/>
      <c r="P814" s="317"/>
      <c r="Q814" s="317"/>
      <c r="R814" s="317"/>
    </row>
    <row r="815" spans="1:18" ht="15.75" customHeight="1" x14ac:dyDescent="0.25">
      <c r="A815" s="84">
        <v>2301</v>
      </c>
      <c r="B815" s="87">
        <v>116</v>
      </c>
      <c r="C815" s="87"/>
      <c r="D815" s="87"/>
      <c r="E815" s="87"/>
      <c r="F815" s="87"/>
      <c r="G815" s="87"/>
      <c r="H815" s="87"/>
      <c r="I815" s="87"/>
      <c r="J815" s="87"/>
      <c r="K815" s="129"/>
      <c r="L815" s="238"/>
      <c r="M815" s="239"/>
      <c r="N815" s="240"/>
      <c r="O815" s="254"/>
      <c r="P815" s="182">
        <f>B815</f>
        <v>116</v>
      </c>
      <c r="Q815" s="255"/>
      <c r="R815" s="254"/>
    </row>
    <row r="816" spans="1:18" ht="15.75" customHeight="1" x14ac:dyDescent="0.25">
      <c r="A816" s="84">
        <v>2302</v>
      </c>
      <c r="B816" s="87"/>
      <c r="C816" s="87">
        <v>111</v>
      </c>
      <c r="D816" s="87"/>
      <c r="E816" s="87"/>
      <c r="F816" s="87"/>
      <c r="G816" s="87"/>
      <c r="H816" s="87"/>
      <c r="I816" s="87"/>
      <c r="J816" s="87"/>
      <c r="K816" s="129"/>
      <c r="L816" s="241"/>
      <c r="M816" s="101"/>
      <c r="N816" s="242"/>
      <c r="O816" s="96">
        <f>IF(C816=0,"",C816/B815)</f>
        <v>0.9568965517241379</v>
      </c>
      <c r="P816" s="97">
        <v>112</v>
      </c>
      <c r="Q816" s="256">
        <f t="shared" ref="Q816:Q822" si="95">IF(P816=0,"",P816/P815)</f>
        <v>0.96551724137931039</v>
      </c>
      <c r="R816" s="256">
        <f t="shared" ref="R816:R822" si="96">IF(P816=0,"",100%-Q816)</f>
        <v>3.4482758620689613E-2</v>
      </c>
    </row>
    <row r="817" spans="1:19" ht="15.75" customHeight="1" x14ac:dyDescent="0.25">
      <c r="A817" s="84">
        <v>2401</v>
      </c>
      <c r="B817" s="87"/>
      <c r="C817" s="87"/>
      <c r="D817" s="87">
        <v>103</v>
      </c>
      <c r="E817" s="87"/>
      <c r="F817" s="87"/>
      <c r="G817" s="87"/>
      <c r="H817" s="87"/>
      <c r="I817" s="87"/>
      <c r="J817" s="87"/>
      <c r="K817" s="129"/>
      <c r="L817" s="241"/>
      <c r="M817" s="101"/>
      <c r="N817" s="242"/>
      <c r="O817" s="96">
        <f>IF(D817=0,"",D817/C816)</f>
        <v>0.92792792792792789</v>
      </c>
      <c r="P817" s="97">
        <v>107</v>
      </c>
      <c r="Q817" s="256">
        <f t="shared" si="95"/>
        <v>0.9553571428571429</v>
      </c>
      <c r="R817" s="256">
        <f t="shared" si="96"/>
        <v>4.4642857142857095E-2</v>
      </c>
      <c r="S817" s="128">
        <f>P817/P815</f>
        <v>0.92241379310344829</v>
      </c>
    </row>
    <row r="818" spans="1:19" ht="15.75" customHeight="1" x14ac:dyDescent="0.25">
      <c r="A818" s="84">
        <v>2402</v>
      </c>
      <c r="B818" s="87"/>
      <c r="C818" s="87"/>
      <c r="D818" s="87"/>
      <c r="E818" s="87">
        <v>90</v>
      </c>
      <c r="F818" s="87"/>
      <c r="G818" s="87"/>
      <c r="H818" s="87"/>
      <c r="I818" s="87"/>
      <c r="J818" s="87"/>
      <c r="K818" s="129"/>
      <c r="L818" s="241"/>
      <c r="M818" s="101"/>
      <c r="N818" s="242"/>
      <c r="O818" s="96">
        <f>IF(E818=0,"",E818/D817)</f>
        <v>0.87378640776699024</v>
      </c>
      <c r="P818" s="97">
        <v>100</v>
      </c>
      <c r="Q818" s="256">
        <f t="shared" si="95"/>
        <v>0.93457943925233644</v>
      </c>
      <c r="R818" s="256">
        <f t="shared" si="96"/>
        <v>6.5420560747663559E-2</v>
      </c>
    </row>
    <row r="819" spans="1:19" ht="15.75" customHeight="1" x14ac:dyDescent="0.25">
      <c r="A819" s="84">
        <v>2501</v>
      </c>
      <c r="B819" s="87"/>
      <c r="C819" s="87"/>
      <c r="D819" s="87"/>
      <c r="E819" s="87"/>
      <c r="F819" s="87">
        <v>80</v>
      </c>
      <c r="G819" s="87"/>
      <c r="H819" s="87"/>
      <c r="I819" s="87"/>
      <c r="J819" s="87"/>
      <c r="K819" s="129"/>
      <c r="L819" s="241"/>
      <c r="M819" s="101"/>
      <c r="N819" s="242"/>
      <c r="O819" s="96">
        <f>IF(F819=0,"",F819/E818)</f>
        <v>0.88888888888888884</v>
      </c>
      <c r="P819" s="97">
        <v>91</v>
      </c>
      <c r="Q819" s="256">
        <f t="shared" si="95"/>
        <v>0.91</v>
      </c>
      <c r="R819" s="256">
        <f t="shared" si="96"/>
        <v>8.9999999999999969E-2</v>
      </c>
    </row>
    <row r="820" spans="1:19" ht="15.75" customHeight="1" x14ac:dyDescent="0.25">
      <c r="A820" s="84">
        <v>2502</v>
      </c>
      <c r="B820" s="87"/>
      <c r="C820" s="87"/>
      <c r="D820" s="87"/>
      <c r="E820" s="87"/>
      <c r="F820" s="87"/>
      <c r="G820" s="87"/>
      <c r="H820" s="87"/>
      <c r="I820" s="87"/>
      <c r="J820" s="87"/>
      <c r="K820" s="129"/>
      <c r="L820" s="241"/>
      <c r="M820" s="101"/>
      <c r="N820" s="242"/>
      <c r="O820" s="96" t="str">
        <f>IF(H820=0,"",H820/G819)</f>
        <v/>
      </c>
      <c r="P820" s="97"/>
      <c r="Q820" s="256" t="str">
        <f t="shared" si="95"/>
        <v/>
      </c>
      <c r="R820" s="256" t="str">
        <f t="shared" si="96"/>
        <v/>
      </c>
    </row>
    <row r="821" spans="1:19" ht="15.75" customHeight="1" x14ac:dyDescent="0.25">
      <c r="A821" s="84">
        <v>2601</v>
      </c>
      <c r="B821" s="87"/>
      <c r="C821" s="87"/>
      <c r="D821" s="87"/>
      <c r="E821" s="87"/>
      <c r="F821" s="87"/>
      <c r="G821" s="87"/>
      <c r="H821" s="87"/>
      <c r="I821" s="87"/>
      <c r="J821" s="87"/>
      <c r="K821" s="129"/>
      <c r="L821" s="241"/>
      <c r="M821" s="101"/>
      <c r="N821" s="242"/>
      <c r="O821" s="96" t="str">
        <f>IF(I821=0,"",I821/H820)</f>
        <v/>
      </c>
      <c r="P821" s="97"/>
      <c r="Q821" s="256" t="str">
        <f t="shared" si="95"/>
        <v/>
      </c>
      <c r="R821" s="256" t="str">
        <f t="shared" si="96"/>
        <v/>
      </c>
    </row>
    <row r="822" spans="1:19" ht="15.75" customHeight="1" x14ac:dyDescent="0.25">
      <c r="A822" s="84">
        <v>2602</v>
      </c>
      <c r="B822" s="87"/>
      <c r="C822" s="87"/>
      <c r="D822" s="87"/>
      <c r="E822" s="87"/>
      <c r="F822" s="87"/>
      <c r="G822" s="87"/>
      <c r="H822" s="87"/>
      <c r="I822" s="87"/>
      <c r="J822" s="87"/>
      <c r="K822" s="129"/>
      <c r="L822" s="241"/>
      <c r="M822" s="101"/>
      <c r="N822" s="242"/>
      <c r="O822" s="126" t="str">
        <f>IF(J822=0,"",J822/I821)</f>
        <v/>
      </c>
      <c r="P822" s="97"/>
      <c r="Q822" s="126" t="str">
        <f t="shared" si="95"/>
        <v/>
      </c>
      <c r="R822" s="126" t="str">
        <f t="shared" si="96"/>
        <v/>
      </c>
    </row>
    <row r="823" spans="1:19" ht="15.75" customHeight="1" x14ac:dyDescent="0.25">
      <c r="A823" s="84">
        <v>2701</v>
      </c>
      <c r="B823" s="87"/>
      <c r="C823" s="87"/>
      <c r="D823" s="87"/>
      <c r="E823" s="87"/>
      <c r="F823" s="87"/>
      <c r="G823" s="87"/>
      <c r="H823" s="87"/>
      <c r="I823" s="87"/>
      <c r="J823" s="87"/>
      <c r="K823" s="129"/>
      <c r="L823" s="241"/>
      <c r="M823" s="101"/>
      <c r="N823" s="232"/>
      <c r="O823" s="126" t="str">
        <f>IF(J823=0,"",J823/I822)</f>
        <v/>
      </c>
      <c r="P823" s="97"/>
      <c r="Q823" s="126" t="str">
        <f t="shared" ref="Q823" si="97">IF(P823=0,"",P823/P822)</f>
        <v/>
      </c>
      <c r="R823" s="126" t="str">
        <f t="shared" ref="R823" si="98">IF(P823=0,"",100%-Q823)</f>
        <v/>
      </c>
    </row>
    <row r="824" spans="1:19" ht="15.75" customHeight="1" x14ac:dyDescent="0.25">
      <c r="A824" s="84">
        <v>2702</v>
      </c>
      <c r="B824" s="87"/>
      <c r="C824" s="87"/>
      <c r="D824" s="87"/>
      <c r="E824" s="87"/>
      <c r="F824" s="87"/>
      <c r="G824" s="87"/>
      <c r="H824" s="87"/>
      <c r="I824" s="87"/>
      <c r="J824" s="87"/>
      <c r="K824" s="129"/>
      <c r="L824" s="241"/>
      <c r="M824" s="101"/>
      <c r="N824" s="232"/>
      <c r="O824" s="205"/>
      <c r="P824" s="106"/>
      <c r="Q824" s="261"/>
      <c r="R824" s="205"/>
    </row>
    <row r="825" spans="1:19" ht="15.75" customHeight="1" x14ac:dyDescent="0.25">
      <c r="A825" s="84">
        <v>2801</v>
      </c>
      <c r="B825" s="87"/>
      <c r="C825" s="87"/>
      <c r="D825" s="87"/>
      <c r="E825" s="87"/>
      <c r="F825" s="87"/>
      <c r="G825" s="87"/>
      <c r="H825" s="87"/>
      <c r="I825" s="87"/>
      <c r="J825" s="87"/>
      <c r="K825" s="129"/>
      <c r="L825" s="241"/>
      <c r="M825" s="101"/>
      <c r="N825" s="232"/>
      <c r="O825" s="205"/>
      <c r="P825" s="106"/>
      <c r="Q825" s="261"/>
      <c r="R825" s="205"/>
    </row>
    <row r="826" spans="1:19" ht="15.75" customHeight="1" x14ac:dyDescent="0.25">
      <c r="A826" s="84">
        <v>2802</v>
      </c>
      <c r="B826" s="87"/>
      <c r="C826" s="87"/>
      <c r="D826" s="87"/>
      <c r="E826" s="87"/>
      <c r="F826" s="87"/>
      <c r="G826" s="87"/>
      <c r="H826" s="87"/>
      <c r="I826" s="87"/>
      <c r="J826" s="87"/>
      <c r="K826" s="129"/>
      <c r="L826" s="241"/>
      <c r="M826" s="101"/>
      <c r="N826" s="232"/>
      <c r="O826" s="290"/>
      <c r="P826" s="291"/>
      <c r="Q826" s="292"/>
      <c r="R826" s="293"/>
    </row>
    <row r="827" spans="1:19" ht="15.75" customHeight="1" x14ac:dyDescent="0.25">
      <c r="A827" s="84">
        <v>2901</v>
      </c>
      <c r="B827" s="87"/>
      <c r="C827" s="87"/>
      <c r="D827" s="87"/>
      <c r="E827" s="87"/>
      <c r="F827" s="87"/>
      <c r="G827" s="87"/>
      <c r="H827" s="87"/>
      <c r="I827" s="87"/>
      <c r="J827" s="87"/>
      <c r="K827" s="129"/>
      <c r="L827" s="241"/>
      <c r="M827" s="101"/>
      <c r="N827" s="232"/>
      <c r="O827" s="111" t="s">
        <v>91</v>
      </c>
      <c r="P827" s="164"/>
      <c r="Q827" s="113" t="str">
        <f>IF(SUM(K820:K826)=0,"",SUM(K820:K826))</f>
        <v/>
      </c>
      <c r="R827" s="114" t="s">
        <v>19</v>
      </c>
    </row>
    <row r="828" spans="1:19" ht="15.75" customHeight="1" x14ac:dyDescent="0.25">
      <c r="A828" s="84">
        <v>2902</v>
      </c>
      <c r="B828" s="87"/>
      <c r="C828" s="87"/>
      <c r="D828" s="87"/>
      <c r="E828" s="87"/>
      <c r="F828" s="87"/>
      <c r="G828" s="87"/>
      <c r="H828" s="87"/>
      <c r="I828" s="87"/>
      <c r="J828" s="87"/>
      <c r="K828" s="129"/>
      <c r="L828" s="241"/>
      <c r="M828" s="101"/>
      <c r="N828" s="232"/>
      <c r="O828" s="115" t="s">
        <v>92</v>
      </c>
      <c r="P828" s="165" t="str">
        <f>IF(P827/B815=0,"",P827/B815)</f>
        <v/>
      </c>
      <c r="Q828" s="117" t="e">
        <f>IF(P827/Q827=0,"",P827/Q827)</f>
        <v>#VALUE!</v>
      </c>
      <c r="R828" s="118" t="s">
        <v>93</v>
      </c>
    </row>
    <row r="829" spans="1:19" ht="15.75" customHeight="1" x14ac:dyDescent="0.25">
      <c r="A829" s="84">
        <v>3001</v>
      </c>
      <c r="B829" s="87"/>
      <c r="C829" s="87"/>
      <c r="D829" s="87"/>
      <c r="E829" s="87"/>
      <c r="F829" s="87"/>
      <c r="G829" s="87"/>
      <c r="H829" s="87"/>
      <c r="I829" s="87"/>
      <c r="J829" s="87"/>
      <c r="K829" s="129"/>
      <c r="L829" s="243"/>
      <c r="M829" s="244"/>
      <c r="N829" s="245"/>
      <c r="O829" s="120"/>
      <c r="P829" s="121"/>
      <c r="Q829" s="121"/>
      <c r="R829" s="122"/>
    </row>
    <row r="830" spans="1:19" ht="18" customHeight="1" x14ac:dyDescent="0.25">
      <c r="A830" s="46"/>
      <c r="B830" s="296" t="s">
        <v>111</v>
      </c>
      <c r="C830" s="296"/>
      <c r="D830" s="296"/>
      <c r="E830" s="296"/>
      <c r="F830" s="296"/>
      <c r="G830" s="296"/>
      <c r="H830" s="296"/>
      <c r="I830" s="296"/>
      <c r="J830" s="296"/>
      <c r="K830" s="123">
        <f>SUM(K815:K826)</f>
        <v>0</v>
      </c>
      <c r="L830" s="124" t="str">
        <f>IF(K822=0,"",K822/B815)</f>
        <v/>
      </c>
      <c r="M830" s="124" t="str">
        <f>IF(K830=0,"",K830/B815)</f>
        <v/>
      </c>
      <c r="N830" s="124" t="str">
        <f>IF(K822=0,"",M830-L830)</f>
        <v/>
      </c>
      <c r="O830" s="1"/>
      <c r="P830" s="2"/>
      <c r="Q830" s="36"/>
      <c r="R830" s="1"/>
    </row>
    <row r="831" spans="1:19" ht="18" customHeight="1" x14ac:dyDescent="0.25">
      <c r="A831" s="46"/>
      <c r="B831" s="2"/>
      <c r="C831" s="2"/>
      <c r="D831" s="130"/>
      <c r="E831" s="130"/>
      <c r="F831" s="130"/>
      <c r="G831" s="130"/>
      <c r="H831" s="130"/>
      <c r="I831" s="130"/>
      <c r="J831" s="130"/>
      <c r="K831" s="131"/>
      <c r="L831" s="132"/>
      <c r="M831" s="132"/>
      <c r="N831" s="132"/>
      <c r="O831" s="1"/>
      <c r="P831" s="2"/>
      <c r="Q831" s="36"/>
      <c r="R831" s="1"/>
    </row>
    <row r="832" spans="1:19" ht="18" customHeight="1" x14ac:dyDescent="0.25">
      <c r="A832" s="46"/>
      <c r="B832" s="2"/>
      <c r="C832" s="2"/>
      <c r="D832" s="130"/>
      <c r="E832" s="130"/>
      <c r="F832" s="130"/>
      <c r="G832" s="130"/>
      <c r="H832" s="130"/>
      <c r="I832" s="130"/>
      <c r="J832" s="130"/>
      <c r="K832" s="131"/>
      <c r="L832" s="132"/>
      <c r="M832" s="132"/>
      <c r="N832" s="132"/>
      <c r="O832" s="1"/>
      <c r="P832" s="2"/>
      <c r="Q832" s="36"/>
      <c r="R832" s="1"/>
    </row>
    <row r="833" spans="1:19" ht="26.25" x14ac:dyDescent="0.4">
      <c r="A833" s="2"/>
      <c r="B833" s="340" t="s">
        <v>101</v>
      </c>
      <c r="C833" s="315"/>
      <c r="D833" s="315"/>
      <c r="E833" s="315"/>
      <c r="F833" s="315"/>
      <c r="G833" s="315"/>
      <c r="H833" s="315"/>
      <c r="I833" s="315"/>
      <c r="J833" s="315"/>
      <c r="K833" s="208" t="s">
        <v>155</v>
      </c>
      <c r="L833" s="1"/>
      <c r="M833" s="1"/>
      <c r="N833" s="2"/>
      <c r="O833" s="1"/>
      <c r="P833" s="2"/>
      <c r="Q833" s="2"/>
      <c r="R833" s="2"/>
    </row>
    <row r="834" spans="1:19" ht="20.25" x14ac:dyDescent="0.2">
      <c r="A834" s="334" t="s">
        <v>18</v>
      </c>
      <c r="B834" s="318" t="s">
        <v>102</v>
      </c>
      <c r="C834" s="319"/>
      <c r="D834" s="319"/>
      <c r="E834" s="319"/>
      <c r="F834" s="319"/>
      <c r="G834" s="319"/>
      <c r="H834" s="319"/>
      <c r="I834" s="319"/>
      <c r="J834" s="335"/>
      <c r="K834" s="327" t="s">
        <v>19</v>
      </c>
      <c r="L834" s="323" t="s">
        <v>11</v>
      </c>
      <c r="M834" s="323" t="s">
        <v>12</v>
      </c>
      <c r="N834" s="325" t="s">
        <v>13</v>
      </c>
      <c r="O834" s="323" t="s">
        <v>14</v>
      </c>
      <c r="P834" s="324" t="s">
        <v>15</v>
      </c>
      <c r="Q834" s="324" t="s">
        <v>16</v>
      </c>
      <c r="R834" s="323" t="s">
        <v>103</v>
      </c>
    </row>
    <row r="835" spans="1:19" ht="15.75" x14ac:dyDescent="0.25">
      <c r="A835" s="317"/>
      <c r="B835" s="84" t="s">
        <v>104</v>
      </c>
      <c r="C835" s="84" t="s">
        <v>105</v>
      </c>
      <c r="D835" s="84" t="s">
        <v>106</v>
      </c>
      <c r="E835" s="84" t="s">
        <v>107</v>
      </c>
      <c r="F835" s="84" t="s">
        <v>108</v>
      </c>
      <c r="G835" s="84" t="s">
        <v>109</v>
      </c>
      <c r="H835" s="84" t="s">
        <v>110</v>
      </c>
      <c r="I835" s="84" t="s">
        <v>73</v>
      </c>
      <c r="J835" s="84" t="s">
        <v>74</v>
      </c>
      <c r="K835" s="322"/>
      <c r="L835" s="317"/>
      <c r="M835" s="317"/>
      <c r="N835" s="317"/>
      <c r="O835" s="317"/>
      <c r="P835" s="317"/>
      <c r="Q835" s="317"/>
      <c r="R835" s="317"/>
    </row>
    <row r="836" spans="1:19" ht="15.75" customHeight="1" x14ac:dyDescent="0.25">
      <c r="A836" s="84">
        <v>2302</v>
      </c>
      <c r="B836" s="87">
        <v>106</v>
      </c>
      <c r="C836" s="87"/>
      <c r="D836" s="87"/>
      <c r="E836" s="87"/>
      <c r="F836" s="87"/>
      <c r="G836" s="87"/>
      <c r="H836" s="87"/>
      <c r="I836" s="87"/>
      <c r="J836" s="87"/>
      <c r="K836" s="129"/>
      <c r="L836" s="238"/>
      <c r="M836" s="239"/>
      <c r="N836" s="240"/>
      <c r="O836" s="254"/>
      <c r="P836" s="182">
        <f>B836</f>
        <v>106</v>
      </c>
      <c r="Q836" s="255"/>
      <c r="R836" s="254"/>
    </row>
    <row r="837" spans="1:19" ht="15.75" customHeight="1" x14ac:dyDescent="0.25">
      <c r="A837" s="84">
        <v>2401</v>
      </c>
      <c r="B837" s="87"/>
      <c r="C837" s="87">
        <v>98</v>
      </c>
      <c r="D837" s="87"/>
      <c r="E837" s="87"/>
      <c r="F837" s="87"/>
      <c r="G837" s="87"/>
      <c r="H837" s="87"/>
      <c r="I837" s="87"/>
      <c r="J837" s="87"/>
      <c r="K837" s="129"/>
      <c r="L837" s="241"/>
      <c r="M837" s="101"/>
      <c r="N837" s="242"/>
      <c r="O837" s="96">
        <f>IF(C837=0,"",C837/B836)</f>
        <v>0.92452830188679247</v>
      </c>
      <c r="P837" s="97">
        <v>98</v>
      </c>
      <c r="Q837" s="256">
        <f t="shared" ref="Q837:Q843" si="99">IF(P837=0,"",P837/P836)</f>
        <v>0.92452830188679247</v>
      </c>
      <c r="R837" s="256">
        <f t="shared" ref="R837:R843" si="100">IF(P837=0,"",100%-Q837)</f>
        <v>7.547169811320753E-2</v>
      </c>
    </row>
    <row r="838" spans="1:19" ht="15.75" customHeight="1" x14ac:dyDescent="0.25">
      <c r="A838" s="84">
        <v>2402</v>
      </c>
      <c r="B838" s="87"/>
      <c r="C838" s="87"/>
      <c r="D838" s="87">
        <v>94</v>
      </c>
      <c r="E838" s="87"/>
      <c r="F838" s="87"/>
      <c r="G838" s="87"/>
      <c r="H838" s="87"/>
      <c r="I838" s="87"/>
      <c r="J838" s="87"/>
      <c r="K838" s="129"/>
      <c r="L838" s="241"/>
      <c r="M838" s="101"/>
      <c r="N838" s="242"/>
      <c r="O838" s="96">
        <f>IF(D838=0,"",D838/C837)</f>
        <v>0.95918367346938771</v>
      </c>
      <c r="P838" s="97">
        <v>96</v>
      </c>
      <c r="Q838" s="256">
        <f t="shared" si="99"/>
        <v>0.97959183673469385</v>
      </c>
      <c r="R838" s="256">
        <f t="shared" si="100"/>
        <v>2.0408163265306145E-2</v>
      </c>
      <c r="S838" s="128">
        <f>P838/P836</f>
        <v>0.90566037735849059</v>
      </c>
    </row>
    <row r="839" spans="1:19" ht="15.75" customHeight="1" x14ac:dyDescent="0.25">
      <c r="A839" s="84">
        <v>2501</v>
      </c>
      <c r="B839" s="87"/>
      <c r="C839" s="87"/>
      <c r="D839" s="87"/>
      <c r="E839" s="87">
        <v>87</v>
      </c>
      <c r="F839" s="87"/>
      <c r="G839" s="87"/>
      <c r="H839" s="87"/>
      <c r="I839" s="87"/>
      <c r="J839" s="87"/>
      <c r="K839" s="129"/>
      <c r="L839" s="241"/>
      <c r="M839" s="101"/>
      <c r="N839" s="242"/>
      <c r="O839" s="96">
        <f>IF(E839=0,"",E839/D838)</f>
        <v>0.92553191489361697</v>
      </c>
      <c r="P839" s="97">
        <v>90</v>
      </c>
      <c r="Q839" s="256">
        <f t="shared" si="99"/>
        <v>0.9375</v>
      </c>
      <c r="R839" s="256">
        <f t="shared" si="100"/>
        <v>6.25E-2</v>
      </c>
    </row>
    <row r="840" spans="1:19" ht="15.75" customHeight="1" x14ac:dyDescent="0.25">
      <c r="A840" s="84">
        <v>2502</v>
      </c>
      <c r="B840" s="87"/>
      <c r="C840" s="87"/>
      <c r="D840" s="87"/>
      <c r="E840" s="87"/>
      <c r="F840" s="87"/>
      <c r="G840" s="87"/>
      <c r="H840" s="87"/>
      <c r="I840" s="87"/>
      <c r="J840" s="87"/>
      <c r="K840" s="129"/>
      <c r="L840" s="241"/>
      <c r="M840" s="101"/>
      <c r="N840" s="242"/>
      <c r="O840" s="96" t="str">
        <f>IF(G840=0,"",G840/#REF!)</f>
        <v/>
      </c>
      <c r="P840" s="97"/>
      <c r="Q840" s="256" t="str">
        <f t="shared" si="99"/>
        <v/>
      </c>
      <c r="R840" s="256" t="str">
        <f t="shared" si="100"/>
        <v/>
      </c>
    </row>
    <row r="841" spans="1:19" ht="15.75" customHeight="1" x14ac:dyDescent="0.25">
      <c r="A841" s="84">
        <v>2601</v>
      </c>
      <c r="B841" s="87"/>
      <c r="C841" s="87"/>
      <c r="D841" s="87"/>
      <c r="E841" s="87"/>
      <c r="F841" s="87"/>
      <c r="G841" s="87"/>
      <c r="H841" s="87"/>
      <c r="I841" s="87"/>
      <c r="J841" s="87"/>
      <c r="K841" s="129"/>
      <c r="L841" s="241"/>
      <c r="M841" s="101"/>
      <c r="N841" s="242"/>
      <c r="O841" s="96" t="str">
        <f>IF(H841=0,"",H841/G840)</f>
        <v/>
      </c>
      <c r="P841" s="97"/>
      <c r="Q841" s="256" t="str">
        <f t="shared" si="99"/>
        <v/>
      </c>
      <c r="R841" s="256" t="str">
        <f t="shared" si="100"/>
        <v/>
      </c>
    </row>
    <row r="842" spans="1:19" ht="15.75" customHeight="1" x14ac:dyDescent="0.25">
      <c r="A842" s="84">
        <v>2602</v>
      </c>
      <c r="B842" s="87"/>
      <c r="C842" s="87"/>
      <c r="D842" s="87"/>
      <c r="E842" s="87"/>
      <c r="F842" s="87"/>
      <c r="G842" s="87"/>
      <c r="H842" s="87"/>
      <c r="I842" s="87"/>
      <c r="J842" s="87"/>
      <c r="K842" s="129"/>
      <c r="L842" s="241"/>
      <c r="M842" s="101"/>
      <c r="N842" s="242"/>
      <c r="O842" s="96" t="str">
        <f>IF(I842=0,"",I842/H841)</f>
        <v/>
      </c>
      <c r="P842" s="97"/>
      <c r="Q842" s="256" t="str">
        <f t="shared" si="99"/>
        <v/>
      </c>
      <c r="R842" s="256" t="str">
        <f t="shared" si="100"/>
        <v/>
      </c>
    </row>
    <row r="843" spans="1:19" ht="15.75" customHeight="1" x14ac:dyDescent="0.25">
      <c r="A843" s="84">
        <v>2701</v>
      </c>
      <c r="B843" s="87"/>
      <c r="C843" s="87"/>
      <c r="D843" s="87"/>
      <c r="E843" s="87"/>
      <c r="F843" s="87"/>
      <c r="G843" s="87"/>
      <c r="H843" s="87"/>
      <c r="I843" s="87"/>
      <c r="J843" s="87"/>
      <c r="K843" s="129"/>
      <c r="L843" s="241"/>
      <c r="M843" s="101"/>
      <c r="N843" s="242"/>
      <c r="O843" s="126" t="str">
        <f>IF(J843=0,"",J843/I842)</f>
        <v/>
      </c>
      <c r="P843" s="97"/>
      <c r="Q843" s="126" t="str">
        <f t="shared" si="99"/>
        <v/>
      </c>
      <c r="R843" s="126" t="str">
        <f t="shared" si="100"/>
        <v/>
      </c>
    </row>
    <row r="844" spans="1:19" ht="15.75" customHeight="1" x14ac:dyDescent="0.25">
      <c r="A844" s="84">
        <v>2702</v>
      </c>
      <c r="B844" s="87"/>
      <c r="C844" s="87"/>
      <c r="D844" s="87"/>
      <c r="E844" s="87"/>
      <c r="F844" s="87"/>
      <c r="G844" s="87"/>
      <c r="H844" s="87"/>
      <c r="I844" s="87"/>
      <c r="J844" s="87"/>
      <c r="K844" s="129"/>
      <c r="L844" s="241"/>
      <c r="M844" s="101"/>
      <c r="N844" s="232"/>
      <c r="O844" s="175"/>
      <c r="P844" s="97"/>
      <c r="Q844" s="175"/>
      <c r="R844" s="257"/>
    </row>
    <row r="845" spans="1:19" ht="15.75" customHeight="1" x14ac:dyDescent="0.25">
      <c r="A845" s="84">
        <v>2801</v>
      </c>
      <c r="B845" s="87"/>
      <c r="C845" s="87"/>
      <c r="D845" s="87"/>
      <c r="E845" s="87"/>
      <c r="F845" s="87"/>
      <c r="G845" s="87"/>
      <c r="H845" s="87"/>
      <c r="I845" s="87"/>
      <c r="J845" s="87"/>
      <c r="K845" s="129"/>
      <c r="L845" s="241"/>
      <c r="M845" s="101"/>
      <c r="N845" s="232"/>
      <c r="O845" s="205"/>
      <c r="P845" s="106"/>
      <c r="Q845" s="261"/>
      <c r="R845" s="205"/>
    </row>
    <row r="846" spans="1:19" ht="15.75" customHeight="1" x14ac:dyDescent="0.25">
      <c r="A846" s="84">
        <v>2802</v>
      </c>
      <c r="B846" s="87"/>
      <c r="C846" s="87"/>
      <c r="D846" s="87"/>
      <c r="E846" s="87"/>
      <c r="F846" s="87"/>
      <c r="G846" s="87"/>
      <c r="H846" s="87"/>
      <c r="I846" s="87"/>
      <c r="J846" s="87"/>
      <c r="K846" s="129"/>
      <c r="L846" s="241"/>
      <c r="M846" s="101"/>
      <c r="N846" s="232"/>
      <c r="O846" s="205"/>
      <c r="P846" s="106"/>
      <c r="Q846" s="261"/>
      <c r="R846" s="205"/>
    </row>
    <row r="847" spans="1:19" ht="15.75" customHeight="1" x14ac:dyDescent="0.25">
      <c r="A847" s="84">
        <v>2901</v>
      </c>
      <c r="B847" s="87"/>
      <c r="C847" s="87"/>
      <c r="D847" s="87"/>
      <c r="E847" s="87"/>
      <c r="F847" s="87"/>
      <c r="G847" s="87"/>
      <c r="H847" s="87"/>
      <c r="I847" s="87"/>
      <c r="J847" s="87"/>
      <c r="K847" s="129"/>
      <c r="L847" s="241"/>
      <c r="M847" s="101"/>
      <c r="N847" s="232"/>
      <c r="O847" s="290"/>
      <c r="P847" s="291"/>
      <c r="Q847" s="292"/>
      <c r="R847" s="293"/>
    </row>
    <row r="848" spans="1:19" ht="15.75" customHeight="1" x14ac:dyDescent="0.25">
      <c r="A848" s="84">
        <v>2902</v>
      </c>
      <c r="B848" s="87"/>
      <c r="C848" s="87"/>
      <c r="D848" s="87"/>
      <c r="E848" s="87"/>
      <c r="F848" s="87"/>
      <c r="G848" s="87"/>
      <c r="H848" s="87"/>
      <c r="I848" s="87"/>
      <c r="J848" s="87"/>
      <c r="K848" s="129"/>
      <c r="L848" s="241"/>
      <c r="M848" s="101"/>
      <c r="N848" s="232"/>
      <c r="O848" s="111" t="s">
        <v>91</v>
      </c>
      <c r="P848" s="164"/>
      <c r="Q848" s="113" t="str">
        <f>IF(SUM(K841:K847)=0,"",SUM(K841:K847))</f>
        <v/>
      </c>
      <c r="R848" s="114" t="s">
        <v>19</v>
      </c>
    </row>
    <row r="849" spans="1:19" ht="15.75" customHeight="1" x14ac:dyDescent="0.25">
      <c r="A849" s="84">
        <v>3001</v>
      </c>
      <c r="B849" s="87"/>
      <c r="C849" s="87"/>
      <c r="D849" s="87"/>
      <c r="E849" s="87"/>
      <c r="F849" s="87"/>
      <c r="G849" s="87"/>
      <c r="H849" s="87"/>
      <c r="I849" s="87"/>
      <c r="J849" s="87"/>
      <c r="K849" s="129"/>
      <c r="L849" s="241"/>
      <c r="M849" s="101"/>
      <c r="N849" s="232"/>
      <c r="O849" s="115" t="s">
        <v>92</v>
      </c>
      <c r="P849" s="165" t="str">
        <f>IF(P848/B836=0,"",P848/B836)</f>
        <v/>
      </c>
      <c r="Q849" s="117" t="e">
        <f>IF(P848/Q848=0,"",P848/Q848)</f>
        <v>#VALUE!</v>
      </c>
      <c r="R849" s="118" t="s">
        <v>93</v>
      </c>
    </row>
    <row r="850" spans="1:19" ht="15.75" customHeight="1" x14ac:dyDescent="0.25">
      <c r="A850" s="84">
        <v>3002</v>
      </c>
      <c r="B850" s="87"/>
      <c r="C850" s="87"/>
      <c r="D850" s="87"/>
      <c r="E850" s="87"/>
      <c r="F850" s="87"/>
      <c r="G850" s="87"/>
      <c r="H850" s="87"/>
      <c r="I850" s="87"/>
      <c r="J850" s="87"/>
      <c r="K850" s="129"/>
      <c r="L850" s="243"/>
      <c r="M850" s="244"/>
      <c r="N850" s="245"/>
      <c r="O850" s="120"/>
      <c r="P850" s="121"/>
      <c r="Q850" s="121"/>
      <c r="R850" s="122"/>
    </row>
    <row r="851" spans="1:19" ht="18" customHeight="1" x14ac:dyDescent="0.25">
      <c r="A851" s="46"/>
      <c r="B851" s="296" t="s">
        <v>111</v>
      </c>
      <c r="C851" s="296"/>
      <c r="D851" s="296"/>
      <c r="E851" s="296"/>
      <c r="F851" s="296"/>
      <c r="G851" s="296"/>
      <c r="H851" s="296"/>
      <c r="I851" s="296"/>
      <c r="J851" s="296"/>
      <c r="K851" s="123">
        <f>SUM(K836:K847)</f>
        <v>0</v>
      </c>
      <c r="L851" s="124" t="str">
        <f>IF(K843=0,"",K843/B836)</f>
        <v/>
      </c>
      <c r="M851" s="124" t="str">
        <f>IF(K851=0,"",K851/B836)</f>
        <v/>
      </c>
      <c r="N851" s="124" t="str">
        <f>IF(K843=0,"",M851-L851)</f>
        <v/>
      </c>
      <c r="O851" s="1"/>
      <c r="P851" s="2"/>
      <c r="Q851" s="36"/>
      <c r="R851" s="1"/>
    </row>
    <row r="852" spans="1:19" ht="18" customHeight="1" x14ac:dyDescent="0.25">
      <c r="A852" s="46"/>
      <c r="B852" s="2"/>
      <c r="C852" s="2"/>
      <c r="D852" s="130"/>
      <c r="E852" s="130"/>
      <c r="F852" s="130"/>
      <c r="G852" s="130"/>
      <c r="H852" s="130"/>
      <c r="I852" s="130"/>
      <c r="J852" s="130"/>
      <c r="K852" s="131"/>
      <c r="L852" s="132"/>
      <c r="M852" s="132"/>
      <c r="N852" s="132"/>
      <c r="O852" s="1"/>
      <c r="P852" s="2"/>
      <c r="Q852" s="36"/>
      <c r="R852" s="1"/>
    </row>
    <row r="853" spans="1:19" ht="18" customHeight="1" x14ac:dyDescent="0.25">
      <c r="A853" s="46"/>
      <c r="B853" s="2"/>
      <c r="C853" s="2"/>
      <c r="D853" s="130"/>
      <c r="E853" s="130"/>
      <c r="F853" s="130"/>
      <c r="G853" s="130"/>
      <c r="H853" s="130"/>
      <c r="I853" s="130"/>
      <c r="J853" s="130"/>
      <c r="K853" s="131"/>
      <c r="L853" s="132"/>
      <c r="M853" s="132"/>
      <c r="N853" s="132"/>
      <c r="O853" s="1"/>
      <c r="P853" s="2"/>
      <c r="Q853" s="36"/>
      <c r="R853" s="1"/>
    </row>
    <row r="854" spans="1:19" ht="26.25" x14ac:dyDescent="0.4">
      <c r="A854" s="2"/>
      <c r="B854" s="340" t="s">
        <v>101</v>
      </c>
      <c r="C854" s="315"/>
      <c r="D854" s="315"/>
      <c r="E854" s="315"/>
      <c r="F854" s="315"/>
      <c r="G854" s="315"/>
      <c r="H854" s="315"/>
      <c r="I854" s="315"/>
      <c r="J854" s="315"/>
      <c r="K854" s="208" t="s">
        <v>156</v>
      </c>
      <c r="L854" s="1"/>
      <c r="M854" s="1"/>
      <c r="N854" s="2"/>
      <c r="O854" s="1"/>
      <c r="P854" s="2"/>
      <c r="Q854" s="2"/>
      <c r="R854" s="2"/>
    </row>
    <row r="855" spans="1:19" ht="20.25" x14ac:dyDescent="0.2">
      <c r="A855" s="334" t="s">
        <v>18</v>
      </c>
      <c r="B855" s="318" t="s">
        <v>102</v>
      </c>
      <c r="C855" s="319"/>
      <c r="D855" s="319"/>
      <c r="E855" s="319"/>
      <c r="F855" s="319"/>
      <c r="G855" s="319"/>
      <c r="H855" s="319"/>
      <c r="I855" s="319"/>
      <c r="J855" s="335"/>
      <c r="K855" s="327" t="s">
        <v>19</v>
      </c>
      <c r="L855" s="323" t="s">
        <v>11</v>
      </c>
      <c r="M855" s="323" t="s">
        <v>12</v>
      </c>
      <c r="N855" s="325" t="s">
        <v>13</v>
      </c>
      <c r="O855" s="323" t="s">
        <v>14</v>
      </c>
      <c r="P855" s="324" t="s">
        <v>15</v>
      </c>
      <c r="Q855" s="324" t="s">
        <v>16</v>
      </c>
      <c r="R855" s="323" t="s">
        <v>103</v>
      </c>
    </row>
    <row r="856" spans="1:19" ht="15.75" x14ac:dyDescent="0.25">
      <c r="A856" s="317"/>
      <c r="B856" s="84" t="s">
        <v>104</v>
      </c>
      <c r="C856" s="84" t="s">
        <v>105</v>
      </c>
      <c r="D856" s="84" t="s">
        <v>106</v>
      </c>
      <c r="E856" s="84" t="s">
        <v>107</v>
      </c>
      <c r="F856" s="84" t="s">
        <v>108</v>
      </c>
      <c r="G856" s="84" t="s">
        <v>109</v>
      </c>
      <c r="H856" s="84" t="s">
        <v>110</v>
      </c>
      <c r="I856" s="84" t="s">
        <v>73</v>
      </c>
      <c r="J856" s="84" t="s">
        <v>74</v>
      </c>
      <c r="K856" s="322"/>
      <c r="L856" s="317"/>
      <c r="M856" s="317"/>
      <c r="N856" s="317"/>
      <c r="O856" s="317"/>
      <c r="P856" s="317"/>
      <c r="Q856" s="317"/>
      <c r="R856" s="317"/>
    </row>
    <row r="857" spans="1:19" ht="15.75" customHeight="1" x14ac:dyDescent="0.25">
      <c r="A857" s="84">
        <v>2401</v>
      </c>
      <c r="B857" s="87">
        <v>107</v>
      </c>
      <c r="C857" s="87"/>
      <c r="D857" s="87"/>
      <c r="E857" s="87"/>
      <c r="F857" s="87"/>
      <c r="G857" s="87"/>
      <c r="H857" s="87"/>
      <c r="I857" s="87"/>
      <c r="J857" s="87"/>
      <c r="K857" s="129"/>
      <c r="L857" s="238"/>
      <c r="M857" s="239"/>
      <c r="N857" s="240"/>
      <c r="O857" s="254"/>
      <c r="P857" s="182">
        <f>B857</f>
        <v>107</v>
      </c>
      <c r="Q857" s="255"/>
      <c r="R857" s="254"/>
    </row>
    <row r="858" spans="1:19" ht="15.75" customHeight="1" x14ac:dyDescent="0.25">
      <c r="A858" s="84">
        <v>2402</v>
      </c>
      <c r="B858" s="87"/>
      <c r="C858" s="87">
        <v>91</v>
      </c>
      <c r="D858" s="87"/>
      <c r="E858" s="87"/>
      <c r="F858" s="87"/>
      <c r="G858" s="87"/>
      <c r="H858" s="87"/>
      <c r="I858" s="87"/>
      <c r="J858" s="87"/>
      <c r="K858" s="129"/>
      <c r="L858" s="241"/>
      <c r="M858" s="101"/>
      <c r="N858" s="242"/>
      <c r="O858" s="96">
        <f>IF(C858=0,"",C858/B857)</f>
        <v>0.85046728971962615</v>
      </c>
      <c r="P858" s="97">
        <v>92</v>
      </c>
      <c r="Q858" s="256">
        <f t="shared" ref="Q858:Q864" si="101">IF(P858=0,"",P858/P857)</f>
        <v>0.85981308411214952</v>
      </c>
      <c r="R858" s="256">
        <f t="shared" ref="R858:R864" si="102">IF(P858=0,"",100%-Q858)</f>
        <v>0.14018691588785048</v>
      </c>
    </row>
    <row r="859" spans="1:19" ht="15.75" customHeight="1" x14ac:dyDescent="0.25">
      <c r="A859" s="84">
        <v>2501</v>
      </c>
      <c r="B859" s="87"/>
      <c r="C859" s="87"/>
      <c r="D859" s="87">
        <v>84</v>
      </c>
      <c r="E859" s="87"/>
      <c r="F859" s="87"/>
      <c r="G859" s="87"/>
      <c r="H859" s="87"/>
      <c r="I859" s="87"/>
      <c r="J859" s="87"/>
      <c r="K859" s="129"/>
      <c r="L859" s="241"/>
      <c r="M859" s="101"/>
      <c r="N859" s="242"/>
      <c r="O859" s="96">
        <f>IF(D859=0,"",D859/C858)</f>
        <v>0.92307692307692313</v>
      </c>
      <c r="P859" s="97">
        <v>93</v>
      </c>
      <c r="Q859" s="273">
        <f t="shared" si="101"/>
        <v>1.0108695652173914</v>
      </c>
      <c r="R859" s="273">
        <f t="shared" si="102"/>
        <v>-1.0869565217391353E-2</v>
      </c>
      <c r="S859" s="128">
        <f>P859/P857</f>
        <v>0.86915887850467288</v>
      </c>
    </row>
    <row r="860" spans="1:19" ht="15.75" customHeight="1" x14ac:dyDescent="0.25">
      <c r="A860" s="84">
        <v>2502</v>
      </c>
      <c r="B860" s="87"/>
      <c r="C860" s="87"/>
      <c r="D860" s="87"/>
      <c r="E860" s="87"/>
      <c r="F860" s="87"/>
      <c r="G860" s="87"/>
      <c r="H860" s="87"/>
      <c r="I860" s="87"/>
      <c r="J860" s="87"/>
      <c r="K860" s="129"/>
      <c r="L860" s="241"/>
      <c r="M860" s="101"/>
      <c r="N860" s="242"/>
      <c r="O860" s="96" t="str">
        <f>IF(E860=0,"",E860/D859)</f>
        <v/>
      </c>
      <c r="P860" s="97"/>
      <c r="Q860" s="256" t="str">
        <f t="shared" si="101"/>
        <v/>
      </c>
      <c r="R860" s="256" t="str">
        <f t="shared" si="102"/>
        <v/>
      </c>
    </row>
    <row r="861" spans="1:19" ht="15.75" customHeight="1" x14ac:dyDescent="0.25">
      <c r="A861" s="84">
        <v>2601</v>
      </c>
      <c r="B861" s="87"/>
      <c r="C861" s="87"/>
      <c r="D861" s="87"/>
      <c r="E861" s="87"/>
      <c r="F861" s="87"/>
      <c r="G861" s="87"/>
      <c r="H861" s="87"/>
      <c r="I861" s="87"/>
      <c r="J861" s="87"/>
      <c r="K861" s="129"/>
      <c r="L861" s="241"/>
      <c r="M861" s="101"/>
      <c r="N861" s="242"/>
      <c r="O861" s="96" t="str">
        <f>IF(G861=0,"",G861/#REF!)</f>
        <v/>
      </c>
      <c r="P861" s="97"/>
      <c r="Q861" s="256" t="str">
        <f t="shared" si="101"/>
        <v/>
      </c>
      <c r="R861" s="256" t="str">
        <f t="shared" si="102"/>
        <v/>
      </c>
    </row>
    <row r="862" spans="1:19" ht="15.75" customHeight="1" x14ac:dyDescent="0.25">
      <c r="A862" s="84">
        <v>2602</v>
      </c>
      <c r="B862" s="87"/>
      <c r="C862" s="87"/>
      <c r="D862" s="87"/>
      <c r="E862" s="87"/>
      <c r="F862" s="87"/>
      <c r="G862" s="87"/>
      <c r="H862" s="87"/>
      <c r="I862" s="87"/>
      <c r="J862" s="87"/>
      <c r="K862" s="129"/>
      <c r="L862" s="241"/>
      <c r="M862" s="101"/>
      <c r="N862" s="242"/>
      <c r="O862" s="96" t="str">
        <f>IF(H862=0,"",H862/G861)</f>
        <v/>
      </c>
      <c r="P862" s="97"/>
      <c r="Q862" s="256" t="str">
        <f t="shared" si="101"/>
        <v/>
      </c>
      <c r="R862" s="256" t="str">
        <f t="shared" si="102"/>
        <v/>
      </c>
    </row>
    <row r="863" spans="1:19" ht="15.75" customHeight="1" x14ac:dyDescent="0.25">
      <c r="A863" s="84">
        <v>2701</v>
      </c>
      <c r="B863" s="87"/>
      <c r="C863" s="87"/>
      <c r="D863" s="87"/>
      <c r="E863" s="87"/>
      <c r="F863" s="87"/>
      <c r="G863" s="87"/>
      <c r="H863" s="87"/>
      <c r="I863" s="87"/>
      <c r="J863" s="87"/>
      <c r="K863" s="129"/>
      <c r="L863" s="241"/>
      <c r="M863" s="101"/>
      <c r="N863" s="242"/>
      <c r="O863" s="96" t="str">
        <f>IF(I863=0,"",I863/H862)</f>
        <v/>
      </c>
      <c r="P863" s="97"/>
      <c r="Q863" s="256" t="str">
        <f t="shared" si="101"/>
        <v/>
      </c>
      <c r="R863" s="256" t="str">
        <f t="shared" si="102"/>
        <v/>
      </c>
    </row>
    <row r="864" spans="1:19" ht="15.75" customHeight="1" x14ac:dyDescent="0.25">
      <c r="A864" s="84">
        <v>2702</v>
      </c>
      <c r="B864" s="87"/>
      <c r="C864" s="87"/>
      <c r="D864" s="87"/>
      <c r="E864" s="87"/>
      <c r="F864" s="87"/>
      <c r="G864" s="87"/>
      <c r="H864" s="87"/>
      <c r="I864" s="87"/>
      <c r="J864" s="87"/>
      <c r="K864" s="129"/>
      <c r="L864" s="241"/>
      <c r="M864" s="101"/>
      <c r="N864" s="242"/>
      <c r="O864" s="126" t="str">
        <f>IF(J864=0,"",J864/I863)</f>
        <v/>
      </c>
      <c r="P864" s="97"/>
      <c r="Q864" s="126" t="str">
        <f t="shared" si="101"/>
        <v/>
      </c>
      <c r="R864" s="126" t="str">
        <f t="shared" si="102"/>
        <v/>
      </c>
    </row>
    <row r="865" spans="1:19" ht="15.75" customHeight="1" x14ac:dyDescent="0.25">
      <c r="A865" s="84">
        <v>2801</v>
      </c>
      <c r="B865" s="87"/>
      <c r="C865" s="87"/>
      <c r="D865" s="87"/>
      <c r="E865" s="87"/>
      <c r="F865" s="87"/>
      <c r="G865" s="87"/>
      <c r="H865" s="87"/>
      <c r="I865" s="87"/>
      <c r="J865" s="87"/>
      <c r="K865" s="129"/>
      <c r="L865" s="241"/>
      <c r="M865" s="101"/>
      <c r="N865" s="232"/>
      <c r="O865" s="175"/>
      <c r="P865" s="97"/>
      <c r="Q865" s="175"/>
      <c r="R865" s="257"/>
    </row>
    <row r="866" spans="1:19" ht="15.75" customHeight="1" x14ac:dyDescent="0.25">
      <c r="A866" s="84">
        <v>2802</v>
      </c>
      <c r="B866" s="87"/>
      <c r="C866" s="87"/>
      <c r="D866" s="87"/>
      <c r="E866" s="87"/>
      <c r="F866" s="87"/>
      <c r="G866" s="87"/>
      <c r="H866" s="87"/>
      <c r="I866" s="87"/>
      <c r="J866" s="87"/>
      <c r="K866" s="129"/>
      <c r="L866" s="241"/>
      <c r="M866" s="101"/>
      <c r="N866" s="232"/>
      <c r="O866" s="205"/>
      <c r="P866" s="106"/>
      <c r="Q866" s="261"/>
      <c r="R866" s="205"/>
    </row>
    <row r="867" spans="1:19" ht="15.75" customHeight="1" x14ac:dyDescent="0.25">
      <c r="A867" s="84">
        <v>2901</v>
      </c>
      <c r="B867" s="87"/>
      <c r="C867" s="87"/>
      <c r="D867" s="87"/>
      <c r="E867" s="87"/>
      <c r="F867" s="87"/>
      <c r="G867" s="87"/>
      <c r="H867" s="87"/>
      <c r="I867" s="87"/>
      <c r="J867" s="87"/>
      <c r="K867" s="129"/>
      <c r="L867" s="241"/>
      <c r="M867" s="101"/>
      <c r="N867" s="232"/>
      <c r="O867" s="205"/>
      <c r="P867" s="106"/>
      <c r="Q867" s="261"/>
      <c r="R867" s="205"/>
    </row>
    <row r="868" spans="1:19" ht="15.75" customHeight="1" x14ac:dyDescent="0.25">
      <c r="A868" s="84">
        <v>2902</v>
      </c>
      <c r="B868" s="87"/>
      <c r="C868" s="87"/>
      <c r="D868" s="87"/>
      <c r="E868" s="87"/>
      <c r="F868" s="87"/>
      <c r="G868" s="87"/>
      <c r="H868" s="87"/>
      <c r="I868" s="87"/>
      <c r="J868" s="87"/>
      <c r="K868" s="129"/>
      <c r="L868" s="241"/>
      <c r="M868" s="101"/>
      <c r="N868" s="232"/>
      <c r="O868" s="290"/>
      <c r="P868" s="291"/>
      <c r="Q868" s="292"/>
      <c r="R868" s="293"/>
    </row>
    <row r="869" spans="1:19" ht="15.75" customHeight="1" x14ac:dyDescent="0.25">
      <c r="A869" s="84">
        <v>3001</v>
      </c>
      <c r="B869" s="87"/>
      <c r="C869" s="87"/>
      <c r="D869" s="87"/>
      <c r="E869" s="87"/>
      <c r="F869" s="87"/>
      <c r="G869" s="87"/>
      <c r="H869" s="87"/>
      <c r="I869" s="87"/>
      <c r="J869" s="87"/>
      <c r="K869" s="129"/>
      <c r="L869" s="241"/>
      <c r="M869" s="101"/>
      <c r="N869" s="232"/>
      <c r="O869" s="111" t="s">
        <v>91</v>
      </c>
      <c r="P869" s="164"/>
      <c r="Q869" s="113" t="str">
        <f>IF(SUM(K862:K868)=0,"",SUM(K862:K868))</f>
        <v/>
      </c>
      <c r="R869" s="114" t="s">
        <v>19</v>
      </c>
    </row>
    <row r="870" spans="1:19" ht="15.75" customHeight="1" x14ac:dyDescent="0.25">
      <c r="A870" s="84">
        <v>3002</v>
      </c>
      <c r="B870" s="87"/>
      <c r="C870" s="87"/>
      <c r="D870" s="87"/>
      <c r="E870" s="87"/>
      <c r="F870" s="87"/>
      <c r="G870" s="87"/>
      <c r="H870" s="87"/>
      <c r="I870" s="87"/>
      <c r="J870" s="87"/>
      <c r="K870" s="129"/>
      <c r="L870" s="241"/>
      <c r="M870" s="101"/>
      <c r="N870" s="232"/>
      <c r="O870" s="115" t="s">
        <v>92</v>
      </c>
      <c r="P870" s="165" t="str">
        <f>IF(P869/B857=0,"",P869/B857)</f>
        <v/>
      </c>
      <c r="Q870" s="117" t="e">
        <f>IF(P869/Q869=0,"",P869/Q869)</f>
        <v>#VALUE!</v>
      </c>
      <c r="R870" s="118" t="s">
        <v>93</v>
      </c>
    </row>
    <row r="871" spans="1:19" ht="15.75" customHeight="1" x14ac:dyDescent="0.25">
      <c r="A871" s="84">
        <v>3101</v>
      </c>
      <c r="B871" s="87"/>
      <c r="C871" s="87"/>
      <c r="D871" s="87"/>
      <c r="E871" s="87"/>
      <c r="F871" s="87"/>
      <c r="G871" s="87"/>
      <c r="H871" s="87"/>
      <c r="I871" s="87"/>
      <c r="J871" s="87"/>
      <c r="K871" s="129"/>
      <c r="L871" s="243"/>
      <c r="M871" s="244"/>
      <c r="N871" s="245"/>
      <c r="O871" s="120"/>
      <c r="P871" s="121"/>
      <c r="Q871" s="121"/>
      <c r="R871" s="122"/>
    </row>
    <row r="872" spans="1:19" ht="18" customHeight="1" x14ac:dyDescent="0.25">
      <c r="A872" s="46"/>
      <c r="B872" s="296" t="s">
        <v>111</v>
      </c>
      <c r="C872" s="296"/>
      <c r="D872" s="296"/>
      <c r="E872" s="296"/>
      <c r="F872" s="296"/>
      <c r="G872" s="296"/>
      <c r="H872" s="296"/>
      <c r="I872" s="296"/>
      <c r="J872" s="296"/>
      <c r="K872" s="123">
        <f>SUM(K857:K868)</f>
        <v>0</v>
      </c>
      <c r="L872" s="124" t="str">
        <f>IF(K864=0,"",K864/B857)</f>
        <v/>
      </c>
      <c r="M872" s="124" t="str">
        <f>IF(K872=0,"",K872/B857)</f>
        <v/>
      </c>
      <c r="N872" s="124" t="str">
        <f>IF(K864=0,"",M872-L872)</f>
        <v/>
      </c>
      <c r="O872" s="1"/>
      <c r="P872" s="2"/>
      <c r="Q872" s="36"/>
      <c r="R872" s="1"/>
    </row>
    <row r="873" spans="1:19" ht="18" x14ac:dyDescent="0.25">
      <c r="A873" s="46"/>
      <c r="B873" s="2"/>
      <c r="C873" s="2"/>
      <c r="D873" s="130"/>
      <c r="E873" s="130"/>
      <c r="F873" s="130"/>
      <c r="G873" s="130"/>
      <c r="H873" s="130"/>
      <c r="I873" s="130"/>
      <c r="J873" s="130"/>
      <c r="K873" s="131"/>
      <c r="L873" s="132"/>
      <c r="M873" s="132"/>
      <c r="N873" s="132"/>
      <c r="O873" s="1"/>
      <c r="P873" s="2"/>
      <c r="Q873" s="36"/>
      <c r="R873" s="1"/>
    </row>
    <row r="874" spans="1:19" ht="18" x14ac:dyDescent="0.25">
      <c r="A874" s="46"/>
      <c r="B874" s="2"/>
      <c r="C874" s="2"/>
      <c r="D874" s="130"/>
      <c r="E874" s="130"/>
      <c r="F874" s="130"/>
      <c r="G874" s="130"/>
      <c r="H874" s="130"/>
      <c r="I874" s="130"/>
      <c r="J874" s="130"/>
      <c r="K874" s="131"/>
      <c r="L874" s="132"/>
      <c r="M874" s="132"/>
      <c r="N874" s="132"/>
      <c r="O874" s="1"/>
      <c r="P874" s="2"/>
      <c r="Q874" s="36"/>
      <c r="R874" s="1"/>
    </row>
    <row r="875" spans="1:19" ht="26.25" x14ac:dyDescent="0.4">
      <c r="A875" s="2"/>
      <c r="B875" s="340" t="s">
        <v>101</v>
      </c>
      <c r="C875" s="315"/>
      <c r="D875" s="315"/>
      <c r="E875" s="315"/>
      <c r="F875" s="315"/>
      <c r="G875" s="315"/>
      <c r="H875" s="315"/>
      <c r="I875" s="315"/>
      <c r="J875" s="315"/>
      <c r="K875" s="208" t="s">
        <v>157</v>
      </c>
      <c r="L875" s="1"/>
      <c r="M875" s="1"/>
      <c r="N875" s="2"/>
      <c r="O875" s="1"/>
      <c r="P875" s="2"/>
      <c r="Q875" s="2"/>
      <c r="R875" s="2"/>
    </row>
    <row r="876" spans="1:19" ht="20.25" x14ac:dyDescent="0.2">
      <c r="A876" s="334" t="s">
        <v>18</v>
      </c>
      <c r="B876" s="318" t="s">
        <v>102</v>
      </c>
      <c r="C876" s="319"/>
      <c r="D876" s="319"/>
      <c r="E876" s="319"/>
      <c r="F876" s="319"/>
      <c r="G876" s="319"/>
      <c r="H876" s="319"/>
      <c r="I876" s="319"/>
      <c r="J876" s="335"/>
      <c r="K876" s="327" t="s">
        <v>19</v>
      </c>
      <c r="L876" s="323" t="s">
        <v>11</v>
      </c>
      <c r="M876" s="323" t="s">
        <v>12</v>
      </c>
      <c r="N876" s="325" t="s">
        <v>13</v>
      </c>
      <c r="O876" s="323" t="s">
        <v>14</v>
      </c>
      <c r="P876" s="324" t="s">
        <v>15</v>
      </c>
      <c r="Q876" s="324" t="s">
        <v>16</v>
      </c>
      <c r="R876" s="323" t="s">
        <v>103</v>
      </c>
    </row>
    <row r="877" spans="1:19" ht="15.75" x14ac:dyDescent="0.25">
      <c r="A877" s="317"/>
      <c r="B877" s="84" t="s">
        <v>104</v>
      </c>
      <c r="C877" s="84" t="s">
        <v>105</v>
      </c>
      <c r="D877" s="84" t="s">
        <v>106</v>
      </c>
      <c r="E877" s="84" t="s">
        <v>107</v>
      </c>
      <c r="F877" s="84" t="s">
        <v>108</v>
      </c>
      <c r="G877" s="84" t="s">
        <v>109</v>
      </c>
      <c r="H877" s="84" t="s">
        <v>110</v>
      </c>
      <c r="I877" s="84" t="s">
        <v>73</v>
      </c>
      <c r="J877" s="84" t="s">
        <v>74</v>
      </c>
      <c r="K877" s="322"/>
      <c r="L877" s="317"/>
      <c r="M877" s="317"/>
      <c r="N877" s="317"/>
      <c r="O877" s="317"/>
      <c r="P877" s="317"/>
      <c r="Q877" s="317"/>
      <c r="R877" s="317"/>
    </row>
    <row r="878" spans="1:19" ht="15.75" customHeight="1" x14ac:dyDescent="0.25">
      <c r="A878" s="84">
        <v>2402</v>
      </c>
      <c r="B878" s="87">
        <v>106</v>
      </c>
      <c r="C878" s="87"/>
      <c r="D878" s="87"/>
      <c r="E878" s="87"/>
      <c r="F878" s="87"/>
      <c r="G878" s="87"/>
      <c r="H878" s="87"/>
      <c r="I878" s="87"/>
      <c r="J878" s="87"/>
      <c r="K878" s="129"/>
      <c r="L878" s="238"/>
      <c r="M878" s="239"/>
      <c r="N878" s="240"/>
      <c r="O878" s="254"/>
      <c r="P878" s="182">
        <f>B878</f>
        <v>106</v>
      </c>
      <c r="Q878" s="255"/>
      <c r="R878" s="254"/>
    </row>
    <row r="879" spans="1:19" ht="15.75" customHeight="1" x14ac:dyDescent="0.25">
      <c r="A879" s="84">
        <v>2501</v>
      </c>
      <c r="B879" s="87"/>
      <c r="C879" s="87">
        <v>101</v>
      </c>
      <c r="D879" s="87"/>
      <c r="E879" s="87"/>
      <c r="F879" s="87"/>
      <c r="G879" s="87"/>
      <c r="H879" s="87"/>
      <c r="I879" s="87"/>
      <c r="J879" s="87"/>
      <c r="K879" s="129"/>
      <c r="L879" s="241"/>
      <c r="M879" s="101"/>
      <c r="N879" s="242"/>
      <c r="O879" s="96">
        <f>IF(C879=0,"",C879/B878)</f>
        <v>0.95283018867924529</v>
      </c>
      <c r="P879" s="97">
        <v>101</v>
      </c>
      <c r="Q879" s="256">
        <f t="shared" ref="Q879:Q885" si="103">IF(P879=0,"",P879/P878)</f>
        <v>0.95283018867924529</v>
      </c>
      <c r="R879" s="256">
        <f t="shared" ref="R879:R885" si="104">IF(P879=0,"",100%-Q879)</f>
        <v>4.7169811320754707E-2</v>
      </c>
    </row>
    <row r="880" spans="1:19" ht="15.75" customHeight="1" x14ac:dyDescent="0.25">
      <c r="A880" s="84">
        <v>2502</v>
      </c>
      <c r="B880" s="87"/>
      <c r="C880" s="87"/>
      <c r="D880" s="87"/>
      <c r="E880" s="87"/>
      <c r="F880" s="87"/>
      <c r="G880" s="87"/>
      <c r="H880" s="87"/>
      <c r="I880" s="87"/>
      <c r="J880" s="87"/>
      <c r="K880" s="129"/>
      <c r="L880" s="241"/>
      <c r="M880" s="101"/>
      <c r="N880" s="242"/>
      <c r="O880" s="96" t="str">
        <f>IF(D880=0,"",D880/C879)</f>
        <v/>
      </c>
      <c r="P880" s="97"/>
      <c r="Q880" s="256" t="str">
        <f t="shared" si="103"/>
        <v/>
      </c>
      <c r="R880" s="256" t="str">
        <f t="shared" si="104"/>
        <v/>
      </c>
      <c r="S880" s="128">
        <f>P880/P878</f>
        <v>0</v>
      </c>
    </row>
    <row r="881" spans="1:18" ht="15.75" customHeight="1" x14ac:dyDescent="0.25">
      <c r="A881" s="84">
        <v>2601</v>
      </c>
      <c r="B881" s="87"/>
      <c r="C881" s="87"/>
      <c r="D881" s="87"/>
      <c r="E881" s="87"/>
      <c r="F881" s="87"/>
      <c r="G881" s="87"/>
      <c r="H881" s="87"/>
      <c r="I881" s="87"/>
      <c r="J881" s="87"/>
      <c r="K881" s="129"/>
      <c r="L881" s="241"/>
      <c r="M881" s="101"/>
      <c r="N881" s="242"/>
      <c r="O881" s="96" t="str">
        <f>IF(E881=0,"",E881/D880)</f>
        <v/>
      </c>
      <c r="P881" s="97"/>
      <c r="Q881" s="256" t="str">
        <f t="shared" si="103"/>
        <v/>
      </c>
      <c r="R881" s="256" t="str">
        <f t="shared" si="104"/>
        <v/>
      </c>
    </row>
    <row r="882" spans="1:18" ht="15.75" customHeight="1" x14ac:dyDescent="0.25">
      <c r="A882" s="84">
        <v>2602</v>
      </c>
      <c r="B882" s="87"/>
      <c r="C882" s="87"/>
      <c r="D882" s="87"/>
      <c r="E882" s="87"/>
      <c r="F882" s="87"/>
      <c r="G882" s="87"/>
      <c r="H882" s="87"/>
      <c r="I882" s="87"/>
      <c r="J882" s="87"/>
      <c r="K882" s="129"/>
      <c r="L882" s="241"/>
      <c r="M882" s="101"/>
      <c r="N882" s="242"/>
      <c r="O882" s="96" t="str">
        <f>IF(G882=0,"",G882/#REF!)</f>
        <v/>
      </c>
      <c r="P882" s="97"/>
      <c r="Q882" s="256" t="str">
        <f t="shared" si="103"/>
        <v/>
      </c>
      <c r="R882" s="256" t="str">
        <f t="shared" si="104"/>
        <v/>
      </c>
    </row>
    <row r="883" spans="1:18" ht="15.75" customHeight="1" x14ac:dyDescent="0.25">
      <c r="A883" s="84">
        <v>2701</v>
      </c>
      <c r="B883" s="87"/>
      <c r="C883" s="87"/>
      <c r="D883" s="87"/>
      <c r="E883" s="87"/>
      <c r="F883" s="87"/>
      <c r="G883" s="87"/>
      <c r="H883" s="87"/>
      <c r="I883" s="87"/>
      <c r="J883" s="87"/>
      <c r="K883" s="129"/>
      <c r="L883" s="241"/>
      <c r="M883" s="101"/>
      <c r="N883" s="242"/>
      <c r="O883" s="96" t="str">
        <f>IF(H883=0,"",H883/G882)</f>
        <v/>
      </c>
      <c r="P883" s="97"/>
      <c r="Q883" s="256" t="str">
        <f t="shared" si="103"/>
        <v/>
      </c>
      <c r="R883" s="256" t="str">
        <f t="shared" si="104"/>
        <v/>
      </c>
    </row>
    <row r="884" spans="1:18" ht="15.75" customHeight="1" x14ac:dyDescent="0.25">
      <c r="A884" s="84">
        <v>2702</v>
      </c>
      <c r="B884" s="87"/>
      <c r="C884" s="87"/>
      <c r="D884" s="87"/>
      <c r="E884" s="87"/>
      <c r="F884" s="87"/>
      <c r="G884" s="87"/>
      <c r="H884" s="87"/>
      <c r="I884" s="87"/>
      <c r="J884" s="87"/>
      <c r="K884" s="129"/>
      <c r="L884" s="241"/>
      <c r="M884" s="101"/>
      <c r="N884" s="242"/>
      <c r="O884" s="96" t="str">
        <f>IF(I884=0,"",I884/H883)</f>
        <v/>
      </c>
      <c r="P884" s="97"/>
      <c r="Q884" s="256" t="str">
        <f t="shared" si="103"/>
        <v/>
      </c>
      <c r="R884" s="256" t="str">
        <f t="shared" si="104"/>
        <v/>
      </c>
    </row>
    <row r="885" spans="1:18" ht="15.75" customHeight="1" x14ac:dyDescent="0.25">
      <c r="A885" s="84">
        <v>2801</v>
      </c>
      <c r="B885" s="87"/>
      <c r="C885" s="87"/>
      <c r="D885" s="87"/>
      <c r="E885" s="87"/>
      <c r="F885" s="87"/>
      <c r="G885" s="87"/>
      <c r="H885" s="87"/>
      <c r="I885" s="87"/>
      <c r="J885" s="87"/>
      <c r="K885" s="129"/>
      <c r="L885" s="241"/>
      <c r="M885" s="101"/>
      <c r="N885" s="242"/>
      <c r="O885" s="126" t="str">
        <f>IF(J885=0,"",J885/I884)</f>
        <v/>
      </c>
      <c r="P885" s="97"/>
      <c r="Q885" s="126" t="str">
        <f t="shared" si="103"/>
        <v/>
      </c>
      <c r="R885" s="126" t="str">
        <f t="shared" si="104"/>
        <v/>
      </c>
    </row>
    <row r="886" spans="1:18" ht="15.75" customHeight="1" x14ac:dyDescent="0.25">
      <c r="A886" s="84">
        <v>2802</v>
      </c>
      <c r="B886" s="87"/>
      <c r="C886" s="87"/>
      <c r="D886" s="87"/>
      <c r="E886" s="87"/>
      <c r="F886" s="87"/>
      <c r="G886" s="87"/>
      <c r="H886" s="87"/>
      <c r="I886" s="87"/>
      <c r="J886" s="87"/>
      <c r="K886" s="129"/>
      <c r="L886" s="241"/>
      <c r="M886" s="101"/>
      <c r="N886" s="232"/>
      <c r="O886" s="175"/>
      <c r="P886" s="97"/>
      <c r="Q886" s="175"/>
      <c r="R886" s="257"/>
    </row>
    <row r="887" spans="1:18" ht="15.75" customHeight="1" x14ac:dyDescent="0.25">
      <c r="A887" s="84">
        <v>2901</v>
      </c>
      <c r="B887" s="87"/>
      <c r="C887" s="87"/>
      <c r="D887" s="87"/>
      <c r="E887" s="87"/>
      <c r="F887" s="87"/>
      <c r="G887" s="87"/>
      <c r="H887" s="87"/>
      <c r="I887" s="87"/>
      <c r="J887" s="87"/>
      <c r="K887" s="129"/>
      <c r="L887" s="241"/>
      <c r="M887" s="101"/>
      <c r="N887" s="232"/>
      <c r="O887" s="205"/>
      <c r="P887" s="106"/>
      <c r="Q887" s="261"/>
      <c r="R887" s="205"/>
    </row>
    <row r="888" spans="1:18" ht="15.75" customHeight="1" x14ac:dyDescent="0.25">
      <c r="A888" s="84">
        <v>2902</v>
      </c>
      <c r="B888" s="87"/>
      <c r="C888" s="87"/>
      <c r="D888" s="87"/>
      <c r="E888" s="87"/>
      <c r="F888" s="87"/>
      <c r="G888" s="87"/>
      <c r="H888" s="87"/>
      <c r="I888" s="87"/>
      <c r="J888" s="87"/>
      <c r="K888" s="129"/>
      <c r="L888" s="241"/>
      <c r="M888" s="101"/>
      <c r="N888" s="232"/>
      <c r="O888" s="205"/>
      <c r="P888" s="106"/>
      <c r="Q888" s="261"/>
      <c r="R888" s="205"/>
    </row>
    <row r="889" spans="1:18" ht="15.75" customHeight="1" x14ac:dyDescent="0.25">
      <c r="A889" s="84">
        <v>3001</v>
      </c>
      <c r="B889" s="87"/>
      <c r="C889" s="87"/>
      <c r="D889" s="87"/>
      <c r="E889" s="87"/>
      <c r="F889" s="87"/>
      <c r="G889" s="87"/>
      <c r="H889" s="87"/>
      <c r="I889" s="87"/>
      <c r="J889" s="87"/>
      <c r="K889" s="129"/>
      <c r="L889" s="241"/>
      <c r="M889" s="101"/>
      <c r="N889" s="232"/>
      <c r="O889" s="290"/>
      <c r="P889" s="291"/>
      <c r="Q889" s="292"/>
      <c r="R889" s="293"/>
    </row>
    <row r="890" spans="1:18" ht="15.75" customHeight="1" x14ac:dyDescent="0.25">
      <c r="A890" s="84">
        <v>3002</v>
      </c>
      <c r="B890" s="87"/>
      <c r="C890" s="87"/>
      <c r="D890" s="87"/>
      <c r="E890" s="87"/>
      <c r="F890" s="87"/>
      <c r="G890" s="87"/>
      <c r="H890" s="87"/>
      <c r="I890" s="87"/>
      <c r="J890" s="87"/>
      <c r="K890" s="129"/>
      <c r="L890" s="241"/>
      <c r="M890" s="101"/>
      <c r="N890" s="232"/>
      <c r="O890" s="111" t="s">
        <v>91</v>
      </c>
      <c r="P890" s="164"/>
      <c r="Q890" s="113" t="str">
        <f>IF(SUM(K883:K889)=0,"",SUM(K883:K889))</f>
        <v/>
      </c>
      <c r="R890" s="114" t="s">
        <v>19</v>
      </c>
    </row>
    <row r="891" spans="1:18" ht="15.75" customHeight="1" x14ac:dyDescent="0.25">
      <c r="A891" s="84">
        <v>3101</v>
      </c>
      <c r="B891" s="87"/>
      <c r="C891" s="87"/>
      <c r="D891" s="87"/>
      <c r="E891" s="87"/>
      <c r="F891" s="87"/>
      <c r="G891" s="87"/>
      <c r="H891" s="87"/>
      <c r="I891" s="87"/>
      <c r="J891" s="87"/>
      <c r="K891" s="129"/>
      <c r="L891" s="241"/>
      <c r="M891" s="101"/>
      <c r="N891" s="232"/>
      <c r="O891" s="115" t="s">
        <v>92</v>
      </c>
      <c r="P891" s="165" t="str">
        <f>IF(P890/B878=0,"",P890/B878)</f>
        <v/>
      </c>
      <c r="Q891" s="117" t="e">
        <f>IF(P890/Q890=0,"",P890/Q890)</f>
        <v>#VALUE!</v>
      </c>
      <c r="R891" s="118" t="s">
        <v>93</v>
      </c>
    </row>
    <row r="892" spans="1:18" ht="15.75" customHeight="1" x14ac:dyDescent="0.25">
      <c r="A892" s="84">
        <v>3102</v>
      </c>
      <c r="B892" s="87"/>
      <c r="C892" s="87"/>
      <c r="D892" s="87"/>
      <c r="E892" s="87"/>
      <c r="F892" s="87"/>
      <c r="G892" s="87"/>
      <c r="H892" s="87"/>
      <c r="I892" s="87"/>
      <c r="J892" s="87"/>
      <c r="K892" s="129"/>
      <c r="L892" s="243"/>
      <c r="M892" s="244"/>
      <c r="N892" s="245"/>
      <c r="O892" s="120"/>
      <c r="P892" s="121"/>
      <c r="Q892" s="121"/>
      <c r="R892" s="122"/>
    </row>
    <row r="893" spans="1:18" ht="18" customHeight="1" x14ac:dyDescent="0.25">
      <c r="A893" s="46"/>
      <c r="B893" s="296" t="s">
        <v>111</v>
      </c>
      <c r="C893" s="296"/>
      <c r="D893" s="296"/>
      <c r="E893" s="296"/>
      <c r="F893" s="296"/>
      <c r="G893" s="296"/>
      <c r="H893" s="296"/>
      <c r="I893" s="296"/>
      <c r="J893" s="296"/>
      <c r="K893" s="123">
        <f>SUM(K878:K889)</f>
        <v>0</v>
      </c>
      <c r="L893" s="124" t="str">
        <f>IF(K885=0,"",K885/B878)</f>
        <v/>
      </c>
      <c r="M893" s="124" t="str">
        <f>IF(K893=0,"",K893/B878)</f>
        <v/>
      </c>
      <c r="N893" s="124" t="str">
        <f>IF(K885=0,"",M893-L893)</f>
        <v/>
      </c>
      <c r="O893" s="1"/>
      <c r="P893" s="2"/>
      <c r="Q893" s="36"/>
      <c r="R893" s="1"/>
    </row>
    <row r="894" spans="1:18" ht="12.75" x14ac:dyDescent="0.2"/>
    <row r="895" spans="1:18" ht="12.75" x14ac:dyDescent="0.2"/>
    <row r="896" spans="1:18" ht="26.25" x14ac:dyDescent="0.4">
      <c r="A896" s="2"/>
      <c r="B896" s="340" t="s">
        <v>101</v>
      </c>
      <c r="C896" s="315"/>
      <c r="D896" s="315"/>
      <c r="E896" s="315"/>
      <c r="F896" s="315"/>
      <c r="G896" s="315"/>
      <c r="H896" s="315"/>
      <c r="I896" s="315"/>
      <c r="J896" s="315"/>
      <c r="K896" s="208" t="s">
        <v>158</v>
      </c>
      <c r="L896" s="1"/>
      <c r="M896" s="1"/>
      <c r="N896" s="2"/>
      <c r="O896" s="1"/>
      <c r="P896" s="2"/>
      <c r="Q896" s="2"/>
      <c r="R896" s="2"/>
    </row>
    <row r="897" spans="1:19" ht="20.25" x14ac:dyDescent="0.2">
      <c r="A897" s="334" t="s">
        <v>18</v>
      </c>
      <c r="B897" s="318" t="s">
        <v>102</v>
      </c>
      <c r="C897" s="319"/>
      <c r="D897" s="319"/>
      <c r="E897" s="319"/>
      <c r="F897" s="319"/>
      <c r="G897" s="319"/>
      <c r="H897" s="319"/>
      <c r="I897" s="319"/>
      <c r="J897" s="335"/>
      <c r="K897" s="327" t="s">
        <v>19</v>
      </c>
      <c r="L897" s="323" t="s">
        <v>11</v>
      </c>
      <c r="M897" s="323" t="s">
        <v>12</v>
      </c>
      <c r="N897" s="325" t="s">
        <v>13</v>
      </c>
      <c r="O897" s="323" t="s">
        <v>14</v>
      </c>
      <c r="P897" s="324" t="s">
        <v>15</v>
      </c>
      <c r="Q897" s="324" t="s">
        <v>16</v>
      </c>
      <c r="R897" s="323" t="s">
        <v>103</v>
      </c>
    </row>
    <row r="898" spans="1:19" ht="15.75" x14ac:dyDescent="0.25">
      <c r="A898" s="317"/>
      <c r="B898" s="84" t="s">
        <v>104</v>
      </c>
      <c r="C898" s="84" t="s">
        <v>105</v>
      </c>
      <c r="D898" s="84" t="s">
        <v>106</v>
      </c>
      <c r="E898" s="84" t="s">
        <v>107</v>
      </c>
      <c r="F898" s="84" t="s">
        <v>108</v>
      </c>
      <c r="G898" s="84" t="s">
        <v>109</v>
      </c>
      <c r="H898" s="84" t="s">
        <v>110</v>
      </c>
      <c r="I898" s="84" t="s">
        <v>73</v>
      </c>
      <c r="J898" s="84" t="s">
        <v>74</v>
      </c>
      <c r="K898" s="322"/>
      <c r="L898" s="317"/>
      <c r="M898" s="317"/>
      <c r="N898" s="317"/>
      <c r="O898" s="317"/>
      <c r="P898" s="317"/>
      <c r="Q898" s="317"/>
      <c r="R898" s="317"/>
    </row>
    <row r="899" spans="1:19" ht="15.75" customHeight="1" x14ac:dyDescent="0.25">
      <c r="A899" s="84">
        <v>2501</v>
      </c>
      <c r="B899" s="87">
        <v>151</v>
      </c>
      <c r="C899" s="87"/>
      <c r="D899" s="87"/>
      <c r="E899" s="87"/>
      <c r="F899" s="87"/>
      <c r="G899" s="87"/>
      <c r="H899" s="87"/>
      <c r="I899" s="87"/>
      <c r="J899" s="87"/>
      <c r="K899" s="129"/>
      <c r="L899" s="238"/>
      <c r="M899" s="239"/>
      <c r="N899" s="240"/>
      <c r="O899" s="254"/>
      <c r="P899" s="182">
        <f>B899</f>
        <v>151</v>
      </c>
      <c r="Q899" s="255"/>
      <c r="R899" s="254"/>
    </row>
    <row r="900" spans="1:19" ht="15.75" customHeight="1" x14ac:dyDescent="0.25">
      <c r="A900" s="84">
        <v>2502</v>
      </c>
      <c r="B900" s="87"/>
      <c r="C900" s="87"/>
      <c r="D900" s="87"/>
      <c r="E900" s="87"/>
      <c r="F900" s="87"/>
      <c r="G900" s="87"/>
      <c r="H900" s="87"/>
      <c r="I900" s="87"/>
      <c r="J900" s="87"/>
      <c r="K900" s="129"/>
      <c r="L900" s="241"/>
      <c r="M900" s="101"/>
      <c r="N900" s="242"/>
      <c r="O900" s="96" t="str">
        <f>IF(C900=0,"",C900/B899)</f>
        <v/>
      </c>
      <c r="P900" s="97"/>
      <c r="Q900" s="256" t="str">
        <f t="shared" ref="Q900:Q907" si="105">IF(P900=0,"",P900/P899)</f>
        <v/>
      </c>
      <c r="R900" s="256" t="str">
        <f t="shared" ref="R900:R907" si="106">IF(P900=0,"",100%-Q900)</f>
        <v/>
      </c>
    </row>
    <row r="901" spans="1:19" ht="15.75" customHeight="1" x14ac:dyDescent="0.25">
      <c r="A901" s="84">
        <v>2601</v>
      </c>
      <c r="B901" s="87"/>
      <c r="C901" s="87"/>
      <c r="D901" s="87"/>
      <c r="E901" s="87"/>
      <c r="F901" s="87"/>
      <c r="G901" s="87"/>
      <c r="H901" s="87"/>
      <c r="I901" s="87"/>
      <c r="J901" s="87"/>
      <c r="K901" s="129"/>
      <c r="L901" s="241"/>
      <c r="M901" s="101"/>
      <c r="N901" s="242"/>
      <c r="O901" s="96" t="str">
        <f>IF(D901=0,"",D901/C900)</f>
        <v/>
      </c>
      <c r="P901" s="97"/>
      <c r="Q901" s="256" t="str">
        <f t="shared" si="105"/>
        <v/>
      </c>
      <c r="R901" s="256" t="str">
        <f t="shared" si="106"/>
        <v/>
      </c>
      <c r="S901" s="14">
        <f>P901/P899</f>
        <v>0</v>
      </c>
    </row>
    <row r="902" spans="1:19" ht="15.75" customHeight="1" x14ac:dyDescent="0.25">
      <c r="A902" s="84">
        <v>2602</v>
      </c>
      <c r="B902" s="87"/>
      <c r="C902" s="87"/>
      <c r="D902" s="87"/>
      <c r="E902" s="87"/>
      <c r="F902" s="87"/>
      <c r="G902" s="87"/>
      <c r="H902" s="87"/>
      <c r="I902" s="87"/>
      <c r="J902" s="87"/>
      <c r="K902" s="129"/>
      <c r="L902" s="241"/>
      <c r="M902" s="101"/>
      <c r="N902" s="242"/>
      <c r="O902" s="96" t="str">
        <f>IF(E902=0,"",E902/D901)</f>
        <v/>
      </c>
      <c r="P902" s="97"/>
      <c r="Q902" s="256" t="str">
        <f t="shared" si="105"/>
        <v/>
      </c>
      <c r="R902" s="256" t="str">
        <f t="shared" si="106"/>
        <v/>
      </c>
    </row>
    <row r="903" spans="1:19" ht="15.75" customHeight="1" x14ac:dyDescent="0.25">
      <c r="A903" s="84">
        <v>2701</v>
      </c>
      <c r="B903" s="87"/>
      <c r="C903" s="87"/>
      <c r="D903" s="87"/>
      <c r="E903" s="87"/>
      <c r="F903" s="87"/>
      <c r="G903" s="87"/>
      <c r="H903" s="87"/>
      <c r="I903" s="87"/>
      <c r="J903" s="87"/>
      <c r="K903" s="129"/>
      <c r="L903" s="241"/>
      <c r="M903" s="101"/>
      <c r="N903" s="242"/>
      <c r="O903" s="96" t="str">
        <f>IF(F903=0,"",F903/E902)</f>
        <v/>
      </c>
      <c r="P903" s="97"/>
      <c r="Q903" s="256" t="str">
        <f t="shared" si="105"/>
        <v/>
      </c>
      <c r="R903" s="256" t="str">
        <f t="shared" si="106"/>
        <v/>
      </c>
    </row>
    <row r="904" spans="1:19" ht="15.75" customHeight="1" x14ac:dyDescent="0.25">
      <c r="A904" s="84">
        <v>2702</v>
      </c>
      <c r="B904" s="87"/>
      <c r="C904" s="87"/>
      <c r="D904" s="87"/>
      <c r="E904" s="87"/>
      <c r="F904" s="87"/>
      <c r="G904" s="87"/>
      <c r="H904" s="87"/>
      <c r="I904" s="87"/>
      <c r="J904" s="87"/>
      <c r="K904" s="129"/>
      <c r="L904" s="241"/>
      <c r="M904" s="101"/>
      <c r="N904" s="242"/>
      <c r="O904" s="96" t="str">
        <f>IF(G904=0,"",G904/F903)</f>
        <v/>
      </c>
      <c r="P904" s="97"/>
      <c r="Q904" s="256" t="str">
        <f t="shared" si="105"/>
        <v/>
      </c>
      <c r="R904" s="256" t="str">
        <f t="shared" si="106"/>
        <v/>
      </c>
    </row>
    <row r="905" spans="1:19" ht="15.75" customHeight="1" x14ac:dyDescent="0.25">
      <c r="A905" s="84">
        <v>2801</v>
      </c>
      <c r="B905" s="87"/>
      <c r="C905" s="87"/>
      <c r="D905" s="87"/>
      <c r="E905" s="87"/>
      <c r="F905" s="87"/>
      <c r="G905" s="87"/>
      <c r="H905" s="87"/>
      <c r="I905" s="87"/>
      <c r="J905" s="87"/>
      <c r="K905" s="129"/>
      <c r="L905" s="241"/>
      <c r="M905" s="101"/>
      <c r="N905" s="242"/>
      <c r="O905" s="96" t="str">
        <f>IF(H905=0,"",H905/G904)</f>
        <v/>
      </c>
      <c r="P905" s="97"/>
      <c r="Q905" s="256" t="str">
        <f t="shared" si="105"/>
        <v/>
      </c>
      <c r="R905" s="256" t="str">
        <f t="shared" si="106"/>
        <v/>
      </c>
    </row>
    <row r="906" spans="1:19" ht="15.75" customHeight="1" x14ac:dyDescent="0.25">
      <c r="A906" s="84">
        <v>2802</v>
      </c>
      <c r="B906" s="87"/>
      <c r="C906" s="87"/>
      <c r="D906" s="87"/>
      <c r="E906" s="87"/>
      <c r="F906" s="87"/>
      <c r="G906" s="87"/>
      <c r="H906" s="87"/>
      <c r="I906" s="87"/>
      <c r="J906" s="87"/>
      <c r="K906" s="129"/>
      <c r="L906" s="241"/>
      <c r="M906" s="101"/>
      <c r="N906" s="242"/>
      <c r="O906" s="96" t="str">
        <f>IF(I906=0,"",I906/H905)</f>
        <v/>
      </c>
      <c r="P906" s="97"/>
      <c r="Q906" s="256" t="str">
        <f t="shared" si="105"/>
        <v/>
      </c>
      <c r="R906" s="256" t="str">
        <f t="shared" si="106"/>
        <v/>
      </c>
    </row>
    <row r="907" spans="1:19" ht="15.75" customHeight="1" x14ac:dyDescent="0.25">
      <c r="A907" s="84">
        <v>2901</v>
      </c>
      <c r="B907" s="87"/>
      <c r="C907" s="87"/>
      <c r="D907" s="87"/>
      <c r="E907" s="87"/>
      <c r="F907" s="87"/>
      <c r="G907" s="87"/>
      <c r="H907" s="87"/>
      <c r="I907" s="87"/>
      <c r="J907" s="87"/>
      <c r="K907" s="129"/>
      <c r="L907" s="241"/>
      <c r="M907" s="101"/>
      <c r="N907" s="242"/>
      <c r="O907" s="126" t="str">
        <f>IF(J907=0,"",J907/I906)</f>
        <v/>
      </c>
      <c r="P907" s="97"/>
      <c r="Q907" s="126" t="str">
        <f t="shared" si="105"/>
        <v/>
      </c>
      <c r="R907" s="126" t="str">
        <f t="shared" si="106"/>
        <v/>
      </c>
    </row>
    <row r="908" spans="1:19" ht="15.75" customHeight="1" x14ac:dyDescent="0.25">
      <c r="A908" s="84">
        <v>2902</v>
      </c>
      <c r="B908" s="87"/>
      <c r="C908" s="87"/>
      <c r="D908" s="87"/>
      <c r="E908" s="87"/>
      <c r="F908" s="87"/>
      <c r="G908" s="87"/>
      <c r="H908" s="87"/>
      <c r="I908" s="87"/>
      <c r="J908" s="87"/>
      <c r="K908" s="129"/>
      <c r="L908" s="241"/>
      <c r="M908" s="101"/>
      <c r="N908" s="232"/>
      <c r="O908" s="175"/>
      <c r="P908" s="97"/>
      <c r="Q908" s="175"/>
      <c r="R908" s="257"/>
    </row>
    <row r="909" spans="1:19" ht="15.75" customHeight="1" x14ac:dyDescent="0.25">
      <c r="A909" s="84">
        <v>3001</v>
      </c>
      <c r="B909" s="87"/>
      <c r="C909" s="87"/>
      <c r="D909" s="87"/>
      <c r="E909" s="87"/>
      <c r="F909" s="87"/>
      <c r="G909" s="87"/>
      <c r="H909" s="87"/>
      <c r="I909" s="87"/>
      <c r="J909" s="87"/>
      <c r="K909" s="129"/>
      <c r="L909" s="241"/>
      <c r="M909" s="101"/>
      <c r="N909" s="232"/>
      <c r="O909" s="205"/>
      <c r="P909" s="106"/>
      <c r="Q909" s="261"/>
      <c r="R909" s="205"/>
    </row>
    <row r="910" spans="1:19" ht="15.75" customHeight="1" x14ac:dyDescent="0.25">
      <c r="A910" s="84">
        <v>3002</v>
      </c>
      <c r="B910" s="87"/>
      <c r="C910" s="87"/>
      <c r="D910" s="87"/>
      <c r="E910" s="87"/>
      <c r="F910" s="87"/>
      <c r="G910" s="87"/>
      <c r="H910" s="87"/>
      <c r="I910" s="87"/>
      <c r="J910" s="87"/>
      <c r="K910" s="129"/>
      <c r="L910" s="241"/>
      <c r="M910" s="101"/>
      <c r="N910" s="232"/>
      <c r="O910" s="205"/>
      <c r="P910" s="106"/>
      <c r="Q910" s="261"/>
      <c r="R910" s="205"/>
    </row>
    <row r="911" spans="1:19" ht="15.75" customHeight="1" x14ac:dyDescent="0.25">
      <c r="A911" s="84">
        <v>3101</v>
      </c>
      <c r="B911" s="87"/>
      <c r="C911" s="87"/>
      <c r="D911" s="87"/>
      <c r="E911" s="87"/>
      <c r="F911" s="87"/>
      <c r="G911" s="87"/>
      <c r="H911" s="87"/>
      <c r="I911" s="87"/>
      <c r="J911" s="87"/>
      <c r="K911" s="129"/>
      <c r="L911" s="241"/>
      <c r="M911" s="101"/>
      <c r="N911" s="232"/>
      <c r="O911" s="205"/>
      <c r="P911" s="106"/>
      <c r="Q911" s="261"/>
      <c r="R911" s="205"/>
    </row>
    <row r="912" spans="1:19" ht="15.75" customHeight="1" x14ac:dyDescent="0.25">
      <c r="A912" s="84">
        <v>3102</v>
      </c>
      <c r="B912" s="87"/>
      <c r="C912" s="87"/>
      <c r="D912" s="87"/>
      <c r="E912" s="87"/>
      <c r="F912" s="87"/>
      <c r="G912" s="87"/>
      <c r="H912" s="87"/>
      <c r="I912" s="87"/>
      <c r="J912" s="87"/>
      <c r="K912" s="129"/>
      <c r="L912" s="241"/>
      <c r="M912" s="101"/>
      <c r="N912" s="232"/>
      <c r="O912" s="290"/>
      <c r="P912" s="291"/>
      <c r="Q912" s="292"/>
      <c r="R912" s="293"/>
    </row>
    <row r="913" spans="1:18" ht="15.75" customHeight="1" x14ac:dyDescent="0.25">
      <c r="A913" s="84">
        <v>3201</v>
      </c>
      <c r="B913" s="87"/>
      <c r="C913" s="87"/>
      <c r="D913" s="87"/>
      <c r="E913" s="87"/>
      <c r="F913" s="87"/>
      <c r="G913" s="87"/>
      <c r="H913" s="87"/>
      <c r="I913" s="87"/>
      <c r="J913" s="87"/>
      <c r="K913" s="129"/>
      <c r="L913" s="241"/>
      <c r="M913" s="101"/>
      <c r="N913" s="232"/>
      <c r="O913" s="111" t="s">
        <v>91</v>
      </c>
      <c r="P913" s="164"/>
      <c r="Q913" s="113" t="str">
        <f>IF(SUM(K905:K912)=0,"",SUM(K905:K912))</f>
        <v/>
      </c>
      <c r="R913" s="114" t="s">
        <v>19</v>
      </c>
    </row>
    <row r="914" spans="1:18" ht="15.75" customHeight="1" x14ac:dyDescent="0.25">
      <c r="A914" s="84">
        <v>3202</v>
      </c>
      <c r="B914" s="87"/>
      <c r="C914" s="87"/>
      <c r="D914" s="87"/>
      <c r="E914" s="87"/>
      <c r="F914" s="87"/>
      <c r="G914" s="87"/>
      <c r="H914" s="87"/>
      <c r="I914" s="87"/>
      <c r="J914" s="87"/>
      <c r="K914" s="129"/>
      <c r="L914" s="241"/>
      <c r="M914" s="101"/>
      <c r="N914" s="232"/>
      <c r="O914" s="115" t="s">
        <v>92</v>
      </c>
      <c r="P914" s="165" t="str">
        <f>IF(P913/B899=0,"",P913/B899)</f>
        <v/>
      </c>
      <c r="Q914" s="117" t="e">
        <f>IF(P913/Q913=0,"",P913/Q913)</f>
        <v>#VALUE!</v>
      </c>
      <c r="R914" s="118" t="s">
        <v>93</v>
      </c>
    </row>
    <row r="915" spans="1:18" ht="15.75" customHeight="1" x14ac:dyDescent="0.25">
      <c r="A915" s="84">
        <v>3301</v>
      </c>
      <c r="B915" s="87"/>
      <c r="C915" s="87"/>
      <c r="D915" s="87"/>
      <c r="E915" s="87"/>
      <c r="F915" s="87"/>
      <c r="G915" s="87"/>
      <c r="H915" s="87"/>
      <c r="I915" s="87"/>
      <c r="J915" s="87"/>
      <c r="K915" s="129"/>
      <c r="L915" s="243"/>
      <c r="M915" s="244"/>
      <c r="N915" s="245"/>
      <c r="O915" s="120"/>
      <c r="P915" s="121"/>
      <c r="Q915" s="121"/>
      <c r="R915" s="122"/>
    </row>
    <row r="916" spans="1:18" ht="18" customHeight="1" x14ac:dyDescent="0.25">
      <c r="A916" s="46"/>
      <c r="B916" s="296" t="s">
        <v>111</v>
      </c>
      <c r="C916" s="296"/>
      <c r="D916" s="296"/>
      <c r="E916" s="296"/>
      <c r="F916" s="296"/>
      <c r="G916" s="296"/>
      <c r="H916" s="296"/>
      <c r="I916" s="296"/>
      <c r="J916" s="296"/>
      <c r="K916" s="123">
        <f>SUM(K899:K912)</f>
        <v>0</v>
      </c>
      <c r="L916" s="124" t="str">
        <f>IF(K907=0,"",K907/B899)</f>
        <v/>
      </c>
      <c r="M916" s="124" t="str">
        <f>IF(K916=0,"",K916/B899)</f>
        <v/>
      </c>
      <c r="N916" s="124" t="str">
        <f>IF(K907=0,"",M916-L916)</f>
        <v/>
      </c>
      <c r="O916" s="1"/>
      <c r="P916" s="2"/>
      <c r="Q916" s="36"/>
      <c r="R916" s="1"/>
    </row>
    <row r="917" spans="1:18" ht="12.75" customHeight="1" x14ac:dyDescent="0.2"/>
    <row r="918" spans="1:18" ht="12.75" customHeight="1" x14ac:dyDescent="0.2"/>
    <row r="919" spans="1:18" ht="12.75" customHeight="1" x14ac:dyDescent="0.2"/>
    <row r="920" spans="1:18" ht="12.75" customHeight="1" x14ac:dyDescent="0.2"/>
    <row r="921" spans="1:18" ht="12.75" customHeight="1" x14ac:dyDescent="0.2"/>
    <row r="922" spans="1:18" ht="12.75" customHeight="1" x14ac:dyDescent="0.2"/>
    <row r="923" spans="1:18" ht="12.75" customHeight="1" x14ac:dyDescent="0.2"/>
    <row r="924" spans="1:18" ht="12.75" customHeight="1" x14ac:dyDescent="0.2"/>
    <row r="925" spans="1:18" ht="12.75" customHeight="1" x14ac:dyDescent="0.2"/>
    <row r="926" spans="1:18" ht="12.75" customHeight="1" x14ac:dyDescent="0.2"/>
    <row r="927" spans="1:18" ht="12.75" customHeight="1" x14ac:dyDescent="0.2"/>
    <row r="928" spans="1:18" ht="12.75" customHeight="1" x14ac:dyDescent="0.2"/>
    <row r="929" ht="12.75" customHeight="1" x14ac:dyDescent="0.2"/>
    <row r="930" ht="12.75" customHeight="1" x14ac:dyDescent="0.2"/>
    <row r="931" ht="12.75" customHeight="1" x14ac:dyDescent="0.2"/>
    <row r="932" ht="12.75" customHeight="1" x14ac:dyDescent="0.2"/>
    <row r="933" ht="12.75" customHeight="1" x14ac:dyDescent="0.2"/>
    <row r="934" ht="12.75" customHeight="1" x14ac:dyDescent="0.2"/>
    <row r="935" ht="12.75" customHeight="1" x14ac:dyDescent="0.2"/>
    <row r="936" ht="12.75" customHeight="1" x14ac:dyDescent="0.2"/>
    <row r="937" ht="12.75" customHeight="1" x14ac:dyDescent="0.2"/>
    <row r="938" ht="12.75" customHeight="1" x14ac:dyDescent="0.2"/>
    <row r="939" ht="12.75" customHeight="1" x14ac:dyDescent="0.2"/>
    <row r="940" ht="12.75" customHeight="1" x14ac:dyDescent="0.2"/>
    <row r="941" ht="12.75" customHeight="1" x14ac:dyDescent="0.2"/>
    <row r="942" ht="12.75" customHeight="1" x14ac:dyDescent="0.2"/>
    <row r="943" ht="12.75" customHeight="1" x14ac:dyDescent="0.2"/>
    <row r="944" ht="12.75" customHeight="1" x14ac:dyDescent="0.2"/>
    <row r="945" ht="12.75" customHeight="1" x14ac:dyDescent="0.2"/>
    <row r="946" ht="12.75" customHeight="1" x14ac:dyDescent="0.2"/>
    <row r="947" ht="12.75" customHeight="1" x14ac:dyDescent="0.2"/>
    <row r="948" ht="12.75" customHeight="1" x14ac:dyDescent="0.2"/>
    <row r="949" ht="12.75" customHeight="1" x14ac:dyDescent="0.2"/>
    <row r="950" ht="12.75" customHeight="1" x14ac:dyDescent="0.2"/>
    <row r="951" ht="12.75" customHeight="1" x14ac:dyDescent="0.2"/>
    <row r="952" ht="12.75" customHeight="1" x14ac:dyDescent="0.2"/>
    <row r="953" ht="12.75" customHeight="1" x14ac:dyDescent="0.2"/>
    <row r="954" ht="12.75" customHeight="1" x14ac:dyDescent="0.2"/>
    <row r="955" ht="12.75" customHeight="1" x14ac:dyDescent="0.2"/>
    <row r="956" ht="12.75" customHeight="1" x14ac:dyDescent="0.2"/>
    <row r="957" ht="12.75" customHeight="1" x14ac:dyDescent="0.2"/>
    <row r="958" ht="12.75" customHeight="1" x14ac:dyDescent="0.2"/>
    <row r="959" ht="12.75" customHeight="1" x14ac:dyDescent="0.2"/>
    <row r="960" ht="12.75" customHeight="1" x14ac:dyDescent="0.2"/>
    <row r="961" ht="12.75" customHeight="1" x14ac:dyDescent="0.2"/>
    <row r="962" ht="12.75" customHeight="1" x14ac:dyDescent="0.2"/>
    <row r="963" ht="12.75" customHeight="1" x14ac:dyDescent="0.2"/>
    <row r="964" ht="12.75" customHeight="1" x14ac:dyDescent="0.2"/>
    <row r="965" ht="12.75" customHeight="1" x14ac:dyDescent="0.2"/>
    <row r="966" ht="12.75" customHeight="1" x14ac:dyDescent="0.2"/>
    <row r="967" ht="12.75" customHeight="1" x14ac:dyDescent="0.2"/>
    <row r="968" ht="12.75" customHeight="1" x14ac:dyDescent="0.2"/>
    <row r="969" ht="12.75" customHeight="1" x14ac:dyDescent="0.2"/>
    <row r="970" ht="12.75" customHeight="1" x14ac:dyDescent="0.2"/>
    <row r="971" ht="12.75" customHeight="1" x14ac:dyDescent="0.2"/>
    <row r="972" ht="12.75" customHeight="1" x14ac:dyDescent="0.2"/>
    <row r="973" ht="12.75" customHeight="1" x14ac:dyDescent="0.2"/>
    <row r="974" ht="12.75" customHeight="1" x14ac:dyDescent="0.2"/>
    <row r="975" ht="12.75" customHeight="1" x14ac:dyDescent="0.2"/>
    <row r="976" ht="12.75" customHeight="1" x14ac:dyDescent="0.2"/>
    <row r="977" ht="12.75" customHeight="1" x14ac:dyDescent="0.2"/>
    <row r="978" ht="12.75" customHeight="1" x14ac:dyDescent="0.2"/>
    <row r="979" ht="12.75" customHeight="1" x14ac:dyDescent="0.2"/>
    <row r="980" ht="12.75" customHeight="1" x14ac:dyDescent="0.2"/>
    <row r="981" ht="12.75" customHeight="1" x14ac:dyDescent="0.2"/>
    <row r="982" ht="12.75" customHeight="1" x14ac:dyDescent="0.2"/>
    <row r="983" ht="12.75" customHeight="1" x14ac:dyDescent="0.2"/>
    <row r="984" ht="12.75" customHeight="1" x14ac:dyDescent="0.2"/>
    <row r="985" ht="12.75" customHeight="1" x14ac:dyDescent="0.2"/>
    <row r="986" ht="12.75" customHeight="1" x14ac:dyDescent="0.2"/>
    <row r="987" ht="12.75" customHeight="1" x14ac:dyDescent="0.2"/>
    <row r="988" ht="12.75" customHeight="1" x14ac:dyDescent="0.2"/>
    <row r="989" ht="12.75" customHeight="1" x14ac:dyDescent="0.2"/>
    <row r="990" ht="12.75" customHeight="1" x14ac:dyDescent="0.2"/>
    <row r="991" ht="12.75" customHeight="1" x14ac:dyDescent="0.2"/>
    <row r="992" ht="12.75" customHeight="1" x14ac:dyDescent="0.2"/>
    <row r="993" ht="12.75" customHeight="1" x14ac:dyDescent="0.2"/>
    <row r="994" ht="12.75" customHeight="1" x14ac:dyDescent="0.2"/>
    <row r="995" ht="12.75" customHeight="1" x14ac:dyDescent="0.2"/>
    <row r="996" ht="12.75" customHeight="1" x14ac:dyDescent="0.2"/>
    <row r="997" ht="12.75" customHeight="1" x14ac:dyDescent="0.2"/>
    <row r="998" ht="12.75" customHeight="1" x14ac:dyDescent="0.2"/>
    <row r="999" ht="12.75" customHeight="1" x14ac:dyDescent="0.2"/>
    <row r="1000" ht="12.75" customHeight="1" x14ac:dyDescent="0.2"/>
    <row r="1001" ht="12.75" customHeight="1" x14ac:dyDescent="0.2"/>
    <row r="1002" ht="12.75" customHeight="1" x14ac:dyDescent="0.2"/>
    <row r="1003" ht="12.75" customHeight="1" x14ac:dyDescent="0.2"/>
    <row r="1004" ht="12.75" customHeight="1" x14ac:dyDescent="0.2"/>
    <row r="1005" ht="12.75" customHeight="1" x14ac:dyDescent="0.2"/>
    <row r="1006" ht="12.75" customHeight="1" x14ac:dyDescent="0.2"/>
    <row r="1007" ht="12.75" customHeight="1" x14ac:dyDescent="0.2"/>
    <row r="1008" ht="12.75" customHeight="1" x14ac:dyDescent="0.2"/>
    <row r="1009" ht="12.75" customHeight="1" x14ac:dyDescent="0.2"/>
    <row r="1010" ht="12.75" customHeight="1" x14ac:dyDescent="0.2"/>
    <row r="1011" ht="12.75" customHeight="1" x14ac:dyDescent="0.2"/>
    <row r="1012" ht="12.75" customHeight="1" x14ac:dyDescent="0.2"/>
    <row r="1013" ht="12.75" customHeight="1" x14ac:dyDescent="0.2"/>
    <row r="1014" ht="12.75" customHeight="1" x14ac:dyDescent="0.2"/>
    <row r="1015" ht="12.75" customHeight="1" x14ac:dyDescent="0.2"/>
    <row r="1016" ht="12.75" customHeight="1" x14ac:dyDescent="0.2"/>
    <row r="1017" ht="12.75" customHeight="1" x14ac:dyDescent="0.2"/>
    <row r="1018" ht="12.75" customHeight="1" x14ac:dyDescent="0.2"/>
    <row r="1019" ht="12.75" customHeight="1" x14ac:dyDescent="0.2"/>
    <row r="1020" ht="12.75" customHeight="1" x14ac:dyDescent="0.2"/>
    <row r="1021" ht="12.75" customHeight="1" x14ac:dyDescent="0.2"/>
    <row r="1022" ht="12.75" customHeight="1" x14ac:dyDescent="0.2"/>
    <row r="1023" ht="12.75" customHeight="1" x14ac:dyDescent="0.2"/>
    <row r="1024" ht="12.75" customHeight="1" x14ac:dyDescent="0.2"/>
    <row r="1025" ht="12.75" customHeight="1" x14ac:dyDescent="0.2"/>
    <row r="1026" ht="12.75" customHeight="1" x14ac:dyDescent="0.2"/>
    <row r="1027" ht="12.75" customHeight="1" x14ac:dyDescent="0.2"/>
    <row r="1028" ht="12.75" customHeight="1" x14ac:dyDescent="0.2"/>
    <row r="1029" ht="12.75" customHeight="1" x14ac:dyDescent="0.2"/>
    <row r="1030" ht="12.75" customHeight="1" x14ac:dyDescent="0.2"/>
    <row r="1031" ht="12.75" customHeight="1" x14ac:dyDescent="0.2"/>
    <row r="1032" ht="12.75" customHeight="1" x14ac:dyDescent="0.2"/>
    <row r="1033" ht="12.75" customHeight="1" x14ac:dyDescent="0.2"/>
    <row r="1034" ht="12.75" customHeight="1" x14ac:dyDescent="0.2"/>
    <row r="1035" ht="12.75" customHeight="1" x14ac:dyDescent="0.2"/>
    <row r="1036" ht="12.75" customHeight="1" x14ac:dyDescent="0.2"/>
    <row r="1037" ht="12.75" customHeight="1" x14ac:dyDescent="0.2"/>
    <row r="1038" ht="12.75" customHeight="1" x14ac:dyDescent="0.2"/>
    <row r="1039" ht="12.75" customHeight="1" x14ac:dyDescent="0.2"/>
    <row r="1040" ht="12.75" customHeight="1" x14ac:dyDescent="0.2"/>
    <row r="1041" ht="12.75" customHeight="1" x14ac:dyDescent="0.2"/>
    <row r="1042" ht="12.75" customHeight="1" x14ac:dyDescent="0.2"/>
    <row r="1043" ht="12.75" customHeight="1" x14ac:dyDescent="0.2"/>
    <row r="1044" ht="12.75" customHeight="1" x14ac:dyDescent="0.2"/>
    <row r="1045" ht="12.75" customHeight="1" x14ac:dyDescent="0.2"/>
    <row r="1046" ht="12.75" customHeight="1" x14ac:dyDescent="0.2"/>
    <row r="1047" ht="12.75" customHeight="1" x14ac:dyDescent="0.2"/>
    <row r="1048" ht="12.75" customHeight="1" x14ac:dyDescent="0.2"/>
    <row r="1049" ht="12.75" customHeight="1" x14ac:dyDescent="0.2"/>
    <row r="1050" ht="12.75" customHeight="1" x14ac:dyDescent="0.2"/>
    <row r="1051" ht="12.75" customHeight="1" x14ac:dyDescent="0.2"/>
    <row r="1052" ht="12.75" customHeight="1" x14ac:dyDescent="0.2"/>
    <row r="1053" ht="12.75" customHeight="1" x14ac:dyDescent="0.2"/>
    <row r="1054" ht="12.75" customHeight="1" x14ac:dyDescent="0.2"/>
    <row r="1055" ht="12.75" customHeight="1" x14ac:dyDescent="0.2"/>
    <row r="1056" ht="12.75" customHeight="1" x14ac:dyDescent="0.2"/>
    <row r="1057" ht="12.75" customHeight="1" x14ac:dyDescent="0.2"/>
    <row r="1058" ht="12.75" customHeight="1" x14ac:dyDescent="0.2"/>
    <row r="1059" ht="12.75" customHeight="1" x14ac:dyDescent="0.2"/>
    <row r="1060" ht="12.75" customHeight="1" x14ac:dyDescent="0.2"/>
    <row r="1061" ht="12.75" customHeight="1" x14ac:dyDescent="0.2"/>
    <row r="1062" ht="12.75" customHeight="1" x14ac:dyDescent="0.2"/>
    <row r="1063" ht="12.75" customHeight="1" x14ac:dyDescent="0.2"/>
    <row r="1064" ht="12.75" customHeight="1" x14ac:dyDescent="0.2"/>
    <row r="1065" ht="12.75" customHeight="1" x14ac:dyDescent="0.2"/>
    <row r="1066" ht="12.75" customHeight="1" x14ac:dyDescent="0.2"/>
    <row r="1067" ht="12.75" customHeight="1" x14ac:dyDescent="0.2"/>
    <row r="1068" ht="12.75" customHeight="1" x14ac:dyDescent="0.2"/>
    <row r="1069" ht="12.75" customHeight="1" x14ac:dyDescent="0.2"/>
    <row r="1070" ht="12.75" customHeight="1" x14ac:dyDescent="0.2"/>
    <row r="1071" ht="12.75" customHeight="1" x14ac:dyDescent="0.2"/>
    <row r="1072" ht="12.75" customHeight="1" x14ac:dyDescent="0.2"/>
    <row r="1073" ht="12.75" customHeight="1" x14ac:dyDescent="0.2"/>
    <row r="1074" ht="12.75" customHeight="1" x14ac:dyDescent="0.2"/>
    <row r="1075" ht="12.75" customHeight="1" x14ac:dyDescent="0.2"/>
    <row r="1076" ht="12.75" customHeight="1" x14ac:dyDescent="0.2"/>
    <row r="1077" ht="12.75" customHeight="1" x14ac:dyDescent="0.2"/>
    <row r="1078" ht="12.75" customHeight="1" x14ac:dyDescent="0.2"/>
    <row r="1079" ht="12.75" customHeight="1" x14ac:dyDescent="0.2"/>
    <row r="1080" ht="12.75" customHeight="1" x14ac:dyDescent="0.2"/>
    <row r="1081" ht="12.75" customHeight="1" x14ac:dyDescent="0.2"/>
    <row r="1082" ht="12.75" customHeight="1" x14ac:dyDescent="0.2"/>
    <row r="1083" ht="12.75" customHeight="1" x14ac:dyDescent="0.2"/>
    <row r="1084" ht="12.75" customHeight="1" x14ac:dyDescent="0.2"/>
    <row r="1085" ht="12.75" customHeight="1" x14ac:dyDescent="0.2"/>
    <row r="1086" ht="12.75" customHeight="1" x14ac:dyDescent="0.2"/>
    <row r="1087" ht="12.75" customHeight="1" x14ac:dyDescent="0.2"/>
    <row r="1088" ht="12.75" customHeight="1" x14ac:dyDescent="0.2"/>
    <row r="1089" ht="12.75" customHeight="1" x14ac:dyDescent="0.2"/>
    <row r="1090" ht="12.75" customHeight="1" x14ac:dyDescent="0.2"/>
    <row r="1091" ht="12.75" customHeight="1" x14ac:dyDescent="0.2"/>
    <row r="1092" ht="12.75" customHeight="1" x14ac:dyDescent="0.2"/>
    <row r="1093" ht="12.75" customHeight="1" x14ac:dyDescent="0.2"/>
    <row r="1094" ht="12.75" customHeight="1" x14ac:dyDescent="0.2"/>
    <row r="1095" ht="12.75" customHeight="1" x14ac:dyDescent="0.2"/>
    <row r="1096" ht="12.75" customHeight="1" x14ac:dyDescent="0.2"/>
    <row r="1097" ht="12.75" customHeight="1" x14ac:dyDescent="0.2"/>
    <row r="1098" ht="12.75" customHeight="1" x14ac:dyDescent="0.2"/>
    <row r="1099" ht="12.75" customHeight="1" x14ac:dyDescent="0.2"/>
    <row r="1100" ht="12.75" customHeight="1" x14ac:dyDescent="0.2"/>
    <row r="1101" ht="12.75" customHeight="1" x14ac:dyDescent="0.2"/>
    <row r="1102" ht="12.75" customHeight="1" x14ac:dyDescent="0.2"/>
    <row r="1103" ht="12.75" customHeight="1" x14ac:dyDescent="0.2"/>
    <row r="1104" ht="12.75" customHeight="1" x14ac:dyDescent="0.2"/>
    <row r="1105" ht="12.75" customHeight="1" x14ac:dyDescent="0.2"/>
    <row r="1106" ht="12.75" customHeight="1" x14ac:dyDescent="0.2"/>
    <row r="1107" ht="12.75" customHeight="1" x14ac:dyDescent="0.2"/>
    <row r="1108" ht="12.75" customHeight="1" x14ac:dyDescent="0.2"/>
    <row r="1109" ht="12.75" customHeight="1" x14ac:dyDescent="0.2"/>
    <row r="1110" ht="12.75" customHeight="1" x14ac:dyDescent="0.2"/>
    <row r="1111" ht="12.75" customHeight="1" x14ac:dyDescent="0.2"/>
    <row r="1112" ht="12.75" customHeight="1" x14ac:dyDescent="0.2"/>
    <row r="1113" ht="12.75" customHeight="1" x14ac:dyDescent="0.2"/>
    <row r="1114" ht="12.75" customHeight="1" x14ac:dyDescent="0.2"/>
    <row r="1115" ht="12.75" customHeight="1" x14ac:dyDescent="0.2"/>
    <row r="1116" ht="12.75" customHeight="1" x14ac:dyDescent="0.2"/>
    <row r="1117" ht="12.75" customHeight="1" x14ac:dyDescent="0.2"/>
    <row r="1118" ht="12.75" customHeight="1" x14ac:dyDescent="0.2"/>
    <row r="1119" ht="12.75" customHeight="1" x14ac:dyDescent="0.2"/>
    <row r="1120" ht="12.75" customHeight="1" x14ac:dyDescent="0.2"/>
    <row r="1121" ht="12.75" customHeight="1" x14ac:dyDescent="0.2"/>
    <row r="1122" ht="12.75" customHeight="1" x14ac:dyDescent="0.2"/>
    <row r="1123" ht="12.75" customHeight="1" x14ac:dyDescent="0.2"/>
    <row r="1124" ht="12.75" customHeight="1" x14ac:dyDescent="0.2"/>
    <row r="1125" ht="12.75" customHeight="1" x14ac:dyDescent="0.2"/>
    <row r="1126" ht="12.75" customHeight="1" x14ac:dyDescent="0.2"/>
    <row r="1127" ht="12.75" customHeight="1" x14ac:dyDescent="0.2"/>
    <row r="1128" ht="12.75" customHeight="1" x14ac:dyDescent="0.2"/>
    <row r="1129" ht="12.75" customHeight="1" x14ac:dyDescent="0.2"/>
    <row r="1130" ht="12.75" customHeight="1" x14ac:dyDescent="0.2"/>
    <row r="1131" ht="12.75" customHeight="1" x14ac:dyDescent="0.2"/>
    <row r="1132" ht="12.75" customHeight="1" x14ac:dyDescent="0.2"/>
    <row r="1133" ht="12.75" customHeight="1" x14ac:dyDescent="0.2"/>
    <row r="1134" ht="12.75" customHeight="1" x14ac:dyDescent="0.2"/>
    <row r="1135" ht="12.75" customHeight="1" x14ac:dyDescent="0.2"/>
    <row r="1136" ht="12.75" customHeight="1" x14ac:dyDescent="0.2"/>
    <row r="1137" ht="12.75" customHeight="1" x14ac:dyDescent="0.2"/>
    <row r="1138" ht="12.75" customHeight="1" x14ac:dyDescent="0.2"/>
    <row r="1139" ht="12.75" customHeight="1" x14ac:dyDescent="0.2"/>
    <row r="1140" ht="12.75" customHeight="1" x14ac:dyDescent="0.2"/>
    <row r="1141" ht="12.75" customHeight="1" x14ac:dyDescent="0.2"/>
    <row r="1142" ht="12.75" customHeight="1" x14ac:dyDescent="0.2"/>
    <row r="1143" ht="12.75" customHeight="1" x14ac:dyDescent="0.2"/>
    <row r="1144" ht="12.75" customHeight="1" x14ac:dyDescent="0.2"/>
    <row r="1145" ht="12.75" customHeight="1" x14ac:dyDescent="0.2"/>
    <row r="1146" ht="12.75" customHeight="1" x14ac:dyDescent="0.2"/>
    <row r="1147" ht="12.75" customHeight="1" x14ac:dyDescent="0.2"/>
    <row r="1148" ht="12.75" customHeight="1" x14ac:dyDescent="0.2"/>
    <row r="1149" ht="12.75" customHeight="1" x14ac:dyDescent="0.2"/>
    <row r="1150" ht="12.75" customHeight="1" x14ac:dyDescent="0.2"/>
    <row r="1151" ht="12.75" customHeight="1" x14ac:dyDescent="0.2"/>
    <row r="1152" ht="12.75" customHeight="1" x14ac:dyDescent="0.2"/>
    <row r="1153" ht="12.75" customHeight="1" x14ac:dyDescent="0.2"/>
    <row r="1154" ht="12.75" customHeight="1" x14ac:dyDescent="0.2"/>
    <row r="1155" ht="12.75" customHeight="1" x14ac:dyDescent="0.2"/>
    <row r="1156" ht="12.75" customHeight="1" x14ac:dyDescent="0.2"/>
    <row r="1157" ht="12.75" customHeight="1" x14ac:dyDescent="0.2"/>
    <row r="1158" ht="12.75" customHeight="1" x14ac:dyDescent="0.2"/>
    <row r="1159" ht="12.75" customHeight="1" x14ac:dyDescent="0.2"/>
    <row r="1160" ht="12.75" customHeight="1" x14ac:dyDescent="0.2"/>
    <row r="1161" ht="12.75" customHeight="1" x14ac:dyDescent="0.2"/>
    <row r="1162" ht="12.75" customHeight="1" x14ac:dyDescent="0.2"/>
    <row r="1163" ht="12.75" customHeight="1" x14ac:dyDescent="0.2"/>
    <row r="1164" ht="12.75" customHeight="1" x14ac:dyDescent="0.2"/>
    <row r="1165" ht="12.75" customHeight="1" x14ac:dyDescent="0.2"/>
    <row r="1166" ht="12.75" customHeight="1" x14ac:dyDescent="0.2"/>
    <row r="1167" ht="12.75" customHeight="1" x14ac:dyDescent="0.2"/>
    <row r="1168" ht="12.75" customHeight="1" x14ac:dyDescent="0.2"/>
    <row r="1169" ht="12.75" customHeight="1" x14ac:dyDescent="0.2"/>
    <row r="1170" ht="12.75" customHeight="1" x14ac:dyDescent="0.2"/>
    <row r="1171" ht="12.75" customHeight="1" x14ac:dyDescent="0.2"/>
    <row r="1172" ht="12.75" customHeight="1" x14ac:dyDescent="0.2"/>
    <row r="1173" ht="12.75" customHeight="1" x14ac:dyDescent="0.2"/>
    <row r="1174" ht="12.75" customHeight="1" x14ac:dyDescent="0.2"/>
    <row r="1175" ht="12.75" customHeight="1" x14ac:dyDescent="0.2"/>
    <row r="1176" ht="12.75" customHeight="1" x14ac:dyDescent="0.2"/>
    <row r="1177" ht="12.75" customHeight="1" x14ac:dyDescent="0.2"/>
    <row r="1178" ht="12.75" customHeight="1" x14ac:dyDescent="0.2"/>
    <row r="1179" ht="12.75" customHeight="1" x14ac:dyDescent="0.2"/>
    <row r="1180" ht="12.75" customHeight="1" x14ac:dyDescent="0.2"/>
    <row r="1181" ht="12.75" customHeight="1" x14ac:dyDescent="0.2"/>
    <row r="1182" ht="12.75" customHeight="1" x14ac:dyDescent="0.2"/>
    <row r="1183" ht="12.75" customHeight="1" x14ac:dyDescent="0.2"/>
    <row r="1184" ht="12.75" customHeight="1" x14ac:dyDescent="0.2"/>
    <row r="1185" ht="12.75" customHeight="1" x14ac:dyDescent="0.2"/>
    <row r="1186" ht="12.75" customHeight="1" x14ac:dyDescent="0.2"/>
    <row r="1187" ht="12.75" customHeight="1" x14ac:dyDescent="0.2"/>
    <row r="1188" ht="12.75" customHeight="1" x14ac:dyDescent="0.2"/>
    <row r="1189" ht="12.75" customHeight="1" x14ac:dyDescent="0.2"/>
    <row r="1190" ht="12.75" customHeight="1" x14ac:dyDescent="0.2"/>
    <row r="1191" ht="12.75" customHeight="1" x14ac:dyDescent="0.2"/>
    <row r="1192" ht="12.75" customHeight="1" x14ac:dyDescent="0.2"/>
    <row r="1193" ht="12.75" customHeight="1" x14ac:dyDescent="0.2"/>
    <row r="1194" ht="12.75" customHeight="1" x14ac:dyDescent="0.2"/>
    <row r="1195" ht="12.75" customHeight="1" x14ac:dyDescent="0.2"/>
    <row r="1196" ht="12.75" customHeight="1" x14ac:dyDescent="0.2"/>
    <row r="1197" ht="12.75" customHeight="1" x14ac:dyDescent="0.2"/>
    <row r="1198" ht="12.75" customHeight="1" x14ac:dyDescent="0.2"/>
    <row r="1199" ht="12.75" customHeight="1" x14ac:dyDescent="0.2"/>
    <row r="1200" ht="12.75" customHeight="1" x14ac:dyDescent="0.2"/>
    <row r="1201" ht="12.75" customHeight="1" x14ac:dyDescent="0.2"/>
    <row r="1202" ht="12.75" customHeight="1" x14ac:dyDescent="0.2"/>
    <row r="1203" ht="12.75" customHeight="1" x14ac:dyDescent="0.2"/>
    <row r="1204" ht="12.75" customHeight="1" x14ac:dyDescent="0.2"/>
    <row r="1205" ht="12.75" customHeight="1" x14ac:dyDescent="0.2"/>
    <row r="1206" ht="12.75" customHeight="1" x14ac:dyDescent="0.2"/>
    <row r="1207" ht="12.75" customHeight="1" x14ac:dyDescent="0.2"/>
    <row r="1208" ht="12.75" customHeight="1" x14ac:dyDescent="0.2"/>
    <row r="1209" ht="12.75" customHeight="1" x14ac:dyDescent="0.2"/>
    <row r="1210" ht="12.75" customHeight="1" x14ac:dyDescent="0.2"/>
    <row r="1211" ht="12.75" customHeight="1" x14ac:dyDescent="0.2"/>
    <row r="1212" ht="12.75" customHeight="1" x14ac:dyDescent="0.2"/>
    <row r="1213" ht="12.75" customHeight="1" x14ac:dyDescent="0.2"/>
    <row r="1214" ht="12.75" customHeight="1" x14ac:dyDescent="0.2"/>
    <row r="1215" ht="12.75" customHeight="1" x14ac:dyDescent="0.2"/>
    <row r="1216" ht="12.75" customHeight="1" x14ac:dyDescent="0.2"/>
    <row r="1217" ht="12.75" customHeight="1" x14ac:dyDescent="0.2"/>
    <row r="1218" ht="12.75" customHeight="1" x14ac:dyDescent="0.2"/>
    <row r="1219" ht="12.75" customHeight="1" x14ac:dyDescent="0.2"/>
    <row r="1220" ht="12.75" customHeight="1" x14ac:dyDescent="0.2"/>
    <row r="1221" ht="12.75" customHeight="1" x14ac:dyDescent="0.2"/>
    <row r="1222" ht="12.75" customHeight="1" x14ac:dyDescent="0.2"/>
    <row r="1223" ht="12.75" customHeight="1" x14ac:dyDescent="0.2"/>
    <row r="1224" ht="12.75" customHeight="1" x14ac:dyDescent="0.2"/>
    <row r="1225" ht="12.75" customHeight="1" x14ac:dyDescent="0.2"/>
    <row r="1226" ht="12.75" customHeight="1" x14ac:dyDescent="0.2"/>
    <row r="1227" ht="12.75" customHeight="1" x14ac:dyDescent="0.2"/>
    <row r="1228" ht="12.75" customHeight="1" x14ac:dyDescent="0.2"/>
    <row r="1229" ht="12.75" customHeight="1" x14ac:dyDescent="0.2"/>
    <row r="1230" ht="12.75" customHeight="1" x14ac:dyDescent="0.2"/>
    <row r="1231" ht="12.75" customHeight="1" x14ac:dyDescent="0.2"/>
    <row r="1232" ht="12.75" customHeight="1" x14ac:dyDescent="0.2"/>
    <row r="1233" ht="12.75" customHeight="1" x14ac:dyDescent="0.2"/>
    <row r="1234" ht="12.75" customHeight="1" x14ac:dyDescent="0.2"/>
    <row r="1235" ht="12.75" customHeight="1" x14ac:dyDescent="0.2"/>
    <row r="1236" ht="12.75" customHeight="1" x14ac:dyDescent="0.2"/>
    <row r="1237" ht="12.75" customHeight="1" x14ac:dyDescent="0.2"/>
    <row r="1238" ht="12.75" customHeight="1" x14ac:dyDescent="0.2"/>
    <row r="1239" ht="12.75" customHeight="1" x14ac:dyDescent="0.2"/>
    <row r="1240" ht="12.75" customHeight="1" x14ac:dyDescent="0.2"/>
    <row r="1241" ht="12.75" customHeight="1" x14ac:dyDescent="0.2"/>
    <row r="1242" ht="12.75" customHeight="1" x14ac:dyDescent="0.2"/>
    <row r="1243" ht="12.75" customHeight="1" x14ac:dyDescent="0.2"/>
    <row r="1244" ht="12.75" customHeight="1" x14ac:dyDescent="0.2"/>
    <row r="1245" ht="12.75" customHeight="1" x14ac:dyDescent="0.2"/>
    <row r="1246" ht="12.75" customHeight="1" x14ac:dyDescent="0.2"/>
    <row r="1247" ht="12.75" customHeight="1" x14ac:dyDescent="0.2"/>
    <row r="1248" ht="12.75" customHeight="1" x14ac:dyDescent="0.2"/>
    <row r="1249" ht="12.75" customHeight="1" x14ac:dyDescent="0.2"/>
    <row r="1250" ht="12.75" customHeight="1" x14ac:dyDescent="0.2"/>
    <row r="1251" ht="12.75" customHeight="1" x14ac:dyDescent="0.2"/>
    <row r="1252" ht="12.75" customHeight="1" x14ac:dyDescent="0.2"/>
    <row r="1253" ht="12.75" customHeight="1" x14ac:dyDescent="0.2"/>
    <row r="1254" ht="12.75" customHeight="1" x14ac:dyDescent="0.2"/>
    <row r="1255" ht="12.75" customHeight="1" x14ac:dyDescent="0.2"/>
    <row r="1256" ht="12.75" customHeight="1" x14ac:dyDescent="0.2"/>
    <row r="1257" ht="12.75" customHeight="1" x14ac:dyDescent="0.2"/>
    <row r="1258" ht="12.75" customHeight="1" x14ac:dyDescent="0.2"/>
    <row r="1259" ht="12.75" customHeight="1" x14ac:dyDescent="0.2"/>
    <row r="1260" ht="12.75" customHeight="1" x14ac:dyDescent="0.2"/>
    <row r="1261" ht="12.75" customHeight="1" x14ac:dyDescent="0.2"/>
    <row r="1262" ht="12.75" customHeight="1" x14ac:dyDescent="0.2"/>
    <row r="1263" ht="12.75" customHeight="1" x14ac:dyDescent="0.2"/>
    <row r="1264" ht="12.75" customHeight="1" x14ac:dyDescent="0.2"/>
    <row r="1265" ht="12.75" customHeight="1" x14ac:dyDescent="0.2"/>
    <row r="1266" ht="12.75" customHeight="1" x14ac:dyDescent="0.2"/>
    <row r="1267" ht="12.75" customHeight="1" x14ac:dyDescent="0.2"/>
    <row r="1268" ht="12.75" customHeight="1" x14ac:dyDescent="0.2"/>
    <row r="1269" ht="12.75" customHeight="1" x14ac:dyDescent="0.2"/>
    <row r="1270" ht="12.75" customHeight="1" x14ac:dyDescent="0.2"/>
    <row r="1271" ht="12.75" customHeight="1" x14ac:dyDescent="0.2"/>
    <row r="1272" ht="12.75" customHeight="1" x14ac:dyDescent="0.2"/>
    <row r="1273" ht="12.75" customHeight="1" x14ac:dyDescent="0.2"/>
    <row r="1274" ht="12.75" customHeight="1" x14ac:dyDescent="0.2"/>
    <row r="1275" ht="12.75" customHeight="1" x14ac:dyDescent="0.2"/>
    <row r="1276" ht="12.75" customHeight="1" x14ac:dyDescent="0.2"/>
    <row r="1277" ht="12.75" customHeight="1" x14ac:dyDescent="0.2"/>
    <row r="1278" ht="12.75" customHeight="1" x14ac:dyDescent="0.2"/>
    <row r="1279" ht="12.75" customHeight="1" x14ac:dyDescent="0.2"/>
    <row r="1280" ht="12.75" customHeight="1" x14ac:dyDescent="0.2"/>
    <row r="1281" ht="12.75" customHeight="1" x14ac:dyDescent="0.2"/>
    <row r="1282" ht="12.75" customHeight="1" x14ac:dyDescent="0.2"/>
    <row r="1283" ht="12.75" customHeight="1" x14ac:dyDescent="0.2"/>
    <row r="1284" ht="12.75" customHeight="1" x14ac:dyDescent="0.2"/>
    <row r="1285" ht="12.75" customHeight="1" x14ac:dyDescent="0.2"/>
    <row r="1286" ht="12.75" customHeight="1" x14ac:dyDescent="0.2"/>
    <row r="1287" ht="12.75" customHeight="1" x14ac:dyDescent="0.2"/>
    <row r="1288" ht="12.75" customHeight="1" x14ac:dyDescent="0.2"/>
    <row r="1289" ht="12.75" customHeight="1" x14ac:dyDescent="0.2"/>
    <row r="1290" ht="12.75" customHeight="1" x14ac:dyDescent="0.2"/>
    <row r="1291" ht="12.75" customHeight="1" x14ac:dyDescent="0.2"/>
    <row r="1292" ht="12.75" customHeight="1" x14ac:dyDescent="0.2"/>
    <row r="1293" ht="12.75" customHeight="1" x14ac:dyDescent="0.2"/>
    <row r="1294" ht="12.75" customHeight="1" x14ac:dyDescent="0.2"/>
    <row r="1295" ht="12.75" customHeight="1" x14ac:dyDescent="0.2"/>
    <row r="1296" ht="12.75" customHeight="1" x14ac:dyDescent="0.2"/>
    <row r="1297" ht="12.75" customHeight="1" x14ac:dyDescent="0.2"/>
    <row r="1298" ht="12.75" customHeight="1" x14ac:dyDescent="0.2"/>
    <row r="1299" ht="12.75" customHeight="1" x14ac:dyDescent="0.2"/>
    <row r="1300" ht="12.75" customHeight="1" x14ac:dyDescent="0.2"/>
    <row r="1301" ht="12.75" customHeight="1" x14ac:dyDescent="0.2"/>
    <row r="1302" ht="12.75" customHeight="1" x14ac:dyDescent="0.2"/>
    <row r="1303" ht="12.75" customHeight="1" x14ac:dyDescent="0.2"/>
    <row r="1304" ht="12.75" customHeight="1" x14ac:dyDescent="0.2"/>
    <row r="1305" ht="12.75" customHeight="1" x14ac:dyDescent="0.2"/>
    <row r="1306" ht="12.75" customHeight="1" x14ac:dyDescent="0.2"/>
    <row r="1307" ht="12.75" customHeight="1" x14ac:dyDescent="0.2"/>
    <row r="1308" ht="12.75" customHeight="1" x14ac:dyDescent="0.2"/>
    <row r="1309" ht="12.75" customHeight="1" x14ac:dyDescent="0.2"/>
    <row r="1310" ht="12.75" customHeight="1" x14ac:dyDescent="0.2"/>
    <row r="1311" ht="12.75" customHeight="1" x14ac:dyDescent="0.2"/>
    <row r="1312" ht="12.75" customHeight="1" x14ac:dyDescent="0.2"/>
    <row r="1313" ht="12.75" customHeight="1" x14ac:dyDescent="0.2"/>
    <row r="1314" ht="12.75" customHeight="1" x14ac:dyDescent="0.2"/>
    <row r="1315" ht="12.75" customHeight="1" x14ac:dyDescent="0.2"/>
    <row r="1316" ht="12.75" customHeight="1" x14ac:dyDescent="0.2"/>
    <row r="1317" ht="12.75" customHeight="1" x14ac:dyDescent="0.2"/>
    <row r="1318" ht="12.75" customHeight="1" x14ac:dyDescent="0.2"/>
    <row r="1319" ht="12.75" customHeight="1" x14ac:dyDescent="0.2"/>
    <row r="1320" ht="12.75" customHeight="1" x14ac:dyDescent="0.2"/>
    <row r="1321" ht="12.75" customHeight="1" x14ac:dyDescent="0.2"/>
    <row r="1322" ht="12.75" customHeight="1" x14ac:dyDescent="0.2"/>
    <row r="1323" ht="12.75" customHeight="1" x14ac:dyDescent="0.2"/>
    <row r="1324" ht="12.75" customHeight="1" x14ac:dyDescent="0.2"/>
    <row r="1325" ht="12.75" customHeight="1" x14ac:dyDescent="0.2"/>
    <row r="1326" ht="12.75" customHeight="1" x14ac:dyDescent="0.2"/>
    <row r="1327" ht="12.75" customHeight="1" x14ac:dyDescent="0.2"/>
    <row r="1328" ht="12.75" customHeight="1" x14ac:dyDescent="0.2"/>
    <row r="1329" ht="12.75" customHeight="1" x14ac:dyDescent="0.2"/>
    <row r="1330" ht="12.75" customHeight="1" x14ac:dyDescent="0.2"/>
    <row r="1331" ht="12.75" customHeight="1" x14ac:dyDescent="0.2"/>
    <row r="1332" ht="12.75" customHeight="1" x14ac:dyDescent="0.2"/>
    <row r="1333" ht="12.75" customHeight="1" x14ac:dyDescent="0.2"/>
    <row r="1334" ht="12.75" customHeight="1" x14ac:dyDescent="0.2"/>
    <row r="1335" ht="12.75" customHeight="1" x14ac:dyDescent="0.2"/>
    <row r="1336" ht="12.75" customHeight="1" x14ac:dyDescent="0.2"/>
    <row r="1337" ht="12.75" customHeight="1" x14ac:dyDescent="0.2"/>
    <row r="1338" ht="12.75" customHeight="1" x14ac:dyDescent="0.2"/>
    <row r="1339" ht="12.75" customHeight="1" x14ac:dyDescent="0.2"/>
    <row r="1340" ht="12.75" customHeight="1" x14ac:dyDescent="0.2"/>
    <row r="1341" ht="12.75" customHeight="1" x14ac:dyDescent="0.2"/>
    <row r="1342" ht="12.75" customHeight="1" x14ac:dyDescent="0.2"/>
    <row r="1343" ht="12.75" customHeight="1" x14ac:dyDescent="0.2"/>
    <row r="1344" ht="12.75" customHeight="1" x14ac:dyDescent="0.2"/>
    <row r="1345" ht="12.75" customHeight="1" x14ac:dyDescent="0.2"/>
    <row r="1346" ht="12.75" customHeight="1" x14ac:dyDescent="0.2"/>
    <row r="1347" ht="12.75" customHeight="1" x14ac:dyDescent="0.2"/>
    <row r="1348" ht="12.75" customHeight="1" x14ac:dyDescent="0.2"/>
    <row r="1349" ht="12.75" customHeight="1" x14ac:dyDescent="0.2"/>
    <row r="1350" ht="12.75" customHeight="1" x14ac:dyDescent="0.2"/>
    <row r="1351" ht="12.75" customHeight="1" x14ac:dyDescent="0.2"/>
    <row r="1352" ht="12.75" customHeight="1" x14ac:dyDescent="0.2"/>
    <row r="1353" ht="12.75" customHeight="1" x14ac:dyDescent="0.2"/>
    <row r="1354" ht="12.75" customHeight="1" x14ac:dyDescent="0.2"/>
    <row r="1355" ht="12.75" customHeight="1" x14ac:dyDescent="0.2"/>
    <row r="1356" ht="12.75" customHeight="1" x14ac:dyDescent="0.2"/>
    <row r="1357" ht="12.75" customHeight="1" x14ac:dyDescent="0.2"/>
    <row r="1358" ht="12.75" customHeight="1" x14ac:dyDescent="0.2"/>
    <row r="1359" ht="12.75" customHeight="1" x14ac:dyDescent="0.2"/>
    <row r="1360" ht="12.75" customHeight="1" x14ac:dyDescent="0.2"/>
    <row r="1361" ht="12.75" customHeight="1" x14ac:dyDescent="0.2"/>
    <row r="1362" ht="12.75" customHeight="1" x14ac:dyDescent="0.2"/>
    <row r="1363" ht="12.75" customHeight="1" x14ac:dyDescent="0.2"/>
    <row r="1364" ht="12.75" customHeight="1" x14ac:dyDescent="0.2"/>
    <row r="1365" ht="12.75" customHeight="1" x14ac:dyDescent="0.2"/>
    <row r="1366" ht="12.75" customHeight="1" x14ac:dyDescent="0.2"/>
    <row r="1367" ht="12.75" customHeight="1" x14ac:dyDescent="0.2"/>
    <row r="1368" ht="12.75" customHeight="1" x14ac:dyDescent="0.2"/>
    <row r="1369" ht="12.75" customHeight="1" x14ac:dyDescent="0.2"/>
    <row r="1370" ht="12.75" customHeight="1" x14ac:dyDescent="0.2"/>
    <row r="1371" ht="12.75" customHeight="1" x14ac:dyDescent="0.2"/>
    <row r="1372" ht="12.75" customHeight="1" x14ac:dyDescent="0.2"/>
    <row r="1373" ht="12.75" customHeight="1" x14ac:dyDescent="0.2"/>
    <row r="1374" ht="12.75" customHeight="1" x14ac:dyDescent="0.2"/>
    <row r="1375" ht="12.75" customHeight="1" x14ac:dyDescent="0.2"/>
    <row r="1376" ht="12.75" customHeight="1" x14ac:dyDescent="0.2"/>
    <row r="1377" ht="12.75" customHeight="1" x14ac:dyDescent="0.2"/>
    <row r="1378" ht="12.75" customHeight="1" x14ac:dyDescent="0.2"/>
    <row r="1379" ht="12.75" customHeight="1" x14ac:dyDescent="0.2"/>
    <row r="1380" ht="12.75" customHeight="1" x14ac:dyDescent="0.2"/>
    <row r="1381" ht="12.75" customHeight="1" x14ac:dyDescent="0.2"/>
    <row r="1382" ht="12.75" customHeight="1" x14ac:dyDescent="0.2"/>
    <row r="1383" ht="12.75" customHeight="1" x14ac:dyDescent="0.2"/>
    <row r="1384" ht="12.75" customHeight="1" x14ac:dyDescent="0.2"/>
    <row r="1385" ht="12.75" customHeight="1" x14ac:dyDescent="0.2"/>
    <row r="1386" ht="12.75" customHeight="1" x14ac:dyDescent="0.2"/>
    <row r="1387" ht="12.75" customHeight="1" x14ac:dyDescent="0.2"/>
    <row r="1388" ht="12.75" customHeight="1" x14ac:dyDescent="0.2"/>
    <row r="1389" ht="12.75" customHeight="1" x14ac:dyDescent="0.2"/>
    <row r="1390" ht="12.75" customHeight="1" x14ac:dyDescent="0.2"/>
    <row r="1391" ht="12.75" customHeight="1" x14ac:dyDescent="0.2"/>
    <row r="1392" ht="12.75" customHeight="1" x14ac:dyDescent="0.2"/>
    <row r="1393" ht="12.75" customHeight="1" x14ac:dyDescent="0.2"/>
    <row r="1394" ht="12.75" customHeight="1" x14ac:dyDescent="0.2"/>
    <row r="1395" ht="12.75" customHeight="1" x14ac:dyDescent="0.2"/>
    <row r="1396" ht="12.75" customHeight="1" x14ac:dyDescent="0.2"/>
    <row r="1397" ht="12.75" customHeight="1" x14ac:dyDescent="0.2"/>
    <row r="1398" ht="12.75" customHeight="1" x14ac:dyDescent="0.2"/>
    <row r="1399" ht="12.75" customHeight="1" x14ac:dyDescent="0.2"/>
    <row r="1400" ht="12.75" customHeight="1" x14ac:dyDescent="0.2"/>
    <row r="1401" ht="12.75" customHeight="1" x14ac:dyDescent="0.2"/>
    <row r="1402" ht="12.75" customHeight="1" x14ac:dyDescent="0.2"/>
    <row r="1403" ht="12.75" customHeight="1" x14ac:dyDescent="0.2"/>
    <row r="1404" ht="12.75" customHeight="1" x14ac:dyDescent="0.2"/>
    <row r="1405" ht="12.75" customHeight="1" x14ac:dyDescent="0.2"/>
    <row r="1406" ht="12.75" customHeight="1" x14ac:dyDescent="0.2"/>
    <row r="1407" ht="12.75" customHeight="1" x14ac:dyDescent="0.2"/>
    <row r="1408" ht="12.75" customHeight="1" x14ac:dyDescent="0.2"/>
    <row r="1409" ht="12.75" customHeight="1" x14ac:dyDescent="0.2"/>
    <row r="1410" ht="12.75" customHeight="1" x14ac:dyDescent="0.2"/>
    <row r="1411" ht="12.75" customHeight="1" x14ac:dyDescent="0.2"/>
    <row r="1412" ht="12.75" customHeight="1" x14ac:dyDescent="0.2"/>
    <row r="1413" ht="12.75" customHeight="1" x14ac:dyDescent="0.2"/>
    <row r="1414" ht="12.75" customHeight="1" x14ac:dyDescent="0.2"/>
    <row r="1415" ht="12.75" customHeight="1" x14ac:dyDescent="0.2"/>
    <row r="1416" ht="12.75" customHeight="1" x14ac:dyDescent="0.2"/>
    <row r="1417" ht="12.75" customHeight="1" x14ac:dyDescent="0.2"/>
    <row r="1418" ht="12.75" customHeight="1" x14ac:dyDescent="0.2"/>
    <row r="1419" ht="12.75" customHeight="1" x14ac:dyDescent="0.2"/>
    <row r="1420" ht="12.75" customHeight="1" x14ac:dyDescent="0.2"/>
    <row r="1421" ht="12.75" customHeight="1" x14ac:dyDescent="0.2"/>
    <row r="1422" ht="12.75" customHeight="1" x14ac:dyDescent="0.2"/>
    <row r="1423" ht="12.75" customHeight="1" x14ac:dyDescent="0.2"/>
    <row r="1424" ht="12.75" customHeight="1" x14ac:dyDescent="0.2"/>
    <row r="1425" ht="12.75" customHeight="1" x14ac:dyDescent="0.2"/>
    <row r="1426" ht="12.75" customHeight="1" x14ac:dyDescent="0.2"/>
    <row r="1427" ht="12.75" customHeight="1" x14ac:dyDescent="0.2"/>
    <row r="1428" ht="12.75" customHeight="1" x14ac:dyDescent="0.2"/>
    <row r="1429" ht="12.75" customHeight="1" x14ac:dyDescent="0.2"/>
    <row r="1430" ht="12.75" customHeight="1" x14ac:dyDescent="0.2"/>
    <row r="1431" ht="12.75" customHeight="1" x14ac:dyDescent="0.2"/>
    <row r="1432" ht="12.75" customHeight="1" x14ac:dyDescent="0.2"/>
    <row r="1433" ht="12.75" customHeight="1" x14ac:dyDescent="0.2"/>
    <row r="1434" ht="12.75" customHeight="1" x14ac:dyDescent="0.2"/>
    <row r="1435" ht="12.75" customHeight="1" x14ac:dyDescent="0.2"/>
    <row r="1436" ht="12.75" customHeight="1" x14ac:dyDescent="0.2"/>
    <row r="1437" ht="12.75" customHeight="1" x14ac:dyDescent="0.2"/>
    <row r="1438" ht="12.75" customHeight="1" x14ac:dyDescent="0.2"/>
    <row r="1439" ht="12.75" customHeight="1" x14ac:dyDescent="0.2"/>
    <row r="1440" ht="12.75" customHeight="1" x14ac:dyDescent="0.2"/>
    <row r="1441" ht="12.75" customHeight="1" x14ac:dyDescent="0.2"/>
    <row r="1442" ht="12.75" customHeight="1" x14ac:dyDescent="0.2"/>
    <row r="1443" ht="12.75" customHeight="1" x14ac:dyDescent="0.2"/>
    <row r="1444" ht="12.75" customHeight="1" x14ac:dyDescent="0.2"/>
    <row r="1445" ht="12.75" customHeight="1" x14ac:dyDescent="0.2"/>
    <row r="1446" ht="12.75" customHeight="1" x14ac:dyDescent="0.2"/>
    <row r="1447" ht="12.75" customHeight="1" x14ac:dyDescent="0.2"/>
    <row r="1448" ht="12.75" customHeight="1" x14ac:dyDescent="0.2"/>
    <row r="1449" ht="12.75" customHeight="1" x14ac:dyDescent="0.2"/>
    <row r="1450" ht="12.75" customHeight="1" x14ac:dyDescent="0.2"/>
    <row r="1451" ht="12.75" customHeight="1" x14ac:dyDescent="0.2"/>
    <row r="1452" ht="12.75" customHeight="1" x14ac:dyDescent="0.2"/>
    <row r="1453" ht="12.75" customHeight="1" x14ac:dyDescent="0.2"/>
    <row r="1454" ht="12.75" customHeight="1" x14ac:dyDescent="0.2"/>
    <row r="1455" ht="12.75" customHeight="1" x14ac:dyDescent="0.2"/>
    <row r="1456" ht="12.75" customHeight="1" x14ac:dyDescent="0.2"/>
    <row r="1457" ht="12.75" customHeight="1" x14ac:dyDescent="0.2"/>
    <row r="1458" ht="12.75" customHeight="1" x14ac:dyDescent="0.2"/>
    <row r="1459" ht="12.75" customHeight="1" x14ac:dyDescent="0.2"/>
    <row r="1460" ht="12.75" customHeight="1" x14ac:dyDescent="0.2"/>
    <row r="1461" ht="12.75" customHeight="1" x14ac:dyDescent="0.2"/>
    <row r="1462" ht="12.75" customHeight="1" x14ac:dyDescent="0.2"/>
    <row r="1463" ht="12.75" customHeight="1" x14ac:dyDescent="0.2"/>
    <row r="1464" ht="12.75" customHeight="1" x14ac:dyDescent="0.2"/>
    <row r="1465" ht="12.75" customHeight="1" x14ac:dyDescent="0.2"/>
    <row r="1466" ht="12.75" customHeight="1" x14ac:dyDescent="0.2"/>
    <row r="1467" ht="12.75" customHeight="1" x14ac:dyDescent="0.2"/>
    <row r="1468" ht="12.75" customHeight="1" x14ac:dyDescent="0.2"/>
    <row r="1469" ht="12.75" customHeight="1" x14ac:dyDescent="0.2"/>
    <row r="1470" ht="12.75" customHeight="1" x14ac:dyDescent="0.2"/>
    <row r="1471" ht="12.75" customHeight="1" x14ac:dyDescent="0.2"/>
    <row r="1472" ht="12.75" customHeight="1" x14ac:dyDescent="0.2"/>
    <row r="1473" ht="12.75" customHeight="1" x14ac:dyDescent="0.2"/>
    <row r="1474" ht="12.75" customHeight="1" x14ac:dyDescent="0.2"/>
    <row r="1475" ht="12.75" customHeight="1" x14ac:dyDescent="0.2"/>
    <row r="1476" ht="12.75" customHeight="1" x14ac:dyDescent="0.2"/>
    <row r="1477" ht="12.75" customHeight="1" x14ac:dyDescent="0.2"/>
    <row r="1478" ht="12.75" customHeight="1" x14ac:dyDescent="0.2"/>
    <row r="1479" ht="12.75" customHeight="1" x14ac:dyDescent="0.2"/>
    <row r="1480" ht="12.75" customHeight="1" x14ac:dyDescent="0.2"/>
    <row r="1481" ht="12.75" customHeight="1" x14ac:dyDescent="0.2"/>
    <row r="1482" ht="12.75" customHeight="1" x14ac:dyDescent="0.2"/>
    <row r="1483" ht="12.75" customHeight="1" x14ac:dyDescent="0.2"/>
    <row r="1484" ht="12.75" customHeight="1" x14ac:dyDescent="0.2"/>
    <row r="1485" ht="12.75" customHeight="1" x14ac:dyDescent="0.2"/>
    <row r="1486" ht="12.75" customHeight="1" x14ac:dyDescent="0.2"/>
    <row r="1487" ht="12.75" customHeight="1" x14ac:dyDescent="0.2"/>
    <row r="1488" ht="12.75" customHeight="1" x14ac:dyDescent="0.2"/>
    <row r="1489" ht="12.75" customHeight="1" x14ac:dyDescent="0.2"/>
    <row r="1490" ht="12.75" customHeight="1" x14ac:dyDescent="0.2"/>
    <row r="1491" ht="12.75" customHeight="1" x14ac:dyDescent="0.2"/>
    <row r="1492" ht="12.75" customHeight="1" x14ac:dyDescent="0.2"/>
    <row r="1493" ht="12.75" customHeight="1" x14ac:dyDescent="0.2"/>
    <row r="1494" ht="12.75" customHeight="1" x14ac:dyDescent="0.2"/>
    <row r="1495" ht="12.75" customHeight="1" x14ac:dyDescent="0.2"/>
    <row r="1496" ht="12.75" customHeight="1" x14ac:dyDescent="0.2"/>
    <row r="1497" ht="12.75" customHeight="1" x14ac:dyDescent="0.2"/>
    <row r="1498" ht="12.75" customHeight="1" x14ac:dyDescent="0.2"/>
    <row r="1499" ht="12.75" customHeight="1" x14ac:dyDescent="0.2"/>
    <row r="1500" ht="12.75" customHeight="1" x14ac:dyDescent="0.2"/>
    <row r="1501" ht="12.75" customHeight="1" x14ac:dyDescent="0.2"/>
    <row r="1502" ht="12.75" customHeight="1" x14ac:dyDescent="0.2"/>
    <row r="1503" ht="12.75" customHeight="1" x14ac:dyDescent="0.2"/>
    <row r="1504" ht="12.75" customHeight="1" x14ac:dyDescent="0.2"/>
    <row r="1505" ht="12.75" customHeight="1" x14ac:dyDescent="0.2"/>
    <row r="1506" ht="12.75" customHeight="1" x14ac:dyDescent="0.2"/>
    <row r="1507" ht="12.75" customHeight="1" x14ac:dyDescent="0.2"/>
    <row r="1508" ht="12.75" customHeight="1" x14ac:dyDescent="0.2"/>
    <row r="1509" ht="12.75" customHeight="1" x14ac:dyDescent="0.2"/>
    <row r="1510" ht="12.75" customHeight="1" x14ac:dyDescent="0.2"/>
    <row r="1511" ht="12.75" customHeight="1" x14ac:dyDescent="0.2"/>
    <row r="1512" ht="12.75" customHeight="1" x14ac:dyDescent="0.2"/>
    <row r="1513" ht="12.75" customHeight="1" x14ac:dyDescent="0.2"/>
    <row r="1514" ht="12.75" customHeight="1" x14ac:dyDescent="0.2"/>
    <row r="1515" ht="12.75" customHeight="1" x14ac:dyDescent="0.2"/>
    <row r="1516" ht="12.75" customHeight="1" x14ac:dyDescent="0.2"/>
    <row r="1517" ht="12.75" customHeight="1" x14ac:dyDescent="0.2"/>
    <row r="1518" ht="12.75" customHeight="1" x14ac:dyDescent="0.2"/>
    <row r="1519" ht="12.75" customHeight="1" x14ac:dyDescent="0.2"/>
    <row r="1520" ht="12.75" customHeight="1" x14ac:dyDescent="0.2"/>
    <row r="1521" ht="12.75" customHeight="1" x14ac:dyDescent="0.2"/>
    <row r="1522" ht="12.75" customHeight="1" x14ac:dyDescent="0.2"/>
    <row r="1523" ht="12.75" customHeight="1" x14ac:dyDescent="0.2"/>
    <row r="1524" ht="12.75" customHeight="1" x14ac:dyDescent="0.2"/>
    <row r="1525" ht="12.75" customHeight="1" x14ac:dyDescent="0.2"/>
    <row r="1526" ht="12.75" customHeight="1" x14ac:dyDescent="0.2"/>
    <row r="1527" ht="12.75" customHeight="1" x14ac:dyDescent="0.2"/>
    <row r="1528" ht="12.75" customHeight="1" x14ac:dyDescent="0.2"/>
    <row r="1529" ht="12.75" customHeight="1" x14ac:dyDescent="0.2"/>
    <row r="1530" ht="12.75" customHeight="1" x14ac:dyDescent="0.2"/>
    <row r="1531" ht="12.75" customHeight="1" x14ac:dyDescent="0.2"/>
    <row r="1532" ht="12.75" customHeight="1" x14ac:dyDescent="0.2"/>
    <row r="1533" ht="12.75" customHeight="1" x14ac:dyDescent="0.2"/>
    <row r="1534" ht="12.75" customHeight="1" x14ac:dyDescent="0.2"/>
    <row r="1535" ht="12.75" customHeight="1" x14ac:dyDescent="0.2"/>
    <row r="1536" ht="12.75" customHeight="1" x14ac:dyDescent="0.2"/>
    <row r="1537" ht="12.75" customHeight="1" x14ac:dyDescent="0.2"/>
    <row r="1538" ht="12.75" customHeight="1" x14ac:dyDescent="0.2"/>
    <row r="1539" ht="12.75" customHeight="1" x14ac:dyDescent="0.2"/>
    <row r="1540" ht="12.75" customHeight="1" x14ac:dyDescent="0.2"/>
    <row r="1541" ht="12.75" customHeight="1" x14ac:dyDescent="0.2"/>
    <row r="1542" ht="12.75" customHeight="1" x14ac:dyDescent="0.2"/>
    <row r="1543" ht="12.75" customHeight="1" x14ac:dyDescent="0.2"/>
    <row r="1544" ht="12.75" customHeight="1" x14ac:dyDescent="0.2"/>
    <row r="1545" ht="12.75" customHeight="1" x14ac:dyDescent="0.2"/>
    <row r="1546" ht="12.75" customHeight="1" x14ac:dyDescent="0.2"/>
    <row r="1547" ht="12.75" customHeight="1" x14ac:dyDescent="0.2"/>
    <row r="1548" ht="12.75" customHeight="1" x14ac:dyDescent="0.2"/>
    <row r="1549" ht="12.75" customHeight="1" x14ac:dyDescent="0.2"/>
    <row r="1550" ht="12.75" customHeight="1" x14ac:dyDescent="0.2"/>
    <row r="1551" ht="12.75" customHeight="1" x14ac:dyDescent="0.2"/>
    <row r="1552" ht="12.75" customHeight="1" x14ac:dyDescent="0.2"/>
    <row r="1553" ht="12.75" customHeight="1" x14ac:dyDescent="0.2"/>
    <row r="1554" ht="12.75" customHeight="1" x14ac:dyDescent="0.2"/>
    <row r="1555" ht="12.75" customHeight="1" x14ac:dyDescent="0.2"/>
    <row r="1556" ht="12.75" customHeight="1" x14ac:dyDescent="0.2"/>
    <row r="1557" ht="12.75" customHeight="1" x14ac:dyDescent="0.2"/>
    <row r="1558" ht="12.75" customHeight="1" x14ac:dyDescent="0.2"/>
    <row r="1559" ht="12.75" customHeight="1" x14ac:dyDescent="0.2"/>
    <row r="1560" ht="12.75" customHeight="1" x14ac:dyDescent="0.2"/>
    <row r="1561" ht="12.75" customHeight="1" x14ac:dyDescent="0.2"/>
    <row r="1562" ht="12.75" customHeight="1" x14ac:dyDescent="0.2"/>
    <row r="1563" ht="12.75" customHeight="1" x14ac:dyDescent="0.2"/>
    <row r="1564" ht="12.75" customHeight="1" x14ac:dyDescent="0.2"/>
    <row r="1565" ht="12.75" customHeight="1" x14ac:dyDescent="0.2"/>
    <row r="1566" ht="12.75" customHeight="1" x14ac:dyDescent="0.2"/>
    <row r="1567" ht="12.75" customHeight="1" x14ac:dyDescent="0.2"/>
    <row r="1568" ht="12.75" customHeight="1" x14ac:dyDescent="0.2"/>
    <row r="1569" ht="12.75" customHeight="1" x14ac:dyDescent="0.2"/>
    <row r="1570" ht="12.75" customHeight="1" x14ac:dyDescent="0.2"/>
    <row r="1571" ht="12.75" customHeight="1" x14ac:dyDescent="0.2"/>
    <row r="1572" ht="12.75" customHeight="1" x14ac:dyDescent="0.2"/>
    <row r="1573" ht="12.75" customHeight="1" x14ac:dyDescent="0.2"/>
    <row r="1574" ht="12.75" customHeight="1" x14ac:dyDescent="0.2"/>
    <row r="1575" ht="12.75" customHeight="1" x14ac:dyDescent="0.2"/>
    <row r="1576" ht="12.75" customHeight="1" x14ac:dyDescent="0.2"/>
    <row r="1577" ht="12.75" customHeight="1" x14ac:dyDescent="0.2"/>
    <row r="1578" ht="12.75" customHeight="1" x14ac:dyDescent="0.2"/>
    <row r="1579" ht="12.75" customHeight="1" x14ac:dyDescent="0.2"/>
    <row r="1580" ht="12.75" customHeight="1" x14ac:dyDescent="0.2"/>
    <row r="1581" ht="12.75" customHeight="1" x14ac:dyDescent="0.2"/>
    <row r="1582" ht="12.75" customHeight="1" x14ac:dyDescent="0.2"/>
    <row r="1583" ht="12.75" customHeight="1" x14ac:dyDescent="0.2"/>
    <row r="1584" ht="12.75" customHeight="1" x14ac:dyDescent="0.2"/>
    <row r="1585" ht="12.75" customHeight="1" x14ac:dyDescent="0.2"/>
    <row r="1586" ht="12.75" customHeight="1" x14ac:dyDescent="0.2"/>
    <row r="1587" ht="12.75" customHeight="1" x14ac:dyDescent="0.2"/>
    <row r="1588" ht="12.75" customHeight="1" x14ac:dyDescent="0.2"/>
    <row r="1589" ht="12.75" customHeight="1" x14ac:dyDescent="0.2"/>
    <row r="1590" ht="12.75" customHeight="1" x14ac:dyDescent="0.2"/>
    <row r="1591" ht="12.75" customHeight="1" x14ac:dyDescent="0.2"/>
    <row r="1592" ht="12.75" customHeight="1" x14ac:dyDescent="0.2"/>
    <row r="1593" ht="12.75" customHeight="1" x14ac:dyDescent="0.2"/>
    <row r="1594" ht="12.75" customHeight="1" x14ac:dyDescent="0.2"/>
    <row r="1595" ht="12.75" customHeight="1" x14ac:dyDescent="0.2"/>
    <row r="1596" ht="12.75" customHeight="1" x14ac:dyDescent="0.2"/>
    <row r="1597" ht="12.75" customHeight="1" x14ac:dyDescent="0.2"/>
    <row r="1598" ht="12.75" customHeight="1" x14ac:dyDescent="0.2"/>
    <row r="1599" ht="12.75" customHeight="1" x14ac:dyDescent="0.2"/>
    <row r="1600" ht="12.75" customHeight="1" x14ac:dyDescent="0.2"/>
    <row r="1601" ht="12.75" customHeight="1" x14ac:dyDescent="0.2"/>
    <row r="1602" ht="12.75" customHeight="1" x14ac:dyDescent="0.2"/>
    <row r="1603" ht="12.75" customHeight="1" x14ac:dyDescent="0.2"/>
    <row r="1604" ht="12.75" customHeight="1" x14ac:dyDescent="0.2"/>
    <row r="1605" ht="12.75" customHeight="1" x14ac:dyDescent="0.2"/>
    <row r="1606" ht="12.75" customHeight="1" x14ac:dyDescent="0.2"/>
    <row r="1607" ht="12.75" customHeight="1" x14ac:dyDescent="0.2"/>
    <row r="1608" ht="12.75" customHeight="1" x14ac:dyDescent="0.2"/>
    <row r="1609" ht="12.75" customHeight="1" x14ac:dyDescent="0.2"/>
    <row r="1610" ht="12.75" customHeight="1" x14ac:dyDescent="0.2"/>
    <row r="1611" ht="12.75" customHeight="1" x14ac:dyDescent="0.2"/>
    <row r="1612" ht="12.75" customHeight="1" x14ac:dyDescent="0.2"/>
    <row r="1613" ht="12.75" customHeight="1" x14ac:dyDescent="0.2"/>
    <row r="1614" ht="12.75" customHeight="1" x14ac:dyDescent="0.2"/>
    <row r="1615" ht="12.75" customHeight="1" x14ac:dyDescent="0.2"/>
    <row r="1616" ht="12.75" customHeight="1" x14ac:dyDescent="0.2"/>
    <row r="1617" ht="12.75" customHeight="1" x14ac:dyDescent="0.2"/>
    <row r="1618" ht="12.75" customHeight="1" x14ac:dyDescent="0.2"/>
    <row r="1619" ht="12.75" customHeight="1" x14ac:dyDescent="0.2"/>
    <row r="1620" ht="12.75" customHeight="1" x14ac:dyDescent="0.2"/>
    <row r="1621" ht="12.75" customHeight="1" x14ac:dyDescent="0.2"/>
    <row r="1622" ht="12.75" customHeight="1" x14ac:dyDescent="0.2"/>
    <row r="1623" ht="12.75" customHeight="1" x14ac:dyDescent="0.2"/>
    <row r="1624" ht="12.75" customHeight="1" x14ac:dyDescent="0.2"/>
    <row r="1625" ht="12.75" customHeight="1" x14ac:dyDescent="0.2"/>
    <row r="1626" ht="12.75" customHeight="1" x14ac:dyDescent="0.2"/>
    <row r="1627" ht="12.75" customHeight="1" x14ac:dyDescent="0.2"/>
    <row r="1628" ht="12.75" customHeight="1" x14ac:dyDescent="0.2"/>
    <row r="1629" ht="12.75" customHeight="1" x14ac:dyDescent="0.2"/>
    <row r="1630" ht="12.75" customHeight="1" x14ac:dyDescent="0.2"/>
    <row r="1631" ht="12.75" customHeight="1" x14ac:dyDescent="0.2"/>
    <row r="1632" ht="12.75" customHeight="1" x14ac:dyDescent="0.2"/>
    <row r="1633" ht="12.75" customHeight="1" x14ac:dyDescent="0.2"/>
    <row r="1634" ht="12.75" customHeight="1" x14ac:dyDescent="0.2"/>
    <row r="1635" ht="12.75" customHeight="1" x14ac:dyDescent="0.2"/>
    <row r="1636" ht="12.75" customHeight="1" x14ac:dyDescent="0.2"/>
    <row r="1637" ht="12.75" customHeight="1" x14ac:dyDescent="0.2"/>
    <row r="1638" ht="12.75" customHeight="1" x14ac:dyDescent="0.2"/>
    <row r="1639" ht="12.75" customHeight="1" x14ac:dyDescent="0.2"/>
    <row r="1640" ht="12.75" customHeight="1" x14ac:dyDescent="0.2"/>
    <row r="1641" ht="12.75" customHeight="1" x14ac:dyDescent="0.2"/>
    <row r="1642" ht="12.75" customHeight="1" x14ac:dyDescent="0.2"/>
    <row r="1643" ht="12.75" customHeight="1" x14ac:dyDescent="0.2"/>
    <row r="1644" ht="12.75" customHeight="1" x14ac:dyDescent="0.2"/>
    <row r="1645" ht="12.75" customHeight="1" x14ac:dyDescent="0.2"/>
    <row r="1646" ht="12.75" customHeight="1" x14ac:dyDescent="0.2"/>
    <row r="1647" ht="12.75" customHeight="1" x14ac:dyDescent="0.2"/>
    <row r="1648" ht="12.75" customHeight="1" x14ac:dyDescent="0.2"/>
    <row r="1649" ht="12.75" customHeight="1" x14ac:dyDescent="0.2"/>
    <row r="1650" ht="12.75" customHeight="1" x14ac:dyDescent="0.2"/>
    <row r="1651" ht="12.75" customHeight="1" x14ac:dyDescent="0.2"/>
    <row r="1652" ht="12.75" customHeight="1" x14ac:dyDescent="0.2"/>
    <row r="1653" ht="12.75" customHeight="1" x14ac:dyDescent="0.2"/>
    <row r="1654" ht="12.75" customHeight="1" x14ac:dyDescent="0.2"/>
    <row r="1655" ht="12.75" customHeight="1" x14ac:dyDescent="0.2"/>
    <row r="1656" ht="12.75" customHeight="1" x14ac:dyDescent="0.2"/>
    <row r="1657" ht="12.75" customHeight="1" x14ac:dyDescent="0.2"/>
    <row r="1658" ht="12.75" customHeight="1" x14ac:dyDescent="0.2"/>
    <row r="1659" ht="12.75" customHeight="1" x14ac:dyDescent="0.2"/>
    <row r="1660" ht="12.75" customHeight="1" x14ac:dyDescent="0.2"/>
    <row r="1661" ht="12.75" customHeight="1" x14ac:dyDescent="0.2"/>
    <row r="1662" ht="12.75" customHeight="1" x14ac:dyDescent="0.2"/>
    <row r="1663" ht="12.75" customHeight="1" x14ac:dyDescent="0.2"/>
    <row r="1664" ht="12.75" customHeight="1" x14ac:dyDescent="0.2"/>
    <row r="1665" ht="12.75" customHeight="1" x14ac:dyDescent="0.2"/>
    <row r="1666" ht="12.75" customHeight="1" x14ac:dyDescent="0.2"/>
    <row r="1667" ht="12.75" customHeight="1" x14ac:dyDescent="0.2"/>
    <row r="1668" ht="12.75" customHeight="1" x14ac:dyDescent="0.2"/>
    <row r="1669" ht="12.75" customHeight="1" x14ac:dyDescent="0.2"/>
    <row r="1670" ht="12.75" customHeight="1" x14ac:dyDescent="0.2"/>
    <row r="1671" ht="12.75" customHeight="1" x14ac:dyDescent="0.2"/>
    <row r="1672" ht="12.75" customHeight="1" x14ac:dyDescent="0.2"/>
    <row r="1673" ht="12.75" customHeight="1" x14ac:dyDescent="0.2"/>
    <row r="1674" ht="12.75" customHeight="1" x14ac:dyDescent="0.2"/>
    <row r="1675" ht="12.75" customHeight="1" x14ac:dyDescent="0.2"/>
    <row r="1676" ht="12.75" customHeight="1" x14ac:dyDescent="0.2"/>
    <row r="1677" ht="12.75" customHeight="1" x14ac:dyDescent="0.2"/>
    <row r="1678" ht="12.75" customHeight="1" x14ac:dyDescent="0.2"/>
    <row r="1679" ht="12.75" customHeight="1" x14ac:dyDescent="0.2"/>
    <row r="1680" ht="12.75" customHeight="1" x14ac:dyDescent="0.2"/>
    <row r="1681" ht="12.75" customHeight="1" x14ac:dyDescent="0.2"/>
    <row r="1682" ht="12.75" customHeight="1" x14ac:dyDescent="0.2"/>
    <row r="1683" ht="12.75" customHeight="1" x14ac:dyDescent="0.2"/>
    <row r="1684" ht="12.75" customHeight="1" x14ac:dyDescent="0.2"/>
    <row r="1685" ht="12.75" customHeight="1" x14ac:dyDescent="0.2"/>
    <row r="1686" ht="12.75" customHeight="1" x14ac:dyDescent="0.2"/>
    <row r="1687" ht="12.75" customHeight="1" x14ac:dyDescent="0.2"/>
    <row r="1688" ht="12.75" customHeight="1" x14ac:dyDescent="0.2"/>
    <row r="1689" ht="12.75" customHeight="1" x14ac:dyDescent="0.2"/>
    <row r="1690" ht="12.75" customHeight="1" x14ac:dyDescent="0.2"/>
    <row r="1691" ht="12.75" customHeight="1" x14ac:dyDescent="0.2"/>
    <row r="1692" ht="12.75" customHeight="1" x14ac:dyDescent="0.2"/>
    <row r="1693" ht="12.75" customHeight="1" x14ac:dyDescent="0.2"/>
    <row r="1694" ht="12.75" customHeight="1" x14ac:dyDescent="0.2"/>
    <row r="1695" ht="12.75" customHeight="1" x14ac:dyDescent="0.2"/>
    <row r="1696" ht="12.75" customHeight="1" x14ac:dyDescent="0.2"/>
    <row r="1697" ht="12.75" customHeight="1" x14ac:dyDescent="0.2"/>
    <row r="1698" ht="12.75" customHeight="1" x14ac:dyDescent="0.2"/>
    <row r="1699" ht="12.75" customHeight="1" x14ac:dyDescent="0.2"/>
    <row r="1700" ht="12.75" customHeight="1" x14ac:dyDescent="0.2"/>
    <row r="1701" ht="12.75" customHeight="1" x14ac:dyDescent="0.2"/>
    <row r="1702" ht="12.75" customHeight="1" x14ac:dyDescent="0.2"/>
    <row r="1703" ht="12.75" customHeight="1" x14ac:dyDescent="0.2"/>
    <row r="1704" ht="12.75" customHeight="1" x14ac:dyDescent="0.2"/>
    <row r="1705" ht="12.75" customHeight="1" x14ac:dyDescent="0.2"/>
    <row r="1706" ht="12.75" customHeight="1" x14ac:dyDescent="0.2"/>
    <row r="1707" ht="12.75" customHeight="1" x14ac:dyDescent="0.2"/>
    <row r="1708" ht="12.75" customHeight="1" x14ac:dyDescent="0.2"/>
    <row r="1709" ht="12.75" customHeight="1" x14ac:dyDescent="0.2"/>
    <row r="1710" ht="12.75" customHeight="1" x14ac:dyDescent="0.2"/>
    <row r="1711" ht="12.75" customHeight="1" x14ac:dyDescent="0.2"/>
    <row r="1712" ht="12.75" customHeight="1" x14ac:dyDescent="0.2"/>
    <row r="1713" ht="12.75" customHeight="1" x14ac:dyDescent="0.2"/>
    <row r="1714" ht="12.75" customHeight="1" x14ac:dyDescent="0.2"/>
    <row r="1715" ht="12.75" customHeight="1" x14ac:dyDescent="0.2"/>
    <row r="1716" ht="12.75" customHeight="1" x14ac:dyDescent="0.2"/>
    <row r="1717" ht="12.75" customHeight="1" x14ac:dyDescent="0.2"/>
    <row r="1718" ht="12.75" customHeight="1" x14ac:dyDescent="0.2"/>
    <row r="1719" ht="12.75" customHeight="1" x14ac:dyDescent="0.2"/>
    <row r="1720" ht="12.75" customHeight="1" x14ac:dyDescent="0.2"/>
    <row r="1721" ht="12.75" customHeight="1" x14ac:dyDescent="0.2"/>
    <row r="1722" ht="12.75" customHeight="1" x14ac:dyDescent="0.2"/>
    <row r="1723" ht="12.75" customHeight="1" x14ac:dyDescent="0.2"/>
    <row r="1724" ht="12.75" customHeight="1" x14ac:dyDescent="0.2"/>
    <row r="1725" ht="12.75" customHeight="1" x14ac:dyDescent="0.2"/>
    <row r="1726" ht="12.75" customHeight="1" x14ac:dyDescent="0.2"/>
    <row r="1727" ht="12.75" customHeight="1" x14ac:dyDescent="0.2"/>
    <row r="1728" ht="12.75" customHeight="1" x14ac:dyDescent="0.2"/>
    <row r="1729" ht="12.75" customHeight="1" x14ac:dyDescent="0.2"/>
    <row r="1730" ht="12.75" customHeight="1" x14ac:dyDescent="0.2"/>
    <row r="1731" ht="12.75" customHeight="1" x14ac:dyDescent="0.2"/>
    <row r="1732" ht="12.75" customHeight="1" x14ac:dyDescent="0.2"/>
    <row r="1733" ht="12.75" customHeight="1" x14ac:dyDescent="0.2"/>
    <row r="1734" ht="12.75" customHeight="1" x14ac:dyDescent="0.2"/>
    <row r="1735" ht="12.75" customHeight="1" x14ac:dyDescent="0.2"/>
    <row r="1736" ht="12.75" customHeight="1" x14ac:dyDescent="0.2"/>
    <row r="1737" ht="12.75" customHeight="1" x14ac:dyDescent="0.2"/>
    <row r="1738" ht="12.75" customHeight="1" x14ac:dyDescent="0.2"/>
    <row r="1739" ht="12.75" customHeight="1" x14ac:dyDescent="0.2"/>
    <row r="1740" ht="12.75" customHeight="1" x14ac:dyDescent="0.2"/>
    <row r="1741" ht="12.75" customHeight="1" x14ac:dyDescent="0.2"/>
    <row r="1742" ht="12.75" customHeight="1" x14ac:dyDescent="0.2"/>
    <row r="1743" ht="12.75" customHeight="1" x14ac:dyDescent="0.2"/>
    <row r="1744" ht="12.75" customHeight="1" x14ac:dyDescent="0.2"/>
    <row r="1745" ht="12.75" customHeight="1" x14ac:dyDescent="0.2"/>
    <row r="1746" ht="12.75" customHeight="1" x14ac:dyDescent="0.2"/>
    <row r="1747" ht="12.75" customHeight="1" x14ac:dyDescent="0.2"/>
    <row r="1748" ht="12.75" customHeight="1" x14ac:dyDescent="0.2"/>
    <row r="1749" ht="12.75" customHeight="1" x14ac:dyDescent="0.2"/>
    <row r="1750" ht="12.75" customHeight="1" x14ac:dyDescent="0.2"/>
    <row r="1751" ht="12.75" customHeight="1" x14ac:dyDescent="0.2"/>
    <row r="1752" ht="12.75" customHeight="1" x14ac:dyDescent="0.2"/>
    <row r="1753" ht="12.75" customHeight="1" x14ac:dyDescent="0.2"/>
    <row r="1754" ht="12.75" customHeight="1" x14ac:dyDescent="0.2"/>
    <row r="1755" ht="12.75" customHeight="1" x14ac:dyDescent="0.2"/>
    <row r="1756" ht="12.75" customHeight="1" x14ac:dyDescent="0.2"/>
    <row r="1757" ht="12.75" customHeight="1" x14ac:dyDescent="0.2"/>
    <row r="1758" ht="12.75" customHeight="1" x14ac:dyDescent="0.2"/>
    <row r="1759" ht="12.75" customHeight="1" x14ac:dyDescent="0.2"/>
    <row r="1760" ht="12.75" customHeight="1" x14ac:dyDescent="0.2"/>
    <row r="1761" ht="12.75" customHeight="1" x14ac:dyDescent="0.2"/>
    <row r="1762" ht="12.75" customHeight="1" x14ac:dyDescent="0.2"/>
    <row r="1763" ht="12.75" customHeight="1" x14ac:dyDescent="0.2"/>
    <row r="1764" ht="12.75" customHeight="1" x14ac:dyDescent="0.2"/>
    <row r="1765" ht="12.75" customHeight="1" x14ac:dyDescent="0.2"/>
    <row r="1766" ht="12.75" customHeight="1" x14ac:dyDescent="0.2"/>
    <row r="1767" ht="12.75" customHeight="1" x14ac:dyDescent="0.2"/>
    <row r="1768" ht="12.75" customHeight="1" x14ac:dyDescent="0.2"/>
    <row r="1769" ht="12.75" customHeight="1" x14ac:dyDescent="0.2"/>
    <row r="1770" ht="12.75" customHeight="1" x14ac:dyDescent="0.2"/>
    <row r="1771" ht="12.75" customHeight="1" x14ac:dyDescent="0.2"/>
    <row r="1772" ht="12.75" customHeight="1" x14ac:dyDescent="0.2"/>
    <row r="1773" ht="12.75" customHeight="1" x14ac:dyDescent="0.2"/>
    <row r="1774" ht="12.75" customHeight="1" x14ac:dyDescent="0.2"/>
    <row r="1775" ht="12.75" customHeight="1" x14ac:dyDescent="0.2"/>
    <row r="1776" ht="12.75" customHeight="1" x14ac:dyDescent="0.2"/>
    <row r="1777" ht="12.75" customHeight="1" x14ac:dyDescent="0.2"/>
    <row r="1778" ht="12.75" customHeight="1" x14ac:dyDescent="0.2"/>
    <row r="1779" ht="12.75" customHeight="1" x14ac:dyDescent="0.2"/>
    <row r="1780" ht="12.75" customHeight="1" x14ac:dyDescent="0.2"/>
    <row r="1781" ht="12.75" customHeight="1" x14ac:dyDescent="0.2"/>
    <row r="1782" ht="12.75" customHeight="1" x14ac:dyDescent="0.2"/>
    <row r="1783" ht="12.75" customHeight="1" x14ac:dyDescent="0.2"/>
    <row r="1784" ht="12.75" customHeight="1" x14ac:dyDescent="0.2"/>
    <row r="1785" ht="12.75" customHeight="1" x14ac:dyDescent="0.2"/>
    <row r="1786" ht="12.75" customHeight="1" x14ac:dyDescent="0.2"/>
    <row r="1787" ht="12.75" customHeight="1" x14ac:dyDescent="0.2"/>
    <row r="1788" ht="12.75" customHeight="1" x14ac:dyDescent="0.2"/>
    <row r="1789" ht="12.75" customHeight="1" x14ac:dyDescent="0.2"/>
    <row r="1790" ht="12.75" customHeight="1" x14ac:dyDescent="0.2"/>
    <row r="1791" ht="12.75" customHeight="1" x14ac:dyDescent="0.2"/>
    <row r="1792" ht="12.75" customHeight="1" x14ac:dyDescent="0.2"/>
    <row r="1793" ht="12.75" customHeight="1" x14ac:dyDescent="0.2"/>
    <row r="1794" ht="12.75" customHeight="1" x14ac:dyDescent="0.2"/>
    <row r="1795" ht="12.75" customHeight="1" x14ac:dyDescent="0.2"/>
    <row r="1796" ht="12.75" customHeight="1" x14ac:dyDescent="0.2"/>
    <row r="1797" ht="12.75" customHeight="1" x14ac:dyDescent="0.2"/>
    <row r="1798" ht="12.75" customHeight="1" x14ac:dyDescent="0.2"/>
    <row r="1799" ht="12.75" customHeight="1" x14ac:dyDescent="0.2"/>
    <row r="1800" ht="12.75" customHeight="1" x14ac:dyDescent="0.2"/>
    <row r="1801" ht="12.75" customHeight="1" x14ac:dyDescent="0.2"/>
    <row r="1802" ht="12.75" customHeight="1" x14ac:dyDescent="0.2"/>
    <row r="1803" ht="12.75" customHeight="1" x14ac:dyDescent="0.2"/>
    <row r="1804" ht="12.75" customHeight="1" x14ac:dyDescent="0.2"/>
    <row r="1805" ht="12.75" customHeight="1" x14ac:dyDescent="0.2"/>
    <row r="1806" ht="12.75" customHeight="1" x14ac:dyDescent="0.2"/>
    <row r="1807" ht="12.75" customHeight="1" x14ac:dyDescent="0.2"/>
    <row r="1808" ht="12.75" customHeight="1" x14ac:dyDescent="0.2"/>
    <row r="1809" ht="12.75" customHeight="1" x14ac:dyDescent="0.2"/>
    <row r="1810" ht="12.75" customHeight="1" x14ac:dyDescent="0.2"/>
    <row r="1811" ht="12.75" customHeight="1" x14ac:dyDescent="0.2"/>
    <row r="1812" ht="12.75" customHeight="1" x14ac:dyDescent="0.2"/>
    <row r="1813" ht="12.75" customHeight="1" x14ac:dyDescent="0.2"/>
    <row r="1814" ht="12.75" customHeight="1" x14ac:dyDescent="0.2"/>
    <row r="1815" ht="12.75" customHeight="1" x14ac:dyDescent="0.2"/>
    <row r="1816" ht="12.75" customHeight="1" x14ac:dyDescent="0.2"/>
    <row r="1817" ht="12.75" customHeight="1" x14ac:dyDescent="0.2"/>
    <row r="1818" ht="12.75" customHeight="1" x14ac:dyDescent="0.2"/>
    <row r="1819" ht="12.75" customHeight="1" x14ac:dyDescent="0.2"/>
    <row r="1820" ht="12.75" customHeight="1" x14ac:dyDescent="0.2"/>
    <row r="1821" ht="12.75" customHeight="1" x14ac:dyDescent="0.2"/>
    <row r="1822" ht="12.75" customHeight="1" x14ac:dyDescent="0.2"/>
    <row r="1823" ht="12.75" customHeight="1" x14ac:dyDescent="0.2"/>
    <row r="1824" ht="12.75" customHeight="1" x14ac:dyDescent="0.2"/>
    <row r="1825" ht="12.75" customHeight="1" x14ac:dyDescent="0.2"/>
    <row r="1826" ht="12.75" customHeight="1" x14ac:dyDescent="0.2"/>
    <row r="1827" ht="12.75" customHeight="1" x14ac:dyDescent="0.2"/>
    <row r="1828" ht="12.75" customHeight="1" x14ac:dyDescent="0.2"/>
    <row r="1829" ht="12.75" customHeight="1" x14ac:dyDescent="0.2"/>
    <row r="1830" ht="12.75" customHeight="1" x14ac:dyDescent="0.2"/>
    <row r="1831" ht="12.75" customHeight="1" x14ac:dyDescent="0.2"/>
    <row r="1832" ht="12.75" customHeight="1" x14ac:dyDescent="0.2"/>
    <row r="1833" ht="12.75" customHeight="1" x14ac:dyDescent="0.2"/>
    <row r="1834" ht="12.75" customHeight="1" x14ac:dyDescent="0.2"/>
    <row r="1835" ht="12.75" customHeight="1" x14ac:dyDescent="0.2"/>
    <row r="1836" ht="12.75" customHeight="1" x14ac:dyDescent="0.2"/>
    <row r="1837" ht="12.75" customHeight="1" x14ac:dyDescent="0.2"/>
    <row r="1838" ht="12.75" customHeight="1" x14ac:dyDescent="0.2"/>
    <row r="1839" ht="12.75" customHeight="1" x14ac:dyDescent="0.2"/>
    <row r="1840" ht="12.75" customHeight="1" x14ac:dyDescent="0.2"/>
    <row r="1841" ht="12.75" customHeight="1" x14ac:dyDescent="0.2"/>
    <row r="1842" ht="12.75" customHeight="1" x14ac:dyDescent="0.2"/>
    <row r="1843" ht="12.75" customHeight="1" x14ac:dyDescent="0.2"/>
    <row r="1844" ht="12.75" customHeight="1" x14ac:dyDescent="0.2"/>
    <row r="1845" ht="12.75" customHeight="1" x14ac:dyDescent="0.2"/>
    <row r="1846" ht="12.75" customHeight="1" x14ac:dyDescent="0.2"/>
    <row r="1847" ht="12.75" customHeight="1" x14ac:dyDescent="0.2"/>
    <row r="1848" ht="12.75" customHeight="1" x14ac:dyDescent="0.2"/>
    <row r="1849" ht="12.75" customHeight="1" x14ac:dyDescent="0.2"/>
    <row r="1850" ht="12.75" customHeight="1" x14ac:dyDescent="0.2"/>
    <row r="1851" ht="12.75" customHeight="1" x14ac:dyDescent="0.2"/>
    <row r="1852" ht="12.75" customHeight="1" x14ac:dyDescent="0.2"/>
    <row r="1853" ht="12.75" customHeight="1" x14ac:dyDescent="0.2"/>
    <row r="1854" ht="12.75" customHeight="1" x14ac:dyDescent="0.2"/>
    <row r="1855" ht="12.75" customHeight="1" x14ac:dyDescent="0.2"/>
    <row r="1856" ht="12.75" customHeight="1" x14ac:dyDescent="0.2"/>
    <row r="1857" ht="12.75" customHeight="1" x14ac:dyDescent="0.2"/>
    <row r="1858" ht="12.75" customHeight="1" x14ac:dyDescent="0.2"/>
    <row r="1859" ht="12.75" customHeight="1" x14ac:dyDescent="0.2"/>
    <row r="1860" ht="12.75" customHeight="1" x14ac:dyDescent="0.2"/>
    <row r="1861" ht="12.75" customHeight="1" x14ac:dyDescent="0.2"/>
    <row r="1862" ht="12.75" customHeight="1" x14ac:dyDescent="0.2"/>
    <row r="1863" ht="12.75" customHeight="1" x14ac:dyDescent="0.2"/>
    <row r="1864" ht="12.75" customHeight="1" x14ac:dyDescent="0.2"/>
    <row r="1865" ht="12.75" customHeight="1" x14ac:dyDescent="0.2"/>
    <row r="1866" ht="12.75" customHeight="1" x14ac:dyDescent="0.2"/>
    <row r="1867" ht="12.75" customHeight="1" x14ac:dyDescent="0.2"/>
    <row r="1868" ht="12.75" customHeight="1" x14ac:dyDescent="0.2"/>
    <row r="1869" ht="12.75" customHeight="1" x14ac:dyDescent="0.2"/>
    <row r="1870" ht="12.75" customHeight="1" x14ac:dyDescent="0.2"/>
    <row r="1871" ht="12.75" customHeight="1" x14ac:dyDescent="0.2"/>
    <row r="1872" ht="12.75" customHeight="1" x14ac:dyDescent="0.2"/>
    <row r="1873" ht="12.75" customHeight="1" x14ac:dyDescent="0.2"/>
    <row r="1874" ht="12.75" customHeight="1" x14ac:dyDescent="0.2"/>
    <row r="1875" ht="12.75" customHeight="1" x14ac:dyDescent="0.2"/>
    <row r="1876" ht="12.75" customHeight="1" x14ac:dyDescent="0.2"/>
    <row r="1877" ht="12.75" customHeight="1" x14ac:dyDescent="0.2"/>
    <row r="1878" ht="12.75" customHeight="1" x14ac:dyDescent="0.2"/>
    <row r="1879" ht="12.75" customHeight="1" x14ac:dyDescent="0.2"/>
    <row r="1880" ht="12.75" customHeight="1" x14ac:dyDescent="0.2"/>
    <row r="1881" ht="12.75" customHeight="1" x14ac:dyDescent="0.2"/>
    <row r="1882" ht="12.75" customHeight="1" x14ac:dyDescent="0.2"/>
    <row r="1883" ht="12.75" customHeight="1" x14ac:dyDescent="0.2"/>
    <row r="1884" ht="12.75" customHeight="1" x14ac:dyDescent="0.2"/>
    <row r="1885" ht="12.75" customHeight="1" x14ac:dyDescent="0.2"/>
    <row r="1886" ht="12.75" customHeight="1" x14ac:dyDescent="0.2"/>
    <row r="1887" ht="12.75" customHeight="1" x14ac:dyDescent="0.2"/>
    <row r="1888" ht="12.75" customHeight="1" x14ac:dyDescent="0.2"/>
    <row r="1889" ht="12.75" customHeight="1" x14ac:dyDescent="0.2"/>
    <row r="1890" ht="12.75" customHeight="1" x14ac:dyDescent="0.2"/>
    <row r="1891" ht="12.75" customHeight="1" x14ac:dyDescent="0.2"/>
    <row r="1892" ht="12.75" customHeight="1" x14ac:dyDescent="0.2"/>
    <row r="1893" ht="12.75" customHeight="1" x14ac:dyDescent="0.2"/>
    <row r="1894" ht="12.75" customHeight="1" x14ac:dyDescent="0.2"/>
    <row r="1895" ht="12.75" customHeight="1" x14ac:dyDescent="0.2"/>
    <row r="1896" ht="12.75" customHeight="1" x14ac:dyDescent="0.2"/>
    <row r="1897" ht="12.75" customHeight="1" x14ac:dyDescent="0.2"/>
    <row r="1898" ht="12.75" customHeight="1" x14ac:dyDescent="0.2"/>
    <row r="1899" ht="12.75" customHeight="1" x14ac:dyDescent="0.2"/>
    <row r="1900" ht="12.75" customHeight="1" x14ac:dyDescent="0.2"/>
    <row r="1901" ht="12.75" customHeight="1" x14ac:dyDescent="0.2"/>
    <row r="1902" ht="12.75" customHeight="1" x14ac:dyDescent="0.2"/>
    <row r="1903" ht="12.75" customHeight="1" x14ac:dyDescent="0.2"/>
    <row r="1904" ht="12.75" customHeight="1" x14ac:dyDescent="0.2"/>
    <row r="1905" ht="12.75" customHeight="1" x14ac:dyDescent="0.2"/>
    <row r="1906" ht="12.75" customHeight="1" x14ac:dyDescent="0.2"/>
    <row r="1907" ht="12.75" customHeight="1" x14ac:dyDescent="0.2"/>
    <row r="1908" ht="12.75" customHeight="1" x14ac:dyDescent="0.2"/>
    <row r="1909" ht="12.75" customHeight="1" x14ac:dyDescent="0.2"/>
    <row r="1910" ht="12.75" customHeight="1" x14ac:dyDescent="0.2"/>
    <row r="1911" ht="12.75" customHeight="1" x14ac:dyDescent="0.2"/>
    <row r="1912" ht="12.75" customHeight="1" x14ac:dyDescent="0.2"/>
    <row r="1913" ht="12.75" customHeight="1" x14ac:dyDescent="0.2"/>
    <row r="1914" ht="12.75" customHeight="1" x14ac:dyDescent="0.2"/>
    <row r="1915" ht="12.75" customHeight="1" x14ac:dyDescent="0.2"/>
    <row r="1916" ht="12.75" customHeight="1" x14ac:dyDescent="0.2"/>
    <row r="1917" ht="12.75" customHeight="1" x14ac:dyDescent="0.2"/>
    <row r="1918" ht="12.75" customHeight="1" x14ac:dyDescent="0.2"/>
    <row r="1919" ht="12.75" customHeight="1" x14ac:dyDescent="0.2"/>
    <row r="1920" ht="12.75" customHeight="1" x14ac:dyDescent="0.2"/>
    <row r="1921" ht="12.75" customHeight="1" x14ac:dyDescent="0.2"/>
    <row r="1922" ht="12.75" customHeight="1" x14ac:dyDescent="0.2"/>
    <row r="1923" ht="12.75" customHeight="1" x14ac:dyDescent="0.2"/>
    <row r="1924" ht="12.75" customHeight="1" x14ac:dyDescent="0.2"/>
    <row r="1925" ht="12.75" customHeight="1" x14ac:dyDescent="0.2"/>
    <row r="1926" ht="12.75" customHeight="1" x14ac:dyDescent="0.2"/>
    <row r="1927" ht="12.75" customHeight="1" x14ac:dyDescent="0.2"/>
    <row r="1928" ht="12.75" customHeight="1" x14ac:dyDescent="0.2"/>
    <row r="1929" ht="12.75" customHeight="1" x14ac:dyDescent="0.2"/>
    <row r="1930" ht="12.75" customHeight="1" x14ac:dyDescent="0.2"/>
    <row r="1931" ht="12.75" customHeight="1" x14ac:dyDescent="0.2"/>
    <row r="1932" ht="12.75" customHeight="1" x14ac:dyDescent="0.2"/>
    <row r="1933" ht="12.75" customHeight="1" x14ac:dyDescent="0.2"/>
    <row r="1934" ht="12.75" customHeight="1" x14ac:dyDescent="0.2"/>
    <row r="1935" ht="12.75" customHeight="1" x14ac:dyDescent="0.2"/>
    <row r="1936" ht="12.75" customHeight="1" x14ac:dyDescent="0.2"/>
    <row r="1937" ht="12.75" customHeight="1" x14ac:dyDescent="0.2"/>
    <row r="1938" ht="12.75" customHeight="1" x14ac:dyDescent="0.2"/>
    <row r="1939" ht="12.75" customHeight="1" x14ac:dyDescent="0.2"/>
    <row r="1940" ht="12.75" customHeight="1" x14ac:dyDescent="0.2"/>
    <row r="1941" ht="12.75" customHeight="1" x14ac:dyDescent="0.2"/>
    <row r="1942" ht="12.75" customHeight="1" x14ac:dyDescent="0.2"/>
    <row r="1943" ht="12.75" customHeight="1" x14ac:dyDescent="0.2"/>
    <row r="1944" ht="12.75" customHeight="1" x14ac:dyDescent="0.2"/>
    <row r="1945" ht="12.75" customHeight="1" x14ac:dyDescent="0.2"/>
    <row r="1946" ht="12.75" customHeight="1" x14ac:dyDescent="0.2"/>
    <row r="1947" ht="12.75" customHeight="1" x14ac:dyDescent="0.2"/>
    <row r="1948" ht="12.75" customHeight="1" x14ac:dyDescent="0.2"/>
    <row r="1949" ht="12.75" customHeight="1" x14ac:dyDescent="0.2"/>
    <row r="1950" ht="12.75" customHeight="1" x14ac:dyDescent="0.2"/>
    <row r="1951" ht="12.75" customHeight="1" x14ac:dyDescent="0.2"/>
    <row r="1952" ht="12.75" customHeight="1" x14ac:dyDescent="0.2"/>
    <row r="1953" ht="12.75" customHeight="1" x14ac:dyDescent="0.2"/>
    <row r="1954" ht="12.75" customHeight="1" x14ac:dyDescent="0.2"/>
    <row r="1955" ht="12.75" customHeight="1" x14ac:dyDescent="0.2"/>
    <row r="1956" ht="12.75" customHeight="1" x14ac:dyDescent="0.2"/>
    <row r="1957" ht="12.75" customHeight="1" x14ac:dyDescent="0.2"/>
    <row r="1958" ht="12.75" customHeight="1" x14ac:dyDescent="0.2"/>
    <row r="1959" ht="12.75" customHeight="1" x14ac:dyDescent="0.2"/>
    <row r="1960" ht="12.75" customHeight="1" x14ac:dyDescent="0.2"/>
    <row r="1961" ht="12.75" customHeight="1" x14ac:dyDescent="0.2"/>
    <row r="1962" ht="12.75" customHeight="1" x14ac:dyDescent="0.2"/>
    <row r="1963" ht="12.75" customHeight="1" x14ac:dyDescent="0.2"/>
    <row r="1964" ht="12.75" customHeight="1" x14ac:dyDescent="0.2"/>
    <row r="1965" ht="12.75" customHeight="1" x14ac:dyDescent="0.2"/>
    <row r="1966" ht="12.75" customHeight="1" x14ac:dyDescent="0.2"/>
    <row r="1967" ht="12.75" customHeight="1" x14ac:dyDescent="0.2"/>
    <row r="1968" ht="12.75" customHeight="1" x14ac:dyDescent="0.2"/>
    <row r="1969" ht="12.75" customHeight="1" x14ac:dyDescent="0.2"/>
    <row r="1970" ht="12.75" customHeight="1" x14ac:dyDescent="0.2"/>
    <row r="1971" ht="12.75" customHeight="1" x14ac:dyDescent="0.2"/>
    <row r="1972" ht="12.75" customHeight="1" x14ac:dyDescent="0.2"/>
    <row r="1973" ht="12.75" customHeight="1" x14ac:dyDescent="0.2"/>
    <row r="1974" ht="12.75" customHeight="1" x14ac:dyDescent="0.2"/>
    <row r="1975" ht="12.75" customHeight="1" x14ac:dyDescent="0.2"/>
    <row r="1976" ht="12.75" customHeight="1" x14ac:dyDescent="0.2"/>
    <row r="1977" ht="12.75" customHeight="1" x14ac:dyDescent="0.2"/>
    <row r="1978" ht="12.75" customHeight="1" x14ac:dyDescent="0.2"/>
    <row r="1979" ht="12.75" customHeight="1" x14ac:dyDescent="0.2"/>
    <row r="1980" ht="12.75" customHeight="1" x14ac:dyDescent="0.2"/>
    <row r="1981" ht="12.75" customHeight="1" x14ac:dyDescent="0.2"/>
    <row r="1982" ht="12.75" customHeight="1" x14ac:dyDescent="0.2"/>
    <row r="1983" ht="12.75" customHeight="1" x14ac:dyDescent="0.2"/>
    <row r="1984" ht="12.75" customHeight="1" x14ac:dyDescent="0.2"/>
    <row r="1985" ht="12.75" customHeight="1" x14ac:dyDescent="0.2"/>
    <row r="1986" ht="12.75" customHeight="1" x14ac:dyDescent="0.2"/>
    <row r="1987" ht="12.75" customHeight="1" x14ac:dyDescent="0.2"/>
    <row r="1988" ht="12.75" customHeight="1" x14ac:dyDescent="0.2"/>
    <row r="1989" ht="12.75" customHeight="1" x14ac:dyDescent="0.2"/>
    <row r="1990" ht="12.75" customHeight="1" x14ac:dyDescent="0.2"/>
    <row r="1991" ht="12.75" customHeight="1" x14ac:dyDescent="0.2"/>
    <row r="1992" ht="12.75" customHeight="1" x14ac:dyDescent="0.2"/>
    <row r="1993" ht="12.75" customHeight="1" x14ac:dyDescent="0.2"/>
    <row r="1994" ht="12.75" customHeight="1" x14ac:dyDescent="0.2"/>
    <row r="1995" ht="12.75" customHeight="1" x14ac:dyDescent="0.2"/>
    <row r="1996" ht="12.75" customHeight="1" x14ac:dyDescent="0.2"/>
    <row r="1997" ht="12.75" customHeight="1" x14ac:dyDescent="0.2"/>
    <row r="1998" ht="12.75" customHeight="1" x14ac:dyDescent="0.2"/>
    <row r="1999" ht="12.75" customHeight="1" x14ac:dyDescent="0.2"/>
    <row r="2000" ht="12.75" customHeight="1" x14ac:dyDescent="0.2"/>
    <row r="2001" ht="12.75" customHeight="1" x14ac:dyDescent="0.2"/>
    <row r="2002" ht="12.75" customHeight="1" x14ac:dyDescent="0.2"/>
    <row r="2003" ht="12.75" customHeight="1" x14ac:dyDescent="0.2"/>
    <row r="2004" ht="12.75" customHeight="1" x14ac:dyDescent="0.2"/>
    <row r="2005" ht="12.75" customHeight="1" x14ac:dyDescent="0.2"/>
    <row r="2006" ht="12.75" customHeight="1" x14ac:dyDescent="0.2"/>
    <row r="2007" ht="12.75" customHeight="1" x14ac:dyDescent="0.2"/>
    <row r="2008" ht="12.75" customHeight="1" x14ac:dyDescent="0.2"/>
    <row r="2009" ht="12.75" customHeight="1" x14ac:dyDescent="0.2"/>
    <row r="2010" ht="12.75" customHeight="1" x14ac:dyDescent="0.2"/>
    <row r="2011" ht="12.75" customHeight="1" x14ac:dyDescent="0.2"/>
    <row r="2012" ht="12.75" customHeight="1" x14ac:dyDescent="0.2"/>
    <row r="2013" ht="12.75" customHeight="1" x14ac:dyDescent="0.2"/>
    <row r="2014" ht="12.75" customHeight="1" x14ac:dyDescent="0.2"/>
    <row r="2015" ht="12.75" customHeight="1" x14ac:dyDescent="0.2"/>
    <row r="2016" ht="12.75" customHeight="1" x14ac:dyDescent="0.2"/>
    <row r="2017" ht="12.75" customHeight="1" x14ac:dyDescent="0.2"/>
    <row r="2018" ht="12.75" customHeight="1" x14ac:dyDescent="0.2"/>
    <row r="2019" ht="12.75" customHeight="1" x14ac:dyDescent="0.2"/>
    <row r="2020" ht="12.75" customHeight="1" x14ac:dyDescent="0.2"/>
    <row r="2021" ht="12.75" customHeight="1" x14ac:dyDescent="0.2"/>
    <row r="2022" ht="12.75" customHeight="1" x14ac:dyDescent="0.2"/>
    <row r="2023" ht="12.75" customHeight="1" x14ac:dyDescent="0.2"/>
    <row r="2024" ht="12.75" customHeight="1" x14ac:dyDescent="0.2"/>
    <row r="2025" ht="12.75" customHeight="1" x14ac:dyDescent="0.2"/>
    <row r="2026" ht="12.75" customHeight="1" x14ac:dyDescent="0.2"/>
    <row r="2027" ht="12.75" customHeight="1" x14ac:dyDescent="0.2"/>
    <row r="2028" ht="12.75" customHeight="1" x14ac:dyDescent="0.2"/>
    <row r="2029" ht="12.75" customHeight="1" x14ac:dyDescent="0.2"/>
    <row r="2030" ht="12.75" customHeight="1" x14ac:dyDescent="0.2"/>
    <row r="2031" ht="12.75" customHeight="1" x14ac:dyDescent="0.2"/>
    <row r="2032" ht="12.75" customHeight="1" x14ac:dyDescent="0.2"/>
    <row r="2033" ht="12.75" customHeight="1" x14ac:dyDescent="0.2"/>
    <row r="2034" ht="12.75" customHeight="1" x14ac:dyDescent="0.2"/>
    <row r="2035" ht="12.75" customHeight="1" x14ac:dyDescent="0.2"/>
    <row r="2036" ht="12.75" customHeight="1" x14ac:dyDescent="0.2"/>
    <row r="2037" ht="12.75" customHeight="1" x14ac:dyDescent="0.2"/>
    <row r="2038" ht="12.75" customHeight="1" x14ac:dyDescent="0.2"/>
    <row r="2039" ht="12.75" customHeight="1" x14ac:dyDescent="0.2"/>
    <row r="2040" ht="12.75" customHeight="1" x14ac:dyDescent="0.2"/>
    <row r="2041" ht="12.75" customHeight="1" x14ac:dyDescent="0.2"/>
    <row r="2042" ht="12.75" customHeight="1" x14ac:dyDescent="0.2"/>
    <row r="2043" ht="12.75" customHeight="1" x14ac:dyDescent="0.2"/>
    <row r="2044" ht="12.75" customHeight="1" x14ac:dyDescent="0.2"/>
    <row r="2045" ht="12.75" customHeight="1" x14ac:dyDescent="0.2"/>
    <row r="2046" ht="12.75" customHeight="1" x14ac:dyDescent="0.2"/>
    <row r="2047" ht="12.75" customHeight="1" x14ac:dyDescent="0.2"/>
    <row r="2048" ht="12.75" customHeight="1" x14ac:dyDescent="0.2"/>
    <row r="2049" ht="12.75" customHeight="1" x14ac:dyDescent="0.2"/>
    <row r="2050" ht="12.75" customHeight="1" x14ac:dyDescent="0.2"/>
    <row r="2051" ht="12.75" customHeight="1" x14ac:dyDescent="0.2"/>
    <row r="2052" ht="12.75" customHeight="1" x14ac:dyDescent="0.2"/>
    <row r="2053" ht="12.75" customHeight="1" x14ac:dyDescent="0.2"/>
    <row r="2054" ht="12.75" customHeight="1" x14ac:dyDescent="0.2"/>
    <row r="2055" ht="12.75" customHeight="1" x14ac:dyDescent="0.2"/>
    <row r="2056" ht="12.75" customHeight="1" x14ac:dyDescent="0.2"/>
    <row r="2057" ht="12.75" customHeight="1" x14ac:dyDescent="0.2"/>
    <row r="2058" ht="12.75" customHeight="1" x14ac:dyDescent="0.2"/>
    <row r="2059" ht="12.75" customHeight="1" x14ac:dyDescent="0.2"/>
    <row r="2060" ht="12.75" customHeight="1" x14ac:dyDescent="0.2"/>
    <row r="2061" ht="12.75" customHeight="1" x14ac:dyDescent="0.2"/>
    <row r="2062" ht="12.75" customHeight="1" x14ac:dyDescent="0.2"/>
    <row r="2063" ht="12.75" customHeight="1" x14ac:dyDescent="0.2"/>
    <row r="2064" ht="12.75" customHeight="1" x14ac:dyDescent="0.2"/>
    <row r="2065" ht="12.75" customHeight="1" x14ac:dyDescent="0.2"/>
    <row r="2066" ht="12.75" customHeight="1" x14ac:dyDescent="0.2"/>
    <row r="2067" ht="12.75" customHeight="1" x14ac:dyDescent="0.2"/>
    <row r="2068" ht="12.75" customHeight="1" x14ac:dyDescent="0.2"/>
    <row r="2069" ht="12.75" customHeight="1" x14ac:dyDescent="0.2"/>
    <row r="2070" ht="12.75" customHeight="1" x14ac:dyDescent="0.2"/>
    <row r="2071" ht="12.75" customHeight="1" x14ac:dyDescent="0.2"/>
    <row r="2072" ht="12.75" customHeight="1" x14ac:dyDescent="0.2"/>
    <row r="2073" ht="12.75" customHeight="1" x14ac:dyDescent="0.2"/>
    <row r="2074" ht="12.75" customHeight="1" x14ac:dyDescent="0.2"/>
    <row r="2075" ht="12.75" customHeight="1" x14ac:dyDescent="0.2"/>
    <row r="2076" ht="12.75" customHeight="1" x14ac:dyDescent="0.2"/>
    <row r="2077" ht="12.75" customHeight="1" x14ac:dyDescent="0.2"/>
    <row r="2078" ht="12.75" customHeight="1" x14ac:dyDescent="0.2"/>
    <row r="2079" ht="12.75" customHeight="1" x14ac:dyDescent="0.2"/>
    <row r="2080" ht="12.75" customHeight="1" x14ac:dyDescent="0.2"/>
    <row r="2081" ht="12.75" customHeight="1" x14ac:dyDescent="0.2"/>
    <row r="2082" ht="12.75" customHeight="1" x14ac:dyDescent="0.2"/>
    <row r="2083" ht="12.75" customHeight="1" x14ac:dyDescent="0.2"/>
    <row r="2084" ht="12.75" customHeight="1" x14ac:dyDescent="0.2"/>
    <row r="2085" ht="12.75" customHeight="1" x14ac:dyDescent="0.2"/>
    <row r="2086" ht="12.75" customHeight="1" x14ac:dyDescent="0.2"/>
    <row r="2087" ht="12.75" customHeight="1" x14ac:dyDescent="0.2"/>
    <row r="2088" ht="12.75" customHeight="1" x14ac:dyDescent="0.2"/>
    <row r="2089" ht="12.75" customHeight="1" x14ac:dyDescent="0.2"/>
    <row r="2090" ht="12.75" customHeight="1" x14ac:dyDescent="0.2"/>
    <row r="2091" ht="12.75" customHeight="1" x14ac:dyDescent="0.2"/>
    <row r="2092" ht="12.75" customHeight="1" x14ac:dyDescent="0.2"/>
    <row r="2093" ht="12.75" customHeight="1" x14ac:dyDescent="0.2"/>
    <row r="2094" ht="12.75" customHeight="1" x14ac:dyDescent="0.2"/>
    <row r="2095" ht="12.75" customHeight="1" x14ac:dyDescent="0.2"/>
    <row r="2096" ht="12.75" customHeight="1" x14ac:dyDescent="0.2"/>
    <row r="2097" ht="12.75" customHeight="1" x14ac:dyDescent="0.2"/>
    <row r="2098" ht="12.75" customHeight="1" x14ac:dyDescent="0.2"/>
    <row r="2099" ht="12.75" customHeight="1" x14ac:dyDescent="0.2"/>
    <row r="2100" ht="12.75" customHeight="1" x14ac:dyDescent="0.2"/>
    <row r="2101" ht="12.75" customHeight="1" x14ac:dyDescent="0.2"/>
    <row r="2102" ht="12.75" customHeight="1" x14ac:dyDescent="0.2"/>
    <row r="2103" ht="12.75" customHeight="1" x14ac:dyDescent="0.2"/>
    <row r="2104" ht="12.75" customHeight="1" x14ac:dyDescent="0.2"/>
    <row r="2105" ht="12.75" customHeight="1" x14ac:dyDescent="0.2"/>
    <row r="2106" ht="12.75" customHeight="1" x14ac:dyDescent="0.2"/>
    <row r="2107" ht="12.75" customHeight="1" x14ac:dyDescent="0.2"/>
    <row r="2108" ht="12.75" customHeight="1" x14ac:dyDescent="0.2"/>
    <row r="2109" ht="12.75" customHeight="1" x14ac:dyDescent="0.2"/>
    <row r="2110" ht="12.75" customHeight="1" x14ac:dyDescent="0.2"/>
    <row r="2111" ht="12.75" customHeight="1" x14ac:dyDescent="0.2"/>
    <row r="2112" ht="12.75" customHeight="1" x14ac:dyDescent="0.2"/>
    <row r="2113" ht="12.75" customHeight="1" x14ac:dyDescent="0.2"/>
    <row r="2114" ht="12.75" customHeight="1" x14ac:dyDescent="0.2"/>
    <row r="2115" ht="12.75" customHeight="1" x14ac:dyDescent="0.2"/>
    <row r="2116" ht="12.75" customHeight="1" x14ac:dyDescent="0.2"/>
    <row r="2117" ht="12.75" customHeight="1" x14ac:dyDescent="0.2"/>
    <row r="2118" ht="12.75" customHeight="1" x14ac:dyDescent="0.2"/>
    <row r="2119" ht="12.75" customHeight="1" x14ac:dyDescent="0.2"/>
    <row r="2120" ht="12.75" customHeight="1" x14ac:dyDescent="0.2"/>
    <row r="2121" ht="12.75" customHeight="1" x14ac:dyDescent="0.2"/>
    <row r="2122" ht="12.75" customHeight="1" x14ac:dyDescent="0.2"/>
    <row r="2123" ht="12.75" customHeight="1" x14ac:dyDescent="0.2"/>
    <row r="2124" ht="12.75" customHeight="1" x14ac:dyDescent="0.2"/>
    <row r="2125" ht="12.75" customHeight="1" x14ac:dyDescent="0.2"/>
    <row r="2126" ht="12.75" customHeight="1" x14ac:dyDescent="0.2"/>
    <row r="2127" ht="12.75" customHeight="1" x14ac:dyDescent="0.2"/>
    <row r="2128" ht="12.75" customHeight="1" x14ac:dyDescent="0.2"/>
    <row r="2129" ht="12.75" customHeight="1" x14ac:dyDescent="0.2"/>
    <row r="2130" ht="12.75" customHeight="1" x14ac:dyDescent="0.2"/>
    <row r="2131" ht="12.75" customHeight="1" x14ac:dyDescent="0.2"/>
    <row r="2132" ht="12.75" customHeight="1" x14ac:dyDescent="0.2"/>
    <row r="2133" ht="12.75" customHeight="1" x14ac:dyDescent="0.2"/>
    <row r="2134" ht="12.75" customHeight="1" x14ac:dyDescent="0.2"/>
    <row r="2135" ht="12.75" customHeight="1" x14ac:dyDescent="0.2"/>
    <row r="2136" ht="12.75" customHeight="1" x14ac:dyDescent="0.2"/>
    <row r="2137" ht="12.75" customHeight="1" x14ac:dyDescent="0.2"/>
    <row r="2138" ht="12.75" customHeight="1" x14ac:dyDescent="0.2"/>
    <row r="2139" ht="12.75" customHeight="1" x14ac:dyDescent="0.2"/>
    <row r="2140" ht="12.75" customHeight="1" x14ac:dyDescent="0.2"/>
    <row r="2141" ht="12.75" customHeight="1" x14ac:dyDescent="0.2"/>
    <row r="2142" ht="12.75" customHeight="1" x14ac:dyDescent="0.2"/>
    <row r="2143" ht="12.75" customHeight="1" x14ac:dyDescent="0.2"/>
    <row r="2144" ht="12.75" customHeight="1" x14ac:dyDescent="0.2"/>
    <row r="2145" ht="12.75" customHeight="1" x14ac:dyDescent="0.2"/>
    <row r="2146" ht="12.75" customHeight="1" x14ac:dyDescent="0.2"/>
    <row r="2147" ht="12.75" customHeight="1" x14ac:dyDescent="0.2"/>
    <row r="2148" ht="12.75" customHeight="1" x14ac:dyDescent="0.2"/>
    <row r="2149" ht="12.75" customHeight="1" x14ac:dyDescent="0.2"/>
    <row r="2150" ht="12.75" customHeight="1" x14ac:dyDescent="0.2"/>
    <row r="2151" ht="12.75" customHeight="1" x14ac:dyDescent="0.2"/>
    <row r="2152" ht="12.75" customHeight="1" x14ac:dyDescent="0.2"/>
    <row r="2153" ht="12.75" customHeight="1" x14ac:dyDescent="0.2"/>
    <row r="2154" ht="12.75" customHeight="1" x14ac:dyDescent="0.2"/>
    <row r="2155" ht="12.75" customHeight="1" x14ac:dyDescent="0.2"/>
    <row r="2156" ht="12.75" customHeight="1" x14ac:dyDescent="0.2"/>
    <row r="2157" ht="12.75" customHeight="1" x14ac:dyDescent="0.2"/>
    <row r="2158" ht="12.75" customHeight="1" x14ac:dyDescent="0.2"/>
    <row r="2159" ht="12.75" customHeight="1" x14ac:dyDescent="0.2"/>
    <row r="2160" ht="12.75" customHeight="1" x14ac:dyDescent="0.2"/>
    <row r="2161" ht="12.75" customHeight="1" x14ac:dyDescent="0.2"/>
    <row r="2162" ht="12.75" customHeight="1" x14ac:dyDescent="0.2"/>
    <row r="2163" ht="12.75" customHeight="1" x14ac:dyDescent="0.2"/>
    <row r="2164" ht="12.75" customHeight="1" x14ac:dyDescent="0.2"/>
    <row r="2165" ht="12.75" customHeight="1" x14ac:dyDescent="0.2"/>
    <row r="2166" ht="12.75" customHeight="1" x14ac:dyDescent="0.2"/>
    <row r="2167" ht="12.75" customHeight="1" x14ac:dyDescent="0.2"/>
    <row r="2168" ht="12.75" customHeight="1" x14ac:dyDescent="0.2"/>
    <row r="2169" ht="12.75" customHeight="1" x14ac:dyDescent="0.2"/>
    <row r="2170" ht="12.75" customHeight="1" x14ac:dyDescent="0.2"/>
    <row r="2171" ht="12.75" customHeight="1" x14ac:dyDescent="0.2"/>
    <row r="2172" ht="12.75" customHeight="1" x14ac:dyDescent="0.2"/>
    <row r="2173" ht="12.75" customHeight="1" x14ac:dyDescent="0.2"/>
    <row r="2174" ht="12.75" customHeight="1" x14ac:dyDescent="0.2"/>
    <row r="2175" ht="12.75" customHeight="1" x14ac:dyDescent="0.2"/>
    <row r="2176" ht="12.75" customHeight="1" x14ac:dyDescent="0.2"/>
    <row r="2177" ht="12.75" customHeight="1" x14ac:dyDescent="0.2"/>
    <row r="2178" ht="12.75" customHeight="1" x14ac:dyDescent="0.2"/>
    <row r="2179" ht="12.75" customHeight="1" x14ac:dyDescent="0.2"/>
    <row r="2180" ht="12.75" customHeight="1" x14ac:dyDescent="0.2"/>
    <row r="2181" ht="12.75" customHeight="1" x14ac:dyDescent="0.2"/>
    <row r="2182" ht="12.75" customHeight="1" x14ac:dyDescent="0.2"/>
    <row r="2183" ht="12.75" customHeight="1" x14ac:dyDescent="0.2"/>
    <row r="2184" ht="12.75" customHeight="1" x14ac:dyDescent="0.2"/>
    <row r="2185" ht="12.75" customHeight="1" x14ac:dyDescent="0.2"/>
    <row r="2186" ht="12.75" customHeight="1" x14ac:dyDescent="0.2"/>
    <row r="2187" ht="12.75" customHeight="1" x14ac:dyDescent="0.2"/>
    <row r="2188" ht="12.75" customHeight="1" x14ac:dyDescent="0.2"/>
    <row r="2189" ht="12.75" customHeight="1" x14ac:dyDescent="0.2"/>
    <row r="2190" ht="12.75" customHeight="1" x14ac:dyDescent="0.2"/>
    <row r="2191" ht="12.75" customHeight="1" x14ac:dyDescent="0.2"/>
    <row r="2192" ht="12.75" customHeight="1" x14ac:dyDescent="0.2"/>
    <row r="2193" ht="12.75" customHeight="1" x14ac:dyDescent="0.2"/>
    <row r="2194" ht="12.75" customHeight="1" x14ac:dyDescent="0.2"/>
    <row r="2195" ht="12.75" customHeight="1" x14ac:dyDescent="0.2"/>
    <row r="2196" ht="12.75" customHeight="1" x14ac:dyDescent="0.2"/>
    <row r="2197" ht="12.75" customHeight="1" x14ac:dyDescent="0.2"/>
    <row r="2198" ht="12.75" customHeight="1" x14ac:dyDescent="0.2"/>
    <row r="2199" ht="12.75" customHeight="1" x14ac:dyDescent="0.2"/>
    <row r="2200" ht="12.75" customHeight="1" x14ac:dyDescent="0.2"/>
    <row r="2201" ht="12.75" customHeight="1" x14ac:dyDescent="0.2"/>
    <row r="2202" ht="12.75" customHeight="1" x14ac:dyDescent="0.2"/>
    <row r="2203" ht="12.75" customHeight="1" x14ac:dyDescent="0.2"/>
    <row r="2204" ht="12.75" customHeight="1" x14ac:dyDescent="0.2"/>
    <row r="2205" ht="12.75" customHeight="1" x14ac:dyDescent="0.2"/>
    <row r="2206" ht="12.75" customHeight="1" x14ac:dyDescent="0.2"/>
    <row r="2207" ht="12.75" customHeight="1" x14ac:dyDescent="0.2"/>
    <row r="2208" ht="12.75" customHeight="1" x14ac:dyDescent="0.2"/>
    <row r="2209" ht="12.75" customHeight="1" x14ac:dyDescent="0.2"/>
    <row r="2210" ht="12.75" customHeight="1" x14ac:dyDescent="0.2"/>
    <row r="2211" ht="12.75" customHeight="1" x14ac:dyDescent="0.2"/>
    <row r="2212" ht="12.75" customHeight="1" x14ac:dyDescent="0.2"/>
    <row r="2213" ht="12.75" customHeight="1" x14ac:dyDescent="0.2"/>
    <row r="2214" ht="12.75" customHeight="1" x14ac:dyDescent="0.2"/>
    <row r="2215" ht="12.75" customHeight="1" x14ac:dyDescent="0.2"/>
    <row r="2216" ht="12.75" customHeight="1" x14ac:dyDescent="0.2"/>
    <row r="2217" ht="12.75" customHeight="1" x14ac:dyDescent="0.2"/>
    <row r="2218" ht="12.75" customHeight="1" x14ac:dyDescent="0.2"/>
    <row r="2219" ht="12.75" customHeight="1" x14ac:dyDescent="0.2"/>
    <row r="2220" ht="12.75" customHeight="1" x14ac:dyDescent="0.2"/>
    <row r="2221" ht="12.75" customHeight="1" x14ac:dyDescent="0.2"/>
    <row r="2222" ht="12.75" customHeight="1" x14ac:dyDescent="0.2"/>
    <row r="2223" ht="12.75" customHeight="1" x14ac:dyDescent="0.2"/>
    <row r="2224" ht="12.75" customHeight="1" x14ac:dyDescent="0.2"/>
    <row r="2225" ht="12.75" customHeight="1" x14ac:dyDescent="0.2"/>
    <row r="2226" ht="12.75" customHeight="1" x14ac:dyDescent="0.2"/>
    <row r="2227" ht="12.75" customHeight="1" x14ac:dyDescent="0.2"/>
    <row r="2228" ht="12.75" customHeight="1" x14ac:dyDescent="0.2"/>
    <row r="2229" ht="12.75" customHeight="1" x14ac:dyDescent="0.2"/>
    <row r="2230" ht="12.75" customHeight="1" x14ac:dyDescent="0.2"/>
    <row r="2231" ht="12.75" customHeight="1" x14ac:dyDescent="0.2"/>
    <row r="2232" ht="12.75" customHeight="1" x14ac:dyDescent="0.2"/>
    <row r="2233" ht="12.75" customHeight="1" x14ac:dyDescent="0.2"/>
    <row r="2234" ht="12.75" customHeight="1" x14ac:dyDescent="0.2"/>
    <row r="2235" ht="12.75" customHeight="1" x14ac:dyDescent="0.2"/>
    <row r="2236" ht="12.75" customHeight="1" x14ac:dyDescent="0.2"/>
    <row r="2237" ht="12.75" customHeight="1" x14ac:dyDescent="0.2"/>
    <row r="2238" ht="12.75" customHeight="1" x14ac:dyDescent="0.2"/>
    <row r="2239" ht="12.75" customHeight="1" x14ac:dyDescent="0.2"/>
    <row r="2240" ht="12.75" customHeight="1" x14ac:dyDescent="0.2"/>
    <row r="2241" ht="12.75" customHeight="1" x14ac:dyDescent="0.2"/>
    <row r="2242" ht="12.75" customHeight="1" x14ac:dyDescent="0.2"/>
    <row r="2243" ht="12.75" customHeight="1" x14ac:dyDescent="0.2"/>
    <row r="2244" ht="12.75" customHeight="1" x14ac:dyDescent="0.2"/>
    <row r="2245" ht="12.75" customHeight="1" x14ac:dyDescent="0.2"/>
    <row r="2246" ht="12.75" customHeight="1" x14ac:dyDescent="0.2"/>
    <row r="2247" ht="12.75" customHeight="1" x14ac:dyDescent="0.2"/>
    <row r="2248" ht="12.75" customHeight="1" x14ac:dyDescent="0.2"/>
    <row r="2249" ht="12.75" customHeight="1" x14ac:dyDescent="0.2"/>
    <row r="2250" ht="12.75" customHeight="1" x14ac:dyDescent="0.2"/>
    <row r="2251" ht="12.75" customHeight="1" x14ac:dyDescent="0.2"/>
    <row r="2252" ht="12.75" customHeight="1" x14ac:dyDescent="0.2"/>
    <row r="2253" ht="12.75" customHeight="1" x14ac:dyDescent="0.2"/>
    <row r="2254" ht="12.75" customHeight="1" x14ac:dyDescent="0.2"/>
    <row r="2255" ht="12.75" customHeight="1" x14ac:dyDescent="0.2"/>
    <row r="2256" ht="12.75" customHeight="1" x14ac:dyDescent="0.2"/>
    <row r="2257" ht="12.75" customHeight="1" x14ac:dyDescent="0.2"/>
    <row r="2258" ht="12.75" customHeight="1" x14ac:dyDescent="0.2"/>
    <row r="2259" ht="12.75" customHeight="1" x14ac:dyDescent="0.2"/>
    <row r="2260" ht="12.75" customHeight="1" x14ac:dyDescent="0.2"/>
    <row r="2261" ht="12.75" customHeight="1" x14ac:dyDescent="0.2"/>
    <row r="2262" ht="12.75" customHeight="1" x14ac:dyDescent="0.2"/>
    <row r="2263" ht="12.75" customHeight="1" x14ac:dyDescent="0.2"/>
    <row r="2264" ht="12.75" customHeight="1" x14ac:dyDescent="0.2"/>
    <row r="2265" ht="12.75" customHeight="1" x14ac:dyDescent="0.2"/>
    <row r="2266" ht="12.75" customHeight="1" x14ac:dyDescent="0.2"/>
    <row r="2267" ht="12.75" customHeight="1" x14ac:dyDescent="0.2"/>
    <row r="2268" ht="12.75" customHeight="1" x14ac:dyDescent="0.2"/>
    <row r="2269" ht="12.75" customHeight="1" x14ac:dyDescent="0.2"/>
    <row r="2270" ht="12.75" customHeight="1" x14ac:dyDescent="0.2"/>
    <row r="2271" ht="12.75" customHeight="1" x14ac:dyDescent="0.2"/>
    <row r="2272" ht="12.75" customHeight="1" x14ac:dyDescent="0.2"/>
    <row r="2273" ht="12.75" customHeight="1" x14ac:dyDescent="0.2"/>
    <row r="2274" ht="12.75" customHeight="1" x14ac:dyDescent="0.2"/>
    <row r="2275" ht="12.75" customHeight="1" x14ac:dyDescent="0.2"/>
    <row r="2276" ht="12.75" customHeight="1" x14ac:dyDescent="0.2"/>
    <row r="2277" ht="12.75" customHeight="1" x14ac:dyDescent="0.2"/>
    <row r="2278" ht="12.75" customHeight="1" x14ac:dyDescent="0.2"/>
    <row r="2279" ht="12.75" customHeight="1" x14ac:dyDescent="0.2"/>
    <row r="2280" ht="12.75" customHeight="1" x14ac:dyDescent="0.2"/>
    <row r="2281" ht="12.75" customHeight="1" x14ac:dyDescent="0.2"/>
    <row r="2282" ht="12.75" customHeight="1" x14ac:dyDescent="0.2"/>
    <row r="2283" ht="12.75" customHeight="1" x14ac:dyDescent="0.2"/>
    <row r="2284" ht="12.75" customHeight="1" x14ac:dyDescent="0.2"/>
    <row r="2285" ht="12.75" customHeight="1" x14ac:dyDescent="0.2"/>
    <row r="2286" ht="12.75" customHeight="1" x14ac:dyDescent="0.2"/>
    <row r="2287" ht="12.75" customHeight="1" x14ac:dyDescent="0.2"/>
    <row r="2288" ht="12.75" customHeight="1" x14ac:dyDescent="0.2"/>
    <row r="2289" ht="12.75" customHeight="1" x14ac:dyDescent="0.2"/>
    <row r="2290" ht="12.75" customHeight="1" x14ac:dyDescent="0.2"/>
    <row r="2291" ht="12.75" customHeight="1" x14ac:dyDescent="0.2"/>
    <row r="2292" ht="12.75" customHeight="1" x14ac:dyDescent="0.2"/>
    <row r="2293" ht="12.75" customHeight="1" x14ac:dyDescent="0.2"/>
    <row r="2294" ht="12.75" customHeight="1" x14ac:dyDescent="0.2"/>
    <row r="2295" ht="12.75" customHeight="1" x14ac:dyDescent="0.2"/>
    <row r="2296" ht="12.75" customHeight="1" x14ac:dyDescent="0.2"/>
    <row r="2297" ht="12.75" customHeight="1" x14ac:dyDescent="0.2"/>
    <row r="2298" ht="12.75" customHeight="1" x14ac:dyDescent="0.2"/>
    <row r="2299" ht="12.75" customHeight="1" x14ac:dyDescent="0.2"/>
    <row r="2300" ht="12.75" customHeight="1" x14ac:dyDescent="0.2"/>
    <row r="2301" ht="12.75" customHeight="1" x14ac:dyDescent="0.2"/>
    <row r="2302" ht="12.75" customHeight="1" x14ac:dyDescent="0.2"/>
    <row r="2303" ht="12.75" customHeight="1" x14ac:dyDescent="0.2"/>
    <row r="2304" ht="12.75" customHeight="1" x14ac:dyDescent="0.2"/>
    <row r="2305" ht="12.75" customHeight="1" x14ac:dyDescent="0.2"/>
    <row r="2306" ht="12.75" customHeight="1" x14ac:dyDescent="0.2"/>
    <row r="2307" ht="12.75" customHeight="1" x14ac:dyDescent="0.2"/>
    <row r="2308" ht="12.75" customHeight="1" x14ac:dyDescent="0.2"/>
    <row r="2309" ht="12.75" customHeight="1" x14ac:dyDescent="0.2"/>
    <row r="2310" ht="12.75" customHeight="1" x14ac:dyDescent="0.2"/>
    <row r="2311" ht="12.75" customHeight="1" x14ac:dyDescent="0.2"/>
    <row r="2312" ht="12.75" customHeight="1" x14ac:dyDescent="0.2"/>
    <row r="2313" ht="12.75" customHeight="1" x14ac:dyDescent="0.2"/>
    <row r="2314" ht="12.75" customHeight="1" x14ac:dyDescent="0.2"/>
    <row r="2315" ht="12.75" customHeight="1" x14ac:dyDescent="0.2"/>
    <row r="2316" ht="12.75" customHeight="1" x14ac:dyDescent="0.2"/>
    <row r="2317" ht="12.75" customHeight="1" x14ac:dyDescent="0.2"/>
    <row r="2318" ht="12.75" customHeight="1" x14ac:dyDescent="0.2"/>
    <row r="2319" ht="12.75" customHeight="1" x14ac:dyDescent="0.2"/>
    <row r="2320" ht="12.75" customHeight="1" x14ac:dyDescent="0.2"/>
    <row r="2321" ht="12.75" customHeight="1" x14ac:dyDescent="0.2"/>
    <row r="2322" ht="12.75" customHeight="1" x14ac:dyDescent="0.2"/>
    <row r="2323" ht="12.75" customHeight="1" x14ac:dyDescent="0.2"/>
    <row r="2324" ht="12.75" customHeight="1" x14ac:dyDescent="0.2"/>
    <row r="2325" ht="12.75" customHeight="1" x14ac:dyDescent="0.2"/>
    <row r="2326" ht="12.75" customHeight="1" x14ac:dyDescent="0.2"/>
    <row r="2327" ht="12.75" customHeight="1" x14ac:dyDescent="0.2"/>
    <row r="2328" ht="12.75" customHeight="1" x14ac:dyDescent="0.2"/>
    <row r="2329" ht="12.75" customHeight="1" x14ac:dyDescent="0.2"/>
    <row r="2330" ht="12.75" customHeight="1" x14ac:dyDescent="0.2"/>
    <row r="2331" ht="12.75" customHeight="1" x14ac:dyDescent="0.2"/>
    <row r="2332" ht="12.75" customHeight="1" x14ac:dyDescent="0.2"/>
    <row r="2333" ht="12.75" customHeight="1" x14ac:dyDescent="0.2"/>
    <row r="2334" ht="12.75" customHeight="1" x14ac:dyDescent="0.2"/>
    <row r="2335" ht="12.75" customHeight="1" x14ac:dyDescent="0.2"/>
    <row r="2336" ht="12.75" customHeight="1" x14ac:dyDescent="0.2"/>
    <row r="2337" ht="12.75" customHeight="1" x14ac:dyDescent="0.2"/>
    <row r="2338" ht="12.75" customHeight="1" x14ac:dyDescent="0.2"/>
    <row r="2339" ht="12.75" customHeight="1" x14ac:dyDescent="0.2"/>
    <row r="2340" ht="12.75" customHeight="1" x14ac:dyDescent="0.2"/>
    <row r="2341" ht="12.75" customHeight="1" x14ac:dyDescent="0.2"/>
    <row r="2342" ht="12.75" customHeight="1" x14ac:dyDescent="0.2"/>
    <row r="2343" ht="12.75" customHeight="1" x14ac:dyDescent="0.2"/>
    <row r="2344" ht="12.75" customHeight="1" x14ac:dyDescent="0.2"/>
    <row r="2345" ht="12.75" customHeight="1" x14ac:dyDescent="0.2"/>
    <row r="2346" ht="12.75" customHeight="1" x14ac:dyDescent="0.2"/>
    <row r="2347" ht="12.75" customHeight="1" x14ac:dyDescent="0.2"/>
    <row r="2348" ht="12.75" customHeight="1" x14ac:dyDescent="0.2"/>
    <row r="2349" ht="12.75" customHeight="1" x14ac:dyDescent="0.2"/>
    <row r="2350" ht="12.75" customHeight="1" x14ac:dyDescent="0.2"/>
    <row r="2351" ht="12.75" customHeight="1" x14ac:dyDescent="0.2"/>
    <row r="2352" ht="12.75" customHeight="1" x14ac:dyDescent="0.2"/>
    <row r="2353" ht="12.75" customHeight="1" x14ac:dyDescent="0.2"/>
    <row r="2354" ht="12.75" customHeight="1" x14ac:dyDescent="0.2"/>
    <row r="2355" ht="12.75" customHeight="1" x14ac:dyDescent="0.2"/>
    <row r="2356" ht="12.75" customHeight="1" x14ac:dyDescent="0.2"/>
    <row r="2357" ht="12.75" customHeight="1" x14ac:dyDescent="0.2"/>
    <row r="2358" ht="12.75" customHeight="1" x14ac:dyDescent="0.2"/>
    <row r="2359" ht="12.75" customHeight="1" x14ac:dyDescent="0.2"/>
    <row r="2360" ht="12.75" customHeight="1" x14ac:dyDescent="0.2"/>
    <row r="2361" ht="12.75" customHeight="1" x14ac:dyDescent="0.2"/>
    <row r="2362" ht="12.75" customHeight="1" x14ac:dyDescent="0.2"/>
    <row r="2363" ht="12.75" customHeight="1" x14ac:dyDescent="0.2"/>
    <row r="2364" ht="12.75" customHeight="1" x14ac:dyDescent="0.2"/>
    <row r="2365" ht="12.75" customHeight="1" x14ac:dyDescent="0.2"/>
    <row r="2366" ht="12.75" customHeight="1" x14ac:dyDescent="0.2"/>
    <row r="2367" ht="12.75" customHeight="1" x14ac:dyDescent="0.2"/>
    <row r="2368" ht="12.75" customHeight="1" x14ac:dyDescent="0.2"/>
    <row r="2369" ht="12.75" customHeight="1" x14ac:dyDescent="0.2"/>
    <row r="2370" ht="12.75" customHeight="1" x14ac:dyDescent="0.2"/>
    <row r="2371" ht="12.75" customHeight="1" x14ac:dyDescent="0.2"/>
    <row r="2372" ht="12.75" customHeight="1" x14ac:dyDescent="0.2"/>
    <row r="2373" ht="12.75" customHeight="1" x14ac:dyDescent="0.2"/>
    <row r="2374" ht="12.75" customHeight="1" x14ac:dyDescent="0.2"/>
    <row r="2375" ht="12.75" customHeight="1" x14ac:dyDescent="0.2"/>
    <row r="2376" ht="12.75" customHeight="1" x14ac:dyDescent="0.2"/>
    <row r="2377" ht="12.75" customHeight="1" x14ac:dyDescent="0.2"/>
    <row r="2378" ht="12.75" customHeight="1" x14ac:dyDescent="0.2"/>
    <row r="2379" ht="12.75" customHeight="1" x14ac:dyDescent="0.2"/>
    <row r="2380" ht="12.75" customHeight="1" x14ac:dyDescent="0.2"/>
    <row r="2381" ht="12.75" customHeight="1" x14ac:dyDescent="0.2"/>
    <row r="2382" ht="12.75" customHeight="1" x14ac:dyDescent="0.2"/>
    <row r="2383" ht="12.75" customHeight="1" x14ac:dyDescent="0.2"/>
    <row r="2384" ht="12.75" customHeight="1" x14ac:dyDescent="0.2"/>
    <row r="2385" ht="12.75" customHeight="1" x14ac:dyDescent="0.2"/>
    <row r="2386" ht="12.75" customHeight="1" x14ac:dyDescent="0.2"/>
    <row r="2387" ht="12.75" customHeight="1" x14ac:dyDescent="0.2"/>
    <row r="2388" ht="12.75" customHeight="1" x14ac:dyDescent="0.2"/>
    <row r="2389" ht="12.75" customHeight="1" x14ac:dyDescent="0.2"/>
    <row r="2390" ht="12.75" customHeight="1" x14ac:dyDescent="0.2"/>
    <row r="2391" ht="12.75" customHeight="1" x14ac:dyDescent="0.2"/>
    <row r="2392" ht="12.75" customHeight="1" x14ac:dyDescent="0.2"/>
    <row r="2393" ht="12.75" customHeight="1" x14ac:dyDescent="0.2"/>
    <row r="2394" ht="12.75" customHeight="1" x14ac:dyDescent="0.2"/>
    <row r="2395" ht="12.75" customHeight="1" x14ac:dyDescent="0.2"/>
    <row r="2396" ht="12.75" customHeight="1" x14ac:dyDescent="0.2"/>
    <row r="2397" ht="12.75" customHeight="1" x14ac:dyDescent="0.2"/>
    <row r="2398" ht="12.75" customHeight="1" x14ac:dyDescent="0.2"/>
    <row r="2399" ht="12.75" customHeight="1" x14ac:dyDescent="0.2"/>
    <row r="2400" ht="12.75" customHeight="1" x14ac:dyDescent="0.2"/>
    <row r="2401" ht="12.75" customHeight="1" x14ac:dyDescent="0.2"/>
    <row r="2402" ht="12.75" customHeight="1" x14ac:dyDescent="0.2"/>
    <row r="2403" ht="12.75" customHeight="1" x14ac:dyDescent="0.2"/>
    <row r="2404" ht="12.75" customHeight="1" x14ac:dyDescent="0.2"/>
    <row r="2405" ht="12.75" customHeight="1" x14ac:dyDescent="0.2"/>
    <row r="2406" ht="12.75" customHeight="1" x14ac:dyDescent="0.2"/>
    <row r="2407" ht="12.75" customHeight="1" x14ac:dyDescent="0.2"/>
    <row r="2408" ht="12.75" customHeight="1" x14ac:dyDescent="0.2"/>
    <row r="2409" ht="12.75" customHeight="1" x14ac:dyDescent="0.2"/>
    <row r="2410" ht="12.75" customHeight="1" x14ac:dyDescent="0.2"/>
    <row r="2411" ht="12.75" customHeight="1" x14ac:dyDescent="0.2"/>
    <row r="2412" ht="12.75" customHeight="1" x14ac:dyDescent="0.2"/>
    <row r="2413" ht="12.75" customHeight="1" x14ac:dyDescent="0.2"/>
    <row r="2414" ht="12.75" customHeight="1" x14ac:dyDescent="0.2"/>
    <row r="2415" ht="12.75" customHeight="1" x14ac:dyDescent="0.2"/>
    <row r="2416" ht="12.75" customHeight="1" x14ac:dyDescent="0.2"/>
    <row r="2417" ht="12.75" customHeight="1" x14ac:dyDescent="0.2"/>
    <row r="2418" ht="12.75" customHeight="1" x14ac:dyDescent="0.2"/>
    <row r="2419" ht="12.75" customHeight="1" x14ac:dyDescent="0.2"/>
    <row r="2420" ht="12.75" customHeight="1" x14ac:dyDescent="0.2"/>
    <row r="2421" ht="12.75" customHeight="1" x14ac:dyDescent="0.2"/>
    <row r="2422" ht="12.75" customHeight="1" x14ac:dyDescent="0.2"/>
    <row r="2423" ht="12.75" customHeight="1" x14ac:dyDescent="0.2"/>
    <row r="2424" ht="12.75" customHeight="1" x14ac:dyDescent="0.2"/>
    <row r="2425" ht="12.75" customHeight="1" x14ac:dyDescent="0.2"/>
    <row r="2426" ht="12.75" customHeight="1" x14ac:dyDescent="0.2"/>
    <row r="2427" ht="12.75" customHeight="1" x14ac:dyDescent="0.2"/>
    <row r="2428" ht="12.75" customHeight="1" x14ac:dyDescent="0.2"/>
    <row r="2429" ht="12.75" customHeight="1" x14ac:dyDescent="0.2"/>
    <row r="2430" ht="12.75" customHeight="1" x14ac:dyDescent="0.2"/>
    <row r="2431" ht="12.75" customHeight="1" x14ac:dyDescent="0.2"/>
    <row r="2432" ht="12.75" customHeight="1" x14ac:dyDescent="0.2"/>
    <row r="2433" ht="12.75" customHeight="1" x14ac:dyDescent="0.2"/>
    <row r="2434" ht="12.75" customHeight="1" x14ac:dyDescent="0.2"/>
    <row r="2435" ht="12.75" customHeight="1" x14ac:dyDescent="0.2"/>
    <row r="2436" ht="12.75" customHeight="1" x14ac:dyDescent="0.2"/>
    <row r="2437" ht="12.75" customHeight="1" x14ac:dyDescent="0.2"/>
    <row r="2438" ht="12.75" customHeight="1" x14ac:dyDescent="0.2"/>
    <row r="2439" ht="12.75" customHeight="1" x14ac:dyDescent="0.2"/>
    <row r="2440" ht="12.75" customHeight="1" x14ac:dyDescent="0.2"/>
    <row r="2441" ht="12.75" customHeight="1" x14ac:dyDescent="0.2"/>
    <row r="2442" ht="12.75" customHeight="1" x14ac:dyDescent="0.2"/>
    <row r="2443" ht="12.75" customHeight="1" x14ac:dyDescent="0.2"/>
    <row r="2444" ht="12.75" customHeight="1" x14ac:dyDescent="0.2"/>
    <row r="2445" ht="12.75" customHeight="1" x14ac:dyDescent="0.2"/>
    <row r="2446" ht="12.75" customHeight="1" x14ac:dyDescent="0.2"/>
    <row r="2447" ht="12.75" customHeight="1" x14ac:dyDescent="0.2"/>
    <row r="2448" ht="12.75" customHeight="1" x14ac:dyDescent="0.2"/>
    <row r="2449" ht="12.75" customHeight="1" x14ac:dyDescent="0.2"/>
    <row r="2450" ht="12.75" customHeight="1" x14ac:dyDescent="0.2"/>
    <row r="2451" ht="12.75" customHeight="1" x14ac:dyDescent="0.2"/>
    <row r="2452" ht="12.75" customHeight="1" x14ac:dyDescent="0.2"/>
    <row r="2453" ht="12.75" customHeight="1" x14ac:dyDescent="0.2"/>
    <row r="2454" ht="12.75" customHeight="1" x14ac:dyDescent="0.2"/>
    <row r="2455" ht="12.75" customHeight="1" x14ac:dyDescent="0.2"/>
    <row r="2456" ht="12.75" customHeight="1" x14ac:dyDescent="0.2"/>
    <row r="2457" ht="12.75" customHeight="1" x14ac:dyDescent="0.2"/>
    <row r="2458" ht="12.75" customHeight="1" x14ac:dyDescent="0.2"/>
    <row r="2459" ht="12.75" customHeight="1" x14ac:dyDescent="0.2"/>
    <row r="2460" ht="12.75" customHeight="1" x14ac:dyDescent="0.2"/>
    <row r="2461" ht="12.75" customHeight="1" x14ac:dyDescent="0.2"/>
    <row r="2462" ht="12.75" customHeight="1" x14ac:dyDescent="0.2"/>
    <row r="2463" ht="12.75" customHeight="1" x14ac:dyDescent="0.2"/>
    <row r="2464" ht="12.75" customHeight="1" x14ac:dyDescent="0.2"/>
    <row r="2465" ht="12.75" customHeight="1" x14ac:dyDescent="0.2"/>
    <row r="2466" ht="12.75" customHeight="1" x14ac:dyDescent="0.2"/>
    <row r="2467" ht="12.75" customHeight="1" x14ac:dyDescent="0.2"/>
    <row r="2468" ht="12.75" customHeight="1" x14ac:dyDescent="0.2"/>
    <row r="2469" ht="12.75" customHeight="1" x14ac:dyDescent="0.2"/>
    <row r="2470" ht="12.75" customHeight="1" x14ac:dyDescent="0.2"/>
    <row r="2471" ht="12.75" customHeight="1" x14ac:dyDescent="0.2"/>
    <row r="2472" ht="12.75" customHeight="1" x14ac:dyDescent="0.2"/>
    <row r="2473" ht="12.75" customHeight="1" x14ac:dyDescent="0.2"/>
    <row r="2474" ht="12.75" customHeight="1" x14ac:dyDescent="0.2"/>
    <row r="2475" ht="12.75" customHeight="1" x14ac:dyDescent="0.2"/>
    <row r="2476" ht="12.75" customHeight="1" x14ac:dyDescent="0.2"/>
    <row r="2477" ht="12.75" customHeight="1" x14ac:dyDescent="0.2"/>
    <row r="2478" ht="12.75" customHeight="1" x14ac:dyDescent="0.2"/>
    <row r="2479" ht="12.75" customHeight="1" x14ac:dyDescent="0.2"/>
    <row r="2480" ht="12.75" customHeight="1" x14ac:dyDescent="0.2"/>
    <row r="2481" ht="12.75" customHeight="1" x14ac:dyDescent="0.2"/>
    <row r="2482" ht="12.75" customHeight="1" x14ac:dyDescent="0.2"/>
    <row r="2483" ht="12.75" customHeight="1" x14ac:dyDescent="0.2"/>
    <row r="2484" ht="12.75" customHeight="1" x14ac:dyDescent="0.2"/>
    <row r="2485" ht="12.75" customHeight="1" x14ac:dyDescent="0.2"/>
    <row r="2486" ht="12.75" customHeight="1" x14ac:dyDescent="0.2"/>
    <row r="2487" ht="12.75" customHeight="1" x14ac:dyDescent="0.2"/>
    <row r="2488" ht="12.75" customHeight="1" x14ac:dyDescent="0.2"/>
    <row r="2489" ht="12.75" customHeight="1" x14ac:dyDescent="0.2"/>
    <row r="2490" ht="12.75" customHeight="1" x14ac:dyDescent="0.2"/>
    <row r="2491" ht="12.75" customHeight="1" x14ac:dyDescent="0.2"/>
    <row r="2492" ht="12.75" customHeight="1" x14ac:dyDescent="0.2"/>
    <row r="2493" ht="12.75" customHeight="1" x14ac:dyDescent="0.2"/>
    <row r="2494" ht="12.75" customHeight="1" x14ac:dyDescent="0.2"/>
    <row r="2495" ht="12.75" customHeight="1" x14ac:dyDescent="0.2"/>
    <row r="2496" ht="12.75" customHeight="1" x14ac:dyDescent="0.2"/>
    <row r="2497" ht="12.75" customHeight="1" x14ac:dyDescent="0.2"/>
    <row r="2498" ht="12.75" customHeight="1" x14ac:dyDescent="0.2"/>
    <row r="2499" ht="12.75" customHeight="1" x14ac:dyDescent="0.2"/>
    <row r="2500" ht="12.75" customHeight="1" x14ac:dyDescent="0.2"/>
    <row r="2501" ht="12.75" customHeight="1" x14ac:dyDescent="0.2"/>
    <row r="2502" ht="12.75" customHeight="1" x14ac:dyDescent="0.2"/>
    <row r="2503" ht="12.75" customHeight="1" x14ac:dyDescent="0.2"/>
    <row r="2504" ht="12.75" customHeight="1" x14ac:dyDescent="0.2"/>
    <row r="2505" ht="12.75" customHeight="1" x14ac:dyDescent="0.2"/>
    <row r="2506" ht="12.75" customHeight="1" x14ac:dyDescent="0.2"/>
    <row r="2507" ht="12.75" customHeight="1" x14ac:dyDescent="0.2"/>
    <row r="2508" ht="12.75" customHeight="1" x14ac:dyDescent="0.2"/>
    <row r="2509" ht="12.75" customHeight="1" x14ac:dyDescent="0.2"/>
    <row r="2510" ht="12.75" customHeight="1" x14ac:dyDescent="0.2"/>
    <row r="2511" ht="12.75" customHeight="1" x14ac:dyDescent="0.2"/>
    <row r="2512" ht="12.75" customHeight="1" x14ac:dyDescent="0.2"/>
    <row r="2513" ht="12.75" customHeight="1" x14ac:dyDescent="0.2"/>
    <row r="2514" ht="12.75" customHeight="1" x14ac:dyDescent="0.2"/>
    <row r="2515" ht="12.75" customHeight="1" x14ac:dyDescent="0.2"/>
    <row r="2516" ht="12.75" customHeight="1" x14ac:dyDescent="0.2"/>
    <row r="2517" ht="12.75" customHeight="1" x14ac:dyDescent="0.2"/>
    <row r="2518" ht="12.75" customHeight="1" x14ac:dyDescent="0.2"/>
    <row r="2519" ht="12.75" customHeight="1" x14ac:dyDescent="0.2"/>
    <row r="2520" ht="12.75" customHeight="1" x14ac:dyDescent="0.2"/>
    <row r="2521" ht="12.75" customHeight="1" x14ac:dyDescent="0.2"/>
    <row r="2522" ht="12.75" customHeight="1" x14ac:dyDescent="0.2"/>
    <row r="2523" ht="12.75" customHeight="1" x14ac:dyDescent="0.2"/>
    <row r="2524" ht="12.75" customHeight="1" x14ac:dyDescent="0.2"/>
    <row r="2525" ht="12.75" customHeight="1" x14ac:dyDescent="0.2"/>
    <row r="2526" ht="12.75" customHeight="1" x14ac:dyDescent="0.2"/>
    <row r="2527" ht="12.75" customHeight="1" x14ac:dyDescent="0.2"/>
    <row r="2528" ht="12.75" customHeight="1" x14ac:dyDescent="0.2"/>
    <row r="2529" ht="12.75" customHeight="1" x14ac:dyDescent="0.2"/>
    <row r="2530" ht="12.75" customHeight="1" x14ac:dyDescent="0.2"/>
    <row r="2531" ht="12.75" customHeight="1" x14ac:dyDescent="0.2"/>
    <row r="2532" ht="12.75" customHeight="1" x14ac:dyDescent="0.2"/>
    <row r="2533" ht="12.75" customHeight="1" x14ac:dyDescent="0.2"/>
    <row r="2534" ht="12.75" customHeight="1" x14ac:dyDescent="0.2"/>
    <row r="2535" ht="12.75" customHeight="1" x14ac:dyDescent="0.2"/>
    <row r="2536" ht="12.75" customHeight="1" x14ac:dyDescent="0.2"/>
    <row r="2537" ht="12.75" customHeight="1" x14ac:dyDescent="0.2"/>
    <row r="2538" ht="12.75" customHeight="1" x14ac:dyDescent="0.2"/>
    <row r="2539" ht="12.75" customHeight="1" x14ac:dyDescent="0.2"/>
    <row r="2540" ht="12.75" customHeight="1" x14ac:dyDescent="0.2"/>
    <row r="2541" ht="12.75" customHeight="1" x14ac:dyDescent="0.2"/>
    <row r="2542" ht="12.75" customHeight="1" x14ac:dyDescent="0.2"/>
    <row r="2543" ht="12.75" customHeight="1" x14ac:dyDescent="0.2"/>
    <row r="2544" ht="12.75" customHeight="1" x14ac:dyDescent="0.2"/>
    <row r="2545" ht="12.75" customHeight="1" x14ac:dyDescent="0.2"/>
    <row r="2546" ht="12.75" customHeight="1" x14ac:dyDescent="0.2"/>
    <row r="2547" ht="12.75" customHeight="1" x14ac:dyDescent="0.2"/>
    <row r="2548" ht="12.75" customHeight="1" x14ac:dyDescent="0.2"/>
    <row r="2549" ht="12.75" customHeight="1" x14ac:dyDescent="0.2"/>
    <row r="2550" ht="12.75" customHeight="1" x14ac:dyDescent="0.2"/>
    <row r="2551" ht="12.75" customHeight="1" x14ac:dyDescent="0.2"/>
    <row r="2552" ht="12.75" customHeight="1" x14ac:dyDescent="0.2"/>
    <row r="2553" ht="12.75" customHeight="1" x14ac:dyDescent="0.2"/>
    <row r="2554" ht="12.75" customHeight="1" x14ac:dyDescent="0.2"/>
    <row r="2555" ht="12.75" customHeight="1" x14ac:dyDescent="0.2"/>
    <row r="2556" ht="12.75" customHeight="1" x14ac:dyDescent="0.2"/>
    <row r="2557" ht="12.75" customHeight="1" x14ac:dyDescent="0.2"/>
    <row r="2558" ht="12.75" customHeight="1" x14ac:dyDescent="0.2"/>
    <row r="2559" ht="12.75" customHeight="1" x14ac:dyDescent="0.2"/>
    <row r="2560" ht="12.75" customHeight="1" x14ac:dyDescent="0.2"/>
    <row r="2561" ht="12.75" customHeight="1" x14ac:dyDescent="0.2"/>
    <row r="2562" ht="12.75" customHeight="1" x14ac:dyDescent="0.2"/>
    <row r="2563" ht="12.75" customHeight="1" x14ac:dyDescent="0.2"/>
    <row r="2564" ht="12.75" customHeight="1" x14ac:dyDescent="0.2"/>
    <row r="2565" ht="12.75" customHeight="1" x14ac:dyDescent="0.2"/>
    <row r="2566" ht="12.75" customHeight="1" x14ac:dyDescent="0.2"/>
    <row r="2567" ht="12.75" customHeight="1" x14ac:dyDescent="0.2"/>
    <row r="2568" ht="12.75" customHeight="1" x14ac:dyDescent="0.2"/>
    <row r="2569" ht="12.75" customHeight="1" x14ac:dyDescent="0.2"/>
    <row r="2570" ht="12.75" customHeight="1" x14ac:dyDescent="0.2"/>
    <row r="2571" ht="12.75" customHeight="1" x14ac:dyDescent="0.2"/>
    <row r="2572" ht="12.75" customHeight="1" x14ac:dyDescent="0.2"/>
    <row r="2573" ht="12.75" customHeight="1" x14ac:dyDescent="0.2"/>
    <row r="2574" ht="12.75" customHeight="1" x14ac:dyDescent="0.2"/>
    <row r="2575" ht="12.75" customHeight="1" x14ac:dyDescent="0.2"/>
    <row r="2576" ht="12.75" customHeight="1" x14ac:dyDescent="0.2"/>
    <row r="2577" ht="12.75" customHeight="1" x14ac:dyDescent="0.2"/>
    <row r="2578" ht="12.75" customHeight="1" x14ac:dyDescent="0.2"/>
    <row r="2579" ht="12.75" customHeight="1" x14ac:dyDescent="0.2"/>
    <row r="2580" ht="12.75" customHeight="1" x14ac:dyDescent="0.2"/>
    <row r="2581" ht="12.75" customHeight="1" x14ac:dyDescent="0.2"/>
    <row r="2582" ht="12.75" customHeight="1" x14ac:dyDescent="0.2"/>
    <row r="2583" ht="12.75" customHeight="1" x14ac:dyDescent="0.2"/>
    <row r="2584" ht="12.75" customHeight="1" x14ac:dyDescent="0.2"/>
    <row r="2585" ht="12.75" customHeight="1" x14ac:dyDescent="0.2"/>
    <row r="2586" ht="12.75" customHeight="1" x14ac:dyDescent="0.2"/>
    <row r="2587" ht="12.75" customHeight="1" x14ac:dyDescent="0.2"/>
    <row r="2588" ht="12.75" customHeight="1" x14ac:dyDescent="0.2"/>
    <row r="2589" ht="12.75" customHeight="1" x14ac:dyDescent="0.2"/>
    <row r="2590" ht="12.75" customHeight="1" x14ac:dyDescent="0.2"/>
    <row r="2591" ht="12.75" customHeight="1" x14ac:dyDescent="0.2"/>
    <row r="2592" ht="12.75" customHeight="1" x14ac:dyDescent="0.2"/>
    <row r="2593" ht="12.75" customHeight="1" x14ac:dyDescent="0.2"/>
    <row r="2594" ht="12.75" customHeight="1" x14ac:dyDescent="0.2"/>
    <row r="2595" ht="12.75" customHeight="1" x14ac:dyDescent="0.2"/>
    <row r="2596" ht="12.75" customHeight="1" x14ac:dyDescent="0.2"/>
    <row r="2597" ht="12.75" customHeight="1" x14ac:dyDescent="0.2"/>
    <row r="2598" ht="12.75" customHeight="1" x14ac:dyDescent="0.2"/>
    <row r="2599" ht="12.75" customHeight="1" x14ac:dyDescent="0.2"/>
    <row r="2600" ht="12.75" customHeight="1" x14ac:dyDescent="0.2"/>
    <row r="2601" ht="12.75" customHeight="1" x14ac:dyDescent="0.2"/>
    <row r="2602" ht="12.75" customHeight="1" x14ac:dyDescent="0.2"/>
    <row r="2603" ht="12.75" customHeight="1" x14ac:dyDescent="0.2"/>
    <row r="2604" ht="12.75" customHeight="1" x14ac:dyDescent="0.2"/>
    <row r="2605" ht="12.75" customHeight="1" x14ac:dyDescent="0.2"/>
    <row r="2606" ht="12.75" customHeight="1" x14ac:dyDescent="0.2"/>
    <row r="2607" ht="12.75" customHeight="1" x14ac:dyDescent="0.2"/>
    <row r="2608" ht="12.75" customHeight="1" x14ac:dyDescent="0.2"/>
    <row r="2609" ht="12.75" customHeight="1" x14ac:dyDescent="0.2"/>
    <row r="2610" ht="12.75" customHeight="1" x14ac:dyDescent="0.2"/>
    <row r="2611" ht="12.75" customHeight="1" x14ac:dyDescent="0.2"/>
    <row r="2612" ht="12.75" customHeight="1" x14ac:dyDescent="0.2"/>
    <row r="2613" ht="12.75" customHeight="1" x14ac:dyDescent="0.2"/>
    <row r="2614" ht="12.75" customHeight="1" x14ac:dyDescent="0.2"/>
    <row r="2615" ht="12.75" customHeight="1" x14ac:dyDescent="0.2"/>
    <row r="2616" ht="12.75" customHeight="1" x14ac:dyDescent="0.2"/>
    <row r="2617" ht="12.75" customHeight="1" x14ac:dyDescent="0.2"/>
    <row r="2618" ht="12.75" customHeight="1" x14ac:dyDescent="0.2"/>
    <row r="2619" ht="12.75" customHeight="1" x14ac:dyDescent="0.2"/>
    <row r="2620" ht="12.75" customHeight="1" x14ac:dyDescent="0.2"/>
    <row r="2621" ht="12.75" customHeight="1" x14ac:dyDescent="0.2"/>
    <row r="2622" ht="12.75" customHeight="1" x14ac:dyDescent="0.2"/>
    <row r="2623" ht="12.75" customHeight="1" x14ac:dyDescent="0.2"/>
    <row r="2624" ht="12.75" customHeight="1" x14ac:dyDescent="0.2"/>
    <row r="2625" ht="12.75" customHeight="1" x14ac:dyDescent="0.2"/>
    <row r="2626" ht="12.75" customHeight="1" x14ac:dyDescent="0.2"/>
    <row r="2627" ht="12.75" customHeight="1" x14ac:dyDescent="0.2"/>
    <row r="2628" ht="12.75" customHeight="1" x14ac:dyDescent="0.2"/>
    <row r="2629" ht="12.75" customHeight="1" x14ac:dyDescent="0.2"/>
    <row r="2630" ht="12.75" customHeight="1" x14ac:dyDescent="0.2"/>
    <row r="2631" ht="12.75" customHeight="1" x14ac:dyDescent="0.2"/>
    <row r="2632" ht="12.75" customHeight="1" x14ac:dyDescent="0.2"/>
    <row r="2633" ht="12.75" customHeight="1" x14ac:dyDescent="0.2"/>
    <row r="2634" ht="12.75" customHeight="1" x14ac:dyDescent="0.2"/>
    <row r="2635" ht="12.75" customHeight="1" x14ac:dyDescent="0.2"/>
    <row r="2636" ht="12.75" customHeight="1" x14ac:dyDescent="0.2"/>
    <row r="2637" ht="12.75" customHeight="1" x14ac:dyDescent="0.2"/>
    <row r="2638" ht="12.75" customHeight="1" x14ac:dyDescent="0.2"/>
    <row r="2639" ht="12.75" customHeight="1" x14ac:dyDescent="0.2"/>
    <row r="2640" ht="12.75" customHeight="1" x14ac:dyDescent="0.2"/>
    <row r="2641" ht="12.75" customHeight="1" x14ac:dyDescent="0.2"/>
    <row r="2642" ht="12.75" customHeight="1" x14ac:dyDescent="0.2"/>
    <row r="2643" ht="12.75" customHeight="1" x14ac:dyDescent="0.2"/>
    <row r="2644" ht="12.75" customHeight="1" x14ac:dyDescent="0.2"/>
    <row r="2645" ht="12.75" customHeight="1" x14ac:dyDescent="0.2"/>
    <row r="2646" ht="12.75" customHeight="1" x14ac:dyDescent="0.2"/>
    <row r="2647" ht="12.75" customHeight="1" x14ac:dyDescent="0.2"/>
    <row r="2648" ht="12.75" customHeight="1" x14ac:dyDescent="0.2"/>
    <row r="2649" ht="12.75" customHeight="1" x14ac:dyDescent="0.2"/>
    <row r="2650" ht="12.75" customHeight="1" x14ac:dyDescent="0.2"/>
    <row r="2651" ht="12.75" customHeight="1" x14ac:dyDescent="0.2"/>
    <row r="2652" ht="12.75" customHeight="1" x14ac:dyDescent="0.2"/>
    <row r="2653" ht="12.75" customHeight="1" x14ac:dyDescent="0.2"/>
    <row r="2654" ht="12.75" customHeight="1" x14ac:dyDescent="0.2"/>
    <row r="2655" ht="12.75" customHeight="1" x14ac:dyDescent="0.2"/>
    <row r="2656" ht="12.75" customHeight="1" x14ac:dyDescent="0.2"/>
    <row r="2657" ht="12.75" customHeight="1" x14ac:dyDescent="0.2"/>
    <row r="2658" ht="12.75" customHeight="1" x14ac:dyDescent="0.2"/>
    <row r="2659" ht="12.75" customHeight="1" x14ac:dyDescent="0.2"/>
    <row r="2660" ht="12.75" customHeight="1" x14ac:dyDescent="0.2"/>
    <row r="2661" ht="12.75" customHeight="1" x14ac:dyDescent="0.2"/>
    <row r="2662" ht="12.75" customHeight="1" x14ac:dyDescent="0.2"/>
    <row r="2663" ht="12.75" customHeight="1" x14ac:dyDescent="0.2"/>
    <row r="2664" ht="12.75" customHeight="1" x14ac:dyDescent="0.2"/>
    <row r="2665" ht="12.75" customHeight="1" x14ac:dyDescent="0.2"/>
    <row r="2666" ht="12.75" customHeight="1" x14ac:dyDescent="0.2"/>
    <row r="2667" ht="12.75" customHeight="1" x14ac:dyDescent="0.2"/>
    <row r="2668" ht="12.75" customHeight="1" x14ac:dyDescent="0.2"/>
    <row r="2669" ht="12.75" customHeight="1" x14ac:dyDescent="0.2"/>
    <row r="2670" ht="12.75" customHeight="1" x14ac:dyDescent="0.2"/>
    <row r="2671" ht="12.75" customHeight="1" x14ac:dyDescent="0.2"/>
    <row r="2672" ht="12.75" customHeight="1" x14ac:dyDescent="0.2"/>
    <row r="2673" ht="12.75" customHeight="1" x14ac:dyDescent="0.2"/>
    <row r="2674" ht="12.75" customHeight="1" x14ac:dyDescent="0.2"/>
    <row r="2675" ht="12.75" customHeight="1" x14ac:dyDescent="0.2"/>
    <row r="2676" ht="12.75" customHeight="1" x14ac:dyDescent="0.2"/>
    <row r="2677" ht="12.75" customHeight="1" x14ac:dyDescent="0.2"/>
    <row r="2678" ht="12.75" customHeight="1" x14ac:dyDescent="0.2"/>
    <row r="2679" ht="12.75" customHeight="1" x14ac:dyDescent="0.2"/>
    <row r="2680" ht="12.75" customHeight="1" x14ac:dyDescent="0.2"/>
    <row r="2681" ht="12.75" customHeight="1" x14ac:dyDescent="0.2"/>
    <row r="2682" ht="12.75" customHeight="1" x14ac:dyDescent="0.2"/>
    <row r="2683" ht="12.75" customHeight="1" x14ac:dyDescent="0.2"/>
    <row r="2684" ht="12.75" customHeight="1" x14ac:dyDescent="0.2"/>
    <row r="2685" ht="12.75" customHeight="1" x14ac:dyDescent="0.2"/>
    <row r="2686" ht="12.75" customHeight="1" x14ac:dyDescent="0.2"/>
    <row r="2687" ht="12.75" customHeight="1" x14ac:dyDescent="0.2"/>
    <row r="2688" ht="12.75" customHeight="1" x14ac:dyDescent="0.2"/>
    <row r="2689" ht="12.75" customHeight="1" x14ac:dyDescent="0.2"/>
    <row r="2690" ht="12.75" customHeight="1" x14ac:dyDescent="0.2"/>
    <row r="2691" ht="12.75" customHeight="1" x14ac:dyDescent="0.2"/>
    <row r="2692" ht="12.75" customHeight="1" x14ac:dyDescent="0.2"/>
    <row r="2693" ht="12.75" customHeight="1" x14ac:dyDescent="0.2"/>
    <row r="2694" ht="12.75" customHeight="1" x14ac:dyDescent="0.2"/>
    <row r="2695" ht="12.75" customHeight="1" x14ac:dyDescent="0.2"/>
    <row r="2696" ht="12.75" customHeight="1" x14ac:dyDescent="0.2"/>
    <row r="2697" ht="12.75" customHeight="1" x14ac:dyDescent="0.2"/>
    <row r="2698" ht="12.75" customHeight="1" x14ac:dyDescent="0.2"/>
    <row r="2699" ht="12.75" customHeight="1" x14ac:dyDescent="0.2"/>
    <row r="2700" ht="12.75" customHeight="1" x14ac:dyDescent="0.2"/>
    <row r="2701" ht="12.75" customHeight="1" x14ac:dyDescent="0.2"/>
    <row r="2702" ht="12.75" customHeight="1" x14ac:dyDescent="0.2"/>
    <row r="2703" ht="12.75" customHeight="1" x14ac:dyDescent="0.2"/>
    <row r="2704" ht="12.75" customHeight="1" x14ac:dyDescent="0.2"/>
    <row r="2705" ht="12.75" customHeight="1" x14ac:dyDescent="0.2"/>
    <row r="2706" ht="12.75" customHeight="1" x14ac:dyDescent="0.2"/>
    <row r="2707" ht="12.75" customHeight="1" x14ac:dyDescent="0.2"/>
    <row r="2708" ht="12.75" customHeight="1" x14ac:dyDescent="0.2"/>
    <row r="2709" ht="12.75" customHeight="1" x14ac:dyDescent="0.2"/>
    <row r="2710" ht="12.75" customHeight="1" x14ac:dyDescent="0.2"/>
    <row r="2711" ht="12.75" customHeight="1" x14ac:dyDescent="0.2"/>
    <row r="2712" ht="12.75" customHeight="1" x14ac:dyDescent="0.2"/>
    <row r="2713" ht="12.75" customHeight="1" x14ac:dyDescent="0.2"/>
    <row r="2714" ht="12.75" customHeight="1" x14ac:dyDescent="0.2"/>
    <row r="2715" ht="12.75" customHeight="1" x14ac:dyDescent="0.2"/>
    <row r="2716" ht="12.75" customHeight="1" x14ac:dyDescent="0.2"/>
    <row r="2717" ht="12.75" customHeight="1" x14ac:dyDescent="0.2"/>
    <row r="2718" ht="12.75" customHeight="1" x14ac:dyDescent="0.2"/>
    <row r="2719" ht="12.75" customHeight="1" x14ac:dyDescent="0.2"/>
    <row r="2720" ht="12.75" customHeight="1" x14ac:dyDescent="0.2"/>
    <row r="2721" ht="12.75" customHeight="1" x14ac:dyDescent="0.2"/>
    <row r="2722" ht="12.75" customHeight="1" x14ac:dyDescent="0.2"/>
    <row r="2723" ht="12.75" customHeight="1" x14ac:dyDescent="0.2"/>
    <row r="2724" ht="12.75" customHeight="1" x14ac:dyDescent="0.2"/>
    <row r="2725" ht="12.75" customHeight="1" x14ac:dyDescent="0.2"/>
    <row r="2726" ht="12.75" customHeight="1" x14ac:dyDescent="0.2"/>
    <row r="2727" ht="12.75" customHeight="1" x14ac:dyDescent="0.2"/>
    <row r="2728" ht="12.75" customHeight="1" x14ac:dyDescent="0.2"/>
    <row r="2729" ht="12.75" customHeight="1" x14ac:dyDescent="0.2"/>
    <row r="2730" ht="12.75" customHeight="1" x14ac:dyDescent="0.2"/>
    <row r="2731" ht="12.75" customHeight="1" x14ac:dyDescent="0.2"/>
    <row r="2732" ht="12.75" customHeight="1" x14ac:dyDescent="0.2"/>
    <row r="2733" ht="12.75" customHeight="1" x14ac:dyDescent="0.2"/>
    <row r="2734" ht="12.75" customHeight="1" x14ac:dyDescent="0.2"/>
    <row r="2735" ht="12.75" customHeight="1" x14ac:dyDescent="0.2"/>
    <row r="2736" ht="12.75" customHeight="1" x14ac:dyDescent="0.2"/>
    <row r="2737" ht="12.75" customHeight="1" x14ac:dyDescent="0.2"/>
    <row r="2738" ht="12.75" customHeight="1" x14ac:dyDescent="0.2"/>
    <row r="2739" ht="12.75" customHeight="1" x14ac:dyDescent="0.2"/>
    <row r="2740" ht="12.75" customHeight="1" x14ac:dyDescent="0.2"/>
    <row r="2741" ht="12.75" customHeight="1" x14ac:dyDescent="0.2"/>
    <row r="2742" ht="12.75" customHeight="1" x14ac:dyDescent="0.2"/>
    <row r="2743" ht="12.75" customHeight="1" x14ac:dyDescent="0.2"/>
    <row r="2744" ht="12.75" customHeight="1" x14ac:dyDescent="0.2"/>
    <row r="2745" ht="12.75" customHeight="1" x14ac:dyDescent="0.2"/>
    <row r="2746" ht="12.75" customHeight="1" x14ac:dyDescent="0.2"/>
    <row r="2747" ht="12.75" customHeight="1" x14ac:dyDescent="0.2"/>
    <row r="2748" ht="12.75" customHeight="1" x14ac:dyDescent="0.2"/>
    <row r="2749" ht="12.75" customHeight="1" x14ac:dyDescent="0.2"/>
    <row r="2750" ht="12.75" customHeight="1" x14ac:dyDescent="0.2"/>
    <row r="2751" ht="12.75" customHeight="1" x14ac:dyDescent="0.2"/>
    <row r="2752" ht="12.75" customHeight="1" x14ac:dyDescent="0.2"/>
    <row r="2753" ht="12.75" customHeight="1" x14ac:dyDescent="0.2"/>
    <row r="2754" ht="12.75" customHeight="1" x14ac:dyDescent="0.2"/>
    <row r="2755" ht="12.75" customHeight="1" x14ac:dyDescent="0.2"/>
    <row r="2756" ht="12.75" customHeight="1" x14ac:dyDescent="0.2"/>
    <row r="2757" ht="12.75" customHeight="1" x14ac:dyDescent="0.2"/>
    <row r="2758" ht="12.75" customHeight="1" x14ac:dyDescent="0.2"/>
    <row r="2759" ht="12.75" customHeight="1" x14ac:dyDescent="0.2"/>
    <row r="2760" ht="12.75" customHeight="1" x14ac:dyDescent="0.2"/>
    <row r="2761" ht="12.75" customHeight="1" x14ac:dyDescent="0.2"/>
    <row r="2762" ht="12.75" customHeight="1" x14ac:dyDescent="0.2"/>
    <row r="2763" ht="12.75" customHeight="1" x14ac:dyDescent="0.2"/>
    <row r="2764" ht="12.75" customHeight="1" x14ac:dyDescent="0.2"/>
    <row r="2765" ht="12.75" customHeight="1" x14ac:dyDescent="0.2"/>
    <row r="2766" ht="12.75" customHeight="1" x14ac:dyDescent="0.2"/>
    <row r="2767" ht="12.75" customHeight="1" x14ac:dyDescent="0.2"/>
    <row r="2768" ht="12.75" customHeight="1" x14ac:dyDescent="0.2"/>
    <row r="2769" ht="12.75" customHeight="1" x14ac:dyDescent="0.2"/>
    <row r="2770" ht="12.75" customHeight="1" x14ac:dyDescent="0.2"/>
    <row r="2771" ht="12.75" customHeight="1" x14ac:dyDescent="0.2"/>
    <row r="2772" ht="12.75" customHeight="1" x14ac:dyDescent="0.2"/>
    <row r="2773" ht="12.75" customHeight="1" x14ac:dyDescent="0.2"/>
    <row r="2774" ht="12.75" customHeight="1" x14ac:dyDescent="0.2"/>
    <row r="2775" ht="12.75" customHeight="1" x14ac:dyDescent="0.2"/>
    <row r="2776" ht="12.75" customHeight="1" x14ac:dyDescent="0.2"/>
    <row r="2777" ht="12.75" customHeight="1" x14ac:dyDescent="0.2"/>
    <row r="2778" ht="12.75" customHeight="1" x14ac:dyDescent="0.2"/>
    <row r="2779" ht="12.75" customHeight="1" x14ac:dyDescent="0.2"/>
    <row r="2780" ht="12.75" customHeight="1" x14ac:dyDescent="0.2"/>
    <row r="2781" ht="12.75" customHeight="1" x14ac:dyDescent="0.2"/>
    <row r="2782" ht="12.75" customHeight="1" x14ac:dyDescent="0.2"/>
    <row r="2783" ht="12.75" customHeight="1" x14ac:dyDescent="0.2"/>
    <row r="2784" ht="12.75" customHeight="1" x14ac:dyDescent="0.2"/>
    <row r="2785" ht="12.75" customHeight="1" x14ac:dyDescent="0.2"/>
    <row r="2786" ht="12.75" customHeight="1" x14ac:dyDescent="0.2"/>
    <row r="2787" ht="12.75" customHeight="1" x14ac:dyDescent="0.2"/>
    <row r="2788" ht="12.75" customHeight="1" x14ac:dyDescent="0.2"/>
    <row r="2789" ht="12.75" customHeight="1" x14ac:dyDescent="0.2"/>
    <row r="2790" ht="12.75" customHeight="1" x14ac:dyDescent="0.2"/>
    <row r="2791" ht="12.75" customHeight="1" x14ac:dyDescent="0.2"/>
    <row r="2792" ht="12.75" customHeight="1" x14ac:dyDescent="0.2"/>
    <row r="2793" ht="12.75" customHeight="1" x14ac:dyDescent="0.2"/>
    <row r="2794" ht="12.75" customHeight="1" x14ac:dyDescent="0.2"/>
    <row r="2795" ht="12.75" customHeight="1" x14ac:dyDescent="0.2"/>
    <row r="2796" ht="12.75" customHeight="1" x14ac:dyDescent="0.2"/>
    <row r="2797" ht="12.75" customHeight="1" x14ac:dyDescent="0.2"/>
    <row r="2798" ht="12.75" customHeight="1" x14ac:dyDescent="0.2"/>
    <row r="2799" ht="12.75" customHeight="1" x14ac:dyDescent="0.2"/>
    <row r="2800" ht="12.75" customHeight="1" x14ac:dyDescent="0.2"/>
    <row r="2801" ht="12.75" customHeight="1" x14ac:dyDescent="0.2"/>
    <row r="2802" ht="12.75" customHeight="1" x14ac:dyDescent="0.2"/>
    <row r="2803" ht="12.75" customHeight="1" x14ac:dyDescent="0.2"/>
    <row r="2804" ht="12.75" customHeight="1" x14ac:dyDescent="0.2"/>
    <row r="2805" ht="12.75" customHeight="1" x14ac:dyDescent="0.2"/>
    <row r="2806" ht="12.75" customHeight="1" x14ac:dyDescent="0.2"/>
    <row r="2807" ht="12.75" customHeight="1" x14ac:dyDescent="0.2"/>
    <row r="2808" ht="12.75" customHeight="1" x14ac:dyDescent="0.2"/>
    <row r="2809" ht="12.75" customHeight="1" x14ac:dyDescent="0.2"/>
    <row r="2810" ht="12.75" customHeight="1" x14ac:dyDescent="0.2"/>
    <row r="2811" ht="12.75" customHeight="1" x14ac:dyDescent="0.2"/>
    <row r="2812" ht="12.75" customHeight="1" x14ac:dyDescent="0.2"/>
    <row r="2813" ht="12.75" customHeight="1" x14ac:dyDescent="0.2"/>
    <row r="2814" ht="12.75" customHeight="1" x14ac:dyDescent="0.2"/>
    <row r="2815" ht="12.75" customHeight="1" x14ac:dyDescent="0.2"/>
    <row r="2816" ht="12.75" customHeight="1" x14ac:dyDescent="0.2"/>
    <row r="2817" ht="12.75" customHeight="1" x14ac:dyDescent="0.2"/>
    <row r="2818" ht="12.75" customHeight="1" x14ac:dyDescent="0.2"/>
    <row r="2819" ht="12.75" customHeight="1" x14ac:dyDescent="0.2"/>
    <row r="2820" ht="12.75" customHeight="1" x14ac:dyDescent="0.2"/>
    <row r="2821" ht="12.75" customHeight="1" x14ac:dyDescent="0.2"/>
    <row r="2822" ht="12.75" customHeight="1" x14ac:dyDescent="0.2"/>
    <row r="2823" ht="12.75" customHeight="1" x14ac:dyDescent="0.2"/>
    <row r="2824" ht="12.75" customHeight="1" x14ac:dyDescent="0.2"/>
    <row r="2825" ht="12.75" customHeight="1" x14ac:dyDescent="0.2"/>
    <row r="2826" ht="12.75" customHeight="1" x14ac:dyDescent="0.2"/>
    <row r="2827" ht="12.75" customHeight="1" x14ac:dyDescent="0.2"/>
    <row r="2828" ht="12.75" customHeight="1" x14ac:dyDescent="0.2"/>
    <row r="2829" ht="12.75" customHeight="1" x14ac:dyDescent="0.2"/>
    <row r="2830" ht="12.75" customHeight="1" x14ac:dyDescent="0.2"/>
    <row r="2831" ht="12.75" customHeight="1" x14ac:dyDescent="0.2"/>
    <row r="2832" ht="12.75" customHeight="1" x14ac:dyDescent="0.2"/>
    <row r="2833" ht="12.75" customHeight="1" x14ac:dyDescent="0.2"/>
    <row r="2834" ht="12.75" customHeight="1" x14ac:dyDescent="0.2"/>
    <row r="2835" ht="12.75" customHeight="1" x14ac:dyDescent="0.2"/>
    <row r="2836" ht="12.75" customHeight="1" x14ac:dyDescent="0.2"/>
    <row r="2837" ht="12.75" customHeight="1" x14ac:dyDescent="0.2"/>
    <row r="2838" ht="12.75" customHeight="1" x14ac:dyDescent="0.2"/>
    <row r="2839" ht="12.75" customHeight="1" x14ac:dyDescent="0.2"/>
    <row r="2840" ht="12.75" customHeight="1" x14ac:dyDescent="0.2"/>
    <row r="2841" ht="12.75" customHeight="1" x14ac:dyDescent="0.2"/>
    <row r="2842" ht="12.75" customHeight="1" x14ac:dyDescent="0.2"/>
    <row r="2843" ht="12.75" customHeight="1" x14ac:dyDescent="0.2"/>
    <row r="2844" ht="12.75" customHeight="1" x14ac:dyDescent="0.2"/>
    <row r="2845" ht="12.75" customHeight="1" x14ac:dyDescent="0.2"/>
    <row r="2846" ht="12.75" customHeight="1" x14ac:dyDescent="0.2"/>
    <row r="2847" ht="12.75" customHeight="1" x14ac:dyDescent="0.2"/>
    <row r="2848" ht="12.75" customHeight="1" x14ac:dyDescent="0.2"/>
    <row r="2849" ht="12.75" customHeight="1" x14ac:dyDescent="0.2"/>
    <row r="2850" ht="12.75" customHeight="1" x14ac:dyDescent="0.2"/>
    <row r="2851" ht="12.75" customHeight="1" x14ac:dyDescent="0.2"/>
    <row r="2852" ht="12.75" customHeight="1" x14ac:dyDescent="0.2"/>
    <row r="2853" ht="12.75" customHeight="1" x14ac:dyDescent="0.2"/>
    <row r="2854" ht="12.75" customHeight="1" x14ac:dyDescent="0.2"/>
    <row r="2855" ht="12.75" customHeight="1" x14ac:dyDescent="0.2"/>
    <row r="2856" ht="12.75" customHeight="1" x14ac:dyDescent="0.2"/>
    <row r="2857" ht="12.75" customHeight="1" x14ac:dyDescent="0.2"/>
    <row r="2858" ht="12.75" customHeight="1" x14ac:dyDescent="0.2"/>
    <row r="2859" ht="12.75" customHeight="1" x14ac:dyDescent="0.2"/>
    <row r="2860" ht="12.75" customHeight="1" x14ac:dyDescent="0.2"/>
    <row r="2861" ht="12.75" customHeight="1" x14ac:dyDescent="0.2"/>
    <row r="2862" ht="12.75" customHeight="1" x14ac:dyDescent="0.2"/>
    <row r="2863" ht="12.75" customHeight="1" x14ac:dyDescent="0.2"/>
    <row r="2864" ht="12.75" customHeight="1" x14ac:dyDescent="0.2"/>
    <row r="2865" ht="12.75" customHeight="1" x14ac:dyDescent="0.2"/>
    <row r="2866" ht="12.75" customHeight="1" x14ac:dyDescent="0.2"/>
    <row r="2867" ht="12.75" customHeight="1" x14ac:dyDescent="0.2"/>
    <row r="2868" ht="12.75" customHeight="1" x14ac:dyDescent="0.2"/>
    <row r="2869" ht="12.75" customHeight="1" x14ac:dyDescent="0.2"/>
    <row r="2870" ht="12.75" customHeight="1" x14ac:dyDescent="0.2"/>
    <row r="2871" ht="12.75" customHeight="1" x14ac:dyDescent="0.2"/>
    <row r="2872" ht="12.75" customHeight="1" x14ac:dyDescent="0.2"/>
    <row r="2873" ht="12.75" customHeight="1" x14ac:dyDescent="0.2"/>
    <row r="2874" ht="12.75" customHeight="1" x14ac:dyDescent="0.2"/>
    <row r="2875" ht="12.75" customHeight="1" x14ac:dyDescent="0.2"/>
    <row r="2876" ht="12.75" customHeight="1" x14ac:dyDescent="0.2"/>
    <row r="2877" ht="12.75" customHeight="1" x14ac:dyDescent="0.2"/>
    <row r="2878" ht="12.75" customHeight="1" x14ac:dyDescent="0.2"/>
    <row r="2879" ht="12.75" customHeight="1" x14ac:dyDescent="0.2"/>
    <row r="2880" ht="12.75" customHeight="1" x14ac:dyDescent="0.2"/>
    <row r="2881" ht="12.75" customHeight="1" x14ac:dyDescent="0.2"/>
    <row r="2882" ht="12.75" customHeight="1" x14ac:dyDescent="0.2"/>
    <row r="2883" ht="12.75" customHeight="1" x14ac:dyDescent="0.2"/>
    <row r="2884" ht="12.75" customHeight="1" x14ac:dyDescent="0.2"/>
    <row r="2885" ht="12.75" customHeight="1" x14ac:dyDescent="0.2"/>
    <row r="2886" ht="12.75" customHeight="1" x14ac:dyDescent="0.2"/>
    <row r="2887" ht="12.75" customHeight="1" x14ac:dyDescent="0.2"/>
    <row r="2888" ht="12.75" customHeight="1" x14ac:dyDescent="0.2"/>
    <row r="2889" ht="12.75" customHeight="1" x14ac:dyDescent="0.2"/>
    <row r="2890" ht="12.75" customHeight="1" x14ac:dyDescent="0.2"/>
    <row r="2891" ht="12.75" customHeight="1" x14ac:dyDescent="0.2"/>
    <row r="2892" ht="12.75" customHeight="1" x14ac:dyDescent="0.2"/>
    <row r="2893" ht="12.75" customHeight="1" x14ac:dyDescent="0.2"/>
    <row r="2894" ht="12.75" customHeight="1" x14ac:dyDescent="0.2"/>
    <row r="2895" ht="12.75" customHeight="1" x14ac:dyDescent="0.2"/>
    <row r="2896" ht="12.75" customHeight="1" x14ac:dyDescent="0.2"/>
    <row r="2897" ht="12.75" customHeight="1" x14ac:dyDescent="0.2"/>
    <row r="2898" ht="12.75" customHeight="1" x14ac:dyDescent="0.2"/>
    <row r="2899" ht="12.75" customHeight="1" x14ac:dyDescent="0.2"/>
    <row r="2900" ht="12.75" customHeight="1" x14ac:dyDescent="0.2"/>
    <row r="2901" ht="12.75" customHeight="1" x14ac:dyDescent="0.2"/>
    <row r="2902" ht="12.75" customHeight="1" x14ac:dyDescent="0.2"/>
    <row r="2903" ht="12.75" customHeight="1" x14ac:dyDescent="0.2"/>
    <row r="2904" ht="12.75" customHeight="1" x14ac:dyDescent="0.2"/>
    <row r="2905" ht="12.75" customHeight="1" x14ac:dyDescent="0.2"/>
    <row r="2906" ht="12.75" customHeight="1" x14ac:dyDescent="0.2"/>
    <row r="2907" ht="12.75" customHeight="1" x14ac:dyDescent="0.2"/>
    <row r="2908" ht="12.75" customHeight="1" x14ac:dyDescent="0.2"/>
    <row r="2909" ht="12.75" customHeight="1" x14ac:dyDescent="0.2"/>
    <row r="2910" ht="12.75" customHeight="1" x14ac:dyDescent="0.2"/>
    <row r="2911" ht="12.75" customHeight="1" x14ac:dyDescent="0.2"/>
    <row r="2912" ht="12.75" customHeight="1" x14ac:dyDescent="0.2"/>
    <row r="2913" ht="12.75" customHeight="1" x14ac:dyDescent="0.2"/>
    <row r="2914" ht="12.75" customHeight="1" x14ac:dyDescent="0.2"/>
    <row r="2915" ht="12.75" customHeight="1" x14ac:dyDescent="0.2"/>
    <row r="2916" ht="12.75" customHeight="1" x14ac:dyDescent="0.2"/>
    <row r="2917" ht="12.75" customHeight="1" x14ac:dyDescent="0.2"/>
    <row r="2918" ht="12.75" customHeight="1" x14ac:dyDescent="0.2"/>
    <row r="2919" ht="12.75" customHeight="1" x14ac:dyDescent="0.2"/>
    <row r="2920" ht="12.75" customHeight="1" x14ac:dyDescent="0.2"/>
    <row r="2921" ht="12.75" customHeight="1" x14ac:dyDescent="0.2"/>
    <row r="2922" ht="12.75" customHeight="1" x14ac:dyDescent="0.2"/>
    <row r="2923" ht="12.75" customHeight="1" x14ac:dyDescent="0.2"/>
    <row r="2924" ht="12.75" customHeight="1" x14ac:dyDescent="0.2"/>
    <row r="2925" ht="12.75" customHeight="1" x14ac:dyDescent="0.2"/>
    <row r="2926" ht="12.75" customHeight="1" x14ac:dyDescent="0.2"/>
    <row r="2927" ht="12.75" customHeight="1" x14ac:dyDescent="0.2"/>
    <row r="2928" ht="12.75" customHeight="1" x14ac:dyDescent="0.2"/>
    <row r="2929" ht="12.75" customHeight="1" x14ac:dyDescent="0.2"/>
    <row r="2930" ht="12.75" customHeight="1" x14ac:dyDescent="0.2"/>
    <row r="2931" ht="12.75" customHeight="1" x14ac:dyDescent="0.2"/>
    <row r="2932" ht="12.75" customHeight="1" x14ac:dyDescent="0.2"/>
    <row r="2933" ht="12.75" customHeight="1" x14ac:dyDescent="0.2"/>
    <row r="2934" ht="12.75" customHeight="1" x14ac:dyDescent="0.2"/>
    <row r="2935" ht="12.75" customHeight="1" x14ac:dyDescent="0.2"/>
    <row r="2936" ht="12.75" customHeight="1" x14ac:dyDescent="0.2"/>
    <row r="2937" ht="12.75" customHeight="1" x14ac:dyDescent="0.2"/>
    <row r="2938" ht="12.75" customHeight="1" x14ac:dyDescent="0.2"/>
    <row r="2939" ht="12.75" customHeight="1" x14ac:dyDescent="0.2"/>
    <row r="2940" ht="12.75" customHeight="1" x14ac:dyDescent="0.2"/>
    <row r="2941" ht="12.75" customHeight="1" x14ac:dyDescent="0.2"/>
    <row r="2942" ht="12.75" customHeight="1" x14ac:dyDescent="0.2"/>
    <row r="2943" ht="12.75" customHeight="1" x14ac:dyDescent="0.2"/>
    <row r="2944" ht="12.75" customHeight="1" x14ac:dyDescent="0.2"/>
    <row r="2945" ht="12.75" customHeight="1" x14ac:dyDescent="0.2"/>
    <row r="2946" ht="12.75" customHeight="1" x14ac:dyDescent="0.2"/>
    <row r="2947" ht="12.75" customHeight="1" x14ac:dyDescent="0.2"/>
    <row r="2948" ht="12.75" customHeight="1" x14ac:dyDescent="0.2"/>
    <row r="2949" ht="12.75" customHeight="1" x14ac:dyDescent="0.2"/>
    <row r="2950" ht="12.75" customHeight="1" x14ac:dyDescent="0.2"/>
    <row r="2951" ht="12.75" customHeight="1" x14ac:dyDescent="0.2"/>
    <row r="2952" ht="12.75" customHeight="1" x14ac:dyDescent="0.2"/>
    <row r="2953" ht="12.75" customHeight="1" x14ac:dyDescent="0.2"/>
    <row r="2954" ht="12.75" customHeight="1" x14ac:dyDescent="0.2"/>
    <row r="2955" ht="12.75" customHeight="1" x14ac:dyDescent="0.2"/>
    <row r="2956" ht="12.75" customHeight="1" x14ac:dyDescent="0.2"/>
    <row r="2957" ht="12.75" customHeight="1" x14ac:dyDescent="0.2"/>
    <row r="2958" ht="12.75" customHeight="1" x14ac:dyDescent="0.2"/>
    <row r="2959" ht="12.75" customHeight="1" x14ac:dyDescent="0.2"/>
    <row r="2960" ht="12.75" customHeight="1" x14ac:dyDescent="0.2"/>
    <row r="2961" ht="12.75" customHeight="1" x14ac:dyDescent="0.2"/>
    <row r="2962" ht="12.75" customHeight="1" x14ac:dyDescent="0.2"/>
    <row r="2963" ht="12.75" customHeight="1" x14ac:dyDescent="0.2"/>
    <row r="2964" ht="12.75" customHeight="1" x14ac:dyDescent="0.2"/>
    <row r="2965" ht="12.75" customHeight="1" x14ac:dyDescent="0.2"/>
    <row r="2966" ht="12.75" customHeight="1" x14ac:dyDescent="0.2"/>
    <row r="2967" ht="12.75" customHeight="1" x14ac:dyDescent="0.2"/>
    <row r="2968" ht="12.75" customHeight="1" x14ac:dyDescent="0.2"/>
    <row r="2969" ht="12.75" customHeight="1" x14ac:dyDescent="0.2"/>
    <row r="2970" ht="12.75" customHeight="1" x14ac:dyDescent="0.2"/>
    <row r="2971" ht="12.75" customHeight="1" x14ac:dyDescent="0.2"/>
    <row r="2972" ht="12.75" customHeight="1" x14ac:dyDescent="0.2"/>
    <row r="2973" ht="12.75" customHeight="1" x14ac:dyDescent="0.2"/>
    <row r="2974" ht="12.75" customHeight="1" x14ac:dyDescent="0.2"/>
    <row r="2975" ht="12.75" customHeight="1" x14ac:dyDescent="0.2"/>
    <row r="2976" ht="12.75" customHeight="1" x14ac:dyDescent="0.2"/>
    <row r="2977" ht="12.75" customHeight="1" x14ac:dyDescent="0.2"/>
    <row r="2978" ht="12.75" customHeight="1" x14ac:dyDescent="0.2"/>
    <row r="2979" ht="12.75" customHeight="1" x14ac:dyDescent="0.2"/>
    <row r="2980" ht="12.75" customHeight="1" x14ac:dyDescent="0.2"/>
    <row r="2981" ht="12.75" customHeight="1" x14ac:dyDescent="0.2"/>
    <row r="2982" ht="12.75" customHeight="1" x14ac:dyDescent="0.2"/>
    <row r="2983" ht="12.75" customHeight="1" x14ac:dyDescent="0.2"/>
    <row r="2984" ht="12.75" customHeight="1" x14ac:dyDescent="0.2"/>
    <row r="2985" ht="12.75" customHeight="1" x14ac:dyDescent="0.2"/>
    <row r="2986" ht="12.75" customHeight="1" x14ac:dyDescent="0.2"/>
    <row r="2987" ht="12.75" customHeight="1" x14ac:dyDescent="0.2"/>
    <row r="2988" ht="12.75" customHeight="1" x14ac:dyDescent="0.2"/>
    <row r="2989" ht="12.75" customHeight="1" x14ac:dyDescent="0.2"/>
    <row r="2990" ht="12.75" customHeight="1" x14ac:dyDescent="0.2"/>
    <row r="2991" ht="12.75" customHeight="1" x14ac:dyDescent="0.2"/>
    <row r="2992" ht="12.75" customHeight="1" x14ac:dyDescent="0.2"/>
    <row r="2993" ht="12.75" customHeight="1" x14ac:dyDescent="0.2"/>
    <row r="2994" ht="12.75" customHeight="1" x14ac:dyDescent="0.2"/>
    <row r="2995" ht="12.75" customHeight="1" x14ac:dyDescent="0.2"/>
    <row r="2996" ht="12.75" customHeight="1" x14ac:dyDescent="0.2"/>
    <row r="2997" ht="12.75" customHeight="1" x14ac:dyDescent="0.2"/>
    <row r="2998" ht="12.75" customHeight="1" x14ac:dyDescent="0.2"/>
    <row r="2999" ht="12.75" customHeight="1" x14ac:dyDescent="0.2"/>
    <row r="3000" ht="12.75" customHeight="1" x14ac:dyDescent="0.2"/>
    <row r="3001" ht="12.75" customHeight="1" x14ac:dyDescent="0.2"/>
    <row r="3002" ht="12.75" customHeight="1" x14ac:dyDescent="0.2"/>
    <row r="3003" ht="12.75" customHeight="1" x14ac:dyDescent="0.2"/>
    <row r="3004" ht="12.75" customHeight="1" x14ac:dyDescent="0.2"/>
    <row r="3005" ht="12.75" customHeight="1" x14ac:dyDescent="0.2"/>
    <row r="3006" ht="12.75" customHeight="1" x14ac:dyDescent="0.2"/>
    <row r="3007" ht="12.75" customHeight="1" x14ac:dyDescent="0.2"/>
    <row r="3008" ht="12.75" customHeight="1" x14ac:dyDescent="0.2"/>
    <row r="3009" ht="12.75" customHeight="1" x14ac:dyDescent="0.2"/>
    <row r="3010" ht="12.75" customHeight="1" x14ac:dyDescent="0.2"/>
    <row r="3011" ht="12.75" customHeight="1" x14ac:dyDescent="0.2"/>
    <row r="3012" ht="12.75" customHeight="1" x14ac:dyDescent="0.2"/>
    <row r="3013" ht="12.75" customHeight="1" x14ac:dyDescent="0.2"/>
    <row r="3014" ht="12.75" customHeight="1" x14ac:dyDescent="0.2"/>
    <row r="3015" ht="12.75" customHeight="1" x14ac:dyDescent="0.2"/>
    <row r="3016" ht="12.75" customHeight="1" x14ac:dyDescent="0.2"/>
    <row r="3017" ht="12.75" customHeight="1" x14ac:dyDescent="0.2"/>
    <row r="3018" ht="12.75" customHeight="1" x14ac:dyDescent="0.2"/>
    <row r="3019" ht="12.75" customHeight="1" x14ac:dyDescent="0.2"/>
    <row r="3020" ht="12.75" customHeight="1" x14ac:dyDescent="0.2"/>
    <row r="3021" ht="12.75" customHeight="1" x14ac:dyDescent="0.2"/>
    <row r="3022" ht="12.75" customHeight="1" x14ac:dyDescent="0.2"/>
    <row r="3023" ht="12.75" customHeight="1" x14ac:dyDescent="0.2"/>
    <row r="3024" ht="12.75" customHeight="1" x14ac:dyDescent="0.2"/>
    <row r="3025" ht="12.75" customHeight="1" x14ac:dyDescent="0.2"/>
    <row r="3026" ht="12.75" customHeight="1" x14ac:dyDescent="0.2"/>
    <row r="3027" ht="12.75" customHeight="1" x14ac:dyDescent="0.2"/>
    <row r="3028" ht="12.75" customHeight="1" x14ac:dyDescent="0.2"/>
    <row r="3029" ht="12.75" customHeight="1" x14ac:dyDescent="0.2"/>
    <row r="3030" ht="12.75" customHeight="1" x14ac:dyDescent="0.2"/>
    <row r="3031" ht="12.75" customHeight="1" x14ac:dyDescent="0.2"/>
    <row r="3032" ht="12.75" customHeight="1" x14ac:dyDescent="0.2"/>
    <row r="3033" ht="12.75" customHeight="1" x14ac:dyDescent="0.2"/>
    <row r="3034" ht="12.75" customHeight="1" x14ac:dyDescent="0.2"/>
    <row r="3035" ht="12.75" customHeight="1" x14ac:dyDescent="0.2"/>
    <row r="3036" ht="12.75" customHeight="1" x14ac:dyDescent="0.2"/>
    <row r="3037" ht="12.75" customHeight="1" x14ac:dyDescent="0.2"/>
    <row r="3038" ht="12.75" customHeight="1" x14ac:dyDescent="0.2"/>
    <row r="3039" ht="12.75" customHeight="1" x14ac:dyDescent="0.2"/>
    <row r="3040" ht="12.75" customHeight="1" x14ac:dyDescent="0.2"/>
    <row r="3041" ht="12.75" customHeight="1" x14ac:dyDescent="0.2"/>
    <row r="3042" ht="12.75" customHeight="1" x14ac:dyDescent="0.2"/>
    <row r="3043" ht="12.75" customHeight="1" x14ac:dyDescent="0.2"/>
    <row r="3044" ht="12.75" customHeight="1" x14ac:dyDescent="0.2"/>
    <row r="3045" ht="12.75" customHeight="1" x14ac:dyDescent="0.2"/>
    <row r="3046" ht="12.75" customHeight="1" x14ac:dyDescent="0.2"/>
    <row r="3047" ht="12.75" customHeight="1" x14ac:dyDescent="0.2"/>
    <row r="3048" ht="12.75" customHeight="1" x14ac:dyDescent="0.2"/>
    <row r="3049" ht="12.75" customHeight="1" x14ac:dyDescent="0.2"/>
    <row r="3050" ht="12.75" customHeight="1" x14ac:dyDescent="0.2"/>
    <row r="3051" ht="12.75" customHeight="1" x14ac:dyDescent="0.2"/>
    <row r="3052" ht="12.75" customHeight="1" x14ac:dyDescent="0.2"/>
    <row r="3053" ht="12.75" customHeight="1" x14ac:dyDescent="0.2"/>
    <row r="3054" ht="12.75" customHeight="1" x14ac:dyDescent="0.2"/>
    <row r="3055" ht="12.75" customHeight="1" x14ac:dyDescent="0.2"/>
    <row r="3056" ht="12.75" customHeight="1" x14ac:dyDescent="0.2"/>
    <row r="3057" ht="12.75" customHeight="1" x14ac:dyDescent="0.2"/>
    <row r="3058" ht="12.75" customHeight="1" x14ac:dyDescent="0.2"/>
    <row r="3059" ht="12.75" customHeight="1" x14ac:dyDescent="0.2"/>
    <row r="3060" ht="12.75" customHeight="1" x14ac:dyDescent="0.2"/>
    <row r="3061" ht="12.75" customHeight="1" x14ac:dyDescent="0.2"/>
    <row r="3062" ht="12.75" customHeight="1" x14ac:dyDescent="0.2"/>
    <row r="3063" ht="12.75" customHeight="1" x14ac:dyDescent="0.2"/>
    <row r="3064" ht="12.75" customHeight="1" x14ac:dyDescent="0.2"/>
    <row r="3065" ht="12.75" customHeight="1" x14ac:dyDescent="0.2"/>
    <row r="3066" ht="12.75" customHeight="1" x14ac:dyDescent="0.2"/>
    <row r="3067" ht="12.75" customHeight="1" x14ac:dyDescent="0.2"/>
    <row r="3068" ht="12.75" customHeight="1" x14ac:dyDescent="0.2"/>
    <row r="3069" ht="12.75" customHeight="1" x14ac:dyDescent="0.2"/>
    <row r="3070" ht="12.75" customHeight="1" x14ac:dyDescent="0.2"/>
    <row r="3071" ht="12.75" customHeight="1" x14ac:dyDescent="0.2"/>
    <row r="3072" ht="12.75" customHeight="1" x14ac:dyDescent="0.2"/>
    <row r="3073" ht="12.75" customHeight="1" x14ac:dyDescent="0.2"/>
    <row r="3074" ht="12.75" customHeight="1" x14ac:dyDescent="0.2"/>
    <row r="3075" ht="12.75" customHeight="1" x14ac:dyDescent="0.2"/>
    <row r="3076" ht="12.75" customHeight="1" x14ac:dyDescent="0.2"/>
    <row r="3077" ht="12.75" customHeight="1" x14ac:dyDescent="0.2"/>
    <row r="3078" ht="12.75" customHeight="1" x14ac:dyDescent="0.2"/>
    <row r="3079" ht="12.75" customHeight="1" x14ac:dyDescent="0.2"/>
    <row r="3080" ht="12.75" customHeight="1" x14ac:dyDescent="0.2"/>
    <row r="3081" ht="12.75" customHeight="1" x14ac:dyDescent="0.2"/>
    <row r="3082" ht="12.75" customHeight="1" x14ac:dyDescent="0.2"/>
    <row r="3083" ht="12.75" customHeight="1" x14ac:dyDescent="0.2"/>
    <row r="3084" ht="12.75" customHeight="1" x14ac:dyDescent="0.2"/>
    <row r="3085" ht="12.75" customHeight="1" x14ac:dyDescent="0.2"/>
    <row r="3086" ht="12.75" customHeight="1" x14ac:dyDescent="0.2"/>
    <row r="3087" ht="12.75" customHeight="1" x14ac:dyDescent="0.2"/>
    <row r="3088" ht="12.75" customHeight="1" x14ac:dyDescent="0.2"/>
    <row r="3089" ht="12.75" customHeight="1" x14ac:dyDescent="0.2"/>
    <row r="3090" ht="12.75" customHeight="1" x14ac:dyDescent="0.2"/>
    <row r="3091" ht="12.75" customHeight="1" x14ac:dyDescent="0.2"/>
    <row r="3092" ht="12.75" customHeight="1" x14ac:dyDescent="0.2"/>
    <row r="3093" ht="12.75" customHeight="1" x14ac:dyDescent="0.2"/>
    <row r="3094" ht="12.75" customHeight="1" x14ac:dyDescent="0.2"/>
    <row r="3095" ht="12.75" customHeight="1" x14ac:dyDescent="0.2"/>
    <row r="3096" ht="12.75" customHeight="1" x14ac:dyDescent="0.2"/>
    <row r="3097" ht="12.75" customHeight="1" x14ac:dyDescent="0.2"/>
    <row r="3098" ht="12.75" customHeight="1" x14ac:dyDescent="0.2"/>
    <row r="3099" ht="12.75" customHeight="1" x14ac:dyDescent="0.2"/>
    <row r="3100" ht="12.75" customHeight="1" x14ac:dyDescent="0.2"/>
    <row r="3101" ht="12.75" customHeight="1" x14ac:dyDescent="0.2"/>
    <row r="3102" ht="12.75" customHeight="1" x14ac:dyDescent="0.2"/>
    <row r="3103" ht="12.75" customHeight="1" x14ac:dyDescent="0.2"/>
    <row r="3104" ht="12.75" customHeight="1" x14ac:dyDescent="0.2"/>
    <row r="3105" ht="12.75" customHeight="1" x14ac:dyDescent="0.2"/>
    <row r="3106" ht="12.75" customHeight="1" x14ac:dyDescent="0.2"/>
    <row r="3107" ht="12.75" customHeight="1" x14ac:dyDescent="0.2"/>
    <row r="3108" ht="12.75" customHeight="1" x14ac:dyDescent="0.2"/>
    <row r="3109" ht="12.75" customHeight="1" x14ac:dyDescent="0.2"/>
    <row r="3110" ht="12.75" customHeight="1" x14ac:dyDescent="0.2"/>
    <row r="3111" ht="12.75" customHeight="1" x14ac:dyDescent="0.2"/>
    <row r="3112" ht="12.75" customHeight="1" x14ac:dyDescent="0.2"/>
    <row r="3113" ht="12.75" customHeight="1" x14ac:dyDescent="0.2"/>
    <row r="3114" ht="12.75" customHeight="1" x14ac:dyDescent="0.2"/>
    <row r="3115" ht="12.75" customHeight="1" x14ac:dyDescent="0.2"/>
    <row r="3116" ht="12.75" customHeight="1" x14ac:dyDescent="0.2"/>
    <row r="3117" ht="12.75" customHeight="1" x14ac:dyDescent="0.2"/>
    <row r="3118" ht="12.75" customHeight="1" x14ac:dyDescent="0.2"/>
    <row r="3119" ht="12.75" customHeight="1" x14ac:dyDescent="0.2"/>
    <row r="3120" ht="12.75" customHeight="1" x14ac:dyDescent="0.2"/>
    <row r="3121" ht="12.75" customHeight="1" x14ac:dyDescent="0.2"/>
    <row r="3122" ht="12.75" customHeight="1" x14ac:dyDescent="0.2"/>
    <row r="3123" ht="12.75" customHeight="1" x14ac:dyDescent="0.2"/>
    <row r="3124" ht="12.75" customHeight="1" x14ac:dyDescent="0.2"/>
    <row r="3125" ht="12.75" customHeight="1" x14ac:dyDescent="0.2"/>
    <row r="3126" ht="12.75" customHeight="1" x14ac:dyDescent="0.2"/>
    <row r="3127" ht="12.75" customHeight="1" x14ac:dyDescent="0.2"/>
    <row r="3128" ht="12.75" customHeight="1" x14ac:dyDescent="0.2"/>
    <row r="3129" ht="12.75" customHeight="1" x14ac:dyDescent="0.2"/>
    <row r="3130" ht="12.75" customHeight="1" x14ac:dyDescent="0.2"/>
    <row r="3131" ht="12.75" customHeight="1" x14ac:dyDescent="0.2"/>
    <row r="3132" ht="12.75" customHeight="1" x14ac:dyDescent="0.2"/>
    <row r="3133" ht="12.75" customHeight="1" x14ac:dyDescent="0.2"/>
    <row r="3134" ht="12.75" customHeight="1" x14ac:dyDescent="0.2"/>
    <row r="3135" ht="12.75" customHeight="1" x14ac:dyDescent="0.2"/>
    <row r="3136" ht="12.75" customHeight="1" x14ac:dyDescent="0.2"/>
    <row r="3137" ht="12.75" customHeight="1" x14ac:dyDescent="0.2"/>
    <row r="3138" ht="12.75" customHeight="1" x14ac:dyDescent="0.2"/>
    <row r="3139" ht="12.75" customHeight="1" x14ac:dyDescent="0.2"/>
    <row r="3140" ht="12.75" customHeight="1" x14ac:dyDescent="0.2"/>
    <row r="3141" ht="12.75" customHeight="1" x14ac:dyDescent="0.2"/>
    <row r="3142" ht="12.75" customHeight="1" x14ac:dyDescent="0.2"/>
    <row r="3143" ht="12.75" customHeight="1" x14ac:dyDescent="0.2"/>
    <row r="3144" ht="12.75" customHeight="1" x14ac:dyDescent="0.2"/>
    <row r="3145" ht="12.75" customHeight="1" x14ac:dyDescent="0.2"/>
    <row r="3146" ht="12.75" customHeight="1" x14ac:dyDescent="0.2"/>
    <row r="3147" ht="12.75" customHeight="1" x14ac:dyDescent="0.2"/>
    <row r="3148" ht="12.75" customHeight="1" x14ac:dyDescent="0.2"/>
    <row r="3149" ht="12.75" customHeight="1" x14ac:dyDescent="0.2"/>
    <row r="3150" ht="12.75" customHeight="1" x14ac:dyDescent="0.2"/>
    <row r="3151" ht="12.75" customHeight="1" x14ac:dyDescent="0.2"/>
    <row r="3152" ht="12.75" customHeight="1" x14ac:dyDescent="0.2"/>
    <row r="3153" ht="12.75" customHeight="1" x14ac:dyDescent="0.2"/>
    <row r="3154" ht="12.75" customHeight="1" x14ac:dyDescent="0.2"/>
    <row r="3155" ht="12.75" customHeight="1" x14ac:dyDescent="0.2"/>
    <row r="3156" ht="12.75" customHeight="1" x14ac:dyDescent="0.2"/>
    <row r="3157" ht="12.75" customHeight="1" x14ac:dyDescent="0.2"/>
    <row r="3158" ht="12.75" customHeight="1" x14ac:dyDescent="0.2"/>
    <row r="3159" ht="12.75" customHeight="1" x14ac:dyDescent="0.2"/>
    <row r="3160" ht="12.75" customHeight="1" x14ac:dyDescent="0.2"/>
    <row r="3161" ht="12.75" customHeight="1" x14ac:dyDescent="0.2"/>
    <row r="3162" ht="12.75" customHeight="1" x14ac:dyDescent="0.2"/>
    <row r="3163" ht="12.75" customHeight="1" x14ac:dyDescent="0.2"/>
    <row r="3164" ht="12.75" customHeight="1" x14ac:dyDescent="0.2"/>
    <row r="3165" ht="12.75" customHeight="1" x14ac:dyDescent="0.2"/>
    <row r="3166" ht="12.75" customHeight="1" x14ac:dyDescent="0.2"/>
    <row r="3167" ht="12.75" customHeight="1" x14ac:dyDescent="0.2"/>
    <row r="3168" ht="12.75" customHeight="1" x14ac:dyDescent="0.2"/>
    <row r="3169" ht="12.75" customHeight="1" x14ac:dyDescent="0.2"/>
    <row r="3170" ht="12.75" customHeight="1" x14ac:dyDescent="0.2"/>
    <row r="3171" ht="12.75" customHeight="1" x14ac:dyDescent="0.2"/>
    <row r="3172" ht="12.75" customHeight="1" x14ac:dyDescent="0.2"/>
    <row r="3173" ht="12.75" customHeight="1" x14ac:dyDescent="0.2"/>
    <row r="3174" ht="12.75" customHeight="1" x14ac:dyDescent="0.2"/>
    <row r="3175" ht="12.75" customHeight="1" x14ac:dyDescent="0.2"/>
    <row r="3176" ht="12.75" customHeight="1" x14ac:dyDescent="0.2"/>
    <row r="3177" ht="12.75" customHeight="1" x14ac:dyDescent="0.2"/>
    <row r="3178" ht="12.75" customHeight="1" x14ac:dyDescent="0.2"/>
    <row r="3179" ht="12.75" customHeight="1" x14ac:dyDescent="0.2"/>
    <row r="3180" ht="12.75" customHeight="1" x14ac:dyDescent="0.2"/>
    <row r="3181" ht="12.75" customHeight="1" x14ac:dyDescent="0.2"/>
    <row r="3182" ht="12.75" customHeight="1" x14ac:dyDescent="0.2"/>
    <row r="3183" ht="12.75" customHeight="1" x14ac:dyDescent="0.2"/>
    <row r="3184" ht="12.75" customHeight="1" x14ac:dyDescent="0.2"/>
    <row r="3185" ht="12.75" customHeight="1" x14ac:dyDescent="0.2"/>
    <row r="3186" ht="12.75" customHeight="1" x14ac:dyDescent="0.2"/>
    <row r="3187" ht="12.75" customHeight="1" x14ac:dyDescent="0.2"/>
    <row r="3188" ht="12.75" customHeight="1" x14ac:dyDescent="0.2"/>
    <row r="3189" ht="12.75" customHeight="1" x14ac:dyDescent="0.2"/>
    <row r="3190" ht="12.75" customHeight="1" x14ac:dyDescent="0.2"/>
    <row r="3191" ht="12.75" customHeight="1" x14ac:dyDescent="0.2"/>
    <row r="3192" ht="12.75" customHeight="1" x14ac:dyDescent="0.2"/>
    <row r="3193" ht="12.75" customHeight="1" x14ac:dyDescent="0.2"/>
    <row r="3194" ht="12.75" customHeight="1" x14ac:dyDescent="0.2"/>
    <row r="3195" ht="12.75" customHeight="1" x14ac:dyDescent="0.2"/>
    <row r="3196" ht="12.75" customHeight="1" x14ac:dyDescent="0.2"/>
    <row r="3197" ht="12.75" customHeight="1" x14ac:dyDescent="0.2"/>
    <row r="3198" ht="12.75" customHeight="1" x14ac:dyDescent="0.2"/>
    <row r="3199" ht="12.75" customHeight="1" x14ac:dyDescent="0.2"/>
    <row r="3200" ht="12.75" customHeight="1" x14ac:dyDescent="0.2"/>
    <row r="3201" ht="12.75" customHeight="1" x14ac:dyDescent="0.2"/>
    <row r="3202" ht="12.75" customHeight="1" x14ac:dyDescent="0.2"/>
    <row r="3203" ht="12.75" customHeight="1" x14ac:dyDescent="0.2"/>
    <row r="3204" ht="12.75" customHeight="1" x14ac:dyDescent="0.2"/>
    <row r="3205" ht="12.75" customHeight="1" x14ac:dyDescent="0.2"/>
    <row r="3206" ht="12.75" customHeight="1" x14ac:dyDescent="0.2"/>
    <row r="3207" ht="12.75" customHeight="1" x14ac:dyDescent="0.2"/>
    <row r="3208" ht="12.75" customHeight="1" x14ac:dyDescent="0.2"/>
    <row r="3209" ht="12.75" customHeight="1" x14ac:dyDescent="0.2"/>
    <row r="3210" ht="12.75" customHeight="1" x14ac:dyDescent="0.2"/>
    <row r="3211" ht="12.75" customHeight="1" x14ac:dyDescent="0.2"/>
    <row r="3212" ht="12.75" customHeight="1" x14ac:dyDescent="0.2"/>
    <row r="3213" ht="12.75" customHeight="1" x14ac:dyDescent="0.2"/>
    <row r="3214" ht="12.75" customHeight="1" x14ac:dyDescent="0.2"/>
    <row r="3215" ht="12.75" customHeight="1" x14ac:dyDescent="0.2"/>
    <row r="3216" ht="12.75" customHeight="1" x14ac:dyDescent="0.2"/>
    <row r="3217" ht="12.75" customHeight="1" x14ac:dyDescent="0.2"/>
    <row r="3218" ht="12.75" customHeight="1" x14ac:dyDescent="0.2"/>
    <row r="3219" ht="12.75" customHeight="1" x14ac:dyDescent="0.2"/>
    <row r="3220" ht="12.75" customHeight="1" x14ac:dyDescent="0.2"/>
    <row r="3221" ht="12.75" customHeight="1" x14ac:dyDescent="0.2"/>
    <row r="3222" ht="12.75" customHeight="1" x14ac:dyDescent="0.2"/>
    <row r="3223" ht="12.75" customHeight="1" x14ac:dyDescent="0.2"/>
    <row r="3224" ht="12.75" customHeight="1" x14ac:dyDescent="0.2"/>
    <row r="3225" ht="12.75" customHeight="1" x14ac:dyDescent="0.2"/>
    <row r="3226" ht="12.75" customHeight="1" x14ac:dyDescent="0.2"/>
    <row r="3227" ht="12.75" customHeight="1" x14ac:dyDescent="0.2"/>
    <row r="3228" ht="12.75" customHeight="1" x14ac:dyDescent="0.2"/>
    <row r="3229" ht="12.75" customHeight="1" x14ac:dyDescent="0.2"/>
    <row r="3230" ht="12.75" customHeight="1" x14ac:dyDescent="0.2"/>
    <row r="3231" ht="12.75" customHeight="1" x14ac:dyDescent="0.2"/>
    <row r="3232" ht="12.75" customHeight="1" x14ac:dyDescent="0.2"/>
    <row r="3233" ht="12.75" customHeight="1" x14ac:dyDescent="0.2"/>
    <row r="3234" ht="12.75" customHeight="1" x14ac:dyDescent="0.2"/>
    <row r="3235" ht="12.75" customHeight="1" x14ac:dyDescent="0.2"/>
    <row r="3236" ht="12.75" customHeight="1" x14ac:dyDescent="0.2"/>
    <row r="3237" ht="12.75" customHeight="1" x14ac:dyDescent="0.2"/>
    <row r="3238" ht="12.75" customHeight="1" x14ac:dyDescent="0.2"/>
    <row r="3239" ht="12.75" customHeight="1" x14ac:dyDescent="0.2"/>
    <row r="3240" ht="12.75" customHeight="1" x14ac:dyDescent="0.2"/>
    <row r="3241" ht="12.75" customHeight="1" x14ac:dyDescent="0.2"/>
    <row r="3242" ht="12.75" customHeight="1" x14ac:dyDescent="0.2"/>
    <row r="3243" ht="12.75" customHeight="1" x14ac:dyDescent="0.2"/>
    <row r="3244" ht="12.75" customHeight="1" x14ac:dyDescent="0.2"/>
    <row r="3245" ht="12.75" customHeight="1" x14ac:dyDescent="0.2"/>
    <row r="3246" ht="12.75" customHeight="1" x14ac:dyDescent="0.2"/>
    <row r="3247" ht="12.75" customHeight="1" x14ac:dyDescent="0.2"/>
    <row r="3248" ht="12.75" customHeight="1" x14ac:dyDescent="0.2"/>
    <row r="3249" ht="12.75" customHeight="1" x14ac:dyDescent="0.2"/>
    <row r="3250" ht="12.75" customHeight="1" x14ac:dyDescent="0.2"/>
    <row r="3251" ht="12.75" customHeight="1" x14ac:dyDescent="0.2"/>
    <row r="3252" ht="12.75" customHeight="1" x14ac:dyDescent="0.2"/>
    <row r="3253" ht="12.75" customHeight="1" x14ac:dyDescent="0.2"/>
    <row r="3254" ht="12.75" customHeight="1" x14ac:dyDescent="0.2"/>
    <row r="3255" ht="12.75" customHeight="1" x14ac:dyDescent="0.2"/>
    <row r="3256" ht="12.75" customHeight="1" x14ac:dyDescent="0.2"/>
    <row r="3257" ht="12.75" customHeight="1" x14ac:dyDescent="0.2"/>
    <row r="3258" ht="12.75" customHeight="1" x14ac:dyDescent="0.2"/>
    <row r="3259" ht="12.75" customHeight="1" x14ac:dyDescent="0.2"/>
    <row r="3260" ht="12.75" customHeight="1" x14ac:dyDescent="0.2"/>
    <row r="3261" ht="12.75" customHeight="1" x14ac:dyDescent="0.2"/>
    <row r="3262" ht="12.75" customHeight="1" x14ac:dyDescent="0.2"/>
    <row r="3263" ht="12.75" customHeight="1" x14ac:dyDescent="0.2"/>
    <row r="3264" ht="12.75" customHeight="1" x14ac:dyDescent="0.2"/>
    <row r="3265" ht="12.75" customHeight="1" x14ac:dyDescent="0.2"/>
    <row r="3266" ht="12.75" customHeight="1" x14ac:dyDescent="0.2"/>
    <row r="3267" ht="12.75" customHeight="1" x14ac:dyDescent="0.2"/>
    <row r="3268" ht="12.75" customHeight="1" x14ac:dyDescent="0.2"/>
    <row r="3269" ht="12.75" customHeight="1" x14ac:dyDescent="0.2"/>
    <row r="3270" ht="12.75" customHeight="1" x14ac:dyDescent="0.2"/>
    <row r="3271" ht="12.75" customHeight="1" x14ac:dyDescent="0.2"/>
    <row r="3272" ht="12.75" customHeight="1" x14ac:dyDescent="0.2"/>
    <row r="3273" ht="12.75" customHeight="1" x14ac:dyDescent="0.2"/>
    <row r="3274" ht="12.75" customHeight="1" x14ac:dyDescent="0.2"/>
    <row r="3275" ht="12.75" customHeight="1" x14ac:dyDescent="0.2"/>
    <row r="3276" ht="12.75" customHeight="1" x14ac:dyDescent="0.2"/>
    <row r="3277" ht="12.75" customHeight="1" x14ac:dyDescent="0.2"/>
    <row r="3278" ht="12.75" customHeight="1" x14ac:dyDescent="0.2"/>
    <row r="3279" ht="12.75" customHeight="1" x14ac:dyDescent="0.2"/>
    <row r="3280" ht="12.75" customHeight="1" x14ac:dyDescent="0.2"/>
    <row r="3281" ht="12.75" customHeight="1" x14ac:dyDescent="0.2"/>
    <row r="3282" ht="12.75" customHeight="1" x14ac:dyDescent="0.2"/>
    <row r="3283" ht="12.75" customHeight="1" x14ac:dyDescent="0.2"/>
    <row r="3284" ht="12.75" customHeight="1" x14ac:dyDescent="0.2"/>
    <row r="3285" ht="12.75" customHeight="1" x14ac:dyDescent="0.2"/>
    <row r="3286" ht="12.75" customHeight="1" x14ac:dyDescent="0.2"/>
    <row r="3287" ht="12.75" customHeight="1" x14ac:dyDescent="0.2"/>
    <row r="3288" ht="12.75" customHeight="1" x14ac:dyDescent="0.2"/>
    <row r="3289" ht="12.75" customHeight="1" x14ac:dyDescent="0.2"/>
    <row r="3290" ht="12.75" customHeight="1" x14ac:dyDescent="0.2"/>
    <row r="3291" ht="12.75" customHeight="1" x14ac:dyDescent="0.2"/>
    <row r="3292" ht="12.75" customHeight="1" x14ac:dyDescent="0.2"/>
    <row r="3293" ht="12.75" customHeight="1" x14ac:dyDescent="0.2"/>
    <row r="3294" ht="12.75" customHeight="1" x14ac:dyDescent="0.2"/>
    <row r="3295" ht="12.75" customHeight="1" x14ac:dyDescent="0.2"/>
    <row r="3296" ht="12.75" customHeight="1" x14ac:dyDescent="0.2"/>
    <row r="3297" ht="12.75" customHeight="1" x14ac:dyDescent="0.2"/>
    <row r="3298" ht="12.75" customHeight="1" x14ac:dyDescent="0.2"/>
    <row r="3299" ht="12.75" customHeight="1" x14ac:dyDescent="0.2"/>
    <row r="3300" ht="12.75" customHeight="1" x14ac:dyDescent="0.2"/>
    <row r="3301" ht="12.75" customHeight="1" x14ac:dyDescent="0.2"/>
    <row r="3302" ht="12.75" customHeight="1" x14ac:dyDescent="0.2"/>
    <row r="3303" ht="12.75" customHeight="1" x14ac:dyDescent="0.2"/>
    <row r="3304" ht="12.75" customHeight="1" x14ac:dyDescent="0.2"/>
    <row r="3305" ht="12.75" customHeight="1" x14ac:dyDescent="0.2"/>
    <row r="3306" ht="12.75" customHeight="1" x14ac:dyDescent="0.2"/>
    <row r="3307" ht="12.75" customHeight="1" x14ac:dyDescent="0.2"/>
    <row r="3308" ht="12.75" customHeight="1" x14ac:dyDescent="0.2"/>
    <row r="3309" ht="12.75" customHeight="1" x14ac:dyDescent="0.2"/>
    <row r="3310" ht="12.75" customHeight="1" x14ac:dyDescent="0.2"/>
    <row r="3311" ht="12.75" customHeight="1" x14ac:dyDescent="0.2"/>
    <row r="3312" ht="12.75" customHeight="1" x14ac:dyDescent="0.2"/>
    <row r="3313" ht="12.75" customHeight="1" x14ac:dyDescent="0.2"/>
    <row r="3314" ht="12.75" customHeight="1" x14ac:dyDescent="0.2"/>
    <row r="3315" ht="12.75" customHeight="1" x14ac:dyDescent="0.2"/>
    <row r="3316" ht="12.75" customHeight="1" x14ac:dyDescent="0.2"/>
    <row r="3317" ht="12.75" customHeight="1" x14ac:dyDescent="0.2"/>
    <row r="3318" ht="12.75" customHeight="1" x14ac:dyDescent="0.2"/>
    <row r="3319" ht="12.75" customHeight="1" x14ac:dyDescent="0.2"/>
    <row r="3320" ht="12.75" customHeight="1" x14ac:dyDescent="0.2"/>
    <row r="3321" ht="12.75" customHeight="1" x14ac:dyDescent="0.2"/>
    <row r="3322" ht="12.75" customHeight="1" x14ac:dyDescent="0.2"/>
    <row r="3323" ht="12.75" customHeight="1" x14ac:dyDescent="0.2"/>
    <row r="3324" ht="12.75" customHeight="1" x14ac:dyDescent="0.2"/>
    <row r="3325" ht="12.75" customHeight="1" x14ac:dyDescent="0.2"/>
    <row r="3326" ht="12.75" customHeight="1" x14ac:dyDescent="0.2"/>
    <row r="3327" ht="12.75" customHeight="1" x14ac:dyDescent="0.2"/>
    <row r="3328" ht="12.75" customHeight="1" x14ac:dyDescent="0.2"/>
    <row r="3329" ht="12.75" customHeight="1" x14ac:dyDescent="0.2"/>
    <row r="3330" ht="12.75" customHeight="1" x14ac:dyDescent="0.2"/>
    <row r="3331" ht="12.75" customHeight="1" x14ac:dyDescent="0.2"/>
    <row r="3332" ht="12.75" customHeight="1" x14ac:dyDescent="0.2"/>
    <row r="3333" ht="12.75" customHeight="1" x14ac:dyDescent="0.2"/>
    <row r="3334" ht="12.75" customHeight="1" x14ac:dyDescent="0.2"/>
    <row r="3335" ht="12.75" customHeight="1" x14ac:dyDescent="0.2"/>
    <row r="3336" ht="12.75" customHeight="1" x14ac:dyDescent="0.2"/>
    <row r="3337" ht="12.75" customHeight="1" x14ac:dyDescent="0.2"/>
    <row r="3338" ht="12.75" customHeight="1" x14ac:dyDescent="0.2"/>
    <row r="3339" ht="12.75" customHeight="1" x14ac:dyDescent="0.2"/>
    <row r="3340" ht="12.75" customHeight="1" x14ac:dyDescent="0.2"/>
    <row r="3341" ht="12.75" customHeight="1" x14ac:dyDescent="0.2"/>
    <row r="3342" ht="12.75" customHeight="1" x14ac:dyDescent="0.2"/>
    <row r="3343" ht="12.75" customHeight="1" x14ac:dyDescent="0.2"/>
    <row r="3344" ht="12.75" customHeight="1" x14ac:dyDescent="0.2"/>
    <row r="3345" ht="12.75" customHeight="1" x14ac:dyDescent="0.2"/>
    <row r="3346" ht="12.75" customHeight="1" x14ac:dyDescent="0.2"/>
    <row r="3347" ht="12.75" customHeight="1" x14ac:dyDescent="0.2"/>
    <row r="3348" ht="12.75" customHeight="1" x14ac:dyDescent="0.2"/>
    <row r="3349" ht="12.75" customHeight="1" x14ac:dyDescent="0.2"/>
    <row r="3350" ht="12.75" customHeight="1" x14ac:dyDescent="0.2"/>
    <row r="3351" ht="12.75" customHeight="1" x14ac:dyDescent="0.2"/>
    <row r="3352" ht="12.75" customHeight="1" x14ac:dyDescent="0.2"/>
    <row r="3353" ht="12.75" customHeight="1" x14ac:dyDescent="0.2"/>
    <row r="3354" ht="12.75" customHeight="1" x14ac:dyDescent="0.2"/>
    <row r="3355" ht="12.75" customHeight="1" x14ac:dyDescent="0.2"/>
    <row r="3356" ht="12.75" customHeight="1" x14ac:dyDescent="0.2"/>
    <row r="3357" ht="12.75" customHeight="1" x14ac:dyDescent="0.2"/>
    <row r="3358" ht="12.75" customHeight="1" x14ac:dyDescent="0.2"/>
    <row r="3359" ht="12.75" customHeight="1" x14ac:dyDescent="0.2"/>
    <row r="3360" ht="12.75" customHeight="1" x14ac:dyDescent="0.2"/>
    <row r="3361" ht="12.75" customHeight="1" x14ac:dyDescent="0.2"/>
    <row r="3362" ht="12.75" customHeight="1" x14ac:dyDescent="0.2"/>
    <row r="3363" ht="12.75" customHeight="1" x14ac:dyDescent="0.2"/>
    <row r="3364" ht="12.75" customHeight="1" x14ac:dyDescent="0.2"/>
    <row r="3365" ht="12.75" customHeight="1" x14ac:dyDescent="0.2"/>
    <row r="3366" ht="12.75" customHeight="1" x14ac:dyDescent="0.2"/>
    <row r="3367" ht="12.75" customHeight="1" x14ac:dyDescent="0.2"/>
    <row r="3368" ht="12.75" customHeight="1" x14ac:dyDescent="0.2"/>
    <row r="3369" ht="12.75" customHeight="1" x14ac:dyDescent="0.2"/>
    <row r="3370" ht="12.75" customHeight="1" x14ac:dyDescent="0.2"/>
    <row r="3371" ht="12.75" customHeight="1" x14ac:dyDescent="0.2"/>
    <row r="3372" ht="12.75" customHeight="1" x14ac:dyDescent="0.2"/>
    <row r="3373" ht="12.75" customHeight="1" x14ac:dyDescent="0.2"/>
    <row r="3374" ht="12.75" customHeight="1" x14ac:dyDescent="0.2"/>
    <row r="3375" ht="12.75" customHeight="1" x14ac:dyDescent="0.2"/>
    <row r="3376" ht="12.75" customHeight="1" x14ac:dyDescent="0.2"/>
    <row r="3377" ht="12.75" customHeight="1" x14ac:dyDescent="0.2"/>
    <row r="3378" ht="12.75" customHeight="1" x14ac:dyDescent="0.2"/>
    <row r="3379" ht="12.75" customHeight="1" x14ac:dyDescent="0.2"/>
    <row r="3380" ht="12.75" customHeight="1" x14ac:dyDescent="0.2"/>
    <row r="3381" ht="12.75" customHeight="1" x14ac:dyDescent="0.2"/>
    <row r="3382" ht="12.75" customHeight="1" x14ac:dyDescent="0.2"/>
    <row r="3383" ht="12.75" customHeight="1" x14ac:dyDescent="0.2"/>
    <row r="3384" ht="12.75" customHeight="1" x14ac:dyDescent="0.2"/>
    <row r="3385" ht="12.75" customHeight="1" x14ac:dyDescent="0.2"/>
    <row r="3386" ht="12.75" customHeight="1" x14ac:dyDescent="0.2"/>
    <row r="3387" ht="12.75" customHeight="1" x14ac:dyDescent="0.2"/>
    <row r="3388" ht="12.75" customHeight="1" x14ac:dyDescent="0.2"/>
    <row r="3389" ht="12.75" customHeight="1" x14ac:dyDescent="0.2"/>
    <row r="3390" ht="12.75" customHeight="1" x14ac:dyDescent="0.2"/>
    <row r="3391" ht="12.75" customHeight="1" x14ac:dyDescent="0.2"/>
    <row r="3392" ht="12.75" customHeight="1" x14ac:dyDescent="0.2"/>
    <row r="3393" ht="12.75" customHeight="1" x14ac:dyDescent="0.2"/>
    <row r="3394" ht="12.75" customHeight="1" x14ac:dyDescent="0.2"/>
    <row r="3395" ht="12.75" customHeight="1" x14ac:dyDescent="0.2"/>
    <row r="3396" ht="12.75" customHeight="1" x14ac:dyDescent="0.2"/>
    <row r="3397" ht="12.75" customHeight="1" x14ac:dyDescent="0.2"/>
    <row r="3398" ht="12.75" customHeight="1" x14ac:dyDescent="0.2"/>
    <row r="3399" ht="12.75" customHeight="1" x14ac:dyDescent="0.2"/>
    <row r="3400" ht="12.75" customHeight="1" x14ac:dyDescent="0.2"/>
    <row r="3401" ht="12.75" customHeight="1" x14ac:dyDescent="0.2"/>
    <row r="3402" ht="12.75" customHeight="1" x14ac:dyDescent="0.2"/>
    <row r="3403" ht="12.75" customHeight="1" x14ac:dyDescent="0.2"/>
    <row r="3404" ht="12.75" customHeight="1" x14ac:dyDescent="0.2"/>
    <row r="3405" ht="12.75" customHeight="1" x14ac:dyDescent="0.2"/>
    <row r="3406" ht="12.75" customHeight="1" x14ac:dyDescent="0.2"/>
    <row r="3407" ht="12.75" customHeight="1" x14ac:dyDescent="0.2"/>
    <row r="3408" ht="12.75" customHeight="1" x14ac:dyDescent="0.2"/>
    <row r="3409" ht="12.75" customHeight="1" x14ac:dyDescent="0.2"/>
    <row r="3410" ht="12.75" customHeight="1" x14ac:dyDescent="0.2"/>
    <row r="3411" ht="12.75" customHeight="1" x14ac:dyDescent="0.2"/>
    <row r="3412" ht="12.75" customHeight="1" x14ac:dyDescent="0.2"/>
    <row r="3413" ht="12.75" customHeight="1" x14ac:dyDescent="0.2"/>
    <row r="3414" ht="12.75" customHeight="1" x14ac:dyDescent="0.2"/>
    <row r="3415" ht="12.75" customHeight="1" x14ac:dyDescent="0.2"/>
    <row r="3416" ht="12.75" customHeight="1" x14ac:dyDescent="0.2"/>
    <row r="3417" ht="12.75" customHeight="1" x14ac:dyDescent="0.2"/>
    <row r="3418" ht="12.75" customHeight="1" x14ac:dyDescent="0.2"/>
    <row r="3419" ht="12.75" customHeight="1" x14ac:dyDescent="0.2"/>
    <row r="3420" ht="12.75" customHeight="1" x14ac:dyDescent="0.2"/>
    <row r="3421" ht="12.75" customHeight="1" x14ac:dyDescent="0.2"/>
    <row r="3422" ht="12.75" customHeight="1" x14ac:dyDescent="0.2"/>
    <row r="3423" ht="12.75" customHeight="1" x14ac:dyDescent="0.2"/>
    <row r="3424" ht="12.75" customHeight="1" x14ac:dyDescent="0.2"/>
    <row r="3425" ht="12.75" customHeight="1" x14ac:dyDescent="0.2"/>
    <row r="3426" ht="12.75" customHeight="1" x14ac:dyDescent="0.2"/>
    <row r="3427" ht="12.75" customHeight="1" x14ac:dyDescent="0.2"/>
    <row r="3428" ht="12.75" customHeight="1" x14ac:dyDescent="0.2"/>
    <row r="3429" ht="12.75" customHeight="1" x14ac:dyDescent="0.2"/>
    <row r="3430" ht="12.75" customHeight="1" x14ac:dyDescent="0.2"/>
    <row r="3431" ht="12.75" customHeight="1" x14ac:dyDescent="0.2"/>
    <row r="3432" ht="12.75" customHeight="1" x14ac:dyDescent="0.2"/>
    <row r="3433" ht="12.75" customHeight="1" x14ac:dyDescent="0.2"/>
    <row r="3434" ht="12.75" customHeight="1" x14ac:dyDescent="0.2"/>
    <row r="3435" ht="12.75" customHeight="1" x14ac:dyDescent="0.2"/>
    <row r="3436" ht="12.75" customHeight="1" x14ac:dyDescent="0.2"/>
    <row r="3437" ht="12.75" customHeight="1" x14ac:dyDescent="0.2"/>
    <row r="3438" ht="12.75" customHeight="1" x14ac:dyDescent="0.2"/>
    <row r="3439" ht="12.75" customHeight="1" x14ac:dyDescent="0.2"/>
    <row r="3440" ht="12.75" customHeight="1" x14ac:dyDescent="0.2"/>
    <row r="3441" ht="12.75" customHeight="1" x14ac:dyDescent="0.2"/>
    <row r="3442" ht="12.75" customHeight="1" x14ac:dyDescent="0.2"/>
    <row r="3443" ht="12.75" customHeight="1" x14ac:dyDescent="0.2"/>
    <row r="3444" ht="12.75" customHeight="1" x14ac:dyDescent="0.2"/>
    <row r="3445" ht="12.75" customHeight="1" x14ac:dyDescent="0.2"/>
    <row r="3446" ht="12.75" customHeight="1" x14ac:dyDescent="0.2"/>
    <row r="3447" ht="12.75" customHeight="1" x14ac:dyDescent="0.2"/>
    <row r="3448" ht="12.75" customHeight="1" x14ac:dyDescent="0.2"/>
    <row r="3449" ht="12.75" customHeight="1" x14ac:dyDescent="0.2"/>
    <row r="3450" ht="12.75" customHeight="1" x14ac:dyDescent="0.2"/>
    <row r="3451" ht="12.75" customHeight="1" x14ac:dyDescent="0.2"/>
    <row r="3452" ht="12.75" customHeight="1" x14ac:dyDescent="0.2"/>
    <row r="3453" ht="12.75" customHeight="1" x14ac:dyDescent="0.2"/>
    <row r="3454" ht="12.75" customHeight="1" x14ac:dyDescent="0.2"/>
    <row r="3455" ht="12.75" customHeight="1" x14ac:dyDescent="0.2"/>
    <row r="3456" ht="12.75" customHeight="1" x14ac:dyDescent="0.2"/>
    <row r="3457" ht="12.75" customHeight="1" x14ac:dyDescent="0.2"/>
    <row r="3458" ht="12.75" customHeight="1" x14ac:dyDescent="0.2"/>
    <row r="3459" ht="12.75" customHeight="1" x14ac:dyDescent="0.2"/>
    <row r="3460" ht="12.75" customHeight="1" x14ac:dyDescent="0.2"/>
    <row r="3461" ht="12.75" customHeight="1" x14ac:dyDescent="0.2"/>
    <row r="3462" ht="12.75" customHeight="1" x14ac:dyDescent="0.2"/>
    <row r="3463" ht="12.75" customHeight="1" x14ac:dyDescent="0.2"/>
    <row r="3464" ht="12.75" customHeight="1" x14ac:dyDescent="0.2"/>
    <row r="3465" ht="12.75" customHeight="1" x14ac:dyDescent="0.2"/>
    <row r="3466" ht="12.75" customHeight="1" x14ac:dyDescent="0.2"/>
    <row r="3467" ht="12.75" customHeight="1" x14ac:dyDescent="0.2"/>
    <row r="3468" ht="12.75" customHeight="1" x14ac:dyDescent="0.2"/>
    <row r="3469" ht="12.75" customHeight="1" x14ac:dyDescent="0.2"/>
    <row r="3470" ht="12.75" customHeight="1" x14ac:dyDescent="0.2"/>
    <row r="3471" ht="12.75" customHeight="1" x14ac:dyDescent="0.2"/>
    <row r="3472" ht="12.75" customHeight="1" x14ac:dyDescent="0.2"/>
    <row r="3473" ht="12.75" customHeight="1" x14ac:dyDescent="0.2"/>
    <row r="3474" ht="12.75" customHeight="1" x14ac:dyDescent="0.2"/>
    <row r="3475" ht="12.75" customHeight="1" x14ac:dyDescent="0.2"/>
    <row r="3476" ht="12.75" customHeight="1" x14ac:dyDescent="0.2"/>
    <row r="3477" ht="12.75" customHeight="1" x14ac:dyDescent="0.2"/>
    <row r="3478" ht="12.75" customHeight="1" x14ac:dyDescent="0.2"/>
    <row r="3479" ht="12.75" customHeight="1" x14ac:dyDescent="0.2"/>
    <row r="3480" ht="12.75" customHeight="1" x14ac:dyDescent="0.2"/>
    <row r="3481" ht="12.75" customHeight="1" x14ac:dyDescent="0.2"/>
    <row r="3482" ht="12.75" customHeight="1" x14ac:dyDescent="0.2"/>
    <row r="3483" ht="12.75" customHeight="1" x14ac:dyDescent="0.2"/>
    <row r="3484" ht="12.75" customHeight="1" x14ac:dyDescent="0.2"/>
    <row r="3485" ht="12.75" customHeight="1" x14ac:dyDescent="0.2"/>
    <row r="3486" ht="12.75" customHeight="1" x14ac:dyDescent="0.2"/>
    <row r="3487" ht="12.75" customHeight="1" x14ac:dyDescent="0.2"/>
    <row r="3488" ht="12.75" customHeight="1" x14ac:dyDescent="0.2"/>
    <row r="3489" ht="12.75" customHeight="1" x14ac:dyDescent="0.2"/>
    <row r="3490" ht="12.75" customHeight="1" x14ac:dyDescent="0.2"/>
    <row r="3491" ht="12.75" customHeight="1" x14ac:dyDescent="0.2"/>
    <row r="3492" ht="12.75" customHeight="1" x14ac:dyDescent="0.2"/>
    <row r="3493" ht="12.75" customHeight="1" x14ac:dyDescent="0.2"/>
    <row r="3494" ht="12.75" customHeight="1" x14ac:dyDescent="0.2"/>
    <row r="3495" ht="12.75" customHeight="1" x14ac:dyDescent="0.2"/>
    <row r="3496" ht="12.75" customHeight="1" x14ac:dyDescent="0.2"/>
    <row r="3497" ht="12.75" customHeight="1" x14ac:dyDescent="0.2"/>
    <row r="3498" ht="12.75" customHeight="1" x14ac:dyDescent="0.2"/>
    <row r="3499" ht="12.75" customHeight="1" x14ac:dyDescent="0.2"/>
    <row r="3500" ht="12.75" customHeight="1" x14ac:dyDescent="0.2"/>
    <row r="3501" ht="12.75" customHeight="1" x14ac:dyDescent="0.2"/>
    <row r="3502" ht="12.75" customHeight="1" x14ac:dyDescent="0.2"/>
    <row r="3503" ht="12.75" customHeight="1" x14ac:dyDescent="0.2"/>
    <row r="3504" ht="12.75" customHeight="1" x14ac:dyDescent="0.2"/>
    <row r="3505" ht="12.75" customHeight="1" x14ac:dyDescent="0.2"/>
    <row r="3506" ht="12.75" customHeight="1" x14ac:dyDescent="0.2"/>
    <row r="3507" ht="12.75" customHeight="1" x14ac:dyDescent="0.2"/>
    <row r="3508" ht="12.75" customHeight="1" x14ac:dyDescent="0.2"/>
    <row r="3509" ht="12.75" customHeight="1" x14ac:dyDescent="0.2"/>
    <row r="3510" ht="12.75" customHeight="1" x14ac:dyDescent="0.2"/>
    <row r="3511" ht="12.75" customHeight="1" x14ac:dyDescent="0.2"/>
    <row r="3512" ht="12.75" customHeight="1" x14ac:dyDescent="0.2"/>
    <row r="3513" ht="12.75" customHeight="1" x14ac:dyDescent="0.2"/>
    <row r="3514" ht="12.75" customHeight="1" x14ac:dyDescent="0.2"/>
    <row r="3515" ht="12.75" customHeight="1" x14ac:dyDescent="0.2"/>
    <row r="3516" ht="12.75" customHeight="1" x14ac:dyDescent="0.2"/>
    <row r="3517" ht="12.75" customHeight="1" x14ac:dyDescent="0.2"/>
    <row r="3518" ht="12.75" customHeight="1" x14ac:dyDescent="0.2"/>
    <row r="3519" ht="12.75" customHeight="1" x14ac:dyDescent="0.2"/>
    <row r="3520" ht="12.75" customHeight="1" x14ac:dyDescent="0.2"/>
    <row r="3521" ht="12.75" customHeight="1" x14ac:dyDescent="0.2"/>
    <row r="3522" ht="12.75" customHeight="1" x14ac:dyDescent="0.2"/>
    <row r="3523" ht="12.75" customHeight="1" x14ac:dyDescent="0.2"/>
    <row r="3524" ht="12.75" customHeight="1" x14ac:dyDescent="0.2"/>
    <row r="3525" ht="12.75" customHeight="1" x14ac:dyDescent="0.2"/>
    <row r="3526" ht="12.75" customHeight="1" x14ac:dyDescent="0.2"/>
    <row r="3527" ht="12.75" customHeight="1" x14ac:dyDescent="0.2"/>
    <row r="3528" ht="12.75" customHeight="1" x14ac:dyDescent="0.2"/>
    <row r="3529" ht="12.75" customHeight="1" x14ac:dyDescent="0.2"/>
    <row r="3530" ht="12.75" customHeight="1" x14ac:dyDescent="0.2"/>
    <row r="3531" ht="12.75" customHeight="1" x14ac:dyDescent="0.2"/>
    <row r="3532" ht="12.75" customHeight="1" x14ac:dyDescent="0.2"/>
    <row r="3533" ht="12.75" customHeight="1" x14ac:dyDescent="0.2"/>
    <row r="3534" ht="12.75" customHeight="1" x14ac:dyDescent="0.2"/>
    <row r="3535" ht="12.75" customHeight="1" x14ac:dyDescent="0.2"/>
    <row r="3536" ht="12.75" customHeight="1" x14ac:dyDescent="0.2"/>
    <row r="3537" ht="12.75" customHeight="1" x14ac:dyDescent="0.2"/>
    <row r="3538" ht="12.75" customHeight="1" x14ac:dyDescent="0.2"/>
    <row r="3539" ht="12.75" customHeight="1" x14ac:dyDescent="0.2"/>
    <row r="3540" ht="12.75" customHeight="1" x14ac:dyDescent="0.2"/>
    <row r="3541" ht="12.75" customHeight="1" x14ac:dyDescent="0.2"/>
    <row r="3542" ht="12.75" customHeight="1" x14ac:dyDescent="0.2"/>
    <row r="3543" ht="12.75" customHeight="1" x14ac:dyDescent="0.2"/>
    <row r="3544" ht="12.75" customHeight="1" x14ac:dyDescent="0.2"/>
    <row r="3545" ht="12.75" customHeight="1" x14ac:dyDescent="0.2"/>
    <row r="3546" ht="12.75" customHeight="1" x14ac:dyDescent="0.2"/>
    <row r="3547" ht="12.75" customHeight="1" x14ac:dyDescent="0.2"/>
    <row r="3548" ht="12.75" customHeight="1" x14ac:dyDescent="0.2"/>
    <row r="3549" ht="12.75" customHeight="1" x14ac:dyDescent="0.2"/>
    <row r="3550" ht="12.75" customHeight="1" x14ac:dyDescent="0.2"/>
    <row r="3551" ht="12.75" customHeight="1" x14ac:dyDescent="0.2"/>
    <row r="3552" ht="12.75" customHeight="1" x14ac:dyDescent="0.2"/>
    <row r="3553" ht="12.75" customHeight="1" x14ac:dyDescent="0.2"/>
    <row r="3554" ht="12.75" customHeight="1" x14ac:dyDescent="0.2"/>
    <row r="3555" ht="12.75" customHeight="1" x14ac:dyDescent="0.2"/>
    <row r="3556" ht="12.75" customHeight="1" x14ac:dyDescent="0.2"/>
    <row r="3557" ht="12.75" customHeight="1" x14ac:dyDescent="0.2"/>
    <row r="3558" ht="12.75" customHeight="1" x14ac:dyDescent="0.2"/>
    <row r="3559" ht="12.75" customHeight="1" x14ac:dyDescent="0.2"/>
    <row r="3560" ht="12.75" customHeight="1" x14ac:dyDescent="0.2"/>
    <row r="3561" ht="12.75" customHeight="1" x14ac:dyDescent="0.2"/>
    <row r="3562" ht="12.75" customHeight="1" x14ac:dyDescent="0.2"/>
    <row r="3563" ht="12.75" customHeight="1" x14ac:dyDescent="0.2"/>
    <row r="3564" ht="12.75" customHeight="1" x14ac:dyDescent="0.2"/>
    <row r="3565" ht="12.75" customHeight="1" x14ac:dyDescent="0.2"/>
    <row r="3566" ht="12.75" customHeight="1" x14ac:dyDescent="0.2"/>
    <row r="3567" ht="12.75" customHeight="1" x14ac:dyDescent="0.2"/>
    <row r="3568" ht="12.75" customHeight="1" x14ac:dyDescent="0.2"/>
    <row r="3569" ht="12.75" customHeight="1" x14ac:dyDescent="0.2"/>
    <row r="3570" ht="12.75" customHeight="1" x14ac:dyDescent="0.2"/>
    <row r="3571" ht="12.75" customHeight="1" x14ac:dyDescent="0.2"/>
    <row r="3572" ht="12.75" customHeight="1" x14ac:dyDescent="0.2"/>
    <row r="3573" ht="12.75" customHeight="1" x14ac:dyDescent="0.2"/>
    <row r="3574" ht="12.75" customHeight="1" x14ac:dyDescent="0.2"/>
    <row r="3575" ht="12.75" customHeight="1" x14ac:dyDescent="0.2"/>
    <row r="3576" ht="12.75" customHeight="1" x14ac:dyDescent="0.2"/>
    <row r="3577" ht="12.75" customHeight="1" x14ac:dyDescent="0.2"/>
    <row r="3578" ht="12.75" customHeight="1" x14ac:dyDescent="0.2"/>
    <row r="3579" ht="12.75" customHeight="1" x14ac:dyDescent="0.2"/>
    <row r="3580" ht="12.75" customHeight="1" x14ac:dyDescent="0.2"/>
    <row r="3581" ht="12.75" customHeight="1" x14ac:dyDescent="0.2"/>
    <row r="3582" ht="12.75" customHeight="1" x14ac:dyDescent="0.2"/>
    <row r="3583" ht="12.75" customHeight="1" x14ac:dyDescent="0.2"/>
    <row r="3584" ht="12.75" customHeight="1" x14ac:dyDescent="0.2"/>
    <row r="3585" ht="12.75" customHeight="1" x14ac:dyDescent="0.2"/>
    <row r="3586" ht="12.75" customHeight="1" x14ac:dyDescent="0.2"/>
    <row r="3587" ht="12.75" customHeight="1" x14ac:dyDescent="0.2"/>
    <row r="3588" ht="12.75" customHeight="1" x14ac:dyDescent="0.2"/>
    <row r="3589" ht="12.75" customHeight="1" x14ac:dyDescent="0.2"/>
    <row r="3590" ht="12.75" customHeight="1" x14ac:dyDescent="0.2"/>
    <row r="3591" ht="12.75" customHeight="1" x14ac:dyDescent="0.2"/>
    <row r="3592" ht="12.75" customHeight="1" x14ac:dyDescent="0.2"/>
    <row r="3593" ht="12.75" customHeight="1" x14ac:dyDescent="0.2"/>
    <row r="3594" ht="12.75" customHeight="1" x14ac:dyDescent="0.2"/>
    <row r="3595" ht="12.75" customHeight="1" x14ac:dyDescent="0.2"/>
    <row r="3596" ht="12.75" customHeight="1" x14ac:dyDescent="0.2"/>
    <row r="3597" ht="12.75" customHeight="1" x14ac:dyDescent="0.2"/>
    <row r="3598" ht="12.75" customHeight="1" x14ac:dyDescent="0.2"/>
    <row r="3599" ht="12.75" customHeight="1" x14ac:dyDescent="0.2"/>
    <row r="3600" ht="12.75" customHeight="1" x14ac:dyDescent="0.2"/>
    <row r="3601" ht="12.75" customHeight="1" x14ac:dyDescent="0.2"/>
    <row r="3602" ht="12.75" customHeight="1" x14ac:dyDescent="0.2"/>
    <row r="3603" ht="12.75" customHeight="1" x14ac:dyDescent="0.2"/>
    <row r="3604" ht="12.75" customHeight="1" x14ac:dyDescent="0.2"/>
    <row r="3605" ht="12.75" customHeight="1" x14ac:dyDescent="0.2"/>
    <row r="3606" ht="12.75" customHeight="1" x14ac:dyDescent="0.2"/>
    <row r="3607" ht="12.75" customHeight="1" x14ac:dyDescent="0.2"/>
    <row r="3608" ht="12.75" customHeight="1" x14ac:dyDescent="0.2"/>
    <row r="3609" ht="12.75" customHeight="1" x14ac:dyDescent="0.2"/>
    <row r="3610" ht="12.75" customHeight="1" x14ac:dyDescent="0.2"/>
    <row r="3611" ht="12.75" customHeight="1" x14ac:dyDescent="0.2"/>
    <row r="3612" ht="12.75" customHeight="1" x14ac:dyDescent="0.2"/>
    <row r="3613" ht="12.75" customHeight="1" x14ac:dyDescent="0.2"/>
    <row r="3614" ht="12.75" customHeight="1" x14ac:dyDescent="0.2"/>
    <row r="3615" ht="12.75" customHeight="1" x14ac:dyDescent="0.2"/>
    <row r="3616" ht="12.75" customHeight="1" x14ac:dyDescent="0.2"/>
    <row r="3617" ht="12.75" customHeight="1" x14ac:dyDescent="0.2"/>
    <row r="3618" ht="12.75" customHeight="1" x14ac:dyDescent="0.2"/>
    <row r="3619" ht="12.75" customHeight="1" x14ac:dyDescent="0.2"/>
    <row r="3620" ht="12.75" customHeight="1" x14ac:dyDescent="0.2"/>
    <row r="3621" ht="12.75" customHeight="1" x14ac:dyDescent="0.2"/>
    <row r="3622" ht="12.75" customHeight="1" x14ac:dyDescent="0.2"/>
    <row r="3623" ht="12.75" customHeight="1" x14ac:dyDescent="0.2"/>
    <row r="3624" ht="12.75" customHeight="1" x14ac:dyDescent="0.2"/>
    <row r="3625" ht="12.75" customHeight="1" x14ac:dyDescent="0.2"/>
    <row r="3626" ht="12.75" customHeight="1" x14ac:dyDescent="0.2"/>
    <row r="3627" ht="12.75" customHeight="1" x14ac:dyDescent="0.2"/>
    <row r="3628" ht="12.75" customHeight="1" x14ac:dyDescent="0.2"/>
    <row r="3629" ht="12.75" customHeight="1" x14ac:dyDescent="0.2"/>
    <row r="3630" ht="12.75" customHeight="1" x14ac:dyDescent="0.2"/>
    <row r="3631" ht="12.75" customHeight="1" x14ac:dyDescent="0.2"/>
    <row r="3632" ht="12.75" customHeight="1" x14ac:dyDescent="0.2"/>
    <row r="3633" ht="12.75" customHeight="1" x14ac:dyDescent="0.2"/>
    <row r="3634" ht="12.75" customHeight="1" x14ac:dyDescent="0.2"/>
    <row r="3635" ht="12.75" customHeight="1" x14ac:dyDescent="0.2"/>
    <row r="3636" ht="12.75" customHeight="1" x14ac:dyDescent="0.2"/>
    <row r="3637" ht="12.75" customHeight="1" x14ac:dyDescent="0.2"/>
    <row r="3638" ht="12.75" customHeight="1" x14ac:dyDescent="0.2"/>
    <row r="3639" ht="12.75" customHeight="1" x14ac:dyDescent="0.2"/>
    <row r="3640" ht="12.75" customHeight="1" x14ac:dyDescent="0.2"/>
    <row r="3641" ht="12.75" customHeight="1" x14ac:dyDescent="0.2"/>
    <row r="3642" ht="12.75" customHeight="1" x14ac:dyDescent="0.2"/>
    <row r="3643" ht="12.75" customHeight="1" x14ac:dyDescent="0.2"/>
    <row r="3644" ht="12.75" customHeight="1" x14ac:dyDescent="0.2"/>
    <row r="3645" ht="12.75" customHeight="1" x14ac:dyDescent="0.2"/>
    <row r="3646" ht="12.75" customHeight="1" x14ac:dyDescent="0.2"/>
    <row r="3647" ht="12.75" customHeight="1" x14ac:dyDescent="0.2"/>
    <row r="3648" ht="12.75" customHeight="1" x14ac:dyDescent="0.2"/>
    <row r="3649" ht="12.75" customHeight="1" x14ac:dyDescent="0.2"/>
    <row r="3650" ht="12.75" customHeight="1" x14ac:dyDescent="0.2"/>
    <row r="3651" ht="12.75" customHeight="1" x14ac:dyDescent="0.2"/>
    <row r="3652" ht="12.75" customHeight="1" x14ac:dyDescent="0.2"/>
    <row r="3653" ht="12.75" customHeight="1" x14ac:dyDescent="0.2"/>
    <row r="3654" ht="12.75" customHeight="1" x14ac:dyDescent="0.2"/>
    <row r="3655" ht="12.75" customHeight="1" x14ac:dyDescent="0.2"/>
    <row r="3656" ht="12.75" customHeight="1" x14ac:dyDescent="0.2"/>
    <row r="3657" ht="12.75" customHeight="1" x14ac:dyDescent="0.2"/>
    <row r="3658" ht="12.75" customHeight="1" x14ac:dyDescent="0.2"/>
    <row r="3659" ht="12.75" customHeight="1" x14ac:dyDescent="0.2"/>
    <row r="3660" ht="12.75" customHeight="1" x14ac:dyDescent="0.2"/>
    <row r="3661" ht="12.75" customHeight="1" x14ac:dyDescent="0.2"/>
    <row r="3662" ht="12.75" customHeight="1" x14ac:dyDescent="0.2"/>
    <row r="3663" ht="12.75" customHeight="1" x14ac:dyDescent="0.2"/>
    <row r="3664" ht="12.75" customHeight="1" x14ac:dyDescent="0.2"/>
    <row r="3665" ht="12.75" customHeight="1" x14ac:dyDescent="0.2"/>
    <row r="3666" ht="12.75" customHeight="1" x14ac:dyDescent="0.2"/>
    <row r="3667" ht="12.75" customHeight="1" x14ac:dyDescent="0.2"/>
    <row r="3668" ht="12.75" customHeight="1" x14ac:dyDescent="0.2"/>
    <row r="3669" ht="12.75" customHeight="1" x14ac:dyDescent="0.2"/>
    <row r="3670" ht="12.75" customHeight="1" x14ac:dyDescent="0.2"/>
    <row r="3671" ht="12.75" customHeight="1" x14ac:dyDescent="0.2"/>
    <row r="3672" ht="12.75" customHeight="1" x14ac:dyDescent="0.2"/>
    <row r="3673" ht="12.75" customHeight="1" x14ac:dyDescent="0.2"/>
    <row r="3674" ht="12.75" customHeight="1" x14ac:dyDescent="0.2"/>
    <row r="3675" ht="12.75" customHeight="1" x14ac:dyDescent="0.2"/>
    <row r="3676" ht="12.75" customHeight="1" x14ac:dyDescent="0.2"/>
    <row r="3677" ht="12.75" customHeight="1" x14ac:dyDescent="0.2"/>
    <row r="3678" ht="12.75" customHeight="1" x14ac:dyDescent="0.2"/>
    <row r="3679" ht="12.75" customHeight="1" x14ac:dyDescent="0.2"/>
    <row r="3680" ht="12.75" customHeight="1" x14ac:dyDescent="0.2"/>
    <row r="3681" ht="12.75" customHeight="1" x14ac:dyDescent="0.2"/>
    <row r="3682" ht="12.75" customHeight="1" x14ac:dyDescent="0.2"/>
    <row r="3683" ht="12.75" customHeight="1" x14ac:dyDescent="0.2"/>
    <row r="3684" ht="12.75" customHeight="1" x14ac:dyDescent="0.2"/>
    <row r="3685" ht="12.75" customHeight="1" x14ac:dyDescent="0.2"/>
    <row r="3686" ht="12.75" customHeight="1" x14ac:dyDescent="0.2"/>
    <row r="3687" ht="12.75" customHeight="1" x14ac:dyDescent="0.2"/>
    <row r="3688" ht="12.75" customHeight="1" x14ac:dyDescent="0.2"/>
    <row r="3689" ht="12.75" customHeight="1" x14ac:dyDescent="0.2"/>
    <row r="3690" ht="12.75" customHeight="1" x14ac:dyDescent="0.2"/>
    <row r="3691" ht="12.75" customHeight="1" x14ac:dyDescent="0.2"/>
    <row r="3692" ht="12.75" customHeight="1" x14ac:dyDescent="0.2"/>
    <row r="3693" ht="12.75" customHeight="1" x14ac:dyDescent="0.2"/>
    <row r="3694" ht="12.75" customHeight="1" x14ac:dyDescent="0.2"/>
    <row r="3695" ht="12.75" customHeight="1" x14ac:dyDescent="0.2"/>
    <row r="3696" ht="12.75" customHeight="1" x14ac:dyDescent="0.2"/>
    <row r="3697" ht="12.75" customHeight="1" x14ac:dyDescent="0.2"/>
    <row r="3698" ht="12.75" customHeight="1" x14ac:dyDescent="0.2"/>
    <row r="3699" ht="12.75" customHeight="1" x14ac:dyDescent="0.2"/>
    <row r="3700" ht="12.75" customHeight="1" x14ac:dyDescent="0.2"/>
    <row r="3701" ht="12.75" customHeight="1" x14ac:dyDescent="0.2"/>
    <row r="3702" ht="12.75" customHeight="1" x14ac:dyDescent="0.2"/>
    <row r="3703" ht="12.75" customHeight="1" x14ac:dyDescent="0.2"/>
    <row r="3704" ht="12.75" customHeight="1" x14ac:dyDescent="0.2"/>
    <row r="3705" ht="12.75" customHeight="1" x14ac:dyDescent="0.2"/>
    <row r="3706" ht="12.75" customHeight="1" x14ac:dyDescent="0.2"/>
    <row r="3707" ht="12.75" customHeight="1" x14ac:dyDescent="0.2"/>
    <row r="3708" ht="12.75" customHeight="1" x14ac:dyDescent="0.2"/>
    <row r="3709" ht="12.75" customHeight="1" x14ac:dyDescent="0.2"/>
    <row r="3710" ht="12.75" customHeight="1" x14ac:dyDescent="0.2"/>
    <row r="3711" ht="12.75" customHeight="1" x14ac:dyDescent="0.2"/>
    <row r="3712" ht="12.75" customHeight="1" x14ac:dyDescent="0.2"/>
    <row r="3713" ht="12.75" customHeight="1" x14ac:dyDescent="0.2"/>
    <row r="3714" ht="12.75" customHeight="1" x14ac:dyDescent="0.2"/>
    <row r="3715" ht="12.75" customHeight="1" x14ac:dyDescent="0.2"/>
    <row r="3716" ht="12.75" customHeight="1" x14ac:dyDescent="0.2"/>
    <row r="3717" ht="12.75" customHeight="1" x14ac:dyDescent="0.2"/>
    <row r="3718" ht="12.75" customHeight="1" x14ac:dyDescent="0.2"/>
    <row r="3719" ht="12.75" customHeight="1" x14ac:dyDescent="0.2"/>
    <row r="3720" ht="12.75" customHeight="1" x14ac:dyDescent="0.2"/>
    <row r="3721" ht="12.75" customHeight="1" x14ac:dyDescent="0.2"/>
    <row r="3722" ht="12.75" customHeight="1" x14ac:dyDescent="0.2"/>
    <row r="3723" ht="12.75" customHeight="1" x14ac:dyDescent="0.2"/>
    <row r="3724" ht="12.75" customHeight="1" x14ac:dyDescent="0.2"/>
    <row r="3725" ht="12.75" customHeight="1" x14ac:dyDescent="0.2"/>
    <row r="3726" ht="12.75" customHeight="1" x14ac:dyDescent="0.2"/>
    <row r="3727" ht="12.75" customHeight="1" x14ac:dyDescent="0.2"/>
    <row r="3728" ht="12.75" customHeight="1" x14ac:dyDescent="0.2"/>
    <row r="3729" ht="12.75" customHeight="1" x14ac:dyDescent="0.2"/>
    <row r="3730" ht="12.75" customHeight="1" x14ac:dyDescent="0.2"/>
    <row r="3731" ht="12.75" customHeight="1" x14ac:dyDescent="0.2"/>
    <row r="3732" ht="12.75" customHeight="1" x14ac:dyDescent="0.2"/>
    <row r="3733" ht="12.75" customHeight="1" x14ac:dyDescent="0.2"/>
    <row r="3734" ht="12.75" customHeight="1" x14ac:dyDescent="0.2"/>
    <row r="3735" ht="12.75" customHeight="1" x14ac:dyDescent="0.2"/>
    <row r="3736" ht="12.75" customHeight="1" x14ac:dyDescent="0.2"/>
    <row r="3737" ht="12.75" customHeight="1" x14ac:dyDescent="0.2"/>
    <row r="3738" ht="12.75" customHeight="1" x14ac:dyDescent="0.2"/>
    <row r="3739" ht="12.75" customHeight="1" x14ac:dyDescent="0.2"/>
    <row r="3740" ht="12.75" customHeight="1" x14ac:dyDescent="0.2"/>
    <row r="3741" ht="12.75" customHeight="1" x14ac:dyDescent="0.2"/>
    <row r="3742" ht="12.75" customHeight="1" x14ac:dyDescent="0.2"/>
    <row r="3743" ht="12.75" customHeight="1" x14ac:dyDescent="0.2"/>
    <row r="3744" ht="12.75" customHeight="1" x14ac:dyDescent="0.2"/>
    <row r="3745" ht="12.75" customHeight="1" x14ac:dyDescent="0.2"/>
    <row r="3746" ht="12.75" customHeight="1" x14ac:dyDescent="0.2"/>
    <row r="3747" ht="12.75" customHeight="1" x14ac:dyDescent="0.2"/>
    <row r="3748" ht="12.75" customHeight="1" x14ac:dyDescent="0.2"/>
    <row r="3749" ht="12.75" customHeight="1" x14ac:dyDescent="0.2"/>
    <row r="3750" ht="12.75" customHeight="1" x14ac:dyDescent="0.2"/>
    <row r="3751" ht="12.75" customHeight="1" x14ac:dyDescent="0.2"/>
    <row r="3752" ht="12.75" customHeight="1" x14ac:dyDescent="0.2"/>
    <row r="3753" ht="12.75" customHeight="1" x14ac:dyDescent="0.2"/>
    <row r="3754" ht="12.75" customHeight="1" x14ac:dyDescent="0.2"/>
    <row r="3755" ht="12.75" customHeight="1" x14ac:dyDescent="0.2"/>
    <row r="3756" ht="12.75" customHeight="1" x14ac:dyDescent="0.2"/>
    <row r="3757" ht="12.75" customHeight="1" x14ac:dyDescent="0.2"/>
    <row r="3758" ht="12.75" customHeight="1" x14ac:dyDescent="0.2"/>
    <row r="3759" ht="12.75" customHeight="1" x14ac:dyDescent="0.2"/>
    <row r="3760" ht="12.75" customHeight="1" x14ac:dyDescent="0.2"/>
    <row r="3761" ht="12.75" customHeight="1" x14ac:dyDescent="0.2"/>
    <row r="3762" ht="12.75" customHeight="1" x14ac:dyDescent="0.2"/>
    <row r="3763" ht="12.75" customHeight="1" x14ac:dyDescent="0.2"/>
    <row r="3764" ht="12.75" customHeight="1" x14ac:dyDescent="0.2"/>
    <row r="3765" ht="12.75" customHeight="1" x14ac:dyDescent="0.2"/>
    <row r="3766" ht="12.75" customHeight="1" x14ac:dyDescent="0.2"/>
    <row r="3767" ht="12.75" customHeight="1" x14ac:dyDescent="0.2"/>
    <row r="3768" ht="12.75" customHeight="1" x14ac:dyDescent="0.2"/>
    <row r="3769" ht="12.75" customHeight="1" x14ac:dyDescent="0.2"/>
    <row r="3770" ht="12.75" customHeight="1" x14ac:dyDescent="0.2"/>
    <row r="3771" ht="12.75" customHeight="1" x14ac:dyDescent="0.2"/>
    <row r="3772" ht="12.75" customHeight="1" x14ac:dyDescent="0.2"/>
    <row r="3773" ht="12.75" customHeight="1" x14ac:dyDescent="0.2"/>
    <row r="3774" ht="12.75" customHeight="1" x14ac:dyDescent="0.2"/>
    <row r="3775" ht="12.75" customHeight="1" x14ac:dyDescent="0.2"/>
    <row r="3776" ht="12.75" customHeight="1" x14ac:dyDescent="0.2"/>
    <row r="3777" ht="12.75" customHeight="1" x14ac:dyDescent="0.2"/>
    <row r="3778" ht="12.75" customHeight="1" x14ac:dyDescent="0.2"/>
    <row r="3779" ht="12.75" customHeight="1" x14ac:dyDescent="0.2"/>
    <row r="3780" ht="12.75" customHeight="1" x14ac:dyDescent="0.2"/>
    <row r="3781" ht="12.75" customHeight="1" x14ac:dyDescent="0.2"/>
    <row r="3782" ht="12.75" customHeight="1" x14ac:dyDescent="0.2"/>
    <row r="3783" ht="12.75" customHeight="1" x14ac:dyDescent="0.2"/>
    <row r="3784" ht="12.75" customHeight="1" x14ac:dyDescent="0.2"/>
    <row r="3785" ht="12.75" customHeight="1" x14ac:dyDescent="0.2"/>
    <row r="3786" ht="12.75" customHeight="1" x14ac:dyDescent="0.2"/>
    <row r="3787" ht="12.75" customHeight="1" x14ac:dyDescent="0.2"/>
    <row r="3788" ht="12.75" customHeight="1" x14ac:dyDescent="0.2"/>
    <row r="3789" ht="12.75" customHeight="1" x14ac:dyDescent="0.2"/>
    <row r="3790" ht="12.75" customHeight="1" x14ac:dyDescent="0.2"/>
    <row r="3791" ht="12.75" customHeight="1" x14ac:dyDescent="0.2"/>
    <row r="3792" ht="12.75" customHeight="1" x14ac:dyDescent="0.2"/>
    <row r="3793" ht="12.75" customHeight="1" x14ac:dyDescent="0.2"/>
    <row r="3794" ht="12.75" customHeight="1" x14ac:dyDescent="0.2"/>
    <row r="3795" ht="12.75" customHeight="1" x14ac:dyDescent="0.2"/>
    <row r="3796" ht="12.75" customHeight="1" x14ac:dyDescent="0.2"/>
    <row r="3797" ht="12.75" customHeight="1" x14ac:dyDescent="0.2"/>
    <row r="3798" ht="12.75" customHeight="1" x14ac:dyDescent="0.2"/>
    <row r="3799" ht="12.75" customHeight="1" x14ac:dyDescent="0.2"/>
    <row r="3800" ht="12.75" customHeight="1" x14ac:dyDescent="0.2"/>
    <row r="3801" ht="12.75" customHeight="1" x14ac:dyDescent="0.2"/>
    <row r="3802" ht="12.75" customHeight="1" x14ac:dyDescent="0.2"/>
    <row r="3803" ht="12.75" customHeight="1" x14ac:dyDescent="0.2"/>
    <row r="3804" ht="12.75" customHeight="1" x14ac:dyDescent="0.2"/>
    <row r="3805" ht="12.75" customHeight="1" x14ac:dyDescent="0.2"/>
    <row r="3806" ht="12.75" customHeight="1" x14ac:dyDescent="0.2"/>
    <row r="3807" ht="12.75" customHeight="1" x14ac:dyDescent="0.2"/>
    <row r="3808" ht="12.75" customHeight="1" x14ac:dyDescent="0.2"/>
    <row r="3809" ht="12.75" customHeight="1" x14ac:dyDescent="0.2"/>
    <row r="3810" ht="12.75" customHeight="1" x14ac:dyDescent="0.2"/>
    <row r="3811" ht="12.75" customHeight="1" x14ac:dyDescent="0.2"/>
    <row r="3812" ht="12.75" customHeight="1" x14ac:dyDescent="0.2"/>
    <row r="3813" ht="12.75" customHeight="1" x14ac:dyDescent="0.2"/>
    <row r="3814" ht="12.75" customHeight="1" x14ac:dyDescent="0.2"/>
    <row r="3815" ht="12.75" customHeight="1" x14ac:dyDescent="0.2"/>
    <row r="3816" ht="12.75" customHeight="1" x14ac:dyDescent="0.2"/>
    <row r="3817" ht="12.75" customHeight="1" x14ac:dyDescent="0.2"/>
    <row r="3818" ht="12.75" customHeight="1" x14ac:dyDescent="0.2"/>
    <row r="3819" ht="12.75" customHeight="1" x14ac:dyDescent="0.2"/>
    <row r="3820" ht="12.75" customHeight="1" x14ac:dyDescent="0.2"/>
    <row r="3821" ht="12.75" customHeight="1" x14ac:dyDescent="0.2"/>
    <row r="3822" ht="12.75" customHeight="1" x14ac:dyDescent="0.2"/>
    <row r="3823" ht="12.75" customHeight="1" x14ac:dyDescent="0.2"/>
    <row r="3824" ht="12.75" customHeight="1" x14ac:dyDescent="0.2"/>
    <row r="3825" ht="12.75" customHeight="1" x14ac:dyDescent="0.2"/>
    <row r="3826" ht="12.75" customHeight="1" x14ac:dyDescent="0.2"/>
    <row r="3827" ht="12.75" customHeight="1" x14ac:dyDescent="0.2"/>
    <row r="3828" ht="12.75" customHeight="1" x14ac:dyDescent="0.2"/>
    <row r="3829" ht="12.75" customHeight="1" x14ac:dyDescent="0.2"/>
    <row r="3830" ht="12.75" customHeight="1" x14ac:dyDescent="0.2"/>
    <row r="3831" ht="12.75" customHeight="1" x14ac:dyDescent="0.2"/>
    <row r="3832" ht="12.75" customHeight="1" x14ac:dyDescent="0.2"/>
    <row r="3833" ht="12.75" customHeight="1" x14ac:dyDescent="0.2"/>
    <row r="3834" ht="12.75" customHeight="1" x14ac:dyDescent="0.2"/>
    <row r="3835" ht="12.75" customHeight="1" x14ac:dyDescent="0.2"/>
    <row r="3836" ht="12.75" customHeight="1" x14ac:dyDescent="0.2"/>
    <row r="3837" ht="12.75" customHeight="1" x14ac:dyDescent="0.2"/>
    <row r="3838" ht="12.75" customHeight="1" x14ac:dyDescent="0.2"/>
    <row r="3839" ht="12.75" customHeight="1" x14ac:dyDescent="0.2"/>
    <row r="3840" ht="12.75" customHeight="1" x14ac:dyDescent="0.2"/>
    <row r="3841" ht="12.75" customHeight="1" x14ac:dyDescent="0.2"/>
    <row r="3842" ht="12.75" customHeight="1" x14ac:dyDescent="0.2"/>
    <row r="3843" ht="12.75" customHeight="1" x14ac:dyDescent="0.2"/>
    <row r="3844" ht="12.75" customHeight="1" x14ac:dyDescent="0.2"/>
    <row r="3845" ht="12.75" customHeight="1" x14ac:dyDescent="0.2"/>
    <row r="3846" ht="12.75" customHeight="1" x14ac:dyDescent="0.2"/>
    <row r="3847" ht="12.75" customHeight="1" x14ac:dyDescent="0.2"/>
    <row r="3848" ht="12.75" customHeight="1" x14ac:dyDescent="0.2"/>
    <row r="3849" ht="12.75" customHeight="1" x14ac:dyDescent="0.2"/>
    <row r="3850" ht="12.75" customHeight="1" x14ac:dyDescent="0.2"/>
    <row r="3851" ht="12.75" customHeight="1" x14ac:dyDescent="0.2"/>
    <row r="3852" ht="12.75" customHeight="1" x14ac:dyDescent="0.2"/>
    <row r="3853" ht="12.75" customHeight="1" x14ac:dyDescent="0.2"/>
    <row r="3854" ht="12.75" customHeight="1" x14ac:dyDescent="0.2"/>
    <row r="3855" ht="12.75" customHeight="1" x14ac:dyDescent="0.2"/>
    <row r="3856" ht="12.75" customHeight="1" x14ac:dyDescent="0.2"/>
    <row r="3857" ht="12.75" customHeight="1" x14ac:dyDescent="0.2"/>
    <row r="3858" ht="12.75" customHeight="1" x14ac:dyDescent="0.2"/>
    <row r="3859" ht="12.75" customHeight="1" x14ac:dyDescent="0.2"/>
    <row r="3860" ht="12.75" customHeight="1" x14ac:dyDescent="0.2"/>
    <row r="3861" ht="12.75" customHeight="1" x14ac:dyDescent="0.2"/>
    <row r="3862" ht="12.75" customHeight="1" x14ac:dyDescent="0.2"/>
    <row r="3863" ht="12.75" customHeight="1" x14ac:dyDescent="0.2"/>
    <row r="3864" ht="12.75" customHeight="1" x14ac:dyDescent="0.2"/>
    <row r="3865" ht="12.75" customHeight="1" x14ac:dyDescent="0.2"/>
    <row r="3866" ht="12.75" customHeight="1" x14ac:dyDescent="0.2"/>
    <row r="3867" ht="12.75" customHeight="1" x14ac:dyDescent="0.2"/>
    <row r="3868" ht="12.75" customHeight="1" x14ac:dyDescent="0.2"/>
    <row r="3869" ht="12.75" customHeight="1" x14ac:dyDescent="0.2"/>
    <row r="3870" ht="12.75" customHeight="1" x14ac:dyDescent="0.2"/>
    <row r="3871" ht="12.75" customHeight="1" x14ac:dyDescent="0.2"/>
    <row r="3872" ht="12.75" customHeight="1" x14ac:dyDescent="0.2"/>
    <row r="3873" ht="12.75" customHeight="1" x14ac:dyDescent="0.2"/>
    <row r="3874" ht="12.75" customHeight="1" x14ac:dyDescent="0.2"/>
    <row r="3875" ht="12.75" customHeight="1" x14ac:dyDescent="0.2"/>
    <row r="3876" ht="12.75" customHeight="1" x14ac:dyDescent="0.2"/>
    <row r="3877" ht="12.75" customHeight="1" x14ac:dyDescent="0.2"/>
    <row r="3878" ht="12.75" customHeight="1" x14ac:dyDescent="0.2"/>
    <row r="3879" ht="12.75" customHeight="1" x14ac:dyDescent="0.2"/>
    <row r="3880" ht="12.75" customHeight="1" x14ac:dyDescent="0.2"/>
    <row r="3881" ht="12.75" customHeight="1" x14ac:dyDescent="0.2"/>
    <row r="3882" ht="12.75" customHeight="1" x14ac:dyDescent="0.2"/>
    <row r="3883" ht="12.75" customHeight="1" x14ac:dyDescent="0.2"/>
    <row r="3884" ht="12.75" customHeight="1" x14ac:dyDescent="0.2"/>
    <row r="3885" ht="12.75" customHeight="1" x14ac:dyDescent="0.2"/>
    <row r="3886" ht="12.75" customHeight="1" x14ac:dyDescent="0.2"/>
    <row r="3887" ht="12.75" customHeight="1" x14ac:dyDescent="0.2"/>
    <row r="3888" ht="12.75" customHeight="1" x14ac:dyDescent="0.2"/>
    <row r="3889" ht="12.75" customHeight="1" x14ac:dyDescent="0.2"/>
    <row r="3890" ht="12.75" customHeight="1" x14ac:dyDescent="0.2"/>
    <row r="3891" ht="12.75" customHeight="1" x14ac:dyDescent="0.2"/>
    <row r="3892" ht="12.75" customHeight="1" x14ac:dyDescent="0.2"/>
    <row r="3893" ht="12.75" customHeight="1" x14ac:dyDescent="0.2"/>
    <row r="3894" ht="12.75" customHeight="1" x14ac:dyDescent="0.2"/>
    <row r="3895" ht="12.75" customHeight="1" x14ac:dyDescent="0.2"/>
    <row r="3896" ht="12.75" customHeight="1" x14ac:dyDescent="0.2"/>
    <row r="3897" ht="12.75" customHeight="1" x14ac:dyDescent="0.2"/>
    <row r="3898" ht="12.75" customHeight="1" x14ac:dyDescent="0.2"/>
    <row r="3899" ht="12.75" customHeight="1" x14ac:dyDescent="0.2"/>
    <row r="3900" ht="12.75" customHeight="1" x14ac:dyDescent="0.2"/>
    <row r="3901" ht="12.75" customHeight="1" x14ac:dyDescent="0.2"/>
    <row r="3902" ht="12.75" customHeight="1" x14ac:dyDescent="0.2"/>
    <row r="3903" ht="12.75" customHeight="1" x14ac:dyDescent="0.2"/>
    <row r="3904" ht="12.75" customHeight="1" x14ac:dyDescent="0.2"/>
    <row r="3905" ht="12.75" customHeight="1" x14ac:dyDescent="0.2"/>
    <row r="3906" ht="12.75" customHeight="1" x14ac:dyDescent="0.2"/>
    <row r="3907" ht="12.75" customHeight="1" x14ac:dyDescent="0.2"/>
    <row r="3908" ht="12.75" customHeight="1" x14ac:dyDescent="0.2"/>
    <row r="3909" ht="12.75" customHeight="1" x14ac:dyDescent="0.2"/>
    <row r="3910" ht="12.75" customHeight="1" x14ac:dyDescent="0.2"/>
    <row r="3911" ht="12.75" customHeight="1" x14ac:dyDescent="0.2"/>
    <row r="3912" ht="12.75" customHeight="1" x14ac:dyDescent="0.2"/>
    <row r="3913" ht="12.75" customHeight="1" x14ac:dyDescent="0.2"/>
    <row r="3914" ht="12.75" customHeight="1" x14ac:dyDescent="0.2"/>
    <row r="3915" ht="12.75" customHeight="1" x14ac:dyDescent="0.2"/>
    <row r="3916" ht="12.75" customHeight="1" x14ac:dyDescent="0.2"/>
    <row r="3917" ht="12.75" customHeight="1" x14ac:dyDescent="0.2"/>
    <row r="3918" ht="12.75" customHeight="1" x14ac:dyDescent="0.2"/>
    <row r="3919" ht="12.75" customHeight="1" x14ac:dyDescent="0.2"/>
    <row r="3920" ht="12.75" customHeight="1" x14ac:dyDescent="0.2"/>
    <row r="3921" ht="12.75" customHeight="1" x14ac:dyDescent="0.2"/>
    <row r="3922" ht="12.75" customHeight="1" x14ac:dyDescent="0.2"/>
    <row r="3923" ht="12.75" customHeight="1" x14ac:dyDescent="0.2"/>
    <row r="3924" ht="12.75" customHeight="1" x14ac:dyDescent="0.2"/>
    <row r="3925" ht="12.75" customHeight="1" x14ac:dyDescent="0.2"/>
    <row r="3926" ht="12.75" customHeight="1" x14ac:dyDescent="0.2"/>
    <row r="3927" ht="12.75" customHeight="1" x14ac:dyDescent="0.2"/>
    <row r="3928" ht="12.75" customHeight="1" x14ac:dyDescent="0.2"/>
    <row r="3929" ht="12.75" customHeight="1" x14ac:dyDescent="0.2"/>
    <row r="3930" ht="12.75" customHeight="1" x14ac:dyDescent="0.2"/>
    <row r="3931" ht="12.75" customHeight="1" x14ac:dyDescent="0.2"/>
    <row r="3932" ht="12.75" customHeight="1" x14ac:dyDescent="0.2"/>
    <row r="3933" ht="12.75" customHeight="1" x14ac:dyDescent="0.2"/>
    <row r="3934" ht="12.75" customHeight="1" x14ac:dyDescent="0.2"/>
    <row r="3935" ht="12.75" customHeight="1" x14ac:dyDescent="0.2"/>
    <row r="3936" ht="12.75" customHeight="1" x14ac:dyDescent="0.2"/>
    <row r="3937" ht="12.75" customHeight="1" x14ac:dyDescent="0.2"/>
    <row r="3938" ht="12.75" customHeight="1" x14ac:dyDescent="0.2"/>
    <row r="3939" ht="12.75" customHeight="1" x14ac:dyDescent="0.2"/>
    <row r="3940" ht="12.75" customHeight="1" x14ac:dyDescent="0.2"/>
    <row r="3941" ht="12.75" customHeight="1" x14ac:dyDescent="0.2"/>
    <row r="3942" ht="12.75" customHeight="1" x14ac:dyDescent="0.2"/>
    <row r="3943" ht="12.75" customHeight="1" x14ac:dyDescent="0.2"/>
    <row r="3944" ht="12.75" customHeight="1" x14ac:dyDescent="0.2"/>
    <row r="3945" ht="12.75" customHeight="1" x14ac:dyDescent="0.2"/>
    <row r="3946" ht="12.75" customHeight="1" x14ac:dyDescent="0.2"/>
    <row r="3947" ht="12.75" customHeight="1" x14ac:dyDescent="0.2"/>
    <row r="3948" ht="12.75" customHeight="1" x14ac:dyDescent="0.2"/>
    <row r="3949" ht="12.75" customHeight="1" x14ac:dyDescent="0.2"/>
    <row r="3950" ht="12.75" customHeight="1" x14ac:dyDescent="0.2"/>
    <row r="3951" ht="12.75" customHeight="1" x14ac:dyDescent="0.2"/>
    <row r="3952" ht="12.75" customHeight="1" x14ac:dyDescent="0.2"/>
    <row r="3953" ht="12.75" customHeight="1" x14ac:dyDescent="0.2"/>
    <row r="3954" ht="12.75" customHeight="1" x14ac:dyDescent="0.2"/>
    <row r="3955" ht="12.75" customHeight="1" x14ac:dyDescent="0.2"/>
    <row r="3956" ht="12.75" customHeight="1" x14ac:dyDescent="0.2"/>
    <row r="3957" ht="12.75" customHeight="1" x14ac:dyDescent="0.2"/>
    <row r="3958" ht="12.75" customHeight="1" x14ac:dyDescent="0.2"/>
    <row r="3959" ht="12.75" customHeight="1" x14ac:dyDescent="0.2"/>
    <row r="3960" ht="12.75" customHeight="1" x14ac:dyDescent="0.2"/>
    <row r="3961" ht="12.75" customHeight="1" x14ac:dyDescent="0.2"/>
    <row r="3962" ht="12.75" customHeight="1" x14ac:dyDescent="0.2"/>
    <row r="3963" ht="12.75" customHeight="1" x14ac:dyDescent="0.2"/>
    <row r="3964" ht="12.75" customHeight="1" x14ac:dyDescent="0.2"/>
    <row r="3965" ht="12.75" customHeight="1" x14ac:dyDescent="0.2"/>
    <row r="3966" ht="12.75" customHeight="1" x14ac:dyDescent="0.2"/>
    <row r="3967" ht="12.75" customHeight="1" x14ac:dyDescent="0.2"/>
    <row r="3968" ht="12.75" customHeight="1" x14ac:dyDescent="0.2"/>
    <row r="3969" ht="12.75" customHeight="1" x14ac:dyDescent="0.2"/>
    <row r="3970" ht="12.75" customHeight="1" x14ac:dyDescent="0.2"/>
    <row r="3971" ht="12.75" customHeight="1" x14ac:dyDescent="0.2"/>
    <row r="3972" ht="12.75" customHeight="1" x14ac:dyDescent="0.2"/>
    <row r="3973" ht="12.75" customHeight="1" x14ac:dyDescent="0.2"/>
    <row r="3974" ht="12.75" customHeight="1" x14ac:dyDescent="0.2"/>
    <row r="3975" ht="12.75" customHeight="1" x14ac:dyDescent="0.2"/>
    <row r="3976" ht="12.75" customHeight="1" x14ac:dyDescent="0.2"/>
    <row r="3977" ht="12.75" customHeight="1" x14ac:dyDescent="0.2"/>
    <row r="3978" ht="12.75" customHeight="1" x14ac:dyDescent="0.2"/>
    <row r="3979" ht="12.75" customHeight="1" x14ac:dyDescent="0.2"/>
    <row r="3980" ht="12.75" customHeight="1" x14ac:dyDescent="0.2"/>
    <row r="3981" ht="12.75" customHeight="1" x14ac:dyDescent="0.2"/>
    <row r="3982" ht="12.75" customHeight="1" x14ac:dyDescent="0.2"/>
    <row r="3983" ht="12.75" customHeight="1" x14ac:dyDescent="0.2"/>
    <row r="3984" ht="12.75" customHeight="1" x14ac:dyDescent="0.2"/>
    <row r="3985" ht="12.75" customHeight="1" x14ac:dyDescent="0.2"/>
    <row r="3986" ht="12.75" customHeight="1" x14ac:dyDescent="0.2"/>
    <row r="3987" ht="12.75" customHeight="1" x14ac:dyDescent="0.2"/>
    <row r="3988" ht="12.75" customHeight="1" x14ac:dyDescent="0.2"/>
    <row r="3989" ht="12.75" customHeight="1" x14ac:dyDescent="0.2"/>
    <row r="3990" ht="12.75" customHeight="1" x14ac:dyDescent="0.2"/>
    <row r="3991" ht="12.75" customHeight="1" x14ac:dyDescent="0.2"/>
    <row r="3992" ht="12.75" customHeight="1" x14ac:dyDescent="0.2"/>
    <row r="3993" ht="12.75" customHeight="1" x14ac:dyDescent="0.2"/>
    <row r="3994" ht="12.75" customHeight="1" x14ac:dyDescent="0.2"/>
    <row r="3995" ht="12.75" customHeight="1" x14ac:dyDescent="0.2"/>
    <row r="3996" ht="12.75" customHeight="1" x14ac:dyDescent="0.2"/>
    <row r="3997" ht="12.75" customHeight="1" x14ac:dyDescent="0.2"/>
    <row r="3998" ht="12.75" customHeight="1" x14ac:dyDescent="0.2"/>
    <row r="3999" ht="12.75" customHeight="1" x14ac:dyDescent="0.2"/>
    <row r="4000" ht="12.75" customHeight="1" x14ac:dyDescent="0.2"/>
    <row r="4001" ht="12.75" customHeight="1" x14ac:dyDescent="0.2"/>
    <row r="4002" ht="12.75" customHeight="1" x14ac:dyDescent="0.2"/>
    <row r="4003" ht="12.75" customHeight="1" x14ac:dyDescent="0.2"/>
    <row r="4004" ht="12.75" customHeight="1" x14ac:dyDescent="0.2"/>
    <row r="4005" ht="12.75" customHeight="1" x14ac:dyDescent="0.2"/>
    <row r="4006" ht="12.75" customHeight="1" x14ac:dyDescent="0.2"/>
    <row r="4007" ht="12.75" customHeight="1" x14ac:dyDescent="0.2"/>
    <row r="4008" ht="12.75" customHeight="1" x14ac:dyDescent="0.2"/>
    <row r="4009" ht="12.75" customHeight="1" x14ac:dyDescent="0.2"/>
    <row r="4010" ht="12.75" customHeight="1" x14ac:dyDescent="0.2"/>
    <row r="4011" ht="12.75" customHeight="1" x14ac:dyDescent="0.2"/>
    <row r="4012" ht="12.75" customHeight="1" x14ac:dyDescent="0.2"/>
    <row r="4013" ht="12.75" customHeight="1" x14ac:dyDescent="0.2"/>
    <row r="4014" ht="12.75" customHeight="1" x14ac:dyDescent="0.2"/>
    <row r="4015" ht="12.75" customHeight="1" x14ac:dyDescent="0.2"/>
    <row r="4016" ht="12.75" customHeight="1" x14ac:dyDescent="0.2"/>
    <row r="4017" ht="12.75" customHeight="1" x14ac:dyDescent="0.2"/>
    <row r="4018" ht="12.75" customHeight="1" x14ac:dyDescent="0.2"/>
    <row r="4019" ht="12.75" customHeight="1" x14ac:dyDescent="0.2"/>
    <row r="4020" ht="12.75" customHeight="1" x14ac:dyDescent="0.2"/>
    <row r="4021" ht="12.75" customHeight="1" x14ac:dyDescent="0.2"/>
    <row r="4022" ht="12.75" customHeight="1" x14ac:dyDescent="0.2"/>
    <row r="4023" ht="12.75" customHeight="1" x14ac:dyDescent="0.2"/>
    <row r="4024" ht="12.75" customHeight="1" x14ac:dyDescent="0.2"/>
    <row r="4025" ht="12.75" customHeight="1" x14ac:dyDescent="0.2"/>
    <row r="4026" ht="12.75" customHeight="1" x14ac:dyDescent="0.2"/>
    <row r="4027" ht="12.75" customHeight="1" x14ac:dyDescent="0.2"/>
    <row r="4028" ht="12.75" customHeight="1" x14ac:dyDescent="0.2"/>
    <row r="4029" ht="12.75" customHeight="1" x14ac:dyDescent="0.2"/>
    <row r="4030" ht="12.75" customHeight="1" x14ac:dyDescent="0.2"/>
    <row r="4031" ht="12.75" customHeight="1" x14ac:dyDescent="0.2"/>
    <row r="4032" ht="12.75" customHeight="1" x14ac:dyDescent="0.2"/>
    <row r="4033" ht="12.75" customHeight="1" x14ac:dyDescent="0.2"/>
    <row r="4034" ht="12.75" customHeight="1" x14ac:dyDescent="0.2"/>
    <row r="4035" ht="12.75" customHeight="1" x14ac:dyDescent="0.2"/>
    <row r="4036" ht="12.75" customHeight="1" x14ac:dyDescent="0.2"/>
    <row r="4037" ht="12.75" customHeight="1" x14ac:dyDescent="0.2"/>
    <row r="4038" ht="12.75" customHeight="1" x14ac:dyDescent="0.2"/>
    <row r="4039" ht="12.75" customHeight="1" x14ac:dyDescent="0.2"/>
    <row r="4040" ht="12.75" customHeight="1" x14ac:dyDescent="0.2"/>
    <row r="4041" ht="12.75" customHeight="1" x14ac:dyDescent="0.2"/>
    <row r="4042" ht="12.75" customHeight="1" x14ac:dyDescent="0.2"/>
    <row r="4043" ht="12.75" customHeight="1" x14ac:dyDescent="0.2"/>
    <row r="4044" ht="12.75" customHeight="1" x14ac:dyDescent="0.2"/>
    <row r="4045" ht="12.75" customHeight="1" x14ac:dyDescent="0.2"/>
    <row r="4046" ht="12.75" customHeight="1" x14ac:dyDescent="0.2"/>
    <row r="4047" ht="12.75" customHeight="1" x14ac:dyDescent="0.2"/>
    <row r="4048" ht="12.75" customHeight="1" x14ac:dyDescent="0.2"/>
    <row r="4049" ht="12.75" customHeight="1" x14ac:dyDescent="0.2"/>
    <row r="4050" ht="12.75" customHeight="1" x14ac:dyDescent="0.2"/>
    <row r="4051" ht="12.75" customHeight="1" x14ac:dyDescent="0.2"/>
    <row r="4052" ht="12.75" customHeight="1" x14ac:dyDescent="0.2"/>
    <row r="4053" ht="12.75" customHeight="1" x14ac:dyDescent="0.2"/>
    <row r="4054" ht="12.75" customHeight="1" x14ac:dyDescent="0.2"/>
    <row r="4055" ht="12.75" customHeight="1" x14ac:dyDescent="0.2"/>
    <row r="4056" ht="12.75" customHeight="1" x14ac:dyDescent="0.2"/>
    <row r="4057" ht="12.75" customHeight="1" x14ac:dyDescent="0.2"/>
    <row r="4058" ht="12.75" customHeight="1" x14ac:dyDescent="0.2"/>
    <row r="4059" ht="12.75" customHeight="1" x14ac:dyDescent="0.2"/>
    <row r="4060" ht="12.75" customHeight="1" x14ac:dyDescent="0.2"/>
    <row r="4061" ht="12.75" customHeight="1" x14ac:dyDescent="0.2"/>
    <row r="4062" ht="12.75" customHeight="1" x14ac:dyDescent="0.2"/>
    <row r="4063" ht="12.75" customHeight="1" x14ac:dyDescent="0.2"/>
    <row r="4064" ht="12.75" customHeight="1" x14ac:dyDescent="0.2"/>
    <row r="4065" ht="12.75" customHeight="1" x14ac:dyDescent="0.2"/>
    <row r="4066" ht="12.75" customHeight="1" x14ac:dyDescent="0.2"/>
    <row r="4067" ht="12.75" customHeight="1" x14ac:dyDescent="0.2"/>
    <row r="4068" ht="12.75" customHeight="1" x14ac:dyDescent="0.2"/>
    <row r="4069" ht="12.75" customHeight="1" x14ac:dyDescent="0.2"/>
    <row r="4070" ht="12.75" customHeight="1" x14ac:dyDescent="0.2"/>
    <row r="4071" ht="12.75" customHeight="1" x14ac:dyDescent="0.2"/>
    <row r="4072" ht="12.75" customHeight="1" x14ac:dyDescent="0.2"/>
    <row r="4073" ht="12.75" customHeight="1" x14ac:dyDescent="0.2"/>
    <row r="4074" ht="12.75" customHeight="1" x14ac:dyDescent="0.2"/>
    <row r="4075" ht="12.75" customHeight="1" x14ac:dyDescent="0.2"/>
    <row r="4076" ht="12.75" customHeight="1" x14ac:dyDescent="0.2"/>
    <row r="4077" ht="12.75" customHeight="1" x14ac:dyDescent="0.2"/>
    <row r="4078" ht="12.75" customHeight="1" x14ac:dyDescent="0.2"/>
    <row r="4079" ht="12.75" customHeight="1" x14ac:dyDescent="0.2"/>
    <row r="4080" ht="12.75" customHeight="1" x14ac:dyDescent="0.2"/>
    <row r="4081" ht="12.75" customHeight="1" x14ac:dyDescent="0.2"/>
    <row r="4082" ht="12.75" customHeight="1" x14ac:dyDescent="0.2"/>
    <row r="4083" ht="12.75" customHeight="1" x14ac:dyDescent="0.2"/>
    <row r="4084" ht="12.75" customHeight="1" x14ac:dyDescent="0.2"/>
    <row r="4085" ht="12.75" customHeight="1" x14ac:dyDescent="0.2"/>
    <row r="4086" ht="12.75" customHeight="1" x14ac:dyDescent="0.2"/>
    <row r="4087" ht="12.75" customHeight="1" x14ac:dyDescent="0.2"/>
    <row r="4088" ht="12.75" customHeight="1" x14ac:dyDescent="0.2"/>
    <row r="4089" ht="12.75" customHeight="1" x14ac:dyDescent="0.2"/>
    <row r="4090" ht="12.75" customHeight="1" x14ac:dyDescent="0.2"/>
    <row r="4091" ht="12.75" customHeight="1" x14ac:dyDescent="0.2"/>
    <row r="4092" ht="12.75" customHeight="1" x14ac:dyDescent="0.2"/>
    <row r="4093" ht="12.75" customHeight="1" x14ac:dyDescent="0.2"/>
    <row r="4094" ht="12.75" customHeight="1" x14ac:dyDescent="0.2"/>
    <row r="4095" ht="12.75" customHeight="1" x14ac:dyDescent="0.2"/>
    <row r="4096" ht="12.75" customHeight="1" x14ac:dyDescent="0.2"/>
    <row r="4097" ht="12.75" customHeight="1" x14ac:dyDescent="0.2"/>
    <row r="4098" ht="12.75" customHeight="1" x14ac:dyDescent="0.2"/>
    <row r="4099" ht="12.75" customHeight="1" x14ac:dyDescent="0.2"/>
    <row r="4100" ht="12.75" customHeight="1" x14ac:dyDescent="0.2"/>
    <row r="4101" ht="12.75" customHeight="1" x14ac:dyDescent="0.2"/>
    <row r="4102" ht="12.75" customHeight="1" x14ac:dyDescent="0.2"/>
    <row r="4103" ht="12.75" customHeight="1" x14ac:dyDescent="0.2"/>
    <row r="4104" ht="12.75" customHeight="1" x14ac:dyDescent="0.2"/>
    <row r="4105" ht="12.75" customHeight="1" x14ac:dyDescent="0.2"/>
    <row r="4106" ht="12.75" customHeight="1" x14ac:dyDescent="0.2"/>
    <row r="4107" ht="12.75" customHeight="1" x14ac:dyDescent="0.2"/>
    <row r="4108" ht="12.75" customHeight="1" x14ac:dyDescent="0.2"/>
    <row r="4109" ht="12.75" customHeight="1" x14ac:dyDescent="0.2"/>
    <row r="4110" ht="12.75" customHeight="1" x14ac:dyDescent="0.2"/>
    <row r="4111" ht="12.75" customHeight="1" x14ac:dyDescent="0.2"/>
    <row r="4112" ht="12.75" customHeight="1" x14ac:dyDescent="0.2"/>
    <row r="4113" ht="12.75" customHeight="1" x14ac:dyDescent="0.2"/>
    <row r="4114" ht="12.75" customHeight="1" x14ac:dyDescent="0.2"/>
    <row r="4115" ht="12.75" customHeight="1" x14ac:dyDescent="0.2"/>
    <row r="4116" ht="12.75" customHeight="1" x14ac:dyDescent="0.2"/>
    <row r="4117" ht="12.75" customHeight="1" x14ac:dyDescent="0.2"/>
    <row r="4118" ht="12.75" customHeight="1" x14ac:dyDescent="0.2"/>
    <row r="4119" ht="12.75" customHeight="1" x14ac:dyDescent="0.2"/>
    <row r="4120" ht="12.75" customHeight="1" x14ac:dyDescent="0.2"/>
    <row r="4121" ht="12.75" customHeight="1" x14ac:dyDescent="0.2"/>
    <row r="4122" ht="12.75" customHeight="1" x14ac:dyDescent="0.2"/>
    <row r="4123" ht="12.75" customHeight="1" x14ac:dyDescent="0.2"/>
    <row r="4124" ht="12.75" customHeight="1" x14ac:dyDescent="0.2"/>
    <row r="4125" ht="12.75" customHeight="1" x14ac:dyDescent="0.2"/>
    <row r="4126" ht="12.75" customHeight="1" x14ac:dyDescent="0.2"/>
    <row r="4127" ht="12.75" customHeight="1" x14ac:dyDescent="0.2"/>
    <row r="4128" ht="12.75" customHeight="1" x14ac:dyDescent="0.2"/>
    <row r="4129" ht="12.75" customHeight="1" x14ac:dyDescent="0.2"/>
    <row r="4130" ht="12.75" customHeight="1" x14ac:dyDescent="0.2"/>
    <row r="4131" ht="12.75" customHeight="1" x14ac:dyDescent="0.2"/>
    <row r="4132" ht="12.75" customHeight="1" x14ac:dyDescent="0.2"/>
    <row r="4133" ht="12.75" customHeight="1" x14ac:dyDescent="0.2"/>
    <row r="4134" ht="12.75" customHeight="1" x14ac:dyDescent="0.2"/>
    <row r="4135" ht="12.75" customHeight="1" x14ac:dyDescent="0.2"/>
    <row r="4136" ht="12.75" customHeight="1" x14ac:dyDescent="0.2"/>
    <row r="4137" ht="12.75" customHeight="1" x14ac:dyDescent="0.2"/>
    <row r="4138" ht="12.75" customHeight="1" x14ac:dyDescent="0.2"/>
    <row r="4139" ht="12.75" customHeight="1" x14ac:dyDescent="0.2"/>
    <row r="4140" ht="12.75" customHeight="1" x14ac:dyDescent="0.2"/>
    <row r="4141" ht="12.75" customHeight="1" x14ac:dyDescent="0.2"/>
    <row r="4142" ht="12.75" customHeight="1" x14ac:dyDescent="0.2"/>
    <row r="4143" ht="12.75" customHeight="1" x14ac:dyDescent="0.2"/>
    <row r="4144" ht="12.75" customHeight="1" x14ac:dyDescent="0.2"/>
    <row r="4145" ht="12.75" customHeight="1" x14ac:dyDescent="0.2"/>
    <row r="4146" ht="12.75" customHeight="1" x14ac:dyDescent="0.2"/>
    <row r="4147" ht="12.75" customHeight="1" x14ac:dyDescent="0.2"/>
    <row r="4148" ht="12.75" customHeight="1" x14ac:dyDescent="0.2"/>
    <row r="4149" ht="12.75" customHeight="1" x14ac:dyDescent="0.2"/>
    <row r="4150" ht="12.75" customHeight="1" x14ac:dyDescent="0.2"/>
    <row r="4151" ht="12.75" customHeight="1" x14ac:dyDescent="0.2"/>
    <row r="4152" ht="12.75" customHeight="1" x14ac:dyDescent="0.2"/>
    <row r="4153" ht="12.75" customHeight="1" x14ac:dyDescent="0.2"/>
    <row r="4154" ht="12.75" customHeight="1" x14ac:dyDescent="0.2"/>
    <row r="4155" ht="12.75" customHeight="1" x14ac:dyDescent="0.2"/>
    <row r="4156" ht="12.75" customHeight="1" x14ac:dyDescent="0.2"/>
    <row r="4157" ht="12.75" customHeight="1" x14ac:dyDescent="0.2"/>
    <row r="4158" ht="12.75" customHeight="1" x14ac:dyDescent="0.2"/>
    <row r="4159" ht="12.75" customHeight="1" x14ac:dyDescent="0.2"/>
    <row r="4160" ht="12.75" customHeight="1" x14ac:dyDescent="0.2"/>
    <row r="4161" ht="12.75" customHeight="1" x14ac:dyDescent="0.2"/>
    <row r="4162" ht="12.75" customHeight="1" x14ac:dyDescent="0.2"/>
    <row r="4163" ht="12.75" customHeight="1" x14ac:dyDescent="0.2"/>
    <row r="4164" ht="12.75" customHeight="1" x14ac:dyDescent="0.2"/>
    <row r="4165" ht="12.75" customHeight="1" x14ac:dyDescent="0.2"/>
    <row r="4166" ht="12.75" customHeight="1" x14ac:dyDescent="0.2"/>
    <row r="4167" ht="12.75" customHeight="1" x14ac:dyDescent="0.2"/>
    <row r="4168" ht="12.75" customHeight="1" x14ac:dyDescent="0.2"/>
    <row r="4169" ht="12.75" customHeight="1" x14ac:dyDescent="0.2"/>
    <row r="4170" ht="12.75" customHeight="1" x14ac:dyDescent="0.2"/>
    <row r="4171" ht="12.75" customHeight="1" x14ac:dyDescent="0.2"/>
    <row r="4172" ht="12.75" customHeight="1" x14ac:dyDescent="0.2"/>
    <row r="4173" ht="12.75" customHeight="1" x14ac:dyDescent="0.2"/>
    <row r="4174" ht="12.75" customHeight="1" x14ac:dyDescent="0.2"/>
    <row r="4175" ht="12.75" customHeight="1" x14ac:dyDescent="0.2"/>
    <row r="4176" ht="12.75" customHeight="1" x14ac:dyDescent="0.2"/>
    <row r="4177" ht="12.75" customHeight="1" x14ac:dyDescent="0.2"/>
    <row r="4178" ht="12.75" customHeight="1" x14ac:dyDescent="0.2"/>
    <row r="4179" ht="12.75" customHeight="1" x14ac:dyDescent="0.2"/>
    <row r="4180" ht="12.75" customHeight="1" x14ac:dyDescent="0.2"/>
    <row r="4181" ht="12.75" customHeight="1" x14ac:dyDescent="0.2"/>
    <row r="4182" ht="12.75" customHeight="1" x14ac:dyDescent="0.2"/>
    <row r="4183" ht="12.75" customHeight="1" x14ac:dyDescent="0.2"/>
    <row r="4184" ht="12.75" customHeight="1" x14ac:dyDescent="0.2"/>
    <row r="4185" ht="12.75" customHeight="1" x14ac:dyDescent="0.2"/>
    <row r="4186" ht="12.75" customHeight="1" x14ac:dyDescent="0.2"/>
    <row r="4187" ht="12.75" customHeight="1" x14ac:dyDescent="0.2"/>
    <row r="4188" ht="12.75" customHeight="1" x14ac:dyDescent="0.2"/>
    <row r="4189" ht="12.75" customHeight="1" x14ac:dyDescent="0.2"/>
    <row r="4190" ht="12.75" customHeight="1" x14ac:dyDescent="0.2"/>
    <row r="4191" ht="12.75" customHeight="1" x14ac:dyDescent="0.2"/>
    <row r="4192" ht="12.75" customHeight="1" x14ac:dyDescent="0.2"/>
    <row r="4193" ht="12.75" customHeight="1" x14ac:dyDescent="0.2"/>
    <row r="4194" ht="12.75" customHeight="1" x14ac:dyDescent="0.2"/>
    <row r="4195" ht="12.75" customHeight="1" x14ac:dyDescent="0.2"/>
    <row r="4196" ht="12.75" customHeight="1" x14ac:dyDescent="0.2"/>
    <row r="4197" ht="12.75" customHeight="1" x14ac:dyDescent="0.2"/>
    <row r="4198" ht="12.75" customHeight="1" x14ac:dyDescent="0.2"/>
    <row r="4199" ht="12.75" customHeight="1" x14ac:dyDescent="0.2"/>
    <row r="4200" ht="12.75" customHeight="1" x14ac:dyDescent="0.2"/>
    <row r="4201" ht="12.75" customHeight="1" x14ac:dyDescent="0.2"/>
    <row r="4202" ht="12.75" customHeight="1" x14ac:dyDescent="0.2"/>
    <row r="4203" ht="12.75" customHeight="1" x14ac:dyDescent="0.2"/>
    <row r="4204" ht="12.75" customHeight="1" x14ac:dyDescent="0.2"/>
    <row r="4205" ht="12.75" customHeight="1" x14ac:dyDescent="0.2"/>
    <row r="4206" ht="12.75" customHeight="1" x14ac:dyDescent="0.2"/>
    <row r="4207" ht="12.75" customHeight="1" x14ac:dyDescent="0.2"/>
    <row r="4208" ht="12.75" customHeight="1" x14ac:dyDescent="0.2"/>
    <row r="4209" ht="12.75" customHeight="1" x14ac:dyDescent="0.2"/>
    <row r="4210" ht="12.75" customHeight="1" x14ac:dyDescent="0.2"/>
    <row r="4211" ht="12.75" customHeight="1" x14ac:dyDescent="0.2"/>
    <row r="4212" ht="12.75" customHeight="1" x14ac:dyDescent="0.2"/>
    <row r="4213" ht="12.75" customHeight="1" x14ac:dyDescent="0.2"/>
    <row r="4214" ht="12.75" customHeight="1" x14ac:dyDescent="0.2"/>
    <row r="4215" ht="12.75" customHeight="1" x14ac:dyDescent="0.2"/>
    <row r="4216" ht="12.75" customHeight="1" x14ac:dyDescent="0.2"/>
    <row r="4217" ht="12.75" customHeight="1" x14ac:dyDescent="0.2"/>
    <row r="4218" ht="12.75" customHeight="1" x14ac:dyDescent="0.2"/>
    <row r="4219" ht="12.75" customHeight="1" x14ac:dyDescent="0.2"/>
    <row r="4220" ht="12.75" customHeight="1" x14ac:dyDescent="0.2"/>
    <row r="4221" ht="12.75" customHeight="1" x14ac:dyDescent="0.2"/>
    <row r="4222" ht="12.75" customHeight="1" x14ac:dyDescent="0.2"/>
    <row r="4223" ht="12.75" customHeight="1" x14ac:dyDescent="0.2"/>
    <row r="4224" ht="12.75" customHeight="1" x14ac:dyDescent="0.2"/>
    <row r="4225" ht="12.75" customHeight="1" x14ac:dyDescent="0.2"/>
    <row r="4226" ht="12.75" customHeight="1" x14ac:dyDescent="0.2"/>
    <row r="4227" ht="12.75" customHeight="1" x14ac:dyDescent="0.2"/>
    <row r="4228" ht="12.75" customHeight="1" x14ac:dyDescent="0.2"/>
    <row r="4229" ht="12.75" customHeight="1" x14ac:dyDescent="0.2"/>
    <row r="4230" ht="12.75" customHeight="1" x14ac:dyDescent="0.2"/>
    <row r="4231" ht="12.75" customHeight="1" x14ac:dyDescent="0.2"/>
    <row r="4232" ht="12.75" customHeight="1" x14ac:dyDescent="0.2"/>
    <row r="4233" ht="12.75" customHeight="1" x14ac:dyDescent="0.2"/>
    <row r="4234" ht="12.75" customHeight="1" x14ac:dyDescent="0.2"/>
    <row r="4235" ht="12.75" customHeight="1" x14ac:dyDescent="0.2"/>
    <row r="4236" ht="12.75" customHeight="1" x14ac:dyDescent="0.2"/>
    <row r="4237" ht="12.75" customHeight="1" x14ac:dyDescent="0.2"/>
    <row r="4238" ht="12.75" customHeight="1" x14ac:dyDescent="0.2"/>
    <row r="4239" ht="12.75" customHeight="1" x14ac:dyDescent="0.2"/>
    <row r="4240" ht="12.75" customHeight="1" x14ac:dyDescent="0.2"/>
    <row r="4241" ht="12.75" customHeight="1" x14ac:dyDescent="0.2"/>
    <row r="4242" ht="12.75" customHeight="1" x14ac:dyDescent="0.2"/>
    <row r="4243" ht="12.75" customHeight="1" x14ac:dyDescent="0.2"/>
    <row r="4244" ht="12.75" customHeight="1" x14ac:dyDescent="0.2"/>
    <row r="4245" ht="12.75" customHeight="1" x14ac:dyDescent="0.2"/>
    <row r="4246" ht="12.75" customHeight="1" x14ac:dyDescent="0.2"/>
    <row r="4247" ht="12.75" customHeight="1" x14ac:dyDescent="0.2"/>
    <row r="4248" ht="12.75" customHeight="1" x14ac:dyDescent="0.2"/>
    <row r="4249" ht="12.75" customHeight="1" x14ac:dyDescent="0.2"/>
    <row r="4250" ht="12.75" customHeight="1" x14ac:dyDescent="0.2"/>
    <row r="4251" ht="12.75" customHeight="1" x14ac:dyDescent="0.2"/>
    <row r="4252" ht="12.75" customHeight="1" x14ac:dyDescent="0.2"/>
    <row r="4253" ht="12.75" customHeight="1" x14ac:dyDescent="0.2"/>
    <row r="4254" ht="12.75" customHeight="1" x14ac:dyDescent="0.2"/>
    <row r="4255" ht="12.75" customHeight="1" x14ac:dyDescent="0.2"/>
    <row r="4256" ht="12.75" customHeight="1" x14ac:dyDescent="0.2"/>
    <row r="4257" ht="12.75" customHeight="1" x14ac:dyDescent="0.2"/>
    <row r="4258" ht="12.75" customHeight="1" x14ac:dyDescent="0.2"/>
    <row r="4259" ht="12.75" customHeight="1" x14ac:dyDescent="0.2"/>
    <row r="4260" ht="12.75" customHeight="1" x14ac:dyDescent="0.2"/>
    <row r="4261" ht="12.75" customHeight="1" x14ac:dyDescent="0.2"/>
    <row r="4262" ht="12.75" customHeight="1" x14ac:dyDescent="0.2"/>
    <row r="4263" ht="12.75" customHeight="1" x14ac:dyDescent="0.2"/>
    <row r="4264" ht="12.75" customHeight="1" x14ac:dyDescent="0.2"/>
    <row r="4265" ht="12.75" customHeight="1" x14ac:dyDescent="0.2"/>
    <row r="4266" ht="12.75" customHeight="1" x14ac:dyDescent="0.2"/>
    <row r="4267" ht="12.75" customHeight="1" x14ac:dyDescent="0.2"/>
    <row r="4268" ht="12.75" customHeight="1" x14ac:dyDescent="0.2"/>
    <row r="4269" ht="12.75" customHeight="1" x14ac:dyDescent="0.2"/>
    <row r="4270" ht="12.75" customHeight="1" x14ac:dyDescent="0.2"/>
    <row r="4271" ht="12.75" customHeight="1" x14ac:dyDescent="0.2"/>
    <row r="4272" ht="12.75" customHeight="1" x14ac:dyDescent="0.2"/>
    <row r="4273" ht="12.75" customHeight="1" x14ac:dyDescent="0.2"/>
    <row r="4274" ht="12.75" customHeight="1" x14ac:dyDescent="0.2"/>
    <row r="4275" ht="12.75" customHeight="1" x14ac:dyDescent="0.2"/>
    <row r="4276" ht="12.75" customHeight="1" x14ac:dyDescent="0.2"/>
    <row r="4277" ht="12.75" customHeight="1" x14ac:dyDescent="0.2"/>
    <row r="4278" ht="12.75" customHeight="1" x14ac:dyDescent="0.2"/>
    <row r="4279" ht="12.75" customHeight="1" x14ac:dyDescent="0.2"/>
    <row r="4280" ht="12.75" customHeight="1" x14ac:dyDescent="0.2"/>
    <row r="4281" ht="12.75" customHeight="1" x14ac:dyDescent="0.2"/>
    <row r="4282" ht="12.75" customHeight="1" x14ac:dyDescent="0.2"/>
    <row r="4283" ht="12.75" customHeight="1" x14ac:dyDescent="0.2"/>
    <row r="4284" ht="12.75" customHeight="1" x14ac:dyDescent="0.2"/>
    <row r="4285" ht="12.75" customHeight="1" x14ac:dyDescent="0.2"/>
    <row r="4286" ht="12.75" customHeight="1" x14ac:dyDescent="0.2"/>
    <row r="4287" ht="12.75" customHeight="1" x14ac:dyDescent="0.2"/>
    <row r="4288" ht="12.75" customHeight="1" x14ac:dyDescent="0.2"/>
    <row r="4289" ht="12.75" customHeight="1" x14ac:dyDescent="0.2"/>
    <row r="4290" ht="12.75" customHeight="1" x14ac:dyDescent="0.2"/>
    <row r="4291" ht="12.75" customHeight="1" x14ac:dyDescent="0.2"/>
    <row r="4292" ht="12.75" customHeight="1" x14ac:dyDescent="0.2"/>
    <row r="4293" ht="12.75" customHeight="1" x14ac:dyDescent="0.2"/>
    <row r="4294" ht="12.75" customHeight="1" x14ac:dyDescent="0.2"/>
    <row r="4295" ht="12.75" customHeight="1" x14ac:dyDescent="0.2"/>
    <row r="4296" ht="12.75" customHeight="1" x14ac:dyDescent="0.2"/>
    <row r="4297" ht="12.75" customHeight="1" x14ac:dyDescent="0.2"/>
    <row r="4298" ht="12.75" customHeight="1" x14ac:dyDescent="0.2"/>
    <row r="4299" ht="12.75" customHeight="1" x14ac:dyDescent="0.2"/>
    <row r="4300" ht="12.75" customHeight="1" x14ac:dyDescent="0.2"/>
    <row r="4301" ht="12.75" customHeight="1" x14ac:dyDescent="0.2"/>
    <row r="4302" ht="12.75" customHeight="1" x14ac:dyDescent="0.2"/>
    <row r="4303" ht="12.75" customHeight="1" x14ac:dyDescent="0.2"/>
    <row r="4304" ht="12.75" customHeight="1" x14ac:dyDescent="0.2"/>
    <row r="4305" ht="12.75" customHeight="1" x14ac:dyDescent="0.2"/>
    <row r="4306" ht="12.75" customHeight="1" x14ac:dyDescent="0.2"/>
    <row r="4307" ht="12.75" customHeight="1" x14ac:dyDescent="0.2"/>
    <row r="4308" ht="12.75" customHeight="1" x14ac:dyDescent="0.2"/>
    <row r="4309" ht="12.75" customHeight="1" x14ac:dyDescent="0.2"/>
    <row r="4310" ht="12.75" customHeight="1" x14ac:dyDescent="0.2"/>
    <row r="4311" ht="12.75" customHeight="1" x14ac:dyDescent="0.2"/>
    <row r="4312" ht="12.75" customHeight="1" x14ac:dyDescent="0.2"/>
    <row r="4313" ht="12.75" customHeight="1" x14ac:dyDescent="0.2"/>
    <row r="4314" ht="12.75" customHeight="1" x14ac:dyDescent="0.2"/>
    <row r="4315" ht="12.75" customHeight="1" x14ac:dyDescent="0.2"/>
    <row r="4316" ht="12.75" customHeight="1" x14ac:dyDescent="0.2"/>
    <row r="4317" ht="12.75" customHeight="1" x14ac:dyDescent="0.2"/>
    <row r="4318" ht="12.75" customHeight="1" x14ac:dyDescent="0.2"/>
    <row r="4319" ht="12.75" customHeight="1" x14ac:dyDescent="0.2"/>
    <row r="4320" ht="12.75" customHeight="1" x14ac:dyDescent="0.2"/>
    <row r="4321" ht="12.75" customHeight="1" x14ac:dyDescent="0.2"/>
    <row r="4322" ht="12.75" customHeight="1" x14ac:dyDescent="0.2"/>
    <row r="4323" ht="12.75" customHeight="1" x14ac:dyDescent="0.2"/>
    <row r="4324" ht="12.75" customHeight="1" x14ac:dyDescent="0.2"/>
    <row r="4325" ht="12.75" customHeight="1" x14ac:dyDescent="0.2"/>
    <row r="4326" ht="12.75" customHeight="1" x14ac:dyDescent="0.2"/>
    <row r="4327" ht="12.75" customHeight="1" x14ac:dyDescent="0.2"/>
    <row r="4328" ht="12.75" customHeight="1" x14ac:dyDescent="0.2"/>
    <row r="4329" ht="12.75" customHeight="1" x14ac:dyDescent="0.2"/>
    <row r="4330" ht="12.75" customHeight="1" x14ac:dyDescent="0.2"/>
    <row r="4331" ht="12.75" customHeight="1" x14ac:dyDescent="0.2"/>
    <row r="4332" ht="12.75" customHeight="1" x14ac:dyDescent="0.2"/>
    <row r="4333" ht="12.75" customHeight="1" x14ac:dyDescent="0.2"/>
    <row r="4334" ht="12.75" customHeight="1" x14ac:dyDescent="0.2"/>
    <row r="4335" ht="12.75" customHeight="1" x14ac:dyDescent="0.2"/>
    <row r="4336" ht="12.75" customHeight="1" x14ac:dyDescent="0.2"/>
    <row r="4337" ht="12.75" customHeight="1" x14ac:dyDescent="0.2"/>
    <row r="4338" ht="12.75" customHeight="1" x14ac:dyDescent="0.2"/>
    <row r="4339" ht="12.75" customHeight="1" x14ac:dyDescent="0.2"/>
    <row r="4340" ht="12.75" customHeight="1" x14ac:dyDescent="0.2"/>
    <row r="4341" ht="12.75" customHeight="1" x14ac:dyDescent="0.2"/>
    <row r="4342" ht="12.75" customHeight="1" x14ac:dyDescent="0.2"/>
    <row r="4343" ht="12.75" customHeight="1" x14ac:dyDescent="0.2"/>
    <row r="4344" ht="12.75" customHeight="1" x14ac:dyDescent="0.2"/>
    <row r="4345" ht="12.75" customHeight="1" x14ac:dyDescent="0.2"/>
    <row r="4346" ht="12.75" customHeight="1" x14ac:dyDescent="0.2"/>
    <row r="4347" ht="12.75" customHeight="1" x14ac:dyDescent="0.2"/>
    <row r="4348" ht="12.75" customHeight="1" x14ac:dyDescent="0.2"/>
    <row r="4349" ht="12.75" customHeight="1" x14ac:dyDescent="0.2"/>
    <row r="4350" ht="12.75" customHeight="1" x14ac:dyDescent="0.2"/>
    <row r="4351" ht="12.75" customHeight="1" x14ac:dyDescent="0.2"/>
    <row r="4352" ht="12.75" customHeight="1" x14ac:dyDescent="0.2"/>
    <row r="4353" ht="12.75" customHeight="1" x14ac:dyDescent="0.2"/>
    <row r="4354" ht="12.75" customHeight="1" x14ac:dyDescent="0.2"/>
    <row r="4355" ht="12.75" customHeight="1" x14ac:dyDescent="0.2"/>
    <row r="4356" ht="12.75" customHeight="1" x14ac:dyDescent="0.2"/>
    <row r="4357" ht="12.75" customHeight="1" x14ac:dyDescent="0.2"/>
    <row r="4358" ht="12.75" customHeight="1" x14ac:dyDescent="0.2"/>
    <row r="4359" ht="12.75" customHeight="1" x14ac:dyDescent="0.2"/>
    <row r="4360" ht="12.75" customHeight="1" x14ac:dyDescent="0.2"/>
    <row r="4361" ht="12.75" customHeight="1" x14ac:dyDescent="0.2"/>
    <row r="4362" ht="12.75" customHeight="1" x14ac:dyDescent="0.2"/>
    <row r="4363" ht="12.75" customHeight="1" x14ac:dyDescent="0.2"/>
    <row r="4364" ht="12.75" customHeight="1" x14ac:dyDescent="0.2"/>
    <row r="4365" ht="12.75" customHeight="1" x14ac:dyDescent="0.2"/>
    <row r="4366" ht="12.75" customHeight="1" x14ac:dyDescent="0.2"/>
    <row r="4367" ht="12.75" customHeight="1" x14ac:dyDescent="0.2"/>
    <row r="4368" ht="12.75" customHeight="1" x14ac:dyDescent="0.2"/>
    <row r="4369" ht="12.75" customHeight="1" x14ac:dyDescent="0.2"/>
    <row r="4370" ht="12.75" customHeight="1" x14ac:dyDescent="0.2"/>
    <row r="4371" ht="12.75" customHeight="1" x14ac:dyDescent="0.2"/>
    <row r="4372" ht="12.75" customHeight="1" x14ac:dyDescent="0.2"/>
    <row r="4373" ht="12.75" customHeight="1" x14ac:dyDescent="0.2"/>
    <row r="4374" ht="12.75" customHeight="1" x14ac:dyDescent="0.2"/>
    <row r="4375" ht="12.75" customHeight="1" x14ac:dyDescent="0.2"/>
    <row r="4376" ht="12.75" customHeight="1" x14ac:dyDescent="0.2"/>
    <row r="4377" ht="12.75" customHeight="1" x14ac:dyDescent="0.2"/>
    <row r="4378" ht="12.75" customHeight="1" x14ac:dyDescent="0.2"/>
    <row r="4379" ht="12.75" customHeight="1" x14ac:dyDescent="0.2"/>
    <row r="4380" ht="12.75" customHeight="1" x14ac:dyDescent="0.2"/>
    <row r="4381" ht="12.75" customHeight="1" x14ac:dyDescent="0.2"/>
    <row r="4382" ht="12.75" customHeight="1" x14ac:dyDescent="0.2"/>
    <row r="4383" ht="12.75" customHeight="1" x14ac:dyDescent="0.2"/>
    <row r="4384" ht="12.75" customHeight="1" x14ac:dyDescent="0.2"/>
    <row r="4385" ht="12.75" customHeight="1" x14ac:dyDescent="0.2"/>
    <row r="4386" ht="12.75" customHeight="1" x14ac:dyDescent="0.2"/>
    <row r="4387" ht="12.75" customHeight="1" x14ac:dyDescent="0.2"/>
    <row r="4388" ht="12.75" customHeight="1" x14ac:dyDescent="0.2"/>
    <row r="4389" ht="12.75" customHeight="1" x14ac:dyDescent="0.2"/>
    <row r="4390" ht="12.75" customHeight="1" x14ac:dyDescent="0.2"/>
    <row r="4391" ht="12.75" customHeight="1" x14ac:dyDescent="0.2"/>
    <row r="4392" ht="12.75" customHeight="1" x14ac:dyDescent="0.2"/>
    <row r="4393" ht="12.75" customHeight="1" x14ac:dyDescent="0.2"/>
    <row r="4394" ht="12.75" customHeight="1" x14ac:dyDescent="0.2"/>
    <row r="4395" ht="12.75" customHeight="1" x14ac:dyDescent="0.2"/>
    <row r="4396" ht="12.75" customHeight="1" x14ac:dyDescent="0.2"/>
    <row r="4397" ht="12.75" customHeight="1" x14ac:dyDescent="0.2"/>
    <row r="4398" ht="12.75" customHeight="1" x14ac:dyDescent="0.2"/>
    <row r="4399" ht="12.75" customHeight="1" x14ac:dyDescent="0.2"/>
    <row r="4400" ht="12.75" customHeight="1" x14ac:dyDescent="0.2"/>
    <row r="4401" ht="12.75" customHeight="1" x14ac:dyDescent="0.2"/>
    <row r="4402" ht="12.75" customHeight="1" x14ac:dyDescent="0.2"/>
    <row r="4403" ht="12.75" customHeight="1" x14ac:dyDescent="0.2"/>
    <row r="4404" ht="12.75" customHeight="1" x14ac:dyDescent="0.2"/>
    <row r="4405" ht="12.75" customHeight="1" x14ac:dyDescent="0.2"/>
    <row r="4406" ht="12.75" customHeight="1" x14ac:dyDescent="0.2"/>
    <row r="4407" ht="12.75" customHeight="1" x14ac:dyDescent="0.2"/>
    <row r="4408" ht="12.75" customHeight="1" x14ac:dyDescent="0.2"/>
    <row r="4409" ht="12.75" customHeight="1" x14ac:dyDescent="0.2"/>
    <row r="4410" ht="12.75" customHeight="1" x14ac:dyDescent="0.2"/>
    <row r="4411" ht="12.75" customHeight="1" x14ac:dyDescent="0.2"/>
    <row r="4412" ht="12.75" customHeight="1" x14ac:dyDescent="0.2"/>
    <row r="4413" ht="12.75" customHeight="1" x14ac:dyDescent="0.2"/>
    <row r="4414" ht="12.75" customHeight="1" x14ac:dyDescent="0.2"/>
    <row r="4415" ht="12.75" customHeight="1" x14ac:dyDescent="0.2"/>
    <row r="4416" ht="12.75" customHeight="1" x14ac:dyDescent="0.2"/>
    <row r="4417" ht="12.75" customHeight="1" x14ac:dyDescent="0.2"/>
    <row r="4418" ht="12.75" customHeight="1" x14ac:dyDescent="0.2"/>
    <row r="4419" ht="12.75" customHeight="1" x14ac:dyDescent="0.2"/>
    <row r="4420" ht="12.75" customHeight="1" x14ac:dyDescent="0.2"/>
    <row r="4421" ht="12.75" customHeight="1" x14ac:dyDescent="0.2"/>
    <row r="4422" ht="12.75" customHeight="1" x14ac:dyDescent="0.2"/>
    <row r="4423" ht="12.75" customHeight="1" x14ac:dyDescent="0.2"/>
    <row r="4424" ht="12.75" customHeight="1" x14ac:dyDescent="0.2"/>
    <row r="4425" ht="12.75" customHeight="1" x14ac:dyDescent="0.2"/>
    <row r="4426" ht="12.75" customHeight="1" x14ac:dyDescent="0.2"/>
    <row r="4427" ht="12.75" customHeight="1" x14ac:dyDescent="0.2"/>
    <row r="4428" ht="12.75" customHeight="1" x14ac:dyDescent="0.2"/>
    <row r="4429" ht="12.75" customHeight="1" x14ac:dyDescent="0.2"/>
    <row r="4430" ht="12.75" customHeight="1" x14ac:dyDescent="0.2"/>
    <row r="4431" ht="12.75" customHeight="1" x14ac:dyDescent="0.2"/>
    <row r="4432" ht="12.75" customHeight="1" x14ac:dyDescent="0.2"/>
    <row r="4433" ht="12.75" customHeight="1" x14ac:dyDescent="0.2"/>
    <row r="4434" ht="12.75" customHeight="1" x14ac:dyDescent="0.2"/>
    <row r="4435" ht="12.75" customHeight="1" x14ac:dyDescent="0.2"/>
    <row r="4436" ht="12.75" customHeight="1" x14ac:dyDescent="0.2"/>
    <row r="4437" ht="12.75" customHeight="1" x14ac:dyDescent="0.2"/>
    <row r="4438" ht="12.75" customHeight="1" x14ac:dyDescent="0.2"/>
    <row r="4439" ht="12.75" customHeight="1" x14ac:dyDescent="0.2"/>
    <row r="4440" ht="12.75" customHeight="1" x14ac:dyDescent="0.2"/>
    <row r="4441" ht="12.75" customHeight="1" x14ac:dyDescent="0.2"/>
    <row r="4442" ht="12.75" customHeight="1" x14ac:dyDescent="0.2"/>
    <row r="4443" ht="12.75" customHeight="1" x14ac:dyDescent="0.2"/>
    <row r="4444" ht="12.75" customHeight="1" x14ac:dyDescent="0.2"/>
    <row r="4445" ht="12.75" customHeight="1" x14ac:dyDescent="0.2"/>
    <row r="4446" ht="12.75" customHeight="1" x14ac:dyDescent="0.2"/>
    <row r="4447" ht="12.75" customHeight="1" x14ac:dyDescent="0.2"/>
    <row r="4448" ht="12.75" customHeight="1" x14ac:dyDescent="0.2"/>
    <row r="4449" ht="12.75" customHeight="1" x14ac:dyDescent="0.2"/>
    <row r="4450" ht="12.75" customHeight="1" x14ac:dyDescent="0.2"/>
    <row r="4451" ht="12.75" customHeight="1" x14ac:dyDescent="0.2"/>
    <row r="4452" ht="12.75" customHeight="1" x14ac:dyDescent="0.2"/>
    <row r="4453" ht="12.75" customHeight="1" x14ac:dyDescent="0.2"/>
    <row r="4454" ht="12.75" customHeight="1" x14ac:dyDescent="0.2"/>
    <row r="4455" ht="12.75" customHeight="1" x14ac:dyDescent="0.2"/>
    <row r="4456" ht="12.75" customHeight="1" x14ac:dyDescent="0.2"/>
    <row r="4457" ht="12.75" customHeight="1" x14ac:dyDescent="0.2"/>
    <row r="4458" ht="12.75" customHeight="1" x14ac:dyDescent="0.2"/>
    <row r="4459" ht="12.75" customHeight="1" x14ac:dyDescent="0.2"/>
    <row r="4460" ht="12.75" customHeight="1" x14ac:dyDescent="0.2"/>
    <row r="4461" ht="12.75" customHeight="1" x14ac:dyDescent="0.2"/>
    <row r="4462" ht="12.75" customHeight="1" x14ac:dyDescent="0.2"/>
    <row r="4463" ht="12.75" customHeight="1" x14ac:dyDescent="0.2"/>
    <row r="4464" ht="12.75" customHeight="1" x14ac:dyDescent="0.2"/>
    <row r="4465" ht="12.75" customHeight="1" x14ac:dyDescent="0.2"/>
    <row r="4466" ht="12.75" customHeight="1" x14ac:dyDescent="0.2"/>
    <row r="4467" ht="12.75" customHeight="1" x14ac:dyDescent="0.2"/>
    <row r="4468" ht="12.75" customHeight="1" x14ac:dyDescent="0.2"/>
    <row r="4469" ht="12.75" customHeight="1" x14ac:dyDescent="0.2"/>
    <row r="4470" ht="12.75" customHeight="1" x14ac:dyDescent="0.2"/>
    <row r="4471" ht="12.75" customHeight="1" x14ac:dyDescent="0.2"/>
    <row r="4472" ht="12.75" customHeight="1" x14ac:dyDescent="0.2"/>
    <row r="4473" ht="12.75" customHeight="1" x14ac:dyDescent="0.2"/>
    <row r="4474" ht="12.75" customHeight="1" x14ac:dyDescent="0.2"/>
    <row r="4475" ht="12.75" customHeight="1" x14ac:dyDescent="0.2"/>
    <row r="4476" ht="12.75" customHeight="1" x14ac:dyDescent="0.2"/>
    <row r="4477" ht="12.75" customHeight="1" x14ac:dyDescent="0.2"/>
    <row r="4478" ht="12.75" customHeight="1" x14ac:dyDescent="0.2"/>
    <row r="4479" ht="12.75" customHeight="1" x14ac:dyDescent="0.2"/>
    <row r="4480" ht="12.75" customHeight="1" x14ac:dyDescent="0.2"/>
    <row r="4481" ht="12.75" customHeight="1" x14ac:dyDescent="0.2"/>
    <row r="4482" ht="12.75" customHeight="1" x14ac:dyDescent="0.2"/>
    <row r="4483" ht="12.75" customHeight="1" x14ac:dyDescent="0.2"/>
    <row r="4484" ht="12.75" customHeight="1" x14ac:dyDescent="0.2"/>
    <row r="4485" ht="12.75" customHeight="1" x14ac:dyDescent="0.2"/>
    <row r="4486" ht="12.75" customHeight="1" x14ac:dyDescent="0.2"/>
    <row r="4487" ht="12.75" customHeight="1" x14ac:dyDescent="0.2"/>
    <row r="4488" ht="12.75" customHeight="1" x14ac:dyDescent="0.2"/>
    <row r="4489" ht="12.75" customHeight="1" x14ac:dyDescent="0.2"/>
    <row r="4490" ht="12.75" customHeight="1" x14ac:dyDescent="0.2"/>
    <row r="4491" ht="12.75" customHeight="1" x14ac:dyDescent="0.2"/>
    <row r="4492" ht="12.75" customHeight="1" x14ac:dyDescent="0.2"/>
    <row r="4493" ht="12.75" customHeight="1" x14ac:dyDescent="0.2"/>
    <row r="4494" ht="12.75" customHeight="1" x14ac:dyDescent="0.2"/>
    <row r="4495" ht="12.75" customHeight="1" x14ac:dyDescent="0.2"/>
    <row r="4496" ht="12.75" customHeight="1" x14ac:dyDescent="0.2"/>
    <row r="4497" ht="12.75" customHeight="1" x14ac:dyDescent="0.2"/>
    <row r="4498" ht="12.75" customHeight="1" x14ac:dyDescent="0.2"/>
    <row r="4499" ht="12.75" customHeight="1" x14ac:dyDescent="0.2"/>
    <row r="4500" ht="12.75" customHeight="1" x14ac:dyDescent="0.2"/>
    <row r="4501" ht="12.75" customHeight="1" x14ac:dyDescent="0.2"/>
    <row r="4502" ht="12.75" customHeight="1" x14ac:dyDescent="0.2"/>
    <row r="4503" ht="12.75" customHeight="1" x14ac:dyDescent="0.2"/>
    <row r="4504" ht="12.75" customHeight="1" x14ac:dyDescent="0.2"/>
    <row r="4505" ht="12.75" customHeight="1" x14ac:dyDescent="0.2"/>
    <row r="4506" ht="12.75" customHeight="1" x14ac:dyDescent="0.2"/>
    <row r="4507" ht="12.75" customHeight="1" x14ac:dyDescent="0.2"/>
    <row r="4508" ht="12.75" customHeight="1" x14ac:dyDescent="0.2"/>
    <row r="4509" ht="12.75" customHeight="1" x14ac:dyDescent="0.2"/>
    <row r="4510" ht="12.75" customHeight="1" x14ac:dyDescent="0.2"/>
    <row r="4511" ht="12.75" customHeight="1" x14ac:dyDescent="0.2"/>
    <row r="4512" ht="12.75" customHeight="1" x14ac:dyDescent="0.2"/>
    <row r="4513" ht="12.75" customHeight="1" x14ac:dyDescent="0.2"/>
    <row r="4514" ht="12.75" customHeight="1" x14ac:dyDescent="0.2"/>
    <row r="4515" ht="12.75" customHeight="1" x14ac:dyDescent="0.2"/>
    <row r="4516" ht="12.75" customHeight="1" x14ac:dyDescent="0.2"/>
    <row r="4517" ht="12.75" customHeight="1" x14ac:dyDescent="0.2"/>
    <row r="4518" ht="12.75" customHeight="1" x14ac:dyDescent="0.2"/>
    <row r="4519" ht="12.75" customHeight="1" x14ac:dyDescent="0.2"/>
    <row r="4520" ht="12.75" customHeight="1" x14ac:dyDescent="0.2"/>
    <row r="4521" ht="12.75" customHeight="1" x14ac:dyDescent="0.2"/>
    <row r="4522" ht="12.75" customHeight="1" x14ac:dyDescent="0.2"/>
    <row r="4523" ht="12.75" customHeight="1" x14ac:dyDescent="0.2"/>
    <row r="4524" ht="12.75" customHeight="1" x14ac:dyDescent="0.2"/>
    <row r="4525" ht="12.75" customHeight="1" x14ac:dyDescent="0.2"/>
    <row r="4526" ht="12.75" customHeight="1" x14ac:dyDescent="0.2"/>
    <row r="4527" ht="12.75" customHeight="1" x14ac:dyDescent="0.2"/>
    <row r="4528" ht="12.75" customHeight="1" x14ac:dyDescent="0.2"/>
    <row r="4529" ht="12.75" customHeight="1" x14ac:dyDescent="0.2"/>
    <row r="4530" ht="12.75" customHeight="1" x14ac:dyDescent="0.2"/>
    <row r="4531" ht="12.75" customHeight="1" x14ac:dyDescent="0.2"/>
    <row r="4532" ht="12.75" customHeight="1" x14ac:dyDescent="0.2"/>
    <row r="4533" ht="12.75" customHeight="1" x14ac:dyDescent="0.2"/>
    <row r="4534" ht="12.75" customHeight="1" x14ac:dyDescent="0.2"/>
    <row r="4535" ht="12.75" customHeight="1" x14ac:dyDescent="0.2"/>
    <row r="4536" ht="12.75" customHeight="1" x14ac:dyDescent="0.2"/>
    <row r="4537" ht="12.75" customHeight="1" x14ac:dyDescent="0.2"/>
    <row r="4538" ht="12.75" customHeight="1" x14ac:dyDescent="0.2"/>
    <row r="4539" ht="12.75" customHeight="1" x14ac:dyDescent="0.2"/>
    <row r="4540" ht="12.75" customHeight="1" x14ac:dyDescent="0.2"/>
    <row r="4541" ht="12.75" customHeight="1" x14ac:dyDescent="0.2"/>
    <row r="4542" ht="12.75" customHeight="1" x14ac:dyDescent="0.2"/>
    <row r="4543" ht="12.75" customHeight="1" x14ac:dyDescent="0.2"/>
    <row r="4544" ht="12.75" customHeight="1" x14ac:dyDescent="0.2"/>
    <row r="4545" ht="12.75" customHeight="1" x14ac:dyDescent="0.2"/>
    <row r="4546" ht="12.75" customHeight="1" x14ac:dyDescent="0.2"/>
    <row r="4547" ht="12.75" customHeight="1" x14ac:dyDescent="0.2"/>
    <row r="4548" ht="12.75" customHeight="1" x14ac:dyDescent="0.2"/>
    <row r="4549" ht="12.75" customHeight="1" x14ac:dyDescent="0.2"/>
    <row r="4550" ht="12.75" customHeight="1" x14ac:dyDescent="0.2"/>
    <row r="4551" ht="12.75" customHeight="1" x14ac:dyDescent="0.2"/>
    <row r="4552" ht="12.75" customHeight="1" x14ac:dyDescent="0.2"/>
    <row r="4553" ht="12.75" customHeight="1" x14ac:dyDescent="0.2"/>
    <row r="4554" ht="12.75" customHeight="1" x14ac:dyDescent="0.2"/>
    <row r="4555" ht="12.75" customHeight="1" x14ac:dyDescent="0.2"/>
    <row r="4556" ht="12.75" customHeight="1" x14ac:dyDescent="0.2"/>
    <row r="4557" ht="12.75" customHeight="1" x14ac:dyDescent="0.2"/>
    <row r="4558" ht="12.75" customHeight="1" x14ac:dyDescent="0.2"/>
    <row r="4559" ht="12.75" customHeight="1" x14ac:dyDescent="0.2"/>
    <row r="4560" ht="12.75" customHeight="1" x14ac:dyDescent="0.2"/>
    <row r="4561" ht="12.75" customHeight="1" x14ac:dyDescent="0.2"/>
    <row r="4562" ht="12.75" customHeight="1" x14ac:dyDescent="0.2"/>
    <row r="4563" ht="12.75" customHeight="1" x14ac:dyDescent="0.2"/>
    <row r="4564" ht="12.75" customHeight="1" x14ac:dyDescent="0.2"/>
    <row r="4565" ht="12.75" customHeight="1" x14ac:dyDescent="0.2"/>
    <row r="4566" ht="12.75" customHeight="1" x14ac:dyDescent="0.2"/>
    <row r="4567" ht="12.75" customHeight="1" x14ac:dyDescent="0.2"/>
    <row r="4568" ht="12.75" customHeight="1" x14ac:dyDescent="0.2"/>
    <row r="4569" ht="12.75" customHeight="1" x14ac:dyDescent="0.2"/>
    <row r="4570" ht="12.75" customHeight="1" x14ac:dyDescent="0.2"/>
    <row r="4571" ht="12.75" customHeight="1" x14ac:dyDescent="0.2"/>
    <row r="4572" ht="12.75" customHeight="1" x14ac:dyDescent="0.2"/>
    <row r="4573" ht="12.75" customHeight="1" x14ac:dyDescent="0.2"/>
    <row r="4574" ht="12.75" customHeight="1" x14ac:dyDescent="0.2"/>
    <row r="4575" ht="12.75" customHeight="1" x14ac:dyDescent="0.2"/>
    <row r="4576" ht="12.75" customHeight="1" x14ac:dyDescent="0.2"/>
    <row r="4577" ht="12.75" customHeight="1" x14ac:dyDescent="0.2"/>
    <row r="4578" ht="12.75" customHeight="1" x14ac:dyDescent="0.2"/>
    <row r="4579" ht="12.75" customHeight="1" x14ac:dyDescent="0.2"/>
    <row r="4580" ht="12.75" customHeight="1" x14ac:dyDescent="0.2"/>
    <row r="4581" ht="12.75" customHeight="1" x14ac:dyDescent="0.2"/>
    <row r="4582" ht="12.75" customHeight="1" x14ac:dyDescent="0.2"/>
    <row r="4583" ht="12.75" customHeight="1" x14ac:dyDescent="0.2"/>
    <row r="4584" ht="12.75" customHeight="1" x14ac:dyDescent="0.2"/>
    <row r="4585" ht="12.75" customHeight="1" x14ac:dyDescent="0.2"/>
    <row r="4586" ht="12.75" customHeight="1" x14ac:dyDescent="0.2"/>
    <row r="4587" ht="12.75" customHeight="1" x14ac:dyDescent="0.2"/>
    <row r="4588" ht="12.75" customHeight="1" x14ac:dyDescent="0.2"/>
    <row r="4589" ht="12.75" customHeight="1" x14ac:dyDescent="0.2"/>
    <row r="4590" ht="12.75" customHeight="1" x14ac:dyDescent="0.2"/>
    <row r="4591" ht="12.75" customHeight="1" x14ac:dyDescent="0.2"/>
    <row r="4592" ht="12.75" customHeight="1" x14ac:dyDescent="0.2"/>
    <row r="4593" ht="12.75" customHeight="1" x14ac:dyDescent="0.2"/>
    <row r="4594" ht="12.75" customHeight="1" x14ac:dyDescent="0.2"/>
    <row r="4595" ht="12.75" customHeight="1" x14ac:dyDescent="0.2"/>
    <row r="4596" ht="12.75" customHeight="1" x14ac:dyDescent="0.2"/>
    <row r="4597" ht="12.75" customHeight="1" x14ac:dyDescent="0.2"/>
    <row r="4598" ht="12.75" customHeight="1" x14ac:dyDescent="0.2"/>
    <row r="4599" ht="12.75" customHeight="1" x14ac:dyDescent="0.2"/>
    <row r="4600" ht="12.75" customHeight="1" x14ac:dyDescent="0.2"/>
    <row r="4601" ht="12.75" customHeight="1" x14ac:dyDescent="0.2"/>
    <row r="4602" ht="12.75" customHeight="1" x14ac:dyDescent="0.2"/>
    <row r="4603" ht="12.75" customHeight="1" x14ac:dyDescent="0.2"/>
    <row r="4604" ht="12.75" customHeight="1" x14ac:dyDescent="0.2"/>
    <row r="4605" ht="12.75" customHeight="1" x14ac:dyDescent="0.2"/>
    <row r="4606" ht="12.75" customHeight="1" x14ac:dyDescent="0.2"/>
    <row r="4607" ht="12.75" customHeight="1" x14ac:dyDescent="0.2"/>
    <row r="4608" ht="12.75" customHeight="1" x14ac:dyDescent="0.2"/>
    <row r="4609" ht="12.75" customHeight="1" x14ac:dyDescent="0.2"/>
    <row r="4610" ht="12.75" customHeight="1" x14ac:dyDescent="0.2"/>
    <row r="4611" ht="12.75" customHeight="1" x14ac:dyDescent="0.2"/>
    <row r="4612" ht="12.75" customHeight="1" x14ac:dyDescent="0.2"/>
    <row r="4613" ht="12.75" customHeight="1" x14ac:dyDescent="0.2"/>
    <row r="4614" ht="12.75" customHeight="1" x14ac:dyDescent="0.2"/>
    <row r="4615" ht="12.75" customHeight="1" x14ac:dyDescent="0.2"/>
    <row r="4616" ht="12.75" customHeight="1" x14ac:dyDescent="0.2"/>
    <row r="4617" ht="12.75" customHeight="1" x14ac:dyDescent="0.2"/>
    <row r="4618" ht="12.75" customHeight="1" x14ac:dyDescent="0.2"/>
    <row r="4619" ht="12.75" customHeight="1" x14ac:dyDescent="0.2"/>
    <row r="4620" ht="12.75" customHeight="1" x14ac:dyDescent="0.2"/>
    <row r="4621" ht="12.75" customHeight="1" x14ac:dyDescent="0.2"/>
    <row r="4622" ht="12.75" customHeight="1" x14ac:dyDescent="0.2"/>
    <row r="4623" ht="12.75" customHeight="1" x14ac:dyDescent="0.2"/>
    <row r="4624" ht="12.75" customHeight="1" x14ac:dyDescent="0.2"/>
    <row r="4625" ht="12.75" customHeight="1" x14ac:dyDescent="0.2"/>
    <row r="4626" ht="12.75" customHeight="1" x14ac:dyDescent="0.2"/>
    <row r="4627" ht="12.75" customHeight="1" x14ac:dyDescent="0.2"/>
    <row r="4628" ht="12.75" customHeight="1" x14ac:dyDescent="0.2"/>
    <row r="4629" ht="12.75" customHeight="1" x14ac:dyDescent="0.2"/>
    <row r="4630" ht="12.75" customHeight="1" x14ac:dyDescent="0.2"/>
    <row r="4631" ht="12.75" customHeight="1" x14ac:dyDescent="0.2"/>
    <row r="4632" ht="12.75" customHeight="1" x14ac:dyDescent="0.2"/>
    <row r="4633" ht="12.75" customHeight="1" x14ac:dyDescent="0.2"/>
    <row r="4634" ht="12.75" customHeight="1" x14ac:dyDescent="0.2"/>
    <row r="4635" ht="12.75" customHeight="1" x14ac:dyDescent="0.2"/>
    <row r="4636" ht="12.75" customHeight="1" x14ac:dyDescent="0.2"/>
    <row r="4637" ht="12.75" customHeight="1" x14ac:dyDescent="0.2"/>
    <row r="4638" ht="12.75" customHeight="1" x14ac:dyDescent="0.2"/>
    <row r="4639" ht="12.75" customHeight="1" x14ac:dyDescent="0.2"/>
    <row r="4640" ht="12.75" customHeight="1" x14ac:dyDescent="0.2"/>
    <row r="4641" ht="12.75" customHeight="1" x14ac:dyDescent="0.2"/>
    <row r="4642" ht="12.75" customHeight="1" x14ac:dyDescent="0.2"/>
    <row r="4643" ht="12.75" customHeight="1" x14ac:dyDescent="0.2"/>
    <row r="4644" ht="12.75" customHeight="1" x14ac:dyDescent="0.2"/>
    <row r="4645" ht="12.75" customHeight="1" x14ac:dyDescent="0.2"/>
    <row r="4646" ht="12.75" customHeight="1" x14ac:dyDescent="0.2"/>
    <row r="4647" ht="12.75" customHeight="1" x14ac:dyDescent="0.2"/>
    <row r="4648" ht="12.75" customHeight="1" x14ac:dyDescent="0.2"/>
    <row r="4649" ht="12.75" customHeight="1" x14ac:dyDescent="0.2"/>
    <row r="4650" ht="12.75" customHeight="1" x14ac:dyDescent="0.2"/>
    <row r="4651" ht="12.75" customHeight="1" x14ac:dyDescent="0.2"/>
    <row r="4652" ht="12.75" customHeight="1" x14ac:dyDescent="0.2"/>
    <row r="4653" ht="12.75" customHeight="1" x14ac:dyDescent="0.2"/>
    <row r="4654" ht="12.75" customHeight="1" x14ac:dyDescent="0.2"/>
    <row r="4655" ht="12.75" customHeight="1" x14ac:dyDescent="0.2"/>
    <row r="4656" ht="12.75" customHeight="1" x14ac:dyDescent="0.2"/>
    <row r="4657" ht="12.75" customHeight="1" x14ac:dyDescent="0.2"/>
    <row r="4658" ht="12.75" customHeight="1" x14ac:dyDescent="0.2"/>
    <row r="4659" ht="12.75" customHeight="1" x14ac:dyDescent="0.2"/>
    <row r="4660" ht="12.75" customHeight="1" x14ac:dyDescent="0.2"/>
    <row r="4661" ht="12.75" customHeight="1" x14ac:dyDescent="0.2"/>
    <row r="4662" ht="12.75" customHeight="1" x14ac:dyDescent="0.2"/>
    <row r="4663" ht="12.75" customHeight="1" x14ac:dyDescent="0.2"/>
    <row r="4664" ht="12.75" customHeight="1" x14ac:dyDescent="0.2"/>
    <row r="4665" ht="12.75" customHeight="1" x14ac:dyDescent="0.2"/>
    <row r="4666" ht="12.75" customHeight="1" x14ac:dyDescent="0.2"/>
    <row r="4667" ht="12.75" customHeight="1" x14ac:dyDescent="0.2"/>
    <row r="4668" ht="12.75" customHeight="1" x14ac:dyDescent="0.2"/>
    <row r="4669" ht="12.75" customHeight="1" x14ac:dyDescent="0.2"/>
    <row r="4670" ht="12.75" customHeight="1" x14ac:dyDescent="0.2"/>
    <row r="4671" ht="12.75" customHeight="1" x14ac:dyDescent="0.2"/>
    <row r="4672" ht="12.75" customHeight="1" x14ac:dyDescent="0.2"/>
    <row r="4673" ht="12.75" customHeight="1" x14ac:dyDescent="0.2"/>
    <row r="4674" ht="12.75" customHeight="1" x14ac:dyDescent="0.2"/>
    <row r="4675" ht="12.75" customHeight="1" x14ac:dyDescent="0.2"/>
    <row r="4676" ht="12.75" customHeight="1" x14ac:dyDescent="0.2"/>
    <row r="4677" ht="12.75" customHeight="1" x14ac:dyDescent="0.2"/>
    <row r="4678" ht="12.75" customHeight="1" x14ac:dyDescent="0.2"/>
    <row r="4679" ht="12.75" customHeight="1" x14ac:dyDescent="0.2"/>
    <row r="4680" ht="12.75" customHeight="1" x14ac:dyDescent="0.2"/>
    <row r="4681" ht="12.75" customHeight="1" x14ac:dyDescent="0.2"/>
    <row r="4682" ht="12.75" customHeight="1" x14ac:dyDescent="0.2"/>
    <row r="4683" ht="12.75" customHeight="1" x14ac:dyDescent="0.2"/>
    <row r="4684" ht="12.75" customHeight="1" x14ac:dyDescent="0.2"/>
    <row r="4685" ht="12.75" customHeight="1" x14ac:dyDescent="0.2"/>
    <row r="4686" ht="12.75" customHeight="1" x14ac:dyDescent="0.2"/>
    <row r="4687" ht="12.75" customHeight="1" x14ac:dyDescent="0.2"/>
    <row r="4688" ht="12.75" customHeight="1" x14ac:dyDescent="0.2"/>
    <row r="4689" ht="12.75" customHeight="1" x14ac:dyDescent="0.2"/>
    <row r="4690" ht="12.75" customHeight="1" x14ac:dyDescent="0.2"/>
    <row r="4691" ht="12.75" customHeight="1" x14ac:dyDescent="0.2"/>
    <row r="4692" ht="12.75" customHeight="1" x14ac:dyDescent="0.2"/>
    <row r="4693" ht="12.75" customHeight="1" x14ac:dyDescent="0.2"/>
    <row r="4694" ht="12.75" customHeight="1" x14ac:dyDescent="0.2"/>
    <row r="4695" ht="12.75" customHeight="1" x14ac:dyDescent="0.2"/>
    <row r="4696" ht="12.75" customHeight="1" x14ac:dyDescent="0.2"/>
    <row r="4697" ht="12.75" customHeight="1" x14ac:dyDescent="0.2"/>
    <row r="4698" ht="12.75" customHeight="1" x14ac:dyDescent="0.2"/>
    <row r="4699" ht="12.75" customHeight="1" x14ac:dyDescent="0.2"/>
    <row r="4700" ht="12.75" customHeight="1" x14ac:dyDescent="0.2"/>
    <row r="4701" ht="12.75" customHeight="1" x14ac:dyDescent="0.2"/>
    <row r="4702" ht="12.75" customHeight="1" x14ac:dyDescent="0.2"/>
    <row r="4703" ht="12.75" customHeight="1" x14ac:dyDescent="0.2"/>
    <row r="4704" ht="12.75" customHeight="1" x14ac:dyDescent="0.2"/>
    <row r="4705" ht="12.75" customHeight="1" x14ac:dyDescent="0.2"/>
    <row r="4706" ht="12.75" customHeight="1" x14ac:dyDescent="0.2"/>
    <row r="4707" ht="12.75" customHeight="1" x14ac:dyDescent="0.2"/>
    <row r="4708" ht="12.75" customHeight="1" x14ac:dyDescent="0.2"/>
    <row r="4709" ht="12.75" customHeight="1" x14ac:dyDescent="0.2"/>
    <row r="4710" ht="12.75" customHeight="1" x14ac:dyDescent="0.2"/>
    <row r="4711" ht="12.75" customHeight="1" x14ac:dyDescent="0.2"/>
    <row r="4712" ht="12.75" customHeight="1" x14ac:dyDescent="0.2"/>
    <row r="4713" ht="12.75" customHeight="1" x14ac:dyDescent="0.2"/>
    <row r="4714" ht="12.75" customHeight="1" x14ac:dyDescent="0.2"/>
    <row r="4715" ht="12.75" customHeight="1" x14ac:dyDescent="0.2"/>
    <row r="4716" ht="12.75" customHeight="1" x14ac:dyDescent="0.2"/>
    <row r="4717" ht="12.75" customHeight="1" x14ac:dyDescent="0.2"/>
    <row r="4718" ht="12.75" customHeight="1" x14ac:dyDescent="0.2"/>
    <row r="4719" ht="12.75" customHeight="1" x14ac:dyDescent="0.2"/>
    <row r="4720" ht="12.75" customHeight="1" x14ac:dyDescent="0.2"/>
    <row r="4721" ht="12.75" customHeight="1" x14ac:dyDescent="0.2"/>
    <row r="4722" ht="12.75" customHeight="1" x14ac:dyDescent="0.2"/>
    <row r="4723" ht="12.75" customHeight="1" x14ac:dyDescent="0.2"/>
    <row r="4724" ht="12.75" customHeight="1" x14ac:dyDescent="0.2"/>
    <row r="4725" ht="12.75" customHeight="1" x14ac:dyDescent="0.2"/>
    <row r="4726" ht="12.75" customHeight="1" x14ac:dyDescent="0.2"/>
    <row r="4727" ht="12.75" customHeight="1" x14ac:dyDescent="0.2"/>
    <row r="4728" ht="12.75" customHeight="1" x14ac:dyDescent="0.2"/>
    <row r="4729" ht="12.75" customHeight="1" x14ac:dyDescent="0.2"/>
    <row r="4730" ht="12.75" customHeight="1" x14ac:dyDescent="0.2"/>
    <row r="4731" ht="12.75" customHeight="1" x14ac:dyDescent="0.2"/>
    <row r="4732" ht="12.75" customHeight="1" x14ac:dyDescent="0.2"/>
    <row r="4733" ht="12.75" customHeight="1" x14ac:dyDescent="0.2"/>
    <row r="4734" ht="12.75" customHeight="1" x14ac:dyDescent="0.2"/>
    <row r="4735" ht="12.75" customHeight="1" x14ac:dyDescent="0.2"/>
    <row r="4736" ht="12.75" customHeight="1" x14ac:dyDescent="0.2"/>
    <row r="4737" ht="12.75" customHeight="1" x14ac:dyDescent="0.2"/>
    <row r="4738" ht="12.75" customHeight="1" x14ac:dyDescent="0.2"/>
    <row r="4739" ht="12.75" customHeight="1" x14ac:dyDescent="0.2"/>
    <row r="4740" ht="12.75" customHeight="1" x14ac:dyDescent="0.2"/>
    <row r="4741" ht="12.75" customHeight="1" x14ac:dyDescent="0.2"/>
    <row r="4742" ht="12.75" customHeight="1" x14ac:dyDescent="0.2"/>
    <row r="4743" ht="12.75" customHeight="1" x14ac:dyDescent="0.2"/>
    <row r="4744" ht="12.75" customHeight="1" x14ac:dyDescent="0.2"/>
    <row r="4745" ht="12.75" customHeight="1" x14ac:dyDescent="0.2"/>
    <row r="4746" ht="12.75" customHeight="1" x14ac:dyDescent="0.2"/>
    <row r="4747" ht="12.75" customHeight="1" x14ac:dyDescent="0.2"/>
    <row r="4748" ht="12.75" customHeight="1" x14ac:dyDescent="0.2"/>
    <row r="4749" ht="12.75" customHeight="1" x14ac:dyDescent="0.2"/>
    <row r="4750" ht="12.75" customHeight="1" x14ac:dyDescent="0.2"/>
    <row r="4751" ht="12.75" customHeight="1" x14ac:dyDescent="0.2"/>
    <row r="4752" ht="12.75" customHeight="1" x14ac:dyDescent="0.2"/>
    <row r="4753" ht="12.75" customHeight="1" x14ac:dyDescent="0.2"/>
    <row r="4754" ht="12.75" customHeight="1" x14ac:dyDescent="0.2"/>
    <row r="4755" ht="12.75" customHeight="1" x14ac:dyDescent="0.2"/>
    <row r="4756" ht="12.75" customHeight="1" x14ac:dyDescent="0.2"/>
    <row r="4757" ht="12.75" customHeight="1" x14ac:dyDescent="0.2"/>
    <row r="4758" ht="12.75" customHeight="1" x14ac:dyDescent="0.2"/>
    <row r="4759" ht="12.75" customHeight="1" x14ac:dyDescent="0.2"/>
    <row r="4760" ht="12.75" customHeight="1" x14ac:dyDescent="0.2"/>
    <row r="4761" ht="12.75" customHeight="1" x14ac:dyDescent="0.2"/>
    <row r="4762" ht="12.75" customHeight="1" x14ac:dyDescent="0.2"/>
    <row r="4763" ht="12.75" customHeight="1" x14ac:dyDescent="0.2"/>
    <row r="4764" ht="12.75" customHeight="1" x14ac:dyDescent="0.2"/>
    <row r="4765" ht="12.75" customHeight="1" x14ac:dyDescent="0.2"/>
    <row r="4766" ht="12.75" customHeight="1" x14ac:dyDescent="0.2"/>
    <row r="4767" ht="12.75" customHeight="1" x14ac:dyDescent="0.2"/>
    <row r="4768" ht="12.75" customHeight="1" x14ac:dyDescent="0.2"/>
    <row r="4769" ht="12.75" customHeight="1" x14ac:dyDescent="0.2"/>
    <row r="4770" ht="12.75" customHeight="1" x14ac:dyDescent="0.2"/>
    <row r="4771" ht="12.75" customHeight="1" x14ac:dyDescent="0.2"/>
    <row r="4772" ht="12.75" customHeight="1" x14ac:dyDescent="0.2"/>
    <row r="4773" ht="12.75" customHeight="1" x14ac:dyDescent="0.2"/>
    <row r="4774" ht="12.75" customHeight="1" x14ac:dyDescent="0.2"/>
    <row r="4775" ht="12.75" customHeight="1" x14ac:dyDescent="0.2"/>
    <row r="4776" ht="12.75" customHeight="1" x14ac:dyDescent="0.2"/>
    <row r="4777" ht="12.75" customHeight="1" x14ac:dyDescent="0.2"/>
    <row r="4778" ht="12.75" customHeight="1" x14ac:dyDescent="0.2"/>
    <row r="4779" ht="12.75" customHeight="1" x14ac:dyDescent="0.2"/>
    <row r="4780" ht="12.75" customHeight="1" x14ac:dyDescent="0.2"/>
    <row r="4781" ht="12.75" customHeight="1" x14ac:dyDescent="0.2"/>
    <row r="4782" ht="12.75" customHeight="1" x14ac:dyDescent="0.2"/>
    <row r="4783" ht="12.75" customHeight="1" x14ac:dyDescent="0.2"/>
    <row r="4784" ht="12.75" customHeight="1" x14ac:dyDescent="0.2"/>
    <row r="4785" ht="12.75" customHeight="1" x14ac:dyDescent="0.2"/>
    <row r="4786" ht="12.75" customHeight="1" x14ac:dyDescent="0.2"/>
    <row r="4787" ht="12.75" customHeight="1" x14ac:dyDescent="0.2"/>
    <row r="4788" ht="12.75" customHeight="1" x14ac:dyDescent="0.2"/>
    <row r="4789" ht="12.75" customHeight="1" x14ac:dyDescent="0.2"/>
    <row r="4790" ht="12.75" customHeight="1" x14ac:dyDescent="0.2"/>
    <row r="4791" ht="12.75" customHeight="1" x14ac:dyDescent="0.2"/>
    <row r="4792" ht="12.75" customHeight="1" x14ac:dyDescent="0.2"/>
    <row r="4793" ht="12.75" customHeight="1" x14ac:dyDescent="0.2"/>
    <row r="4794" ht="12.75" customHeight="1" x14ac:dyDescent="0.2"/>
    <row r="4795" ht="12.75" customHeight="1" x14ac:dyDescent="0.2"/>
    <row r="4796" ht="12.75" customHeight="1" x14ac:dyDescent="0.2"/>
    <row r="4797" ht="12.75" customHeight="1" x14ac:dyDescent="0.2"/>
    <row r="4798" ht="12.75" customHeight="1" x14ac:dyDescent="0.2"/>
    <row r="4799" ht="12.75" customHeight="1" x14ac:dyDescent="0.2"/>
    <row r="4800" ht="12.75" customHeight="1" x14ac:dyDescent="0.2"/>
    <row r="4801" ht="12.75" customHeight="1" x14ac:dyDescent="0.2"/>
    <row r="4802" ht="12.75" customHeight="1" x14ac:dyDescent="0.2"/>
    <row r="4803" ht="12.75" customHeight="1" x14ac:dyDescent="0.2"/>
    <row r="4804" ht="12.75" customHeight="1" x14ac:dyDescent="0.2"/>
    <row r="4805" ht="12.75" customHeight="1" x14ac:dyDescent="0.2"/>
    <row r="4806" ht="12.75" customHeight="1" x14ac:dyDescent="0.2"/>
    <row r="4807" ht="12.75" customHeight="1" x14ac:dyDescent="0.2"/>
    <row r="4808" ht="12.75" customHeight="1" x14ac:dyDescent="0.2"/>
    <row r="4809" ht="12.75" customHeight="1" x14ac:dyDescent="0.2"/>
    <row r="4810" ht="12.75" customHeight="1" x14ac:dyDescent="0.2"/>
    <row r="4811" ht="12.75" customHeight="1" x14ac:dyDescent="0.2"/>
    <row r="4812" ht="12.75" customHeight="1" x14ac:dyDescent="0.2"/>
    <row r="4813" ht="12.75" customHeight="1" x14ac:dyDescent="0.2"/>
    <row r="4814" ht="12.75" customHeight="1" x14ac:dyDescent="0.2"/>
    <row r="4815" ht="12.75" customHeight="1" x14ac:dyDescent="0.2"/>
    <row r="4816" ht="12.75" customHeight="1" x14ac:dyDescent="0.2"/>
    <row r="4817" ht="12.75" customHeight="1" x14ac:dyDescent="0.2"/>
    <row r="4818" ht="12.75" customHeight="1" x14ac:dyDescent="0.2"/>
    <row r="4819" ht="12.75" customHeight="1" x14ac:dyDescent="0.2"/>
    <row r="4820" ht="12.75" customHeight="1" x14ac:dyDescent="0.2"/>
    <row r="4821" ht="12.75" customHeight="1" x14ac:dyDescent="0.2"/>
    <row r="4822" ht="12.75" customHeight="1" x14ac:dyDescent="0.2"/>
    <row r="4823" ht="12.75" customHeight="1" x14ac:dyDescent="0.2"/>
    <row r="4824" ht="12.75" customHeight="1" x14ac:dyDescent="0.2"/>
    <row r="4825" ht="12.75" customHeight="1" x14ac:dyDescent="0.2"/>
    <row r="4826" ht="12.75" customHeight="1" x14ac:dyDescent="0.2"/>
    <row r="4827" ht="12.75" customHeight="1" x14ac:dyDescent="0.2"/>
    <row r="4828" ht="12.75" customHeight="1" x14ac:dyDescent="0.2"/>
    <row r="4829" ht="12.75" customHeight="1" x14ac:dyDescent="0.2"/>
    <row r="4830" ht="12.75" customHeight="1" x14ac:dyDescent="0.2"/>
    <row r="4831" ht="12.75" customHeight="1" x14ac:dyDescent="0.2"/>
    <row r="4832" ht="12.75" customHeight="1" x14ac:dyDescent="0.2"/>
    <row r="4833" ht="12.75" customHeight="1" x14ac:dyDescent="0.2"/>
    <row r="4834" ht="12.75" customHeight="1" x14ac:dyDescent="0.2"/>
    <row r="4835" ht="12.75" customHeight="1" x14ac:dyDescent="0.2"/>
    <row r="4836" ht="12.75" customHeight="1" x14ac:dyDescent="0.2"/>
    <row r="4837" ht="12.75" customHeight="1" x14ac:dyDescent="0.2"/>
    <row r="4838" ht="12.75" customHeight="1" x14ac:dyDescent="0.2"/>
    <row r="4839" ht="12.75" customHeight="1" x14ac:dyDescent="0.2"/>
    <row r="4840" ht="12.75" customHeight="1" x14ac:dyDescent="0.2"/>
    <row r="4841" ht="12.75" customHeight="1" x14ac:dyDescent="0.2"/>
    <row r="4842" ht="12.75" customHeight="1" x14ac:dyDescent="0.2"/>
    <row r="4843" ht="12.75" customHeight="1" x14ac:dyDescent="0.2"/>
    <row r="4844" ht="12.75" customHeight="1" x14ac:dyDescent="0.2"/>
    <row r="4845" ht="12.75" customHeight="1" x14ac:dyDescent="0.2"/>
    <row r="4846" ht="12.75" customHeight="1" x14ac:dyDescent="0.2"/>
    <row r="4847" ht="12.75" customHeight="1" x14ac:dyDescent="0.2"/>
    <row r="4848" ht="12.75" customHeight="1" x14ac:dyDescent="0.2"/>
    <row r="4849" ht="12.75" customHeight="1" x14ac:dyDescent="0.2"/>
    <row r="4850" ht="12.75" customHeight="1" x14ac:dyDescent="0.2"/>
    <row r="4851" ht="12.75" customHeight="1" x14ac:dyDescent="0.2"/>
    <row r="4852" ht="12.75" customHeight="1" x14ac:dyDescent="0.2"/>
    <row r="4853" ht="12.75" customHeight="1" x14ac:dyDescent="0.2"/>
    <row r="4854" ht="12.75" customHeight="1" x14ac:dyDescent="0.2"/>
    <row r="4855" ht="12.75" customHeight="1" x14ac:dyDescent="0.2"/>
    <row r="4856" ht="12.75" customHeight="1" x14ac:dyDescent="0.2"/>
    <row r="4857" ht="12.75" customHeight="1" x14ac:dyDescent="0.2"/>
    <row r="4858" ht="12.75" customHeight="1" x14ac:dyDescent="0.2"/>
    <row r="4859" ht="12.75" customHeight="1" x14ac:dyDescent="0.2"/>
    <row r="4860" ht="12.75" customHeight="1" x14ac:dyDescent="0.2"/>
    <row r="4861" ht="12.75" customHeight="1" x14ac:dyDescent="0.2"/>
    <row r="4862" ht="12.75" customHeight="1" x14ac:dyDescent="0.2"/>
    <row r="4863" ht="12.75" customHeight="1" x14ac:dyDescent="0.2"/>
    <row r="4864" ht="12.75" customHeight="1" x14ac:dyDescent="0.2"/>
    <row r="4865" ht="12.75" customHeight="1" x14ac:dyDescent="0.2"/>
    <row r="4866" ht="12.75" customHeight="1" x14ac:dyDescent="0.2"/>
    <row r="4867" ht="12.75" customHeight="1" x14ac:dyDescent="0.2"/>
    <row r="4868" ht="12.75" customHeight="1" x14ac:dyDescent="0.2"/>
    <row r="4869" ht="12.75" customHeight="1" x14ac:dyDescent="0.2"/>
    <row r="4870" ht="12.75" customHeight="1" x14ac:dyDescent="0.2"/>
    <row r="4871" ht="12.75" customHeight="1" x14ac:dyDescent="0.2"/>
    <row r="4872" ht="12.75" customHeight="1" x14ac:dyDescent="0.2"/>
    <row r="4873" ht="12.75" customHeight="1" x14ac:dyDescent="0.2"/>
    <row r="4874" ht="12.75" customHeight="1" x14ac:dyDescent="0.2"/>
    <row r="4875" ht="12.75" customHeight="1" x14ac:dyDescent="0.2"/>
    <row r="4876" ht="12.75" customHeight="1" x14ac:dyDescent="0.2"/>
    <row r="4877" ht="12.75" customHeight="1" x14ac:dyDescent="0.2"/>
    <row r="4878" ht="12.75" customHeight="1" x14ac:dyDescent="0.2"/>
    <row r="4879" ht="12.75" customHeight="1" x14ac:dyDescent="0.2"/>
    <row r="4880" ht="12.75" customHeight="1" x14ac:dyDescent="0.2"/>
    <row r="4881" ht="12.75" customHeight="1" x14ac:dyDescent="0.2"/>
    <row r="4882" ht="12.75" customHeight="1" x14ac:dyDescent="0.2"/>
    <row r="4883" ht="12.75" customHeight="1" x14ac:dyDescent="0.2"/>
    <row r="4884" ht="12.75" customHeight="1" x14ac:dyDescent="0.2"/>
    <row r="4885" ht="12.75" customHeight="1" x14ac:dyDescent="0.2"/>
    <row r="4886" ht="12.75" customHeight="1" x14ac:dyDescent="0.2"/>
    <row r="4887" ht="12.75" customHeight="1" x14ac:dyDescent="0.2"/>
    <row r="4888" ht="12.75" customHeight="1" x14ac:dyDescent="0.2"/>
    <row r="4889" ht="12.75" customHeight="1" x14ac:dyDescent="0.2"/>
    <row r="4890" ht="12.75" customHeight="1" x14ac:dyDescent="0.2"/>
    <row r="4891" ht="12.75" customHeight="1" x14ac:dyDescent="0.2"/>
    <row r="4892" ht="12.75" customHeight="1" x14ac:dyDescent="0.2"/>
    <row r="4893" ht="12.75" customHeight="1" x14ac:dyDescent="0.2"/>
    <row r="4894" ht="12.75" customHeight="1" x14ac:dyDescent="0.2"/>
    <row r="4895" ht="12.75" customHeight="1" x14ac:dyDescent="0.2"/>
    <row r="4896" ht="12.75" customHeight="1" x14ac:dyDescent="0.2"/>
    <row r="4897" ht="12.75" customHeight="1" x14ac:dyDescent="0.2"/>
    <row r="4898" ht="12.75" customHeight="1" x14ac:dyDescent="0.2"/>
    <row r="4899" ht="12.75" customHeight="1" x14ac:dyDescent="0.2"/>
    <row r="4900" ht="12.75" customHeight="1" x14ac:dyDescent="0.2"/>
    <row r="4901" ht="12.75" customHeight="1" x14ac:dyDescent="0.2"/>
    <row r="4902" ht="12.75" customHeight="1" x14ac:dyDescent="0.2"/>
    <row r="4903" ht="12.75" customHeight="1" x14ac:dyDescent="0.2"/>
    <row r="4904" ht="12.75" customHeight="1" x14ac:dyDescent="0.2"/>
    <row r="4905" ht="12.75" customHeight="1" x14ac:dyDescent="0.2"/>
    <row r="4906" ht="12.75" customHeight="1" x14ac:dyDescent="0.2"/>
    <row r="4907" ht="12.75" customHeight="1" x14ac:dyDescent="0.2"/>
    <row r="4908" ht="12.75" customHeight="1" x14ac:dyDescent="0.2"/>
    <row r="4909" ht="12.75" customHeight="1" x14ac:dyDescent="0.2"/>
    <row r="4910" ht="12.75" customHeight="1" x14ac:dyDescent="0.2"/>
    <row r="4911" ht="12.75" customHeight="1" x14ac:dyDescent="0.2"/>
    <row r="4912" ht="12.75" customHeight="1" x14ac:dyDescent="0.2"/>
    <row r="4913" ht="12.75" customHeight="1" x14ac:dyDescent="0.2"/>
    <row r="4914" ht="12.75" customHeight="1" x14ac:dyDescent="0.2"/>
    <row r="4915" ht="12.75" customHeight="1" x14ac:dyDescent="0.2"/>
    <row r="4916" ht="12.75" customHeight="1" x14ac:dyDescent="0.2"/>
    <row r="4917" ht="12.75" customHeight="1" x14ac:dyDescent="0.2"/>
    <row r="4918" ht="12.75" customHeight="1" x14ac:dyDescent="0.2"/>
    <row r="4919" ht="12.75" customHeight="1" x14ac:dyDescent="0.2"/>
    <row r="4920" ht="12.75" customHeight="1" x14ac:dyDescent="0.2"/>
    <row r="4921" ht="12.75" customHeight="1" x14ac:dyDescent="0.2"/>
    <row r="4922" ht="12.75" customHeight="1" x14ac:dyDescent="0.2"/>
    <row r="4923" ht="12.75" customHeight="1" x14ac:dyDescent="0.2"/>
    <row r="4924" ht="12.75" customHeight="1" x14ac:dyDescent="0.2"/>
    <row r="4925" ht="12.75" customHeight="1" x14ac:dyDescent="0.2"/>
    <row r="4926" ht="12.75" customHeight="1" x14ac:dyDescent="0.2"/>
    <row r="4927" ht="12.75" customHeight="1" x14ac:dyDescent="0.2"/>
    <row r="4928" ht="12.75" customHeight="1" x14ac:dyDescent="0.2"/>
    <row r="4929" ht="12.75" customHeight="1" x14ac:dyDescent="0.2"/>
    <row r="4930" ht="12.75" customHeight="1" x14ac:dyDescent="0.2"/>
    <row r="4931" ht="12.75" customHeight="1" x14ac:dyDescent="0.2"/>
    <row r="4932" ht="12.75" customHeight="1" x14ac:dyDescent="0.2"/>
    <row r="4933" ht="12.75" customHeight="1" x14ac:dyDescent="0.2"/>
    <row r="4934" ht="12.75" customHeight="1" x14ac:dyDescent="0.2"/>
    <row r="4935" ht="12.75" customHeight="1" x14ac:dyDescent="0.2"/>
    <row r="4936" ht="12.75" customHeight="1" x14ac:dyDescent="0.2"/>
    <row r="4937" ht="12.75" customHeight="1" x14ac:dyDescent="0.2"/>
    <row r="4938" ht="12.75" customHeight="1" x14ac:dyDescent="0.2"/>
    <row r="4939" ht="12.75" customHeight="1" x14ac:dyDescent="0.2"/>
    <row r="4940" ht="12.75" customHeight="1" x14ac:dyDescent="0.2"/>
    <row r="4941" ht="12.75" customHeight="1" x14ac:dyDescent="0.2"/>
    <row r="4942" ht="12.75" customHeight="1" x14ac:dyDescent="0.2"/>
    <row r="4943" ht="12.75" customHeight="1" x14ac:dyDescent="0.2"/>
    <row r="4944" ht="12.75" customHeight="1" x14ac:dyDescent="0.2"/>
    <row r="4945" ht="12.75" customHeight="1" x14ac:dyDescent="0.2"/>
    <row r="4946" ht="12.75" customHeight="1" x14ac:dyDescent="0.2"/>
    <row r="4947" ht="12.75" customHeight="1" x14ac:dyDescent="0.2"/>
    <row r="4948" ht="12.75" customHeight="1" x14ac:dyDescent="0.2"/>
    <row r="4949" ht="12.75" customHeight="1" x14ac:dyDescent="0.2"/>
    <row r="4950" ht="12.75" customHeight="1" x14ac:dyDescent="0.2"/>
    <row r="4951" ht="12.75" customHeight="1" x14ac:dyDescent="0.2"/>
    <row r="4952" ht="12.75" customHeight="1" x14ac:dyDescent="0.2"/>
    <row r="4953" ht="12.75" customHeight="1" x14ac:dyDescent="0.2"/>
    <row r="4954" ht="12.75" customHeight="1" x14ac:dyDescent="0.2"/>
    <row r="4955" ht="12.75" customHeight="1" x14ac:dyDescent="0.2"/>
    <row r="4956" ht="12.75" customHeight="1" x14ac:dyDescent="0.2"/>
    <row r="4957" ht="12.75" customHeight="1" x14ac:dyDescent="0.2"/>
    <row r="4958" ht="12.75" customHeight="1" x14ac:dyDescent="0.2"/>
    <row r="4959" ht="12.75" customHeight="1" x14ac:dyDescent="0.2"/>
    <row r="4960" ht="12.75" customHeight="1" x14ac:dyDescent="0.2"/>
    <row r="4961" ht="12.75" customHeight="1" x14ac:dyDescent="0.2"/>
    <row r="4962" ht="12.75" customHeight="1" x14ac:dyDescent="0.2"/>
    <row r="4963" ht="12.75" customHeight="1" x14ac:dyDescent="0.2"/>
    <row r="4964" ht="12.75" customHeight="1" x14ac:dyDescent="0.2"/>
    <row r="4965" ht="12.75" customHeight="1" x14ac:dyDescent="0.2"/>
    <row r="4966" ht="12.75" customHeight="1" x14ac:dyDescent="0.2"/>
    <row r="4967" ht="12.75" customHeight="1" x14ac:dyDescent="0.2"/>
    <row r="4968" ht="12.75" customHeight="1" x14ac:dyDescent="0.2"/>
    <row r="4969" ht="12.75" customHeight="1" x14ac:dyDescent="0.2"/>
    <row r="4970" ht="12.75" customHeight="1" x14ac:dyDescent="0.2"/>
    <row r="4971" ht="12.75" customHeight="1" x14ac:dyDescent="0.2"/>
    <row r="4972" ht="12.75" customHeight="1" x14ac:dyDescent="0.2"/>
    <row r="4973" ht="12.75" customHeight="1" x14ac:dyDescent="0.2"/>
    <row r="4974" ht="12.75" customHeight="1" x14ac:dyDescent="0.2"/>
    <row r="4975" ht="12.75" customHeight="1" x14ac:dyDescent="0.2"/>
    <row r="4976" ht="12.75" customHeight="1" x14ac:dyDescent="0.2"/>
    <row r="4977" ht="12.75" customHeight="1" x14ac:dyDescent="0.2"/>
    <row r="4978" ht="12.75" customHeight="1" x14ac:dyDescent="0.2"/>
    <row r="4979" ht="12.75" customHeight="1" x14ac:dyDescent="0.2"/>
    <row r="4980" ht="12.75" customHeight="1" x14ac:dyDescent="0.2"/>
    <row r="4981" ht="12.75" customHeight="1" x14ac:dyDescent="0.2"/>
    <row r="4982" ht="12.75" customHeight="1" x14ac:dyDescent="0.2"/>
    <row r="4983" ht="12.75" customHeight="1" x14ac:dyDescent="0.2"/>
    <row r="4984" ht="12.75" customHeight="1" x14ac:dyDescent="0.2"/>
    <row r="4985" ht="12.75" customHeight="1" x14ac:dyDescent="0.2"/>
    <row r="4986" ht="12.75" customHeight="1" x14ac:dyDescent="0.2"/>
    <row r="4987" ht="12.75" customHeight="1" x14ac:dyDescent="0.2"/>
    <row r="4988" ht="12.75" customHeight="1" x14ac:dyDescent="0.2"/>
    <row r="4989" ht="12.75" customHeight="1" x14ac:dyDescent="0.2"/>
    <row r="4990" ht="12.75" customHeight="1" x14ac:dyDescent="0.2"/>
    <row r="4991" ht="12.75" customHeight="1" x14ac:dyDescent="0.2"/>
    <row r="4992" ht="12.75" customHeight="1" x14ac:dyDescent="0.2"/>
    <row r="4993" ht="12.75" customHeight="1" x14ac:dyDescent="0.2"/>
    <row r="4994" ht="12.75" customHeight="1" x14ac:dyDescent="0.2"/>
    <row r="4995" ht="12.75" customHeight="1" x14ac:dyDescent="0.2"/>
    <row r="4996" ht="12.75" customHeight="1" x14ac:dyDescent="0.2"/>
    <row r="4997" ht="12.75" customHeight="1" x14ac:dyDescent="0.2"/>
    <row r="4998" ht="12.75" customHeight="1" x14ac:dyDescent="0.2"/>
    <row r="4999" ht="12.75" customHeight="1" x14ac:dyDescent="0.2"/>
    <row r="5000" ht="12.75" customHeight="1" x14ac:dyDescent="0.2"/>
    <row r="5001" ht="12.75" customHeight="1" x14ac:dyDescent="0.2"/>
    <row r="5002" ht="12.75" customHeight="1" x14ac:dyDescent="0.2"/>
    <row r="5003" ht="12.75" customHeight="1" x14ac:dyDescent="0.2"/>
    <row r="5004" ht="12.75" customHeight="1" x14ac:dyDescent="0.2"/>
    <row r="5005" ht="12.75" customHeight="1" x14ac:dyDescent="0.2"/>
    <row r="5006" ht="12.75" customHeight="1" x14ac:dyDescent="0.2"/>
    <row r="5007" ht="12.75" customHeight="1" x14ac:dyDescent="0.2"/>
    <row r="5008" ht="12.75" customHeight="1" x14ac:dyDescent="0.2"/>
    <row r="5009" ht="12.75" customHeight="1" x14ac:dyDescent="0.2"/>
    <row r="5010" ht="12.75" customHeight="1" x14ac:dyDescent="0.2"/>
    <row r="5011" ht="12.75" customHeight="1" x14ac:dyDescent="0.2"/>
    <row r="5012" ht="12.75" customHeight="1" x14ac:dyDescent="0.2"/>
    <row r="5013" ht="12.75" customHeight="1" x14ac:dyDescent="0.2"/>
    <row r="5014" ht="12.75" customHeight="1" x14ac:dyDescent="0.2"/>
    <row r="5015" ht="12.75" customHeight="1" x14ac:dyDescent="0.2"/>
    <row r="5016" ht="12.75" customHeight="1" x14ac:dyDescent="0.2"/>
    <row r="5017" ht="12.75" customHeight="1" x14ac:dyDescent="0.2"/>
    <row r="5018" ht="12.75" customHeight="1" x14ac:dyDescent="0.2"/>
    <row r="5019" ht="12.75" customHeight="1" x14ac:dyDescent="0.2"/>
    <row r="5020" ht="12.75" customHeight="1" x14ac:dyDescent="0.2"/>
    <row r="5021" ht="12.75" customHeight="1" x14ac:dyDescent="0.2"/>
    <row r="5022" ht="12.75" customHeight="1" x14ac:dyDescent="0.2"/>
    <row r="5023" ht="12.75" customHeight="1" x14ac:dyDescent="0.2"/>
    <row r="5024" ht="12.75" customHeight="1" x14ac:dyDescent="0.2"/>
    <row r="5025" ht="12.75" customHeight="1" x14ac:dyDescent="0.2"/>
    <row r="5026" ht="12.75" customHeight="1" x14ac:dyDescent="0.2"/>
    <row r="5027" ht="12.75" customHeight="1" x14ac:dyDescent="0.2"/>
    <row r="5028" ht="12.75" customHeight="1" x14ac:dyDescent="0.2"/>
    <row r="5029" ht="12.75" customHeight="1" x14ac:dyDescent="0.2"/>
    <row r="5030" ht="12.75" customHeight="1" x14ac:dyDescent="0.2"/>
    <row r="5031" ht="12.75" customHeight="1" x14ac:dyDescent="0.2"/>
    <row r="5032" ht="12.75" customHeight="1" x14ac:dyDescent="0.2"/>
    <row r="5033" ht="12.75" customHeight="1" x14ac:dyDescent="0.2"/>
    <row r="5034" ht="12.75" customHeight="1" x14ac:dyDescent="0.2"/>
    <row r="5035" ht="12.75" customHeight="1" x14ac:dyDescent="0.2"/>
    <row r="5036" ht="12.75" customHeight="1" x14ac:dyDescent="0.2"/>
    <row r="5037" ht="12.75" customHeight="1" x14ac:dyDescent="0.2"/>
    <row r="5038" ht="12.75" customHeight="1" x14ac:dyDescent="0.2"/>
    <row r="5039" ht="12.75" customHeight="1" x14ac:dyDescent="0.2"/>
    <row r="5040" ht="12.75" customHeight="1" x14ac:dyDescent="0.2"/>
    <row r="5041" ht="12.75" customHeight="1" x14ac:dyDescent="0.2"/>
    <row r="5042" ht="12.75" customHeight="1" x14ac:dyDescent="0.2"/>
    <row r="5043" ht="12.75" customHeight="1" x14ac:dyDescent="0.2"/>
    <row r="5044" ht="12.75" customHeight="1" x14ac:dyDescent="0.2"/>
    <row r="5045" ht="12.75" customHeight="1" x14ac:dyDescent="0.2"/>
    <row r="5046" ht="12.75" customHeight="1" x14ac:dyDescent="0.2"/>
    <row r="5047" ht="12.75" customHeight="1" x14ac:dyDescent="0.2"/>
    <row r="5048" ht="12.75" customHeight="1" x14ac:dyDescent="0.2"/>
    <row r="5049" ht="12.75" customHeight="1" x14ac:dyDescent="0.2"/>
    <row r="5050" ht="12.75" customHeight="1" x14ac:dyDescent="0.2"/>
    <row r="5051" ht="12.75" customHeight="1" x14ac:dyDescent="0.2"/>
    <row r="5052" ht="12.75" customHeight="1" x14ac:dyDescent="0.2"/>
    <row r="5053" ht="12.75" customHeight="1" x14ac:dyDescent="0.2"/>
    <row r="5054" ht="12.75" customHeight="1" x14ac:dyDescent="0.2"/>
    <row r="5055" ht="12.75" customHeight="1" x14ac:dyDescent="0.2"/>
    <row r="5056" ht="12.75" customHeight="1" x14ac:dyDescent="0.2"/>
    <row r="5057" ht="12.75" customHeight="1" x14ac:dyDescent="0.2"/>
    <row r="5058" ht="12.75" customHeight="1" x14ac:dyDescent="0.2"/>
    <row r="5059" ht="12.75" customHeight="1" x14ac:dyDescent="0.2"/>
    <row r="5060" ht="12.75" customHeight="1" x14ac:dyDescent="0.2"/>
    <row r="5061" ht="12.75" customHeight="1" x14ac:dyDescent="0.2"/>
    <row r="5062" ht="12.75" customHeight="1" x14ac:dyDescent="0.2"/>
    <row r="5063" ht="12.75" customHeight="1" x14ac:dyDescent="0.2"/>
    <row r="5064" ht="12.75" customHeight="1" x14ac:dyDescent="0.2"/>
    <row r="5065" ht="12.75" customHeight="1" x14ac:dyDescent="0.2"/>
    <row r="5066" ht="12.75" customHeight="1" x14ac:dyDescent="0.2"/>
    <row r="5067" ht="12.75" customHeight="1" x14ac:dyDescent="0.2"/>
    <row r="5068" ht="12.75" customHeight="1" x14ac:dyDescent="0.2"/>
    <row r="5069" ht="12.75" customHeight="1" x14ac:dyDescent="0.2"/>
    <row r="5070" ht="12.75" customHeight="1" x14ac:dyDescent="0.2"/>
    <row r="5071" ht="12.75" customHeight="1" x14ac:dyDescent="0.2"/>
    <row r="5072" ht="12.75" customHeight="1" x14ac:dyDescent="0.2"/>
    <row r="5073" ht="12.75" customHeight="1" x14ac:dyDescent="0.2"/>
    <row r="5074" ht="12.75" customHeight="1" x14ac:dyDescent="0.2"/>
    <row r="5075" ht="12.75" customHeight="1" x14ac:dyDescent="0.2"/>
    <row r="5076" ht="12.75" customHeight="1" x14ac:dyDescent="0.2"/>
    <row r="5077" ht="12.75" customHeight="1" x14ac:dyDescent="0.2"/>
    <row r="5078" ht="12.75" customHeight="1" x14ac:dyDescent="0.2"/>
    <row r="5079" ht="12.75" customHeight="1" x14ac:dyDescent="0.2"/>
    <row r="5080" ht="12.75" customHeight="1" x14ac:dyDescent="0.2"/>
    <row r="5081" ht="12.75" customHeight="1" x14ac:dyDescent="0.2"/>
    <row r="5082" ht="12.75" customHeight="1" x14ac:dyDescent="0.2"/>
    <row r="5083" ht="12.75" customHeight="1" x14ac:dyDescent="0.2"/>
    <row r="5084" ht="12.75" customHeight="1" x14ac:dyDescent="0.2"/>
    <row r="5085" ht="12.75" customHeight="1" x14ac:dyDescent="0.2"/>
    <row r="5086" ht="12.75" customHeight="1" x14ac:dyDescent="0.2"/>
    <row r="5087" ht="12.75" customHeight="1" x14ac:dyDescent="0.2"/>
    <row r="5088" ht="12.75" customHeight="1" x14ac:dyDescent="0.2"/>
    <row r="5089" ht="12.75" customHeight="1" x14ac:dyDescent="0.2"/>
    <row r="5090" ht="12.75" customHeight="1" x14ac:dyDescent="0.2"/>
    <row r="5091" ht="12.75" customHeight="1" x14ac:dyDescent="0.2"/>
    <row r="5092" ht="12.75" customHeight="1" x14ac:dyDescent="0.2"/>
    <row r="5093" ht="12.75" customHeight="1" x14ac:dyDescent="0.2"/>
    <row r="5094" ht="12.75" customHeight="1" x14ac:dyDescent="0.2"/>
    <row r="5095" ht="12.75" customHeight="1" x14ac:dyDescent="0.2"/>
    <row r="5096" ht="12.75" customHeight="1" x14ac:dyDescent="0.2"/>
    <row r="5097" ht="12.75" customHeight="1" x14ac:dyDescent="0.2"/>
    <row r="5098" ht="12.75" customHeight="1" x14ac:dyDescent="0.2"/>
    <row r="5099" ht="12.75" customHeight="1" x14ac:dyDescent="0.2"/>
    <row r="5100" ht="12.75" customHeight="1" x14ac:dyDescent="0.2"/>
    <row r="5101" ht="12.75" customHeight="1" x14ac:dyDescent="0.2"/>
    <row r="5102" ht="12.75" customHeight="1" x14ac:dyDescent="0.2"/>
    <row r="5103" ht="12.75" customHeight="1" x14ac:dyDescent="0.2"/>
    <row r="5104" ht="12.75" customHeight="1" x14ac:dyDescent="0.2"/>
    <row r="5105" ht="12.75" customHeight="1" x14ac:dyDescent="0.2"/>
    <row r="5106" ht="12.75" customHeight="1" x14ac:dyDescent="0.2"/>
    <row r="5107" ht="12.75" customHeight="1" x14ac:dyDescent="0.2"/>
    <row r="5108" ht="12.75" customHeight="1" x14ac:dyDescent="0.2"/>
    <row r="5109" ht="12.75" customHeight="1" x14ac:dyDescent="0.2"/>
    <row r="5110" ht="12.75" customHeight="1" x14ac:dyDescent="0.2"/>
    <row r="5111" ht="12.75" customHeight="1" x14ac:dyDescent="0.2"/>
    <row r="5112" ht="12.75" customHeight="1" x14ac:dyDescent="0.2"/>
    <row r="5113" ht="12.75" customHeight="1" x14ac:dyDescent="0.2"/>
    <row r="5114" ht="12.75" customHeight="1" x14ac:dyDescent="0.2"/>
    <row r="5115" ht="12.75" customHeight="1" x14ac:dyDescent="0.2"/>
    <row r="5116" ht="12.75" customHeight="1" x14ac:dyDescent="0.2"/>
    <row r="5117" ht="12.75" customHeight="1" x14ac:dyDescent="0.2"/>
    <row r="5118" ht="12.75" customHeight="1" x14ac:dyDescent="0.2"/>
    <row r="5119" ht="12.75" customHeight="1" x14ac:dyDescent="0.2"/>
    <row r="5120" ht="12.75" customHeight="1" x14ac:dyDescent="0.2"/>
    <row r="5121" ht="12.75" customHeight="1" x14ac:dyDescent="0.2"/>
    <row r="5122" ht="12.75" customHeight="1" x14ac:dyDescent="0.2"/>
    <row r="5123" ht="12.75" customHeight="1" x14ac:dyDescent="0.2"/>
    <row r="5124" ht="12.75" customHeight="1" x14ac:dyDescent="0.2"/>
    <row r="5125" ht="12.75" customHeight="1" x14ac:dyDescent="0.2"/>
    <row r="5126" ht="12.75" customHeight="1" x14ac:dyDescent="0.2"/>
    <row r="5127" ht="12.75" customHeight="1" x14ac:dyDescent="0.2"/>
    <row r="5128" ht="12.75" customHeight="1" x14ac:dyDescent="0.2"/>
    <row r="5129" ht="12.75" customHeight="1" x14ac:dyDescent="0.2"/>
    <row r="5130" ht="12.75" customHeight="1" x14ac:dyDescent="0.2"/>
    <row r="5131" ht="12.75" customHeight="1" x14ac:dyDescent="0.2"/>
    <row r="5132" ht="12.75" customHeight="1" x14ac:dyDescent="0.2"/>
    <row r="5133" ht="12.75" customHeight="1" x14ac:dyDescent="0.2"/>
    <row r="5134" ht="12.75" customHeight="1" x14ac:dyDescent="0.2"/>
    <row r="5135" ht="12.75" customHeight="1" x14ac:dyDescent="0.2"/>
    <row r="5136" ht="12.75" customHeight="1" x14ac:dyDescent="0.2"/>
    <row r="5137" ht="12.75" customHeight="1" x14ac:dyDescent="0.2"/>
    <row r="5138" ht="12.75" customHeight="1" x14ac:dyDescent="0.2"/>
    <row r="5139" ht="12.75" customHeight="1" x14ac:dyDescent="0.2"/>
    <row r="5140" ht="12.75" customHeight="1" x14ac:dyDescent="0.2"/>
    <row r="5141" ht="12.75" customHeight="1" x14ac:dyDescent="0.2"/>
    <row r="5142" ht="12.75" customHeight="1" x14ac:dyDescent="0.2"/>
    <row r="5143" ht="12.75" customHeight="1" x14ac:dyDescent="0.2"/>
    <row r="5144" ht="12.75" customHeight="1" x14ac:dyDescent="0.2"/>
    <row r="5145" ht="12.75" customHeight="1" x14ac:dyDescent="0.2"/>
    <row r="5146" ht="12.75" customHeight="1" x14ac:dyDescent="0.2"/>
    <row r="5147" ht="12.75" customHeight="1" x14ac:dyDescent="0.2"/>
    <row r="5148" ht="12.75" customHeight="1" x14ac:dyDescent="0.2"/>
    <row r="5149" ht="12.75" customHeight="1" x14ac:dyDescent="0.2"/>
    <row r="5150" ht="12.75" customHeight="1" x14ac:dyDescent="0.2"/>
    <row r="5151" ht="12.75" customHeight="1" x14ac:dyDescent="0.2"/>
    <row r="5152" ht="12.75" customHeight="1" x14ac:dyDescent="0.2"/>
    <row r="5153" ht="12.75" customHeight="1" x14ac:dyDescent="0.2"/>
    <row r="5154" ht="12.75" customHeight="1" x14ac:dyDescent="0.2"/>
    <row r="5155" ht="12.75" customHeight="1" x14ac:dyDescent="0.2"/>
    <row r="5156" ht="12.75" customHeight="1" x14ac:dyDescent="0.2"/>
    <row r="5157" ht="12.75" customHeight="1" x14ac:dyDescent="0.2"/>
    <row r="5158" ht="12.75" customHeight="1" x14ac:dyDescent="0.2"/>
    <row r="5159" ht="12.75" customHeight="1" x14ac:dyDescent="0.2"/>
    <row r="5160" ht="12.75" customHeight="1" x14ac:dyDescent="0.2"/>
    <row r="5161" ht="12.75" customHeight="1" x14ac:dyDescent="0.2"/>
    <row r="5162" ht="12.75" customHeight="1" x14ac:dyDescent="0.2"/>
    <row r="5163" ht="12.75" customHeight="1" x14ac:dyDescent="0.2"/>
    <row r="5164" ht="12.75" customHeight="1" x14ac:dyDescent="0.2"/>
    <row r="5165" ht="12.75" customHeight="1" x14ac:dyDescent="0.2"/>
    <row r="5166" ht="12.75" customHeight="1" x14ac:dyDescent="0.2"/>
    <row r="5167" ht="12.75" customHeight="1" x14ac:dyDescent="0.2"/>
    <row r="5168" ht="12.75" customHeight="1" x14ac:dyDescent="0.2"/>
    <row r="5169" ht="12.75" customHeight="1" x14ac:dyDescent="0.2"/>
    <row r="5170" ht="12.75" customHeight="1" x14ac:dyDescent="0.2"/>
    <row r="5171" ht="12.75" customHeight="1" x14ac:dyDescent="0.2"/>
    <row r="5172" ht="12.75" customHeight="1" x14ac:dyDescent="0.2"/>
    <row r="5173" ht="12.75" customHeight="1" x14ac:dyDescent="0.2"/>
    <row r="5174" ht="12.75" customHeight="1" x14ac:dyDescent="0.2"/>
    <row r="5175" ht="12.75" customHeight="1" x14ac:dyDescent="0.2"/>
    <row r="5176" ht="12.75" customHeight="1" x14ac:dyDescent="0.2"/>
    <row r="5177" ht="12.75" customHeight="1" x14ac:dyDescent="0.2"/>
    <row r="5178" ht="12.75" customHeight="1" x14ac:dyDescent="0.2"/>
    <row r="5179" ht="12.75" customHeight="1" x14ac:dyDescent="0.2"/>
    <row r="5180" ht="12.75" customHeight="1" x14ac:dyDescent="0.2"/>
    <row r="5181" ht="12.75" customHeight="1" x14ac:dyDescent="0.2"/>
    <row r="5182" ht="12.75" customHeight="1" x14ac:dyDescent="0.2"/>
    <row r="5183" ht="12.75" customHeight="1" x14ac:dyDescent="0.2"/>
    <row r="5184" ht="12.75" customHeight="1" x14ac:dyDescent="0.2"/>
    <row r="5185" ht="12.75" customHeight="1" x14ac:dyDescent="0.2"/>
    <row r="5186" ht="12.75" customHeight="1" x14ac:dyDescent="0.2"/>
    <row r="5187" ht="12.75" customHeight="1" x14ac:dyDescent="0.2"/>
    <row r="5188" ht="12.75" customHeight="1" x14ac:dyDescent="0.2"/>
    <row r="5189" ht="12.75" customHeight="1" x14ac:dyDescent="0.2"/>
    <row r="5190" ht="12.75" customHeight="1" x14ac:dyDescent="0.2"/>
    <row r="5191" ht="12.75" customHeight="1" x14ac:dyDescent="0.2"/>
    <row r="5192" ht="12.75" customHeight="1" x14ac:dyDescent="0.2"/>
    <row r="5193" ht="12.75" customHeight="1" x14ac:dyDescent="0.2"/>
    <row r="5194" ht="12.75" customHeight="1" x14ac:dyDescent="0.2"/>
    <row r="5195" ht="12.75" customHeight="1" x14ac:dyDescent="0.2"/>
    <row r="5196" ht="12.75" customHeight="1" x14ac:dyDescent="0.2"/>
    <row r="5197" ht="12.75" customHeight="1" x14ac:dyDescent="0.2"/>
    <row r="5198" ht="12.75" customHeight="1" x14ac:dyDescent="0.2"/>
    <row r="5199" ht="12.75" customHeight="1" x14ac:dyDescent="0.2"/>
    <row r="5200" ht="12.75" customHeight="1" x14ac:dyDescent="0.2"/>
    <row r="5201" ht="12.75" customHeight="1" x14ac:dyDescent="0.2"/>
    <row r="5202" ht="12.75" customHeight="1" x14ac:dyDescent="0.2"/>
    <row r="5203" ht="12.75" customHeight="1" x14ac:dyDescent="0.2"/>
    <row r="5204" ht="12.75" customHeight="1" x14ac:dyDescent="0.2"/>
    <row r="5205" ht="12.75" customHeight="1" x14ac:dyDescent="0.2"/>
    <row r="5206" ht="12.75" customHeight="1" x14ac:dyDescent="0.2"/>
    <row r="5207" ht="12.75" customHeight="1" x14ac:dyDescent="0.2"/>
    <row r="5208" ht="12.75" customHeight="1" x14ac:dyDescent="0.2"/>
    <row r="5209" ht="12.75" customHeight="1" x14ac:dyDescent="0.2"/>
    <row r="5210" ht="12.75" customHeight="1" x14ac:dyDescent="0.2"/>
    <row r="5211" ht="12.75" customHeight="1" x14ac:dyDescent="0.2"/>
    <row r="5212" ht="12.75" customHeight="1" x14ac:dyDescent="0.2"/>
    <row r="5213" ht="12.75" customHeight="1" x14ac:dyDescent="0.2"/>
    <row r="5214" ht="12.75" customHeight="1" x14ac:dyDescent="0.2"/>
    <row r="5215" ht="12.75" customHeight="1" x14ac:dyDescent="0.2"/>
    <row r="5216" ht="12.75" customHeight="1" x14ac:dyDescent="0.2"/>
    <row r="5217" ht="12.75" customHeight="1" x14ac:dyDescent="0.2"/>
    <row r="5218" ht="12.75" customHeight="1" x14ac:dyDescent="0.2"/>
    <row r="5219" ht="12.75" customHeight="1" x14ac:dyDescent="0.2"/>
    <row r="5220" ht="12.75" customHeight="1" x14ac:dyDescent="0.2"/>
    <row r="5221" ht="12.75" customHeight="1" x14ac:dyDescent="0.2"/>
    <row r="5222" ht="12.75" customHeight="1" x14ac:dyDescent="0.2"/>
    <row r="5223" ht="12.75" customHeight="1" x14ac:dyDescent="0.2"/>
    <row r="5224" ht="12.75" customHeight="1" x14ac:dyDescent="0.2"/>
    <row r="5225" ht="12.75" customHeight="1" x14ac:dyDescent="0.2"/>
    <row r="5226" ht="12.75" customHeight="1" x14ac:dyDescent="0.2"/>
    <row r="5227" ht="12.75" customHeight="1" x14ac:dyDescent="0.2"/>
    <row r="5228" ht="12.75" customHeight="1" x14ac:dyDescent="0.2"/>
    <row r="5229" ht="12.75" customHeight="1" x14ac:dyDescent="0.2"/>
    <row r="5230" ht="12.75" customHeight="1" x14ac:dyDescent="0.2"/>
    <row r="5231" ht="12.75" customHeight="1" x14ac:dyDescent="0.2"/>
    <row r="5232" ht="12.75" customHeight="1" x14ac:dyDescent="0.2"/>
    <row r="5233" ht="12.75" customHeight="1" x14ac:dyDescent="0.2"/>
    <row r="5234" ht="12.75" customHeight="1" x14ac:dyDescent="0.2"/>
    <row r="5235" ht="12.75" customHeight="1" x14ac:dyDescent="0.2"/>
    <row r="5236" ht="12.75" customHeight="1" x14ac:dyDescent="0.2"/>
    <row r="5237" ht="12.75" customHeight="1" x14ac:dyDescent="0.2"/>
    <row r="5238" ht="12.75" customHeight="1" x14ac:dyDescent="0.2"/>
    <row r="5239" ht="12.75" customHeight="1" x14ac:dyDescent="0.2"/>
    <row r="5240" ht="12.75" customHeight="1" x14ac:dyDescent="0.2"/>
    <row r="5241" ht="12.75" customHeight="1" x14ac:dyDescent="0.2"/>
    <row r="5242" ht="12.75" customHeight="1" x14ac:dyDescent="0.2"/>
    <row r="5243" ht="12.75" customHeight="1" x14ac:dyDescent="0.2"/>
    <row r="5244" ht="12.75" customHeight="1" x14ac:dyDescent="0.2"/>
    <row r="5245" ht="12.75" customHeight="1" x14ac:dyDescent="0.2"/>
    <row r="5246" ht="12.75" customHeight="1" x14ac:dyDescent="0.2"/>
    <row r="5247" ht="12.75" customHeight="1" x14ac:dyDescent="0.2"/>
    <row r="5248" ht="12.75" customHeight="1" x14ac:dyDescent="0.2"/>
    <row r="5249" ht="12.75" customHeight="1" x14ac:dyDescent="0.2"/>
    <row r="5250" ht="12.75" customHeight="1" x14ac:dyDescent="0.2"/>
    <row r="5251" ht="12.75" customHeight="1" x14ac:dyDescent="0.2"/>
    <row r="5252" ht="12.75" customHeight="1" x14ac:dyDescent="0.2"/>
    <row r="5253" ht="12.75" customHeight="1" x14ac:dyDescent="0.2"/>
    <row r="5254" ht="12.75" customHeight="1" x14ac:dyDescent="0.2"/>
    <row r="5255" ht="12.75" customHeight="1" x14ac:dyDescent="0.2"/>
    <row r="5256" ht="12.75" customHeight="1" x14ac:dyDescent="0.2"/>
    <row r="5257" ht="12.75" customHeight="1" x14ac:dyDescent="0.2"/>
    <row r="5258" ht="12.75" customHeight="1" x14ac:dyDescent="0.2"/>
    <row r="5259" ht="12.75" customHeight="1" x14ac:dyDescent="0.2"/>
    <row r="5260" ht="12.75" customHeight="1" x14ac:dyDescent="0.2"/>
    <row r="5261" ht="12.75" customHeight="1" x14ac:dyDescent="0.2"/>
    <row r="5262" ht="12.75" customHeight="1" x14ac:dyDescent="0.2"/>
    <row r="5263" ht="12.75" customHeight="1" x14ac:dyDescent="0.2"/>
    <row r="5264" ht="12.75" customHeight="1" x14ac:dyDescent="0.2"/>
    <row r="5265" ht="12.75" customHeight="1" x14ac:dyDescent="0.2"/>
    <row r="5266" ht="12.75" customHeight="1" x14ac:dyDescent="0.2"/>
    <row r="5267" ht="12.75" customHeight="1" x14ac:dyDescent="0.2"/>
    <row r="5268" ht="12.75" customHeight="1" x14ac:dyDescent="0.2"/>
    <row r="5269" ht="12.75" customHeight="1" x14ac:dyDescent="0.2"/>
    <row r="5270" ht="12.75" customHeight="1" x14ac:dyDescent="0.2"/>
    <row r="5271" ht="12.75" customHeight="1" x14ac:dyDescent="0.2"/>
    <row r="5272" ht="12.75" customHeight="1" x14ac:dyDescent="0.2"/>
    <row r="5273" ht="12.75" customHeight="1" x14ac:dyDescent="0.2"/>
    <row r="5274" ht="12.75" customHeight="1" x14ac:dyDescent="0.2"/>
    <row r="5275" ht="12.75" customHeight="1" x14ac:dyDescent="0.2"/>
    <row r="5276" ht="12.75" customHeight="1" x14ac:dyDescent="0.2"/>
    <row r="5277" ht="12.75" customHeight="1" x14ac:dyDescent="0.2"/>
    <row r="5278" ht="12.75" customHeight="1" x14ac:dyDescent="0.2"/>
    <row r="5279" ht="12.75" customHeight="1" x14ac:dyDescent="0.2"/>
    <row r="5280" ht="12.75" customHeight="1" x14ac:dyDescent="0.2"/>
    <row r="5281" ht="12.75" customHeight="1" x14ac:dyDescent="0.2"/>
    <row r="5282" ht="12.75" customHeight="1" x14ac:dyDescent="0.2"/>
    <row r="5283" ht="12.75" customHeight="1" x14ac:dyDescent="0.2"/>
    <row r="5284" ht="12.75" customHeight="1" x14ac:dyDescent="0.2"/>
    <row r="5285" ht="12.75" customHeight="1" x14ac:dyDescent="0.2"/>
    <row r="5286" ht="12.75" customHeight="1" x14ac:dyDescent="0.2"/>
    <row r="5287" ht="12.75" customHeight="1" x14ac:dyDescent="0.2"/>
    <row r="5288" ht="12.75" customHeight="1" x14ac:dyDescent="0.2"/>
    <row r="5289" ht="12.75" customHeight="1" x14ac:dyDescent="0.2"/>
    <row r="5290" ht="12.75" customHeight="1" x14ac:dyDescent="0.2"/>
    <row r="5291" ht="12.75" customHeight="1" x14ac:dyDescent="0.2"/>
    <row r="5292" ht="12.75" customHeight="1" x14ac:dyDescent="0.2"/>
    <row r="5293" ht="12.75" customHeight="1" x14ac:dyDescent="0.2"/>
    <row r="5294" ht="12.75" customHeight="1" x14ac:dyDescent="0.2"/>
    <row r="5295" ht="12.75" customHeight="1" x14ac:dyDescent="0.2"/>
    <row r="5296" ht="12.75" customHeight="1" x14ac:dyDescent="0.2"/>
    <row r="5297" ht="12.75" customHeight="1" x14ac:dyDescent="0.2"/>
    <row r="5298" ht="12.75" customHeight="1" x14ac:dyDescent="0.2"/>
    <row r="5299" ht="12.75" customHeight="1" x14ac:dyDescent="0.2"/>
    <row r="5300" ht="12.75" customHeight="1" x14ac:dyDescent="0.2"/>
    <row r="5301" ht="12.75" customHeight="1" x14ac:dyDescent="0.2"/>
    <row r="5302" ht="12.75" customHeight="1" x14ac:dyDescent="0.2"/>
    <row r="5303" ht="12.75" customHeight="1" x14ac:dyDescent="0.2"/>
    <row r="5304" ht="12.75" customHeight="1" x14ac:dyDescent="0.2"/>
    <row r="5305" ht="12.75" customHeight="1" x14ac:dyDescent="0.2"/>
    <row r="5306" ht="12.75" customHeight="1" x14ac:dyDescent="0.2"/>
    <row r="5307" ht="12.75" customHeight="1" x14ac:dyDescent="0.2"/>
    <row r="5308" ht="12.75" customHeight="1" x14ac:dyDescent="0.2"/>
    <row r="5309" ht="12.75" customHeight="1" x14ac:dyDescent="0.2"/>
    <row r="5310" ht="12.75" customHeight="1" x14ac:dyDescent="0.2"/>
    <row r="5311" ht="12.75" customHeight="1" x14ac:dyDescent="0.2"/>
    <row r="5312" ht="12.75" customHeight="1" x14ac:dyDescent="0.2"/>
    <row r="5313" ht="12.75" customHeight="1" x14ac:dyDescent="0.2"/>
    <row r="5314" ht="12.75" customHeight="1" x14ac:dyDescent="0.2"/>
    <row r="5315" ht="12.75" customHeight="1" x14ac:dyDescent="0.2"/>
    <row r="5316" ht="12.75" customHeight="1" x14ac:dyDescent="0.2"/>
    <row r="5317" ht="12.75" customHeight="1" x14ac:dyDescent="0.2"/>
    <row r="5318" ht="12.75" customHeight="1" x14ac:dyDescent="0.2"/>
    <row r="5319" ht="12.75" customHeight="1" x14ac:dyDescent="0.2"/>
    <row r="5320" ht="12.75" customHeight="1" x14ac:dyDescent="0.2"/>
    <row r="5321" ht="12.75" customHeight="1" x14ac:dyDescent="0.2"/>
    <row r="5322" ht="12.75" customHeight="1" x14ac:dyDescent="0.2"/>
    <row r="5323" ht="12.75" customHeight="1" x14ac:dyDescent="0.2"/>
    <row r="5324" ht="12.75" customHeight="1" x14ac:dyDescent="0.2"/>
    <row r="5325" ht="12.75" customHeight="1" x14ac:dyDescent="0.2"/>
    <row r="5326" ht="12.75" customHeight="1" x14ac:dyDescent="0.2"/>
    <row r="5327" ht="12.75" customHeight="1" x14ac:dyDescent="0.2"/>
    <row r="5328" ht="12.75" customHeight="1" x14ac:dyDescent="0.2"/>
    <row r="5329" ht="12.75" customHeight="1" x14ac:dyDescent="0.2"/>
    <row r="5330" ht="12.75" customHeight="1" x14ac:dyDescent="0.2"/>
    <row r="5331" ht="12.75" customHeight="1" x14ac:dyDescent="0.2"/>
    <row r="5332" ht="12.75" customHeight="1" x14ac:dyDescent="0.2"/>
    <row r="5333" ht="12.75" customHeight="1" x14ac:dyDescent="0.2"/>
    <row r="5334" ht="12.75" customHeight="1" x14ac:dyDescent="0.2"/>
    <row r="5335" ht="12.75" customHeight="1" x14ac:dyDescent="0.2"/>
    <row r="5336" ht="12.75" customHeight="1" x14ac:dyDescent="0.2"/>
    <row r="5337" ht="12.75" customHeight="1" x14ac:dyDescent="0.2"/>
    <row r="5338" ht="12.75" customHeight="1" x14ac:dyDescent="0.2"/>
    <row r="5339" ht="12.75" customHeight="1" x14ac:dyDescent="0.2"/>
    <row r="5340" ht="12.75" customHeight="1" x14ac:dyDescent="0.2"/>
    <row r="5341" ht="12.75" customHeight="1" x14ac:dyDescent="0.2"/>
    <row r="5342" ht="12.75" customHeight="1" x14ac:dyDescent="0.2"/>
    <row r="5343" ht="12.75" customHeight="1" x14ac:dyDescent="0.2"/>
    <row r="5344" ht="12.75" customHeight="1" x14ac:dyDescent="0.2"/>
    <row r="5345" ht="12.75" customHeight="1" x14ac:dyDescent="0.2"/>
    <row r="5346" ht="12.75" customHeight="1" x14ac:dyDescent="0.2"/>
    <row r="5347" ht="12.75" customHeight="1" x14ac:dyDescent="0.2"/>
    <row r="5348" ht="12.75" customHeight="1" x14ac:dyDescent="0.2"/>
    <row r="5349" ht="12.75" customHeight="1" x14ac:dyDescent="0.2"/>
    <row r="5350" ht="12.75" customHeight="1" x14ac:dyDescent="0.2"/>
    <row r="5351" ht="12.75" customHeight="1" x14ac:dyDescent="0.2"/>
    <row r="5352" ht="12.75" customHeight="1" x14ac:dyDescent="0.2"/>
    <row r="5353" ht="12.75" customHeight="1" x14ac:dyDescent="0.2"/>
    <row r="5354" ht="12.75" customHeight="1" x14ac:dyDescent="0.2"/>
    <row r="5355" ht="12.75" customHeight="1" x14ac:dyDescent="0.2"/>
    <row r="5356" ht="12.75" customHeight="1" x14ac:dyDescent="0.2"/>
    <row r="5357" ht="12.75" customHeight="1" x14ac:dyDescent="0.2"/>
    <row r="5358" ht="12.75" customHeight="1" x14ac:dyDescent="0.2"/>
    <row r="5359" ht="12.75" customHeight="1" x14ac:dyDescent="0.2"/>
    <row r="5360" ht="12.75" customHeight="1" x14ac:dyDescent="0.2"/>
    <row r="5361" ht="12.75" customHeight="1" x14ac:dyDescent="0.2"/>
    <row r="5362" ht="12.75" customHeight="1" x14ac:dyDescent="0.2"/>
    <row r="5363" ht="12.75" customHeight="1" x14ac:dyDescent="0.2"/>
    <row r="5364" ht="12.75" customHeight="1" x14ac:dyDescent="0.2"/>
    <row r="5365" ht="12.75" customHeight="1" x14ac:dyDescent="0.2"/>
    <row r="5366" ht="12.75" customHeight="1" x14ac:dyDescent="0.2"/>
    <row r="5367" ht="12.75" customHeight="1" x14ac:dyDescent="0.2"/>
    <row r="5368" ht="12.75" customHeight="1" x14ac:dyDescent="0.2"/>
    <row r="5369" ht="12.75" customHeight="1" x14ac:dyDescent="0.2"/>
    <row r="5370" ht="12.75" customHeight="1" x14ac:dyDescent="0.2"/>
    <row r="5371" ht="12.75" customHeight="1" x14ac:dyDescent="0.2"/>
    <row r="5372" ht="12.75" customHeight="1" x14ac:dyDescent="0.2"/>
    <row r="5373" ht="12.75" customHeight="1" x14ac:dyDescent="0.2"/>
    <row r="5374" ht="12.75" customHeight="1" x14ac:dyDescent="0.2"/>
    <row r="5375" ht="12.75" customHeight="1" x14ac:dyDescent="0.2"/>
    <row r="5376" ht="12.75" customHeight="1" x14ac:dyDescent="0.2"/>
    <row r="5377" ht="12.75" customHeight="1" x14ac:dyDescent="0.2"/>
    <row r="5378" ht="12.75" customHeight="1" x14ac:dyDescent="0.2"/>
    <row r="5379" ht="12.75" customHeight="1" x14ac:dyDescent="0.2"/>
    <row r="5380" ht="12.75" customHeight="1" x14ac:dyDescent="0.2"/>
    <row r="5381" ht="12.75" customHeight="1" x14ac:dyDescent="0.2"/>
    <row r="5382" ht="12.75" customHeight="1" x14ac:dyDescent="0.2"/>
    <row r="5383" ht="12.75" customHeight="1" x14ac:dyDescent="0.2"/>
    <row r="5384" ht="12.75" customHeight="1" x14ac:dyDescent="0.2"/>
    <row r="5385" ht="12.75" customHeight="1" x14ac:dyDescent="0.2"/>
    <row r="5386" ht="12.75" customHeight="1" x14ac:dyDescent="0.2"/>
    <row r="5387" ht="12.75" customHeight="1" x14ac:dyDescent="0.2"/>
    <row r="5388" ht="12.75" customHeight="1" x14ac:dyDescent="0.2"/>
    <row r="5389" ht="12.75" customHeight="1" x14ac:dyDescent="0.2"/>
    <row r="5390" ht="12.75" customHeight="1" x14ac:dyDescent="0.2"/>
    <row r="5391" ht="12.75" customHeight="1" x14ac:dyDescent="0.2"/>
    <row r="5392" ht="12.75" customHeight="1" x14ac:dyDescent="0.2"/>
    <row r="5393" ht="12.75" customHeight="1" x14ac:dyDescent="0.2"/>
    <row r="5394" ht="12.75" customHeight="1" x14ac:dyDescent="0.2"/>
    <row r="5395" ht="12.75" customHeight="1" x14ac:dyDescent="0.2"/>
    <row r="5396" ht="12.75" customHeight="1" x14ac:dyDescent="0.2"/>
    <row r="5397" ht="12.75" customHeight="1" x14ac:dyDescent="0.2"/>
    <row r="5398" ht="12.75" customHeight="1" x14ac:dyDescent="0.2"/>
    <row r="5399" ht="12.75" customHeight="1" x14ac:dyDescent="0.2"/>
    <row r="5400" ht="12.75" customHeight="1" x14ac:dyDescent="0.2"/>
    <row r="5401" ht="12.75" customHeight="1" x14ac:dyDescent="0.2"/>
    <row r="5402" ht="12.75" customHeight="1" x14ac:dyDescent="0.2"/>
    <row r="5403" ht="12.75" customHeight="1" x14ac:dyDescent="0.2"/>
    <row r="5404" ht="12.75" customHeight="1" x14ac:dyDescent="0.2"/>
    <row r="5405" ht="12.75" customHeight="1" x14ac:dyDescent="0.2"/>
    <row r="5406" ht="12.75" customHeight="1" x14ac:dyDescent="0.2"/>
    <row r="5407" ht="12.75" customHeight="1" x14ac:dyDescent="0.2"/>
    <row r="5408" ht="12.75" customHeight="1" x14ac:dyDescent="0.2"/>
    <row r="5409" ht="12.75" customHeight="1" x14ac:dyDescent="0.2"/>
    <row r="5410" ht="12.75" customHeight="1" x14ac:dyDescent="0.2"/>
    <row r="5411" ht="12.75" customHeight="1" x14ac:dyDescent="0.2"/>
    <row r="5412" ht="12.75" customHeight="1" x14ac:dyDescent="0.2"/>
    <row r="5413" ht="12.75" customHeight="1" x14ac:dyDescent="0.2"/>
    <row r="5414" ht="12.75" customHeight="1" x14ac:dyDescent="0.2"/>
    <row r="5415" ht="12.75" customHeight="1" x14ac:dyDescent="0.2"/>
    <row r="5416" ht="12.75" customHeight="1" x14ac:dyDescent="0.2"/>
    <row r="5417" ht="12.75" customHeight="1" x14ac:dyDescent="0.2"/>
    <row r="5418" ht="12.75" customHeight="1" x14ac:dyDescent="0.2"/>
    <row r="5419" ht="12.75" customHeight="1" x14ac:dyDescent="0.2"/>
    <row r="5420" ht="12.75" customHeight="1" x14ac:dyDescent="0.2"/>
    <row r="5421" ht="12.75" customHeight="1" x14ac:dyDescent="0.2"/>
    <row r="5422" ht="12.75" customHeight="1" x14ac:dyDescent="0.2"/>
    <row r="5423" ht="12.75" customHeight="1" x14ac:dyDescent="0.2"/>
    <row r="5424" ht="12.75" customHeight="1" x14ac:dyDescent="0.2"/>
    <row r="5425" ht="12.75" customHeight="1" x14ac:dyDescent="0.2"/>
    <row r="5426" ht="12.75" customHeight="1" x14ac:dyDescent="0.2"/>
    <row r="5427" ht="12.75" customHeight="1" x14ac:dyDescent="0.2"/>
    <row r="5428" ht="12.75" customHeight="1" x14ac:dyDescent="0.2"/>
    <row r="5429" ht="12.75" customHeight="1" x14ac:dyDescent="0.2"/>
    <row r="5430" ht="12.75" customHeight="1" x14ac:dyDescent="0.2"/>
    <row r="5431" ht="12.75" customHeight="1" x14ac:dyDescent="0.2"/>
    <row r="5432" ht="12.75" customHeight="1" x14ac:dyDescent="0.2"/>
    <row r="5433" ht="12.75" customHeight="1" x14ac:dyDescent="0.2"/>
    <row r="5434" ht="12.75" customHeight="1" x14ac:dyDescent="0.2"/>
    <row r="5435" ht="12.75" customHeight="1" x14ac:dyDescent="0.2"/>
    <row r="5436" ht="12.75" customHeight="1" x14ac:dyDescent="0.2"/>
    <row r="5437" ht="12.75" customHeight="1" x14ac:dyDescent="0.2"/>
    <row r="5438" ht="12.75" customHeight="1" x14ac:dyDescent="0.2"/>
    <row r="5439" ht="12.75" customHeight="1" x14ac:dyDescent="0.2"/>
    <row r="5440" ht="12.75" customHeight="1" x14ac:dyDescent="0.2"/>
    <row r="5441" ht="12.75" customHeight="1" x14ac:dyDescent="0.2"/>
    <row r="5442" ht="12.75" customHeight="1" x14ac:dyDescent="0.2"/>
    <row r="5443" ht="12.75" customHeight="1" x14ac:dyDescent="0.2"/>
    <row r="5444" ht="12.75" customHeight="1" x14ac:dyDescent="0.2"/>
    <row r="5445" ht="12.75" customHeight="1" x14ac:dyDescent="0.2"/>
    <row r="5446" ht="12.75" customHeight="1" x14ac:dyDescent="0.2"/>
    <row r="5447" ht="12.75" customHeight="1" x14ac:dyDescent="0.2"/>
    <row r="5448" ht="12.75" customHeight="1" x14ac:dyDescent="0.2"/>
    <row r="5449" ht="12.75" customHeight="1" x14ac:dyDescent="0.2"/>
    <row r="5450" ht="12.75" customHeight="1" x14ac:dyDescent="0.2"/>
    <row r="5451" ht="12.75" customHeight="1" x14ac:dyDescent="0.2"/>
    <row r="5452" ht="12.75" customHeight="1" x14ac:dyDescent="0.2"/>
    <row r="5453" ht="12.75" customHeight="1" x14ac:dyDescent="0.2"/>
    <row r="5454" ht="12.75" customHeight="1" x14ac:dyDescent="0.2"/>
    <row r="5455" ht="12.75" customHeight="1" x14ac:dyDescent="0.2"/>
    <row r="5456" ht="12.75" customHeight="1" x14ac:dyDescent="0.2"/>
    <row r="5457" ht="12.75" customHeight="1" x14ac:dyDescent="0.2"/>
    <row r="5458" ht="12.75" customHeight="1" x14ac:dyDescent="0.2"/>
    <row r="5459" ht="12.75" customHeight="1" x14ac:dyDescent="0.2"/>
    <row r="5460" ht="12.75" customHeight="1" x14ac:dyDescent="0.2"/>
    <row r="5461" ht="12.75" customHeight="1" x14ac:dyDescent="0.2"/>
    <row r="5462" ht="12.75" customHeight="1" x14ac:dyDescent="0.2"/>
    <row r="5463" ht="12.75" customHeight="1" x14ac:dyDescent="0.2"/>
    <row r="5464" ht="12.75" customHeight="1" x14ac:dyDescent="0.2"/>
    <row r="5465" ht="12.75" customHeight="1" x14ac:dyDescent="0.2"/>
    <row r="5466" ht="12.75" customHeight="1" x14ac:dyDescent="0.2"/>
    <row r="5467" ht="12.75" customHeight="1" x14ac:dyDescent="0.2"/>
    <row r="5468" ht="12.75" customHeight="1" x14ac:dyDescent="0.2"/>
    <row r="5469" ht="12.75" customHeight="1" x14ac:dyDescent="0.2"/>
    <row r="5470" ht="12.75" customHeight="1" x14ac:dyDescent="0.2"/>
    <row r="5471" ht="12.75" customHeight="1" x14ac:dyDescent="0.2"/>
    <row r="5472" ht="12.75" customHeight="1" x14ac:dyDescent="0.2"/>
    <row r="5473" ht="12.75" customHeight="1" x14ac:dyDescent="0.2"/>
    <row r="5474" ht="12.75" customHeight="1" x14ac:dyDescent="0.2"/>
    <row r="5475" ht="12.75" customHeight="1" x14ac:dyDescent="0.2"/>
    <row r="5476" ht="12.75" customHeight="1" x14ac:dyDescent="0.2"/>
    <row r="5477" ht="12.75" customHeight="1" x14ac:dyDescent="0.2"/>
    <row r="5478" ht="12.75" customHeight="1" x14ac:dyDescent="0.2"/>
    <row r="5479" ht="12.75" customHeight="1" x14ac:dyDescent="0.2"/>
    <row r="5480" ht="12.75" customHeight="1" x14ac:dyDescent="0.2"/>
    <row r="5481" ht="12.75" customHeight="1" x14ac:dyDescent="0.2"/>
    <row r="5482" ht="12.75" customHeight="1" x14ac:dyDescent="0.2"/>
    <row r="5483" ht="12.75" customHeight="1" x14ac:dyDescent="0.2"/>
    <row r="5484" ht="12.75" customHeight="1" x14ac:dyDescent="0.2"/>
    <row r="5485" ht="12.75" customHeight="1" x14ac:dyDescent="0.2"/>
    <row r="5486" ht="12.75" customHeight="1" x14ac:dyDescent="0.2"/>
    <row r="5487" ht="12.75" customHeight="1" x14ac:dyDescent="0.2"/>
    <row r="5488" ht="12.75" customHeight="1" x14ac:dyDescent="0.2"/>
    <row r="5489" ht="12.75" customHeight="1" x14ac:dyDescent="0.2"/>
    <row r="5490" ht="12.75" customHeight="1" x14ac:dyDescent="0.2"/>
    <row r="5491" ht="12.75" customHeight="1" x14ac:dyDescent="0.2"/>
    <row r="5492" ht="12.75" customHeight="1" x14ac:dyDescent="0.2"/>
    <row r="5493" ht="12.75" customHeight="1" x14ac:dyDescent="0.2"/>
    <row r="5494" ht="12.75" customHeight="1" x14ac:dyDescent="0.2"/>
    <row r="5495" ht="12.75" customHeight="1" x14ac:dyDescent="0.2"/>
    <row r="5496" ht="12.75" customHeight="1" x14ac:dyDescent="0.2"/>
    <row r="5497" ht="12.75" customHeight="1" x14ac:dyDescent="0.2"/>
    <row r="5498" ht="12.75" customHeight="1" x14ac:dyDescent="0.2"/>
    <row r="5499" ht="12.75" customHeight="1" x14ac:dyDescent="0.2"/>
    <row r="5500" ht="12.75" customHeight="1" x14ac:dyDescent="0.2"/>
    <row r="5501" ht="12.75" customHeight="1" x14ac:dyDescent="0.2"/>
    <row r="5502" ht="12.75" customHeight="1" x14ac:dyDescent="0.2"/>
    <row r="5503" ht="12.75" customHeight="1" x14ac:dyDescent="0.2"/>
    <row r="5504" ht="12.75" customHeight="1" x14ac:dyDescent="0.2"/>
    <row r="5505" ht="12.75" customHeight="1" x14ac:dyDescent="0.2"/>
    <row r="5506" ht="12.75" customHeight="1" x14ac:dyDescent="0.2"/>
    <row r="5507" ht="12.75" customHeight="1" x14ac:dyDescent="0.2"/>
    <row r="5508" ht="12.75" customHeight="1" x14ac:dyDescent="0.2"/>
    <row r="5509" ht="12.75" customHeight="1" x14ac:dyDescent="0.2"/>
    <row r="5510" ht="12.75" customHeight="1" x14ac:dyDescent="0.2"/>
    <row r="5511" ht="12.75" customHeight="1" x14ac:dyDescent="0.2"/>
    <row r="5512" ht="12.75" customHeight="1" x14ac:dyDescent="0.2"/>
    <row r="5513" ht="12.75" customHeight="1" x14ac:dyDescent="0.2"/>
    <row r="5514" ht="12.75" customHeight="1" x14ac:dyDescent="0.2"/>
    <row r="5515" ht="12.75" customHeight="1" x14ac:dyDescent="0.2"/>
    <row r="5516" ht="12.75" customHeight="1" x14ac:dyDescent="0.2"/>
    <row r="5517" ht="12.75" customHeight="1" x14ac:dyDescent="0.2"/>
    <row r="5518" ht="12.75" customHeight="1" x14ac:dyDescent="0.2"/>
    <row r="5519" ht="12.75" customHeight="1" x14ac:dyDescent="0.2"/>
    <row r="5520" ht="12.75" customHeight="1" x14ac:dyDescent="0.2"/>
    <row r="5521" ht="12.75" customHeight="1" x14ac:dyDescent="0.2"/>
    <row r="5522" ht="12.75" customHeight="1" x14ac:dyDescent="0.2"/>
    <row r="5523" ht="12.75" customHeight="1" x14ac:dyDescent="0.2"/>
    <row r="5524" ht="12.75" customHeight="1" x14ac:dyDescent="0.2"/>
    <row r="5525" ht="12.75" customHeight="1" x14ac:dyDescent="0.2"/>
    <row r="5526" ht="12.75" customHeight="1" x14ac:dyDescent="0.2"/>
    <row r="5527" ht="12.75" customHeight="1" x14ac:dyDescent="0.2"/>
    <row r="5528" ht="12.75" customHeight="1" x14ac:dyDescent="0.2"/>
    <row r="5529" ht="12.75" customHeight="1" x14ac:dyDescent="0.2"/>
    <row r="5530" ht="12.75" customHeight="1" x14ac:dyDescent="0.2"/>
    <row r="5531" ht="12.75" customHeight="1" x14ac:dyDescent="0.2"/>
    <row r="5532" ht="12.75" customHeight="1" x14ac:dyDescent="0.2"/>
    <row r="5533" ht="12.75" customHeight="1" x14ac:dyDescent="0.2"/>
    <row r="5534" ht="12.75" customHeight="1" x14ac:dyDescent="0.2"/>
    <row r="5535" ht="12.75" customHeight="1" x14ac:dyDescent="0.2"/>
    <row r="5536" ht="12.75" customHeight="1" x14ac:dyDescent="0.2"/>
    <row r="5537" ht="12.75" customHeight="1" x14ac:dyDescent="0.2"/>
    <row r="5538" ht="12.75" customHeight="1" x14ac:dyDescent="0.2"/>
    <row r="5539" ht="12.75" customHeight="1" x14ac:dyDescent="0.2"/>
    <row r="5540" ht="12.75" customHeight="1" x14ac:dyDescent="0.2"/>
    <row r="5541" ht="12.75" customHeight="1" x14ac:dyDescent="0.2"/>
    <row r="5542" ht="12.75" customHeight="1" x14ac:dyDescent="0.2"/>
    <row r="5543" ht="12.75" customHeight="1" x14ac:dyDescent="0.2"/>
    <row r="5544" ht="12.75" customHeight="1" x14ac:dyDescent="0.2"/>
    <row r="5545" ht="12.75" customHeight="1" x14ac:dyDescent="0.2"/>
    <row r="5546" ht="12.75" customHeight="1" x14ac:dyDescent="0.2"/>
    <row r="5547" ht="12.75" customHeight="1" x14ac:dyDescent="0.2"/>
    <row r="5548" ht="12.75" customHeight="1" x14ac:dyDescent="0.2"/>
    <row r="5549" ht="12.75" customHeight="1" x14ac:dyDescent="0.2"/>
    <row r="5550" ht="12.75" customHeight="1" x14ac:dyDescent="0.2"/>
    <row r="5551" ht="12.75" customHeight="1" x14ac:dyDescent="0.2"/>
    <row r="5552" ht="12.75" customHeight="1" x14ac:dyDescent="0.2"/>
    <row r="5553" ht="12.75" customHeight="1" x14ac:dyDescent="0.2"/>
    <row r="5554" ht="12.75" customHeight="1" x14ac:dyDescent="0.2"/>
    <row r="5555" ht="12.75" customHeight="1" x14ac:dyDescent="0.2"/>
    <row r="5556" ht="12.75" customHeight="1" x14ac:dyDescent="0.2"/>
    <row r="5557" ht="12.75" customHeight="1" x14ac:dyDescent="0.2"/>
    <row r="5558" ht="12.75" customHeight="1" x14ac:dyDescent="0.2"/>
    <row r="5559" ht="12.75" customHeight="1" x14ac:dyDescent="0.2"/>
    <row r="5560" ht="12.75" customHeight="1" x14ac:dyDescent="0.2"/>
    <row r="5561" ht="12.75" customHeight="1" x14ac:dyDescent="0.2"/>
    <row r="5562" ht="12.75" customHeight="1" x14ac:dyDescent="0.2"/>
    <row r="5563" ht="12.75" customHeight="1" x14ac:dyDescent="0.2"/>
    <row r="5564" ht="12.75" customHeight="1" x14ac:dyDescent="0.2"/>
    <row r="5565" ht="12.75" customHeight="1" x14ac:dyDescent="0.2"/>
    <row r="5566" ht="12.75" customHeight="1" x14ac:dyDescent="0.2"/>
    <row r="5567" ht="12.75" customHeight="1" x14ac:dyDescent="0.2"/>
    <row r="5568" ht="12.75" customHeight="1" x14ac:dyDescent="0.2"/>
    <row r="5569" ht="12.75" customHeight="1" x14ac:dyDescent="0.2"/>
    <row r="5570" ht="12.75" customHeight="1" x14ac:dyDescent="0.2"/>
    <row r="5571" ht="12.75" customHeight="1" x14ac:dyDescent="0.2"/>
    <row r="5572" ht="12.75" customHeight="1" x14ac:dyDescent="0.2"/>
    <row r="5573" ht="12.75" customHeight="1" x14ac:dyDescent="0.2"/>
    <row r="5574" ht="12.75" customHeight="1" x14ac:dyDescent="0.2"/>
    <row r="5575" ht="12.75" customHeight="1" x14ac:dyDescent="0.2"/>
    <row r="5576" ht="12.75" customHeight="1" x14ac:dyDescent="0.2"/>
    <row r="5577" ht="12.75" customHeight="1" x14ac:dyDescent="0.2"/>
    <row r="5578" ht="12.75" customHeight="1" x14ac:dyDescent="0.2"/>
    <row r="5579" ht="12.75" customHeight="1" x14ac:dyDescent="0.2"/>
    <row r="5580" ht="12.75" customHeight="1" x14ac:dyDescent="0.2"/>
    <row r="5581" ht="12.75" customHeight="1" x14ac:dyDescent="0.2"/>
    <row r="5582" ht="12.75" customHeight="1" x14ac:dyDescent="0.2"/>
    <row r="5583" ht="12.75" customHeight="1" x14ac:dyDescent="0.2"/>
    <row r="5584" ht="12.75" customHeight="1" x14ac:dyDescent="0.2"/>
    <row r="5585" ht="12.75" customHeight="1" x14ac:dyDescent="0.2"/>
    <row r="5586" ht="12.75" customHeight="1" x14ac:dyDescent="0.2"/>
    <row r="5587" ht="12.75" customHeight="1" x14ac:dyDescent="0.2"/>
    <row r="5588" ht="12.75" customHeight="1" x14ac:dyDescent="0.2"/>
    <row r="5589" ht="12.75" customHeight="1" x14ac:dyDescent="0.2"/>
    <row r="5590" ht="12.75" customHeight="1" x14ac:dyDescent="0.2"/>
    <row r="5591" ht="12.75" customHeight="1" x14ac:dyDescent="0.2"/>
    <row r="5592" ht="12.75" customHeight="1" x14ac:dyDescent="0.2"/>
    <row r="5593" ht="12.75" customHeight="1" x14ac:dyDescent="0.2"/>
    <row r="5594" ht="12.75" customHeight="1" x14ac:dyDescent="0.2"/>
    <row r="5595" ht="12.75" customHeight="1" x14ac:dyDescent="0.2"/>
    <row r="5596" ht="12.75" customHeight="1" x14ac:dyDescent="0.2"/>
    <row r="5597" ht="12.75" customHeight="1" x14ac:dyDescent="0.2"/>
    <row r="5598" ht="12.75" customHeight="1" x14ac:dyDescent="0.2"/>
    <row r="5599" ht="12.75" customHeight="1" x14ac:dyDescent="0.2"/>
    <row r="5600" ht="12.75" customHeight="1" x14ac:dyDescent="0.2"/>
    <row r="5601" ht="12.75" customHeight="1" x14ac:dyDescent="0.2"/>
    <row r="5602" ht="12.75" customHeight="1" x14ac:dyDescent="0.2"/>
    <row r="5603" ht="12.75" customHeight="1" x14ac:dyDescent="0.2"/>
    <row r="5604" ht="12.75" customHeight="1" x14ac:dyDescent="0.2"/>
    <row r="5605" ht="12.75" customHeight="1" x14ac:dyDescent="0.2"/>
    <row r="5606" ht="12.75" customHeight="1" x14ac:dyDescent="0.2"/>
    <row r="5607" ht="12.75" customHeight="1" x14ac:dyDescent="0.2"/>
    <row r="5608" ht="12.75" customHeight="1" x14ac:dyDescent="0.2"/>
    <row r="5609" ht="12.75" customHeight="1" x14ac:dyDescent="0.2"/>
    <row r="5610" ht="12.75" customHeight="1" x14ac:dyDescent="0.2"/>
    <row r="5611" ht="12.75" customHeight="1" x14ac:dyDescent="0.2"/>
    <row r="5612" ht="12.75" customHeight="1" x14ac:dyDescent="0.2"/>
    <row r="5613" ht="12.75" customHeight="1" x14ac:dyDescent="0.2"/>
    <row r="5614" ht="12.75" customHeight="1" x14ac:dyDescent="0.2"/>
    <row r="5615" ht="12.75" customHeight="1" x14ac:dyDescent="0.2"/>
    <row r="5616" ht="12.75" customHeight="1" x14ac:dyDescent="0.2"/>
    <row r="5617" ht="12.75" customHeight="1" x14ac:dyDescent="0.2"/>
    <row r="5618" ht="12.75" customHeight="1" x14ac:dyDescent="0.2"/>
    <row r="5619" ht="12.75" customHeight="1" x14ac:dyDescent="0.2"/>
    <row r="5620" ht="12.75" customHeight="1" x14ac:dyDescent="0.2"/>
    <row r="5621" ht="12.75" customHeight="1" x14ac:dyDescent="0.2"/>
    <row r="5622" ht="12.75" customHeight="1" x14ac:dyDescent="0.2"/>
    <row r="5623" ht="12.75" customHeight="1" x14ac:dyDescent="0.2"/>
    <row r="5624" ht="12.75" customHeight="1" x14ac:dyDescent="0.2"/>
    <row r="5625" ht="12.75" customHeight="1" x14ac:dyDescent="0.2"/>
    <row r="5626" ht="12.75" customHeight="1" x14ac:dyDescent="0.2"/>
    <row r="5627" ht="12.75" customHeight="1" x14ac:dyDescent="0.2"/>
    <row r="5628" ht="12.75" customHeight="1" x14ac:dyDescent="0.2"/>
    <row r="5629" ht="12.75" customHeight="1" x14ac:dyDescent="0.2"/>
    <row r="5630" ht="12.75" customHeight="1" x14ac:dyDescent="0.2"/>
    <row r="5631" ht="12.75" customHeight="1" x14ac:dyDescent="0.2"/>
    <row r="5632" ht="12.75" customHeight="1" x14ac:dyDescent="0.2"/>
    <row r="5633" ht="12.75" customHeight="1" x14ac:dyDescent="0.2"/>
    <row r="5634" ht="12.75" customHeight="1" x14ac:dyDescent="0.2"/>
    <row r="5635" ht="12.75" customHeight="1" x14ac:dyDescent="0.2"/>
    <row r="5636" ht="12.75" customHeight="1" x14ac:dyDescent="0.2"/>
    <row r="5637" ht="12.75" customHeight="1" x14ac:dyDescent="0.2"/>
    <row r="5638" ht="12.75" customHeight="1" x14ac:dyDescent="0.2"/>
    <row r="5639" ht="12.75" customHeight="1" x14ac:dyDescent="0.2"/>
    <row r="5640" ht="12.75" customHeight="1" x14ac:dyDescent="0.2"/>
    <row r="5641" ht="12.75" customHeight="1" x14ac:dyDescent="0.2"/>
    <row r="5642" ht="12.75" customHeight="1" x14ac:dyDescent="0.2"/>
    <row r="5643" ht="12.75" customHeight="1" x14ac:dyDescent="0.2"/>
    <row r="5644" ht="12.75" customHeight="1" x14ac:dyDescent="0.2"/>
    <row r="5645" ht="12.75" customHeight="1" x14ac:dyDescent="0.2"/>
    <row r="5646" ht="12.75" customHeight="1" x14ac:dyDescent="0.2"/>
    <row r="5647" ht="12.75" customHeight="1" x14ac:dyDescent="0.2"/>
    <row r="5648" ht="12.75" customHeight="1" x14ac:dyDescent="0.2"/>
    <row r="5649" ht="12.75" customHeight="1" x14ac:dyDescent="0.2"/>
    <row r="5650" ht="12.75" customHeight="1" x14ac:dyDescent="0.2"/>
    <row r="5651" ht="12.75" customHeight="1" x14ac:dyDescent="0.2"/>
    <row r="5652" ht="12.75" customHeight="1" x14ac:dyDescent="0.2"/>
    <row r="5653" ht="12.75" customHeight="1" x14ac:dyDescent="0.2"/>
    <row r="5654" ht="12.75" customHeight="1" x14ac:dyDescent="0.2"/>
    <row r="5655" ht="12.75" customHeight="1" x14ac:dyDescent="0.2"/>
    <row r="5656" ht="12.75" customHeight="1" x14ac:dyDescent="0.2"/>
    <row r="5657" ht="12.75" customHeight="1" x14ac:dyDescent="0.2"/>
    <row r="5658" ht="12.75" customHeight="1" x14ac:dyDescent="0.2"/>
    <row r="5659" ht="12.75" customHeight="1" x14ac:dyDescent="0.2"/>
    <row r="5660" ht="12.75" customHeight="1" x14ac:dyDescent="0.2"/>
    <row r="5661" ht="12.75" customHeight="1" x14ac:dyDescent="0.2"/>
    <row r="5662" ht="12.75" customHeight="1" x14ac:dyDescent="0.2"/>
    <row r="5663" ht="12.75" customHeight="1" x14ac:dyDescent="0.2"/>
    <row r="5664" ht="12.75" customHeight="1" x14ac:dyDescent="0.2"/>
    <row r="5665" ht="12.75" customHeight="1" x14ac:dyDescent="0.2"/>
    <row r="5666" ht="12.75" customHeight="1" x14ac:dyDescent="0.2"/>
    <row r="5667" ht="12.75" customHeight="1" x14ac:dyDescent="0.2"/>
    <row r="5668" ht="12.75" customHeight="1" x14ac:dyDescent="0.2"/>
    <row r="5669" ht="12.75" customHeight="1" x14ac:dyDescent="0.2"/>
    <row r="5670" ht="12.75" customHeight="1" x14ac:dyDescent="0.2"/>
    <row r="5671" ht="12.75" customHeight="1" x14ac:dyDescent="0.2"/>
    <row r="5672" ht="12.75" customHeight="1" x14ac:dyDescent="0.2"/>
    <row r="5673" ht="12.75" customHeight="1" x14ac:dyDescent="0.2"/>
    <row r="5674" ht="12.75" customHeight="1" x14ac:dyDescent="0.2"/>
    <row r="5675" ht="12.75" customHeight="1" x14ac:dyDescent="0.2"/>
    <row r="5676" ht="12.75" customHeight="1" x14ac:dyDescent="0.2"/>
    <row r="5677" ht="12.75" customHeight="1" x14ac:dyDescent="0.2"/>
    <row r="5678" ht="12.75" customHeight="1" x14ac:dyDescent="0.2"/>
    <row r="5679" ht="12.75" customHeight="1" x14ac:dyDescent="0.2"/>
    <row r="5680" ht="12.75" customHeight="1" x14ac:dyDescent="0.2"/>
    <row r="5681" ht="12.75" customHeight="1" x14ac:dyDescent="0.2"/>
    <row r="5682" ht="12.75" customHeight="1" x14ac:dyDescent="0.2"/>
    <row r="5683" ht="12.75" customHeight="1" x14ac:dyDescent="0.2"/>
    <row r="5684" ht="12.75" customHeight="1" x14ac:dyDescent="0.2"/>
    <row r="5685" ht="12.75" customHeight="1" x14ac:dyDescent="0.2"/>
    <row r="5686" ht="12.75" customHeight="1" x14ac:dyDescent="0.2"/>
    <row r="5687" ht="12.75" customHeight="1" x14ac:dyDescent="0.2"/>
    <row r="5688" ht="12.75" customHeight="1" x14ac:dyDescent="0.2"/>
    <row r="5689" ht="12.75" customHeight="1" x14ac:dyDescent="0.2"/>
    <row r="5690" ht="12.75" customHeight="1" x14ac:dyDescent="0.2"/>
    <row r="5691" ht="12.75" customHeight="1" x14ac:dyDescent="0.2"/>
    <row r="5692" ht="12.75" customHeight="1" x14ac:dyDescent="0.2"/>
    <row r="5693" ht="12.75" customHeight="1" x14ac:dyDescent="0.2"/>
    <row r="5694" ht="12.75" customHeight="1" x14ac:dyDescent="0.2"/>
    <row r="5695" ht="12.75" customHeight="1" x14ac:dyDescent="0.2"/>
    <row r="5696" ht="12.75" customHeight="1" x14ac:dyDescent="0.2"/>
    <row r="5697" ht="12.75" customHeight="1" x14ac:dyDescent="0.2"/>
    <row r="5698" ht="12.75" customHeight="1" x14ac:dyDescent="0.2"/>
    <row r="5699" ht="12.75" customHeight="1" x14ac:dyDescent="0.2"/>
    <row r="5700" ht="12.75" customHeight="1" x14ac:dyDescent="0.2"/>
    <row r="5701" ht="12.75" customHeight="1" x14ac:dyDescent="0.2"/>
    <row r="5702" ht="12.75" customHeight="1" x14ac:dyDescent="0.2"/>
    <row r="5703" ht="12.75" customHeight="1" x14ac:dyDescent="0.2"/>
    <row r="5704" ht="12.75" customHeight="1" x14ac:dyDescent="0.2"/>
    <row r="5705" ht="12.75" customHeight="1" x14ac:dyDescent="0.2"/>
    <row r="5706" ht="12.75" customHeight="1" x14ac:dyDescent="0.2"/>
    <row r="5707" ht="12.75" customHeight="1" x14ac:dyDescent="0.2"/>
    <row r="5708" ht="12.75" customHeight="1" x14ac:dyDescent="0.2"/>
    <row r="5709" ht="12.75" customHeight="1" x14ac:dyDescent="0.2"/>
    <row r="5710" ht="12.75" customHeight="1" x14ac:dyDescent="0.2"/>
    <row r="5711" ht="12.75" customHeight="1" x14ac:dyDescent="0.2"/>
    <row r="5712" ht="12.75" customHeight="1" x14ac:dyDescent="0.2"/>
    <row r="5713" ht="12.75" customHeight="1" x14ac:dyDescent="0.2"/>
    <row r="5714" ht="12.75" customHeight="1" x14ac:dyDescent="0.2"/>
    <row r="5715" ht="12.75" customHeight="1" x14ac:dyDescent="0.2"/>
    <row r="5716" ht="12.75" customHeight="1" x14ac:dyDescent="0.2"/>
    <row r="5717" ht="12.75" customHeight="1" x14ac:dyDescent="0.2"/>
    <row r="5718" ht="12.75" customHeight="1" x14ac:dyDescent="0.2"/>
    <row r="5719" ht="12.75" customHeight="1" x14ac:dyDescent="0.2"/>
    <row r="5720" ht="12.75" customHeight="1" x14ac:dyDescent="0.2"/>
    <row r="5721" ht="12.75" customHeight="1" x14ac:dyDescent="0.2"/>
    <row r="5722" ht="12.75" customHeight="1" x14ac:dyDescent="0.2"/>
    <row r="5723" ht="12.75" customHeight="1" x14ac:dyDescent="0.2"/>
    <row r="5724" ht="12.75" customHeight="1" x14ac:dyDescent="0.2"/>
    <row r="5725" ht="12.75" customHeight="1" x14ac:dyDescent="0.2"/>
    <row r="5726" ht="12.75" customHeight="1" x14ac:dyDescent="0.2"/>
    <row r="5727" ht="12.75" customHeight="1" x14ac:dyDescent="0.2"/>
    <row r="5728" ht="12.75" customHeight="1" x14ac:dyDescent="0.2"/>
    <row r="5729" ht="12.75" customHeight="1" x14ac:dyDescent="0.2"/>
    <row r="5730" ht="12.75" customHeight="1" x14ac:dyDescent="0.2"/>
    <row r="5731" ht="12.75" customHeight="1" x14ac:dyDescent="0.2"/>
    <row r="5732" ht="12.75" customHeight="1" x14ac:dyDescent="0.2"/>
    <row r="5733" ht="12.75" customHeight="1" x14ac:dyDescent="0.2"/>
    <row r="5734" ht="12.75" customHeight="1" x14ac:dyDescent="0.2"/>
    <row r="5735" ht="12.75" customHeight="1" x14ac:dyDescent="0.2"/>
    <row r="5736" ht="12.75" customHeight="1" x14ac:dyDescent="0.2"/>
    <row r="5737" ht="12.75" customHeight="1" x14ac:dyDescent="0.2"/>
    <row r="5738" ht="12.75" customHeight="1" x14ac:dyDescent="0.2"/>
    <row r="5739" ht="12.75" customHeight="1" x14ac:dyDescent="0.2"/>
    <row r="5740" ht="12.75" customHeight="1" x14ac:dyDescent="0.2"/>
    <row r="5741" ht="12.75" customHeight="1" x14ac:dyDescent="0.2"/>
    <row r="5742" ht="12.75" customHeight="1" x14ac:dyDescent="0.2"/>
    <row r="5743" ht="12.75" customHeight="1" x14ac:dyDescent="0.2"/>
    <row r="5744" ht="12.75" customHeight="1" x14ac:dyDescent="0.2"/>
    <row r="5745" ht="12.75" customHeight="1" x14ac:dyDescent="0.2"/>
    <row r="5746" ht="12.75" customHeight="1" x14ac:dyDescent="0.2"/>
    <row r="5747" ht="12.75" customHeight="1" x14ac:dyDescent="0.2"/>
    <row r="5748" ht="12.75" customHeight="1" x14ac:dyDescent="0.2"/>
    <row r="5749" ht="12.75" customHeight="1" x14ac:dyDescent="0.2"/>
    <row r="5750" ht="12.75" customHeight="1" x14ac:dyDescent="0.2"/>
    <row r="5751" ht="12.75" customHeight="1" x14ac:dyDescent="0.2"/>
    <row r="5752" ht="12.75" customHeight="1" x14ac:dyDescent="0.2"/>
    <row r="5753" ht="12.75" customHeight="1" x14ac:dyDescent="0.2"/>
    <row r="5754" ht="12.75" customHeight="1" x14ac:dyDescent="0.2"/>
    <row r="5755" ht="12.75" customHeight="1" x14ac:dyDescent="0.2"/>
    <row r="5756" ht="12.75" customHeight="1" x14ac:dyDescent="0.2"/>
    <row r="5757" ht="12.75" customHeight="1" x14ac:dyDescent="0.2"/>
    <row r="5758" ht="12.75" customHeight="1" x14ac:dyDescent="0.2"/>
    <row r="5759" ht="12.75" customHeight="1" x14ac:dyDescent="0.2"/>
    <row r="5760" ht="12.75" customHeight="1" x14ac:dyDescent="0.2"/>
    <row r="5761" ht="12.75" customHeight="1" x14ac:dyDescent="0.2"/>
    <row r="5762" ht="12.75" customHeight="1" x14ac:dyDescent="0.2"/>
    <row r="5763" ht="12.75" customHeight="1" x14ac:dyDescent="0.2"/>
    <row r="5764" ht="12.75" customHeight="1" x14ac:dyDescent="0.2"/>
    <row r="5765" ht="12.75" customHeight="1" x14ac:dyDescent="0.2"/>
    <row r="5766" ht="12.75" customHeight="1" x14ac:dyDescent="0.2"/>
    <row r="5767" ht="12.75" customHeight="1" x14ac:dyDescent="0.2"/>
    <row r="5768" ht="12.75" customHeight="1" x14ac:dyDescent="0.2"/>
    <row r="5769" ht="12.75" customHeight="1" x14ac:dyDescent="0.2"/>
    <row r="5770" ht="12.75" customHeight="1" x14ac:dyDescent="0.2"/>
    <row r="5771" ht="12.75" customHeight="1" x14ac:dyDescent="0.2"/>
    <row r="5772" ht="12.75" customHeight="1" x14ac:dyDescent="0.2"/>
    <row r="5773" ht="12.75" customHeight="1" x14ac:dyDescent="0.2"/>
    <row r="5774" ht="12.75" customHeight="1" x14ac:dyDescent="0.2"/>
    <row r="5775" ht="12.75" customHeight="1" x14ac:dyDescent="0.2"/>
    <row r="5776" ht="12.75" customHeight="1" x14ac:dyDescent="0.2"/>
    <row r="5777" ht="12.75" customHeight="1" x14ac:dyDescent="0.2"/>
    <row r="5778" ht="12.75" customHeight="1" x14ac:dyDescent="0.2"/>
    <row r="5779" ht="12.75" customHeight="1" x14ac:dyDescent="0.2"/>
    <row r="5780" ht="12.75" customHeight="1" x14ac:dyDescent="0.2"/>
    <row r="5781" ht="12.75" customHeight="1" x14ac:dyDescent="0.2"/>
    <row r="5782" ht="12.75" customHeight="1" x14ac:dyDescent="0.2"/>
    <row r="5783" ht="12.75" customHeight="1" x14ac:dyDescent="0.2"/>
    <row r="5784" ht="12.75" customHeight="1" x14ac:dyDescent="0.2"/>
    <row r="5785" ht="12.75" customHeight="1" x14ac:dyDescent="0.2"/>
    <row r="5786" ht="12.75" customHeight="1" x14ac:dyDescent="0.2"/>
    <row r="5787" ht="12.75" customHeight="1" x14ac:dyDescent="0.2"/>
    <row r="5788" ht="12.75" customHeight="1" x14ac:dyDescent="0.2"/>
    <row r="5789" ht="12.75" customHeight="1" x14ac:dyDescent="0.2"/>
    <row r="5790" ht="12.75" customHeight="1" x14ac:dyDescent="0.2"/>
    <row r="5791" ht="12.75" customHeight="1" x14ac:dyDescent="0.2"/>
    <row r="5792" ht="12.75" customHeight="1" x14ac:dyDescent="0.2"/>
    <row r="5793" ht="12.75" customHeight="1" x14ac:dyDescent="0.2"/>
    <row r="5794" ht="12.75" customHeight="1" x14ac:dyDescent="0.2"/>
    <row r="5795" ht="12.75" customHeight="1" x14ac:dyDescent="0.2"/>
    <row r="5796" ht="12.75" customHeight="1" x14ac:dyDescent="0.2"/>
    <row r="5797" ht="12.75" customHeight="1" x14ac:dyDescent="0.2"/>
    <row r="5798" ht="12.75" customHeight="1" x14ac:dyDescent="0.2"/>
    <row r="5799" ht="12.75" customHeight="1" x14ac:dyDescent="0.2"/>
    <row r="5800" ht="12.75" customHeight="1" x14ac:dyDescent="0.2"/>
    <row r="5801" ht="12.75" customHeight="1" x14ac:dyDescent="0.2"/>
    <row r="5802" ht="12.75" customHeight="1" x14ac:dyDescent="0.2"/>
    <row r="5803" ht="12.75" customHeight="1" x14ac:dyDescent="0.2"/>
    <row r="5804" ht="12.75" customHeight="1" x14ac:dyDescent="0.2"/>
    <row r="5805" ht="12.75" customHeight="1" x14ac:dyDescent="0.2"/>
    <row r="5806" ht="12.75" customHeight="1" x14ac:dyDescent="0.2"/>
    <row r="5807" ht="12.75" customHeight="1" x14ac:dyDescent="0.2"/>
    <row r="5808" ht="12.75" customHeight="1" x14ac:dyDescent="0.2"/>
    <row r="5809" ht="12.75" customHeight="1" x14ac:dyDescent="0.2"/>
    <row r="5810" ht="12.75" customHeight="1" x14ac:dyDescent="0.2"/>
    <row r="5811" ht="12.75" customHeight="1" x14ac:dyDescent="0.2"/>
    <row r="5812" ht="12.75" customHeight="1" x14ac:dyDescent="0.2"/>
    <row r="5813" ht="12.75" customHeight="1" x14ac:dyDescent="0.2"/>
    <row r="5814" ht="12.75" customHeight="1" x14ac:dyDescent="0.2"/>
    <row r="5815" ht="12.75" customHeight="1" x14ac:dyDescent="0.2"/>
    <row r="5816" ht="12.75" customHeight="1" x14ac:dyDescent="0.2"/>
    <row r="5817" ht="12.75" customHeight="1" x14ac:dyDescent="0.2"/>
    <row r="5818" ht="12.75" customHeight="1" x14ac:dyDescent="0.2"/>
    <row r="5819" ht="12.75" customHeight="1" x14ac:dyDescent="0.2"/>
    <row r="5820" ht="12.75" customHeight="1" x14ac:dyDescent="0.2"/>
    <row r="5821" ht="12.75" customHeight="1" x14ac:dyDescent="0.2"/>
    <row r="5822" ht="12.75" customHeight="1" x14ac:dyDescent="0.2"/>
    <row r="5823" ht="12.75" customHeight="1" x14ac:dyDescent="0.2"/>
    <row r="5824" ht="12.75" customHeight="1" x14ac:dyDescent="0.2"/>
    <row r="5825" ht="12.75" customHeight="1" x14ac:dyDescent="0.2"/>
    <row r="5826" ht="12.75" customHeight="1" x14ac:dyDescent="0.2"/>
    <row r="5827" ht="12.75" customHeight="1" x14ac:dyDescent="0.2"/>
    <row r="5828" ht="12.75" customHeight="1" x14ac:dyDescent="0.2"/>
    <row r="5829" ht="12.75" customHeight="1" x14ac:dyDescent="0.2"/>
    <row r="5830" ht="12.75" customHeight="1" x14ac:dyDescent="0.2"/>
    <row r="5831" ht="12.75" customHeight="1" x14ac:dyDescent="0.2"/>
    <row r="5832" ht="12.75" customHeight="1" x14ac:dyDescent="0.2"/>
    <row r="5833" ht="12.75" customHeight="1" x14ac:dyDescent="0.2"/>
    <row r="5834" ht="12.75" customHeight="1" x14ac:dyDescent="0.2"/>
    <row r="5835" ht="12.75" customHeight="1" x14ac:dyDescent="0.2"/>
    <row r="5836" ht="12.75" customHeight="1" x14ac:dyDescent="0.2"/>
    <row r="5837" ht="12.75" customHeight="1" x14ac:dyDescent="0.2"/>
    <row r="5838" ht="12.75" customHeight="1" x14ac:dyDescent="0.2"/>
    <row r="5839" ht="12.75" customHeight="1" x14ac:dyDescent="0.2"/>
    <row r="5840" ht="12.75" customHeight="1" x14ac:dyDescent="0.2"/>
    <row r="5841" ht="12.75" customHeight="1" x14ac:dyDescent="0.2"/>
    <row r="5842" ht="12.75" customHeight="1" x14ac:dyDescent="0.2"/>
    <row r="5843" ht="12.75" customHeight="1" x14ac:dyDescent="0.2"/>
    <row r="5844" ht="12.75" customHeight="1" x14ac:dyDescent="0.2"/>
    <row r="5845" ht="12.75" customHeight="1" x14ac:dyDescent="0.2"/>
    <row r="5846" ht="12.75" customHeight="1" x14ac:dyDescent="0.2"/>
    <row r="5847" ht="12.75" customHeight="1" x14ac:dyDescent="0.2"/>
    <row r="5848" ht="12.75" customHeight="1" x14ac:dyDescent="0.2"/>
    <row r="5849" ht="12.75" customHeight="1" x14ac:dyDescent="0.2"/>
    <row r="5850" ht="12.75" customHeight="1" x14ac:dyDescent="0.2"/>
    <row r="5851" ht="12.75" customHeight="1" x14ac:dyDescent="0.2"/>
    <row r="5852" ht="12.75" customHeight="1" x14ac:dyDescent="0.2"/>
    <row r="5853" ht="12.75" customHeight="1" x14ac:dyDescent="0.2"/>
    <row r="5854" ht="12.75" customHeight="1" x14ac:dyDescent="0.2"/>
    <row r="5855" ht="12.75" customHeight="1" x14ac:dyDescent="0.2"/>
    <row r="5856" ht="12.75" customHeight="1" x14ac:dyDescent="0.2"/>
    <row r="5857" ht="12.75" customHeight="1" x14ac:dyDescent="0.2"/>
    <row r="5858" ht="12.75" customHeight="1" x14ac:dyDescent="0.2"/>
    <row r="5859" ht="12.75" customHeight="1" x14ac:dyDescent="0.2"/>
    <row r="5860" ht="12.75" customHeight="1" x14ac:dyDescent="0.2"/>
    <row r="5861" ht="12.75" customHeight="1" x14ac:dyDescent="0.2"/>
    <row r="5862" ht="12.75" customHeight="1" x14ac:dyDescent="0.2"/>
    <row r="5863" ht="12.75" customHeight="1" x14ac:dyDescent="0.2"/>
    <row r="5864" ht="12.75" customHeight="1" x14ac:dyDescent="0.2"/>
    <row r="5865" ht="12.75" customHeight="1" x14ac:dyDescent="0.2"/>
    <row r="5866" ht="12.75" customHeight="1" x14ac:dyDescent="0.2"/>
    <row r="5867" ht="12.75" customHeight="1" x14ac:dyDescent="0.2"/>
    <row r="5868" ht="12.75" customHeight="1" x14ac:dyDescent="0.2"/>
    <row r="5869" ht="12.75" customHeight="1" x14ac:dyDescent="0.2"/>
    <row r="5870" ht="12.75" customHeight="1" x14ac:dyDescent="0.2"/>
    <row r="5871" ht="12.75" customHeight="1" x14ac:dyDescent="0.2"/>
    <row r="5872" ht="12.75" customHeight="1" x14ac:dyDescent="0.2"/>
    <row r="5873" ht="12.75" customHeight="1" x14ac:dyDescent="0.2"/>
    <row r="5874" ht="12.75" customHeight="1" x14ac:dyDescent="0.2"/>
    <row r="5875" ht="12.75" customHeight="1" x14ac:dyDescent="0.2"/>
    <row r="5876" ht="12.75" customHeight="1" x14ac:dyDescent="0.2"/>
    <row r="5877" ht="12.75" customHeight="1" x14ac:dyDescent="0.2"/>
    <row r="5878" ht="12.75" customHeight="1" x14ac:dyDescent="0.2"/>
    <row r="5879" ht="12.75" customHeight="1" x14ac:dyDescent="0.2"/>
    <row r="5880" ht="12.75" customHeight="1" x14ac:dyDescent="0.2"/>
    <row r="5881" ht="12.75" customHeight="1" x14ac:dyDescent="0.2"/>
    <row r="5882" ht="12.75" customHeight="1" x14ac:dyDescent="0.2"/>
    <row r="5883" ht="12.75" customHeight="1" x14ac:dyDescent="0.2"/>
    <row r="5884" ht="12.75" customHeight="1" x14ac:dyDescent="0.2"/>
    <row r="5885" ht="12.75" customHeight="1" x14ac:dyDescent="0.2"/>
    <row r="5886" ht="12.75" customHeight="1" x14ac:dyDescent="0.2"/>
    <row r="5887" ht="12.75" customHeight="1" x14ac:dyDescent="0.2"/>
    <row r="5888" ht="12.75" customHeight="1" x14ac:dyDescent="0.2"/>
    <row r="5889" ht="12.75" customHeight="1" x14ac:dyDescent="0.2"/>
    <row r="5890" ht="12.75" customHeight="1" x14ac:dyDescent="0.2"/>
    <row r="5891" ht="12.75" customHeight="1" x14ac:dyDescent="0.2"/>
    <row r="5892" ht="12.75" customHeight="1" x14ac:dyDescent="0.2"/>
    <row r="5893" ht="12.75" customHeight="1" x14ac:dyDescent="0.2"/>
    <row r="5894" ht="12.75" customHeight="1" x14ac:dyDescent="0.2"/>
    <row r="5895" ht="12.75" customHeight="1" x14ac:dyDescent="0.2"/>
    <row r="5896" ht="12.75" customHeight="1" x14ac:dyDescent="0.2"/>
    <row r="5897" ht="12.75" customHeight="1" x14ac:dyDescent="0.2"/>
    <row r="5898" ht="12.75" customHeight="1" x14ac:dyDescent="0.2"/>
    <row r="5899" ht="12.75" customHeight="1" x14ac:dyDescent="0.2"/>
    <row r="5900" ht="12.75" customHeight="1" x14ac:dyDescent="0.2"/>
    <row r="5901" ht="12.75" customHeight="1" x14ac:dyDescent="0.2"/>
    <row r="5902" ht="12.75" customHeight="1" x14ac:dyDescent="0.2"/>
    <row r="5903" ht="12.75" customHeight="1" x14ac:dyDescent="0.2"/>
    <row r="5904" ht="12.75" customHeight="1" x14ac:dyDescent="0.2"/>
    <row r="5905" ht="12.75" customHeight="1" x14ac:dyDescent="0.2"/>
    <row r="5906" ht="12.75" customHeight="1" x14ac:dyDescent="0.2"/>
    <row r="5907" ht="12.75" customHeight="1" x14ac:dyDescent="0.2"/>
    <row r="5908" ht="12.75" customHeight="1" x14ac:dyDescent="0.2"/>
    <row r="5909" ht="12.75" customHeight="1" x14ac:dyDescent="0.2"/>
    <row r="5910" ht="12.75" customHeight="1" x14ac:dyDescent="0.2"/>
    <row r="5911" ht="12.75" customHeight="1" x14ac:dyDescent="0.2"/>
    <row r="5912" ht="12.75" customHeight="1" x14ac:dyDescent="0.2"/>
    <row r="5913" ht="12.75" customHeight="1" x14ac:dyDescent="0.2"/>
    <row r="5914" ht="12.75" customHeight="1" x14ac:dyDescent="0.2"/>
    <row r="5915" ht="12.75" customHeight="1" x14ac:dyDescent="0.2"/>
    <row r="5916" ht="12.75" customHeight="1" x14ac:dyDescent="0.2"/>
    <row r="5917" ht="12.75" customHeight="1" x14ac:dyDescent="0.2"/>
    <row r="5918" ht="12.75" customHeight="1" x14ac:dyDescent="0.2"/>
    <row r="5919" ht="12.75" customHeight="1" x14ac:dyDescent="0.2"/>
    <row r="5920" ht="12.75" customHeight="1" x14ac:dyDescent="0.2"/>
    <row r="5921" ht="12.75" customHeight="1" x14ac:dyDescent="0.2"/>
    <row r="5922" ht="12.75" customHeight="1" x14ac:dyDescent="0.2"/>
    <row r="5923" ht="12.75" customHeight="1" x14ac:dyDescent="0.2"/>
    <row r="5924" ht="12.75" customHeight="1" x14ac:dyDescent="0.2"/>
    <row r="5925" ht="12.75" customHeight="1" x14ac:dyDescent="0.2"/>
    <row r="5926" ht="12.75" customHeight="1" x14ac:dyDescent="0.2"/>
    <row r="5927" ht="12.75" customHeight="1" x14ac:dyDescent="0.2"/>
    <row r="5928" ht="12.75" customHeight="1" x14ac:dyDescent="0.2"/>
    <row r="5929" ht="12.75" customHeight="1" x14ac:dyDescent="0.2"/>
    <row r="5930" ht="12.75" customHeight="1" x14ac:dyDescent="0.2"/>
    <row r="5931" ht="12.75" customHeight="1" x14ac:dyDescent="0.2"/>
    <row r="5932" ht="12.75" customHeight="1" x14ac:dyDescent="0.2"/>
    <row r="5933" ht="12.75" customHeight="1" x14ac:dyDescent="0.2"/>
    <row r="5934" ht="12.75" customHeight="1" x14ac:dyDescent="0.2"/>
    <row r="5935" ht="12.75" customHeight="1" x14ac:dyDescent="0.2"/>
    <row r="5936" ht="12.75" customHeight="1" x14ac:dyDescent="0.2"/>
    <row r="5937" ht="12.75" customHeight="1" x14ac:dyDescent="0.2"/>
    <row r="5938" ht="12.75" customHeight="1" x14ac:dyDescent="0.2"/>
    <row r="5939" ht="12.75" customHeight="1" x14ac:dyDescent="0.2"/>
    <row r="5940" ht="12.75" customHeight="1" x14ac:dyDescent="0.2"/>
    <row r="5941" ht="12.75" customHeight="1" x14ac:dyDescent="0.2"/>
    <row r="5942" ht="12.75" customHeight="1" x14ac:dyDescent="0.2"/>
    <row r="5943" ht="12.75" customHeight="1" x14ac:dyDescent="0.2"/>
    <row r="5944" ht="12.75" customHeight="1" x14ac:dyDescent="0.2"/>
    <row r="5945" ht="12.75" customHeight="1" x14ac:dyDescent="0.2"/>
    <row r="5946" ht="12.75" customHeight="1" x14ac:dyDescent="0.2"/>
    <row r="5947" ht="12.75" customHeight="1" x14ac:dyDescent="0.2"/>
    <row r="5948" ht="12.75" customHeight="1" x14ac:dyDescent="0.2"/>
    <row r="5949" ht="12.75" customHeight="1" x14ac:dyDescent="0.2"/>
    <row r="5950" ht="12.75" customHeight="1" x14ac:dyDescent="0.2"/>
    <row r="5951" ht="12.75" customHeight="1" x14ac:dyDescent="0.2"/>
    <row r="5952" ht="12.75" customHeight="1" x14ac:dyDescent="0.2"/>
    <row r="5953" ht="12.75" customHeight="1" x14ac:dyDescent="0.2"/>
    <row r="5954" ht="12.75" customHeight="1" x14ac:dyDescent="0.2"/>
    <row r="5955" ht="12.75" customHeight="1" x14ac:dyDescent="0.2"/>
    <row r="5956" ht="12.75" customHeight="1" x14ac:dyDescent="0.2"/>
    <row r="5957" ht="12.75" customHeight="1" x14ac:dyDescent="0.2"/>
    <row r="5958" ht="12.75" customHeight="1" x14ac:dyDescent="0.2"/>
    <row r="5959" ht="12.75" customHeight="1" x14ac:dyDescent="0.2"/>
    <row r="5960" ht="12.75" customHeight="1" x14ac:dyDescent="0.2"/>
    <row r="5961" ht="12.75" customHeight="1" x14ac:dyDescent="0.2"/>
    <row r="5962" ht="12.75" customHeight="1" x14ac:dyDescent="0.2"/>
    <row r="5963" ht="12.75" customHeight="1" x14ac:dyDescent="0.2"/>
    <row r="5964" ht="12.75" customHeight="1" x14ac:dyDescent="0.2"/>
    <row r="5965" ht="12.75" customHeight="1" x14ac:dyDescent="0.2"/>
    <row r="5966" ht="12.75" customHeight="1" x14ac:dyDescent="0.2"/>
    <row r="5967" ht="12.75" customHeight="1" x14ac:dyDescent="0.2"/>
    <row r="5968" ht="12.75" customHeight="1" x14ac:dyDescent="0.2"/>
    <row r="5969" ht="12.75" customHeight="1" x14ac:dyDescent="0.2"/>
    <row r="5970" ht="12.75" customHeight="1" x14ac:dyDescent="0.2"/>
    <row r="5971" ht="12.75" customHeight="1" x14ac:dyDescent="0.2"/>
    <row r="5972" ht="12.75" customHeight="1" x14ac:dyDescent="0.2"/>
    <row r="5973" ht="12.75" customHeight="1" x14ac:dyDescent="0.2"/>
    <row r="5974" ht="12.75" customHeight="1" x14ac:dyDescent="0.2"/>
    <row r="5975" ht="12.75" customHeight="1" x14ac:dyDescent="0.2"/>
    <row r="5976" ht="12.75" customHeight="1" x14ac:dyDescent="0.2"/>
    <row r="5977" ht="12.75" customHeight="1" x14ac:dyDescent="0.2"/>
    <row r="5978" ht="12.75" customHeight="1" x14ac:dyDescent="0.2"/>
    <row r="5979" ht="12.75" customHeight="1" x14ac:dyDescent="0.2"/>
    <row r="5980" ht="12.75" customHeight="1" x14ac:dyDescent="0.2"/>
    <row r="5981" ht="12.75" customHeight="1" x14ac:dyDescent="0.2"/>
    <row r="5982" ht="12.75" customHeight="1" x14ac:dyDescent="0.2"/>
    <row r="5983" ht="12.75" customHeight="1" x14ac:dyDescent="0.2"/>
    <row r="5984" ht="12.75" customHeight="1" x14ac:dyDescent="0.2"/>
    <row r="5985" ht="12.75" customHeight="1" x14ac:dyDescent="0.2"/>
    <row r="5986" ht="12.75" customHeight="1" x14ac:dyDescent="0.2"/>
    <row r="5987" ht="12.75" customHeight="1" x14ac:dyDescent="0.2"/>
    <row r="5988" ht="12.75" customHeight="1" x14ac:dyDescent="0.2"/>
    <row r="5989" ht="12.75" customHeight="1" x14ac:dyDescent="0.2"/>
    <row r="5990" ht="12.75" customHeight="1" x14ac:dyDescent="0.2"/>
    <row r="5991" ht="12.75" customHeight="1" x14ac:dyDescent="0.2"/>
    <row r="5992" ht="12.75" customHeight="1" x14ac:dyDescent="0.2"/>
    <row r="5993" ht="12.75" customHeight="1" x14ac:dyDescent="0.2"/>
    <row r="5994" ht="12.75" customHeight="1" x14ac:dyDescent="0.2"/>
    <row r="5995" ht="12.75" customHeight="1" x14ac:dyDescent="0.2"/>
    <row r="5996" ht="12.75" customHeight="1" x14ac:dyDescent="0.2"/>
    <row r="5997" ht="12.75" customHeight="1" x14ac:dyDescent="0.2"/>
    <row r="5998" ht="12.75" customHeight="1" x14ac:dyDescent="0.2"/>
    <row r="5999" ht="12.75" customHeight="1" x14ac:dyDescent="0.2"/>
    <row r="6000" ht="12.75" customHeight="1" x14ac:dyDescent="0.2"/>
    <row r="6001" ht="12.75" customHeight="1" x14ac:dyDescent="0.2"/>
    <row r="6002" ht="12.75" customHeight="1" x14ac:dyDescent="0.2"/>
    <row r="6003" ht="12.75" customHeight="1" x14ac:dyDescent="0.2"/>
    <row r="6004" ht="12.75" customHeight="1" x14ac:dyDescent="0.2"/>
    <row r="6005" ht="12.75" customHeight="1" x14ac:dyDescent="0.2"/>
    <row r="6006" ht="12.75" customHeight="1" x14ac:dyDescent="0.2"/>
    <row r="6007" ht="12.75" customHeight="1" x14ac:dyDescent="0.2"/>
    <row r="6008" ht="12.75" customHeight="1" x14ac:dyDescent="0.2"/>
    <row r="6009" ht="12.75" customHeight="1" x14ac:dyDescent="0.2"/>
    <row r="6010" ht="12.75" customHeight="1" x14ac:dyDescent="0.2"/>
    <row r="6011" ht="12.75" customHeight="1" x14ac:dyDescent="0.2"/>
    <row r="6012" ht="12.75" customHeight="1" x14ac:dyDescent="0.2"/>
    <row r="6013" ht="12.75" customHeight="1" x14ac:dyDescent="0.2"/>
    <row r="6014" ht="12.75" customHeight="1" x14ac:dyDescent="0.2"/>
    <row r="6015" ht="12.75" customHeight="1" x14ac:dyDescent="0.2"/>
    <row r="6016" ht="12.75" customHeight="1" x14ac:dyDescent="0.2"/>
    <row r="6017" ht="12.75" customHeight="1" x14ac:dyDescent="0.2"/>
    <row r="6018" ht="12.75" customHeight="1" x14ac:dyDescent="0.2"/>
    <row r="6019" ht="12.75" customHeight="1" x14ac:dyDescent="0.2"/>
    <row r="6020" ht="12.75" customHeight="1" x14ac:dyDescent="0.2"/>
    <row r="6021" ht="12.75" customHeight="1" x14ac:dyDescent="0.2"/>
    <row r="6022" ht="12.75" customHeight="1" x14ac:dyDescent="0.2"/>
    <row r="6023" ht="12.75" customHeight="1" x14ac:dyDescent="0.2"/>
    <row r="6024" ht="12.75" customHeight="1" x14ac:dyDescent="0.2"/>
    <row r="6025" ht="12.75" customHeight="1" x14ac:dyDescent="0.2"/>
    <row r="6026" ht="12.75" customHeight="1" x14ac:dyDescent="0.2"/>
    <row r="6027" ht="12.75" customHeight="1" x14ac:dyDescent="0.2"/>
    <row r="6028" ht="12.75" customHeight="1" x14ac:dyDescent="0.2"/>
    <row r="6029" ht="12.75" customHeight="1" x14ac:dyDescent="0.2"/>
    <row r="6030" ht="12.75" customHeight="1" x14ac:dyDescent="0.2"/>
    <row r="6031" ht="12.75" customHeight="1" x14ac:dyDescent="0.2"/>
    <row r="6032" ht="12.75" customHeight="1" x14ac:dyDescent="0.2"/>
    <row r="6033" ht="12.75" customHeight="1" x14ac:dyDescent="0.2"/>
    <row r="6034" ht="12.75" customHeight="1" x14ac:dyDescent="0.2"/>
    <row r="6035" ht="12.75" customHeight="1" x14ac:dyDescent="0.2"/>
    <row r="6036" ht="12.75" customHeight="1" x14ac:dyDescent="0.2"/>
    <row r="6037" ht="12.75" customHeight="1" x14ac:dyDescent="0.2"/>
    <row r="6038" ht="12.75" customHeight="1" x14ac:dyDescent="0.2"/>
    <row r="6039" ht="12.75" customHeight="1" x14ac:dyDescent="0.2"/>
    <row r="6040" ht="12.75" customHeight="1" x14ac:dyDescent="0.2"/>
    <row r="6041" ht="12.75" customHeight="1" x14ac:dyDescent="0.2"/>
    <row r="6042" ht="12.75" customHeight="1" x14ac:dyDescent="0.2"/>
    <row r="6043" ht="12.75" customHeight="1" x14ac:dyDescent="0.2"/>
    <row r="6044" ht="12.75" customHeight="1" x14ac:dyDescent="0.2"/>
    <row r="6045" ht="12.75" customHeight="1" x14ac:dyDescent="0.2"/>
    <row r="6046" ht="12.75" customHeight="1" x14ac:dyDescent="0.2"/>
    <row r="6047" ht="12.75" customHeight="1" x14ac:dyDescent="0.2"/>
    <row r="6048" ht="12.75" customHeight="1" x14ac:dyDescent="0.2"/>
    <row r="6049" ht="12.75" customHeight="1" x14ac:dyDescent="0.2"/>
    <row r="6050" ht="12.75" customHeight="1" x14ac:dyDescent="0.2"/>
    <row r="6051" ht="12.75" customHeight="1" x14ac:dyDescent="0.2"/>
    <row r="6052" ht="12.75" customHeight="1" x14ac:dyDescent="0.2"/>
    <row r="6053" ht="12.75" customHeight="1" x14ac:dyDescent="0.2"/>
    <row r="6054" ht="12.75" customHeight="1" x14ac:dyDescent="0.2"/>
    <row r="6055" ht="12.75" customHeight="1" x14ac:dyDescent="0.2"/>
    <row r="6056" ht="12.75" customHeight="1" x14ac:dyDescent="0.2"/>
    <row r="6057" ht="12.75" customHeight="1" x14ac:dyDescent="0.2"/>
    <row r="6058" ht="12.75" customHeight="1" x14ac:dyDescent="0.2"/>
    <row r="6059" ht="12.75" customHeight="1" x14ac:dyDescent="0.2"/>
    <row r="6060" ht="12.75" customHeight="1" x14ac:dyDescent="0.2"/>
    <row r="6061" ht="12.75" customHeight="1" x14ac:dyDescent="0.2"/>
    <row r="6062" ht="12.75" customHeight="1" x14ac:dyDescent="0.2"/>
    <row r="6063" ht="12.75" customHeight="1" x14ac:dyDescent="0.2"/>
    <row r="6064" ht="12.75" customHeight="1" x14ac:dyDescent="0.2"/>
    <row r="6065" ht="12.75" customHeight="1" x14ac:dyDescent="0.2"/>
    <row r="6066" ht="12.75" customHeight="1" x14ac:dyDescent="0.2"/>
    <row r="6067" ht="12.75" customHeight="1" x14ac:dyDescent="0.2"/>
    <row r="6068" ht="12.75" customHeight="1" x14ac:dyDescent="0.2"/>
    <row r="6069" ht="12.75" customHeight="1" x14ac:dyDescent="0.2"/>
    <row r="6070" ht="12.75" customHeight="1" x14ac:dyDescent="0.2"/>
    <row r="6071" ht="12.75" customHeight="1" x14ac:dyDescent="0.2"/>
    <row r="6072" ht="12.75" customHeight="1" x14ac:dyDescent="0.2"/>
    <row r="6073" ht="12.75" customHeight="1" x14ac:dyDescent="0.2"/>
    <row r="6074" ht="12.75" customHeight="1" x14ac:dyDescent="0.2"/>
    <row r="6075" ht="12.75" customHeight="1" x14ac:dyDescent="0.2"/>
    <row r="6076" ht="12.75" customHeight="1" x14ac:dyDescent="0.2"/>
    <row r="6077" ht="12.75" customHeight="1" x14ac:dyDescent="0.2"/>
    <row r="6078" ht="12.75" customHeight="1" x14ac:dyDescent="0.2"/>
    <row r="6079" ht="12.75" customHeight="1" x14ac:dyDescent="0.2"/>
    <row r="6080" ht="12.75" customHeight="1" x14ac:dyDescent="0.2"/>
    <row r="6081" ht="12.75" customHeight="1" x14ac:dyDescent="0.2"/>
    <row r="6082" ht="12.75" customHeight="1" x14ac:dyDescent="0.2"/>
    <row r="6083" ht="12.75" customHeight="1" x14ac:dyDescent="0.2"/>
    <row r="6084" ht="12.75" customHeight="1" x14ac:dyDescent="0.2"/>
    <row r="6085" ht="12.75" customHeight="1" x14ac:dyDescent="0.2"/>
    <row r="6086" ht="12.75" customHeight="1" x14ac:dyDescent="0.2"/>
    <row r="6087" ht="12.75" customHeight="1" x14ac:dyDescent="0.2"/>
    <row r="6088" ht="12.75" customHeight="1" x14ac:dyDescent="0.2"/>
    <row r="6089" ht="12.75" customHeight="1" x14ac:dyDescent="0.2"/>
    <row r="6090" ht="12.75" customHeight="1" x14ac:dyDescent="0.2"/>
    <row r="6091" ht="12.75" customHeight="1" x14ac:dyDescent="0.2"/>
    <row r="6092" ht="12.75" customHeight="1" x14ac:dyDescent="0.2"/>
    <row r="6093" ht="12.75" customHeight="1" x14ac:dyDescent="0.2"/>
    <row r="6094" ht="12.75" customHeight="1" x14ac:dyDescent="0.2"/>
    <row r="6095" ht="12.75" customHeight="1" x14ac:dyDescent="0.2"/>
    <row r="6096" ht="12.75" customHeight="1" x14ac:dyDescent="0.2"/>
    <row r="6097" ht="12.75" customHeight="1" x14ac:dyDescent="0.2"/>
    <row r="6098" ht="12.75" customHeight="1" x14ac:dyDescent="0.2"/>
    <row r="6099" ht="12.75" customHeight="1" x14ac:dyDescent="0.2"/>
    <row r="6100" ht="12.75" customHeight="1" x14ac:dyDescent="0.2"/>
    <row r="6101" ht="12.75" customHeight="1" x14ac:dyDescent="0.2"/>
    <row r="6102" ht="12.75" customHeight="1" x14ac:dyDescent="0.2"/>
    <row r="6103" ht="12.75" customHeight="1" x14ac:dyDescent="0.2"/>
    <row r="6104" ht="12.75" customHeight="1" x14ac:dyDescent="0.2"/>
    <row r="6105" ht="12.75" customHeight="1" x14ac:dyDescent="0.2"/>
    <row r="6106" ht="12.75" customHeight="1" x14ac:dyDescent="0.2"/>
    <row r="6107" ht="12.75" customHeight="1" x14ac:dyDescent="0.2"/>
    <row r="6108" ht="12.75" customHeight="1" x14ac:dyDescent="0.2"/>
    <row r="6109" ht="12.75" customHeight="1" x14ac:dyDescent="0.2"/>
    <row r="6110" ht="12.75" customHeight="1" x14ac:dyDescent="0.2"/>
    <row r="6111" ht="12.75" customHeight="1" x14ac:dyDescent="0.2"/>
    <row r="6112" ht="12.75" customHeight="1" x14ac:dyDescent="0.2"/>
    <row r="6113" ht="12.75" customHeight="1" x14ac:dyDescent="0.2"/>
    <row r="6114" ht="12.75" customHeight="1" x14ac:dyDescent="0.2"/>
    <row r="6115" ht="12.75" customHeight="1" x14ac:dyDescent="0.2"/>
    <row r="6116" ht="12.75" customHeight="1" x14ac:dyDescent="0.2"/>
    <row r="6117" ht="12.75" customHeight="1" x14ac:dyDescent="0.2"/>
    <row r="6118" ht="12.75" customHeight="1" x14ac:dyDescent="0.2"/>
    <row r="6119" ht="12.75" customHeight="1" x14ac:dyDescent="0.2"/>
    <row r="6120" ht="12.75" customHeight="1" x14ac:dyDescent="0.2"/>
    <row r="6121" ht="12.75" customHeight="1" x14ac:dyDescent="0.2"/>
    <row r="6122" ht="12.75" customHeight="1" x14ac:dyDescent="0.2"/>
    <row r="6123" ht="12.75" customHeight="1" x14ac:dyDescent="0.2"/>
    <row r="6124" ht="12.75" customHeight="1" x14ac:dyDescent="0.2"/>
    <row r="6125" ht="12.75" customHeight="1" x14ac:dyDescent="0.2"/>
    <row r="6126" ht="12.75" customHeight="1" x14ac:dyDescent="0.2"/>
    <row r="6127" ht="12.75" customHeight="1" x14ac:dyDescent="0.2"/>
    <row r="6128" ht="12.75" customHeight="1" x14ac:dyDescent="0.2"/>
    <row r="6129" ht="12.75" customHeight="1" x14ac:dyDescent="0.2"/>
    <row r="6130" ht="12.75" customHeight="1" x14ac:dyDescent="0.2"/>
    <row r="6131" ht="12.75" customHeight="1" x14ac:dyDescent="0.2"/>
    <row r="6132" ht="12.75" customHeight="1" x14ac:dyDescent="0.2"/>
    <row r="6133" ht="12.75" customHeight="1" x14ac:dyDescent="0.2"/>
    <row r="6134" ht="12.75" customHeight="1" x14ac:dyDescent="0.2"/>
    <row r="6135" ht="12.75" customHeight="1" x14ac:dyDescent="0.2"/>
    <row r="6136" ht="12.75" customHeight="1" x14ac:dyDescent="0.2"/>
    <row r="6137" ht="12.75" customHeight="1" x14ac:dyDescent="0.2"/>
    <row r="6138" ht="12.75" customHeight="1" x14ac:dyDescent="0.2"/>
    <row r="6139" ht="12.75" customHeight="1" x14ac:dyDescent="0.2"/>
    <row r="6140" ht="12.75" customHeight="1" x14ac:dyDescent="0.2"/>
    <row r="6141" ht="12.75" customHeight="1" x14ac:dyDescent="0.2"/>
    <row r="6142" ht="12.75" customHeight="1" x14ac:dyDescent="0.2"/>
    <row r="6143" ht="12.75" customHeight="1" x14ac:dyDescent="0.2"/>
    <row r="6144" ht="12.75" customHeight="1" x14ac:dyDescent="0.2"/>
    <row r="6145" ht="12.75" customHeight="1" x14ac:dyDescent="0.2"/>
    <row r="6146" ht="12.75" customHeight="1" x14ac:dyDescent="0.2"/>
    <row r="6147" ht="12.75" customHeight="1" x14ac:dyDescent="0.2"/>
    <row r="6148" ht="12.75" customHeight="1" x14ac:dyDescent="0.2"/>
    <row r="6149" ht="12.75" customHeight="1" x14ac:dyDescent="0.2"/>
    <row r="6150" ht="12.75" customHeight="1" x14ac:dyDescent="0.2"/>
    <row r="6151" ht="12.75" customHeight="1" x14ac:dyDescent="0.2"/>
    <row r="6152" ht="12.75" customHeight="1" x14ac:dyDescent="0.2"/>
    <row r="6153" ht="12.75" customHeight="1" x14ac:dyDescent="0.2"/>
    <row r="6154" ht="12.75" customHeight="1" x14ac:dyDescent="0.2"/>
    <row r="6155" ht="12.75" customHeight="1" x14ac:dyDescent="0.2"/>
    <row r="6156" ht="12.75" customHeight="1" x14ac:dyDescent="0.2"/>
    <row r="6157" ht="12.75" customHeight="1" x14ac:dyDescent="0.2"/>
    <row r="6158" ht="12.75" customHeight="1" x14ac:dyDescent="0.2"/>
    <row r="6159" ht="12.75" customHeight="1" x14ac:dyDescent="0.2"/>
    <row r="6160" ht="12.75" customHeight="1" x14ac:dyDescent="0.2"/>
    <row r="6161" ht="12.75" customHeight="1" x14ac:dyDescent="0.2"/>
    <row r="6162" ht="12.75" customHeight="1" x14ac:dyDescent="0.2"/>
    <row r="6163" ht="12.75" customHeight="1" x14ac:dyDescent="0.2"/>
    <row r="6164" ht="12.75" customHeight="1" x14ac:dyDescent="0.2"/>
    <row r="6165" ht="12.75" customHeight="1" x14ac:dyDescent="0.2"/>
    <row r="6166" ht="12.75" customHeight="1" x14ac:dyDescent="0.2"/>
    <row r="6167" ht="12.75" customHeight="1" x14ac:dyDescent="0.2"/>
    <row r="6168" ht="12.75" customHeight="1" x14ac:dyDescent="0.2"/>
    <row r="6169" ht="12.75" customHeight="1" x14ac:dyDescent="0.2"/>
    <row r="6170" ht="12.75" customHeight="1" x14ac:dyDescent="0.2"/>
    <row r="6171" ht="12.75" customHeight="1" x14ac:dyDescent="0.2"/>
    <row r="6172" ht="12.75" customHeight="1" x14ac:dyDescent="0.2"/>
    <row r="6173" ht="12.75" customHeight="1" x14ac:dyDescent="0.2"/>
    <row r="6174" ht="12.75" customHeight="1" x14ac:dyDescent="0.2"/>
    <row r="6175" ht="12.75" customHeight="1" x14ac:dyDescent="0.2"/>
    <row r="6176" ht="12.75" customHeight="1" x14ac:dyDescent="0.2"/>
    <row r="6177" ht="12.75" customHeight="1" x14ac:dyDescent="0.2"/>
    <row r="6178" ht="12.75" customHeight="1" x14ac:dyDescent="0.2"/>
    <row r="6179" ht="12.75" customHeight="1" x14ac:dyDescent="0.2"/>
    <row r="6180" ht="12.75" customHeight="1" x14ac:dyDescent="0.2"/>
    <row r="6181" ht="12.75" customHeight="1" x14ac:dyDescent="0.2"/>
    <row r="6182" ht="12.75" customHeight="1" x14ac:dyDescent="0.2"/>
    <row r="6183" ht="12.75" customHeight="1" x14ac:dyDescent="0.2"/>
    <row r="6184" ht="12.75" customHeight="1" x14ac:dyDescent="0.2"/>
    <row r="6185" ht="12.75" customHeight="1" x14ac:dyDescent="0.2"/>
    <row r="6186" ht="12.75" customHeight="1" x14ac:dyDescent="0.2"/>
    <row r="6187" ht="12.75" customHeight="1" x14ac:dyDescent="0.2"/>
    <row r="6188" ht="12.75" customHeight="1" x14ac:dyDescent="0.2"/>
    <row r="6189" ht="12.75" customHeight="1" x14ac:dyDescent="0.2"/>
    <row r="6190" ht="12.75" customHeight="1" x14ac:dyDescent="0.2"/>
    <row r="6191" ht="12.75" customHeight="1" x14ac:dyDescent="0.2"/>
    <row r="6192" ht="12.75" customHeight="1" x14ac:dyDescent="0.2"/>
    <row r="6193" ht="12.75" customHeight="1" x14ac:dyDescent="0.2"/>
    <row r="6194" ht="12.75" customHeight="1" x14ac:dyDescent="0.2"/>
    <row r="6195" ht="12.75" customHeight="1" x14ac:dyDescent="0.2"/>
    <row r="6196" ht="12.75" customHeight="1" x14ac:dyDescent="0.2"/>
    <row r="6197" ht="12.75" customHeight="1" x14ac:dyDescent="0.2"/>
    <row r="6198" ht="12.75" customHeight="1" x14ac:dyDescent="0.2"/>
    <row r="6199" ht="12.75" customHeight="1" x14ac:dyDescent="0.2"/>
    <row r="6200" ht="12.75" customHeight="1" x14ac:dyDescent="0.2"/>
    <row r="6201" ht="12.75" customHeight="1" x14ac:dyDescent="0.2"/>
    <row r="6202" ht="12.75" customHeight="1" x14ac:dyDescent="0.2"/>
    <row r="6203" ht="12.75" customHeight="1" x14ac:dyDescent="0.2"/>
    <row r="6204" ht="12.75" customHeight="1" x14ac:dyDescent="0.2"/>
    <row r="6205" ht="12.75" customHeight="1" x14ac:dyDescent="0.2"/>
    <row r="6206" ht="12.75" customHeight="1" x14ac:dyDescent="0.2"/>
    <row r="6207" ht="12.75" customHeight="1" x14ac:dyDescent="0.2"/>
    <row r="6208" ht="12.75" customHeight="1" x14ac:dyDescent="0.2"/>
    <row r="6209" ht="12.75" customHeight="1" x14ac:dyDescent="0.2"/>
    <row r="6210" ht="12.75" customHeight="1" x14ac:dyDescent="0.2"/>
    <row r="6211" ht="12.75" customHeight="1" x14ac:dyDescent="0.2"/>
    <row r="6212" ht="12.75" customHeight="1" x14ac:dyDescent="0.2"/>
    <row r="6213" ht="12.75" customHeight="1" x14ac:dyDescent="0.2"/>
    <row r="6214" ht="12.75" customHeight="1" x14ac:dyDescent="0.2"/>
    <row r="6215" ht="12.75" customHeight="1" x14ac:dyDescent="0.2"/>
    <row r="6216" ht="12.75" customHeight="1" x14ac:dyDescent="0.2"/>
    <row r="6217" ht="12.75" customHeight="1" x14ac:dyDescent="0.2"/>
    <row r="6218" ht="12.75" customHeight="1" x14ac:dyDescent="0.2"/>
    <row r="6219" ht="12.75" customHeight="1" x14ac:dyDescent="0.2"/>
    <row r="6220" ht="12.75" customHeight="1" x14ac:dyDescent="0.2"/>
    <row r="6221" ht="12.75" customHeight="1" x14ac:dyDescent="0.2"/>
    <row r="6222" ht="12.75" customHeight="1" x14ac:dyDescent="0.2"/>
    <row r="6223" ht="12.75" customHeight="1" x14ac:dyDescent="0.2"/>
    <row r="6224" ht="12.75" customHeight="1" x14ac:dyDescent="0.2"/>
    <row r="6225" ht="12.75" customHeight="1" x14ac:dyDescent="0.2"/>
    <row r="6226" ht="12.75" customHeight="1" x14ac:dyDescent="0.2"/>
    <row r="6227" ht="12.75" customHeight="1" x14ac:dyDescent="0.2"/>
    <row r="6228" ht="12.75" customHeight="1" x14ac:dyDescent="0.2"/>
    <row r="6229" ht="12.75" customHeight="1" x14ac:dyDescent="0.2"/>
    <row r="6230" ht="12.75" customHeight="1" x14ac:dyDescent="0.2"/>
    <row r="6231" ht="12.75" customHeight="1" x14ac:dyDescent="0.2"/>
    <row r="6232" ht="12.75" customHeight="1" x14ac:dyDescent="0.2"/>
    <row r="6233" ht="12.75" customHeight="1" x14ac:dyDescent="0.2"/>
    <row r="6234" ht="12.75" customHeight="1" x14ac:dyDescent="0.2"/>
    <row r="6235" ht="12.75" customHeight="1" x14ac:dyDescent="0.2"/>
    <row r="6236" ht="12.75" customHeight="1" x14ac:dyDescent="0.2"/>
    <row r="6237" ht="12.75" customHeight="1" x14ac:dyDescent="0.2"/>
    <row r="6238" ht="12.75" customHeight="1" x14ac:dyDescent="0.2"/>
    <row r="6239" ht="12.75" customHeight="1" x14ac:dyDescent="0.2"/>
    <row r="6240" ht="12.75" customHeight="1" x14ac:dyDescent="0.2"/>
    <row r="6241" ht="12.75" customHeight="1" x14ac:dyDescent="0.2"/>
    <row r="6242" ht="12.75" customHeight="1" x14ac:dyDescent="0.2"/>
    <row r="6243" ht="12.75" customHeight="1" x14ac:dyDescent="0.2"/>
    <row r="6244" ht="12.75" customHeight="1" x14ac:dyDescent="0.2"/>
    <row r="6245" ht="12.75" customHeight="1" x14ac:dyDescent="0.2"/>
    <row r="6246" ht="12.75" customHeight="1" x14ac:dyDescent="0.2"/>
    <row r="6247" ht="12.75" customHeight="1" x14ac:dyDescent="0.2"/>
    <row r="6248" ht="12.75" customHeight="1" x14ac:dyDescent="0.2"/>
    <row r="6249" ht="12.75" customHeight="1" x14ac:dyDescent="0.2"/>
    <row r="6250" ht="12.75" customHeight="1" x14ac:dyDescent="0.2"/>
    <row r="6251" ht="12.75" customHeight="1" x14ac:dyDescent="0.2"/>
    <row r="6252" ht="12.75" customHeight="1" x14ac:dyDescent="0.2"/>
    <row r="6253" ht="12.75" customHeight="1" x14ac:dyDescent="0.2"/>
    <row r="6254" ht="12.75" customHeight="1" x14ac:dyDescent="0.2"/>
    <row r="6255" ht="12.75" customHeight="1" x14ac:dyDescent="0.2"/>
    <row r="6256" ht="12.75" customHeight="1" x14ac:dyDescent="0.2"/>
    <row r="6257" ht="12.75" customHeight="1" x14ac:dyDescent="0.2"/>
    <row r="6258" ht="12.75" customHeight="1" x14ac:dyDescent="0.2"/>
    <row r="6259" ht="12.75" customHeight="1" x14ac:dyDescent="0.2"/>
    <row r="6260" ht="12.75" customHeight="1" x14ac:dyDescent="0.2"/>
    <row r="6261" ht="12.75" customHeight="1" x14ac:dyDescent="0.2"/>
    <row r="6262" ht="12.75" customHeight="1" x14ac:dyDescent="0.2"/>
    <row r="6263" ht="12.75" customHeight="1" x14ac:dyDescent="0.2"/>
    <row r="6264" ht="12.75" customHeight="1" x14ac:dyDescent="0.2"/>
    <row r="6265" ht="12.75" customHeight="1" x14ac:dyDescent="0.2"/>
    <row r="6266" ht="12.75" customHeight="1" x14ac:dyDescent="0.2"/>
    <row r="6267" ht="12.75" customHeight="1" x14ac:dyDescent="0.2"/>
    <row r="6268" ht="12.75" customHeight="1" x14ac:dyDescent="0.2"/>
    <row r="6269" ht="12.75" customHeight="1" x14ac:dyDescent="0.2"/>
    <row r="6270" ht="12.75" customHeight="1" x14ac:dyDescent="0.2"/>
    <row r="6271" ht="12.75" customHeight="1" x14ac:dyDescent="0.2"/>
    <row r="6272" ht="12.75" customHeight="1" x14ac:dyDescent="0.2"/>
    <row r="6273" ht="12.75" customHeight="1" x14ac:dyDescent="0.2"/>
    <row r="6274" ht="12.75" customHeight="1" x14ac:dyDescent="0.2"/>
    <row r="6275" ht="12.75" customHeight="1" x14ac:dyDescent="0.2"/>
    <row r="6276" ht="12.75" customHeight="1" x14ac:dyDescent="0.2"/>
    <row r="6277" ht="12.75" customHeight="1" x14ac:dyDescent="0.2"/>
    <row r="6278" ht="12.75" customHeight="1" x14ac:dyDescent="0.2"/>
    <row r="6279" ht="12.75" customHeight="1" x14ac:dyDescent="0.2"/>
    <row r="6280" ht="12.75" customHeight="1" x14ac:dyDescent="0.2"/>
    <row r="6281" ht="12.75" customHeight="1" x14ac:dyDescent="0.2"/>
    <row r="6282" ht="12.75" customHeight="1" x14ac:dyDescent="0.2"/>
    <row r="6283" ht="12.75" customHeight="1" x14ac:dyDescent="0.2"/>
    <row r="6284" ht="12.75" customHeight="1" x14ac:dyDescent="0.2"/>
    <row r="6285" ht="12.75" customHeight="1" x14ac:dyDescent="0.2"/>
    <row r="6286" ht="12.75" customHeight="1" x14ac:dyDescent="0.2"/>
    <row r="6287" ht="12.75" customHeight="1" x14ac:dyDescent="0.2"/>
    <row r="6288" ht="12.75" customHeight="1" x14ac:dyDescent="0.2"/>
    <row r="6289" ht="12.75" customHeight="1" x14ac:dyDescent="0.2"/>
    <row r="6290" ht="12.75" customHeight="1" x14ac:dyDescent="0.2"/>
    <row r="6291" ht="12.75" customHeight="1" x14ac:dyDescent="0.2"/>
    <row r="6292" ht="12.75" customHeight="1" x14ac:dyDescent="0.2"/>
    <row r="6293" ht="12.75" customHeight="1" x14ac:dyDescent="0.2"/>
    <row r="6294" ht="12.75" customHeight="1" x14ac:dyDescent="0.2"/>
    <row r="6295" ht="12.75" customHeight="1" x14ac:dyDescent="0.2"/>
    <row r="6296" ht="12.75" customHeight="1" x14ac:dyDescent="0.2"/>
    <row r="6297" ht="12.75" customHeight="1" x14ac:dyDescent="0.2"/>
    <row r="6298" ht="12.75" customHeight="1" x14ac:dyDescent="0.2"/>
    <row r="6299" ht="12.75" customHeight="1" x14ac:dyDescent="0.2"/>
    <row r="6300" ht="12.75" customHeight="1" x14ac:dyDescent="0.2"/>
    <row r="6301" ht="12.75" customHeight="1" x14ac:dyDescent="0.2"/>
    <row r="6302" ht="12.75" customHeight="1" x14ac:dyDescent="0.2"/>
    <row r="6303" ht="12.75" customHeight="1" x14ac:dyDescent="0.2"/>
    <row r="6304" ht="12.75" customHeight="1" x14ac:dyDescent="0.2"/>
    <row r="6305" ht="12.75" customHeight="1" x14ac:dyDescent="0.2"/>
    <row r="6306" ht="12.75" customHeight="1" x14ac:dyDescent="0.2"/>
    <row r="6307" ht="12.75" customHeight="1" x14ac:dyDescent="0.2"/>
    <row r="6308" ht="12.75" customHeight="1" x14ac:dyDescent="0.2"/>
    <row r="6309" ht="12.75" customHeight="1" x14ac:dyDescent="0.2"/>
    <row r="6310" ht="12.75" customHeight="1" x14ac:dyDescent="0.2"/>
    <row r="6311" ht="12.75" customHeight="1" x14ac:dyDescent="0.2"/>
    <row r="6312" ht="12.75" customHeight="1" x14ac:dyDescent="0.2"/>
    <row r="6313" ht="12.75" customHeight="1" x14ac:dyDescent="0.2"/>
    <row r="6314" ht="12.75" customHeight="1" x14ac:dyDescent="0.2"/>
    <row r="6315" ht="12.75" customHeight="1" x14ac:dyDescent="0.2"/>
    <row r="6316" ht="12.75" customHeight="1" x14ac:dyDescent="0.2"/>
    <row r="6317" ht="12.75" customHeight="1" x14ac:dyDescent="0.2"/>
    <row r="6318" ht="12.75" customHeight="1" x14ac:dyDescent="0.2"/>
    <row r="6319" ht="12.75" customHeight="1" x14ac:dyDescent="0.2"/>
    <row r="6320" ht="12.75" customHeight="1" x14ac:dyDescent="0.2"/>
    <row r="6321" ht="12.75" customHeight="1" x14ac:dyDescent="0.2"/>
    <row r="6322" ht="12.75" customHeight="1" x14ac:dyDescent="0.2"/>
    <row r="6323" ht="12.75" customHeight="1" x14ac:dyDescent="0.2"/>
    <row r="6324" ht="12.75" customHeight="1" x14ac:dyDescent="0.2"/>
    <row r="6325" ht="12.75" customHeight="1" x14ac:dyDescent="0.2"/>
    <row r="6326" ht="12.75" customHeight="1" x14ac:dyDescent="0.2"/>
    <row r="6327" ht="12.75" customHeight="1" x14ac:dyDescent="0.2"/>
    <row r="6328" ht="12.75" customHeight="1" x14ac:dyDescent="0.2"/>
    <row r="6329" ht="12.75" customHeight="1" x14ac:dyDescent="0.2"/>
    <row r="6330" ht="12.75" customHeight="1" x14ac:dyDescent="0.2"/>
    <row r="6331" ht="12.75" customHeight="1" x14ac:dyDescent="0.2"/>
    <row r="6332" ht="12.75" customHeight="1" x14ac:dyDescent="0.2"/>
    <row r="6333" ht="12.75" customHeight="1" x14ac:dyDescent="0.2"/>
    <row r="6334" ht="12.75" customHeight="1" x14ac:dyDescent="0.2"/>
    <row r="6335" ht="12.75" customHeight="1" x14ac:dyDescent="0.2"/>
    <row r="6336" ht="12.75" customHeight="1" x14ac:dyDescent="0.2"/>
    <row r="6337" ht="12.75" customHeight="1" x14ac:dyDescent="0.2"/>
    <row r="6338" ht="12.75" customHeight="1" x14ac:dyDescent="0.2"/>
    <row r="6339" ht="12.75" customHeight="1" x14ac:dyDescent="0.2"/>
    <row r="6340" ht="12.75" customHeight="1" x14ac:dyDescent="0.2"/>
    <row r="6341" ht="12.75" customHeight="1" x14ac:dyDescent="0.2"/>
    <row r="6342" ht="12.75" customHeight="1" x14ac:dyDescent="0.2"/>
    <row r="6343" ht="12.75" customHeight="1" x14ac:dyDescent="0.2"/>
    <row r="6344" ht="12.75" customHeight="1" x14ac:dyDescent="0.2"/>
    <row r="6345" ht="12.75" customHeight="1" x14ac:dyDescent="0.2"/>
    <row r="6346" ht="12.75" customHeight="1" x14ac:dyDescent="0.2"/>
    <row r="6347" ht="12.75" customHeight="1" x14ac:dyDescent="0.2"/>
    <row r="6348" ht="12.75" customHeight="1" x14ac:dyDescent="0.2"/>
    <row r="6349" ht="12.75" customHeight="1" x14ac:dyDescent="0.2"/>
    <row r="6350" ht="12.75" customHeight="1" x14ac:dyDescent="0.2"/>
    <row r="6351" ht="12.75" customHeight="1" x14ac:dyDescent="0.2"/>
    <row r="6352" ht="12.75" customHeight="1" x14ac:dyDescent="0.2"/>
    <row r="6353" ht="12.75" customHeight="1" x14ac:dyDescent="0.2"/>
    <row r="6354" ht="12.75" customHeight="1" x14ac:dyDescent="0.2"/>
    <row r="6355" ht="12.75" customHeight="1" x14ac:dyDescent="0.2"/>
    <row r="6356" ht="12.75" customHeight="1" x14ac:dyDescent="0.2"/>
    <row r="6357" ht="12.75" customHeight="1" x14ac:dyDescent="0.2"/>
    <row r="6358" ht="12.75" customHeight="1" x14ac:dyDescent="0.2"/>
    <row r="6359" ht="12.75" customHeight="1" x14ac:dyDescent="0.2"/>
    <row r="6360" ht="12.75" customHeight="1" x14ac:dyDescent="0.2"/>
    <row r="6361" ht="12.75" customHeight="1" x14ac:dyDescent="0.2"/>
    <row r="6362" ht="12.75" customHeight="1" x14ac:dyDescent="0.2"/>
    <row r="6363" ht="12.75" customHeight="1" x14ac:dyDescent="0.2"/>
    <row r="6364" ht="12.75" customHeight="1" x14ac:dyDescent="0.2"/>
    <row r="6365" ht="12.75" customHeight="1" x14ac:dyDescent="0.2"/>
    <row r="6366" ht="12.75" customHeight="1" x14ac:dyDescent="0.2"/>
    <row r="6367" ht="12.75" customHeight="1" x14ac:dyDescent="0.2"/>
    <row r="6368" ht="12.75" customHeight="1" x14ac:dyDescent="0.2"/>
    <row r="6369" ht="12.75" customHeight="1" x14ac:dyDescent="0.2"/>
    <row r="6370" ht="12.75" customHeight="1" x14ac:dyDescent="0.2"/>
    <row r="6371" ht="12.75" customHeight="1" x14ac:dyDescent="0.2"/>
    <row r="6372" ht="12.75" customHeight="1" x14ac:dyDescent="0.2"/>
    <row r="6373" ht="12.75" customHeight="1" x14ac:dyDescent="0.2"/>
    <row r="6374" ht="12.75" customHeight="1" x14ac:dyDescent="0.2"/>
    <row r="6375" ht="12.75" customHeight="1" x14ac:dyDescent="0.2"/>
    <row r="6376" ht="12.75" customHeight="1" x14ac:dyDescent="0.2"/>
    <row r="6377" ht="12.75" customHeight="1" x14ac:dyDescent="0.2"/>
    <row r="6378" ht="12.75" customHeight="1" x14ac:dyDescent="0.2"/>
    <row r="6379" ht="12.75" customHeight="1" x14ac:dyDescent="0.2"/>
    <row r="6380" ht="12.75" customHeight="1" x14ac:dyDescent="0.2"/>
    <row r="6381" ht="12.75" customHeight="1" x14ac:dyDescent="0.2"/>
    <row r="6382" ht="12.75" customHeight="1" x14ac:dyDescent="0.2"/>
    <row r="6383" ht="12.75" customHeight="1" x14ac:dyDescent="0.2"/>
    <row r="6384" ht="12.75" customHeight="1" x14ac:dyDescent="0.2"/>
    <row r="6385" ht="12.75" customHeight="1" x14ac:dyDescent="0.2"/>
    <row r="6386" ht="12.75" customHeight="1" x14ac:dyDescent="0.2"/>
    <row r="6387" ht="12.75" customHeight="1" x14ac:dyDescent="0.2"/>
    <row r="6388" ht="12.75" customHeight="1" x14ac:dyDescent="0.2"/>
    <row r="6389" ht="12.75" customHeight="1" x14ac:dyDescent="0.2"/>
    <row r="6390" ht="12.75" customHeight="1" x14ac:dyDescent="0.2"/>
    <row r="6391" ht="12.75" customHeight="1" x14ac:dyDescent="0.2"/>
    <row r="6392" ht="12.75" customHeight="1" x14ac:dyDescent="0.2"/>
    <row r="6393" ht="12.75" customHeight="1" x14ac:dyDescent="0.2"/>
    <row r="6394" ht="12.75" customHeight="1" x14ac:dyDescent="0.2"/>
    <row r="6395" ht="12.75" customHeight="1" x14ac:dyDescent="0.2"/>
    <row r="6396" ht="12.75" customHeight="1" x14ac:dyDescent="0.2"/>
    <row r="6397" ht="12.75" customHeight="1" x14ac:dyDescent="0.2"/>
    <row r="6398" ht="12.75" customHeight="1" x14ac:dyDescent="0.2"/>
    <row r="6399" ht="12.75" customHeight="1" x14ac:dyDescent="0.2"/>
    <row r="6400" ht="12.75" customHeight="1" x14ac:dyDescent="0.2"/>
    <row r="6401" ht="12.75" customHeight="1" x14ac:dyDescent="0.2"/>
    <row r="6402" ht="12.75" customHeight="1" x14ac:dyDescent="0.2"/>
    <row r="6403" ht="12.75" customHeight="1" x14ac:dyDescent="0.2"/>
    <row r="6404" ht="12.75" customHeight="1" x14ac:dyDescent="0.2"/>
    <row r="6405" ht="12.75" customHeight="1" x14ac:dyDescent="0.2"/>
    <row r="6406" ht="12.75" customHeight="1" x14ac:dyDescent="0.2"/>
    <row r="6407" ht="12.75" customHeight="1" x14ac:dyDescent="0.2"/>
    <row r="6408" ht="12.75" customHeight="1" x14ac:dyDescent="0.2"/>
    <row r="6409" ht="12.75" customHeight="1" x14ac:dyDescent="0.2"/>
    <row r="6410" ht="12.75" customHeight="1" x14ac:dyDescent="0.2"/>
    <row r="6411" ht="12.75" customHeight="1" x14ac:dyDescent="0.2"/>
    <row r="6412" ht="12.75" customHeight="1" x14ac:dyDescent="0.2"/>
    <row r="6413" ht="12.75" customHeight="1" x14ac:dyDescent="0.2"/>
    <row r="6414" ht="12.75" customHeight="1" x14ac:dyDescent="0.2"/>
    <row r="6415" ht="12.75" customHeight="1" x14ac:dyDescent="0.2"/>
    <row r="6416" ht="12.75" customHeight="1" x14ac:dyDescent="0.2"/>
    <row r="6417" ht="12.75" customHeight="1" x14ac:dyDescent="0.2"/>
    <row r="6418" ht="12.75" customHeight="1" x14ac:dyDescent="0.2"/>
    <row r="6419" ht="12.75" customHeight="1" x14ac:dyDescent="0.2"/>
    <row r="6420" ht="12.75" customHeight="1" x14ac:dyDescent="0.2"/>
    <row r="6421" ht="12.75" customHeight="1" x14ac:dyDescent="0.2"/>
    <row r="6422" ht="12.75" customHeight="1" x14ac:dyDescent="0.2"/>
    <row r="6423" ht="12.75" customHeight="1" x14ac:dyDescent="0.2"/>
    <row r="6424" ht="12.75" customHeight="1" x14ac:dyDescent="0.2"/>
    <row r="6425" ht="12.75" customHeight="1" x14ac:dyDescent="0.2"/>
    <row r="6426" ht="12.75" customHeight="1" x14ac:dyDescent="0.2"/>
    <row r="6427" ht="12.75" customHeight="1" x14ac:dyDescent="0.2"/>
    <row r="6428" ht="12.75" customHeight="1" x14ac:dyDescent="0.2"/>
    <row r="6429" ht="12.75" customHeight="1" x14ac:dyDescent="0.2"/>
    <row r="6430" ht="12.75" customHeight="1" x14ac:dyDescent="0.2"/>
    <row r="6431" ht="12.75" customHeight="1" x14ac:dyDescent="0.2"/>
    <row r="6432" ht="12.75" customHeight="1" x14ac:dyDescent="0.2"/>
    <row r="6433" ht="12.75" customHeight="1" x14ac:dyDescent="0.2"/>
    <row r="6434" ht="12.75" customHeight="1" x14ac:dyDescent="0.2"/>
    <row r="6435" ht="12.75" customHeight="1" x14ac:dyDescent="0.2"/>
    <row r="6436" ht="12.75" customHeight="1" x14ac:dyDescent="0.2"/>
    <row r="6437" ht="12.75" customHeight="1" x14ac:dyDescent="0.2"/>
    <row r="6438" ht="12.75" customHeight="1" x14ac:dyDescent="0.2"/>
    <row r="6439" ht="12.75" customHeight="1" x14ac:dyDescent="0.2"/>
    <row r="6440" ht="12.75" customHeight="1" x14ac:dyDescent="0.2"/>
    <row r="6441" ht="12.75" customHeight="1" x14ac:dyDescent="0.2"/>
    <row r="6442" ht="12.75" customHeight="1" x14ac:dyDescent="0.2"/>
    <row r="6443" ht="12.75" customHeight="1" x14ac:dyDescent="0.2"/>
    <row r="6444" ht="12.75" customHeight="1" x14ac:dyDescent="0.2"/>
    <row r="6445" ht="12.75" customHeight="1" x14ac:dyDescent="0.2"/>
    <row r="6446" ht="12.75" customHeight="1" x14ac:dyDescent="0.2"/>
    <row r="6447" ht="12.75" customHeight="1" x14ac:dyDescent="0.2"/>
    <row r="6448" ht="12.75" customHeight="1" x14ac:dyDescent="0.2"/>
    <row r="6449" ht="12.75" customHeight="1" x14ac:dyDescent="0.2"/>
    <row r="6450" ht="12.75" customHeight="1" x14ac:dyDescent="0.2"/>
    <row r="6451" ht="12.75" customHeight="1" x14ac:dyDescent="0.2"/>
    <row r="6452" ht="12.75" customHeight="1" x14ac:dyDescent="0.2"/>
    <row r="6453" ht="12.75" customHeight="1" x14ac:dyDescent="0.2"/>
    <row r="6454" ht="12.75" customHeight="1" x14ac:dyDescent="0.2"/>
    <row r="6455" ht="12.75" customHeight="1" x14ac:dyDescent="0.2"/>
    <row r="6456" ht="12.75" customHeight="1" x14ac:dyDescent="0.2"/>
    <row r="6457" ht="12.75" customHeight="1" x14ac:dyDescent="0.2"/>
    <row r="6458" ht="12.75" customHeight="1" x14ac:dyDescent="0.2"/>
    <row r="6459" ht="12.75" customHeight="1" x14ac:dyDescent="0.2"/>
    <row r="6460" ht="12.75" customHeight="1" x14ac:dyDescent="0.2"/>
    <row r="6461" ht="12.75" customHeight="1" x14ac:dyDescent="0.2"/>
    <row r="6462" ht="12.75" customHeight="1" x14ac:dyDescent="0.2"/>
    <row r="6463" ht="12.75" customHeight="1" x14ac:dyDescent="0.2"/>
    <row r="6464" ht="12.75" customHeight="1" x14ac:dyDescent="0.2"/>
    <row r="6465" ht="12.75" customHeight="1" x14ac:dyDescent="0.2"/>
    <row r="6466" ht="12.75" customHeight="1" x14ac:dyDescent="0.2"/>
    <row r="6467" ht="12.75" customHeight="1" x14ac:dyDescent="0.2"/>
    <row r="6468" ht="12.75" customHeight="1" x14ac:dyDescent="0.2"/>
    <row r="6469" ht="12.75" customHeight="1" x14ac:dyDescent="0.2"/>
    <row r="6470" ht="12.75" customHeight="1" x14ac:dyDescent="0.2"/>
    <row r="6471" ht="12.75" customHeight="1" x14ac:dyDescent="0.2"/>
    <row r="6472" ht="12.75" customHeight="1" x14ac:dyDescent="0.2"/>
    <row r="6473" ht="12.75" customHeight="1" x14ac:dyDescent="0.2"/>
    <row r="6474" ht="12.75" customHeight="1" x14ac:dyDescent="0.2"/>
    <row r="6475" ht="12.75" customHeight="1" x14ac:dyDescent="0.2"/>
    <row r="6476" ht="12.75" customHeight="1" x14ac:dyDescent="0.2"/>
    <row r="6477" ht="12.75" customHeight="1" x14ac:dyDescent="0.2"/>
    <row r="6478" ht="12.75" customHeight="1" x14ac:dyDescent="0.2"/>
    <row r="6479" ht="12.75" customHeight="1" x14ac:dyDescent="0.2"/>
    <row r="6480" ht="12.75" customHeight="1" x14ac:dyDescent="0.2"/>
    <row r="6481" ht="12.75" customHeight="1" x14ac:dyDescent="0.2"/>
    <row r="6482" ht="12.75" customHeight="1" x14ac:dyDescent="0.2"/>
    <row r="6483" ht="12.75" customHeight="1" x14ac:dyDescent="0.2"/>
    <row r="6484" ht="12.75" customHeight="1" x14ac:dyDescent="0.2"/>
    <row r="6485" ht="12.75" customHeight="1" x14ac:dyDescent="0.2"/>
    <row r="6486" ht="12.75" customHeight="1" x14ac:dyDescent="0.2"/>
    <row r="6487" ht="12.75" customHeight="1" x14ac:dyDescent="0.2"/>
    <row r="6488" ht="12.75" customHeight="1" x14ac:dyDescent="0.2"/>
    <row r="6489" ht="12.75" customHeight="1" x14ac:dyDescent="0.2"/>
    <row r="6490" ht="12.75" customHeight="1" x14ac:dyDescent="0.2"/>
    <row r="6491" ht="12.75" customHeight="1" x14ac:dyDescent="0.2"/>
    <row r="6492" ht="12.75" customHeight="1" x14ac:dyDescent="0.2"/>
    <row r="6493" ht="12.75" customHeight="1" x14ac:dyDescent="0.2"/>
    <row r="6494" ht="12.75" customHeight="1" x14ac:dyDescent="0.2"/>
    <row r="6495" ht="12.75" customHeight="1" x14ac:dyDescent="0.2"/>
    <row r="6496" ht="12.75" customHeight="1" x14ac:dyDescent="0.2"/>
    <row r="6497" ht="12.75" customHeight="1" x14ac:dyDescent="0.2"/>
    <row r="6498" ht="12.75" customHeight="1" x14ac:dyDescent="0.2"/>
    <row r="6499" ht="12.75" customHeight="1" x14ac:dyDescent="0.2"/>
    <row r="6500" ht="12.75" customHeight="1" x14ac:dyDescent="0.2"/>
    <row r="6501" ht="12.75" customHeight="1" x14ac:dyDescent="0.2"/>
    <row r="6502" ht="12.75" customHeight="1" x14ac:dyDescent="0.2"/>
    <row r="6503" ht="12.75" customHeight="1" x14ac:dyDescent="0.2"/>
    <row r="6504" ht="12.75" customHeight="1" x14ac:dyDescent="0.2"/>
    <row r="6505" ht="12.75" customHeight="1" x14ac:dyDescent="0.2"/>
    <row r="6506" ht="12.75" customHeight="1" x14ac:dyDescent="0.2"/>
    <row r="6507" ht="12.75" customHeight="1" x14ac:dyDescent="0.2"/>
    <row r="6508" ht="12.75" customHeight="1" x14ac:dyDescent="0.2"/>
    <row r="6509" ht="12.75" customHeight="1" x14ac:dyDescent="0.2"/>
    <row r="6510" ht="12.75" customHeight="1" x14ac:dyDescent="0.2"/>
    <row r="6511" ht="12.75" customHeight="1" x14ac:dyDescent="0.2"/>
    <row r="6512" ht="12.75" customHeight="1" x14ac:dyDescent="0.2"/>
    <row r="6513" ht="12.75" customHeight="1" x14ac:dyDescent="0.2"/>
    <row r="6514" ht="12.75" customHeight="1" x14ac:dyDescent="0.2"/>
    <row r="6515" ht="12.75" customHeight="1" x14ac:dyDescent="0.2"/>
    <row r="6516" ht="12.75" customHeight="1" x14ac:dyDescent="0.2"/>
    <row r="6517" ht="12.75" customHeight="1" x14ac:dyDescent="0.2"/>
    <row r="6518" ht="12.75" customHeight="1" x14ac:dyDescent="0.2"/>
    <row r="6519" ht="12.75" customHeight="1" x14ac:dyDescent="0.2"/>
    <row r="6520" ht="12.75" customHeight="1" x14ac:dyDescent="0.2"/>
    <row r="6521" ht="12.75" customHeight="1" x14ac:dyDescent="0.2"/>
    <row r="6522" ht="12.75" customHeight="1" x14ac:dyDescent="0.2"/>
    <row r="6523" ht="12.75" customHeight="1" x14ac:dyDescent="0.2"/>
    <row r="6524" ht="12.75" customHeight="1" x14ac:dyDescent="0.2"/>
    <row r="6525" ht="12.75" customHeight="1" x14ac:dyDescent="0.2"/>
    <row r="6526" ht="12.75" customHeight="1" x14ac:dyDescent="0.2"/>
    <row r="6527" ht="12.75" customHeight="1" x14ac:dyDescent="0.2"/>
    <row r="6528" ht="12.75" customHeight="1" x14ac:dyDescent="0.2"/>
    <row r="6529" ht="12.75" customHeight="1" x14ac:dyDescent="0.2"/>
    <row r="6530" ht="12.75" customHeight="1" x14ac:dyDescent="0.2"/>
    <row r="6531" ht="12.75" customHeight="1" x14ac:dyDescent="0.2"/>
    <row r="6532" ht="12.75" customHeight="1" x14ac:dyDescent="0.2"/>
    <row r="6533" ht="12.75" customHeight="1" x14ac:dyDescent="0.2"/>
    <row r="6534" ht="12.75" customHeight="1" x14ac:dyDescent="0.2"/>
    <row r="6535" ht="12.75" customHeight="1" x14ac:dyDescent="0.2"/>
    <row r="6536" ht="12.75" customHeight="1" x14ac:dyDescent="0.2"/>
    <row r="6537" ht="12.75" customHeight="1" x14ac:dyDescent="0.2"/>
    <row r="6538" ht="12.75" customHeight="1" x14ac:dyDescent="0.2"/>
    <row r="6539" ht="12.75" customHeight="1" x14ac:dyDescent="0.2"/>
    <row r="6540" ht="12.75" customHeight="1" x14ac:dyDescent="0.2"/>
    <row r="6541" ht="12.75" customHeight="1" x14ac:dyDescent="0.2"/>
    <row r="6542" ht="12.75" customHeight="1" x14ac:dyDescent="0.2"/>
    <row r="6543" ht="12.75" customHeight="1" x14ac:dyDescent="0.2"/>
    <row r="6544" ht="12.75" customHeight="1" x14ac:dyDescent="0.2"/>
    <row r="6545" ht="12.75" customHeight="1" x14ac:dyDescent="0.2"/>
    <row r="6546" ht="12.75" customHeight="1" x14ac:dyDescent="0.2"/>
    <row r="6547" ht="12.75" customHeight="1" x14ac:dyDescent="0.2"/>
    <row r="6548" ht="12.75" customHeight="1" x14ac:dyDescent="0.2"/>
    <row r="6549" ht="12.75" customHeight="1" x14ac:dyDescent="0.2"/>
    <row r="6550" ht="12.75" customHeight="1" x14ac:dyDescent="0.2"/>
    <row r="6551" ht="12.75" customHeight="1" x14ac:dyDescent="0.2"/>
    <row r="6552" ht="12.75" customHeight="1" x14ac:dyDescent="0.2"/>
    <row r="6553" ht="12.75" customHeight="1" x14ac:dyDescent="0.2"/>
    <row r="6554" ht="12.75" customHeight="1" x14ac:dyDescent="0.2"/>
    <row r="6555" ht="12.75" customHeight="1" x14ac:dyDescent="0.2"/>
    <row r="6556" ht="12.75" customHeight="1" x14ac:dyDescent="0.2"/>
    <row r="6557" ht="12.75" customHeight="1" x14ac:dyDescent="0.2"/>
    <row r="6558" ht="12.75" customHeight="1" x14ac:dyDescent="0.2"/>
    <row r="6559" ht="12.75" customHeight="1" x14ac:dyDescent="0.2"/>
    <row r="6560" ht="12.75" customHeight="1" x14ac:dyDescent="0.2"/>
    <row r="6561" ht="12.75" customHeight="1" x14ac:dyDescent="0.2"/>
    <row r="6562" ht="12.75" customHeight="1" x14ac:dyDescent="0.2"/>
    <row r="6563" ht="12.75" customHeight="1" x14ac:dyDescent="0.2"/>
    <row r="6564" ht="12.75" customHeight="1" x14ac:dyDescent="0.2"/>
    <row r="6565" ht="12.75" customHeight="1" x14ac:dyDescent="0.2"/>
    <row r="6566" ht="12.75" customHeight="1" x14ac:dyDescent="0.2"/>
    <row r="6567" ht="12.75" customHeight="1" x14ac:dyDescent="0.2"/>
    <row r="6568" ht="12.75" customHeight="1" x14ac:dyDescent="0.2"/>
    <row r="6569" ht="12.75" customHeight="1" x14ac:dyDescent="0.2"/>
    <row r="6570" ht="12.75" customHeight="1" x14ac:dyDescent="0.2"/>
    <row r="6571" ht="12.75" customHeight="1" x14ac:dyDescent="0.2"/>
    <row r="6572" ht="12.75" customHeight="1" x14ac:dyDescent="0.2"/>
    <row r="6573" ht="12.75" customHeight="1" x14ac:dyDescent="0.2"/>
    <row r="6574" ht="12.75" customHeight="1" x14ac:dyDescent="0.2"/>
    <row r="6575" ht="12.75" customHeight="1" x14ac:dyDescent="0.2"/>
    <row r="6576" ht="12.75" customHeight="1" x14ac:dyDescent="0.2"/>
    <row r="6577" ht="12.75" customHeight="1" x14ac:dyDescent="0.2"/>
    <row r="6578" ht="12.75" customHeight="1" x14ac:dyDescent="0.2"/>
    <row r="6579" ht="12.75" customHeight="1" x14ac:dyDescent="0.2"/>
    <row r="6580" ht="12.75" customHeight="1" x14ac:dyDescent="0.2"/>
    <row r="6581" ht="12.75" customHeight="1" x14ac:dyDescent="0.2"/>
    <row r="6582" ht="12.75" customHeight="1" x14ac:dyDescent="0.2"/>
    <row r="6583" ht="12.75" customHeight="1" x14ac:dyDescent="0.2"/>
    <row r="6584" ht="12.75" customHeight="1" x14ac:dyDescent="0.2"/>
    <row r="6585" ht="12.75" customHeight="1" x14ac:dyDescent="0.2"/>
    <row r="6586" ht="12.75" customHeight="1" x14ac:dyDescent="0.2"/>
    <row r="6587" ht="12.75" customHeight="1" x14ac:dyDescent="0.2"/>
    <row r="6588" ht="12.75" customHeight="1" x14ac:dyDescent="0.2"/>
    <row r="6589" ht="12.75" customHeight="1" x14ac:dyDescent="0.2"/>
    <row r="6590" ht="12.75" customHeight="1" x14ac:dyDescent="0.2"/>
    <row r="6591" ht="12.75" customHeight="1" x14ac:dyDescent="0.2"/>
    <row r="6592" ht="12.75" customHeight="1" x14ac:dyDescent="0.2"/>
    <row r="6593" ht="12.75" customHeight="1" x14ac:dyDescent="0.2"/>
    <row r="6594" ht="12.75" customHeight="1" x14ac:dyDescent="0.2"/>
    <row r="6595" ht="12.75" customHeight="1" x14ac:dyDescent="0.2"/>
    <row r="6596" ht="12.75" customHeight="1" x14ac:dyDescent="0.2"/>
    <row r="6597" ht="12.75" customHeight="1" x14ac:dyDescent="0.2"/>
    <row r="6598" ht="12.75" customHeight="1" x14ac:dyDescent="0.2"/>
    <row r="6599" ht="12.75" customHeight="1" x14ac:dyDescent="0.2"/>
    <row r="6600" ht="12.75" customHeight="1" x14ac:dyDescent="0.2"/>
    <row r="6601" ht="12.75" customHeight="1" x14ac:dyDescent="0.2"/>
    <row r="6602" ht="12.75" customHeight="1" x14ac:dyDescent="0.2"/>
    <row r="6603" ht="12.75" customHeight="1" x14ac:dyDescent="0.2"/>
    <row r="6604" ht="12.75" customHeight="1" x14ac:dyDescent="0.2"/>
    <row r="6605" ht="12.75" customHeight="1" x14ac:dyDescent="0.2"/>
    <row r="6606" ht="12.75" customHeight="1" x14ac:dyDescent="0.2"/>
    <row r="6607" ht="12.75" customHeight="1" x14ac:dyDescent="0.2"/>
    <row r="6608" ht="12.75" customHeight="1" x14ac:dyDescent="0.2"/>
    <row r="6609" ht="12.75" customHeight="1" x14ac:dyDescent="0.2"/>
    <row r="6610" ht="12.75" customHeight="1" x14ac:dyDescent="0.2"/>
    <row r="6611" ht="12.75" customHeight="1" x14ac:dyDescent="0.2"/>
    <row r="6612" ht="12.75" customHeight="1" x14ac:dyDescent="0.2"/>
    <row r="6613" ht="12.75" customHeight="1" x14ac:dyDescent="0.2"/>
    <row r="6614" ht="12.75" customHeight="1" x14ac:dyDescent="0.2"/>
    <row r="6615" ht="12.75" customHeight="1" x14ac:dyDescent="0.2"/>
    <row r="6616" ht="12.75" customHeight="1" x14ac:dyDescent="0.2"/>
    <row r="6617" ht="12.75" customHeight="1" x14ac:dyDescent="0.2"/>
    <row r="6618" ht="12.75" customHeight="1" x14ac:dyDescent="0.2"/>
    <row r="6619" ht="12.75" customHeight="1" x14ac:dyDescent="0.2"/>
    <row r="6620" ht="12.75" customHeight="1" x14ac:dyDescent="0.2"/>
    <row r="6621" ht="12.75" customHeight="1" x14ac:dyDescent="0.2"/>
    <row r="6622" ht="12.75" customHeight="1" x14ac:dyDescent="0.2"/>
    <row r="6623" ht="12.75" customHeight="1" x14ac:dyDescent="0.2"/>
    <row r="6624" ht="12.75" customHeight="1" x14ac:dyDescent="0.2"/>
    <row r="6625" ht="12.75" customHeight="1" x14ac:dyDescent="0.2"/>
    <row r="6626" ht="12.75" customHeight="1" x14ac:dyDescent="0.2"/>
    <row r="6627" ht="12.75" customHeight="1" x14ac:dyDescent="0.2"/>
    <row r="6628" ht="12.75" customHeight="1" x14ac:dyDescent="0.2"/>
    <row r="6629" ht="12.75" customHeight="1" x14ac:dyDescent="0.2"/>
    <row r="6630" ht="12.75" customHeight="1" x14ac:dyDescent="0.2"/>
    <row r="6631" ht="12.75" customHeight="1" x14ac:dyDescent="0.2"/>
    <row r="6632" ht="12.75" customHeight="1" x14ac:dyDescent="0.2"/>
    <row r="6633" ht="12.75" customHeight="1" x14ac:dyDescent="0.2"/>
    <row r="6634" ht="12.75" customHeight="1" x14ac:dyDescent="0.2"/>
    <row r="6635" ht="12.75" customHeight="1" x14ac:dyDescent="0.2"/>
    <row r="6636" ht="12.75" customHeight="1" x14ac:dyDescent="0.2"/>
    <row r="6637" ht="12.75" customHeight="1" x14ac:dyDescent="0.2"/>
    <row r="6638" ht="12.75" customHeight="1" x14ac:dyDescent="0.2"/>
    <row r="6639" ht="12.75" customHeight="1" x14ac:dyDescent="0.2"/>
    <row r="6640" ht="12.75" customHeight="1" x14ac:dyDescent="0.2"/>
    <row r="6641" ht="12.75" customHeight="1" x14ac:dyDescent="0.2"/>
    <row r="6642" ht="12.75" customHeight="1" x14ac:dyDescent="0.2"/>
    <row r="6643" ht="12.75" customHeight="1" x14ac:dyDescent="0.2"/>
    <row r="6644" ht="12.75" customHeight="1" x14ac:dyDescent="0.2"/>
    <row r="6645" ht="12.75" customHeight="1" x14ac:dyDescent="0.2"/>
    <row r="6646" ht="12.75" customHeight="1" x14ac:dyDescent="0.2"/>
    <row r="6647" ht="12.75" customHeight="1" x14ac:dyDescent="0.2"/>
    <row r="6648" ht="12.75" customHeight="1" x14ac:dyDescent="0.2"/>
    <row r="6649" ht="12.75" customHeight="1" x14ac:dyDescent="0.2"/>
    <row r="6650" ht="12.75" customHeight="1" x14ac:dyDescent="0.2"/>
    <row r="6651" ht="12.75" customHeight="1" x14ac:dyDescent="0.2"/>
    <row r="6652" ht="12.75" customHeight="1" x14ac:dyDescent="0.2"/>
    <row r="6653" ht="12.75" customHeight="1" x14ac:dyDescent="0.2"/>
    <row r="6654" ht="12.75" customHeight="1" x14ac:dyDescent="0.2"/>
    <row r="6655" ht="12.75" customHeight="1" x14ac:dyDescent="0.2"/>
    <row r="6656" ht="12.75" customHeight="1" x14ac:dyDescent="0.2"/>
    <row r="6657" ht="12.75" customHeight="1" x14ac:dyDescent="0.2"/>
    <row r="6658" ht="12.75" customHeight="1" x14ac:dyDescent="0.2"/>
    <row r="6659" ht="12.75" customHeight="1" x14ac:dyDescent="0.2"/>
    <row r="6660" ht="12.75" customHeight="1" x14ac:dyDescent="0.2"/>
    <row r="6661" ht="12.75" customHeight="1" x14ac:dyDescent="0.2"/>
    <row r="6662" ht="12.75" customHeight="1" x14ac:dyDescent="0.2"/>
    <row r="6663" ht="12.75" customHeight="1" x14ac:dyDescent="0.2"/>
    <row r="6664" ht="12.75" customHeight="1" x14ac:dyDescent="0.2"/>
    <row r="6665" ht="12.75" customHeight="1" x14ac:dyDescent="0.2"/>
    <row r="6666" ht="12.75" customHeight="1" x14ac:dyDescent="0.2"/>
    <row r="6667" ht="12.75" customHeight="1" x14ac:dyDescent="0.2"/>
    <row r="6668" ht="12.75" customHeight="1" x14ac:dyDescent="0.2"/>
    <row r="6669" ht="12.75" customHeight="1" x14ac:dyDescent="0.2"/>
    <row r="6670" ht="12.75" customHeight="1" x14ac:dyDescent="0.2"/>
    <row r="6671" ht="12.75" customHeight="1" x14ac:dyDescent="0.2"/>
    <row r="6672" ht="12.75" customHeight="1" x14ac:dyDescent="0.2"/>
    <row r="6673" ht="12.75" customHeight="1" x14ac:dyDescent="0.2"/>
    <row r="6674" ht="12.75" customHeight="1" x14ac:dyDescent="0.2"/>
    <row r="6675" ht="12.75" customHeight="1" x14ac:dyDescent="0.2"/>
    <row r="6676" ht="12.75" customHeight="1" x14ac:dyDescent="0.2"/>
    <row r="6677" ht="12.75" customHeight="1" x14ac:dyDescent="0.2"/>
    <row r="6678" ht="12.75" customHeight="1" x14ac:dyDescent="0.2"/>
    <row r="6679" ht="12.75" customHeight="1" x14ac:dyDescent="0.2"/>
    <row r="6680" ht="12.75" customHeight="1" x14ac:dyDescent="0.2"/>
    <row r="6681" ht="12.75" customHeight="1" x14ac:dyDescent="0.2"/>
    <row r="6682" ht="12.75" customHeight="1" x14ac:dyDescent="0.2"/>
    <row r="6683" ht="12.75" customHeight="1" x14ac:dyDescent="0.2"/>
    <row r="6684" ht="12.75" customHeight="1" x14ac:dyDescent="0.2"/>
    <row r="6685" ht="12.75" customHeight="1" x14ac:dyDescent="0.2"/>
    <row r="6686" ht="12.75" customHeight="1" x14ac:dyDescent="0.2"/>
    <row r="6687" ht="12.75" customHeight="1" x14ac:dyDescent="0.2"/>
    <row r="6688" ht="12.75" customHeight="1" x14ac:dyDescent="0.2"/>
    <row r="6689" ht="12.75" customHeight="1" x14ac:dyDescent="0.2"/>
    <row r="6690" ht="12.75" customHeight="1" x14ac:dyDescent="0.2"/>
    <row r="6691" ht="12.75" customHeight="1" x14ac:dyDescent="0.2"/>
    <row r="6692" ht="12.75" customHeight="1" x14ac:dyDescent="0.2"/>
    <row r="6693" ht="12.75" customHeight="1" x14ac:dyDescent="0.2"/>
    <row r="6694" ht="12.75" customHeight="1" x14ac:dyDescent="0.2"/>
    <row r="6695" ht="12.75" customHeight="1" x14ac:dyDescent="0.2"/>
    <row r="6696" ht="12.75" customHeight="1" x14ac:dyDescent="0.2"/>
    <row r="6697" ht="12.75" customHeight="1" x14ac:dyDescent="0.2"/>
    <row r="6698" ht="12.75" customHeight="1" x14ac:dyDescent="0.2"/>
    <row r="6699" ht="12.75" customHeight="1" x14ac:dyDescent="0.2"/>
    <row r="6700" ht="12.75" customHeight="1" x14ac:dyDescent="0.2"/>
    <row r="6701" ht="12.75" customHeight="1" x14ac:dyDescent="0.2"/>
    <row r="6702" ht="12.75" customHeight="1" x14ac:dyDescent="0.2"/>
    <row r="6703" ht="12.75" customHeight="1" x14ac:dyDescent="0.2"/>
    <row r="6704" ht="12.75" customHeight="1" x14ac:dyDescent="0.2"/>
    <row r="6705" ht="12.75" customHeight="1" x14ac:dyDescent="0.2"/>
    <row r="6706" ht="12.75" customHeight="1" x14ac:dyDescent="0.2"/>
    <row r="6707" ht="12.75" customHeight="1" x14ac:dyDescent="0.2"/>
    <row r="6708" ht="12.75" customHeight="1" x14ac:dyDescent="0.2"/>
    <row r="6709" ht="12.75" customHeight="1" x14ac:dyDescent="0.2"/>
    <row r="6710" ht="12.75" customHeight="1" x14ac:dyDescent="0.2"/>
    <row r="6711" ht="12.75" customHeight="1" x14ac:dyDescent="0.2"/>
    <row r="6712" ht="12.75" customHeight="1" x14ac:dyDescent="0.2"/>
    <row r="6713" ht="12.75" customHeight="1" x14ac:dyDescent="0.2"/>
    <row r="6714" ht="12.75" customHeight="1" x14ac:dyDescent="0.2"/>
    <row r="6715" ht="12.75" customHeight="1" x14ac:dyDescent="0.2"/>
    <row r="6716" ht="12.75" customHeight="1" x14ac:dyDescent="0.2"/>
    <row r="6717" ht="12.75" customHeight="1" x14ac:dyDescent="0.2"/>
    <row r="6718" ht="12.75" customHeight="1" x14ac:dyDescent="0.2"/>
    <row r="6719" ht="12.75" customHeight="1" x14ac:dyDescent="0.2"/>
    <row r="6720" ht="12.75" customHeight="1" x14ac:dyDescent="0.2"/>
    <row r="6721" ht="12.75" customHeight="1" x14ac:dyDescent="0.2"/>
    <row r="6722" ht="12.75" customHeight="1" x14ac:dyDescent="0.2"/>
    <row r="6723" ht="12.75" customHeight="1" x14ac:dyDescent="0.2"/>
    <row r="6724" ht="12.75" customHeight="1" x14ac:dyDescent="0.2"/>
    <row r="6725" ht="12.75" customHeight="1" x14ac:dyDescent="0.2"/>
    <row r="6726" ht="12.75" customHeight="1" x14ac:dyDescent="0.2"/>
    <row r="6727" ht="12.75" customHeight="1" x14ac:dyDescent="0.2"/>
    <row r="6728" ht="12.75" customHeight="1" x14ac:dyDescent="0.2"/>
    <row r="6729" ht="12.75" customHeight="1" x14ac:dyDescent="0.2"/>
    <row r="6730" ht="12.75" customHeight="1" x14ac:dyDescent="0.2"/>
    <row r="6731" ht="12.75" customHeight="1" x14ac:dyDescent="0.2"/>
    <row r="6732" ht="12.75" customHeight="1" x14ac:dyDescent="0.2"/>
    <row r="6733" ht="12.75" customHeight="1" x14ac:dyDescent="0.2"/>
    <row r="6734" ht="12.75" customHeight="1" x14ac:dyDescent="0.2"/>
    <row r="6735" ht="12.75" customHeight="1" x14ac:dyDescent="0.2"/>
    <row r="6736" ht="12.75" customHeight="1" x14ac:dyDescent="0.2"/>
    <row r="6737" ht="12.75" customHeight="1" x14ac:dyDescent="0.2"/>
    <row r="6738" ht="12.75" customHeight="1" x14ac:dyDescent="0.2"/>
    <row r="6739" ht="12.75" customHeight="1" x14ac:dyDescent="0.2"/>
    <row r="6740" ht="12.75" customHeight="1" x14ac:dyDescent="0.2"/>
    <row r="6741" ht="12.75" customHeight="1" x14ac:dyDescent="0.2"/>
    <row r="6742" ht="12.75" customHeight="1" x14ac:dyDescent="0.2"/>
    <row r="6743" ht="12.75" customHeight="1" x14ac:dyDescent="0.2"/>
    <row r="6744" ht="12.75" customHeight="1" x14ac:dyDescent="0.2"/>
    <row r="6745" ht="12.75" customHeight="1" x14ac:dyDescent="0.2"/>
    <row r="6746" ht="12.75" customHeight="1" x14ac:dyDescent="0.2"/>
    <row r="6747" ht="12.75" customHeight="1" x14ac:dyDescent="0.2"/>
    <row r="6748" ht="12.75" customHeight="1" x14ac:dyDescent="0.2"/>
    <row r="6749" ht="12.75" customHeight="1" x14ac:dyDescent="0.2"/>
    <row r="6750" ht="12.75" customHeight="1" x14ac:dyDescent="0.2"/>
    <row r="6751" ht="12.75" customHeight="1" x14ac:dyDescent="0.2"/>
    <row r="6752" ht="12.75" customHeight="1" x14ac:dyDescent="0.2"/>
    <row r="6753" ht="12.75" customHeight="1" x14ac:dyDescent="0.2"/>
    <row r="6754" ht="12.75" customHeight="1" x14ac:dyDescent="0.2"/>
    <row r="6755" ht="12.75" customHeight="1" x14ac:dyDescent="0.2"/>
    <row r="6756" ht="12.75" customHeight="1" x14ac:dyDescent="0.2"/>
    <row r="6757" ht="12.75" customHeight="1" x14ac:dyDescent="0.2"/>
    <row r="6758" ht="12.75" customHeight="1" x14ac:dyDescent="0.2"/>
    <row r="6759" ht="12.75" customHeight="1" x14ac:dyDescent="0.2"/>
    <row r="6760" ht="12.75" customHeight="1" x14ac:dyDescent="0.2"/>
    <row r="6761" ht="12.75" customHeight="1" x14ac:dyDescent="0.2"/>
    <row r="6762" ht="12.75" customHeight="1" x14ac:dyDescent="0.2"/>
    <row r="6763" ht="12.75" customHeight="1" x14ac:dyDescent="0.2"/>
    <row r="6764" ht="12.75" customHeight="1" x14ac:dyDescent="0.2"/>
    <row r="6765" ht="12.75" customHeight="1" x14ac:dyDescent="0.2"/>
    <row r="6766" ht="12.75" customHeight="1" x14ac:dyDescent="0.2"/>
    <row r="6767" ht="12.75" customHeight="1" x14ac:dyDescent="0.2"/>
    <row r="6768" ht="12.75" customHeight="1" x14ac:dyDescent="0.2"/>
    <row r="6769" ht="12.75" customHeight="1" x14ac:dyDescent="0.2"/>
    <row r="6770" ht="12.75" customHeight="1" x14ac:dyDescent="0.2"/>
    <row r="6771" ht="12.75" customHeight="1" x14ac:dyDescent="0.2"/>
    <row r="6772" ht="12.75" customHeight="1" x14ac:dyDescent="0.2"/>
    <row r="6773" ht="12.75" customHeight="1" x14ac:dyDescent="0.2"/>
    <row r="6774" ht="12.75" customHeight="1" x14ac:dyDescent="0.2"/>
    <row r="6775" ht="12.75" customHeight="1" x14ac:dyDescent="0.2"/>
    <row r="6776" ht="12.75" customHeight="1" x14ac:dyDescent="0.2"/>
    <row r="6777" ht="12.75" customHeight="1" x14ac:dyDescent="0.2"/>
    <row r="6778" ht="12.75" customHeight="1" x14ac:dyDescent="0.2"/>
    <row r="6779" ht="12.75" customHeight="1" x14ac:dyDescent="0.2"/>
    <row r="6780" ht="12.75" customHeight="1" x14ac:dyDescent="0.2"/>
    <row r="6781" ht="12.75" customHeight="1" x14ac:dyDescent="0.2"/>
    <row r="6782" ht="12.75" customHeight="1" x14ac:dyDescent="0.2"/>
    <row r="6783" ht="12.75" customHeight="1" x14ac:dyDescent="0.2"/>
    <row r="6784" ht="12.75" customHeight="1" x14ac:dyDescent="0.2"/>
    <row r="6785" ht="12.75" customHeight="1" x14ac:dyDescent="0.2"/>
    <row r="6786" ht="12.75" customHeight="1" x14ac:dyDescent="0.2"/>
    <row r="6787" ht="12.75" customHeight="1" x14ac:dyDescent="0.2"/>
    <row r="6788" ht="12.75" customHeight="1" x14ac:dyDescent="0.2"/>
    <row r="6789" ht="12.75" customHeight="1" x14ac:dyDescent="0.2"/>
    <row r="6790" ht="12.75" customHeight="1" x14ac:dyDescent="0.2"/>
    <row r="6791" ht="12.75" customHeight="1" x14ac:dyDescent="0.2"/>
    <row r="6792" ht="12.75" customHeight="1" x14ac:dyDescent="0.2"/>
    <row r="6793" ht="12.75" customHeight="1" x14ac:dyDescent="0.2"/>
    <row r="6794" ht="12.75" customHeight="1" x14ac:dyDescent="0.2"/>
    <row r="6795" ht="12.75" customHeight="1" x14ac:dyDescent="0.2"/>
    <row r="6796" ht="12.75" customHeight="1" x14ac:dyDescent="0.2"/>
    <row r="6797" ht="12.75" customHeight="1" x14ac:dyDescent="0.2"/>
    <row r="6798" ht="12.75" customHeight="1" x14ac:dyDescent="0.2"/>
    <row r="6799" ht="12.75" customHeight="1" x14ac:dyDescent="0.2"/>
    <row r="6800" ht="12.75" customHeight="1" x14ac:dyDescent="0.2"/>
    <row r="6801" ht="12.75" customHeight="1" x14ac:dyDescent="0.2"/>
    <row r="6802" ht="12.75" customHeight="1" x14ac:dyDescent="0.2"/>
    <row r="6803" ht="12.75" customHeight="1" x14ac:dyDescent="0.2"/>
    <row r="6804" ht="12.75" customHeight="1" x14ac:dyDescent="0.2"/>
    <row r="6805" ht="12.75" customHeight="1" x14ac:dyDescent="0.2"/>
    <row r="6806" ht="12.75" customHeight="1" x14ac:dyDescent="0.2"/>
    <row r="6807" ht="12.75" customHeight="1" x14ac:dyDescent="0.2"/>
    <row r="6808" ht="12.75" customHeight="1" x14ac:dyDescent="0.2"/>
    <row r="6809" ht="12.75" customHeight="1" x14ac:dyDescent="0.2"/>
    <row r="6810" ht="12.75" customHeight="1" x14ac:dyDescent="0.2"/>
    <row r="6811" ht="12.75" customHeight="1" x14ac:dyDescent="0.2"/>
    <row r="6812" ht="12.75" customHeight="1" x14ac:dyDescent="0.2"/>
    <row r="6813" ht="12.75" customHeight="1" x14ac:dyDescent="0.2"/>
    <row r="6814" ht="12.75" customHeight="1" x14ac:dyDescent="0.2"/>
    <row r="6815" ht="12.75" customHeight="1" x14ac:dyDescent="0.2"/>
    <row r="6816" ht="12.75" customHeight="1" x14ac:dyDescent="0.2"/>
    <row r="6817" ht="12.75" customHeight="1" x14ac:dyDescent="0.2"/>
    <row r="6818" ht="12.75" customHeight="1" x14ac:dyDescent="0.2"/>
    <row r="6819" ht="12.75" customHeight="1" x14ac:dyDescent="0.2"/>
    <row r="6820" ht="12.75" customHeight="1" x14ac:dyDescent="0.2"/>
    <row r="6821" ht="12.75" customHeight="1" x14ac:dyDescent="0.2"/>
    <row r="6822" ht="12.75" customHeight="1" x14ac:dyDescent="0.2"/>
    <row r="6823" ht="12.75" customHeight="1" x14ac:dyDescent="0.2"/>
    <row r="6824" ht="12.75" customHeight="1" x14ac:dyDescent="0.2"/>
    <row r="6825" ht="12.75" customHeight="1" x14ac:dyDescent="0.2"/>
    <row r="6826" ht="12.75" customHeight="1" x14ac:dyDescent="0.2"/>
    <row r="6827" ht="12.75" customHeight="1" x14ac:dyDescent="0.2"/>
    <row r="6828" ht="12.75" customHeight="1" x14ac:dyDescent="0.2"/>
    <row r="6829" ht="12.75" customHeight="1" x14ac:dyDescent="0.2"/>
    <row r="6830" ht="12.75" customHeight="1" x14ac:dyDescent="0.2"/>
    <row r="6831" ht="12.75" customHeight="1" x14ac:dyDescent="0.2"/>
    <row r="6832" ht="12.75" customHeight="1" x14ac:dyDescent="0.2"/>
    <row r="6833" ht="12.75" customHeight="1" x14ac:dyDescent="0.2"/>
    <row r="6834" ht="12.75" customHeight="1" x14ac:dyDescent="0.2"/>
    <row r="6835" ht="12.75" customHeight="1" x14ac:dyDescent="0.2"/>
    <row r="6836" ht="12.75" customHeight="1" x14ac:dyDescent="0.2"/>
    <row r="6837" ht="12.75" customHeight="1" x14ac:dyDescent="0.2"/>
    <row r="6838" ht="12.75" customHeight="1" x14ac:dyDescent="0.2"/>
    <row r="6839" ht="12.75" customHeight="1" x14ac:dyDescent="0.2"/>
    <row r="6840" ht="12.75" customHeight="1" x14ac:dyDescent="0.2"/>
    <row r="6841" ht="12.75" customHeight="1" x14ac:dyDescent="0.2"/>
    <row r="6842" ht="12.75" customHeight="1" x14ac:dyDescent="0.2"/>
    <row r="6843" ht="12.75" customHeight="1" x14ac:dyDescent="0.2"/>
    <row r="6844" ht="12.75" customHeight="1" x14ac:dyDescent="0.2"/>
    <row r="6845" ht="12.75" customHeight="1" x14ac:dyDescent="0.2"/>
    <row r="6846" ht="12.75" customHeight="1" x14ac:dyDescent="0.2"/>
    <row r="6847" ht="12.75" customHeight="1" x14ac:dyDescent="0.2"/>
    <row r="6848" ht="12.75" customHeight="1" x14ac:dyDescent="0.2"/>
    <row r="6849" ht="12.75" customHeight="1" x14ac:dyDescent="0.2"/>
    <row r="6850" ht="12.75" customHeight="1" x14ac:dyDescent="0.2"/>
    <row r="6851" ht="12.75" customHeight="1" x14ac:dyDescent="0.2"/>
    <row r="6852" ht="12.75" customHeight="1" x14ac:dyDescent="0.2"/>
    <row r="6853" ht="12.75" customHeight="1" x14ac:dyDescent="0.2"/>
    <row r="6854" ht="12.75" customHeight="1" x14ac:dyDescent="0.2"/>
    <row r="6855" ht="12.75" customHeight="1" x14ac:dyDescent="0.2"/>
    <row r="6856" ht="12.75" customHeight="1" x14ac:dyDescent="0.2"/>
    <row r="6857" ht="12.75" customHeight="1" x14ac:dyDescent="0.2"/>
    <row r="6858" ht="12.75" customHeight="1" x14ac:dyDescent="0.2"/>
    <row r="6859" ht="12.75" customHeight="1" x14ac:dyDescent="0.2"/>
    <row r="6860" ht="12.75" customHeight="1" x14ac:dyDescent="0.2"/>
    <row r="6861" ht="12.75" customHeight="1" x14ac:dyDescent="0.2"/>
    <row r="6862" ht="12.75" customHeight="1" x14ac:dyDescent="0.2"/>
    <row r="6863" ht="12.75" customHeight="1" x14ac:dyDescent="0.2"/>
    <row r="6864" ht="12.75" customHeight="1" x14ac:dyDescent="0.2"/>
    <row r="6865" ht="12.75" customHeight="1" x14ac:dyDescent="0.2"/>
    <row r="6866" ht="12.75" customHeight="1" x14ac:dyDescent="0.2"/>
    <row r="6867" ht="12.75" customHeight="1" x14ac:dyDescent="0.2"/>
    <row r="6868" ht="12.75" customHeight="1" x14ac:dyDescent="0.2"/>
    <row r="6869" ht="12.75" customHeight="1" x14ac:dyDescent="0.2"/>
    <row r="6870" ht="12.75" customHeight="1" x14ac:dyDescent="0.2"/>
    <row r="6871" ht="12.75" customHeight="1" x14ac:dyDescent="0.2"/>
    <row r="6872" ht="12.75" customHeight="1" x14ac:dyDescent="0.2"/>
    <row r="6873" ht="12.75" customHeight="1" x14ac:dyDescent="0.2"/>
    <row r="6874" ht="12.75" customHeight="1" x14ac:dyDescent="0.2"/>
    <row r="6875" ht="12.75" customHeight="1" x14ac:dyDescent="0.2"/>
    <row r="6876" ht="12.75" customHeight="1" x14ac:dyDescent="0.2"/>
    <row r="6877" ht="12.75" customHeight="1" x14ac:dyDescent="0.2"/>
    <row r="6878" ht="12.75" customHeight="1" x14ac:dyDescent="0.2"/>
    <row r="6879" ht="12.75" customHeight="1" x14ac:dyDescent="0.2"/>
    <row r="6880" ht="12.75" customHeight="1" x14ac:dyDescent="0.2"/>
    <row r="6881" ht="12.75" customHeight="1" x14ac:dyDescent="0.2"/>
    <row r="6882" ht="12.75" customHeight="1" x14ac:dyDescent="0.2"/>
    <row r="6883" ht="12.75" customHeight="1" x14ac:dyDescent="0.2"/>
    <row r="6884" ht="12.75" customHeight="1" x14ac:dyDescent="0.2"/>
    <row r="6885" ht="12.75" customHeight="1" x14ac:dyDescent="0.2"/>
    <row r="6886" ht="12.75" customHeight="1" x14ac:dyDescent="0.2"/>
    <row r="6887" ht="12.75" customHeight="1" x14ac:dyDescent="0.2"/>
    <row r="6888" ht="12.75" customHeight="1" x14ac:dyDescent="0.2"/>
    <row r="6889" ht="12.75" customHeight="1" x14ac:dyDescent="0.2"/>
    <row r="6890" ht="12.75" customHeight="1" x14ac:dyDescent="0.2"/>
    <row r="6891" ht="12.75" customHeight="1" x14ac:dyDescent="0.2"/>
    <row r="6892" ht="12.75" customHeight="1" x14ac:dyDescent="0.2"/>
    <row r="6893" ht="12.75" customHeight="1" x14ac:dyDescent="0.2"/>
    <row r="6894" ht="12.75" customHeight="1" x14ac:dyDescent="0.2"/>
    <row r="6895" ht="12.75" customHeight="1" x14ac:dyDescent="0.2"/>
    <row r="6896" ht="12.75" customHeight="1" x14ac:dyDescent="0.2"/>
    <row r="6897" ht="12.75" customHeight="1" x14ac:dyDescent="0.2"/>
    <row r="6898" ht="12.75" customHeight="1" x14ac:dyDescent="0.2"/>
    <row r="6899" ht="12.75" customHeight="1" x14ac:dyDescent="0.2"/>
    <row r="6900" ht="12.75" customHeight="1" x14ac:dyDescent="0.2"/>
    <row r="6901" ht="12.75" customHeight="1" x14ac:dyDescent="0.2"/>
    <row r="6902" ht="12.75" customHeight="1" x14ac:dyDescent="0.2"/>
    <row r="6903" ht="12.75" customHeight="1" x14ac:dyDescent="0.2"/>
    <row r="6904" ht="12.75" customHeight="1" x14ac:dyDescent="0.2"/>
    <row r="6905" ht="12.75" customHeight="1" x14ac:dyDescent="0.2"/>
    <row r="6906" ht="12.75" customHeight="1" x14ac:dyDescent="0.2"/>
    <row r="6907" ht="12.75" customHeight="1" x14ac:dyDescent="0.2"/>
    <row r="6908" ht="12.75" customHeight="1" x14ac:dyDescent="0.2"/>
    <row r="6909" ht="12.75" customHeight="1" x14ac:dyDescent="0.2"/>
    <row r="6910" ht="12.75" customHeight="1" x14ac:dyDescent="0.2"/>
    <row r="6911" ht="12.75" customHeight="1" x14ac:dyDescent="0.2"/>
    <row r="6912" ht="12.75" customHeight="1" x14ac:dyDescent="0.2"/>
    <row r="6913" ht="12.75" customHeight="1" x14ac:dyDescent="0.2"/>
    <row r="6914" ht="12.75" customHeight="1" x14ac:dyDescent="0.2"/>
    <row r="6915" ht="12.75" customHeight="1" x14ac:dyDescent="0.2"/>
    <row r="6916" ht="12.75" customHeight="1" x14ac:dyDescent="0.2"/>
    <row r="6917" ht="12.75" customHeight="1" x14ac:dyDescent="0.2"/>
    <row r="6918" ht="12.75" customHeight="1" x14ac:dyDescent="0.2"/>
    <row r="6919" ht="12.75" customHeight="1" x14ac:dyDescent="0.2"/>
    <row r="6920" ht="12.75" customHeight="1" x14ac:dyDescent="0.2"/>
    <row r="6921" ht="12.75" customHeight="1" x14ac:dyDescent="0.2"/>
    <row r="6922" ht="12.75" customHeight="1" x14ac:dyDescent="0.2"/>
    <row r="6923" ht="12.75" customHeight="1" x14ac:dyDescent="0.2"/>
    <row r="6924" ht="12.75" customHeight="1" x14ac:dyDescent="0.2"/>
    <row r="6925" ht="12.75" customHeight="1" x14ac:dyDescent="0.2"/>
    <row r="6926" ht="12.75" customHeight="1" x14ac:dyDescent="0.2"/>
    <row r="6927" ht="12.75" customHeight="1" x14ac:dyDescent="0.2"/>
    <row r="6928" ht="12.75" customHeight="1" x14ac:dyDescent="0.2"/>
    <row r="6929" ht="12.75" customHeight="1" x14ac:dyDescent="0.2"/>
    <row r="6930" ht="12.75" customHeight="1" x14ac:dyDescent="0.2"/>
    <row r="6931" ht="12.75" customHeight="1" x14ac:dyDescent="0.2"/>
    <row r="6932" ht="12.75" customHeight="1" x14ac:dyDescent="0.2"/>
    <row r="6933" ht="12.75" customHeight="1" x14ac:dyDescent="0.2"/>
    <row r="6934" ht="12.75" customHeight="1" x14ac:dyDescent="0.2"/>
    <row r="6935" ht="12.75" customHeight="1" x14ac:dyDescent="0.2"/>
    <row r="6936" ht="12.75" customHeight="1" x14ac:dyDescent="0.2"/>
    <row r="6937" ht="12.75" customHeight="1" x14ac:dyDescent="0.2"/>
    <row r="6938" ht="12.75" customHeight="1" x14ac:dyDescent="0.2"/>
    <row r="6939" ht="12.75" customHeight="1" x14ac:dyDescent="0.2"/>
    <row r="6940" ht="12.75" customHeight="1" x14ac:dyDescent="0.2"/>
    <row r="6941" ht="12.75" customHeight="1" x14ac:dyDescent="0.2"/>
    <row r="6942" ht="12.75" customHeight="1" x14ac:dyDescent="0.2"/>
    <row r="6943" ht="12.75" customHeight="1" x14ac:dyDescent="0.2"/>
    <row r="6944" ht="12.75" customHeight="1" x14ac:dyDescent="0.2"/>
    <row r="6945" ht="12.75" customHeight="1" x14ac:dyDescent="0.2"/>
    <row r="6946" ht="12.75" customHeight="1" x14ac:dyDescent="0.2"/>
    <row r="6947" ht="12.75" customHeight="1" x14ac:dyDescent="0.2"/>
    <row r="6948" ht="12.75" customHeight="1" x14ac:dyDescent="0.2"/>
    <row r="6949" ht="12.75" customHeight="1" x14ac:dyDescent="0.2"/>
    <row r="6950" ht="12.75" customHeight="1" x14ac:dyDescent="0.2"/>
    <row r="6951" ht="12.75" customHeight="1" x14ac:dyDescent="0.2"/>
    <row r="6952" ht="12.75" customHeight="1" x14ac:dyDescent="0.2"/>
    <row r="6953" ht="12.75" customHeight="1" x14ac:dyDescent="0.2"/>
    <row r="6954" ht="12.75" customHeight="1" x14ac:dyDescent="0.2"/>
    <row r="6955" ht="12.75" customHeight="1" x14ac:dyDescent="0.2"/>
    <row r="6956" ht="12.75" customHeight="1" x14ac:dyDescent="0.2"/>
    <row r="6957" ht="12.75" customHeight="1" x14ac:dyDescent="0.2"/>
    <row r="6958" ht="12.75" customHeight="1" x14ac:dyDescent="0.2"/>
    <row r="6959" ht="12.75" customHeight="1" x14ac:dyDescent="0.2"/>
    <row r="6960" ht="12.75" customHeight="1" x14ac:dyDescent="0.2"/>
    <row r="6961" ht="12.75" customHeight="1" x14ac:dyDescent="0.2"/>
    <row r="6962" ht="12.75" customHeight="1" x14ac:dyDescent="0.2"/>
    <row r="6963" ht="12.75" customHeight="1" x14ac:dyDescent="0.2"/>
    <row r="6964" ht="12.75" customHeight="1" x14ac:dyDescent="0.2"/>
    <row r="6965" ht="12.75" customHeight="1" x14ac:dyDescent="0.2"/>
    <row r="6966" ht="12.75" customHeight="1" x14ac:dyDescent="0.2"/>
    <row r="6967" ht="12.75" customHeight="1" x14ac:dyDescent="0.2"/>
    <row r="6968" ht="12.75" customHeight="1" x14ac:dyDescent="0.2"/>
    <row r="6969" ht="12.75" customHeight="1" x14ac:dyDescent="0.2"/>
    <row r="6970" ht="12.75" customHeight="1" x14ac:dyDescent="0.2"/>
    <row r="6971" ht="12.75" customHeight="1" x14ac:dyDescent="0.2"/>
    <row r="6972" ht="12.75" customHeight="1" x14ac:dyDescent="0.2"/>
    <row r="6973" ht="12.75" customHeight="1" x14ac:dyDescent="0.2"/>
    <row r="6974" ht="12.75" customHeight="1" x14ac:dyDescent="0.2"/>
    <row r="6975" ht="12.75" customHeight="1" x14ac:dyDescent="0.2"/>
    <row r="6976" ht="12.75" customHeight="1" x14ac:dyDescent="0.2"/>
    <row r="6977" ht="12.75" customHeight="1" x14ac:dyDescent="0.2"/>
    <row r="6978" ht="12.75" customHeight="1" x14ac:dyDescent="0.2"/>
    <row r="6979" ht="12.75" customHeight="1" x14ac:dyDescent="0.2"/>
    <row r="6980" ht="12.75" customHeight="1" x14ac:dyDescent="0.2"/>
    <row r="6981" ht="12.75" customHeight="1" x14ac:dyDescent="0.2"/>
    <row r="6982" ht="12.75" customHeight="1" x14ac:dyDescent="0.2"/>
    <row r="6983" ht="12.75" customHeight="1" x14ac:dyDescent="0.2"/>
    <row r="6984" ht="12.75" customHeight="1" x14ac:dyDescent="0.2"/>
    <row r="6985" ht="12.75" customHeight="1" x14ac:dyDescent="0.2"/>
    <row r="6986" ht="12.75" customHeight="1" x14ac:dyDescent="0.2"/>
    <row r="6987" ht="12.75" customHeight="1" x14ac:dyDescent="0.2"/>
    <row r="6988" ht="12.75" customHeight="1" x14ac:dyDescent="0.2"/>
    <row r="6989" ht="12.75" customHeight="1" x14ac:dyDescent="0.2"/>
    <row r="6990" ht="12.75" customHeight="1" x14ac:dyDescent="0.2"/>
    <row r="6991" ht="12.75" customHeight="1" x14ac:dyDescent="0.2"/>
    <row r="6992" ht="12.75" customHeight="1" x14ac:dyDescent="0.2"/>
    <row r="6993" ht="12.75" customHeight="1" x14ac:dyDescent="0.2"/>
    <row r="6994" ht="12.75" customHeight="1" x14ac:dyDescent="0.2"/>
    <row r="6995" ht="12.75" customHeight="1" x14ac:dyDescent="0.2"/>
    <row r="6996" ht="12.75" customHeight="1" x14ac:dyDescent="0.2"/>
    <row r="6997" ht="12.75" customHeight="1" x14ac:dyDescent="0.2"/>
    <row r="6998" ht="12.75" customHeight="1" x14ac:dyDescent="0.2"/>
    <row r="6999" ht="12.75" customHeight="1" x14ac:dyDescent="0.2"/>
    <row r="7000" ht="12.75" customHeight="1" x14ac:dyDescent="0.2"/>
    <row r="7001" ht="12.75" customHeight="1" x14ac:dyDescent="0.2"/>
    <row r="7002" ht="12.75" customHeight="1" x14ac:dyDescent="0.2"/>
    <row r="7003" ht="12.75" customHeight="1" x14ac:dyDescent="0.2"/>
    <row r="7004" ht="12.75" customHeight="1" x14ac:dyDescent="0.2"/>
    <row r="7005" ht="12.75" customHeight="1" x14ac:dyDescent="0.2"/>
    <row r="7006" ht="12.75" customHeight="1" x14ac:dyDescent="0.2"/>
    <row r="7007" ht="12.75" customHeight="1" x14ac:dyDescent="0.2"/>
    <row r="7008" ht="12.75" customHeight="1" x14ac:dyDescent="0.2"/>
    <row r="7009" ht="12.75" customHeight="1" x14ac:dyDescent="0.2"/>
    <row r="7010" ht="12.75" customHeight="1" x14ac:dyDescent="0.2"/>
    <row r="7011" ht="12.75" customHeight="1" x14ac:dyDescent="0.2"/>
    <row r="7012" ht="12.75" customHeight="1" x14ac:dyDescent="0.2"/>
    <row r="7013" ht="12.75" customHeight="1" x14ac:dyDescent="0.2"/>
    <row r="7014" ht="12.75" customHeight="1" x14ac:dyDescent="0.2"/>
    <row r="7015" ht="12.75" customHeight="1" x14ac:dyDescent="0.2"/>
    <row r="7016" ht="12.75" customHeight="1" x14ac:dyDescent="0.2"/>
    <row r="7017" ht="12.75" customHeight="1" x14ac:dyDescent="0.2"/>
    <row r="7018" ht="12.75" customHeight="1" x14ac:dyDescent="0.2"/>
    <row r="7019" ht="12.75" customHeight="1" x14ac:dyDescent="0.2"/>
    <row r="7020" ht="12.75" customHeight="1" x14ac:dyDescent="0.2"/>
    <row r="7021" ht="12.75" customHeight="1" x14ac:dyDescent="0.2"/>
    <row r="7022" ht="12.75" customHeight="1" x14ac:dyDescent="0.2"/>
    <row r="7023" ht="12.75" customHeight="1" x14ac:dyDescent="0.2"/>
    <row r="7024" ht="12.75" customHeight="1" x14ac:dyDescent="0.2"/>
    <row r="7025" ht="12.75" customHeight="1" x14ac:dyDescent="0.2"/>
    <row r="7026" ht="12.75" customHeight="1" x14ac:dyDescent="0.2"/>
    <row r="7027" ht="12.75" customHeight="1" x14ac:dyDescent="0.2"/>
    <row r="7028" ht="12.75" customHeight="1" x14ac:dyDescent="0.2"/>
    <row r="7029" ht="12.75" customHeight="1" x14ac:dyDescent="0.2"/>
    <row r="7030" ht="12.75" customHeight="1" x14ac:dyDescent="0.2"/>
    <row r="7031" ht="12.75" customHeight="1" x14ac:dyDescent="0.2"/>
    <row r="7032" ht="12.75" customHeight="1" x14ac:dyDescent="0.2"/>
    <row r="7033" ht="12.75" customHeight="1" x14ac:dyDescent="0.2"/>
    <row r="7034" ht="12.75" customHeight="1" x14ac:dyDescent="0.2"/>
    <row r="7035" ht="12.75" customHeight="1" x14ac:dyDescent="0.2"/>
    <row r="7036" ht="12.75" customHeight="1" x14ac:dyDescent="0.2"/>
    <row r="7037" ht="12.75" customHeight="1" x14ac:dyDescent="0.2"/>
    <row r="7038" ht="12.75" customHeight="1" x14ac:dyDescent="0.2"/>
    <row r="7039" ht="12.75" customHeight="1" x14ac:dyDescent="0.2"/>
    <row r="7040" ht="12.75" customHeight="1" x14ac:dyDescent="0.2"/>
    <row r="7041" ht="12.75" customHeight="1" x14ac:dyDescent="0.2"/>
    <row r="7042" ht="12.75" customHeight="1" x14ac:dyDescent="0.2"/>
    <row r="7043" ht="12.75" customHeight="1" x14ac:dyDescent="0.2"/>
    <row r="7044" ht="12.75" customHeight="1" x14ac:dyDescent="0.2"/>
    <row r="7045" ht="12.75" customHeight="1" x14ac:dyDescent="0.2"/>
    <row r="7046" ht="12.75" customHeight="1" x14ac:dyDescent="0.2"/>
    <row r="7047" ht="12.75" customHeight="1" x14ac:dyDescent="0.2"/>
    <row r="7048" ht="12.75" customHeight="1" x14ac:dyDescent="0.2"/>
    <row r="7049" ht="12.75" customHeight="1" x14ac:dyDescent="0.2"/>
    <row r="7050" ht="12.75" customHeight="1" x14ac:dyDescent="0.2"/>
    <row r="7051" ht="12.75" customHeight="1" x14ac:dyDescent="0.2"/>
    <row r="7052" ht="12.75" customHeight="1" x14ac:dyDescent="0.2"/>
    <row r="7053" ht="12.75" customHeight="1" x14ac:dyDescent="0.2"/>
    <row r="7054" ht="12.75" customHeight="1" x14ac:dyDescent="0.2"/>
    <row r="7055" ht="12.75" customHeight="1" x14ac:dyDescent="0.2"/>
    <row r="7056" ht="12.75" customHeight="1" x14ac:dyDescent="0.2"/>
    <row r="7057" ht="12.75" customHeight="1" x14ac:dyDescent="0.2"/>
    <row r="7058" ht="12.75" customHeight="1" x14ac:dyDescent="0.2"/>
    <row r="7059" ht="12.75" customHeight="1" x14ac:dyDescent="0.2"/>
    <row r="7060" ht="12.75" customHeight="1" x14ac:dyDescent="0.2"/>
    <row r="7061" ht="12.75" customHeight="1" x14ac:dyDescent="0.2"/>
    <row r="7062" ht="12.75" customHeight="1" x14ac:dyDescent="0.2"/>
    <row r="7063" ht="12.75" customHeight="1" x14ac:dyDescent="0.2"/>
    <row r="7064" ht="12.75" customHeight="1" x14ac:dyDescent="0.2"/>
    <row r="7065" ht="12.75" customHeight="1" x14ac:dyDescent="0.2"/>
    <row r="7066" ht="12.75" customHeight="1" x14ac:dyDescent="0.2"/>
    <row r="7067" ht="12.75" customHeight="1" x14ac:dyDescent="0.2"/>
    <row r="7068" ht="12.75" customHeight="1" x14ac:dyDescent="0.2"/>
    <row r="7069" ht="12.75" customHeight="1" x14ac:dyDescent="0.2"/>
    <row r="7070" ht="12.75" customHeight="1" x14ac:dyDescent="0.2"/>
    <row r="7071" ht="12.75" customHeight="1" x14ac:dyDescent="0.2"/>
    <row r="7072" ht="12.75" customHeight="1" x14ac:dyDescent="0.2"/>
    <row r="7073" ht="12.75" customHeight="1" x14ac:dyDescent="0.2"/>
    <row r="7074" ht="12.75" customHeight="1" x14ac:dyDescent="0.2"/>
    <row r="7075" ht="12.75" customHeight="1" x14ac:dyDescent="0.2"/>
    <row r="7076" ht="12.75" customHeight="1" x14ac:dyDescent="0.2"/>
    <row r="7077" ht="12.75" customHeight="1" x14ac:dyDescent="0.2"/>
    <row r="7078" ht="12.75" customHeight="1" x14ac:dyDescent="0.2"/>
    <row r="7079" ht="12.75" customHeight="1" x14ac:dyDescent="0.2"/>
    <row r="7080" ht="12.75" customHeight="1" x14ac:dyDescent="0.2"/>
    <row r="7081" ht="12.75" customHeight="1" x14ac:dyDescent="0.2"/>
    <row r="7082" ht="12.75" customHeight="1" x14ac:dyDescent="0.2"/>
    <row r="7083" ht="12.75" customHeight="1" x14ac:dyDescent="0.2"/>
    <row r="7084" ht="12.75" customHeight="1" x14ac:dyDescent="0.2"/>
    <row r="7085" ht="12.75" customHeight="1" x14ac:dyDescent="0.2"/>
    <row r="7086" ht="12.75" customHeight="1" x14ac:dyDescent="0.2"/>
    <row r="7087" ht="12.75" customHeight="1" x14ac:dyDescent="0.2"/>
    <row r="7088" ht="12.75" customHeight="1" x14ac:dyDescent="0.2"/>
    <row r="7089" ht="12.75" customHeight="1" x14ac:dyDescent="0.2"/>
    <row r="7090" ht="12.75" customHeight="1" x14ac:dyDescent="0.2"/>
    <row r="7091" ht="12.75" customHeight="1" x14ac:dyDescent="0.2"/>
    <row r="7092" ht="12.75" customHeight="1" x14ac:dyDescent="0.2"/>
    <row r="7093" ht="12.75" customHeight="1" x14ac:dyDescent="0.2"/>
    <row r="7094" ht="12.75" customHeight="1" x14ac:dyDescent="0.2"/>
    <row r="7095" ht="12.75" customHeight="1" x14ac:dyDescent="0.2"/>
    <row r="7096" ht="12.75" customHeight="1" x14ac:dyDescent="0.2"/>
    <row r="7097" ht="12.75" customHeight="1" x14ac:dyDescent="0.2"/>
    <row r="7098" ht="12.75" customHeight="1" x14ac:dyDescent="0.2"/>
    <row r="7099" ht="12.75" customHeight="1" x14ac:dyDescent="0.2"/>
    <row r="7100" ht="12.75" customHeight="1" x14ac:dyDescent="0.2"/>
    <row r="7101" ht="12.75" customHeight="1" x14ac:dyDescent="0.2"/>
    <row r="7102" ht="12.75" customHeight="1" x14ac:dyDescent="0.2"/>
    <row r="7103" ht="12.75" customHeight="1" x14ac:dyDescent="0.2"/>
    <row r="7104" ht="12.75" customHeight="1" x14ac:dyDescent="0.2"/>
    <row r="7105" ht="12.75" customHeight="1" x14ac:dyDescent="0.2"/>
    <row r="7106" ht="12.75" customHeight="1" x14ac:dyDescent="0.2"/>
    <row r="7107" ht="12.75" customHeight="1" x14ac:dyDescent="0.2"/>
    <row r="7108" ht="12.75" customHeight="1" x14ac:dyDescent="0.2"/>
    <row r="7109" ht="12.75" customHeight="1" x14ac:dyDescent="0.2"/>
    <row r="7110" ht="12.75" customHeight="1" x14ac:dyDescent="0.2"/>
    <row r="7111" ht="12.75" customHeight="1" x14ac:dyDescent="0.2"/>
    <row r="7112" ht="12.75" customHeight="1" x14ac:dyDescent="0.2"/>
    <row r="7113" ht="12.75" customHeight="1" x14ac:dyDescent="0.2"/>
    <row r="7114" ht="12.75" customHeight="1" x14ac:dyDescent="0.2"/>
    <row r="7115" ht="12.75" customHeight="1" x14ac:dyDescent="0.2"/>
    <row r="7116" ht="12.75" customHeight="1" x14ac:dyDescent="0.2"/>
    <row r="7117" ht="12.75" customHeight="1" x14ac:dyDescent="0.2"/>
    <row r="7118" ht="12.75" customHeight="1" x14ac:dyDescent="0.2"/>
    <row r="7119" ht="12.75" customHeight="1" x14ac:dyDescent="0.2"/>
    <row r="7120" ht="12.75" customHeight="1" x14ac:dyDescent="0.2"/>
    <row r="7121" ht="12.75" customHeight="1" x14ac:dyDescent="0.2"/>
    <row r="7122" ht="12.75" customHeight="1" x14ac:dyDescent="0.2"/>
    <row r="7123" ht="12.75" customHeight="1" x14ac:dyDescent="0.2"/>
    <row r="7124" ht="12.75" customHeight="1" x14ac:dyDescent="0.2"/>
    <row r="7125" ht="12.75" customHeight="1" x14ac:dyDescent="0.2"/>
    <row r="7126" ht="12.75" customHeight="1" x14ac:dyDescent="0.2"/>
    <row r="7127" ht="12.75" customHeight="1" x14ac:dyDescent="0.2"/>
    <row r="7128" ht="12.75" customHeight="1" x14ac:dyDescent="0.2"/>
    <row r="7129" ht="12.75" customHeight="1" x14ac:dyDescent="0.2"/>
    <row r="7130" ht="12.75" customHeight="1" x14ac:dyDescent="0.2"/>
    <row r="7131" ht="12.75" customHeight="1" x14ac:dyDescent="0.2"/>
    <row r="7132" ht="12.75" customHeight="1" x14ac:dyDescent="0.2"/>
    <row r="7133" ht="12.75" customHeight="1" x14ac:dyDescent="0.2"/>
    <row r="7134" ht="12.75" customHeight="1" x14ac:dyDescent="0.2"/>
    <row r="7135" ht="12.75" customHeight="1" x14ac:dyDescent="0.2"/>
    <row r="7136" ht="12.75" customHeight="1" x14ac:dyDescent="0.2"/>
    <row r="7137" ht="12.75" customHeight="1" x14ac:dyDescent="0.2"/>
    <row r="7138" ht="12.75" customHeight="1" x14ac:dyDescent="0.2"/>
    <row r="7139" ht="12.75" customHeight="1" x14ac:dyDescent="0.2"/>
    <row r="7140" ht="12.75" customHeight="1" x14ac:dyDescent="0.2"/>
    <row r="7141" ht="12.75" customHeight="1" x14ac:dyDescent="0.2"/>
    <row r="7142" ht="12.75" customHeight="1" x14ac:dyDescent="0.2"/>
    <row r="7143" ht="12.75" customHeight="1" x14ac:dyDescent="0.2"/>
    <row r="7144" ht="12.75" customHeight="1" x14ac:dyDescent="0.2"/>
    <row r="7145" ht="12.75" customHeight="1" x14ac:dyDescent="0.2"/>
    <row r="7146" ht="12.75" customHeight="1" x14ac:dyDescent="0.2"/>
    <row r="7147" ht="12.75" customHeight="1" x14ac:dyDescent="0.2"/>
    <row r="7148" ht="12.75" customHeight="1" x14ac:dyDescent="0.2"/>
    <row r="7149" ht="12.75" customHeight="1" x14ac:dyDescent="0.2"/>
    <row r="7150" ht="12.75" customHeight="1" x14ac:dyDescent="0.2"/>
    <row r="7151" ht="12.75" customHeight="1" x14ac:dyDescent="0.2"/>
    <row r="7152" ht="12.75" customHeight="1" x14ac:dyDescent="0.2"/>
    <row r="7153" ht="12.75" customHeight="1" x14ac:dyDescent="0.2"/>
    <row r="7154" ht="12.75" customHeight="1" x14ac:dyDescent="0.2"/>
    <row r="7155" ht="12.75" customHeight="1" x14ac:dyDescent="0.2"/>
    <row r="7156" ht="12.75" customHeight="1" x14ac:dyDescent="0.2"/>
    <row r="7157" ht="12.75" customHeight="1" x14ac:dyDescent="0.2"/>
    <row r="7158" ht="12.75" customHeight="1" x14ac:dyDescent="0.2"/>
    <row r="7159" ht="12.75" customHeight="1" x14ac:dyDescent="0.2"/>
    <row r="7160" ht="12.75" customHeight="1" x14ac:dyDescent="0.2"/>
    <row r="7161" ht="12.75" customHeight="1" x14ac:dyDescent="0.2"/>
    <row r="7162" ht="12.75" customHeight="1" x14ac:dyDescent="0.2"/>
    <row r="7163" ht="12.75" customHeight="1" x14ac:dyDescent="0.2"/>
    <row r="7164" ht="12.75" customHeight="1" x14ac:dyDescent="0.2"/>
    <row r="7165" ht="12.75" customHeight="1" x14ac:dyDescent="0.2"/>
    <row r="7166" ht="12.75" customHeight="1" x14ac:dyDescent="0.2"/>
    <row r="7167" ht="12.75" customHeight="1" x14ac:dyDescent="0.2"/>
    <row r="7168" ht="12.75" customHeight="1" x14ac:dyDescent="0.2"/>
    <row r="7169" ht="12.75" customHeight="1" x14ac:dyDescent="0.2"/>
    <row r="7170" ht="12.75" customHeight="1" x14ac:dyDescent="0.2"/>
    <row r="7171" ht="12.75" customHeight="1" x14ac:dyDescent="0.2"/>
    <row r="7172" ht="12.75" customHeight="1" x14ac:dyDescent="0.2"/>
    <row r="7173" ht="12.75" customHeight="1" x14ac:dyDescent="0.2"/>
    <row r="7174" ht="12.75" customHeight="1" x14ac:dyDescent="0.2"/>
    <row r="7175" ht="12.75" customHeight="1" x14ac:dyDescent="0.2"/>
    <row r="7176" ht="12.75" customHeight="1" x14ac:dyDescent="0.2"/>
    <row r="7177" ht="12.75" customHeight="1" x14ac:dyDescent="0.2"/>
    <row r="7178" ht="12.75" customHeight="1" x14ac:dyDescent="0.2"/>
    <row r="7179" ht="12.75" customHeight="1" x14ac:dyDescent="0.2"/>
    <row r="7180" ht="12.75" customHeight="1" x14ac:dyDescent="0.2"/>
    <row r="7181" ht="12.75" customHeight="1" x14ac:dyDescent="0.2"/>
    <row r="7182" ht="12.75" customHeight="1" x14ac:dyDescent="0.2"/>
    <row r="7183" ht="12.75" customHeight="1" x14ac:dyDescent="0.2"/>
    <row r="7184" ht="12.75" customHeight="1" x14ac:dyDescent="0.2"/>
    <row r="7185" ht="12.75" customHeight="1" x14ac:dyDescent="0.2"/>
    <row r="7186" ht="12.75" customHeight="1" x14ac:dyDescent="0.2"/>
    <row r="7187" ht="12.75" customHeight="1" x14ac:dyDescent="0.2"/>
    <row r="7188" ht="12.75" customHeight="1" x14ac:dyDescent="0.2"/>
    <row r="7189" ht="12.75" customHeight="1" x14ac:dyDescent="0.2"/>
    <row r="7190" ht="12.75" customHeight="1" x14ac:dyDescent="0.2"/>
    <row r="7191" ht="12.75" customHeight="1" x14ac:dyDescent="0.2"/>
    <row r="7192" ht="12.75" customHeight="1" x14ac:dyDescent="0.2"/>
    <row r="7193" ht="12.75" customHeight="1" x14ac:dyDescent="0.2"/>
    <row r="7194" ht="12.75" customHeight="1" x14ac:dyDescent="0.2"/>
    <row r="7195" ht="12.75" customHeight="1" x14ac:dyDescent="0.2"/>
    <row r="7196" ht="12.75" customHeight="1" x14ac:dyDescent="0.2"/>
    <row r="7197" ht="12.75" customHeight="1" x14ac:dyDescent="0.2"/>
    <row r="7198" ht="12.75" customHeight="1" x14ac:dyDescent="0.2"/>
    <row r="7199" ht="12.75" customHeight="1" x14ac:dyDescent="0.2"/>
    <row r="7200" ht="12.75" customHeight="1" x14ac:dyDescent="0.2"/>
    <row r="7201" ht="12.75" customHeight="1" x14ac:dyDescent="0.2"/>
    <row r="7202" ht="12.75" customHeight="1" x14ac:dyDescent="0.2"/>
    <row r="7203" ht="12.75" customHeight="1" x14ac:dyDescent="0.2"/>
    <row r="7204" ht="12.75" customHeight="1" x14ac:dyDescent="0.2"/>
    <row r="7205" ht="12.75" customHeight="1" x14ac:dyDescent="0.2"/>
    <row r="7206" ht="12.75" customHeight="1" x14ac:dyDescent="0.2"/>
    <row r="7207" ht="12.75" customHeight="1" x14ac:dyDescent="0.2"/>
    <row r="7208" ht="12.75" customHeight="1" x14ac:dyDescent="0.2"/>
    <row r="7209" ht="12.75" customHeight="1" x14ac:dyDescent="0.2"/>
    <row r="7210" ht="12.75" customHeight="1" x14ac:dyDescent="0.2"/>
    <row r="7211" ht="12.75" customHeight="1" x14ac:dyDescent="0.2"/>
    <row r="7212" ht="12.75" customHeight="1" x14ac:dyDescent="0.2"/>
    <row r="7213" ht="12.75" customHeight="1" x14ac:dyDescent="0.2"/>
    <row r="7214" ht="12.75" customHeight="1" x14ac:dyDescent="0.2"/>
    <row r="7215" ht="12.75" customHeight="1" x14ac:dyDescent="0.2"/>
    <row r="7216" ht="12.75" customHeight="1" x14ac:dyDescent="0.2"/>
    <row r="7217" ht="12.75" customHeight="1" x14ac:dyDescent="0.2"/>
    <row r="7218" ht="12.75" customHeight="1" x14ac:dyDescent="0.2"/>
    <row r="7219" ht="12.75" customHeight="1" x14ac:dyDescent="0.2"/>
    <row r="7220" ht="12.75" customHeight="1" x14ac:dyDescent="0.2"/>
    <row r="7221" ht="12.75" customHeight="1" x14ac:dyDescent="0.2"/>
    <row r="7222" ht="12.75" customHeight="1" x14ac:dyDescent="0.2"/>
    <row r="7223" ht="12.75" customHeight="1" x14ac:dyDescent="0.2"/>
    <row r="7224" ht="12.75" customHeight="1" x14ac:dyDescent="0.2"/>
    <row r="7225" ht="12.75" customHeight="1" x14ac:dyDescent="0.2"/>
    <row r="7226" ht="12.75" customHeight="1" x14ac:dyDescent="0.2"/>
    <row r="7227" ht="12.75" customHeight="1" x14ac:dyDescent="0.2"/>
    <row r="7228" ht="12.75" customHeight="1" x14ac:dyDescent="0.2"/>
    <row r="7229" ht="12.75" customHeight="1" x14ac:dyDescent="0.2"/>
    <row r="7230" ht="12.75" customHeight="1" x14ac:dyDescent="0.2"/>
    <row r="7231" ht="12.75" customHeight="1" x14ac:dyDescent="0.2"/>
    <row r="7232" ht="12.75" customHeight="1" x14ac:dyDescent="0.2"/>
    <row r="7233" ht="12.75" customHeight="1" x14ac:dyDescent="0.2"/>
    <row r="7234" ht="12.75" customHeight="1" x14ac:dyDescent="0.2"/>
    <row r="7235" ht="12.75" customHeight="1" x14ac:dyDescent="0.2"/>
    <row r="7236" ht="12.75" customHeight="1" x14ac:dyDescent="0.2"/>
    <row r="7237" ht="12.75" customHeight="1" x14ac:dyDescent="0.2"/>
    <row r="7238" ht="12.75" customHeight="1" x14ac:dyDescent="0.2"/>
    <row r="7239" ht="12.75" customHeight="1" x14ac:dyDescent="0.2"/>
    <row r="7240" ht="12.75" customHeight="1" x14ac:dyDescent="0.2"/>
    <row r="7241" ht="12.75" customHeight="1" x14ac:dyDescent="0.2"/>
    <row r="7242" ht="12.75" customHeight="1" x14ac:dyDescent="0.2"/>
    <row r="7243" ht="12.75" customHeight="1" x14ac:dyDescent="0.2"/>
    <row r="7244" ht="12.75" customHeight="1" x14ac:dyDescent="0.2"/>
    <row r="7245" ht="12.75" customHeight="1" x14ac:dyDescent="0.2"/>
    <row r="7246" ht="12.75" customHeight="1" x14ac:dyDescent="0.2"/>
    <row r="7247" ht="12.75" customHeight="1" x14ac:dyDescent="0.2"/>
    <row r="7248" ht="12.75" customHeight="1" x14ac:dyDescent="0.2"/>
    <row r="7249" ht="12.75" customHeight="1" x14ac:dyDescent="0.2"/>
    <row r="7250" ht="12.75" customHeight="1" x14ac:dyDescent="0.2"/>
    <row r="7251" ht="12.75" customHeight="1" x14ac:dyDescent="0.2"/>
    <row r="7252" ht="12.75" customHeight="1" x14ac:dyDescent="0.2"/>
    <row r="7253" ht="12.75" customHeight="1" x14ac:dyDescent="0.2"/>
    <row r="7254" ht="12.75" customHeight="1" x14ac:dyDescent="0.2"/>
    <row r="7255" ht="12.75" customHeight="1" x14ac:dyDescent="0.2"/>
    <row r="7256" ht="12.75" customHeight="1" x14ac:dyDescent="0.2"/>
    <row r="7257" ht="12.75" customHeight="1" x14ac:dyDescent="0.2"/>
    <row r="7258" ht="12.75" customHeight="1" x14ac:dyDescent="0.2"/>
    <row r="7259" ht="12.75" customHeight="1" x14ac:dyDescent="0.2"/>
    <row r="7260" ht="12.75" customHeight="1" x14ac:dyDescent="0.2"/>
    <row r="7261" ht="12.75" customHeight="1" x14ac:dyDescent="0.2"/>
    <row r="7262" ht="12.75" customHeight="1" x14ac:dyDescent="0.2"/>
    <row r="7263" ht="12.75" customHeight="1" x14ac:dyDescent="0.2"/>
    <row r="7264" ht="12.75" customHeight="1" x14ac:dyDescent="0.2"/>
    <row r="7265" ht="12.75" customHeight="1" x14ac:dyDescent="0.2"/>
    <row r="7266" ht="12.75" customHeight="1" x14ac:dyDescent="0.2"/>
    <row r="7267" ht="12.75" customHeight="1" x14ac:dyDescent="0.2"/>
    <row r="7268" ht="12.75" customHeight="1" x14ac:dyDescent="0.2"/>
    <row r="7269" ht="12.75" customHeight="1" x14ac:dyDescent="0.2"/>
    <row r="7270" ht="12.75" customHeight="1" x14ac:dyDescent="0.2"/>
    <row r="7271" ht="12.75" customHeight="1" x14ac:dyDescent="0.2"/>
    <row r="7272" ht="12.75" customHeight="1" x14ac:dyDescent="0.2"/>
    <row r="7273" ht="12.75" customHeight="1" x14ac:dyDescent="0.2"/>
    <row r="7274" ht="12.75" customHeight="1" x14ac:dyDescent="0.2"/>
    <row r="7275" ht="12.75" customHeight="1" x14ac:dyDescent="0.2"/>
    <row r="7276" ht="12.75" customHeight="1" x14ac:dyDescent="0.2"/>
    <row r="7277" ht="12.75" customHeight="1" x14ac:dyDescent="0.2"/>
    <row r="7278" ht="12.75" customHeight="1" x14ac:dyDescent="0.2"/>
    <row r="7279" ht="12.75" customHeight="1" x14ac:dyDescent="0.2"/>
    <row r="7280" ht="12.75" customHeight="1" x14ac:dyDescent="0.2"/>
    <row r="7281" ht="12.75" customHeight="1" x14ac:dyDescent="0.2"/>
    <row r="7282" ht="12.75" customHeight="1" x14ac:dyDescent="0.2"/>
    <row r="7283" ht="12.75" customHeight="1" x14ac:dyDescent="0.2"/>
    <row r="7284" ht="12.75" customHeight="1" x14ac:dyDescent="0.2"/>
    <row r="7285" ht="12.75" customHeight="1" x14ac:dyDescent="0.2"/>
    <row r="7286" ht="12.75" customHeight="1" x14ac:dyDescent="0.2"/>
    <row r="7287" ht="12.75" customHeight="1" x14ac:dyDescent="0.2"/>
    <row r="7288" ht="12.75" customHeight="1" x14ac:dyDescent="0.2"/>
    <row r="7289" ht="12.75" customHeight="1" x14ac:dyDescent="0.2"/>
    <row r="7290" ht="12.75" customHeight="1" x14ac:dyDescent="0.2"/>
    <row r="7291" ht="12.75" customHeight="1" x14ac:dyDescent="0.2"/>
    <row r="7292" ht="12.75" customHeight="1" x14ac:dyDescent="0.2"/>
    <row r="7293" ht="12.75" customHeight="1" x14ac:dyDescent="0.2"/>
    <row r="7294" ht="12.75" customHeight="1" x14ac:dyDescent="0.2"/>
    <row r="7295" ht="12.75" customHeight="1" x14ac:dyDescent="0.2"/>
    <row r="7296" ht="12.75" customHeight="1" x14ac:dyDescent="0.2"/>
    <row r="7297" ht="12.75" customHeight="1" x14ac:dyDescent="0.2"/>
    <row r="7298" ht="12.75" customHeight="1" x14ac:dyDescent="0.2"/>
    <row r="7299" ht="12.75" customHeight="1" x14ac:dyDescent="0.2"/>
    <row r="7300" ht="12.75" customHeight="1" x14ac:dyDescent="0.2"/>
    <row r="7301" ht="12.75" customHeight="1" x14ac:dyDescent="0.2"/>
    <row r="7302" ht="12.75" customHeight="1" x14ac:dyDescent="0.2"/>
    <row r="7303" ht="12.75" customHeight="1" x14ac:dyDescent="0.2"/>
    <row r="7304" ht="12.75" customHeight="1" x14ac:dyDescent="0.2"/>
    <row r="7305" ht="12.75" customHeight="1" x14ac:dyDescent="0.2"/>
    <row r="7306" ht="12.75" customHeight="1" x14ac:dyDescent="0.2"/>
    <row r="7307" ht="12.75" customHeight="1" x14ac:dyDescent="0.2"/>
    <row r="7308" ht="12.75" customHeight="1" x14ac:dyDescent="0.2"/>
    <row r="7309" ht="12.75" customHeight="1" x14ac:dyDescent="0.2"/>
    <row r="7310" ht="12.75" customHeight="1" x14ac:dyDescent="0.2"/>
    <row r="7311" ht="12.75" customHeight="1" x14ac:dyDescent="0.2"/>
    <row r="7312" ht="12.75" customHeight="1" x14ac:dyDescent="0.2"/>
    <row r="7313" ht="12.75" customHeight="1" x14ac:dyDescent="0.2"/>
    <row r="7314" ht="12.75" customHeight="1" x14ac:dyDescent="0.2"/>
    <row r="7315" ht="12.75" customHeight="1" x14ac:dyDescent="0.2"/>
    <row r="7316" ht="12.75" customHeight="1" x14ac:dyDescent="0.2"/>
    <row r="7317" ht="12.75" customHeight="1" x14ac:dyDescent="0.2"/>
    <row r="7318" ht="12.75" customHeight="1" x14ac:dyDescent="0.2"/>
    <row r="7319" ht="12.75" customHeight="1" x14ac:dyDescent="0.2"/>
    <row r="7320" ht="12.75" customHeight="1" x14ac:dyDescent="0.2"/>
    <row r="7321" ht="12.75" customHeight="1" x14ac:dyDescent="0.2"/>
    <row r="7322" ht="12.75" customHeight="1" x14ac:dyDescent="0.2"/>
    <row r="7323" ht="12.75" customHeight="1" x14ac:dyDescent="0.2"/>
    <row r="7324" ht="12.75" customHeight="1" x14ac:dyDescent="0.2"/>
    <row r="7325" ht="12.75" customHeight="1" x14ac:dyDescent="0.2"/>
    <row r="7326" ht="12.75" customHeight="1" x14ac:dyDescent="0.2"/>
    <row r="7327" ht="12.75" customHeight="1" x14ac:dyDescent="0.2"/>
    <row r="7328" ht="12.75" customHeight="1" x14ac:dyDescent="0.2"/>
    <row r="7329" ht="12.75" customHeight="1" x14ac:dyDescent="0.2"/>
    <row r="7330" ht="12.75" customHeight="1" x14ac:dyDescent="0.2"/>
    <row r="7331" ht="12.75" customHeight="1" x14ac:dyDescent="0.2"/>
    <row r="7332" ht="12.75" customHeight="1" x14ac:dyDescent="0.2"/>
    <row r="7333" ht="12.75" customHeight="1" x14ac:dyDescent="0.2"/>
    <row r="7334" ht="12.75" customHeight="1" x14ac:dyDescent="0.2"/>
    <row r="7335" ht="12.75" customHeight="1" x14ac:dyDescent="0.2"/>
    <row r="7336" ht="12.75" customHeight="1" x14ac:dyDescent="0.2"/>
    <row r="7337" ht="12.75" customHeight="1" x14ac:dyDescent="0.2"/>
    <row r="7338" ht="12.75" customHeight="1" x14ac:dyDescent="0.2"/>
    <row r="7339" ht="12.75" customHeight="1" x14ac:dyDescent="0.2"/>
    <row r="7340" ht="12.75" customHeight="1" x14ac:dyDescent="0.2"/>
    <row r="7341" ht="12.75" customHeight="1" x14ac:dyDescent="0.2"/>
    <row r="7342" ht="12.75" customHeight="1" x14ac:dyDescent="0.2"/>
    <row r="7343" ht="12.75" customHeight="1" x14ac:dyDescent="0.2"/>
    <row r="7344" ht="12.75" customHeight="1" x14ac:dyDescent="0.2"/>
    <row r="7345" ht="12.75" customHeight="1" x14ac:dyDescent="0.2"/>
    <row r="7346" ht="12.75" customHeight="1" x14ac:dyDescent="0.2"/>
    <row r="7347" ht="12.75" customHeight="1" x14ac:dyDescent="0.2"/>
    <row r="7348" ht="12.75" customHeight="1" x14ac:dyDescent="0.2"/>
    <row r="7349" ht="12.75" customHeight="1" x14ac:dyDescent="0.2"/>
    <row r="7350" ht="12.75" customHeight="1" x14ac:dyDescent="0.2"/>
    <row r="7351" ht="12.75" customHeight="1" x14ac:dyDescent="0.2"/>
    <row r="7352" ht="12.75" customHeight="1" x14ac:dyDescent="0.2"/>
    <row r="7353" ht="12.75" customHeight="1" x14ac:dyDescent="0.2"/>
    <row r="7354" ht="12.75" customHeight="1" x14ac:dyDescent="0.2"/>
    <row r="7355" ht="12.75" customHeight="1" x14ac:dyDescent="0.2"/>
    <row r="7356" ht="12.75" customHeight="1" x14ac:dyDescent="0.2"/>
    <row r="7357" ht="12.75" customHeight="1" x14ac:dyDescent="0.2"/>
    <row r="7358" ht="12.75" customHeight="1" x14ac:dyDescent="0.2"/>
    <row r="7359" ht="12.75" customHeight="1" x14ac:dyDescent="0.2"/>
    <row r="7360" ht="12.75" customHeight="1" x14ac:dyDescent="0.2"/>
    <row r="7361" ht="12.75" customHeight="1" x14ac:dyDescent="0.2"/>
    <row r="7362" ht="12.75" customHeight="1" x14ac:dyDescent="0.2"/>
    <row r="7363" ht="12.75" customHeight="1" x14ac:dyDescent="0.2"/>
    <row r="7364" ht="12.75" customHeight="1" x14ac:dyDescent="0.2"/>
    <row r="7365" ht="12.75" customHeight="1" x14ac:dyDescent="0.2"/>
    <row r="7366" ht="12.75" customHeight="1" x14ac:dyDescent="0.2"/>
    <row r="7367" ht="12.75" customHeight="1" x14ac:dyDescent="0.2"/>
    <row r="7368" ht="12.75" customHeight="1" x14ac:dyDescent="0.2"/>
    <row r="7369" ht="12.75" customHeight="1" x14ac:dyDescent="0.2"/>
    <row r="7370" ht="12.75" customHeight="1" x14ac:dyDescent="0.2"/>
    <row r="7371" ht="12.75" customHeight="1" x14ac:dyDescent="0.2"/>
    <row r="7372" ht="12.75" customHeight="1" x14ac:dyDescent="0.2"/>
    <row r="7373" ht="12.75" customHeight="1" x14ac:dyDescent="0.2"/>
    <row r="7374" ht="12.75" customHeight="1" x14ac:dyDescent="0.2"/>
    <row r="7375" ht="12.75" customHeight="1" x14ac:dyDescent="0.2"/>
    <row r="7376" ht="12.75" customHeight="1" x14ac:dyDescent="0.2"/>
    <row r="7377" ht="12.75" customHeight="1" x14ac:dyDescent="0.2"/>
    <row r="7378" ht="12.75" customHeight="1" x14ac:dyDescent="0.2"/>
    <row r="7379" ht="12.75" customHeight="1" x14ac:dyDescent="0.2"/>
    <row r="7380" ht="12.75" customHeight="1" x14ac:dyDescent="0.2"/>
    <row r="7381" ht="12.75" customHeight="1" x14ac:dyDescent="0.2"/>
    <row r="7382" ht="12.75" customHeight="1" x14ac:dyDescent="0.2"/>
    <row r="7383" ht="12.75" customHeight="1" x14ac:dyDescent="0.2"/>
    <row r="7384" ht="12.75" customHeight="1" x14ac:dyDescent="0.2"/>
    <row r="7385" ht="12.75" customHeight="1" x14ac:dyDescent="0.2"/>
    <row r="7386" ht="12.75" customHeight="1" x14ac:dyDescent="0.2"/>
    <row r="7387" ht="12.75" customHeight="1" x14ac:dyDescent="0.2"/>
    <row r="7388" ht="12.75" customHeight="1" x14ac:dyDescent="0.2"/>
    <row r="7389" ht="12.75" customHeight="1" x14ac:dyDescent="0.2"/>
    <row r="7390" ht="12.75" customHeight="1" x14ac:dyDescent="0.2"/>
    <row r="7391" ht="12.75" customHeight="1" x14ac:dyDescent="0.2"/>
    <row r="7392" ht="12.75" customHeight="1" x14ac:dyDescent="0.2"/>
    <row r="7393" ht="12.75" customHeight="1" x14ac:dyDescent="0.2"/>
    <row r="7394" ht="12.75" customHeight="1" x14ac:dyDescent="0.2"/>
    <row r="7395" ht="12.75" customHeight="1" x14ac:dyDescent="0.2"/>
    <row r="7396" ht="12.75" customHeight="1" x14ac:dyDescent="0.2"/>
    <row r="7397" ht="12.75" customHeight="1" x14ac:dyDescent="0.2"/>
    <row r="7398" ht="12.75" customHeight="1" x14ac:dyDescent="0.2"/>
    <row r="7399" ht="12.75" customHeight="1" x14ac:dyDescent="0.2"/>
    <row r="7400" ht="12.75" customHeight="1" x14ac:dyDescent="0.2"/>
    <row r="7401" ht="12.75" customHeight="1" x14ac:dyDescent="0.2"/>
    <row r="7402" ht="12.75" customHeight="1" x14ac:dyDescent="0.2"/>
    <row r="7403" ht="12.75" customHeight="1" x14ac:dyDescent="0.2"/>
    <row r="7404" ht="12.75" customHeight="1" x14ac:dyDescent="0.2"/>
    <row r="7405" ht="12.75" customHeight="1" x14ac:dyDescent="0.2"/>
    <row r="7406" ht="12.75" customHeight="1" x14ac:dyDescent="0.2"/>
    <row r="7407" ht="12.75" customHeight="1" x14ac:dyDescent="0.2"/>
    <row r="7408" ht="12.75" customHeight="1" x14ac:dyDescent="0.2"/>
    <row r="7409" ht="12.75" customHeight="1" x14ac:dyDescent="0.2"/>
    <row r="7410" ht="12.75" customHeight="1" x14ac:dyDescent="0.2"/>
    <row r="7411" ht="12.75" customHeight="1" x14ac:dyDescent="0.2"/>
    <row r="7412" ht="12.75" customHeight="1" x14ac:dyDescent="0.2"/>
    <row r="7413" ht="12.75" customHeight="1" x14ac:dyDescent="0.2"/>
    <row r="7414" ht="12.75" customHeight="1" x14ac:dyDescent="0.2"/>
    <row r="7415" ht="12.75" customHeight="1" x14ac:dyDescent="0.2"/>
    <row r="7416" ht="12.75" customHeight="1" x14ac:dyDescent="0.2"/>
    <row r="7417" ht="12.75" customHeight="1" x14ac:dyDescent="0.2"/>
    <row r="7418" ht="12.75" customHeight="1" x14ac:dyDescent="0.2"/>
    <row r="7419" ht="12.75" customHeight="1" x14ac:dyDescent="0.2"/>
    <row r="7420" ht="12.75" customHeight="1" x14ac:dyDescent="0.2"/>
    <row r="7421" ht="12.75" customHeight="1" x14ac:dyDescent="0.2"/>
    <row r="7422" ht="12.75" customHeight="1" x14ac:dyDescent="0.2"/>
    <row r="7423" ht="12.75" customHeight="1" x14ac:dyDescent="0.2"/>
    <row r="7424" ht="12.75" customHeight="1" x14ac:dyDescent="0.2"/>
    <row r="7425" ht="12.75" customHeight="1" x14ac:dyDescent="0.2"/>
    <row r="7426" ht="12.75" customHeight="1" x14ac:dyDescent="0.2"/>
    <row r="7427" ht="12.75" customHeight="1" x14ac:dyDescent="0.2"/>
    <row r="7428" ht="12.75" customHeight="1" x14ac:dyDescent="0.2"/>
    <row r="7429" ht="12.75" customHeight="1" x14ac:dyDescent="0.2"/>
    <row r="7430" ht="12.75" customHeight="1" x14ac:dyDescent="0.2"/>
    <row r="7431" ht="12.75" customHeight="1" x14ac:dyDescent="0.2"/>
    <row r="7432" ht="12.75" customHeight="1" x14ac:dyDescent="0.2"/>
    <row r="7433" ht="12.75" customHeight="1" x14ac:dyDescent="0.2"/>
    <row r="7434" ht="12.75" customHeight="1" x14ac:dyDescent="0.2"/>
    <row r="7435" ht="12.75" customHeight="1" x14ac:dyDescent="0.2"/>
    <row r="7436" ht="12.75" customHeight="1" x14ac:dyDescent="0.2"/>
    <row r="7437" ht="12.75" customHeight="1" x14ac:dyDescent="0.2"/>
    <row r="7438" ht="12.75" customHeight="1" x14ac:dyDescent="0.2"/>
    <row r="7439" ht="12.75" customHeight="1" x14ac:dyDescent="0.2"/>
    <row r="7440" ht="12.75" customHeight="1" x14ac:dyDescent="0.2"/>
    <row r="7441" ht="12.75" customHeight="1" x14ac:dyDescent="0.2"/>
    <row r="7442" ht="12.75" customHeight="1" x14ac:dyDescent="0.2"/>
    <row r="7443" ht="12.75" customHeight="1" x14ac:dyDescent="0.2"/>
    <row r="7444" ht="12.75" customHeight="1" x14ac:dyDescent="0.2"/>
    <row r="7445" ht="12.75" customHeight="1" x14ac:dyDescent="0.2"/>
    <row r="7446" ht="12.75" customHeight="1" x14ac:dyDescent="0.2"/>
    <row r="7447" ht="12.75" customHeight="1" x14ac:dyDescent="0.2"/>
    <row r="7448" ht="12.75" customHeight="1" x14ac:dyDescent="0.2"/>
    <row r="7449" ht="12.75" customHeight="1" x14ac:dyDescent="0.2"/>
    <row r="7450" ht="12.75" customHeight="1" x14ac:dyDescent="0.2"/>
    <row r="7451" ht="12.75" customHeight="1" x14ac:dyDescent="0.2"/>
    <row r="7452" ht="12.75" customHeight="1" x14ac:dyDescent="0.2"/>
    <row r="7453" ht="12.75" customHeight="1" x14ac:dyDescent="0.2"/>
    <row r="7454" ht="12.75" customHeight="1" x14ac:dyDescent="0.2"/>
    <row r="7455" ht="12.75" customHeight="1" x14ac:dyDescent="0.2"/>
    <row r="7456" ht="12.75" customHeight="1" x14ac:dyDescent="0.2"/>
    <row r="7457" ht="12.75" customHeight="1" x14ac:dyDescent="0.2"/>
    <row r="7458" ht="12.75" customHeight="1" x14ac:dyDescent="0.2"/>
    <row r="7459" ht="12.75" customHeight="1" x14ac:dyDescent="0.2"/>
    <row r="7460" ht="12.75" customHeight="1" x14ac:dyDescent="0.2"/>
    <row r="7461" ht="12.75" customHeight="1" x14ac:dyDescent="0.2"/>
    <row r="7462" ht="12.75" customHeight="1" x14ac:dyDescent="0.2"/>
    <row r="7463" ht="12.75" customHeight="1" x14ac:dyDescent="0.2"/>
    <row r="7464" ht="12.75" customHeight="1" x14ac:dyDescent="0.2"/>
    <row r="7465" ht="12.75" customHeight="1" x14ac:dyDescent="0.2"/>
    <row r="7466" ht="12.75" customHeight="1" x14ac:dyDescent="0.2"/>
    <row r="7467" ht="12.75" customHeight="1" x14ac:dyDescent="0.2"/>
    <row r="7468" ht="12.75" customHeight="1" x14ac:dyDescent="0.2"/>
    <row r="7469" ht="12.75" customHeight="1" x14ac:dyDescent="0.2"/>
    <row r="7470" ht="12.75" customHeight="1" x14ac:dyDescent="0.2"/>
    <row r="7471" ht="12.75" customHeight="1" x14ac:dyDescent="0.2"/>
    <row r="7472" ht="12.75" customHeight="1" x14ac:dyDescent="0.2"/>
    <row r="7473" ht="12.75" customHeight="1" x14ac:dyDescent="0.2"/>
    <row r="7474" ht="12.75" customHeight="1" x14ac:dyDescent="0.2"/>
    <row r="7475" ht="12.75" customHeight="1" x14ac:dyDescent="0.2"/>
    <row r="7476" ht="12.75" customHeight="1" x14ac:dyDescent="0.2"/>
    <row r="7477" ht="12.75" customHeight="1" x14ac:dyDescent="0.2"/>
    <row r="7478" ht="12.75" customHeight="1" x14ac:dyDescent="0.2"/>
    <row r="7479" ht="12.75" customHeight="1" x14ac:dyDescent="0.2"/>
    <row r="7480" ht="12.75" customHeight="1" x14ac:dyDescent="0.2"/>
    <row r="7481" ht="12.75" customHeight="1" x14ac:dyDescent="0.2"/>
    <row r="7482" ht="12.75" customHeight="1" x14ac:dyDescent="0.2"/>
    <row r="7483" ht="12.75" customHeight="1" x14ac:dyDescent="0.2"/>
    <row r="7484" ht="12.75" customHeight="1" x14ac:dyDescent="0.2"/>
    <row r="7485" ht="12.75" customHeight="1" x14ac:dyDescent="0.2"/>
    <row r="7486" ht="12.75" customHeight="1" x14ac:dyDescent="0.2"/>
    <row r="7487" ht="12.75" customHeight="1" x14ac:dyDescent="0.2"/>
    <row r="7488" ht="12.75" customHeight="1" x14ac:dyDescent="0.2"/>
    <row r="7489" ht="12.75" customHeight="1" x14ac:dyDescent="0.2"/>
    <row r="7490" ht="12.75" customHeight="1" x14ac:dyDescent="0.2"/>
    <row r="7491" ht="12.75" customHeight="1" x14ac:dyDescent="0.2"/>
    <row r="7492" ht="12.75" customHeight="1" x14ac:dyDescent="0.2"/>
    <row r="7493" ht="12.75" customHeight="1" x14ac:dyDescent="0.2"/>
    <row r="7494" ht="12.75" customHeight="1" x14ac:dyDescent="0.2"/>
    <row r="7495" ht="12.75" customHeight="1" x14ac:dyDescent="0.2"/>
    <row r="7496" ht="12.75" customHeight="1" x14ac:dyDescent="0.2"/>
    <row r="7497" ht="12.75" customHeight="1" x14ac:dyDescent="0.2"/>
    <row r="7498" ht="12.75" customHeight="1" x14ac:dyDescent="0.2"/>
    <row r="7499" ht="12.75" customHeight="1" x14ac:dyDescent="0.2"/>
    <row r="7500" ht="12.75" customHeight="1" x14ac:dyDescent="0.2"/>
    <row r="7501" ht="12.75" customHeight="1" x14ac:dyDescent="0.2"/>
    <row r="7502" ht="12.75" customHeight="1" x14ac:dyDescent="0.2"/>
    <row r="7503" ht="12.75" customHeight="1" x14ac:dyDescent="0.2"/>
    <row r="7504" ht="12.75" customHeight="1" x14ac:dyDescent="0.2"/>
    <row r="7505" ht="12.75" customHeight="1" x14ac:dyDescent="0.2"/>
    <row r="7506" ht="12.75" customHeight="1" x14ac:dyDescent="0.2"/>
    <row r="7507" ht="12.75" customHeight="1" x14ac:dyDescent="0.2"/>
    <row r="7508" ht="12.75" customHeight="1" x14ac:dyDescent="0.2"/>
    <row r="7509" ht="12.75" customHeight="1" x14ac:dyDescent="0.2"/>
    <row r="7510" ht="12.75" customHeight="1" x14ac:dyDescent="0.2"/>
    <row r="7511" ht="12.75" customHeight="1" x14ac:dyDescent="0.2"/>
    <row r="7512" ht="12.75" customHeight="1" x14ac:dyDescent="0.2"/>
    <row r="7513" ht="12.75" customHeight="1" x14ac:dyDescent="0.2"/>
    <row r="7514" ht="12.75" customHeight="1" x14ac:dyDescent="0.2"/>
    <row r="7515" ht="12.75" customHeight="1" x14ac:dyDescent="0.2"/>
    <row r="7516" ht="12.75" customHeight="1" x14ac:dyDescent="0.2"/>
    <row r="7517" ht="12.75" customHeight="1" x14ac:dyDescent="0.2"/>
    <row r="7518" ht="12.75" customHeight="1" x14ac:dyDescent="0.2"/>
    <row r="7519" ht="12.75" customHeight="1" x14ac:dyDescent="0.2"/>
    <row r="7520" ht="12.75" customHeight="1" x14ac:dyDescent="0.2"/>
    <row r="7521" ht="12.75" customHeight="1" x14ac:dyDescent="0.2"/>
    <row r="7522" ht="12.75" customHeight="1" x14ac:dyDescent="0.2"/>
    <row r="7523" ht="12.75" customHeight="1" x14ac:dyDescent="0.2"/>
    <row r="7524" ht="12.75" customHeight="1" x14ac:dyDescent="0.2"/>
    <row r="7525" ht="12.75" customHeight="1" x14ac:dyDescent="0.2"/>
    <row r="7526" ht="12.75" customHeight="1" x14ac:dyDescent="0.2"/>
    <row r="7527" ht="12.75" customHeight="1" x14ac:dyDescent="0.2"/>
    <row r="7528" ht="12.75" customHeight="1" x14ac:dyDescent="0.2"/>
    <row r="7529" ht="12.75" customHeight="1" x14ac:dyDescent="0.2"/>
    <row r="7530" ht="12.75" customHeight="1" x14ac:dyDescent="0.2"/>
    <row r="7531" ht="12.75" customHeight="1" x14ac:dyDescent="0.2"/>
    <row r="7532" ht="12.75" customHeight="1" x14ac:dyDescent="0.2"/>
    <row r="7533" ht="12.75" customHeight="1" x14ac:dyDescent="0.2"/>
    <row r="7534" ht="12.75" customHeight="1" x14ac:dyDescent="0.2"/>
    <row r="7535" ht="12.75" customHeight="1" x14ac:dyDescent="0.2"/>
    <row r="7536" ht="12.75" customHeight="1" x14ac:dyDescent="0.2"/>
    <row r="7537" ht="12.75" customHeight="1" x14ac:dyDescent="0.2"/>
    <row r="7538" ht="12.75" customHeight="1" x14ac:dyDescent="0.2"/>
    <row r="7539" ht="12.75" customHeight="1" x14ac:dyDescent="0.2"/>
    <row r="7540" ht="12.75" customHeight="1" x14ac:dyDescent="0.2"/>
    <row r="7541" ht="12.75" customHeight="1" x14ac:dyDescent="0.2"/>
    <row r="7542" ht="12.75" customHeight="1" x14ac:dyDescent="0.2"/>
    <row r="7543" ht="12.75" customHeight="1" x14ac:dyDescent="0.2"/>
    <row r="7544" ht="12.75" customHeight="1" x14ac:dyDescent="0.2"/>
    <row r="7545" ht="12.75" customHeight="1" x14ac:dyDescent="0.2"/>
    <row r="7546" ht="12.75" customHeight="1" x14ac:dyDescent="0.2"/>
    <row r="7547" ht="12.75" customHeight="1" x14ac:dyDescent="0.2"/>
    <row r="7548" ht="12.75" customHeight="1" x14ac:dyDescent="0.2"/>
    <row r="7549" ht="12.75" customHeight="1" x14ac:dyDescent="0.2"/>
    <row r="7550" ht="12.75" customHeight="1" x14ac:dyDescent="0.2"/>
    <row r="7551" ht="12.75" customHeight="1" x14ac:dyDescent="0.2"/>
    <row r="7552" ht="12.75" customHeight="1" x14ac:dyDescent="0.2"/>
    <row r="7553" ht="12.75" customHeight="1" x14ac:dyDescent="0.2"/>
    <row r="7554" ht="12.75" customHeight="1" x14ac:dyDescent="0.2"/>
    <row r="7555" ht="12.75" customHeight="1" x14ac:dyDescent="0.2"/>
    <row r="7556" ht="12.75" customHeight="1" x14ac:dyDescent="0.2"/>
    <row r="7557" ht="12.75" customHeight="1" x14ac:dyDescent="0.2"/>
    <row r="7558" ht="12.75" customHeight="1" x14ac:dyDescent="0.2"/>
    <row r="7559" ht="12.75" customHeight="1" x14ac:dyDescent="0.2"/>
    <row r="7560" ht="12.75" customHeight="1" x14ac:dyDescent="0.2"/>
    <row r="7561" ht="12.75" customHeight="1" x14ac:dyDescent="0.2"/>
    <row r="7562" ht="12.75" customHeight="1" x14ac:dyDescent="0.2"/>
    <row r="7563" ht="12.75" customHeight="1" x14ac:dyDescent="0.2"/>
    <row r="7564" ht="12.75" customHeight="1" x14ac:dyDescent="0.2"/>
    <row r="7565" ht="12.75" customHeight="1" x14ac:dyDescent="0.2"/>
    <row r="7566" ht="12.75" customHeight="1" x14ac:dyDescent="0.2"/>
    <row r="7567" ht="12.75" customHeight="1" x14ac:dyDescent="0.2"/>
    <row r="7568" ht="12.75" customHeight="1" x14ac:dyDescent="0.2"/>
    <row r="7569" ht="12.75" customHeight="1" x14ac:dyDescent="0.2"/>
    <row r="7570" ht="12.75" customHeight="1" x14ac:dyDescent="0.2"/>
    <row r="7571" ht="12.75" customHeight="1" x14ac:dyDescent="0.2"/>
    <row r="7572" ht="12.75" customHeight="1" x14ac:dyDescent="0.2"/>
    <row r="7573" ht="12.75" customHeight="1" x14ac:dyDescent="0.2"/>
    <row r="7574" ht="12.75" customHeight="1" x14ac:dyDescent="0.2"/>
    <row r="7575" ht="12.75" customHeight="1" x14ac:dyDescent="0.2"/>
    <row r="7576" ht="12.75" customHeight="1" x14ac:dyDescent="0.2"/>
    <row r="7577" ht="12.75" customHeight="1" x14ac:dyDescent="0.2"/>
    <row r="7578" ht="12.75" customHeight="1" x14ac:dyDescent="0.2"/>
    <row r="7579" ht="12.75" customHeight="1" x14ac:dyDescent="0.2"/>
    <row r="7580" ht="12.75" customHeight="1" x14ac:dyDescent="0.2"/>
    <row r="7581" ht="12.75" customHeight="1" x14ac:dyDescent="0.2"/>
    <row r="7582" ht="12.75" customHeight="1" x14ac:dyDescent="0.2"/>
    <row r="7583" ht="12.75" customHeight="1" x14ac:dyDescent="0.2"/>
    <row r="7584" ht="12.75" customHeight="1" x14ac:dyDescent="0.2"/>
    <row r="7585" ht="12.75" customHeight="1" x14ac:dyDescent="0.2"/>
    <row r="7586" ht="12.75" customHeight="1" x14ac:dyDescent="0.2"/>
    <row r="7587" ht="12.75" customHeight="1" x14ac:dyDescent="0.2"/>
    <row r="7588" ht="12.75" customHeight="1" x14ac:dyDescent="0.2"/>
    <row r="7589" ht="12.75" customHeight="1" x14ac:dyDescent="0.2"/>
    <row r="7590" ht="12.75" customHeight="1" x14ac:dyDescent="0.2"/>
    <row r="7591" ht="12.75" customHeight="1" x14ac:dyDescent="0.2"/>
    <row r="7592" ht="12.75" customHeight="1" x14ac:dyDescent="0.2"/>
    <row r="7593" ht="12.75" customHeight="1" x14ac:dyDescent="0.2"/>
    <row r="7594" ht="12.75" customHeight="1" x14ac:dyDescent="0.2"/>
    <row r="7595" ht="12.75" customHeight="1" x14ac:dyDescent="0.2"/>
    <row r="7596" ht="12.75" customHeight="1" x14ac:dyDescent="0.2"/>
    <row r="7597" ht="12.75" customHeight="1" x14ac:dyDescent="0.2"/>
    <row r="7598" ht="12.75" customHeight="1" x14ac:dyDescent="0.2"/>
    <row r="7599" ht="12.75" customHeight="1" x14ac:dyDescent="0.2"/>
    <row r="7600" ht="12.75" customHeight="1" x14ac:dyDescent="0.2"/>
    <row r="7601" ht="12.75" customHeight="1" x14ac:dyDescent="0.2"/>
    <row r="7602" ht="12.75" customHeight="1" x14ac:dyDescent="0.2"/>
    <row r="7603" ht="12.75" customHeight="1" x14ac:dyDescent="0.2"/>
    <row r="7604" ht="12.75" customHeight="1" x14ac:dyDescent="0.2"/>
    <row r="7605" ht="12.75" customHeight="1" x14ac:dyDescent="0.2"/>
    <row r="7606" ht="12.75" customHeight="1" x14ac:dyDescent="0.2"/>
    <row r="7607" ht="12.75" customHeight="1" x14ac:dyDescent="0.2"/>
    <row r="7608" ht="12.75" customHeight="1" x14ac:dyDescent="0.2"/>
    <row r="7609" ht="12.75" customHeight="1" x14ac:dyDescent="0.2"/>
    <row r="7610" ht="12.75" customHeight="1" x14ac:dyDescent="0.2"/>
    <row r="7611" ht="12.75" customHeight="1" x14ac:dyDescent="0.2"/>
    <row r="7612" ht="12.75" customHeight="1" x14ac:dyDescent="0.2"/>
    <row r="7613" ht="12.75" customHeight="1" x14ac:dyDescent="0.2"/>
    <row r="7614" ht="12.75" customHeight="1" x14ac:dyDescent="0.2"/>
    <row r="7615" ht="12.75" customHeight="1" x14ac:dyDescent="0.2"/>
    <row r="7616" ht="12.75" customHeight="1" x14ac:dyDescent="0.2"/>
    <row r="7617" ht="12.75" customHeight="1" x14ac:dyDescent="0.2"/>
    <row r="7618" ht="12.75" customHeight="1" x14ac:dyDescent="0.2"/>
    <row r="7619" ht="12.75" customHeight="1" x14ac:dyDescent="0.2"/>
    <row r="7620" ht="12.75" customHeight="1" x14ac:dyDescent="0.2"/>
    <row r="7621" ht="12.75" customHeight="1" x14ac:dyDescent="0.2"/>
    <row r="7622" ht="12.75" customHeight="1" x14ac:dyDescent="0.2"/>
    <row r="7623" ht="12.75" customHeight="1" x14ac:dyDescent="0.2"/>
    <row r="7624" ht="12.75" customHeight="1" x14ac:dyDescent="0.2"/>
    <row r="7625" ht="12.75" customHeight="1" x14ac:dyDescent="0.2"/>
    <row r="7626" ht="12.75" customHeight="1" x14ac:dyDescent="0.2"/>
    <row r="7627" ht="12.75" customHeight="1" x14ac:dyDescent="0.2"/>
    <row r="7628" ht="12.75" customHeight="1" x14ac:dyDescent="0.2"/>
    <row r="7629" ht="12.75" customHeight="1" x14ac:dyDescent="0.2"/>
    <row r="7630" ht="12.75" customHeight="1" x14ac:dyDescent="0.2"/>
    <row r="7631" ht="12.75" customHeight="1" x14ac:dyDescent="0.2"/>
    <row r="7632" ht="12.75" customHeight="1" x14ac:dyDescent="0.2"/>
    <row r="7633" ht="12.75" customHeight="1" x14ac:dyDescent="0.2"/>
    <row r="7634" ht="12.75" customHeight="1" x14ac:dyDescent="0.2"/>
    <row r="7635" ht="12.75" customHeight="1" x14ac:dyDescent="0.2"/>
    <row r="7636" ht="12.75" customHeight="1" x14ac:dyDescent="0.2"/>
    <row r="7637" ht="12.75" customHeight="1" x14ac:dyDescent="0.2"/>
    <row r="7638" ht="12.75" customHeight="1" x14ac:dyDescent="0.2"/>
    <row r="7639" ht="12.75" customHeight="1" x14ac:dyDescent="0.2"/>
    <row r="7640" ht="12.75" customHeight="1" x14ac:dyDescent="0.2"/>
    <row r="7641" ht="12.75" customHeight="1" x14ac:dyDescent="0.2"/>
    <row r="7642" ht="12.75" customHeight="1" x14ac:dyDescent="0.2"/>
    <row r="7643" ht="12.75" customHeight="1" x14ac:dyDescent="0.2"/>
    <row r="7644" ht="12.75" customHeight="1" x14ac:dyDescent="0.2"/>
    <row r="7645" ht="12.75" customHeight="1" x14ac:dyDescent="0.2"/>
    <row r="7646" ht="12.75" customHeight="1" x14ac:dyDescent="0.2"/>
    <row r="7647" ht="12.75" customHeight="1" x14ac:dyDescent="0.2"/>
    <row r="7648" ht="12.75" customHeight="1" x14ac:dyDescent="0.2"/>
    <row r="7649" ht="12.75" customHeight="1" x14ac:dyDescent="0.2"/>
    <row r="7650" ht="12.75" customHeight="1" x14ac:dyDescent="0.2"/>
    <row r="7651" ht="12.75" customHeight="1" x14ac:dyDescent="0.2"/>
    <row r="7652" ht="12.75" customHeight="1" x14ac:dyDescent="0.2"/>
    <row r="7653" ht="12.75" customHeight="1" x14ac:dyDescent="0.2"/>
    <row r="7654" ht="12.75" customHeight="1" x14ac:dyDescent="0.2"/>
    <row r="7655" ht="12.75" customHeight="1" x14ac:dyDescent="0.2"/>
    <row r="7656" ht="12.75" customHeight="1" x14ac:dyDescent="0.2"/>
    <row r="7657" ht="12.75" customHeight="1" x14ac:dyDescent="0.2"/>
    <row r="7658" ht="12.75" customHeight="1" x14ac:dyDescent="0.2"/>
    <row r="7659" ht="12.75" customHeight="1" x14ac:dyDescent="0.2"/>
    <row r="7660" ht="12.75" customHeight="1" x14ac:dyDescent="0.2"/>
    <row r="7661" ht="12.75" customHeight="1" x14ac:dyDescent="0.2"/>
    <row r="7662" ht="12.75" customHeight="1" x14ac:dyDescent="0.2"/>
    <row r="7663" ht="12.75" customHeight="1" x14ac:dyDescent="0.2"/>
    <row r="7664" ht="12.75" customHeight="1" x14ac:dyDescent="0.2"/>
    <row r="7665" ht="12.75" customHeight="1" x14ac:dyDescent="0.2"/>
    <row r="7666" ht="12.75" customHeight="1" x14ac:dyDescent="0.2"/>
    <row r="7667" ht="12.75" customHeight="1" x14ac:dyDescent="0.2"/>
    <row r="7668" ht="12.75" customHeight="1" x14ac:dyDescent="0.2"/>
    <row r="7669" ht="12.75" customHeight="1" x14ac:dyDescent="0.2"/>
    <row r="7670" ht="12.75" customHeight="1" x14ac:dyDescent="0.2"/>
    <row r="7671" ht="12.75" customHeight="1" x14ac:dyDescent="0.2"/>
    <row r="7672" ht="12.75" customHeight="1" x14ac:dyDescent="0.2"/>
    <row r="7673" ht="12.75" customHeight="1" x14ac:dyDescent="0.2"/>
    <row r="7674" ht="12.75" customHeight="1" x14ac:dyDescent="0.2"/>
    <row r="7675" ht="12.75" customHeight="1" x14ac:dyDescent="0.2"/>
    <row r="7676" ht="12.75" customHeight="1" x14ac:dyDescent="0.2"/>
    <row r="7677" ht="12.75" customHeight="1" x14ac:dyDescent="0.2"/>
    <row r="7678" ht="12.75" customHeight="1" x14ac:dyDescent="0.2"/>
    <row r="7679" ht="12.75" customHeight="1" x14ac:dyDescent="0.2"/>
    <row r="7680" ht="12.75" customHeight="1" x14ac:dyDescent="0.2"/>
    <row r="7681" ht="12.75" customHeight="1" x14ac:dyDescent="0.2"/>
    <row r="7682" ht="12.75" customHeight="1" x14ac:dyDescent="0.2"/>
    <row r="7683" ht="12.75" customHeight="1" x14ac:dyDescent="0.2"/>
    <row r="7684" ht="12.75" customHeight="1" x14ac:dyDescent="0.2"/>
    <row r="7685" ht="12.75" customHeight="1" x14ac:dyDescent="0.2"/>
    <row r="7686" ht="12.75" customHeight="1" x14ac:dyDescent="0.2"/>
    <row r="7687" ht="12.75" customHeight="1" x14ac:dyDescent="0.2"/>
    <row r="7688" ht="12.75" customHeight="1" x14ac:dyDescent="0.2"/>
    <row r="7689" ht="12.75" customHeight="1" x14ac:dyDescent="0.2"/>
    <row r="7690" ht="12.75" customHeight="1" x14ac:dyDescent="0.2"/>
    <row r="7691" ht="12.75" customHeight="1" x14ac:dyDescent="0.2"/>
    <row r="7692" ht="12.75" customHeight="1" x14ac:dyDescent="0.2"/>
    <row r="7693" ht="12.75" customHeight="1" x14ac:dyDescent="0.2"/>
    <row r="7694" ht="12.75" customHeight="1" x14ac:dyDescent="0.2"/>
    <row r="7695" ht="12.75" customHeight="1" x14ac:dyDescent="0.2"/>
    <row r="7696" ht="12.75" customHeight="1" x14ac:dyDescent="0.2"/>
    <row r="7697" ht="12.75" customHeight="1" x14ac:dyDescent="0.2"/>
    <row r="7698" ht="12.75" customHeight="1" x14ac:dyDescent="0.2"/>
    <row r="7699" ht="12.75" customHeight="1" x14ac:dyDescent="0.2"/>
    <row r="7700" ht="12.75" customHeight="1" x14ac:dyDescent="0.2"/>
    <row r="7701" ht="12.75" customHeight="1" x14ac:dyDescent="0.2"/>
    <row r="7702" ht="12.75" customHeight="1" x14ac:dyDescent="0.2"/>
    <row r="7703" ht="12.75" customHeight="1" x14ac:dyDescent="0.2"/>
    <row r="7704" ht="12.75" customHeight="1" x14ac:dyDescent="0.2"/>
    <row r="7705" ht="12.75" customHeight="1" x14ac:dyDescent="0.2"/>
    <row r="7706" ht="12.75" customHeight="1" x14ac:dyDescent="0.2"/>
    <row r="7707" ht="12.75" customHeight="1" x14ac:dyDescent="0.2"/>
    <row r="7708" ht="12.75" customHeight="1" x14ac:dyDescent="0.2"/>
    <row r="7709" ht="12.75" customHeight="1" x14ac:dyDescent="0.2"/>
    <row r="7710" ht="12.75" customHeight="1" x14ac:dyDescent="0.2"/>
    <row r="7711" ht="12.75" customHeight="1" x14ac:dyDescent="0.2"/>
    <row r="7712" ht="12.75" customHeight="1" x14ac:dyDescent="0.2"/>
    <row r="7713" ht="12.75" customHeight="1" x14ac:dyDescent="0.2"/>
    <row r="7714" ht="12.75" customHeight="1" x14ac:dyDescent="0.2"/>
    <row r="7715" ht="12.75" customHeight="1" x14ac:dyDescent="0.2"/>
    <row r="7716" ht="12.75" customHeight="1" x14ac:dyDescent="0.2"/>
    <row r="7717" ht="12.75" customHeight="1" x14ac:dyDescent="0.2"/>
    <row r="7718" ht="12.75" customHeight="1" x14ac:dyDescent="0.2"/>
    <row r="7719" ht="12.75" customHeight="1" x14ac:dyDescent="0.2"/>
    <row r="7720" ht="12.75" customHeight="1" x14ac:dyDescent="0.2"/>
    <row r="7721" ht="12.75" customHeight="1" x14ac:dyDescent="0.2"/>
    <row r="7722" ht="12.75" customHeight="1" x14ac:dyDescent="0.2"/>
    <row r="7723" ht="12.75" customHeight="1" x14ac:dyDescent="0.2"/>
    <row r="7724" ht="12.75" customHeight="1" x14ac:dyDescent="0.2"/>
    <row r="7725" ht="12.75" customHeight="1" x14ac:dyDescent="0.2"/>
    <row r="7726" ht="12.75" customHeight="1" x14ac:dyDescent="0.2"/>
    <row r="7727" ht="12.75" customHeight="1" x14ac:dyDescent="0.2"/>
    <row r="7728" ht="12.75" customHeight="1" x14ac:dyDescent="0.2"/>
    <row r="7729" ht="12.75" customHeight="1" x14ac:dyDescent="0.2"/>
    <row r="7730" ht="12.75" customHeight="1" x14ac:dyDescent="0.2"/>
    <row r="7731" ht="12.75" customHeight="1" x14ac:dyDescent="0.2"/>
    <row r="7732" ht="12.75" customHeight="1" x14ac:dyDescent="0.2"/>
    <row r="7733" ht="12.75" customHeight="1" x14ac:dyDescent="0.2"/>
    <row r="7734" ht="12.75" customHeight="1" x14ac:dyDescent="0.2"/>
    <row r="7735" ht="12.75" customHeight="1" x14ac:dyDescent="0.2"/>
    <row r="7736" ht="12.75" customHeight="1" x14ac:dyDescent="0.2"/>
    <row r="7737" ht="12.75" customHeight="1" x14ac:dyDescent="0.2"/>
    <row r="7738" ht="12.75" customHeight="1" x14ac:dyDescent="0.2"/>
    <row r="7739" ht="12.75" customHeight="1" x14ac:dyDescent="0.2"/>
    <row r="7740" ht="12.75" customHeight="1" x14ac:dyDescent="0.2"/>
    <row r="7741" ht="12.75" customHeight="1" x14ac:dyDescent="0.2"/>
    <row r="7742" ht="12.75" customHeight="1" x14ac:dyDescent="0.2"/>
    <row r="7743" ht="12.75" customHeight="1" x14ac:dyDescent="0.2"/>
    <row r="7744" ht="12.75" customHeight="1" x14ac:dyDescent="0.2"/>
    <row r="7745" ht="12.75" customHeight="1" x14ac:dyDescent="0.2"/>
    <row r="7746" ht="12.75" customHeight="1" x14ac:dyDescent="0.2"/>
    <row r="7747" ht="12.75" customHeight="1" x14ac:dyDescent="0.2"/>
    <row r="7748" ht="12.75" customHeight="1" x14ac:dyDescent="0.2"/>
    <row r="7749" ht="12.75" customHeight="1" x14ac:dyDescent="0.2"/>
    <row r="7750" ht="12.75" customHeight="1" x14ac:dyDescent="0.2"/>
    <row r="7751" ht="12.75" customHeight="1" x14ac:dyDescent="0.2"/>
    <row r="7752" ht="12.75" customHeight="1" x14ac:dyDescent="0.2"/>
    <row r="7753" ht="12.75" customHeight="1" x14ac:dyDescent="0.2"/>
    <row r="7754" ht="12.75" customHeight="1" x14ac:dyDescent="0.2"/>
    <row r="7755" ht="12.75" customHeight="1" x14ac:dyDescent="0.2"/>
    <row r="7756" ht="12.75" customHeight="1" x14ac:dyDescent="0.2"/>
    <row r="7757" ht="12.75" customHeight="1" x14ac:dyDescent="0.2"/>
    <row r="7758" ht="12.75" customHeight="1" x14ac:dyDescent="0.2"/>
    <row r="7759" ht="12.75" customHeight="1" x14ac:dyDescent="0.2"/>
    <row r="7760" ht="12.75" customHeight="1" x14ac:dyDescent="0.2"/>
    <row r="7761" ht="12.75" customHeight="1" x14ac:dyDescent="0.2"/>
    <row r="7762" ht="12.75" customHeight="1" x14ac:dyDescent="0.2"/>
    <row r="7763" ht="12.75" customHeight="1" x14ac:dyDescent="0.2"/>
    <row r="7764" ht="12.75" customHeight="1" x14ac:dyDescent="0.2"/>
    <row r="7765" ht="12.75" customHeight="1" x14ac:dyDescent="0.2"/>
    <row r="7766" ht="12.75" customHeight="1" x14ac:dyDescent="0.2"/>
    <row r="7767" ht="12.75" customHeight="1" x14ac:dyDescent="0.2"/>
    <row r="7768" ht="12.75" customHeight="1" x14ac:dyDescent="0.2"/>
    <row r="7769" ht="12.75" customHeight="1" x14ac:dyDescent="0.2"/>
    <row r="7770" ht="12.75" customHeight="1" x14ac:dyDescent="0.2"/>
    <row r="7771" ht="12.75" customHeight="1" x14ac:dyDescent="0.2"/>
    <row r="7772" ht="12.75" customHeight="1" x14ac:dyDescent="0.2"/>
    <row r="7773" ht="12.75" customHeight="1" x14ac:dyDescent="0.2"/>
    <row r="7774" ht="12.75" customHeight="1" x14ac:dyDescent="0.2"/>
    <row r="7775" ht="12.75" customHeight="1" x14ac:dyDescent="0.2"/>
    <row r="7776" ht="12.75" customHeight="1" x14ac:dyDescent="0.2"/>
    <row r="7777" ht="12.75" customHeight="1" x14ac:dyDescent="0.2"/>
    <row r="7778" ht="12.75" customHeight="1" x14ac:dyDescent="0.2"/>
    <row r="7779" ht="12.75" customHeight="1" x14ac:dyDescent="0.2"/>
    <row r="7780" ht="12.75" customHeight="1" x14ac:dyDescent="0.2"/>
    <row r="7781" ht="12.75" customHeight="1" x14ac:dyDescent="0.2"/>
    <row r="7782" ht="12.75" customHeight="1" x14ac:dyDescent="0.2"/>
    <row r="7783" ht="12.75" customHeight="1" x14ac:dyDescent="0.2"/>
    <row r="7784" ht="12.75" customHeight="1" x14ac:dyDescent="0.2"/>
    <row r="7785" ht="12.75" customHeight="1" x14ac:dyDescent="0.2"/>
    <row r="7786" ht="12.75" customHeight="1" x14ac:dyDescent="0.2"/>
    <row r="7787" ht="12.75" customHeight="1" x14ac:dyDescent="0.2"/>
    <row r="7788" ht="12.75" customHeight="1" x14ac:dyDescent="0.2"/>
    <row r="7789" ht="12.75" customHeight="1" x14ac:dyDescent="0.2"/>
    <row r="7790" ht="12.75" customHeight="1" x14ac:dyDescent="0.2"/>
    <row r="7791" ht="12.75" customHeight="1" x14ac:dyDescent="0.2"/>
    <row r="7792" ht="12.75" customHeight="1" x14ac:dyDescent="0.2"/>
    <row r="7793" ht="12.75" customHeight="1" x14ac:dyDescent="0.2"/>
    <row r="7794" ht="12.75" customHeight="1" x14ac:dyDescent="0.2"/>
    <row r="7795" ht="12.75" customHeight="1" x14ac:dyDescent="0.2"/>
    <row r="7796" ht="12.75" customHeight="1" x14ac:dyDescent="0.2"/>
    <row r="7797" ht="12.75" customHeight="1" x14ac:dyDescent="0.2"/>
    <row r="7798" ht="12.75" customHeight="1" x14ac:dyDescent="0.2"/>
    <row r="7799" ht="12.75" customHeight="1" x14ac:dyDescent="0.2"/>
    <row r="7800" ht="12.75" customHeight="1" x14ac:dyDescent="0.2"/>
    <row r="7801" ht="12.75" customHeight="1" x14ac:dyDescent="0.2"/>
    <row r="7802" ht="12.75" customHeight="1" x14ac:dyDescent="0.2"/>
    <row r="7803" ht="12.75" customHeight="1" x14ac:dyDescent="0.2"/>
    <row r="7804" ht="12.75" customHeight="1" x14ac:dyDescent="0.2"/>
    <row r="7805" ht="12.75" customHeight="1" x14ac:dyDescent="0.2"/>
    <row r="7806" ht="12.75" customHeight="1" x14ac:dyDescent="0.2"/>
    <row r="7807" ht="12.75" customHeight="1" x14ac:dyDescent="0.2"/>
    <row r="7808" ht="12.75" customHeight="1" x14ac:dyDescent="0.2"/>
    <row r="7809" ht="12.75" customHeight="1" x14ac:dyDescent="0.2"/>
    <row r="7810" ht="12.75" customHeight="1" x14ac:dyDescent="0.2"/>
    <row r="7811" ht="12.75" customHeight="1" x14ac:dyDescent="0.2"/>
    <row r="7812" ht="12.75" customHeight="1" x14ac:dyDescent="0.2"/>
    <row r="7813" ht="12.75" customHeight="1" x14ac:dyDescent="0.2"/>
    <row r="7814" ht="12.75" customHeight="1" x14ac:dyDescent="0.2"/>
    <row r="7815" ht="12.75" customHeight="1" x14ac:dyDescent="0.2"/>
    <row r="7816" ht="12.75" customHeight="1" x14ac:dyDescent="0.2"/>
    <row r="7817" ht="12.75" customHeight="1" x14ac:dyDescent="0.2"/>
    <row r="7818" ht="12.75" customHeight="1" x14ac:dyDescent="0.2"/>
    <row r="7819" ht="12.75" customHeight="1" x14ac:dyDescent="0.2"/>
    <row r="7820" ht="12.75" customHeight="1" x14ac:dyDescent="0.2"/>
    <row r="7821" ht="12.75" customHeight="1" x14ac:dyDescent="0.2"/>
    <row r="7822" ht="12.75" customHeight="1" x14ac:dyDescent="0.2"/>
    <row r="7823" ht="12.75" customHeight="1" x14ac:dyDescent="0.2"/>
    <row r="7824" ht="12.75" customHeight="1" x14ac:dyDescent="0.2"/>
    <row r="7825" ht="12.75" customHeight="1" x14ac:dyDescent="0.2"/>
    <row r="7826" ht="12.75" customHeight="1" x14ac:dyDescent="0.2"/>
    <row r="7827" ht="12.75" customHeight="1" x14ac:dyDescent="0.2"/>
    <row r="7828" ht="12.75" customHeight="1" x14ac:dyDescent="0.2"/>
    <row r="7829" ht="12.75" customHeight="1" x14ac:dyDescent="0.2"/>
    <row r="7830" ht="12.75" customHeight="1" x14ac:dyDescent="0.2"/>
    <row r="7831" ht="12.75" customHeight="1" x14ac:dyDescent="0.2"/>
    <row r="7832" ht="12.75" customHeight="1" x14ac:dyDescent="0.2"/>
    <row r="7833" ht="12.75" customHeight="1" x14ac:dyDescent="0.2"/>
    <row r="7834" ht="12.75" customHeight="1" x14ac:dyDescent="0.2"/>
    <row r="7835" ht="12.75" customHeight="1" x14ac:dyDescent="0.2"/>
    <row r="7836" ht="12.75" customHeight="1" x14ac:dyDescent="0.2"/>
    <row r="7837" ht="12.75" customHeight="1" x14ac:dyDescent="0.2"/>
    <row r="7838" ht="12.75" customHeight="1" x14ac:dyDescent="0.2"/>
    <row r="7839" ht="12.75" customHeight="1" x14ac:dyDescent="0.2"/>
    <row r="7840" ht="12.75" customHeight="1" x14ac:dyDescent="0.2"/>
    <row r="7841" ht="12.75" customHeight="1" x14ac:dyDescent="0.2"/>
    <row r="7842" ht="12.75" customHeight="1" x14ac:dyDescent="0.2"/>
    <row r="7843" ht="12.75" customHeight="1" x14ac:dyDescent="0.2"/>
    <row r="7844" ht="12.75" customHeight="1" x14ac:dyDescent="0.2"/>
    <row r="7845" ht="12.75" customHeight="1" x14ac:dyDescent="0.2"/>
    <row r="7846" ht="12.75" customHeight="1" x14ac:dyDescent="0.2"/>
    <row r="7847" ht="12.75" customHeight="1" x14ac:dyDescent="0.2"/>
    <row r="7848" ht="12.75" customHeight="1" x14ac:dyDescent="0.2"/>
    <row r="7849" ht="12.75" customHeight="1" x14ac:dyDescent="0.2"/>
    <row r="7850" ht="12.75" customHeight="1" x14ac:dyDescent="0.2"/>
    <row r="7851" ht="12.75" customHeight="1" x14ac:dyDescent="0.2"/>
    <row r="7852" ht="12.75" customHeight="1" x14ac:dyDescent="0.2"/>
    <row r="7853" ht="12.75" customHeight="1" x14ac:dyDescent="0.2"/>
    <row r="7854" ht="12.75" customHeight="1" x14ac:dyDescent="0.2"/>
    <row r="7855" ht="12.75" customHeight="1" x14ac:dyDescent="0.2"/>
    <row r="7856" ht="12.75" customHeight="1" x14ac:dyDescent="0.2"/>
    <row r="7857" ht="12.75" customHeight="1" x14ac:dyDescent="0.2"/>
    <row r="7858" ht="12.75" customHeight="1" x14ac:dyDescent="0.2"/>
    <row r="7859" ht="12.75" customHeight="1" x14ac:dyDescent="0.2"/>
    <row r="7860" ht="12.75" customHeight="1" x14ac:dyDescent="0.2"/>
    <row r="7861" ht="12.75" customHeight="1" x14ac:dyDescent="0.2"/>
    <row r="7862" ht="12.75" customHeight="1" x14ac:dyDescent="0.2"/>
    <row r="7863" ht="12.75" customHeight="1" x14ac:dyDescent="0.2"/>
    <row r="7864" ht="12.75" customHeight="1" x14ac:dyDescent="0.2"/>
    <row r="7865" ht="12.75" customHeight="1" x14ac:dyDescent="0.2"/>
    <row r="7866" ht="12.75" customHeight="1" x14ac:dyDescent="0.2"/>
    <row r="7867" ht="12.75" customHeight="1" x14ac:dyDescent="0.2"/>
    <row r="7868" ht="12.75" customHeight="1" x14ac:dyDescent="0.2"/>
    <row r="7869" ht="12.75" customHeight="1" x14ac:dyDescent="0.2"/>
    <row r="7870" ht="12.75" customHeight="1" x14ac:dyDescent="0.2"/>
    <row r="7871" ht="12.75" customHeight="1" x14ac:dyDescent="0.2"/>
    <row r="7872" ht="12.75" customHeight="1" x14ac:dyDescent="0.2"/>
    <row r="7873" ht="12.75" customHeight="1" x14ac:dyDescent="0.2"/>
    <row r="7874" ht="12.75" customHeight="1" x14ac:dyDescent="0.2"/>
    <row r="7875" ht="12.75" customHeight="1" x14ac:dyDescent="0.2"/>
    <row r="7876" ht="12.75" customHeight="1" x14ac:dyDescent="0.2"/>
    <row r="7877" ht="12.75" customHeight="1" x14ac:dyDescent="0.2"/>
    <row r="7878" ht="12.75" customHeight="1" x14ac:dyDescent="0.2"/>
    <row r="7879" ht="12.75" customHeight="1" x14ac:dyDescent="0.2"/>
    <row r="7880" ht="12.75" customHeight="1" x14ac:dyDescent="0.2"/>
    <row r="7881" ht="12.75" customHeight="1" x14ac:dyDescent="0.2"/>
    <row r="7882" ht="12.75" customHeight="1" x14ac:dyDescent="0.2"/>
    <row r="7883" ht="12.75" customHeight="1" x14ac:dyDescent="0.2"/>
    <row r="7884" ht="12.75" customHeight="1" x14ac:dyDescent="0.2"/>
    <row r="7885" ht="12.75" customHeight="1" x14ac:dyDescent="0.2"/>
    <row r="7886" ht="12.75" customHeight="1" x14ac:dyDescent="0.2"/>
    <row r="7887" ht="12.75" customHeight="1" x14ac:dyDescent="0.2"/>
    <row r="7888" ht="12.75" customHeight="1" x14ac:dyDescent="0.2"/>
    <row r="7889" ht="12.75" customHeight="1" x14ac:dyDescent="0.2"/>
    <row r="7890" ht="12.75" customHeight="1" x14ac:dyDescent="0.2"/>
    <row r="7891" ht="12.75" customHeight="1" x14ac:dyDescent="0.2"/>
    <row r="7892" ht="12.75" customHeight="1" x14ac:dyDescent="0.2"/>
    <row r="7893" ht="12.75" customHeight="1" x14ac:dyDescent="0.2"/>
    <row r="7894" ht="12.75" customHeight="1" x14ac:dyDescent="0.2"/>
    <row r="7895" ht="12.75" customHeight="1" x14ac:dyDescent="0.2"/>
    <row r="7896" ht="12.75" customHeight="1" x14ac:dyDescent="0.2"/>
    <row r="7897" ht="12.75" customHeight="1" x14ac:dyDescent="0.2"/>
    <row r="7898" ht="12.75" customHeight="1" x14ac:dyDescent="0.2"/>
    <row r="7899" ht="12.75" customHeight="1" x14ac:dyDescent="0.2"/>
    <row r="7900" ht="12.75" customHeight="1" x14ac:dyDescent="0.2"/>
    <row r="7901" ht="12.75" customHeight="1" x14ac:dyDescent="0.2"/>
    <row r="7902" ht="12.75" customHeight="1" x14ac:dyDescent="0.2"/>
    <row r="7903" ht="12.75" customHeight="1" x14ac:dyDescent="0.2"/>
    <row r="7904" ht="12.75" customHeight="1" x14ac:dyDescent="0.2"/>
    <row r="7905" ht="12.75" customHeight="1" x14ac:dyDescent="0.2"/>
    <row r="7906" ht="12.75" customHeight="1" x14ac:dyDescent="0.2"/>
    <row r="7907" ht="12.75" customHeight="1" x14ac:dyDescent="0.2"/>
    <row r="7908" ht="12.75" customHeight="1" x14ac:dyDescent="0.2"/>
    <row r="7909" ht="12.75" customHeight="1" x14ac:dyDescent="0.2"/>
    <row r="7910" ht="12.75" customHeight="1" x14ac:dyDescent="0.2"/>
    <row r="7911" ht="12.75" customHeight="1" x14ac:dyDescent="0.2"/>
    <row r="7912" ht="12.75" customHeight="1" x14ac:dyDescent="0.2"/>
    <row r="7913" ht="12.75" customHeight="1" x14ac:dyDescent="0.2"/>
    <row r="7914" ht="12.75" customHeight="1" x14ac:dyDescent="0.2"/>
    <row r="7915" ht="12.75" customHeight="1" x14ac:dyDescent="0.2"/>
    <row r="7916" ht="12.75" customHeight="1" x14ac:dyDescent="0.2"/>
    <row r="7917" ht="12.75" customHeight="1" x14ac:dyDescent="0.2"/>
    <row r="7918" ht="12.75" customHeight="1" x14ac:dyDescent="0.2"/>
    <row r="7919" ht="12.75" customHeight="1" x14ac:dyDescent="0.2"/>
    <row r="7920" ht="12.75" customHeight="1" x14ac:dyDescent="0.2"/>
    <row r="7921" ht="12.75" customHeight="1" x14ac:dyDescent="0.2"/>
    <row r="7922" ht="12.75" customHeight="1" x14ac:dyDescent="0.2"/>
    <row r="7923" ht="12.75" customHeight="1" x14ac:dyDescent="0.2"/>
    <row r="7924" ht="12.75" customHeight="1" x14ac:dyDescent="0.2"/>
    <row r="7925" ht="12.75" customHeight="1" x14ac:dyDescent="0.2"/>
    <row r="7926" ht="12.75" customHeight="1" x14ac:dyDescent="0.2"/>
    <row r="7927" ht="12.75" customHeight="1" x14ac:dyDescent="0.2"/>
    <row r="7928" ht="12.75" customHeight="1" x14ac:dyDescent="0.2"/>
    <row r="7929" ht="12.75" customHeight="1" x14ac:dyDescent="0.2"/>
    <row r="7930" ht="12.75" customHeight="1" x14ac:dyDescent="0.2"/>
    <row r="7931" ht="12.75" customHeight="1" x14ac:dyDescent="0.2"/>
    <row r="7932" ht="12.75" customHeight="1" x14ac:dyDescent="0.2"/>
    <row r="7933" ht="12.75" customHeight="1" x14ac:dyDescent="0.2"/>
    <row r="7934" ht="12.75" customHeight="1" x14ac:dyDescent="0.2"/>
    <row r="7935" ht="12.75" customHeight="1" x14ac:dyDescent="0.2"/>
    <row r="7936" ht="12.75" customHeight="1" x14ac:dyDescent="0.2"/>
    <row r="7937" ht="12.75" customHeight="1" x14ac:dyDescent="0.2"/>
    <row r="7938" ht="12.75" customHeight="1" x14ac:dyDescent="0.2"/>
    <row r="7939" ht="12.75" customHeight="1" x14ac:dyDescent="0.2"/>
    <row r="7940" ht="12.75" customHeight="1" x14ac:dyDescent="0.2"/>
    <row r="7941" ht="12.75" customHeight="1" x14ac:dyDescent="0.2"/>
    <row r="7942" ht="12.75" customHeight="1" x14ac:dyDescent="0.2"/>
    <row r="7943" ht="12.75" customHeight="1" x14ac:dyDescent="0.2"/>
    <row r="7944" ht="12.75" customHeight="1" x14ac:dyDescent="0.2"/>
    <row r="7945" ht="12.75" customHeight="1" x14ac:dyDescent="0.2"/>
    <row r="7946" ht="12.75" customHeight="1" x14ac:dyDescent="0.2"/>
    <row r="7947" ht="12.75" customHeight="1" x14ac:dyDescent="0.2"/>
    <row r="7948" ht="12.75" customHeight="1" x14ac:dyDescent="0.2"/>
    <row r="7949" ht="12.75" customHeight="1" x14ac:dyDescent="0.2"/>
    <row r="7950" ht="12.75" customHeight="1" x14ac:dyDescent="0.2"/>
    <row r="7951" ht="12.75" customHeight="1" x14ac:dyDescent="0.2"/>
    <row r="7952" ht="12.75" customHeight="1" x14ac:dyDescent="0.2"/>
    <row r="7953" ht="12.75" customHeight="1" x14ac:dyDescent="0.2"/>
    <row r="7954" ht="12.75" customHeight="1" x14ac:dyDescent="0.2"/>
    <row r="7955" ht="12.75" customHeight="1" x14ac:dyDescent="0.2"/>
    <row r="7956" ht="12.75" customHeight="1" x14ac:dyDescent="0.2"/>
    <row r="7957" ht="12.75" customHeight="1" x14ac:dyDescent="0.2"/>
    <row r="7958" ht="12.75" customHeight="1" x14ac:dyDescent="0.2"/>
    <row r="7959" ht="12.75" customHeight="1" x14ac:dyDescent="0.2"/>
    <row r="7960" ht="12.75" customHeight="1" x14ac:dyDescent="0.2"/>
    <row r="7961" ht="12.75" customHeight="1" x14ac:dyDescent="0.2"/>
    <row r="7962" ht="12.75" customHeight="1" x14ac:dyDescent="0.2"/>
    <row r="7963" ht="12.75" customHeight="1" x14ac:dyDescent="0.2"/>
    <row r="7964" ht="12.75" customHeight="1" x14ac:dyDescent="0.2"/>
    <row r="7965" ht="12.75" customHeight="1" x14ac:dyDescent="0.2"/>
    <row r="7966" ht="12.75" customHeight="1" x14ac:dyDescent="0.2"/>
    <row r="7967" ht="12.75" customHeight="1" x14ac:dyDescent="0.2"/>
    <row r="7968" ht="12.75" customHeight="1" x14ac:dyDescent="0.2"/>
    <row r="7969" ht="12.75" customHeight="1" x14ac:dyDescent="0.2"/>
    <row r="7970" ht="12.75" customHeight="1" x14ac:dyDescent="0.2"/>
    <row r="7971" ht="12.75" customHeight="1" x14ac:dyDescent="0.2"/>
    <row r="7972" ht="12.75" customHeight="1" x14ac:dyDescent="0.2"/>
    <row r="7973" ht="12.75" customHeight="1" x14ac:dyDescent="0.2"/>
    <row r="7974" ht="12.75" customHeight="1" x14ac:dyDescent="0.2"/>
    <row r="7975" ht="12.75" customHeight="1" x14ac:dyDescent="0.2"/>
    <row r="7976" ht="12.75" customHeight="1" x14ac:dyDescent="0.2"/>
    <row r="7977" ht="12.75" customHeight="1" x14ac:dyDescent="0.2"/>
    <row r="7978" ht="12.75" customHeight="1" x14ac:dyDescent="0.2"/>
    <row r="7979" ht="12.75" customHeight="1" x14ac:dyDescent="0.2"/>
    <row r="7980" ht="12.75" customHeight="1" x14ac:dyDescent="0.2"/>
    <row r="7981" ht="12.75" customHeight="1" x14ac:dyDescent="0.2"/>
    <row r="7982" ht="12.75" customHeight="1" x14ac:dyDescent="0.2"/>
    <row r="7983" ht="12.75" customHeight="1" x14ac:dyDescent="0.2"/>
    <row r="7984" ht="12.75" customHeight="1" x14ac:dyDescent="0.2"/>
    <row r="7985" ht="12.75" customHeight="1" x14ac:dyDescent="0.2"/>
    <row r="7986" ht="12.75" customHeight="1" x14ac:dyDescent="0.2"/>
    <row r="7987" ht="12.75" customHeight="1" x14ac:dyDescent="0.2"/>
    <row r="7988" ht="12.75" customHeight="1" x14ac:dyDescent="0.2"/>
    <row r="7989" ht="12.75" customHeight="1" x14ac:dyDescent="0.2"/>
    <row r="7990" ht="12.75" customHeight="1" x14ac:dyDescent="0.2"/>
    <row r="7991" ht="12.75" customHeight="1" x14ac:dyDescent="0.2"/>
    <row r="7992" ht="12.75" customHeight="1" x14ac:dyDescent="0.2"/>
    <row r="7993" ht="12.75" customHeight="1" x14ac:dyDescent="0.2"/>
    <row r="7994" ht="12.75" customHeight="1" x14ac:dyDescent="0.2"/>
    <row r="7995" ht="12.75" customHeight="1" x14ac:dyDescent="0.2"/>
    <row r="7996" ht="12.75" customHeight="1" x14ac:dyDescent="0.2"/>
    <row r="7997" ht="12.75" customHeight="1" x14ac:dyDescent="0.2"/>
    <row r="7998" ht="12.75" customHeight="1" x14ac:dyDescent="0.2"/>
    <row r="7999" ht="12.75" customHeight="1" x14ac:dyDescent="0.2"/>
    <row r="8000" ht="12.75" customHeight="1" x14ac:dyDescent="0.2"/>
    <row r="8001" ht="12.75" customHeight="1" x14ac:dyDescent="0.2"/>
    <row r="8002" ht="12.75" customHeight="1" x14ac:dyDescent="0.2"/>
    <row r="8003" ht="12.75" customHeight="1" x14ac:dyDescent="0.2"/>
    <row r="8004" ht="12.75" customHeight="1" x14ac:dyDescent="0.2"/>
    <row r="8005" ht="12.75" customHeight="1" x14ac:dyDescent="0.2"/>
    <row r="8006" ht="12.75" customHeight="1" x14ac:dyDescent="0.2"/>
    <row r="8007" ht="12.75" customHeight="1" x14ac:dyDescent="0.2"/>
    <row r="8008" ht="12.75" customHeight="1" x14ac:dyDescent="0.2"/>
    <row r="8009" ht="12.75" customHeight="1" x14ac:dyDescent="0.2"/>
    <row r="8010" ht="12.75" customHeight="1" x14ac:dyDescent="0.2"/>
    <row r="8011" ht="12.75" customHeight="1" x14ac:dyDescent="0.2"/>
    <row r="8012" ht="12.75" customHeight="1" x14ac:dyDescent="0.2"/>
    <row r="8013" ht="12.75" customHeight="1" x14ac:dyDescent="0.2"/>
    <row r="8014" ht="12.75" customHeight="1" x14ac:dyDescent="0.2"/>
    <row r="8015" ht="12.75" customHeight="1" x14ac:dyDescent="0.2"/>
    <row r="8016" ht="12.75" customHeight="1" x14ac:dyDescent="0.2"/>
    <row r="8017" ht="12.75" customHeight="1" x14ac:dyDescent="0.2"/>
    <row r="8018" ht="12.75" customHeight="1" x14ac:dyDescent="0.2"/>
    <row r="8019" ht="12.75" customHeight="1" x14ac:dyDescent="0.2"/>
    <row r="8020" ht="12.75" customHeight="1" x14ac:dyDescent="0.2"/>
    <row r="8021" ht="12.75" customHeight="1" x14ac:dyDescent="0.2"/>
    <row r="8022" ht="12.75" customHeight="1" x14ac:dyDescent="0.2"/>
    <row r="8023" ht="12.75" customHeight="1" x14ac:dyDescent="0.2"/>
    <row r="8024" ht="12.75" customHeight="1" x14ac:dyDescent="0.2"/>
    <row r="8025" ht="12.75" customHeight="1" x14ac:dyDescent="0.2"/>
    <row r="8026" ht="12.75" customHeight="1" x14ac:dyDescent="0.2"/>
    <row r="8027" ht="12.75" customHeight="1" x14ac:dyDescent="0.2"/>
    <row r="8028" ht="12.75" customHeight="1" x14ac:dyDescent="0.2"/>
    <row r="8029" ht="12.75" customHeight="1" x14ac:dyDescent="0.2"/>
    <row r="8030" ht="12.75" customHeight="1" x14ac:dyDescent="0.2"/>
    <row r="8031" ht="12.75" customHeight="1" x14ac:dyDescent="0.2"/>
    <row r="8032" ht="12.75" customHeight="1" x14ac:dyDescent="0.2"/>
    <row r="8033" ht="12.75" customHeight="1" x14ac:dyDescent="0.2"/>
    <row r="8034" ht="12.75" customHeight="1" x14ac:dyDescent="0.2"/>
    <row r="8035" ht="12.75" customHeight="1" x14ac:dyDescent="0.2"/>
    <row r="8036" ht="12.75" customHeight="1" x14ac:dyDescent="0.2"/>
    <row r="8037" ht="12.75" customHeight="1" x14ac:dyDescent="0.2"/>
    <row r="8038" ht="12.75" customHeight="1" x14ac:dyDescent="0.2"/>
    <row r="8039" ht="12.75" customHeight="1" x14ac:dyDescent="0.2"/>
    <row r="8040" ht="12.75" customHeight="1" x14ac:dyDescent="0.2"/>
    <row r="8041" ht="12.75" customHeight="1" x14ac:dyDescent="0.2"/>
    <row r="8042" ht="12.75" customHeight="1" x14ac:dyDescent="0.2"/>
    <row r="8043" ht="12.75" customHeight="1" x14ac:dyDescent="0.2"/>
    <row r="8044" ht="12.75" customHeight="1" x14ac:dyDescent="0.2"/>
    <row r="8045" ht="12.75" customHeight="1" x14ac:dyDescent="0.2"/>
    <row r="8046" ht="12.75" customHeight="1" x14ac:dyDescent="0.2"/>
    <row r="8047" ht="12.75" customHeight="1" x14ac:dyDescent="0.2"/>
    <row r="8048" ht="12.75" customHeight="1" x14ac:dyDescent="0.2"/>
    <row r="8049" ht="12.75" customHeight="1" x14ac:dyDescent="0.2"/>
    <row r="8050" ht="12.75" customHeight="1" x14ac:dyDescent="0.2"/>
    <row r="8051" ht="12.75" customHeight="1" x14ac:dyDescent="0.2"/>
    <row r="8052" ht="12.75" customHeight="1" x14ac:dyDescent="0.2"/>
    <row r="8053" ht="12.75" customHeight="1" x14ac:dyDescent="0.2"/>
    <row r="8054" ht="12.75" customHeight="1" x14ac:dyDescent="0.2"/>
    <row r="8055" ht="12.75" customHeight="1" x14ac:dyDescent="0.2"/>
    <row r="8056" ht="12.75" customHeight="1" x14ac:dyDescent="0.2"/>
    <row r="8057" ht="12.75" customHeight="1" x14ac:dyDescent="0.2"/>
    <row r="8058" ht="12.75" customHeight="1" x14ac:dyDescent="0.2"/>
    <row r="8059" ht="12.75" customHeight="1" x14ac:dyDescent="0.2"/>
    <row r="8060" ht="12.75" customHeight="1" x14ac:dyDescent="0.2"/>
    <row r="8061" ht="12.75" customHeight="1" x14ac:dyDescent="0.2"/>
    <row r="8062" ht="12.75" customHeight="1" x14ac:dyDescent="0.2"/>
    <row r="8063" ht="12.75" customHeight="1" x14ac:dyDescent="0.2"/>
    <row r="8064" ht="12.75" customHeight="1" x14ac:dyDescent="0.2"/>
    <row r="8065" ht="12.75" customHeight="1" x14ac:dyDescent="0.2"/>
    <row r="8066" ht="12.75" customHeight="1" x14ac:dyDescent="0.2"/>
    <row r="8067" ht="12.75" customHeight="1" x14ac:dyDescent="0.2"/>
    <row r="8068" ht="12.75" customHeight="1" x14ac:dyDescent="0.2"/>
    <row r="8069" ht="12.75" customHeight="1" x14ac:dyDescent="0.2"/>
    <row r="8070" ht="12.75" customHeight="1" x14ac:dyDescent="0.2"/>
    <row r="8071" ht="12.75" customHeight="1" x14ac:dyDescent="0.2"/>
    <row r="8072" ht="12.75" customHeight="1" x14ac:dyDescent="0.2"/>
    <row r="8073" ht="12.75" customHeight="1" x14ac:dyDescent="0.2"/>
    <row r="8074" ht="12.75" customHeight="1" x14ac:dyDescent="0.2"/>
    <row r="8075" ht="12.75" customHeight="1" x14ac:dyDescent="0.2"/>
    <row r="8076" ht="12.75" customHeight="1" x14ac:dyDescent="0.2"/>
    <row r="8077" ht="12.75" customHeight="1" x14ac:dyDescent="0.2"/>
    <row r="8078" ht="12.75" customHeight="1" x14ac:dyDescent="0.2"/>
    <row r="8079" ht="12.75" customHeight="1" x14ac:dyDescent="0.2"/>
    <row r="8080" ht="12.75" customHeight="1" x14ac:dyDescent="0.2"/>
    <row r="8081" ht="12.75" customHeight="1" x14ac:dyDescent="0.2"/>
    <row r="8082" ht="12.75" customHeight="1" x14ac:dyDescent="0.2"/>
    <row r="8083" ht="12.75" customHeight="1" x14ac:dyDescent="0.2"/>
    <row r="8084" ht="12.75" customHeight="1" x14ac:dyDescent="0.2"/>
    <row r="8085" ht="12.75" customHeight="1" x14ac:dyDescent="0.2"/>
    <row r="8086" ht="12.75" customHeight="1" x14ac:dyDescent="0.2"/>
    <row r="8087" ht="12.75" customHeight="1" x14ac:dyDescent="0.2"/>
    <row r="8088" ht="12.75" customHeight="1" x14ac:dyDescent="0.2"/>
    <row r="8089" ht="12.75" customHeight="1" x14ac:dyDescent="0.2"/>
    <row r="8090" ht="12.75" customHeight="1" x14ac:dyDescent="0.2"/>
    <row r="8091" ht="12.75" customHeight="1" x14ac:dyDescent="0.2"/>
    <row r="8092" ht="12.75" customHeight="1" x14ac:dyDescent="0.2"/>
    <row r="8093" ht="12.75" customHeight="1" x14ac:dyDescent="0.2"/>
    <row r="8094" ht="12.75" customHeight="1" x14ac:dyDescent="0.2"/>
    <row r="8095" ht="12.75" customHeight="1" x14ac:dyDescent="0.2"/>
    <row r="8096" ht="12.75" customHeight="1" x14ac:dyDescent="0.2"/>
    <row r="8097" ht="12.75" customHeight="1" x14ac:dyDescent="0.2"/>
    <row r="8098" ht="12.75" customHeight="1" x14ac:dyDescent="0.2"/>
    <row r="8099" ht="12.75" customHeight="1" x14ac:dyDescent="0.2"/>
    <row r="8100" ht="12.75" customHeight="1" x14ac:dyDescent="0.2"/>
    <row r="8101" ht="12.75" customHeight="1" x14ac:dyDescent="0.2"/>
    <row r="8102" ht="12.75" customHeight="1" x14ac:dyDescent="0.2"/>
    <row r="8103" ht="12.75" customHeight="1" x14ac:dyDescent="0.2"/>
    <row r="8104" ht="12.75" customHeight="1" x14ac:dyDescent="0.2"/>
    <row r="8105" ht="12.75" customHeight="1" x14ac:dyDescent="0.2"/>
    <row r="8106" ht="12.75" customHeight="1" x14ac:dyDescent="0.2"/>
    <row r="8107" ht="12.75" customHeight="1" x14ac:dyDescent="0.2"/>
    <row r="8108" ht="12.75" customHeight="1" x14ac:dyDescent="0.2"/>
    <row r="8109" ht="12.75" customHeight="1" x14ac:dyDescent="0.2"/>
    <row r="8110" ht="12.75" customHeight="1" x14ac:dyDescent="0.2"/>
    <row r="8111" ht="12.75" customHeight="1" x14ac:dyDescent="0.2"/>
    <row r="8112" ht="12.75" customHeight="1" x14ac:dyDescent="0.2"/>
    <row r="8113" ht="12.75" customHeight="1" x14ac:dyDescent="0.2"/>
    <row r="8114" ht="12.75" customHeight="1" x14ac:dyDescent="0.2"/>
    <row r="8115" ht="12.75" customHeight="1" x14ac:dyDescent="0.2"/>
    <row r="8116" ht="12.75" customHeight="1" x14ac:dyDescent="0.2"/>
    <row r="8117" ht="12.75" customHeight="1" x14ac:dyDescent="0.2"/>
    <row r="8118" ht="12.75" customHeight="1" x14ac:dyDescent="0.2"/>
    <row r="8119" ht="12.75" customHeight="1" x14ac:dyDescent="0.2"/>
    <row r="8120" ht="12.75" customHeight="1" x14ac:dyDescent="0.2"/>
    <row r="8121" ht="12.75" customHeight="1" x14ac:dyDescent="0.2"/>
    <row r="8122" ht="12.75" customHeight="1" x14ac:dyDescent="0.2"/>
    <row r="8123" ht="12.75" customHeight="1" x14ac:dyDescent="0.2"/>
    <row r="8124" ht="12.75" customHeight="1" x14ac:dyDescent="0.2"/>
    <row r="8125" ht="12.75" customHeight="1" x14ac:dyDescent="0.2"/>
    <row r="8126" ht="12.75" customHeight="1" x14ac:dyDescent="0.2"/>
    <row r="8127" ht="12.75" customHeight="1" x14ac:dyDescent="0.2"/>
    <row r="8128" ht="12.75" customHeight="1" x14ac:dyDescent="0.2"/>
    <row r="8129" ht="12.75" customHeight="1" x14ac:dyDescent="0.2"/>
    <row r="8130" ht="12.75" customHeight="1" x14ac:dyDescent="0.2"/>
    <row r="8131" ht="12.75" customHeight="1" x14ac:dyDescent="0.2"/>
    <row r="8132" ht="12.75" customHeight="1" x14ac:dyDescent="0.2"/>
    <row r="8133" ht="12.75" customHeight="1" x14ac:dyDescent="0.2"/>
    <row r="8134" ht="12.75" customHeight="1" x14ac:dyDescent="0.2"/>
    <row r="8135" ht="12.75" customHeight="1" x14ac:dyDescent="0.2"/>
    <row r="8136" ht="12.75" customHeight="1" x14ac:dyDescent="0.2"/>
    <row r="8137" ht="12.75" customHeight="1" x14ac:dyDescent="0.2"/>
    <row r="8138" ht="12.75" customHeight="1" x14ac:dyDescent="0.2"/>
    <row r="8139" ht="12.75" customHeight="1" x14ac:dyDescent="0.2"/>
    <row r="8140" ht="12.75" customHeight="1" x14ac:dyDescent="0.2"/>
    <row r="8141" ht="12.75" customHeight="1" x14ac:dyDescent="0.2"/>
    <row r="8142" ht="12.75" customHeight="1" x14ac:dyDescent="0.2"/>
    <row r="8143" ht="12.75" customHeight="1" x14ac:dyDescent="0.2"/>
    <row r="8144" ht="12.75" customHeight="1" x14ac:dyDescent="0.2"/>
    <row r="8145" ht="12.75" customHeight="1" x14ac:dyDescent="0.2"/>
    <row r="8146" ht="12.75" customHeight="1" x14ac:dyDescent="0.2"/>
    <row r="8147" ht="12.75" customHeight="1" x14ac:dyDescent="0.2"/>
    <row r="8148" ht="12.75" customHeight="1" x14ac:dyDescent="0.2"/>
    <row r="8149" ht="12.75" customHeight="1" x14ac:dyDescent="0.2"/>
    <row r="8150" ht="12.75" customHeight="1" x14ac:dyDescent="0.2"/>
    <row r="8151" ht="12.75" customHeight="1" x14ac:dyDescent="0.2"/>
    <row r="8152" ht="12.75" customHeight="1" x14ac:dyDescent="0.2"/>
    <row r="8153" ht="12.75" customHeight="1" x14ac:dyDescent="0.2"/>
    <row r="8154" ht="12.75" customHeight="1" x14ac:dyDescent="0.2"/>
    <row r="8155" ht="12.75" customHeight="1" x14ac:dyDescent="0.2"/>
    <row r="8156" ht="12.75" customHeight="1" x14ac:dyDescent="0.2"/>
    <row r="8157" ht="12.75" customHeight="1" x14ac:dyDescent="0.2"/>
    <row r="8158" ht="12.75" customHeight="1" x14ac:dyDescent="0.2"/>
    <row r="8159" ht="12.75" customHeight="1" x14ac:dyDescent="0.2"/>
    <row r="8160" ht="12.75" customHeight="1" x14ac:dyDescent="0.2"/>
    <row r="8161" ht="12.75" customHeight="1" x14ac:dyDescent="0.2"/>
    <row r="8162" ht="12.75" customHeight="1" x14ac:dyDescent="0.2"/>
    <row r="8163" ht="12.75" customHeight="1" x14ac:dyDescent="0.2"/>
    <row r="8164" ht="12.75" customHeight="1" x14ac:dyDescent="0.2"/>
    <row r="8165" ht="12.75" customHeight="1" x14ac:dyDescent="0.2"/>
    <row r="8166" ht="12.75" customHeight="1" x14ac:dyDescent="0.2"/>
    <row r="8167" ht="12.75" customHeight="1" x14ac:dyDescent="0.2"/>
    <row r="8168" ht="12.75" customHeight="1" x14ac:dyDescent="0.2"/>
    <row r="8169" ht="12.75" customHeight="1" x14ac:dyDescent="0.2"/>
    <row r="8170" ht="12.75" customHeight="1" x14ac:dyDescent="0.2"/>
    <row r="8171" ht="12.75" customHeight="1" x14ac:dyDescent="0.2"/>
    <row r="8172" ht="12.75" customHeight="1" x14ac:dyDescent="0.2"/>
    <row r="8173" ht="12.75" customHeight="1" x14ac:dyDescent="0.2"/>
    <row r="8174" ht="12.75" customHeight="1" x14ac:dyDescent="0.2"/>
    <row r="8175" ht="12.75" customHeight="1" x14ac:dyDescent="0.2"/>
    <row r="8176" ht="12.75" customHeight="1" x14ac:dyDescent="0.2"/>
    <row r="8177" ht="12.75" customHeight="1" x14ac:dyDescent="0.2"/>
    <row r="8178" ht="12.75" customHeight="1" x14ac:dyDescent="0.2"/>
    <row r="8179" ht="12.75" customHeight="1" x14ac:dyDescent="0.2"/>
    <row r="8180" ht="12.75" customHeight="1" x14ac:dyDescent="0.2"/>
    <row r="8181" ht="12.75" customHeight="1" x14ac:dyDescent="0.2"/>
    <row r="8182" ht="12.75" customHeight="1" x14ac:dyDescent="0.2"/>
    <row r="8183" ht="12.75" customHeight="1" x14ac:dyDescent="0.2"/>
    <row r="8184" ht="12.75" customHeight="1" x14ac:dyDescent="0.2"/>
    <row r="8185" ht="12.75" customHeight="1" x14ac:dyDescent="0.2"/>
    <row r="8186" ht="12.75" customHeight="1" x14ac:dyDescent="0.2"/>
    <row r="8187" ht="12.75" customHeight="1" x14ac:dyDescent="0.2"/>
    <row r="8188" ht="12.75" customHeight="1" x14ac:dyDescent="0.2"/>
    <row r="8189" ht="12.75" customHeight="1" x14ac:dyDescent="0.2"/>
    <row r="8190" ht="12.75" customHeight="1" x14ac:dyDescent="0.2"/>
    <row r="8191" ht="12.75" customHeight="1" x14ac:dyDescent="0.2"/>
    <row r="8192" ht="12.75" customHeight="1" x14ac:dyDescent="0.2"/>
    <row r="8193" ht="12.75" customHeight="1" x14ac:dyDescent="0.2"/>
    <row r="8194" ht="12.75" customHeight="1" x14ac:dyDescent="0.2"/>
    <row r="8195" ht="12.75" customHeight="1" x14ac:dyDescent="0.2"/>
    <row r="8196" ht="12.75" customHeight="1" x14ac:dyDescent="0.2"/>
    <row r="8197" ht="12.75" customHeight="1" x14ac:dyDescent="0.2"/>
    <row r="8198" ht="12.75" customHeight="1" x14ac:dyDescent="0.2"/>
    <row r="8199" ht="12.75" customHeight="1" x14ac:dyDescent="0.2"/>
    <row r="8200" ht="12.75" customHeight="1" x14ac:dyDescent="0.2"/>
    <row r="8201" ht="12.75" customHeight="1" x14ac:dyDescent="0.2"/>
    <row r="8202" ht="12.75" customHeight="1" x14ac:dyDescent="0.2"/>
    <row r="8203" ht="12.75" customHeight="1" x14ac:dyDescent="0.2"/>
    <row r="8204" ht="12.75" customHeight="1" x14ac:dyDescent="0.2"/>
    <row r="8205" ht="12.75" customHeight="1" x14ac:dyDescent="0.2"/>
    <row r="8206" ht="12.75" customHeight="1" x14ac:dyDescent="0.2"/>
    <row r="8207" ht="12.75" customHeight="1" x14ac:dyDescent="0.2"/>
    <row r="8208" ht="12.75" customHeight="1" x14ac:dyDescent="0.2"/>
    <row r="8209" ht="12.75" customHeight="1" x14ac:dyDescent="0.2"/>
    <row r="8210" ht="12.75" customHeight="1" x14ac:dyDescent="0.2"/>
    <row r="8211" ht="12.75" customHeight="1" x14ac:dyDescent="0.2"/>
    <row r="8212" ht="12.75" customHeight="1" x14ac:dyDescent="0.2"/>
    <row r="8213" ht="12.75" customHeight="1" x14ac:dyDescent="0.2"/>
    <row r="8214" ht="12.75" customHeight="1" x14ac:dyDescent="0.2"/>
    <row r="8215" ht="12.75" customHeight="1" x14ac:dyDescent="0.2"/>
    <row r="8216" ht="12.75" customHeight="1" x14ac:dyDescent="0.2"/>
    <row r="8217" ht="12.75" customHeight="1" x14ac:dyDescent="0.2"/>
    <row r="8218" ht="12.75" customHeight="1" x14ac:dyDescent="0.2"/>
    <row r="8219" ht="12.75" customHeight="1" x14ac:dyDescent="0.2"/>
    <row r="8220" ht="12.75" customHeight="1" x14ac:dyDescent="0.2"/>
    <row r="8221" ht="12.75" customHeight="1" x14ac:dyDescent="0.2"/>
    <row r="8222" ht="12.75" customHeight="1" x14ac:dyDescent="0.2"/>
    <row r="8223" ht="12.75" customHeight="1" x14ac:dyDescent="0.2"/>
    <row r="8224" ht="12.75" customHeight="1" x14ac:dyDescent="0.2"/>
    <row r="8225" ht="12.75" customHeight="1" x14ac:dyDescent="0.2"/>
    <row r="8226" ht="12.75" customHeight="1" x14ac:dyDescent="0.2"/>
    <row r="8227" ht="12.75" customHeight="1" x14ac:dyDescent="0.2"/>
    <row r="8228" ht="12.75" customHeight="1" x14ac:dyDescent="0.2"/>
    <row r="8229" ht="12.75" customHeight="1" x14ac:dyDescent="0.2"/>
    <row r="8230" ht="12.75" customHeight="1" x14ac:dyDescent="0.2"/>
    <row r="8231" ht="12.75" customHeight="1" x14ac:dyDescent="0.2"/>
    <row r="8232" ht="12.75" customHeight="1" x14ac:dyDescent="0.2"/>
    <row r="8233" ht="12.75" customHeight="1" x14ac:dyDescent="0.2"/>
    <row r="8234" ht="12.75" customHeight="1" x14ac:dyDescent="0.2"/>
    <row r="8235" ht="12.75" customHeight="1" x14ac:dyDescent="0.2"/>
    <row r="8236" ht="12.75" customHeight="1" x14ac:dyDescent="0.2"/>
    <row r="8237" ht="12.75" customHeight="1" x14ac:dyDescent="0.2"/>
    <row r="8238" ht="12.75" customHeight="1" x14ac:dyDescent="0.2"/>
    <row r="8239" ht="12.75" customHeight="1" x14ac:dyDescent="0.2"/>
    <row r="8240" ht="12.75" customHeight="1" x14ac:dyDescent="0.2"/>
    <row r="8241" ht="12.75" customHeight="1" x14ac:dyDescent="0.2"/>
    <row r="8242" ht="12.75" customHeight="1" x14ac:dyDescent="0.2"/>
    <row r="8243" ht="12.75" customHeight="1" x14ac:dyDescent="0.2"/>
    <row r="8244" ht="12.75" customHeight="1" x14ac:dyDescent="0.2"/>
    <row r="8245" ht="12.75" customHeight="1" x14ac:dyDescent="0.2"/>
    <row r="8246" ht="12.75" customHeight="1" x14ac:dyDescent="0.2"/>
    <row r="8247" ht="12.75" customHeight="1" x14ac:dyDescent="0.2"/>
    <row r="8248" ht="12.75" customHeight="1" x14ac:dyDescent="0.2"/>
    <row r="8249" ht="12.75" customHeight="1" x14ac:dyDescent="0.2"/>
    <row r="8250" ht="12.75" customHeight="1" x14ac:dyDescent="0.2"/>
    <row r="8251" ht="12.75" customHeight="1" x14ac:dyDescent="0.2"/>
    <row r="8252" ht="12.75" customHeight="1" x14ac:dyDescent="0.2"/>
    <row r="8253" ht="12.75" customHeight="1" x14ac:dyDescent="0.2"/>
    <row r="8254" ht="12.75" customHeight="1" x14ac:dyDescent="0.2"/>
    <row r="8255" ht="12.75" customHeight="1" x14ac:dyDescent="0.2"/>
    <row r="8256" ht="12.75" customHeight="1" x14ac:dyDescent="0.2"/>
    <row r="8257" ht="12.75" customHeight="1" x14ac:dyDescent="0.2"/>
    <row r="8258" ht="12.75" customHeight="1" x14ac:dyDescent="0.2"/>
    <row r="8259" ht="12.75" customHeight="1" x14ac:dyDescent="0.2"/>
    <row r="8260" ht="12.75" customHeight="1" x14ac:dyDescent="0.2"/>
    <row r="8261" ht="12.75" customHeight="1" x14ac:dyDescent="0.2"/>
    <row r="8262" ht="12.75" customHeight="1" x14ac:dyDescent="0.2"/>
    <row r="8263" ht="12.75" customHeight="1" x14ac:dyDescent="0.2"/>
    <row r="8264" ht="12.75" customHeight="1" x14ac:dyDescent="0.2"/>
    <row r="8265" ht="12.75" customHeight="1" x14ac:dyDescent="0.2"/>
    <row r="8266" ht="12.75" customHeight="1" x14ac:dyDescent="0.2"/>
    <row r="8267" ht="12.75" customHeight="1" x14ac:dyDescent="0.2"/>
    <row r="8268" ht="12.75" customHeight="1" x14ac:dyDescent="0.2"/>
    <row r="8269" ht="12.75" customHeight="1" x14ac:dyDescent="0.2"/>
    <row r="8270" ht="12.75" customHeight="1" x14ac:dyDescent="0.2"/>
    <row r="8271" ht="12.75" customHeight="1" x14ac:dyDescent="0.2"/>
    <row r="8272" ht="12.75" customHeight="1" x14ac:dyDescent="0.2"/>
    <row r="8273" ht="12.75" customHeight="1" x14ac:dyDescent="0.2"/>
    <row r="8274" ht="12.75" customHeight="1" x14ac:dyDescent="0.2"/>
    <row r="8275" ht="12.75" customHeight="1" x14ac:dyDescent="0.2"/>
    <row r="8276" ht="12.75" customHeight="1" x14ac:dyDescent="0.2"/>
    <row r="8277" ht="12.75" customHeight="1" x14ac:dyDescent="0.2"/>
    <row r="8278" ht="12.75" customHeight="1" x14ac:dyDescent="0.2"/>
    <row r="8279" ht="12.75" customHeight="1" x14ac:dyDescent="0.2"/>
    <row r="8280" ht="12.75" customHeight="1" x14ac:dyDescent="0.2"/>
    <row r="8281" ht="12.75" customHeight="1" x14ac:dyDescent="0.2"/>
    <row r="8282" ht="12.75" customHeight="1" x14ac:dyDescent="0.2"/>
    <row r="8283" ht="12.75" customHeight="1" x14ac:dyDescent="0.2"/>
    <row r="8284" ht="12.75" customHeight="1" x14ac:dyDescent="0.2"/>
    <row r="8285" ht="12.75" customHeight="1" x14ac:dyDescent="0.2"/>
    <row r="8286" ht="12.75" customHeight="1" x14ac:dyDescent="0.2"/>
    <row r="8287" ht="12.75" customHeight="1" x14ac:dyDescent="0.2"/>
    <row r="8288" ht="12.75" customHeight="1" x14ac:dyDescent="0.2"/>
    <row r="8289" ht="12.75" customHeight="1" x14ac:dyDescent="0.2"/>
    <row r="8290" ht="12.75" customHeight="1" x14ac:dyDescent="0.2"/>
    <row r="8291" ht="12.75" customHeight="1" x14ac:dyDescent="0.2"/>
    <row r="8292" ht="12.75" customHeight="1" x14ac:dyDescent="0.2"/>
    <row r="8293" ht="12.75" customHeight="1" x14ac:dyDescent="0.2"/>
    <row r="8294" ht="12.75" customHeight="1" x14ac:dyDescent="0.2"/>
    <row r="8295" ht="12.75" customHeight="1" x14ac:dyDescent="0.2"/>
    <row r="8296" ht="12.75" customHeight="1" x14ac:dyDescent="0.2"/>
    <row r="8297" ht="12.75" customHeight="1" x14ac:dyDescent="0.2"/>
    <row r="8298" ht="12.75" customHeight="1" x14ac:dyDescent="0.2"/>
    <row r="8299" ht="12.75" customHeight="1" x14ac:dyDescent="0.2"/>
    <row r="8300" ht="12.75" customHeight="1" x14ac:dyDescent="0.2"/>
    <row r="8301" ht="12.75" customHeight="1" x14ac:dyDescent="0.2"/>
    <row r="8302" ht="12.75" customHeight="1" x14ac:dyDescent="0.2"/>
    <row r="8303" ht="12.75" customHeight="1" x14ac:dyDescent="0.2"/>
    <row r="8304" ht="12.75" customHeight="1" x14ac:dyDescent="0.2"/>
    <row r="8305" ht="12.75" customHeight="1" x14ac:dyDescent="0.2"/>
    <row r="8306" ht="12.75" customHeight="1" x14ac:dyDescent="0.2"/>
    <row r="8307" ht="12.75" customHeight="1" x14ac:dyDescent="0.2"/>
    <row r="8308" ht="12.75" customHeight="1" x14ac:dyDescent="0.2"/>
    <row r="8309" ht="12.75" customHeight="1" x14ac:dyDescent="0.2"/>
    <row r="8310" ht="12.75" customHeight="1" x14ac:dyDescent="0.2"/>
    <row r="8311" ht="12.75" customHeight="1" x14ac:dyDescent="0.2"/>
    <row r="8312" ht="12.75" customHeight="1" x14ac:dyDescent="0.2"/>
    <row r="8313" ht="12.75" customHeight="1" x14ac:dyDescent="0.2"/>
    <row r="8314" ht="12.75" customHeight="1" x14ac:dyDescent="0.2"/>
    <row r="8315" ht="12.75" customHeight="1" x14ac:dyDescent="0.2"/>
    <row r="8316" ht="12.75" customHeight="1" x14ac:dyDescent="0.2"/>
    <row r="8317" ht="12.75" customHeight="1" x14ac:dyDescent="0.2"/>
    <row r="8318" ht="12.75" customHeight="1" x14ac:dyDescent="0.2"/>
    <row r="8319" ht="12.75" customHeight="1" x14ac:dyDescent="0.2"/>
    <row r="8320" ht="12.75" customHeight="1" x14ac:dyDescent="0.2"/>
    <row r="8321" ht="12.75" customHeight="1" x14ac:dyDescent="0.2"/>
    <row r="8322" ht="12.75" customHeight="1" x14ac:dyDescent="0.2"/>
    <row r="8323" ht="12.75" customHeight="1" x14ac:dyDescent="0.2"/>
    <row r="8324" ht="12.75" customHeight="1" x14ac:dyDescent="0.2"/>
    <row r="8325" ht="12.75" customHeight="1" x14ac:dyDescent="0.2"/>
    <row r="8326" ht="12.75" customHeight="1" x14ac:dyDescent="0.2"/>
    <row r="8327" ht="12.75" customHeight="1" x14ac:dyDescent="0.2"/>
    <row r="8328" ht="12.75" customHeight="1" x14ac:dyDescent="0.2"/>
    <row r="8329" ht="12.75" customHeight="1" x14ac:dyDescent="0.2"/>
    <row r="8330" ht="12.75" customHeight="1" x14ac:dyDescent="0.2"/>
    <row r="8331" ht="12.75" customHeight="1" x14ac:dyDescent="0.2"/>
    <row r="8332" ht="12.75" customHeight="1" x14ac:dyDescent="0.2"/>
    <row r="8333" ht="12.75" customHeight="1" x14ac:dyDescent="0.2"/>
    <row r="8334" ht="12.75" customHeight="1" x14ac:dyDescent="0.2"/>
    <row r="8335" ht="12.75" customHeight="1" x14ac:dyDescent="0.2"/>
    <row r="8336" ht="12.75" customHeight="1" x14ac:dyDescent="0.2"/>
    <row r="8337" ht="12.75" customHeight="1" x14ac:dyDescent="0.2"/>
    <row r="8338" ht="12.75" customHeight="1" x14ac:dyDescent="0.2"/>
    <row r="8339" ht="12.75" customHeight="1" x14ac:dyDescent="0.2"/>
    <row r="8340" ht="12.75" customHeight="1" x14ac:dyDescent="0.2"/>
    <row r="8341" ht="12.75" customHeight="1" x14ac:dyDescent="0.2"/>
    <row r="8342" ht="12.75" customHeight="1" x14ac:dyDescent="0.2"/>
    <row r="8343" ht="12.75" customHeight="1" x14ac:dyDescent="0.2"/>
    <row r="8344" ht="12.75" customHeight="1" x14ac:dyDescent="0.2"/>
    <row r="8345" ht="12.75" customHeight="1" x14ac:dyDescent="0.2"/>
    <row r="8346" ht="12.75" customHeight="1" x14ac:dyDescent="0.2"/>
    <row r="8347" ht="12.75" customHeight="1" x14ac:dyDescent="0.2"/>
    <row r="8348" ht="12.75" customHeight="1" x14ac:dyDescent="0.2"/>
    <row r="8349" ht="12.75" customHeight="1" x14ac:dyDescent="0.2"/>
    <row r="8350" ht="12.75" customHeight="1" x14ac:dyDescent="0.2"/>
    <row r="8351" ht="12.75" customHeight="1" x14ac:dyDescent="0.2"/>
    <row r="8352" ht="12.75" customHeight="1" x14ac:dyDescent="0.2"/>
    <row r="8353" ht="12.75" customHeight="1" x14ac:dyDescent="0.2"/>
    <row r="8354" ht="12.75" customHeight="1" x14ac:dyDescent="0.2"/>
    <row r="8355" ht="12.75" customHeight="1" x14ac:dyDescent="0.2"/>
    <row r="8356" ht="12.75" customHeight="1" x14ac:dyDescent="0.2"/>
    <row r="8357" ht="12.75" customHeight="1" x14ac:dyDescent="0.2"/>
    <row r="8358" ht="12.75" customHeight="1" x14ac:dyDescent="0.2"/>
    <row r="8359" ht="12.75" customHeight="1" x14ac:dyDescent="0.2"/>
    <row r="8360" ht="12.75" customHeight="1" x14ac:dyDescent="0.2"/>
    <row r="8361" ht="12.75" customHeight="1" x14ac:dyDescent="0.2"/>
    <row r="8362" ht="12.75" customHeight="1" x14ac:dyDescent="0.2"/>
    <row r="8363" ht="12.75" customHeight="1" x14ac:dyDescent="0.2"/>
    <row r="8364" ht="12.75" customHeight="1" x14ac:dyDescent="0.2"/>
    <row r="8365" ht="12.75" customHeight="1" x14ac:dyDescent="0.2"/>
    <row r="8366" ht="12.75" customHeight="1" x14ac:dyDescent="0.2"/>
    <row r="8367" ht="12.75" customHeight="1" x14ac:dyDescent="0.2"/>
    <row r="8368" ht="12.75" customHeight="1" x14ac:dyDescent="0.2"/>
    <row r="8369" ht="12.75" customHeight="1" x14ac:dyDescent="0.2"/>
    <row r="8370" ht="12.75" customHeight="1" x14ac:dyDescent="0.2"/>
    <row r="8371" ht="12.75" customHeight="1" x14ac:dyDescent="0.2"/>
    <row r="8372" ht="12.75" customHeight="1" x14ac:dyDescent="0.2"/>
    <row r="8373" ht="12.75" customHeight="1" x14ac:dyDescent="0.2"/>
    <row r="8374" ht="12.75" customHeight="1" x14ac:dyDescent="0.2"/>
    <row r="8375" ht="12.75" customHeight="1" x14ac:dyDescent="0.2"/>
    <row r="8376" ht="12.75" customHeight="1" x14ac:dyDescent="0.2"/>
    <row r="8377" ht="12.75" customHeight="1" x14ac:dyDescent="0.2"/>
    <row r="8378" ht="12.75" customHeight="1" x14ac:dyDescent="0.2"/>
    <row r="8379" ht="12.75" customHeight="1" x14ac:dyDescent="0.2"/>
    <row r="8380" ht="12.75" customHeight="1" x14ac:dyDescent="0.2"/>
    <row r="8381" ht="12.75" customHeight="1" x14ac:dyDescent="0.2"/>
    <row r="8382" ht="12.75" customHeight="1" x14ac:dyDescent="0.2"/>
    <row r="8383" ht="12.75" customHeight="1" x14ac:dyDescent="0.2"/>
    <row r="8384" ht="12.75" customHeight="1" x14ac:dyDescent="0.2"/>
    <row r="8385" ht="12.75" customHeight="1" x14ac:dyDescent="0.2"/>
    <row r="8386" ht="12.75" customHeight="1" x14ac:dyDescent="0.2"/>
    <row r="8387" ht="12.75" customHeight="1" x14ac:dyDescent="0.2"/>
    <row r="8388" ht="12.75" customHeight="1" x14ac:dyDescent="0.2"/>
    <row r="8389" ht="12.75" customHeight="1" x14ac:dyDescent="0.2"/>
    <row r="8390" ht="12.75" customHeight="1" x14ac:dyDescent="0.2"/>
    <row r="8391" ht="12.75" customHeight="1" x14ac:dyDescent="0.2"/>
    <row r="8392" ht="12.75" customHeight="1" x14ac:dyDescent="0.2"/>
    <row r="8393" ht="12.75" customHeight="1" x14ac:dyDescent="0.2"/>
    <row r="8394" ht="12.75" customHeight="1" x14ac:dyDescent="0.2"/>
    <row r="8395" ht="12.75" customHeight="1" x14ac:dyDescent="0.2"/>
    <row r="8396" ht="12.75" customHeight="1" x14ac:dyDescent="0.2"/>
    <row r="8397" ht="12.75" customHeight="1" x14ac:dyDescent="0.2"/>
    <row r="8398" ht="12.75" customHeight="1" x14ac:dyDescent="0.2"/>
    <row r="8399" ht="12.75" customHeight="1" x14ac:dyDescent="0.2"/>
    <row r="8400" ht="12.75" customHeight="1" x14ac:dyDescent="0.2"/>
    <row r="8401" ht="12.75" customHeight="1" x14ac:dyDescent="0.2"/>
    <row r="8402" ht="12.75" customHeight="1" x14ac:dyDescent="0.2"/>
    <row r="8403" ht="12.75" customHeight="1" x14ac:dyDescent="0.2"/>
    <row r="8404" ht="12.75" customHeight="1" x14ac:dyDescent="0.2"/>
    <row r="8405" ht="12.75" customHeight="1" x14ac:dyDescent="0.2"/>
    <row r="8406" ht="12.75" customHeight="1" x14ac:dyDescent="0.2"/>
    <row r="8407" ht="12.75" customHeight="1" x14ac:dyDescent="0.2"/>
    <row r="8408" ht="12.75" customHeight="1" x14ac:dyDescent="0.2"/>
    <row r="8409" ht="12.75" customHeight="1" x14ac:dyDescent="0.2"/>
    <row r="8410" ht="12.75" customHeight="1" x14ac:dyDescent="0.2"/>
    <row r="8411" ht="12.75" customHeight="1" x14ac:dyDescent="0.2"/>
    <row r="8412" ht="12.75" customHeight="1" x14ac:dyDescent="0.2"/>
    <row r="8413" ht="12.75" customHeight="1" x14ac:dyDescent="0.2"/>
    <row r="8414" ht="12.75" customHeight="1" x14ac:dyDescent="0.2"/>
    <row r="8415" ht="12.75" customHeight="1" x14ac:dyDescent="0.2"/>
    <row r="8416" ht="12.75" customHeight="1" x14ac:dyDescent="0.2"/>
    <row r="8417" ht="12.75" customHeight="1" x14ac:dyDescent="0.2"/>
    <row r="8418" ht="12.75" customHeight="1" x14ac:dyDescent="0.2"/>
    <row r="8419" ht="12.75" customHeight="1" x14ac:dyDescent="0.2"/>
    <row r="8420" ht="12.75" customHeight="1" x14ac:dyDescent="0.2"/>
    <row r="8421" ht="12.75" customHeight="1" x14ac:dyDescent="0.2"/>
    <row r="8422" ht="12.75" customHeight="1" x14ac:dyDescent="0.2"/>
    <row r="8423" ht="12.75" customHeight="1" x14ac:dyDescent="0.2"/>
    <row r="8424" ht="12.75" customHeight="1" x14ac:dyDescent="0.2"/>
    <row r="8425" ht="12.75" customHeight="1" x14ac:dyDescent="0.2"/>
    <row r="8426" ht="12.75" customHeight="1" x14ac:dyDescent="0.2"/>
    <row r="8427" ht="12.75" customHeight="1" x14ac:dyDescent="0.2"/>
    <row r="8428" ht="12.75" customHeight="1" x14ac:dyDescent="0.2"/>
    <row r="8429" ht="12.75" customHeight="1" x14ac:dyDescent="0.2"/>
    <row r="8430" ht="12.75" customHeight="1" x14ac:dyDescent="0.2"/>
    <row r="8431" ht="12.75" customHeight="1" x14ac:dyDescent="0.2"/>
    <row r="8432" ht="12.75" customHeight="1" x14ac:dyDescent="0.2"/>
    <row r="8433" ht="12.75" customHeight="1" x14ac:dyDescent="0.2"/>
    <row r="8434" ht="12.75" customHeight="1" x14ac:dyDescent="0.2"/>
    <row r="8435" ht="12.75" customHeight="1" x14ac:dyDescent="0.2"/>
    <row r="8436" ht="12.75" customHeight="1" x14ac:dyDescent="0.2"/>
    <row r="8437" ht="12.75" customHeight="1" x14ac:dyDescent="0.2"/>
    <row r="8438" ht="12.75" customHeight="1" x14ac:dyDescent="0.2"/>
    <row r="8439" ht="12.75" customHeight="1" x14ac:dyDescent="0.2"/>
    <row r="8440" ht="12.75" customHeight="1" x14ac:dyDescent="0.2"/>
    <row r="8441" ht="12.75" customHeight="1" x14ac:dyDescent="0.2"/>
    <row r="8442" ht="12.75" customHeight="1" x14ac:dyDescent="0.2"/>
    <row r="8443" ht="12.75" customHeight="1" x14ac:dyDescent="0.2"/>
    <row r="8444" ht="12.75" customHeight="1" x14ac:dyDescent="0.2"/>
    <row r="8445" ht="12.75" customHeight="1" x14ac:dyDescent="0.2"/>
    <row r="8446" ht="12.75" customHeight="1" x14ac:dyDescent="0.2"/>
    <row r="8447" ht="12.75" customHeight="1" x14ac:dyDescent="0.2"/>
    <row r="8448" ht="12.75" customHeight="1" x14ac:dyDescent="0.2"/>
    <row r="8449" ht="12.75" customHeight="1" x14ac:dyDescent="0.2"/>
    <row r="8450" ht="12.75" customHeight="1" x14ac:dyDescent="0.2"/>
    <row r="8451" ht="12.75" customHeight="1" x14ac:dyDescent="0.2"/>
    <row r="8452" ht="12.75" customHeight="1" x14ac:dyDescent="0.2"/>
    <row r="8453" ht="12.75" customHeight="1" x14ac:dyDescent="0.2"/>
    <row r="8454" ht="12.75" customHeight="1" x14ac:dyDescent="0.2"/>
    <row r="8455" ht="12.75" customHeight="1" x14ac:dyDescent="0.2"/>
    <row r="8456" ht="12.75" customHeight="1" x14ac:dyDescent="0.2"/>
    <row r="8457" ht="12.75" customHeight="1" x14ac:dyDescent="0.2"/>
    <row r="8458" ht="12.75" customHeight="1" x14ac:dyDescent="0.2"/>
    <row r="8459" ht="12.75" customHeight="1" x14ac:dyDescent="0.2"/>
    <row r="8460" ht="12.75" customHeight="1" x14ac:dyDescent="0.2"/>
    <row r="8461" ht="12.75" customHeight="1" x14ac:dyDescent="0.2"/>
    <row r="8462" ht="12.75" customHeight="1" x14ac:dyDescent="0.2"/>
    <row r="8463" ht="12.75" customHeight="1" x14ac:dyDescent="0.2"/>
    <row r="8464" ht="12.75" customHeight="1" x14ac:dyDescent="0.2"/>
    <row r="8465" ht="12.75" customHeight="1" x14ac:dyDescent="0.2"/>
    <row r="8466" ht="12.75" customHeight="1" x14ac:dyDescent="0.2"/>
    <row r="8467" ht="12.75" customHeight="1" x14ac:dyDescent="0.2"/>
    <row r="8468" ht="12.75" customHeight="1" x14ac:dyDescent="0.2"/>
    <row r="8469" ht="12.75" customHeight="1" x14ac:dyDescent="0.2"/>
    <row r="8470" ht="12.75" customHeight="1" x14ac:dyDescent="0.2"/>
    <row r="8471" ht="12.75" customHeight="1" x14ac:dyDescent="0.2"/>
    <row r="8472" ht="12.75" customHeight="1" x14ac:dyDescent="0.2"/>
    <row r="8473" ht="12.75" customHeight="1" x14ac:dyDescent="0.2"/>
    <row r="8474" ht="12.75" customHeight="1" x14ac:dyDescent="0.2"/>
    <row r="8475" ht="12.75" customHeight="1" x14ac:dyDescent="0.2"/>
    <row r="8476" ht="12.75" customHeight="1" x14ac:dyDescent="0.2"/>
    <row r="8477" ht="12.75" customHeight="1" x14ac:dyDescent="0.2"/>
    <row r="8478" ht="12.75" customHeight="1" x14ac:dyDescent="0.2"/>
    <row r="8479" ht="12.75" customHeight="1" x14ac:dyDescent="0.2"/>
    <row r="8480" ht="12.75" customHeight="1" x14ac:dyDescent="0.2"/>
    <row r="8481" ht="12.75" customHeight="1" x14ac:dyDescent="0.2"/>
    <row r="8482" ht="12.75" customHeight="1" x14ac:dyDescent="0.2"/>
    <row r="8483" ht="12.75" customHeight="1" x14ac:dyDescent="0.2"/>
    <row r="8484" ht="12.75" customHeight="1" x14ac:dyDescent="0.2"/>
    <row r="8485" ht="12.75" customHeight="1" x14ac:dyDescent="0.2"/>
    <row r="8486" ht="12.75" customHeight="1" x14ac:dyDescent="0.2"/>
    <row r="8487" ht="12.75" customHeight="1" x14ac:dyDescent="0.2"/>
    <row r="8488" ht="12.75" customHeight="1" x14ac:dyDescent="0.2"/>
    <row r="8489" ht="12.75" customHeight="1" x14ac:dyDescent="0.2"/>
    <row r="8490" ht="12.75" customHeight="1" x14ac:dyDescent="0.2"/>
    <row r="8491" ht="12.75" customHeight="1" x14ac:dyDescent="0.2"/>
    <row r="8492" ht="12.75" customHeight="1" x14ac:dyDescent="0.2"/>
    <row r="8493" ht="12.75" customHeight="1" x14ac:dyDescent="0.2"/>
    <row r="8494" ht="12.75" customHeight="1" x14ac:dyDescent="0.2"/>
    <row r="8495" ht="12.75" customHeight="1" x14ac:dyDescent="0.2"/>
    <row r="8496" ht="12.75" customHeight="1" x14ac:dyDescent="0.2"/>
    <row r="8497" ht="12.75" customHeight="1" x14ac:dyDescent="0.2"/>
    <row r="8498" ht="12.75" customHeight="1" x14ac:dyDescent="0.2"/>
    <row r="8499" ht="12.75" customHeight="1" x14ac:dyDescent="0.2"/>
    <row r="8500" ht="12.75" customHeight="1" x14ac:dyDescent="0.2"/>
    <row r="8501" ht="12.75" customHeight="1" x14ac:dyDescent="0.2"/>
    <row r="8502" ht="12.75" customHeight="1" x14ac:dyDescent="0.2"/>
    <row r="8503" ht="12.75" customHeight="1" x14ac:dyDescent="0.2"/>
    <row r="8504" ht="12.75" customHeight="1" x14ac:dyDescent="0.2"/>
    <row r="8505" ht="12.75" customHeight="1" x14ac:dyDescent="0.2"/>
    <row r="8506" ht="12.75" customHeight="1" x14ac:dyDescent="0.2"/>
    <row r="8507" ht="12.75" customHeight="1" x14ac:dyDescent="0.2"/>
    <row r="8508" ht="12.75" customHeight="1" x14ac:dyDescent="0.2"/>
    <row r="8509" ht="12.75" customHeight="1" x14ac:dyDescent="0.2"/>
    <row r="8510" ht="12.75" customHeight="1" x14ac:dyDescent="0.2"/>
    <row r="8511" ht="12.75" customHeight="1" x14ac:dyDescent="0.2"/>
    <row r="8512" ht="12.75" customHeight="1" x14ac:dyDescent="0.2"/>
    <row r="8513" ht="12.75" customHeight="1" x14ac:dyDescent="0.2"/>
    <row r="8514" ht="12.75" customHeight="1" x14ac:dyDescent="0.2"/>
    <row r="8515" ht="12.75" customHeight="1" x14ac:dyDescent="0.2"/>
    <row r="8516" ht="12.75" customHeight="1" x14ac:dyDescent="0.2"/>
    <row r="8517" ht="12.75" customHeight="1" x14ac:dyDescent="0.2"/>
    <row r="8518" ht="12.75" customHeight="1" x14ac:dyDescent="0.2"/>
    <row r="8519" ht="12.75" customHeight="1" x14ac:dyDescent="0.2"/>
    <row r="8520" ht="12.75" customHeight="1" x14ac:dyDescent="0.2"/>
    <row r="8521" ht="12.75" customHeight="1" x14ac:dyDescent="0.2"/>
    <row r="8522" ht="12.75" customHeight="1" x14ac:dyDescent="0.2"/>
    <row r="8523" ht="12.75" customHeight="1" x14ac:dyDescent="0.2"/>
    <row r="8524" ht="12.75" customHeight="1" x14ac:dyDescent="0.2"/>
    <row r="8525" ht="12.75" customHeight="1" x14ac:dyDescent="0.2"/>
    <row r="8526" ht="12.75" customHeight="1" x14ac:dyDescent="0.2"/>
    <row r="8527" ht="12.75" customHeight="1" x14ac:dyDescent="0.2"/>
    <row r="8528" ht="12.75" customHeight="1" x14ac:dyDescent="0.2"/>
    <row r="8529" ht="12.75" customHeight="1" x14ac:dyDescent="0.2"/>
    <row r="8530" ht="12.75" customHeight="1" x14ac:dyDescent="0.2"/>
    <row r="8531" ht="12.75" customHeight="1" x14ac:dyDescent="0.2"/>
    <row r="8532" ht="12.75" customHeight="1" x14ac:dyDescent="0.2"/>
    <row r="8533" ht="12.75" customHeight="1" x14ac:dyDescent="0.2"/>
    <row r="8534" ht="12.75" customHeight="1" x14ac:dyDescent="0.2"/>
    <row r="8535" ht="12.75" customHeight="1" x14ac:dyDescent="0.2"/>
    <row r="8536" ht="12.75" customHeight="1" x14ac:dyDescent="0.2"/>
    <row r="8537" ht="12.75" customHeight="1" x14ac:dyDescent="0.2"/>
    <row r="8538" ht="12.75" customHeight="1" x14ac:dyDescent="0.2"/>
    <row r="8539" ht="12.75" customHeight="1" x14ac:dyDescent="0.2"/>
    <row r="8540" ht="12.75" customHeight="1" x14ac:dyDescent="0.2"/>
    <row r="8541" ht="12.75" customHeight="1" x14ac:dyDescent="0.2"/>
    <row r="8542" ht="12.75" customHeight="1" x14ac:dyDescent="0.2"/>
    <row r="8543" ht="12.75" customHeight="1" x14ac:dyDescent="0.2"/>
    <row r="8544" ht="12.75" customHeight="1" x14ac:dyDescent="0.2"/>
    <row r="8545" ht="12.75" customHeight="1" x14ac:dyDescent="0.2"/>
    <row r="8546" ht="12.75" customHeight="1" x14ac:dyDescent="0.2"/>
    <row r="8547" ht="12.75" customHeight="1" x14ac:dyDescent="0.2"/>
    <row r="8548" ht="12.75" customHeight="1" x14ac:dyDescent="0.2"/>
    <row r="8549" ht="12.75" customHeight="1" x14ac:dyDescent="0.2"/>
    <row r="8550" ht="12.75" customHeight="1" x14ac:dyDescent="0.2"/>
    <row r="8551" ht="12.75" customHeight="1" x14ac:dyDescent="0.2"/>
    <row r="8552" ht="12.75" customHeight="1" x14ac:dyDescent="0.2"/>
    <row r="8553" ht="12.75" customHeight="1" x14ac:dyDescent="0.2"/>
    <row r="8554" ht="12.75" customHeight="1" x14ac:dyDescent="0.2"/>
    <row r="8555" ht="12.75" customHeight="1" x14ac:dyDescent="0.2"/>
    <row r="8556" ht="12.75" customHeight="1" x14ac:dyDescent="0.2"/>
    <row r="8557" ht="12.75" customHeight="1" x14ac:dyDescent="0.2"/>
    <row r="8558" ht="12.75" customHeight="1" x14ac:dyDescent="0.2"/>
    <row r="8559" ht="12.75" customHeight="1" x14ac:dyDescent="0.2"/>
    <row r="8560" ht="12.75" customHeight="1" x14ac:dyDescent="0.2"/>
    <row r="8561" ht="12.75" customHeight="1" x14ac:dyDescent="0.2"/>
    <row r="8562" ht="12.75" customHeight="1" x14ac:dyDescent="0.2"/>
    <row r="8563" ht="12.75" customHeight="1" x14ac:dyDescent="0.2"/>
    <row r="8564" ht="12.75" customHeight="1" x14ac:dyDescent="0.2"/>
    <row r="8565" ht="12.75" customHeight="1" x14ac:dyDescent="0.2"/>
    <row r="8566" ht="12.75" customHeight="1" x14ac:dyDescent="0.2"/>
    <row r="8567" ht="12.75" customHeight="1" x14ac:dyDescent="0.2"/>
    <row r="8568" ht="12.75" customHeight="1" x14ac:dyDescent="0.2"/>
    <row r="8569" ht="12.75" customHeight="1" x14ac:dyDescent="0.2"/>
    <row r="8570" ht="12.75" customHeight="1" x14ac:dyDescent="0.2"/>
    <row r="8571" ht="12.75" customHeight="1" x14ac:dyDescent="0.2"/>
    <row r="8572" ht="12.75" customHeight="1" x14ac:dyDescent="0.2"/>
    <row r="8573" ht="12.75" customHeight="1" x14ac:dyDescent="0.2"/>
    <row r="8574" ht="12.75" customHeight="1" x14ac:dyDescent="0.2"/>
    <row r="8575" ht="12.75" customHeight="1" x14ac:dyDescent="0.2"/>
    <row r="8576" ht="12.75" customHeight="1" x14ac:dyDescent="0.2"/>
    <row r="8577" ht="12.75" customHeight="1" x14ac:dyDescent="0.2"/>
    <row r="8578" ht="12.75" customHeight="1" x14ac:dyDescent="0.2"/>
    <row r="8579" ht="12.75" customHeight="1" x14ac:dyDescent="0.2"/>
    <row r="8580" ht="12.75" customHeight="1" x14ac:dyDescent="0.2"/>
    <row r="8581" ht="12.75" customHeight="1" x14ac:dyDescent="0.2"/>
    <row r="8582" ht="12.75" customHeight="1" x14ac:dyDescent="0.2"/>
    <row r="8583" ht="12.75" customHeight="1" x14ac:dyDescent="0.2"/>
    <row r="8584" ht="12.75" customHeight="1" x14ac:dyDescent="0.2"/>
    <row r="8585" ht="12.75" customHeight="1" x14ac:dyDescent="0.2"/>
    <row r="8586" ht="12.75" customHeight="1" x14ac:dyDescent="0.2"/>
    <row r="8587" ht="12.75" customHeight="1" x14ac:dyDescent="0.2"/>
    <row r="8588" ht="12.75" customHeight="1" x14ac:dyDescent="0.2"/>
    <row r="8589" ht="12.75" customHeight="1" x14ac:dyDescent="0.2"/>
    <row r="8590" ht="12.75" customHeight="1" x14ac:dyDescent="0.2"/>
    <row r="8591" ht="12.75" customHeight="1" x14ac:dyDescent="0.2"/>
    <row r="8592" ht="12.75" customHeight="1" x14ac:dyDescent="0.2"/>
    <row r="8593" ht="12.75" customHeight="1" x14ac:dyDescent="0.2"/>
    <row r="8594" ht="12.75" customHeight="1" x14ac:dyDescent="0.2"/>
    <row r="8595" ht="12.75" customHeight="1" x14ac:dyDescent="0.2"/>
    <row r="8596" ht="12.75" customHeight="1" x14ac:dyDescent="0.2"/>
    <row r="8597" ht="12.75" customHeight="1" x14ac:dyDescent="0.2"/>
    <row r="8598" ht="12.75" customHeight="1" x14ac:dyDescent="0.2"/>
    <row r="8599" ht="12.75" customHeight="1" x14ac:dyDescent="0.2"/>
    <row r="8600" ht="12.75" customHeight="1" x14ac:dyDescent="0.2"/>
    <row r="8601" ht="12.75" customHeight="1" x14ac:dyDescent="0.2"/>
    <row r="8602" ht="12.75" customHeight="1" x14ac:dyDescent="0.2"/>
    <row r="8603" ht="12.75" customHeight="1" x14ac:dyDescent="0.2"/>
    <row r="8604" ht="12.75" customHeight="1" x14ac:dyDescent="0.2"/>
    <row r="8605" ht="12.75" customHeight="1" x14ac:dyDescent="0.2"/>
    <row r="8606" ht="12.75" customHeight="1" x14ac:dyDescent="0.2"/>
    <row r="8607" ht="12.75" customHeight="1" x14ac:dyDescent="0.2"/>
    <row r="8608" ht="12.75" customHeight="1" x14ac:dyDescent="0.2"/>
    <row r="8609" ht="12.75" customHeight="1" x14ac:dyDescent="0.2"/>
    <row r="8610" ht="12.75" customHeight="1" x14ac:dyDescent="0.2"/>
    <row r="8611" ht="12.75" customHeight="1" x14ac:dyDescent="0.2"/>
    <row r="8612" ht="12.75" customHeight="1" x14ac:dyDescent="0.2"/>
    <row r="8613" ht="12.75" customHeight="1" x14ac:dyDescent="0.2"/>
    <row r="8614" ht="12.75" customHeight="1" x14ac:dyDescent="0.2"/>
    <row r="8615" ht="12.75" customHeight="1" x14ac:dyDescent="0.2"/>
    <row r="8616" ht="12.75" customHeight="1" x14ac:dyDescent="0.2"/>
    <row r="8617" ht="12.75" customHeight="1" x14ac:dyDescent="0.2"/>
    <row r="8618" ht="12.75" customHeight="1" x14ac:dyDescent="0.2"/>
    <row r="8619" ht="12.75" customHeight="1" x14ac:dyDescent="0.2"/>
    <row r="8620" ht="12.75" customHeight="1" x14ac:dyDescent="0.2"/>
    <row r="8621" ht="12.75" customHeight="1" x14ac:dyDescent="0.2"/>
    <row r="8622" ht="12.75" customHeight="1" x14ac:dyDescent="0.2"/>
    <row r="8623" ht="12.75" customHeight="1" x14ac:dyDescent="0.2"/>
    <row r="8624" ht="12.75" customHeight="1" x14ac:dyDescent="0.2"/>
    <row r="8625" ht="12.75" customHeight="1" x14ac:dyDescent="0.2"/>
    <row r="8626" ht="12.75" customHeight="1" x14ac:dyDescent="0.2"/>
    <row r="8627" ht="12.75" customHeight="1" x14ac:dyDescent="0.2"/>
    <row r="8628" ht="12.75" customHeight="1" x14ac:dyDescent="0.2"/>
    <row r="8629" ht="12.75" customHeight="1" x14ac:dyDescent="0.2"/>
    <row r="8630" ht="12.75" customHeight="1" x14ac:dyDescent="0.2"/>
    <row r="8631" ht="12.75" customHeight="1" x14ac:dyDescent="0.2"/>
    <row r="8632" ht="12.75" customHeight="1" x14ac:dyDescent="0.2"/>
    <row r="8633" ht="12.75" customHeight="1" x14ac:dyDescent="0.2"/>
    <row r="8634" ht="12.75" customHeight="1" x14ac:dyDescent="0.2"/>
    <row r="8635" ht="12.75" customHeight="1" x14ac:dyDescent="0.2"/>
    <row r="8636" ht="12.75" customHeight="1" x14ac:dyDescent="0.2"/>
    <row r="8637" ht="12.75" customHeight="1" x14ac:dyDescent="0.2"/>
    <row r="8638" ht="12.75" customHeight="1" x14ac:dyDescent="0.2"/>
    <row r="8639" ht="12.75" customHeight="1" x14ac:dyDescent="0.2"/>
    <row r="8640" ht="12.75" customHeight="1" x14ac:dyDescent="0.2"/>
    <row r="8641" ht="12.75" customHeight="1" x14ac:dyDescent="0.2"/>
    <row r="8642" ht="12.75" customHeight="1" x14ac:dyDescent="0.2"/>
    <row r="8643" ht="12.75" customHeight="1" x14ac:dyDescent="0.2"/>
    <row r="8644" ht="12.75" customHeight="1" x14ac:dyDescent="0.2"/>
    <row r="8645" ht="12.75" customHeight="1" x14ac:dyDescent="0.2"/>
    <row r="8646" ht="12.75" customHeight="1" x14ac:dyDescent="0.2"/>
    <row r="8647" ht="12.75" customHeight="1" x14ac:dyDescent="0.2"/>
    <row r="8648" ht="12.75" customHeight="1" x14ac:dyDescent="0.2"/>
    <row r="8649" ht="12.75" customHeight="1" x14ac:dyDescent="0.2"/>
    <row r="8650" ht="12.75" customHeight="1" x14ac:dyDescent="0.2"/>
    <row r="8651" ht="12.75" customHeight="1" x14ac:dyDescent="0.2"/>
    <row r="8652" ht="12.75" customHeight="1" x14ac:dyDescent="0.2"/>
    <row r="8653" ht="12.75" customHeight="1" x14ac:dyDescent="0.2"/>
    <row r="8654" ht="12.75" customHeight="1" x14ac:dyDescent="0.2"/>
    <row r="8655" ht="12.75" customHeight="1" x14ac:dyDescent="0.2"/>
    <row r="8656" ht="12.75" customHeight="1" x14ac:dyDescent="0.2"/>
    <row r="8657" ht="12.75" customHeight="1" x14ac:dyDescent="0.2"/>
    <row r="8658" ht="12.75" customHeight="1" x14ac:dyDescent="0.2"/>
    <row r="8659" ht="12.75" customHeight="1" x14ac:dyDescent="0.2"/>
    <row r="8660" ht="12.75" customHeight="1" x14ac:dyDescent="0.2"/>
    <row r="8661" ht="12.75" customHeight="1" x14ac:dyDescent="0.2"/>
    <row r="8662" ht="12.75" customHeight="1" x14ac:dyDescent="0.2"/>
    <row r="8663" ht="12.75" customHeight="1" x14ac:dyDescent="0.2"/>
    <row r="8664" ht="12.75" customHeight="1" x14ac:dyDescent="0.2"/>
    <row r="8665" ht="12.75" customHeight="1" x14ac:dyDescent="0.2"/>
    <row r="8666" ht="12.75" customHeight="1" x14ac:dyDescent="0.2"/>
    <row r="8667" ht="12.75" customHeight="1" x14ac:dyDescent="0.2"/>
    <row r="8668" ht="12.75" customHeight="1" x14ac:dyDescent="0.2"/>
    <row r="8669" ht="12.75" customHeight="1" x14ac:dyDescent="0.2"/>
    <row r="8670" ht="12.75" customHeight="1" x14ac:dyDescent="0.2"/>
    <row r="8671" ht="12.75" customHeight="1" x14ac:dyDescent="0.2"/>
    <row r="8672" ht="12.75" customHeight="1" x14ac:dyDescent="0.2"/>
    <row r="8673" ht="12.75" customHeight="1" x14ac:dyDescent="0.2"/>
    <row r="8674" ht="12.75" customHeight="1" x14ac:dyDescent="0.2"/>
    <row r="8675" ht="12.75" customHeight="1" x14ac:dyDescent="0.2"/>
    <row r="8676" ht="12.75" customHeight="1" x14ac:dyDescent="0.2"/>
    <row r="8677" ht="12.75" customHeight="1" x14ac:dyDescent="0.2"/>
    <row r="8678" ht="12.75" customHeight="1" x14ac:dyDescent="0.2"/>
    <row r="8679" ht="12.75" customHeight="1" x14ac:dyDescent="0.2"/>
    <row r="8680" ht="12.75" customHeight="1" x14ac:dyDescent="0.2"/>
    <row r="8681" ht="12.75" customHeight="1" x14ac:dyDescent="0.2"/>
    <row r="8682" ht="12.75" customHeight="1" x14ac:dyDescent="0.2"/>
    <row r="8683" ht="12.75" customHeight="1" x14ac:dyDescent="0.2"/>
    <row r="8684" ht="12.75" customHeight="1" x14ac:dyDescent="0.2"/>
    <row r="8685" ht="12.75" customHeight="1" x14ac:dyDescent="0.2"/>
    <row r="8686" ht="12.75" customHeight="1" x14ac:dyDescent="0.2"/>
    <row r="8687" ht="12.75" customHeight="1" x14ac:dyDescent="0.2"/>
    <row r="8688" ht="12.75" customHeight="1" x14ac:dyDescent="0.2"/>
    <row r="8689" ht="12.75" customHeight="1" x14ac:dyDescent="0.2"/>
    <row r="8690" ht="12.75" customHeight="1" x14ac:dyDescent="0.2"/>
    <row r="8691" ht="12.75" customHeight="1" x14ac:dyDescent="0.2"/>
    <row r="8692" ht="12.75" customHeight="1" x14ac:dyDescent="0.2"/>
    <row r="8693" ht="12.75" customHeight="1" x14ac:dyDescent="0.2"/>
    <row r="8694" ht="12.75" customHeight="1" x14ac:dyDescent="0.2"/>
    <row r="8695" ht="12.75" customHeight="1" x14ac:dyDescent="0.2"/>
    <row r="8696" ht="12.75" customHeight="1" x14ac:dyDescent="0.2"/>
    <row r="8697" ht="12.75" customHeight="1" x14ac:dyDescent="0.2"/>
    <row r="8698" ht="12.75" customHeight="1" x14ac:dyDescent="0.2"/>
    <row r="8699" ht="12.75" customHeight="1" x14ac:dyDescent="0.2"/>
    <row r="8700" ht="12.75" customHeight="1" x14ac:dyDescent="0.2"/>
    <row r="8701" ht="12.75" customHeight="1" x14ac:dyDescent="0.2"/>
    <row r="8702" ht="12.75" customHeight="1" x14ac:dyDescent="0.2"/>
    <row r="8703" ht="12.75" customHeight="1" x14ac:dyDescent="0.2"/>
    <row r="8704" ht="12.75" customHeight="1" x14ac:dyDescent="0.2"/>
    <row r="8705" ht="12.75" customHeight="1" x14ac:dyDescent="0.2"/>
    <row r="8706" ht="12.75" customHeight="1" x14ac:dyDescent="0.2"/>
    <row r="8707" ht="12.75" customHeight="1" x14ac:dyDescent="0.2"/>
    <row r="8708" ht="12.75" customHeight="1" x14ac:dyDescent="0.2"/>
    <row r="8709" ht="12.75" customHeight="1" x14ac:dyDescent="0.2"/>
    <row r="8710" ht="12.75" customHeight="1" x14ac:dyDescent="0.2"/>
    <row r="8711" ht="12.75" customHeight="1" x14ac:dyDescent="0.2"/>
    <row r="8712" ht="12.75" customHeight="1" x14ac:dyDescent="0.2"/>
    <row r="8713" ht="12.75" customHeight="1" x14ac:dyDescent="0.2"/>
    <row r="8714" ht="12.75" customHeight="1" x14ac:dyDescent="0.2"/>
    <row r="8715" ht="12.75" customHeight="1" x14ac:dyDescent="0.2"/>
    <row r="8716" ht="12.75" customHeight="1" x14ac:dyDescent="0.2"/>
    <row r="8717" ht="12.75" customHeight="1" x14ac:dyDescent="0.2"/>
    <row r="8718" ht="12.75" customHeight="1" x14ac:dyDescent="0.2"/>
    <row r="8719" ht="12.75" customHeight="1" x14ac:dyDescent="0.2"/>
    <row r="8720" ht="12.75" customHeight="1" x14ac:dyDescent="0.2"/>
    <row r="8721" ht="12.75" customHeight="1" x14ac:dyDescent="0.2"/>
    <row r="8722" ht="12.75" customHeight="1" x14ac:dyDescent="0.2"/>
    <row r="8723" ht="12.75" customHeight="1" x14ac:dyDescent="0.2"/>
    <row r="8724" ht="12.75" customHeight="1" x14ac:dyDescent="0.2"/>
    <row r="8725" ht="12.75" customHeight="1" x14ac:dyDescent="0.2"/>
    <row r="8726" ht="12.75" customHeight="1" x14ac:dyDescent="0.2"/>
    <row r="8727" ht="12.75" customHeight="1" x14ac:dyDescent="0.2"/>
    <row r="8728" ht="12.75" customHeight="1" x14ac:dyDescent="0.2"/>
    <row r="8729" ht="12.75" customHeight="1" x14ac:dyDescent="0.2"/>
    <row r="8730" ht="12.75" customHeight="1" x14ac:dyDescent="0.2"/>
    <row r="8731" ht="12.75" customHeight="1" x14ac:dyDescent="0.2"/>
    <row r="8732" ht="12.75" customHeight="1" x14ac:dyDescent="0.2"/>
    <row r="8733" ht="12.75" customHeight="1" x14ac:dyDescent="0.2"/>
    <row r="8734" ht="12.75" customHeight="1" x14ac:dyDescent="0.2"/>
    <row r="8735" ht="12.75" customHeight="1" x14ac:dyDescent="0.2"/>
    <row r="8736" ht="12.75" customHeight="1" x14ac:dyDescent="0.2"/>
    <row r="8737" ht="12.75" customHeight="1" x14ac:dyDescent="0.2"/>
    <row r="8738" ht="12.75" customHeight="1" x14ac:dyDescent="0.2"/>
    <row r="8739" ht="12.75" customHeight="1" x14ac:dyDescent="0.2"/>
    <row r="8740" ht="12.75" customHeight="1" x14ac:dyDescent="0.2"/>
    <row r="8741" ht="12.75" customHeight="1" x14ac:dyDescent="0.2"/>
    <row r="8742" ht="12.75" customHeight="1" x14ac:dyDescent="0.2"/>
    <row r="8743" ht="12.75" customHeight="1" x14ac:dyDescent="0.2"/>
    <row r="8744" ht="12.75" customHeight="1" x14ac:dyDescent="0.2"/>
    <row r="8745" ht="12.75" customHeight="1" x14ac:dyDescent="0.2"/>
    <row r="8746" ht="12.75" customHeight="1" x14ac:dyDescent="0.2"/>
    <row r="8747" ht="12.75" customHeight="1" x14ac:dyDescent="0.2"/>
    <row r="8748" ht="12.75" customHeight="1" x14ac:dyDescent="0.2"/>
    <row r="8749" ht="12.75" customHeight="1" x14ac:dyDescent="0.2"/>
    <row r="8750" ht="12.75" customHeight="1" x14ac:dyDescent="0.2"/>
    <row r="8751" ht="12.75" customHeight="1" x14ac:dyDescent="0.2"/>
    <row r="8752" ht="12.75" customHeight="1" x14ac:dyDescent="0.2"/>
    <row r="8753" ht="12.75" customHeight="1" x14ac:dyDescent="0.2"/>
    <row r="8754" ht="12.75" customHeight="1" x14ac:dyDescent="0.2"/>
    <row r="8755" ht="12.75" customHeight="1" x14ac:dyDescent="0.2"/>
    <row r="8756" ht="12.75" customHeight="1" x14ac:dyDescent="0.2"/>
    <row r="8757" ht="12.75" customHeight="1" x14ac:dyDescent="0.2"/>
    <row r="8758" ht="12.75" customHeight="1" x14ac:dyDescent="0.2"/>
    <row r="8759" ht="12.75" customHeight="1" x14ac:dyDescent="0.2"/>
    <row r="8760" ht="12.75" customHeight="1" x14ac:dyDescent="0.2"/>
    <row r="8761" ht="12.75" customHeight="1" x14ac:dyDescent="0.2"/>
    <row r="8762" ht="12.75" customHeight="1" x14ac:dyDescent="0.2"/>
    <row r="8763" ht="12.75" customHeight="1" x14ac:dyDescent="0.2"/>
    <row r="8764" ht="12.75" customHeight="1" x14ac:dyDescent="0.2"/>
    <row r="8765" ht="12.75" customHeight="1" x14ac:dyDescent="0.2"/>
    <row r="8766" ht="12.75" customHeight="1" x14ac:dyDescent="0.2"/>
    <row r="8767" ht="12.75" customHeight="1" x14ac:dyDescent="0.2"/>
    <row r="8768" ht="12.75" customHeight="1" x14ac:dyDescent="0.2"/>
    <row r="8769" ht="12.75" customHeight="1" x14ac:dyDescent="0.2"/>
    <row r="8770" ht="12.75" customHeight="1" x14ac:dyDescent="0.2"/>
    <row r="8771" ht="12.75" customHeight="1" x14ac:dyDescent="0.2"/>
    <row r="8772" ht="12.75" customHeight="1" x14ac:dyDescent="0.2"/>
    <row r="8773" ht="12.75" customHeight="1" x14ac:dyDescent="0.2"/>
    <row r="8774" ht="12.75" customHeight="1" x14ac:dyDescent="0.2"/>
    <row r="8775" ht="12.75" customHeight="1" x14ac:dyDescent="0.2"/>
    <row r="8776" ht="12.75" customHeight="1" x14ac:dyDescent="0.2"/>
    <row r="8777" ht="12.75" customHeight="1" x14ac:dyDescent="0.2"/>
    <row r="8778" ht="12.75" customHeight="1" x14ac:dyDescent="0.2"/>
    <row r="8779" ht="12.75" customHeight="1" x14ac:dyDescent="0.2"/>
    <row r="8780" ht="12.75" customHeight="1" x14ac:dyDescent="0.2"/>
    <row r="8781" ht="12.75" customHeight="1" x14ac:dyDescent="0.2"/>
    <row r="8782" ht="12.75" customHeight="1" x14ac:dyDescent="0.2"/>
    <row r="8783" ht="12.75" customHeight="1" x14ac:dyDescent="0.2"/>
    <row r="8784" ht="12.75" customHeight="1" x14ac:dyDescent="0.2"/>
    <row r="8785" ht="12.75" customHeight="1" x14ac:dyDescent="0.2"/>
    <row r="8786" ht="12.75" customHeight="1" x14ac:dyDescent="0.2"/>
    <row r="8787" ht="12.75" customHeight="1" x14ac:dyDescent="0.2"/>
    <row r="8788" ht="12.75" customHeight="1" x14ac:dyDescent="0.2"/>
    <row r="8789" ht="12.75" customHeight="1" x14ac:dyDescent="0.2"/>
    <row r="8790" ht="12.75" customHeight="1" x14ac:dyDescent="0.2"/>
    <row r="8791" ht="12.75" customHeight="1" x14ac:dyDescent="0.2"/>
    <row r="8792" ht="12.75" customHeight="1" x14ac:dyDescent="0.2"/>
    <row r="8793" ht="12.75" customHeight="1" x14ac:dyDescent="0.2"/>
    <row r="8794" ht="12.75" customHeight="1" x14ac:dyDescent="0.2"/>
    <row r="8795" ht="12.75" customHeight="1" x14ac:dyDescent="0.2"/>
    <row r="8796" ht="12.75" customHeight="1" x14ac:dyDescent="0.2"/>
    <row r="8797" ht="12.75" customHeight="1" x14ac:dyDescent="0.2"/>
    <row r="8798" ht="12.75" customHeight="1" x14ac:dyDescent="0.2"/>
    <row r="8799" ht="12.75" customHeight="1" x14ac:dyDescent="0.2"/>
    <row r="8800" ht="12.75" customHeight="1" x14ac:dyDescent="0.2"/>
    <row r="8801" ht="12.75" customHeight="1" x14ac:dyDescent="0.2"/>
    <row r="8802" ht="12.75" customHeight="1" x14ac:dyDescent="0.2"/>
    <row r="8803" ht="12.75" customHeight="1" x14ac:dyDescent="0.2"/>
    <row r="8804" ht="12.75" customHeight="1" x14ac:dyDescent="0.2"/>
    <row r="8805" ht="12.75" customHeight="1" x14ac:dyDescent="0.2"/>
    <row r="8806" ht="12.75" customHeight="1" x14ac:dyDescent="0.2"/>
    <row r="8807" ht="12.75" customHeight="1" x14ac:dyDescent="0.2"/>
    <row r="8808" ht="12.75" customHeight="1" x14ac:dyDescent="0.2"/>
    <row r="8809" ht="12.75" customHeight="1" x14ac:dyDescent="0.2"/>
    <row r="8810" ht="12.75" customHeight="1" x14ac:dyDescent="0.2"/>
    <row r="8811" ht="12.75" customHeight="1" x14ac:dyDescent="0.2"/>
    <row r="8812" ht="12.75" customHeight="1" x14ac:dyDescent="0.2"/>
    <row r="8813" ht="12.75" customHeight="1" x14ac:dyDescent="0.2"/>
    <row r="8814" ht="12.75" customHeight="1" x14ac:dyDescent="0.2"/>
    <row r="8815" ht="12.75" customHeight="1" x14ac:dyDescent="0.2"/>
    <row r="8816" ht="12.75" customHeight="1" x14ac:dyDescent="0.2"/>
    <row r="8817" ht="12.75" customHeight="1" x14ac:dyDescent="0.2"/>
    <row r="8818" ht="12.75" customHeight="1" x14ac:dyDescent="0.2"/>
    <row r="8819" ht="12.75" customHeight="1" x14ac:dyDescent="0.2"/>
    <row r="8820" ht="12.75" customHeight="1" x14ac:dyDescent="0.2"/>
    <row r="8821" ht="12.75" customHeight="1" x14ac:dyDescent="0.2"/>
    <row r="8822" ht="12.75" customHeight="1" x14ac:dyDescent="0.2"/>
    <row r="8823" ht="12.75" customHeight="1" x14ac:dyDescent="0.2"/>
    <row r="8824" ht="12.75" customHeight="1" x14ac:dyDescent="0.2"/>
    <row r="8825" ht="12.75" customHeight="1" x14ac:dyDescent="0.2"/>
    <row r="8826" ht="12.75" customHeight="1" x14ac:dyDescent="0.2"/>
    <row r="8827" ht="12.75" customHeight="1" x14ac:dyDescent="0.2"/>
    <row r="8828" ht="12.75" customHeight="1" x14ac:dyDescent="0.2"/>
    <row r="8829" ht="12.75" customHeight="1" x14ac:dyDescent="0.2"/>
    <row r="8830" ht="12.75" customHeight="1" x14ac:dyDescent="0.2"/>
    <row r="8831" ht="12.75" customHeight="1" x14ac:dyDescent="0.2"/>
    <row r="8832" ht="12.75" customHeight="1" x14ac:dyDescent="0.2"/>
    <row r="8833" ht="12.75" customHeight="1" x14ac:dyDescent="0.2"/>
    <row r="8834" ht="12.75" customHeight="1" x14ac:dyDescent="0.2"/>
    <row r="8835" ht="12.75" customHeight="1" x14ac:dyDescent="0.2"/>
    <row r="8836" ht="12.75" customHeight="1" x14ac:dyDescent="0.2"/>
    <row r="8837" ht="12.75" customHeight="1" x14ac:dyDescent="0.2"/>
    <row r="8838" ht="12.75" customHeight="1" x14ac:dyDescent="0.2"/>
    <row r="8839" ht="12.75" customHeight="1" x14ac:dyDescent="0.2"/>
    <row r="8840" ht="12.75" customHeight="1" x14ac:dyDescent="0.2"/>
    <row r="8841" ht="12.75" customHeight="1" x14ac:dyDescent="0.2"/>
    <row r="8842" ht="12.75" customHeight="1" x14ac:dyDescent="0.2"/>
    <row r="8843" ht="12.75" customHeight="1" x14ac:dyDescent="0.2"/>
    <row r="8844" ht="12.75" customHeight="1" x14ac:dyDescent="0.2"/>
    <row r="8845" ht="12.75" customHeight="1" x14ac:dyDescent="0.2"/>
    <row r="8846" ht="12.75" customHeight="1" x14ac:dyDescent="0.2"/>
    <row r="8847" ht="12.75" customHeight="1" x14ac:dyDescent="0.2"/>
    <row r="8848" ht="12.75" customHeight="1" x14ac:dyDescent="0.2"/>
    <row r="8849" ht="12.75" customHeight="1" x14ac:dyDescent="0.2"/>
    <row r="8850" ht="12.75" customHeight="1" x14ac:dyDescent="0.2"/>
    <row r="8851" ht="12.75" customHeight="1" x14ac:dyDescent="0.2"/>
    <row r="8852" ht="12.75" customHeight="1" x14ac:dyDescent="0.2"/>
    <row r="8853" ht="12.75" customHeight="1" x14ac:dyDescent="0.2"/>
    <row r="8854" ht="12.75" customHeight="1" x14ac:dyDescent="0.2"/>
    <row r="8855" ht="12.75" customHeight="1" x14ac:dyDescent="0.2"/>
    <row r="8856" ht="12.75" customHeight="1" x14ac:dyDescent="0.2"/>
    <row r="8857" ht="12.75" customHeight="1" x14ac:dyDescent="0.2"/>
    <row r="8858" ht="12.75" customHeight="1" x14ac:dyDescent="0.2"/>
    <row r="8859" ht="12.75" customHeight="1" x14ac:dyDescent="0.2"/>
    <row r="8860" ht="12.75" customHeight="1" x14ac:dyDescent="0.2"/>
    <row r="8861" ht="12.75" customHeight="1" x14ac:dyDescent="0.2"/>
    <row r="8862" ht="12.75" customHeight="1" x14ac:dyDescent="0.2"/>
    <row r="8863" ht="12.75" customHeight="1" x14ac:dyDescent="0.2"/>
    <row r="8864" ht="12.75" customHeight="1" x14ac:dyDescent="0.2"/>
    <row r="8865" ht="12.75" customHeight="1" x14ac:dyDescent="0.2"/>
    <row r="8866" ht="12.75" customHeight="1" x14ac:dyDescent="0.2"/>
    <row r="8867" ht="12.75" customHeight="1" x14ac:dyDescent="0.2"/>
    <row r="8868" ht="12.75" customHeight="1" x14ac:dyDescent="0.2"/>
    <row r="8869" ht="12.75" customHeight="1" x14ac:dyDescent="0.2"/>
    <row r="8870" ht="12.75" customHeight="1" x14ac:dyDescent="0.2"/>
    <row r="8871" ht="12.75" customHeight="1" x14ac:dyDescent="0.2"/>
    <row r="8872" ht="12.75" customHeight="1" x14ac:dyDescent="0.2"/>
    <row r="8873" ht="12.75" customHeight="1" x14ac:dyDescent="0.2"/>
    <row r="8874" ht="12.75" customHeight="1" x14ac:dyDescent="0.2"/>
    <row r="8875" ht="12.75" customHeight="1" x14ac:dyDescent="0.2"/>
    <row r="8876" ht="12.75" customHeight="1" x14ac:dyDescent="0.2"/>
    <row r="8877" ht="12.75" customHeight="1" x14ac:dyDescent="0.2"/>
    <row r="8878" ht="12.75" customHeight="1" x14ac:dyDescent="0.2"/>
    <row r="8879" ht="12.75" customHeight="1" x14ac:dyDescent="0.2"/>
    <row r="8880" ht="12.75" customHeight="1" x14ac:dyDescent="0.2"/>
    <row r="8881" ht="12.75" customHeight="1" x14ac:dyDescent="0.2"/>
    <row r="8882" ht="12.75" customHeight="1" x14ac:dyDescent="0.2"/>
    <row r="8883" ht="12.75" customHeight="1" x14ac:dyDescent="0.2"/>
    <row r="8884" ht="12.75" customHeight="1" x14ac:dyDescent="0.2"/>
    <row r="8885" ht="12.75" customHeight="1" x14ac:dyDescent="0.2"/>
    <row r="8886" ht="12.75" customHeight="1" x14ac:dyDescent="0.2"/>
    <row r="8887" ht="12.75" customHeight="1" x14ac:dyDescent="0.2"/>
    <row r="8888" ht="12.75" customHeight="1" x14ac:dyDescent="0.2"/>
    <row r="8889" ht="12.75" customHeight="1" x14ac:dyDescent="0.2"/>
    <row r="8890" ht="12.75" customHeight="1" x14ac:dyDescent="0.2"/>
    <row r="8891" ht="12.75" customHeight="1" x14ac:dyDescent="0.2"/>
    <row r="8892" ht="12.75" customHeight="1" x14ac:dyDescent="0.2"/>
    <row r="8893" ht="12.75" customHeight="1" x14ac:dyDescent="0.2"/>
    <row r="8894" ht="12.75" customHeight="1" x14ac:dyDescent="0.2"/>
    <row r="8895" ht="12.75" customHeight="1" x14ac:dyDescent="0.2"/>
    <row r="8896" ht="12.75" customHeight="1" x14ac:dyDescent="0.2"/>
    <row r="8897" ht="12.75" customHeight="1" x14ac:dyDescent="0.2"/>
    <row r="8898" ht="12.75" customHeight="1" x14ac:dyDescent="0.2"/>
    <row r="8899" ht="12.75" customHeight="1" x14ac:dyDescent="0.2"/>
    <row r="8900" ht="12.75" customHeight="1" x14ac:dyDescent="0.2"/>
    <row r="8901" ht="12.75" customHeight="1" x14ac:dyDescent="0.2"/>
    <row r="8902" ht="12.75" customHeight="1" x14ac:dyDescent="0.2"/>
    <row r="8903" ht="12.75" customHeight="1" x14ac:dyDescent="0.2"/>
    <row r="8904" ht="12.75" customHeight="1" x14ac:dyDescent="0.2"/>
    <row r="8905" ht="12.75" customHeight="1" x14ac:dyDescent="0.2"/>
    <row r="8906" ht="12.75" customHeight="1" x14ac:dyDescent="0.2"/>
    <row r="8907" ht="12.75" customHeight="1" x14ac:dyDescent="0.2"/>
    <row r="8908" ht="12.75" customHeight="1" x14ac:dyDescent="0.2"/>
    <row r="8909" ht="12.75" customHeight="1" x14ac:dyDescent="0.2"/>
    <row r="8910" ht="12.75" customHeight="1" x14ac:dyDescent="0.2"/>
    <row r="8911" ht="12.75" customHeight="1" x14ac:dyDescent="0.2"/>
    <row r="8912" ht="12.75" customHeight="1" x14ac:dyDescent="0.2"/>
    <row r="8913" ht="12.75" customHeight="1" x14ac:dyDescent="0.2"/>
    <row r="8914" ht="12.75" customHeight="1" x14ac:dyDescent="0.2"/>
    <row r="8915" ht="12.75" customHeight="1" x14ac:dyDescent="0.2"/>
    <row r="8916" ht="12.75" customHeight="1" x14ac:dyDescent="0.2"/>
    <row r="8917" ht="12.75" customHeight="1" x14ac:dyDescent="0.2"/>
    <row r="8918" ht="12.75" customHeight="1" x14ac:dyDescent="0.2"/>
    <row r="8919" ht="12.75" customHeight="1" x14ac:dyDescent="0.2"/>
    <row r="8920" ht="12.75" customHeight="1" x14ac:dyDescent="0.2"/>
    <row r="8921" ht="12.75" customHeight="1" x14ac:dyDescent="0.2"/>
    <row r="8922" ht="12.75" customHeight="1" x14ac:dyDescent="0.2"/>
    <row r="8923" ht="12.75" customHeight="1" x14ac:dyDescent="0.2"/>
    <row r="8924" ht="12.75" customHeight="1" x14ac:dyDescent="0.2"/>
    <row r="8925" ht="12.75" customHeight="1" x14ac:dyDescent="0.2"/>
    <row r="8926" ht="12.75" customHeight="1" x14ac:dyDescent="0.2"/>
    <row r="8927" ht="12.75" customHeight="1" x14ac:dyDescent="0.2"/>
    <row r="8928" ht="12.75" customHeight="1" x14ac:dyDescent="0.2"/>
    <row r="8929" ht="12.75" customHeight="1" x14ac:dyDescent="0.2"/>
    <row r="8930" ht="12.75" customHeight="1" x14ac:dyDescent="0.2"/>
    <row r="8931" ht="12.75" customHeight="1" x14ac:dyDescent="0.2"/>
    <row r="8932" ht="12.75" customHeight="1" x14ac:dyDescent="0.2"/>
    <row r="8933" ht="12.75" customHeight="1" x14ac:dyDescent="0.2"/>
    <row r="8934" ht="12.75" customHeight="1" x14ac:dyDescent="0.2"/>
    <row r="8935" ht="12.75" customHeight="1" x14ac:dyDescent="0.2"/>
    <row r="8936" ht="12.75" customHeight="1" x14ac:dyDescent="0.2"/>
    <row r="8937" ht="12.75" customHeight="1" x14ac:dyDescent="0.2"/>
    <row r="8938" ht="12.75" customHeight="1" x14ac:dyDescent="0.2"/>
    <row r="8939" ht="12.75" customHeight="1" x14ac:dyDescent="0.2"/>
    <row r="8940" ht="12.75" customHeight="1" x14ac:dyDescent="0.2"/>
    <row r="8941" ht="12.75" customHeight="1" x14ac:dyDescent="0.2"/>
    <row r="8942" ht="12.75" customHeight="1" x14ac:dyDescent="0.2"/>
    <row r="8943" ht="12.75" customHeight="1" x14ac:dyDescent="0.2"/>
    <row r="8944" ht="12.75" customHeight="1" x14ac:dyDescent="0.2"/>
    <row r="8945" ht="12.75" customHeight="1" x14ac:dyDescent="0.2"/>
    <row r="8946" ht="12.75" customHeight="1" x14ac:dyDescent="0.2"/>
    <row r="8947" ht="12.75" customHeight="1" x14ac:dyDescent="0.2"/>
    <row r="8948" ht="12.75" customHeight="1" x14ac:dyDescent="0.2"/>
    <row r="8949" ht="12.75" customHeight="1" x14ac:dyDescent="0.2"/>
    <row r="8950" ht="12.75" customHeight="1" x14ac:dyDescent="0.2"/>
    <row r="8951" ht="12.75" customHeight="1" x14ac:dyDescent="0.2"/>
    <row r="8952" ht="12.75" customHeight="1" x14ac:dyDescent="0.2"/>
    <row r="8953" ht="12.75" customHeight="1" x14ac:dyDescent="0.2"/>
    <row r="8954" ht="12.75" customHeight="1" x14ac:dyDescent="0.2"/>
    <row r="8955" ht="12.75" customHeight="1" x14ac:dyDescent="0.2"/>
    <row r="8956" ht="12.75" customHeight="1" x14ac:dyDescent="0.2"/>
    <row r="8957" ht="12.75" customHeight="1" x14ac:dyDescent="0.2"/>
    <row r="8958" ht="12.75" customHeight="1" x14ac:dyDescent="0.2"/>
    <row r="8959" ht="12.75" customHeight="1" x14ac:dyDescent="0.2"/>
    <row r="8960" ht="12.75" customHeight="1" x14ac:dyDescent="0.2"/>
    <row r="8961" ht="12.75" customHeight="1" x14ac:dyDescent="0.2"/>
    <row r="8962" ht="12.75" customHeight="1" x14ac:dyDescent="0.2"/>
    <row r="8963" ht="12.75" customHeight="1" x14ac:dyDescent="0.2"/>
    <row r="8964" ht="12.75" customHeight="1" x14ac:dyDescent="0.2"/>
    <row r="8965" ht="12.75" customHeight="1" x14ac:dyDescent="0.2"/>
    <row r="8966" ht="12.75" customHeight="1" x14ac:dyDescent="0.2"/>
    <row r="8967" ht="12.75" customHeight="1" x14ac:dyDescent="0.2"/>
    <row r="8968" ht="12.75" customHeight="1" x14ac:dyDescent="0.2"/>
    <row r="8969" ht="12.75" customHeight="1" x14ac:dyDescent="0.2"/>
    <row r="8970" ht="12.75" customHeight="1" x14ac:dyDescent="0.2"/>
    <row r="8971" ht="12.75" customHeight="1" x14ac:dyDescent="0.2"/>
    <row r="8972" ht="12.75" customHeight="1" x14ac:dyDescent="0.2"/>
    <row r="8973" ht="12.75" customHeight="1" x14ac:dyDescent="0.2"/>
    <row r="8974" ht="12.75" customHeight="1" x14ac:dyDescent="0.2"/>
    <row r="8975" ht="12.75" customHeight="1" x14ac:dyDescent="0.2"/>
    <row r="8976" ht="12.75" customHeight="1" x14ac:dyDescent="0.2"/>
    <row r="8977" ht="12.75" customHeight="1" x14ac:dyDescent="0.2"/>
    <row r="8978" ht="12.75" customHeight="1" x14ac:dyDescent="0.2"/>
    <row r="8979" ht="12.75" customHeight="1" x14ac:dyDescent="0.2"/>
    <row r="8980" ht="12.75" customHeight="1" x14ac:dyDescent="0.2"/>
    <row r="8981" ht="12.75" customHeight="1" x14ac:dyDescent="0.2"/>
    <row r="8982" ht="12.75" customHeight="1" x14ac:dyDescent="0.2"/>
    <row r="8983" ht="12.75" customHeight="1" x14ac:dyDescent="0.2"/>
    <row r="8984" ht="12.75" customHeight="1" x14ac:dyDescent="0.2"/>
    <row r="8985" ht="12.75" customHeight="1" x14ac:dyDescent="0.2"/>
    <row r="8986" ht="12.75" customHeight="1" x14ac:dyDescent="0.2"/>
    <row r="8987" ht="12.75" customHeight="1" x14ac:dyDescent="0.2"/>
    <row r="8988" ht="12.75" customHeight="1" x14ac:dyDescent="0.2"/>
    <row r="8989" ht="12.75" customHeight="1" x14ac:dyDescent="0.2"/>
    <row r="8990" ht="12.75" customHeight="1" x14ac:dyDescent="0.2"/>
    <row r="8991" ht="12.75" customHeight="1" x14ac:dyDescent="0.2"/>
    <row r="8992" ht="12.75" customHeight="1" x14ac:dyDescent="0.2"/>
    <row r="8993" ht="12.75" customHeight="1" x14ac:dyDescent="0.2"/>
    <row r="8994" ht="12.75" customHeight="1" x14ac:dyDescent="0.2"/>
    <row r="8995" ht="12.75" customHeight="1" x14ac:dyDescent="0.2"/>
    <row r="8996" ht="12.75" customHeight="1" x14ac:dyDescent="0.2"/>
    <row r="8997" ht="12.75" customHeight="1" x14ac:dyDescent="0.2"/>
    <row r="8998" ht="12.75" customHeight="1" x14ac:dyDescent="0.2"/>
    <row r="8999" ht="12.75" customHeight="1" x14ac:dyDescent="0.2"/>
    <row r="9000" ht="12.75" customHeight="1" x14ac:dyDescent="0.2"/>
    <row r="9001" ht="12.75" customHeight="1" x14ac:dyDescent="0.2"/>
    <row r="9002" ht="12.75" customHeight="1" x14ac:dyDescent="0.2"/>
    <row r="9003" ht="12.75" customHeight="1" x14ac:dyDescent="0.2"/>
    <row r="9004" ht="12.75" customHeight="1" x14ac:dyDescent="0.2"/>
    <row r="9005" ht="12.75" customHeight="1" x14ac:dyDescent="0.2"/>
    <row r="9006" ht="12.75" customHeight="1" x14ac:dyDescent="0.2"/>
    <row r="9007" ht="12.75" customHeight="1" x14ac:dyDescent="0.2"/>
    <row r="9008" ht="12.75" customHeight="1" x14ac:dyDescent="0.2"/>
    <row r="9009" ht="12.75" customHeight="1" x14ac:dyDescent="0.2"/>
    <row r="9010" ht="12.75" customHeight="1" x14ac:dyDescent="0.2"/>
    <row r="9011" ht="12.75" customHeight="1" x14ac:dyDescent="0.2"/>
    <row r="9012" ht="12.75" customHeight="1" x14ac:dyDescent="0.2"/>
    <row r="9013" ht="12.75" customHeight="1" x14ac:dyDescent="0.2"/>
    <row r="9014" ht="12.75" customHeight="1" x14ac:dyDescent="0.2"/>
    <row r="9015" ht="12.75" customHeight="1" x14ac:dyDescent="0.2"/>
    <row r="9016" ht="12.75" customHeight="1" x14ac:dyDescent="0.2"/>
    <row r="9017" ht="12.75" customHeight="1" x14ac:dyDescent="0.2"/>
    <row r="9018" ht="12.75" customHeight="1" x14ac:dyDescent="0.2"/>
    <row r="9019" ht="12.75" customHeight="1" x14ac:dyDescent="0.2"/>
    <row r="9020" ht="12.75" customHeight="1" x14ac:dyDescent="0.2"/>
    <row r="9021" ht="12.75" customHeight="1" x14ac:dyDescent="0.2"/>
    <row r="9022" ht="12.75" customHeight="1" x14ac:dyDescent="0.2"/>
    <row r="9023" ht="12.75" customHeight="1" x14ac:dyDescent="0.2"/>
    <row r="9024" ht="12.75" customHeight="1" x14ac:dyDescent="0.2"/>
    <row r="9025" ht="12.75" customHeight="1" x14ac:dyDescent="0.2"/>
    <row r="9026" ht="12.75" customHeight="1" x14ac:dyDescent="0.2"/>
    <row r="9027" ht="12.75" customHeight="1" x14ac:dyDescent="0.2"/>
    <row r="9028" ht="12.75" customHeight="1" x14ac:dyDescent="0.2"/>
    <row r="9029" ht="12.75" customHeight="1" x14ac:dyDescent="0.2"/>
    <row r="9030" ht="12.75" customHeight="1" x14ac:dyDescent="0.2"/>
    <row r="9031" ht="12.75" customHeight="1" x14ac:dyDescent="0.2"/>
    <row r="9032" ht="12.75" customHeight="1" x14ac:dyDescent="0.2"/>
    <row r="9033" ht="12.75" customHeight="1" x14ac:dyDescent="0.2"/>
    <row r="9034" ht="12.75" customHeight="1" x14ac:dyDescent="0.2"/>
    <row r="9035" ht="12.75" customHeight="1" x14ac:dyDescent="0.2"/>
    <row r="9036" ht="12.75" customHeight="1" x14ac:dyDescent="0.2"/>
    <row r="9037" ht="12.75" customHeight="1" x14ac:dyDescent="0.2"/>
    <row r="9038" ht="12.75" customHeight="1" x14ac:dyDescent="0.2"/>
    <row r="9039" ht="12.75" customHeight="1" x14ac:dyDescent="0.2"/>
    <row r="9040" ht="12.75" customHeight="1" x14ac:dyDescent="0.2"/>
    <row r="9041" ht="12.75" customHeight="1" x14ac:dyDescent="0.2"/>
    <row r="9042" ht="12.75" customHeight="1" x14ac:dyDescent="0.2"/>
    <row r="9043" ht="12.75" customHeight="1" x14ac:dyDescent="0.2"/>
    <row r="9044" ht="12.75" customHeight="1" x14ac:dyDescent="0.2"/>
    <row r="9045" ht="12.75" customHeight="1" x14ac:dyDescent="0.2"/>
    <row r="9046" ht="12.75" customHeight="1" x14ac:dyDescent="0.2"/>
    <row r="9047" ht="12.75" customHeight="1" x14ac:dyDescent="0.2"/>
    <row r="9048" ht="12.75" customHeight="1" x14ac:dyDescent="0.2"/>
    <row r="9049" ht="12.75" customHeight="1" x14ac:dyDescent="0.2"/>
    <row r="9050" ht="12.75" customHeight="1" x14ac:dyDescent="0.2"/>
    <row r="9051" ht="12.75" customHeight="1" x14ac:dyDescent="0.2"/>
    <row r="9052" ht="12.75" customHeight="1" x14ac:dyDescent="0.2"/>
    <row r="9053" ht="12.75" customHeight="1" x14ac:dyDescent="0.2"/>
    <row r="9054" ht="12.75" customHeight="1" x14ac:dyDescent="0.2"/>
    <row r="9055" ht="12.75" customHeight="1" x14ac:dyDescent="0.2"/>
    <row r="9056" ht="12.75" customHeight="1" x14ac:dyDescent="0.2"/>
    <row r="9057" ht="12.75" customHeight="1" x14ac:dyDescent="0.2"/>
    <row r="9058" ht="12.75" customHeight="1" x14ac:dyDescent="0.2"/>
    <row r="9059" ht="12.75" customHeight="1" x14ac:dyDescent="0.2"/>
    <row r="9060" ht="12.75" customHeight="1" x14ac:dyDescent="0.2"/>
    <row r="9061" ht="12.75" customHeight="1" x14ac:dyDescent="0.2"/>
    <row r="9062" ht="12.75" customHeight="1" x14ac:dyDescent="0.2"/>
    <row r="9063" ht="12.75" customHeight="1" x14ac:dyDescent="0.2"/>
    <row r="9064" ht="12.75" customHeight="1" x14ac:dyDescent="0.2"/>
    <row r="9065" ht="12.75" customHeight="1" x14ac:dyDescent="0.2"/>
    <row r="9066" ht="12.75" customHeight="1" x14ac:dyDescent="0.2"/>
    <row r="9067" ht="12.75" customHeight="1" x14ac:dyDescent="0.2"/>
    <row r="9068" ht="12.75" customHeight="1" x14ac:dyDescent="0.2"/>
    <row r="9069" ht="12.75" customHeight="1" x14ac:dyDescent="0.2"/>
    <row r="9070" ht="12.75" customHeight="1" x14ac:dyDescent="0.2"/>
    <row r="9071" ht="12.75" customHeight="1" x14ac:dyDescent="0.2"/>
    <row r="9072" ht="12.75" customHeight="1" x14ac:dyDescent="0.2"/>
    <row r="9073" ht="12.75" customHeight="1" x14ac:dyDescent="0.2"/>
    <row r="9074" ht="12.75" customHeight="1" x14ac:dyDescent="0.2"/>
    <row r="9075" ht="12.75" customHeight="1" x14ac:dyDescent="0.2"/>
    <row r="9076" ht="12.75" customHeight="1" x14ac:dyDescent="0.2"/>
    <row r="9077" ht="12.75" customHeight="1" x14ac:dyDescent="0.2"/>
    <row r="9078" ht="12.75" customHeight="1" x14ac:dyDescent="0.2"/>
    <row r="9079" ht="12.75" customHeight="1" x14ac:dyDescent="0.2"/>
    <row r="9080" ht="12.75" customHeight="1" x14ac:dyDescent="0.2"/>
    <row r="9081" ht="12.75" customHeight="1" x14ac:dyDescent="0.2"/>
    <row r="9082" ht="12.75" customHeight="1" x14ac:dyDescent="0.2"/>
    <row r="9083" ht="12.75" customHeight="1" x14ac:dyDescent="0.2"/>
    <row r="9084" ht="12.75" customHeight="1" x14ac:dyDescent="0.2"/>
    <row r="9085" ht="12.75" customHeight="1" x14ac:dyDescent="0.2"/>
    <row r="9086" ht="12.75" customHeight="1" x14ac:dyDescent="0.2"/>
    <row r="9087" ht="12.75" customHeight="1" x14ac:dyDescent="0.2"/>
    <row r="9088" ht="12.75" customHeight="1" x14ac:dyDescent="0.2"/>
    <row r="9089" ht="12.75" customHeight="1" x14ac:dyDescent="0.2"/>
    <row r="9090" ht="12.75" customHeight="1" x14ac:dyDescent="0.2"/>
    <row r="9091" ht="12.75" customHeight="1" x14ac:dyDescent="0.2"/>
    <row r="9092" ht="12.75" customHeight="1" x14ac:dyDescent="0.2"/>
    <row r="9093" ht="12.75" customHeight="1" x14ac:dyDescent="0.2"/>
    <row r="9094" ht="12.75" customHeight="1" x14ac:dyDescent="0.2"/>
    <row r="9095" ht="12.75" customHeight="1" x14ac:dyDescent="0.2"/>
    <row r="9096" ht="12.75" customHeight="1" x14ac:dyDescent="0.2"/>
    <row r="9097" ht="12.75" customHeight="1" x14ac:dyDescent="0.2"/>
    <row r="9098" ht="12.75" customHeight="1" x14ac:dyDescent="0.2"/>
    <row r="9099" ht="12.75" customHeight="1" x14ac:dyDescent="0.2"/>
    <row r="9100" ht="12.75" customHeight="1" x14ac:dyDescent="0.2"/>
    <row r="9101" ht="12.75" customHeight="1" x14ac:dyDescent="0.2"/>
    <row r="9102" ht="12.75" customHeight="1" x14ac:dyDescent="0.2"/>
    <row r="9103" ht="12.75" customHeight="1" x14ac:dyDescent="0.2"/>
    <row r="9104" ht="12.75" customHeight="1" x14ac:dyDescent="0.2"/>
    <row r="9105" ht="12.75" customHeight="1" x14ac:dyDescent="0.2"/>
    <row r="9106" ht="12.75" customHeight="1" x14ac:dyDescent="0.2"/>
    <row r="9107" ht="12.75" customHeight="1" x14ac:dyDescent="0.2"/>
    <row r="9108" ht="12.75" customHeight="1" x14ac:dyDescent="0.2"/>
    <row r="9109" ht="12.75" customHeight="1" x14ac:dyDescent="0.2"/>
    <row r="9110" ht="12.75" customHeight="1" x14ac:dyDescent="0.2"/>
    <row r="9111" ht="12.75" customHeight="1" x14ac:dyDescent="0.2"/>
    <row r="9112" ht="12.75" customHeight="1" x14ac:dyDescent="0.2"/>
    <row r="9113" ht="12.75" customHeight="1" x14ac:dyDescent="0.2"/>
    <row r="9114" ht="12.75" customHeight="1" x14ac:dyDescent="0.2"/>
    <row r="9115" ht="12.75" customHeight="1" x14ac:dyDescent="0.2"/>
    <row r="9116" ht="12.75" customHeight="1" x14ac:dyDescent="0.2"/>
    <row r="9117" ht="12.75" customHeight="1" x14ac:dyDescent="0.2"/>
    <row r="9118" ht="12.75" customHeight="1" x14ac:dyDescent="0.2"/>
    <row r="9119" ht="12.75" customHeight="1" x14ac:dyDescent="0.2"/>
    <row r="9120" ht="12.75" customHeight="1" x14ac:dyDescent="0.2"/>
    <row r="9121" ht="12.75" customHeight="1" x14ac:dyDescent="0.2"/>
    <row r="9122" ht="12.75" customHeight="1" x14ac:dyDescent="0.2"/>
    <row r="9123" ht="12.75" customHeight="1" x14ac:dyDescent="0.2"/>
    <row r="9124" ht="12.75" customHeight="1" x14ac:dyDescent="0.2"/>
    <row r="9125" ht="12.75" customHeight="1" x14ac:dyDescent="0.2"/>
    <row r="9126" ht="12.75" customHeight="1" x14ac:dyDescent="0.2"/>
    <row r="9127" ht="12.75" customHeight="1" x14ac:dyDescent="0.2"/>
    <row r="9128" ht="12.75" customHeight="1" x14ac:dyDescent="0.2"/>
    <row r="9129" ht="12.75" customHeight="1" x14ac:dyDescent="0.2"/>
    <row r="9130" ht="12.75" customHeight="1" x14ac:dyDescent="0.2"/>
    <row r="9131" ht="12.75" customHeight="1" x14ac:dyDescent="0.2"/>
    <row r="9132" ht="12.75" customHeight="1" x14ac:dyDescent="0.2"/>
    <row r="9133" ht="12.75" customHeight="1" x14ac:dyDescent="0.2"/>
    <row r="9134" ht="12.75" customHeight="1" x14ac:dyDescent="0.2"/>
    <row r="9135" ht="12.75" customHeight="1" x14ac:dyDescent="0.2"/>
    <row r="9136" ht="12.75" customHeight="1" x14ac:dyDescent="0.2"/>
    <row r="9137" ht="12.75" customHeight="1" x14ac:dyDescent="0.2"/>
    <row r="9138" ht="12.75" customHeight="1" x14ac:dyDescent="0.2"/>
    <row r="9139" ht="12.75" customHeight="1" x14ac:dyDescent="0.2"/>
    <row r="9140" ht="12.75" customHeight="1" x14ac:dyDescent="0.2"/>
    <row r="9141" ht="12.75" customHeight="1" x14ac:dyDescent="0.2"/>
    <row r="9142" ht="12.75" customHeight="1" x14ac:dyDescent="0.2"/>
    <row r="9143" ht="12.75" customHeight="1" x14ac:dyDescent="0.2"/>
    <row r="9144" ht="12.75" customHeight="1" x14ac:dyDescent="0.2"/>
    <row r="9145" ht="12.75" customHeight="1" x14ac:dyDescent="0.2"/>
    <row r="9146" ht="12.75" customHeight="1" x14ac:dyDescent="0.2"/>
    <row r="9147" ht="12.75" customHeight="1" x14ac:dyDescent="0.2"/>
    <row r="9148" ht="12.75" customHeight="1" x14ac:dyDescent="0.2"/>
    <row r="9149" ht="12.75" customHeight="1" x14ac:dyDescent="0.2"/>
    <row r="9150" ht="12.75" customHeight="1" x14ac:dyDescent="0.2"/>
    <row r="9151" ht="12.75" customHeight="1" x14ac:dyDescent="0.2"/>
    <row r="9152" ht="12.75" customHeight="1" x14ac:dyDescent="0.2"/>
    <row r="9153" ht="12.75" customHeight="1" x14ac:dyDescent="0.2"/>
    <row r="9154" ht="12.75" customHeight="1" x14ac:dyDescent="0.2"/>
    <row r="9155" ht="12.75" customHeight="1" x14ac:dyDescent="0.2"/>
    <row r="9156" ht="12.75" customHeight="1" x14ac:dyDescent="0.2"/>
    <row r="9157" ht="12.75" customHeight="1" x14ac:dyDescent="0.2"/>
    <row r="9158" ht="12.75" customHeight="1" x14ac:dyDescent="0.2"/>
    <row r="9159" ht="12.75" customHeight="1" x14ac:dyDescent="0.2"/>
    <row r="9160" ht="12.75" customHeight="1" x14ac:dyDescent="0.2"/>
    <row r="9161" ht="12.75" customHeight="1" x14ac:dyDescent="0.2"/>
    <row r="9162" ht="12.75" customHeight="1" x14ac:dyDescent="0.2"/>
    <row r="9163" ht="12.75" customHeight="1" x14ac:dyDescent="0.2"/>
    <row r="9164" ht="12.75" customHeight="1" x14ac:dyDescent="0.2"/>
    <row r="9165" ht="12.75" customHeight="1" x14ac:dyDescent="0.2"/>
    <row r="9166" ht="12.75" customHeight="1" x14ac:dyDescent="0.2"/>
    <row r="9167" ht="12.75" customHeight="1" x14ac:dyDescent="0.2"/>
    <row r="9168" ht="12.75" customHeight="1" x14ac:dyDescent="0.2"/>
    <row r="9169" ht="12.75" customHeight="1" x14ac:dyDescent="0.2"/>
    <row r="9170" ht="12.75" customHeight="1" x14ac:dyDescent="0.2"/>
    <row r="9171" ht="12.75" customHeight="1" x14ac:dyDescent="0.2"/>
    <row r="9172" ht="12.75" customHeight="1" x14ac:dyDescent="0.2"/>
    <row r="9173" ht="12.75" customHeight="1" x14ac:dyDescent="0.2"/>
    <row r="9174" ht="12.75" customHeight="1" x14ac:dyDescent="0.2"/>
    <row r="9175" ht="12.75" customHeight="1" x14ac:dyDescent="0.2"/>
    <row r="9176" ht="12.75" customHeight="1" x14ac:dyDescent="0.2"/>
    <row r="9177" ht="12.75" customHeight="1" x14ac:dyDescent="0.2"/>
    <row r="9178" ht="12.75" customHeight="1" x14ac:dyDescent="0.2"/>
    <row r="9179" ht="12.75" customHeight="1" x14ac:dyDescent="0.2"/>
    <row r="9180" ht="12.75" customHeight="1" x14ac:dyDescent="0.2"/>
    <row r="9181" ht="12.75" customHeight="1" x14ac:dyDescent="0.2"/>
    <row r="9182" ht="12.75" customHeight="1" x14ac:dyDescent="0.2"/>
    <row r="9183" ht="12.75" customHeight="1" x14ac:dyDescent="0.2"/>
    <row r="9184" ht="12.75" customHeight="1" x14ac:dyDescent="0.2"/>
    <row r="9185" ht="12.75" customHeight="1" x14ac:dyDescent="0.2"/>
    <row r="9186" ht="12.75" customHeight="1" x14ac:dyDescent="0.2"/>
    <row r="9187" ht="12.75" customHeight="1" x14ac:dyDescent="0.2"/>
    <row r="9188" ht="12.75" customHeight="1" x14ac:dyDescent="0.2"/>
    <row r="9189" ht="12.75" customHeight="1" x14ac:dyDescent="0.2"/>
    <row r="9190" ht="12.75" customHeight="1" x14ac:dyDescent="0.2"/>
    <row r="9191" ht="12.75" customHeight="1" x14ac:dyDescent="0.2"/>
    <row r="9192" ht="12.75" customHeight="1" x14ac:dyDescent="0.2"/>
    <row r="9193" ht="12.75" customHeight="1" x14ac:dyDescent="0.2"/>
    <row r="9194" ht="12.75" customHeight="1" x14ac:dyDescent="0.2"/>
    <row r="9195" ht="12.75" customHeight="1" x14ac:dyDescent="0.2"/>
    <row r="9196" ht="12.75" customHeight="1" x14ac:dyDescent="0.2"/>
    <row r="9197" ht="12.75" customHeight="1" x14ac:dyDescent="0.2"/>
    <row r="9198" ht="12.75" customHeight="1" x14ac:dyDescent="0.2"/>
    <row r="9199" ht="12.75" customHeight="1" x14ac:dyDescent="0.2"/>
    <row r="9200" ht="12.75" customHeight="1" x14ac:dyDescent="0.2"/>
    <row r="9201" ht="12.75" customHeight="1" x14ac:dyDescent="0.2"/>
    <row r="9202" ht="12.75" customHeight="1" x14ac:dyDescent="0.2"/>
    <row r="9203" ht="12.75" customHeight="1" x14ac:dyDescent="0.2"/>
    <row r="9204" ht="12.75" customHeight="1" x14ac:dyDescent="0.2"/>
    <row r="9205" ht="12.75" customHeight="1" x14ac:dyDescent="0.2"/>
    <row r="9206" ht="12.75" customHeight="1" x14ac:dyDescent="0.2"/>
    <row r="9207" ht="12.75" customHeight="1" x14ac:dyDescent="0.2"/>
    <row r="9208" ht="12.75" customHeight="1" x14ac:dyDescent="0.2"/>
    <row r="9209" ht="12.75" customHeight="1" x14ac:dyDescent="0.2"/>
    <row r="9210" ht="12.75" customHeight="1" x14ac:dyDescent="0.2"/>
    <row r="9211" ht="12.75" customHeight="1" x14ac:dyDescent="0.2"/>
    <row r="9212" ht="12.75" customHeight="1" x14ac:dyDescent="0.2"/>
    <row r="9213" ht="12.75" customHeight="1" x14ac:dyDescent="0.2"/>
    <row r="9214" ht="12.75" customHeight="1" x14ac:dyDescent="0.2"/>
    <row r="9215" ht="12.75" customHeight="1" x14ac:dyDescent="0.2"/>
    <row r="9216" ht="12.75" customHeight="1" x14ac:dyDescent="0.2"/>
    <row r="9217" ht="12.75" customHeight="1" x14ac:dyDescent="0.2"/>
    <row r="9218" ht="12.75" customHeight="1" x14ac:dyDescent="0.2"/>
    <row r="9219" ht="12.75" customHeight="1" x14ac:dyDescent="0.2"/>
    <row r="9220" ht="12.75" customHeight="1" x14ac:dyDescent="0.2"/>
    <row r="9221" ht="12.75" customHeight="1" x14ac:dyDescent="0.2"/>
    <row r="9222" ht="12.75" customHeight="1" x14ac:dyDescent="0.2"/>
    <row r="9223" ht="12.75" customHeight="1" x14ac:dyDescent="0.2"/>
    <row r="9224" ht="12.75" customHeight="1" x14ac:dyDescent="0.2"/>
    <row r="9225" ht="12.75" customHeight="1" x14ac:dyDescent="0.2"/>
    <row r="9226" ht="12.75" customHeight="1" x14ac:dyDescent="0.2"/>
    <row r="9227" ht="12.75" customHeight="1" x14ac:dyDescent="0.2"/>
    <row r="9228" ht="12.75" customHeight="1" x14ac:dyDescent="0.2"/>
    <row r="9229" ht="12.75" customHeight="1" x14ac:dyDescent="0.2"/>
    <row r="9230" ht="12.75" customHeight="1" x14ac:dyDescent="0.2"/>
    <row r="9231" ht="12.75" customHeight="1" x14ac:dyDescent="0.2"/>
    <row r="9232" ht="12.75" customHeight="1" x14ac:dyDescent="0.2"/>
    <row r="9233" ht="12.75" customHeight="1" x14ac:dyDescent="0.2"/>
    <row r="9234" ht="12.75" customHeight="1" x14ac:dyDescent="0.2"/>
    <row r="9235" ht="12.75" customHeight="1" x14ac:dyDescent="0.2"/>
    <row r="9236" ht="12.75" customHeight="1" x14ac:dyDescent="0.2"/>
    <row r="9237" ht="12.75" customHeight="1" x14ac:dyDescent="0.2"/>
    <row r="9238" ht="12.75" customHeight="1" x14ac:dyDescent="0.2"/>
    <row r="9239" ht="12.75" customHeight="1" x14ac:dyDescent="0.2"/>
    <row r="9240" ht="12.75" customHeight="1" x14ac:dyDescent="0.2"/>
    <row r="9241" ht="12.75" customHeight="1" x14ac:dyDescent="0.2"/>
    <row r="9242" ht="12.75" customHeight="1" x14ac:dyDescent="0.2"/>
    <row r="9243" ht="12.75" customHeight="1" x14ac:dyDescent="0.2"/>
    <row r="9244" ht="12.75" customHeight="1" x14ac:dyDescent="0.2"/>
    <row r="9245" ht="12.75" customHeight="1" x14ac:dyDescent="0.2"/>
    <row r="9246" ht="12.75" customHeight="1" x14ac:dyDescent="0.2"/>
    <row r="9247" ht="12.75" customHeight="1" x14ac:dyDescent="0.2"/>
    <row r="9248" ht="12.75" customHeight="1" x14ac:dyDescent="0.2"/>
    <row r="9249" ht="12.75" customHeight="1" x14ac:dyDescent="0.2"/>
    <row r="9250" ht="12.75" customHeight="1" x14ac:dyDescent="0.2"/>
    <row r="9251" ht="12.75" customHeight="1" x14ac:dyDescent="0.2"/>
    <row r="9252" ht="12.75" customHeight="1" x14ac:dyDescent="0.2"/>
    <row r="9253" ht="12.75" customHeight="1" x14ac:dyDescent="0.2"/>
    <row r="9254" ht="12.75" customHeight="1" x14ac:dyDescent="0.2"/>
    <row r="9255" ht="12.75" customHeight="1" x14ac:dyDescent="0.2"/>
    <row r="9256" ht="12.75" customHeight="1" x14ac:dyDescent="0.2"/>
    <row r="9257" ht="12.75" customHeight="1" x14ac:dyDescent="0.2"/>
    <row r="9258" ht="12.75" customHeight="1" x14ac:dyDescent="0.2"/>
    <row r="9259" ht="12.75" customHeight="1" x14ac:dyDescent="0.2"/>
    <row r="9260" ht="12.75" customHeight="1" x14ac:dyDescent="0.2"/>
    <row r="9261" ht="12.75" customHeight="1" x14ac:dyDescent="0.2"/>
    <row r="9262" ht="12.75" customHeight="1" x14ac:dyDescent="0.2"/>
    <row r="9263" ht="12.75" customHeight="1" x14ac:dyDescent="0.2"/>
    <row r="9264" ht="12.75" customHeight="1" x14ac:dyDescent="0.2"/>
    <row r="9265" ht="12.75" customHeight="1" x14ac:dyDescent="0.2"/>
    <row r="9266" ht="12.75" customHeight="1" x14ac:dyDescent="0.2"/>
    <row r="9267" ht="12.75" customHeight="1" x14ac:dyDescent="0.2"/>
    <row r="9268" ht="12.75" customHeight="1" x14ac:dyDescent="0.2"/>
    <row r="9269" ht="12.75" customHeight="1" x14ac:dyDescent="0.2"/>
    <row r="9270" ht="12.75" customHeight="1" x14ac:dyDescent="0.2"/>
    <row r="9271" ht="12.75" customHeight="1" x14ac:dyDescent="0.2"/>
    <row r="9272" ht="12.75" customHeight="1" x14ac:dyDescent="0.2"/>
    <row r="9273" ht="12.75" customHeight="1" x14ac:dyDescent="0.2"/>
    <row r="9274" ht="12.75" customHeight="1" x14ac:dyDescent="0.2"/>
    <row r="9275" ht="12.75" customHeight="1" x14ac:dyDescent="0.2"/>
    <row r="9276" ht="12.75" customHeight="1" x14ac:dyDescent="0.2"/>
    <row r="9277" ht="12.75" customHeight="1" x14ac:dyDescent="0.2"/>
    <row r="9278" ht="12.75" customHeight="1" x14ac:dyDescent="0.2"/>
    <row r="9279" ht="12.75" customHeight="1" x14ac:dyDescent="0.2"/>
    <row r="9280" ht="12.75" customHeight="1" x14ac:dyDescent="0.2"/>
    <row r="9281" ht="12.75" customHeight="1" x14ac:dyDescent="0.2"/>
    <row r="9282" ht="12.75" customHeight="1" x14ac:dyDescent="0.2"/>
    <row r="9283" ht="12.75" customHeight="1" x14ac:dyDescent="0.2"/>
    <row r="9284" ht="12.75" customHeight="1" x14ac:dyDescent="0.2"/>
    <row r="9285" ht="12.75" customHeight="1" x14ac:dyDescent="0.2"/>
    <row r="9286" ht="12.75" customHeight="1" x14ac:dyDescent="0.2"/>
    <row r="9287" ht="12.75" customHeight="1" x14ac:dyDescent="0.2"/>
    <row r="9288" ht="12.75" customHeight="1" x14ac:dyDescent="0.2"/>
    <row r="9289" ht="12.75" customHeight="1" x14ac:dyDescent="0.2"/>
    <row r="9290" ht="12.75" customHeight="1" x14ac:dyDescent="0.2"/>
    <row r="9291" ht="12.75" customHeight="1" x14ac:dyDescent="0.2"/>
    <row r="9292" ht="12.75" customHeight="1" x14ac:dyDescent="0.2"/>
    <row r="9293" ht="12.75" customHeight="1" x14ac:dyDescent="0.2"/>
    <row r="9294" ht="12.75" customHeight="1" x14ac:dyDescent="0.2"/>
    <row r="9295" ht="12.75" customHeight="1" x14ac:dyDescent="0.2"/>
    <row r="9296" ht="12.75" customHeight="1" x14ac:dyDescent="0.2"/>
    <row r="9297" ht="12.75" customHeight="1" x14ac:dyDescent="0.2"/>
    <row r="9298" ht="12.75" customHeight="1" x14ac:dyDescent="0.2"/>
    <row r="9299" ht="12.75" customHeight="1" x14ac:dyDescent="0.2"/>
    <row r="9300" ht="12.75" customHeight="1" x14ac:dyDescent="0.2"/>
    <row r="9301" ht="12.75" customHeight="1" x14ac:dyDescent="0.2"/>
    <row r="9302" ht="12.75" customHeight="1" x14ac:dyDescent="0.2"/>
    <row r="9303" ht="12.75" customHeight="1" x14ac:dyDescent="0.2"/>
    <row r="9304" ht="12.75" customHeight="1" x14ac:dyDescent="0.2"/>
    <row r="9305" ht="12.75" customHeight="1" x14ac:dyDescent="0.2"/>
    <row r="9306" ht="12.75" customHeight="1" x14ac:dyDescent="0.2"/>
    <row r="9307" ht="12.75" customHeight="1" x14ac:dyDescent="0.2"/>
    <row r="9308" ht="12.75" customHeight="1" x14ac:dyDescent="0.2"/>
    <row r="9309" ht="12.75" customHeight="1" x14ac:dyDescent="0.2"/>
    <row r="9310" ht="12.75" customHeight="1" x14ac:dyDescent="0.2"/>
    <row r="9311" ht="12.75" customHeight="1" x14ac:dyDescent="0.2"/>
    <row r="9312" ht="12.75" customHeight="1" x14ac:dyDescent="0.2"/>
    <row r="9313" ht="12.75" customHeight="1" x14ac:dyDescent="0.2"/>
    <row r="9314" ht="12.75" customHeight="1" x14ac:dyDescent="0.2"/>
    <row r="9315" ht="12.75" customHeight="1" x14ac:dyDescent="0.2"/>
    <row r="9316" ht="12.75" customHeight="1" x14ac:dyDescent="0.2"/>
    <row r="9317" ht="12.75" customHeight="1" x14ac:dyDescent="0.2"/>
    <row r="9318" ht="12.75" customHeight="1" x14ac:dyDescent="0.2"/>
    <row r="9319" ht="12.75" customHeight="1" x14ac:dyDescent="0.2"/>
    <row r="9320" ht="12.75" customHeight="1" x14ac:dyDescent="0.2"/>
    <row r="9321" ht="12.75" customHeight="1" x14ac:dyDescent="0.2"/>
    <row r="9322" ht="12.75" customHeight="1" x14ac:dyDescent="0.2"/>
    <row r="9323" ht="12.75" customHeight="1" x14ac:dyDescent="0.2"/>
    <row r="9324" ht="12.75" customHeight="1" x14ac:dyDescent="0.2"/>
    <row r="9325" ht="12.75" customHeight="1" x14ac:dyDescent="0.2"/>
    <row r="9326" ht="12.75" customHeight="1" x14ac:dyDescent="0.2"/>
    <row r="9327" ht="12.75" customHeight="1" x14ac:dyDescent="0.2"/>
    <row r="9328" ht="12.75" customHeight="1" x14ac:dyDescent="0.2"/>
    <row r="9329" ht="12.75" customHeight="1" x14ac:dyDescent="0.2"/>
    <row r="9330" ht="12.75" customHeight="1" x14ac:dyDescent="0.2"/>
    <row r="9331" ht="12.75" customHeight="1" x14ac:dyDescent="0.2"/>
    <row r="9332" ht="12.75" customHeight="1" x14ac:dyDescent="0.2"/>
    <row r="9333" ht="12.75" customHeight="1" x14ac:dyDescent="0.2"/>
    <row r="9334" ht="12.75" customHeight="1" x14ac:dyDescent="0.2"/>
    <row r="9335" ht="12.75" customHeight="1" x14ac:dyDescent="0.2"/>
    <row r="9336" ht="12.75" customHeight="1" x14ac:dyDescent="0.2"/>
    <row r="9337" ht="12.75" customHeight="1" x14ac:dyDescent="0.2"/>
    <row r="9338" ht="12.75" customHeight="1" x14ac:dyDescent="0.2"/>
    <row r="9339" ht="12.75" customHeight="1" x14ac:dyDescent="0.2"/>
    <row r="9340" ht="12.75" customHeight="1" x14ac:dyDescent="0.2"/>
    <row r="9341" ht="12.75" customHeight="1" x14ac:dyDescent="0.2"/>
    <row r="9342" ht="12.75" customHeight="1" x14ac:dyDescent="0.2"/>
    <row r="9343" ht="12.75" customHeight="1" x14ac:dyDescent="0.2"/>
    <row r="9344" ht="12.75" customHeight="1" x14ac:dyDescent="0.2"/>
    <row r="9345" ht="12.75" customHeight="1" x14ac:dyDescent="0.2"/>
    <row r="9346" ht="12.75" customHeight="1" x14ac:dyDescent="0.2"/>
    <row r="9347" ht="12.75" customHeight="1" x14ac:dyDescent="0.2"/>
    <row r="9348" ht="12.75" customHeight="1" x14ac:dyDescent="0.2"/>
    <row r="9349" ht="12.75" customHeight="1" x14ac:dyDescent="0.2"/>
    <row r="9350" ht="12.75" customHeight="1" x14ac:dyDescent="0.2"/>
    <row r="9351" ht="12.75" customHeight="1" x14ac:dyDescent="0.2"/>
    <row r="9352" ht="12.75" customHeight="1" x14ac:dyDescent="0.2"/>
    <row r="9353" ht="12.75" customHeight="1" x14ac:dyDescent="0.2"/>
    <row r="9354" ht="12.75" customHeight="1" x14ac:dyDescent="0.2"/>
    <row r="9355" ht="12.75" customHeight="1" x14ac:dyDescent="0.2"/>
    <row r="9356" ht="12.75" customHeight="1" x14ac:dyDescent="0.2"/>
    <row r="9357" ht="12.75" customHeight="1" x14ac:dyDescent="0.2"/>
    <row r="9358" ht="12.75" customHeight="1" x14ac:dyDescent="0.2"/>
    <row r="9359" ht="12.75" customHeight="1" x14ac:dyDescent="0.2"/>
    <row r="9360" ht="12.75" customHeight="1" x14ac:dyDescent="0.2"/>
    <row r="9361" ht="12.75" customHeight="1" x14ac:dyDescent="0.2"/>
    <row r="9362" ht="12.75" customHeight="1" x14ac:dyDescent="0.2"/>
    <row r="9363" ht="12.75" customHeight="1" x14ac:dyDescent="0.2"/>
    <row r="9364" ht="12.75" customHeight="1" x14ac:dyDescent="0.2"/>
    <row r="9365" ht="12.75" customHeight="1" x14ac:dyDescent="0.2"/>
    <row r="9366" ht="12.75" customHeight="1" x14ac:dyDescent="0.2"/>
    <row r="9367" ht="12.75" customHeight="1" x14ac:dyDescent="0.2"/>
    <row r="9368" ht="12.75" customHeight="1" x14ac:dyDescent="0.2"/>
    <row r="9369" ht="12.75" customHeight="1" x14ac:dyDescent="0.2"/>
    <row r="9370" ht="12.75" customHeight="1" x14ac:dyDescent="0.2"/>
    <row r="9371" ht="12.75" customHeight="1" x14ac:dyDescent="0.2"/>
    <row r="9372" ht="12.75" customHeight="1" x14ac:dyDescent="0.2"/>
    <row r="9373" ht="12.75" customHeight="1" x14ac:dyDescent="0.2"/>
    <row r="9374" ht="12.75" customHeight="1" x14ac:dyDescent="0.2"/>
    <row r="9375" ht="12.75" customHeight="1" x14ac:dyDescent="0.2"/>
    <row r="9376" ht="12.75" customHeight="1" x14ac:dyDescent="0.2"/>
    <row r="9377" ht="12.75" customHeight="1" x14ac:dyDescent="0.2"/>
    <row r="9378" ht="12.75" customHeight="1" x14ac:dyDescent="0.2"/>
    <row r="9379" ht="12.75" customHeight="1" x14ac:dyDescent="0.2"/>
    <row r="9380" ht="12.75" customHeight="1" x14ac:dyDescent="0.2"/>
    <row r="9381" ht="12.75" customHeight="1" x14ac:dyDescent="0.2"/>
    <row r="9382" ht="12.75" customHeight="1" x14ac:dyDescent="0.2"/>
    <row r="9383" ht="12.75" customHeight="1" x14ac:dyDescent="0.2"/>
    <row r="9384" ht="12.75" customHeight="1" x14ac:dyDescent="0.2"/>
    <row r="9385" ht="12.75" customHeight="1" x14ac:dyDescent="0.2"/>
    <row r="9386" ht="12.75" customHeight="1" x14ac:dyDescent="0.2"/>
    <row r="9387" ht="12.75" customHeight="1" x14ac:dyDescent="0.2"/>
    <row r="9388" ht="12.75" customHeight="1" x14ac:dyDescent="0.2"/>
    <row r="9389" ht="12.75" customHeight="1" x14ac:dyDescent="0.2"/>
    <row r="9390" ht="12.75" customHeight="1" x14ac:dyDescent="0.2"/>
    <row r="9391" ht="12.75" customHeight="1" x14ac:dyDescent="0.2"/>
    <row r="9392" ht="12.75" customHeight="1" x14ac:dyDescent="0.2"/>
    <row r="9393" ht="12.75" customHeight="1" x14ac:dyDescent="0.2"/>
    <row r="9394" ht="12.75" customHeight="1" x14ac:dyDescent="0.2"/>
    <row r="9395" ht="12.75" customHeight="1" x14ac:dyDescent="0.2"/>
    <row r="9396" ht="12.75" customHeight="1" x14ac:dyDescent="0.2"/>
    <row r="9397" ht="12.75" customHeight="1" x14ac:dyDescent="0.2"/>
    <row r="9398" ht="12.75" customHeight="1" x14ac:dyDescent="0.2"/>
    <row r="9399" ht="12.75" customHeight="1" x14ac:dyDescent="0.2"/>
    <row r="9400" ht="12.75" customHeight="1" x14ac:dyDescent="0.2"/>
    <row r="9401" ht="12.75" customHeight="1" x14ac:dyDescent="0.2"/>
    <row r="9402" ht="12.75" customHeight="1" x14ac:dyDescent="0.2"/>
    <row r="9403" ht="12.75" customHeight="1" x14ac:dyDescent="0.2"/>
    <row r="9404" ht="12.75" customHeight="1" x14ac:dyDescent="0.2"/>
    <row r="9405" ht="12.75" customHeight="1" x14ac:dyDescent="0.2"/>
    <row r="9406" ht="12.75" customHeight="1" x14ac:dyDescent="0.2"/>
    <row r="9407" ht="12.75" customHeight="1" x14ac:dyDescent="0.2"/>
    <row r="9408" ht="12.75" customHeight="1" x14ac:dyDescent="0.2"/>
    <row r="9409" ht="12.75" customHeight="1" x14ac:dyDescent="0.2"/>
    <row r="9410" ht="12.75" customHeight="1" x14ac:dyDescent="0.2"/>
    <row r="9411" ht="12.75" customHeight="1" x14ac:dyDescent="0.2"/>
    <row r="9412" ht="12.75" customHeight="1" x14ac:dyDescent="0.2"/>
    <row r="9413" ht="12.75" customHeight="1" x14ac:dyDescent="0.2"/>
    <row r="9414" ht="12.75" customHeight="1" x14ac:dyDescent="0.2"/>
    <row r="9415" ht="12.75" customHeight="1" x14ac:dyDescent="0.2"/>
    <row r="9416" ht="12.75" customHeight="1" x14ac:dyDescent="0.2"/>
    <row r="9417" ht="12.75" customHeight="1" x14ac:dyDescent="0.2"/>
    <row r="9418" ht="12.75" customHeight="1" x14ac:dyDescent="0.2"/>
    <row r="9419" ht="12.75" customHeight="1" x14ac:dyDescent="0.2"/>
    <row r="9420" ht="12.75" customHeight="1" x14ac:dyDescent="0.2"/>
    <row r="9421" ht="12.75" customHeight="1" x14ac:dyDescent="0.2"/>
    <row r="9422" ht="12.75" customHeight="1" x14ac:dyDescent="0.2"/>
    <row r="9423" ht="12.75" customHeight="1" x14ac:dyDescent="0.2"/>
    <row r="9424" ht="12.75" customHeight="1" x14ac:dyDescent="0.2"/>
    <row r="9425" ht="12.75" customHeight="1" x14ac:dyDescent="0.2"/>
    <row r="9426" ht="12.75" customHeight="1" x14ac:dyDescent="0.2"/>
    <row r="9427" ht="12.75" customHeight="1" x14ac:dyDescent="0.2"/>
    <row r="9428" ht="12.75" customHeight="1" x14ac:dyDescent="0.2"/>
    <row r="9429" ht="12.75" customHeight="1" x14ac:dyDescent="0.2"/>
    <row r="9430" ht="12.75" customHeight="1" x14ac:dyDescent="0.2"/>
    <row r="9431" ht="12.75" customHeight="1" x14ac:dyDescent="0.2"/>
    <row r="9432" ht="12.75" customHeight="1" x14ac:dyDescent="0.2"/>
    <row r="9433" ht="12.75" customHeight="1" x14ac:dyDescent="0.2"/>
    <row r="9434" ht="12.75" customHeight="1" x14ac:dyDescent="0.2"/>
    <row r="9435" ht="12.75" customHeight="1" x14ac:dyDescent="0.2"/>
    <row r="9436" ht="12.75" customHeight="1" x14ac:dyDescent="0.2"/>
    <row r="9437" ht="12.75" customHeight="1" x14ac:dyDescent="0.2"/>
    <row r="9438" ht="12.75" customHeight="1" x14ac:dyDescent="0.2"/>
    <row r="9439" ht="12.75" customHeight="1" x14ac:dyDescent="0.2"/>
    <row r="9440" ht="12.75" customHeight="1" x14ac:dyDescent="0.2"/>
    <row r="9441" ht="12.75" customHeight="1" x14ac:dyDescent="0.2"/>
    <row r="9442" ht="12.75" customHeight="1" x14ac:dyDescent="0.2"/>
    <row r="9443" ht="12.75" customHeight="1" x14ac:dyDescent="0.2"/>
    <row r="9444" ht="12.75" customHeight="1" x14ac:dyDescent="0.2"/>
    <row r="9445" ht="12.75" customHeight="1" x14ac:dyDescent="0.2"/>
    <row r="9446" ht="12.75" customHeight="1" x14ac:dyDescent="0.2"/>
    <row r="9447" ht="12.75" customHeight="1" x14ac:dyDescent="0.2"/>
    <row r="9448" ht="12.75" customHeight="1" x14ac:dyDescent="0.2"/>
    <row r="9449" ht="12.75" customHeight="1" x14ac:dyDescent="0.2"/>
    <row r="9450" ht="12.75" customHeight="1" x14ac:dyDescent="0.2"/>
    <row r="9451" ht="12.75" customHeight="1" x14ac:dyDescent="0.2"/>
    <row r="9452" ht="12.75" customHeight="1" x14ac:dyDescent="0.2"/>
    <row r="9453" ht="12.75" customHeight="1" x14ac:dyDescent="0.2"/>
    <row r="9454" ht="12.75" customHeight="1" x14ac:dyDescent="0.2"/>
    <row r="9455" ht="12.75" customHeight="1" x14ac:dyDescent="0.2"/>
    <row r="9456" ht="12.75" customHeight="1" x14ac:dyDescent="0.2"/>
    <row r="9457" ht="12.75" customHeight="1" x14ac:dyDescent="0.2"/>
    <row r="9458" ht="12.75" customHeight="1" x14ac:dyDescent="0.2"/>
    <row r="9459" ht="12.75" customHeight="1" x14ac:dyDescent="0.2"/>
    <row r="9460" ht="12.75" customHeight="1" x14ac:dyDescent="0.2"/>
    <row r="9461" ht="12.75" customHeight="1" x14ac:dyDescent="0.2"/>
    <row r="9462" ht="12.75" customHeight="1" x14ac:dyDescent="0.2"/>
    <row r="9463" ht="12.75" customHeight="1" x14ac:dyDescent="0.2"/>
    <row r="9464" ht="12.75" customHeight="1" x14ac:dyDescent="0.2"/>
    <row r="9465" ht="12.75" customHeight="1" x14ac:dyDescent="0.2"/>
    <row r="9466" ht="12.75" customHeight="1" x14ac:dyDescent="0.2"/>
    <row r="9467" ht="12.75" customHeight="1" x14ac:dyDescent="0.2"/>
    <row r="9468" ht="12.75" customHeight="1" x14ac:dyDescent="0.2"/>
    <row r="9469" ht="12.75" customHeight="1" x14ac:dyDescent="0.2"/>
    <row r="9470" ht="12.75" customHeight="1" x14ac:dyDescent="0.2"/>
    <row r="9471" ht="12.75" customHeight="1" x14ac:dyDescent="0.2"/>
    <row r="9472" ht="12.75" customHeight="1" x14ac:dyDescent="0.2"/>
    <row r="9473" ht="12.75" customHeight="1" x14ac:dyDescent="0.2"/>
    <row r="9474" ht="12.75" customHeight="1" x14ac:dyDescent="0.2"/>
    <row r="9475" ht="12.75" customHeight="1" x14ac:dyDescent="0.2"/>
    <row r="9476" ht="12.75" customHeight="1" x14ac:dyDescent="0.2"/>
    <row r="9477" ht="12.75" customHeight="1" x14ac:dyDescent="0.2"/>
    <row r="9478" ht="12.75" customHeight="1" x14ac:dyDescent="0.2"/>
    <row r="9479" ht="12.75" customHeight="1" x14ac:dyDescent="0.2"/>
    <row r="9480" ht="12.75" customHeight="1" x14ac:dyDescent="0.2"/>
    <row r="9481" ht="12.75" customHeight="1" x14ac:dyDescent="0.2"/>
    <row r="9482" ht="12.75" customHeight="1" x14ac:dyDescent="0.2"/>
    <row r="9483" ht="12.75" customHeight="1" x14ac:dyDescent="0.2"/>
    <row r="9484" ht="12.75" customHeight="1" x14ac:dyDescent="0.2"/>
    <row r="9485" ht="12.75" customHeight="1" x14ac:dyDescent="0.2"/>
    <row r="9486" ht="12.75" customHeight="1" x14ac:dyDescent="0.2"/>
    <row r="9487" ht="12.75" customHeight="1" x14ac:dyDescent="0.2"/>
    <row r="9488" ht="12.75" customHeight="1" x14ac:dyDescent="0.2"/>
    <row r="9489" ht="12.75" customHeight="1" x14ac:dyDescent="0.2"/>
    <row r="9490" ht="12.75" customHeight="1" x14ac:dyDescent="0.2"/>
    <row r="9491" ht="12.75" customHeight="1" x14ac:dyDescent="0.2"/>
    <row r="9492" ht="12.75" customHeight="1" x14ac:dyDescent="0.2"/>
    <row r="9493" ht="12.75" customHeight="1" x14ac:dyDescent="0.2"/>
    <row r="9494" ht="12.75" customHeight="1" x14ac:dyDescent="0.2"/>
    <row r="9495" ht="12.75" customHeight="1" x14ac:dyDescent="0.2"/>
    <row r="9496" ht="12.75" customHeight="1" x14ac:dyDescent="0.2"/>
    <row r="9497" ht="12.75" customHeight="1" x14ac:dyDescent="0.2"/>
    <row r="9498" ht="12.75" customHeight="1" x14ac:dyDescent="0.2"/>
    <row r="9499" ht="12.75" customHeight="1" x14ac:dyDescent="0.2"/>
    <row r="9500" ht="12.75" customHeight="1" x14ac:dyDescent="0.2"/>
    <row r="9501" ht="12.75" customHeight="1" x14ac:dyDescent="0.2"/>
    <row r="9502" ht="12.75" customHeight="1" x14ac:dyDescent="0.2"/>
    <row r="9503" ht="12.75" customHeight="1" x14ac:dyDescent="0.2"/>
    <row r="9504" ht="12.75" customHeight="1" x14ac:dyDescent="0.2"/>
    <row r="9505" ht="12.75" customHeight="1" x14ac:dyDescent="0.2"/>
    <row r="9506" ht="12.75" customHeight="1" x14ac:dyDescent="0.2"/>
    <row r="9507" ht="12.75" customHeight="1" x14ac:dyDescent="0.2"/>
    <row r="9508" ht="12.75" customHeight="1" x14ac:dyDescent="0.2"/>
    <row r="9509" ht="12.75" customHeight="1" x14ac:dyDescent="0.2"/>
    <row r="9510" ht="12.75" customHeight="1" x14ac:dyDescent="0.2"/>
    <row r="9511" ht="12.75" customHeight="1" x14ac:dyDescent="0.2"/>
    <row r="9512" ht="12.75" customHeight="1" x14ac:dyDescent="0.2"/>
    <row r="9513" ht="12.75" customHeight="1" x14ac:dyDescent="0.2"/>
    <row r="9514" ht="12.75" customHeight="1" x14ac:dyDescent="0.2"/>
    <row r="9515" ht="12.75" customHeight="1" x14ac:dyDescent="0.2"/>
    <row r="9516" ht="12.75" customHeight="1" x14ac:dyDescent="0.2"/>
    <row r="9517" ht="12.75" customHeight="1" x14ac:dyDescent="0.2"/>
    <row r="9518" ht="12.75" customHeight="1" x14ac:dyDescent="0.2"/>
    <row r="9519" ht="12.75" customHeight="1" x14ac:dyDescent="0.2"/>
    <row r="9520" ht="12.75" customHeight="1" x14ac:dyDescent="0.2"/>
    <row r="9521" ht="12.75" customHeight="1" x14ac:dyDescent="0.2"/>
    <row r="9522" ht="12.75" customHeight="1" x14ac:dyDescent="0.2"/>
    <row r="9523" ht="12.75" customHeight="1" x14ac:dyDescent="0.2"/>
    <row r="9524" ht="12.75" customHeight="1" x14ac:dyDescent="0.2"/>
    <row r="9525" ht="12.75" customHeight="1" x14ac:dyDescent="0.2"/>
    <row r="9526" ht="12.75" customHeight="1" x14ac:dyDescent="0.2"/>
    <row r="9527" ht="12.75" customHeight="1" x14ac:dyDescent="0.2"/>
    <row r="9528" ht="12.75" customHeight="1" x14ac:dyDescent="0.2"/>
    <row r="9529" ht="12.75" customHeight="1" x14ac:dyDescent="0.2"/>
    <row r="9530" ht="12.75" customHeight="1" x14ac:dyDescent="0.2"/>
    <row r="9531" ht="12.75" customHeight="1" x14ac:dyDescent="0.2"/>
    <row r="9532" ht="12.75" customHeight="1" x14ac:dyDescent="0.2"/>
    <row r="9533" ht="12.75" customHeight="1" x14ac:dyDescent="0.2"/>
    <row r="9534" ht="12.75" customHeight="1" x14ac:dyDescent="0.2"/>
    <row r="9535" ht="12.75" customHeight="1" x14ac:dyDescent="0.2"/>
    <row r="9536" ht="12.75" customHeight="1" x14ac:dyDescent="0.2"/>
    <row r="9537" ht="12.75" customHeight="1" x14ac:dyDescent="0.2"/>
    <row r="9538" ht="12.75" customHeight="1" x14ac:dyDescent="0.2"/>
    <row r="9539" ht="12.75" customHeight="1" x14ac:dyDescent="0.2"/>
    <row r="9540" ht="12.75" customHeight="1" x14ac:dyDescent="0.2"/>
    <row r="9541" ht="12.75" customHeight="1" x14ac:dyDescent="0.2"/>
    <row r="9542" ht="12.75" customHeight="1" x14ac:dyDescent="0.2"/>
    <row r="9543" ht="12.75" customHeight="1" x14ac:dyDescent="0.2"/>
    <row r="9544" ht="12.75" customHeight="1" x14ac:dyDescent="0.2"/>
    <row r="9545" ht="12.75" customHeight="1" x14ac:dyDescent="0.2"/>
    <row r="9546" ht="12.75" customHeight="1" x14ac:dyDescent="0.2"/>
    <row r="9547" ht="12.75" customHeight="1" x14ac:dyDescent="0.2"/>
    <row r="9548" ht="12.75" customHeight="1" x14ac:dyDescent="0.2"/>
    <row r="9549" ht="12.75" customHeight="1" x14ac:dyDescent="0.2"/>
    <row r="9550" ht="12.75" customHeight="1" x14ac:dyDescent="0.2"/>
    <row r="9551" ht="12.75" customHeight="1" x14ac:dyDescent="0.2"/>
    <row r="9552" ht="12.75" customHeight="1" x14ac:dyDescent="0.2"/>
    <row r="9553" ht="12.75" customHeight="1" x14ac:dyDescent="0.2"/>
    <row r="9554" ht="12.75" customHeight="1" x14ac:dyDescent="0.2"/>
    <row r="9555" ht="12.75" customHeight="1" x14ac:dyDescent="0.2"/>
    <row r="9556" ht="12.75" customHeight="1" x14ac:dyDescent="0.2"/>
    <row r="9557" ht="12.75" customHeight="1" x14ac:dyDescent="0.2"/>
    <row r="9558" ht="12.75" customHeight="1" x14ac:dyDescent="0.2"/>
    <row r="9559" ht="12.75" customHeight="1" x14ac:dyDescent="0.2"/>
    <row r="9560" ht="12.75" customHeight="1" x14ac:dyDescent="0.2"/>
    <row r="9561" ht="12.75" customHeight="1" x14ac:dyDescent="0.2"/>
    <row r="9562" ht="12.75" customHeight="1" x14ac:dyDescent="0.2"/>
    <row r="9563" ht="12.75" customHeight="1" x14ac:dyDescent="0.2"/>
    <row r="9564" ht="12.75" customHeight="1" x14ac:dyDescent="0.2"/>
    <row r="9565" ht="12.75" customHeight="1" x14ac:dyDescent="0.2"/>
    <row r="9566" ht="12.75" customHeight="1" x14ac:dyDescent="0.2"/>
    <row r="9567" ht="12.75" customHeight="1" x14ac:dyDescent="0.2"/>
    <row r="9568" ht="12.75" customHeight="1" x14ac:dyDescent="0.2"/>
    <row r="9569" ht="12.75" customHeight="1" x14ac:dyDescent="0.2"/>
    <row r="9570" ht="12.75" customHeight="1" x14ac:dyDescent="0.2"/>
    <row r="9571" ht="12.75" customHeight="1" x14ac:dyDescent="0.2"/>
    <row r="9572" ht="12.75" customHeight="1" x14ac:dyDescent="0.2"/>
    <row r="9573" ht="12.75" customHeight="1" x14ac:dyDescent="0.2"/>
    <row r="9574" ht="12.75" customHeight="1" x14ac:dyDescent="0.2"/>
    <row r="9575" ht="12.75" customHeight="1" x14ac:dyDescent="0.2"/>
    <row r="9576" ht="12.75" customHeight="1" x14ac:dyDescent="0.2"/>
    <row r="9577" ht="12.75" customHeight="1" x14ac:dyDescent="0.2"/>
    <row r="9578" ht="12.75" customHeight="1" x14ac:dyDescent="0.2"/>
    <row r="9579" ht="12.75" customHeight="1" x14ac:dyDescent="0.2"/>
    <row r="9580" ht="12.75" customHeight="1" x14ac:dyDescent="0.2"/>
    <row r="9581" ht="12.75" customHeight="1" x14ac:dyDescent="0.2"/>
    <row r="9582" ht="12.75" customHeight="1" x14ac:dyDescent="0.2"/>
    <row r="9583" ht="12.75" customHeight="1" x14ac:dyDescent="0.2"/>
    <row r="9584" ht="12.75" customHeight="1" x14ac:dyDescent="0.2"/>
    <row r="9585" ht="12.75" customHeight="1" x14ac:dyDescent="0.2"/>
    <row r="9586" ht="12.75" customHeight="1" x14ac:dyDescent="0.2"/>
    <row r="9587" ht="12.75" customHeight="1" x14ac:dyDescent="0.2"/>
    <row r="9588" ht="12.75" customHeight="1" x14ac:dyDescent="0.2"/>
    <row r="9589" ht="12.75" customHeight="1" x14ac:dyDescent="0.2"/>
    <row r="9590" ht="12.75" customHeight="1" x14ac:dyDescent="0.2"/>
    <row r="9591" ht="12.75" customHeight="1" x14ac:dyDescent="0.2"/>
    <row r="9592" ht="12.75" customHeight="1" x14ac:dyDescent="0.2"/>
    <row r="9593" ht="12.75" customHeight="1" x14ac:dyDescent="0.2"/>
    <row r="9594" ht="12.75" customHeight="1" x14ac:dyDescent="0.2"/>
    <row r="9595" ht="12.75" customHeight="1" x14ac:dyDescent="0.2"/>
    <row r="9596" ht="12.75" customHeight="1" x14ac:dyDescent="0.2"/>
    <row r="9597" ht="12.75" customHeight="1" x14ac:dyDescent="0.2"/>
    <row r="9598" ht="12.75" customHeight="1" x14ac:dyDescent="0.2"/>
    <row r="9599" ht="12.75" customHeight="1" x14ac:dyDescent="0.2"/>
    <row r="9600" ht="12.75" customHeight="1" x14ac:dyDescent="0.2"/>
    <row r="9601" ht="12.75" customHeight="1" x14ac:dyDescent="0.2"/>
    <row r="9602" ht="12.75" customHeight="1" x14ac:dyDescent="0.2"/>
    <row r="9603" ht="12.75" customHeight="1" x14ac:dyDescent="0.2"/>
    <row r="9604" ht="12.75" customHeight="1" x14ac:dyDescent="0.2"/>
    <row r="9605" ht="12.75" customHeight="1" x14ac:dyDescent="0.2"/>
    <row r="9606" ht="12.75" customHeight="1" x14ac:dyDescent="0.2"/>
    <row r="9607" ht="12.75" customHeight="1" x14ac:dyDescent="0.2"/>
    <row r="9608" ht="12.75" customHeight="1" x14ac:dyDescent="0.2"/>
    <row r="9609" ht="12.75" customHeight="1" x14ac:dyDescent="0.2"/>
    <row r="9610" ht="12.75" customHeight="1" x14ac:dyDescent="0.2"/>
    <row r="9611" ht="12.75" customHeight="1" x14ac:dyDescent="0.2"/>
    <row r="9612" ht="12.75" customHeight="1" x14ac:dyDescent="0.2"/>
    <row r="9613" ht="12.75" customHeight="1" x14ac:dyDescent="0.2"/>
    <row r="9614" ht="12.75" customHeight="1" x14ac:dyDescent="0.2"/>
    <row r="9615" ht="12.75" customHeight="1" x14ac:dyDescent="0.2"/>
    <row r="9616" ht="12.75" customHeight="1" x14ac:dyDescent="0.2"/>
    <row r="9617" ht="12.75" customHeight="1" x14ac:dyDescent="0.2"/>
    <row r="9618" ht="12.75" customHeight="1" x14ac:dyDescent="0.2"/>
    <row r="9619" ht="12.75" customHeight="1" x14ac:dyDescent="0.2"/>
    <row r="9620" ht="12.75" customHeight="1" x14ac:dyDescent="0.2"/>
    <row r="9621" ht="12.75" customHeight="1" x14ac:dyDescent="0.2"/>
    <row r="9622" ht="12.75" customHeight="1" x14ac:dyDescent="0.2"/>
    <row r="9623" ht="12.75" customHeight="1" x14ac:dyDescent="0.2"/>
    <row r="9624" ht="12.75" customHeight="1" x14ac:dyDescent="0.2"/>
    <row r="9625" ht="12.75" customHeight="1" x14ac:dyDescent="0.2"/>
    <row r="9626" ht="12.75" customHeight="1" x14ac:dyDescent="0.2"/>
    <row r="9627" ht="12.75" customHeight="1" x14ac:dyDescent="0.2"/>
    <row r="9628" ht="12.75" customHeight="1" x14ac:dyDescent="0.2"/>
    <row r="9629" ht="12.75" customHeight="1" x14ac:dyDescent="0.2"/>
    <row r="9630" ht="12.75" customHeight="1" x14ac:dyDescent="0.2"/>
    <row r="9631" ht="12.75" customHeight="1" x14ac:dyDescent="0.2"/>
    <row r="9632" ht="12.75" customHeight="1" x14ac:dyDescent="0.2"/>
    <row r="9633" ht="12.75" customHeight="1" x14ac:dyDescent="0.2"/>
    <row r="9634" ht="12.75" customHeight="1" x14ac:dyDescent="0.2"/>
    <row r="9635" ht="12.75" customHeight="1" x14ac:dyDescent="0.2"/>
    <row r="9636" ht="12.75" customHeight="1" x14ac:dyDescent="0.2"/>
    <row r="9637" ht="12.75" customHeight="1" x14ac:dyDescent="0.2"/>
    <row r="9638" ht="12.75" customHeight="1" x14ac:dyDescent="0.2"/>
    <row r="9639" ht="12.75" customHeight="1" x14ac:dyDescent="0.2"/>
    <row r="9640" ht="12.75" customHeight="1" x14ac:dyDescent="0.2"/>
    <row r="9641" ht="12.75" customHeight="1" x14ac:dyDescent="0.2"/>
    <row r="9642" ht="12.75" customHeight="1" x14ac:dyDescent="0.2"/>
    <row r="9643" ht="12.75" customHeight="1" x14ac:dyDescent="0.2"/>
    <row r="9644" ht="12.75" customHeight="1" x14ac:dyDescent="0.2"/>
    <row r="9645" ht="12.75" customHeight="1" x14ac:dyDescent="0.2"/>
    <row r="9646" ht="12.75" customHeight="1" x14ac:dyDescent="0.2"/>
    <row r="9647" ht="12.75" customHeight="1" x14ac:dyDescent="0.2"/>
    <row r="9648" ht="12.75" customHeight="1" x14ac:dyDescent="0.2"/>
    <row r="9649" ht="12.75" customHeight="1" x14ac:dyDescent="0.2"/>
    <row r="9650" ht="12.75" customHeight="1" x14ac:dyDescent="0.2"/>
    <row r="9651" ht="12.75" customHeight="1" x14ac:dyDescent="0.2"/>
    <row r="9652" ht="12.75" customHeight="1" x14ac:dyDescent="0.2"/>
    <row r="9653" ht="12.75" customHeight="1" x14ac:dyDescent="0.2"/>
    <row r="9654" ht="12.75" customHeight="1" x14ac:dyDescent="0.2"/>
    <row r="9655" ht="12.75" customHeight="1" x14ac:dyDescent="0.2"/>
    <row r="9656" ht="12.75" customHeight="1" x14ac:dyDescent="0.2"/>
    <row r="9657" ht="12.75" customHeight="1" x14ac:dyDescent="0.2"/>
    <row r="9658" ht="12.75" customHeight="1" x14ac:dyDescent="0.2"/>
    <row r="9659" ht="12.75" customHeight="1" x14ac:dyDescent="0.2"/>
    <row r="9660" ht="12.75" customHeight="1" x14ac:dyDescent="0.2"/>
    <row r="9661" ht="12.75" customHeight="1" x14ac:dyDescent="0.2"/>
    <row r="9662" ht="12.75" customHeight="1" x14ac:dyDescent="0.2"/>
    <row r="9663" ht="12.75" customHeight="1" x14ac:dyDescent="0.2"/>
    <row r="9664" ht="12.75" customHeight="1" x14ac:dyDescent="0.2"/>
    <row r="9665" ht="12.75" customHeight="1" x14ac:dyDescent="0.2"/>
    <row r="9666" ht="12.75" customHeight="1" x14ac:dyDescent="0.2"/>
    <row r="9667" ht="12.75" customHeight="1" x14ac:dyDescent="0.2"/>
    <row r="9668" ht="12.75" customHeight="1" x14ac:dyDescent="0.2"/>
    <row r="9669" ht="12.75" customHeight="1" x14ac:dyDescent="0.2"/>
    <row r="9670" ht="12.75" customHeight="1" x14ac:dyDescent="0.2"/>
    <row r="9671" ht="12.75" customHeight="1" x14ac:dyDescent="0.2"/>
    <row r="9672" ht="12.75" customHeight="1" x14ac:dyDescent="0.2"/>
    <row r="9673" ht="12.75" customHeight="1" x14ac:dyDescent="0.2"/>
    <row r="9674" ht="12.75" customHeight="1" x14ac:dyDescent="0.2"/>
    <row r="9675" ht="12.75" customHeight="1" x14ac:dyDescent="0.2"/>
    <row r="9676" ht="12.75" customHeight="1" x14ac:dyDescent="0.2"/>
    <row r="9677" ht="12.75" customHeight="1" x14ac:dyDescent="0.2"/>
    <row r="9678" ht="12.75" customHeight="1" x14ac:dyDescent="0.2"/>
    <row r="9679" ht="12.75" customHeight="1" x14ac:dyDescent="0.2"/>
    <row r="9680" ht="12.75" customHeight="1" x14ac:dyDescent="0.2"/>
    <row r="9681" ht="12.75" customHeight="1" x14ac:dyDescent="0.2"/>
    <row r="9682" ht="12.75" customHeight="1" x14ac:dyDescent="0.2"/>
    <row r="9683" ht="12.75" customHeight="1" x14ac:dyDescent="0.2"/>
    <row r="9684" ht="12.75" customHeight="1" x14ac:dyDescent="0.2"/>
    <row r="9685" ht="12.75" customHeight="1" x14ac:dyDescent="0.2"/>
    <row r="9686" ht="12.75" customHeight="1" x14ac:dyDescent="0.2"/>
    <row r="9687" ht="12.75" customHeight="1" x14ac:dyDescent="0.2"/>
    <row r="9688" ht="12.75" customHeight="1" x14ac:dyDescent="0.2"/>
    <row r="9689" ht="12.75" customHeight="1" x14ac:dyDescent="0.2"/>
    <row r="9690" ht="12.75" customHeight="1" x14ac:dyDescent="0.2"/>
    <row r="9691" ht="12.75" customHeight="1" x14ac:dyDescent="0.2"/>
    <row r="9692" ht="12.75" customHeight="1" x14ac:dyDescent="0.2"/>
    <row r="9693" ht="12.75" customHeight="1" x14ac:dyDescent="0.2"/>
    <row r="9694" ht="12.75" customHeight="1" x14ac:dyDescent="0.2"/>
    <row r="9695" ht="12.75" customHeight="1" x14ac:dyDescent="0.2"/>
    <row r="9696" ht="12.75" customHeight="1" x14ac:dyDescent="0.2"/>
    <row r="9697" ht="12.75" customHeight="1" x14ac:dyDescent="0.2"/>
    <row r="9698" ht="12.75" customHeight="1" x14ac:dyDescent="0.2"/>
    <row r="9699" ht="12.75" customHeight="1" x14ac:dyDescent="0.2"/>
    <row r="9700" ht="12.75" customHeight="1" x14ac:dyDescent="0.2"/>
    <row r="9701" ht="12.75" customHeight="1" x14ac:dyDescent="0.2"/>
    <row r="9702" ht="12.75" customHeight="1" x14ac:dyDescent="0.2"/>
    <row r="9703" ht="12.75" customHeight="1" x14ac:dyDescent="0.2"/>
    <row r="9704" ht="12.75" customHeight="1" x14ac:dyDescent="0.2"/>
    <row r="9705" ht="12.75" customHeight="1" x14ac:dyDescent="0.2"/>
    <row r="9706" ht="12.75" customHeight="1" x14ac:dyDescent="0.2"/>
    <row r="9707" ht="12.75" customHeight="1" x14ac:dyDescent="0.2"/>
    <row r="9708" ht="12.75" customHeight="1" x14ac:dyDescent="0.2"/>
    <row r="9709" ht="12.75" customHeight="1" x14ac:dyDescent="0.2"/>
    <row r="9710" ht="12.75" customHeight="1" x14ac:dyDescent="0.2"/>
    <row r="9711" ht="12.75" customHeight="1" x14ac:dyDescent="0.2"/>
    <row r="9712" ht="12.75" customHeight="1" x14ac:dyDescent="0.2"/>
    <row r="9713" ht="12.75" customHeight="1" x14ac:dyDescent="0.2"/>
    <row r="9714" ht="12.75" customHeight="1" x14ac:dyDescent="0.2"/>
    <row r="9715" ht="12.75" customHeight="1" x14ac:dyDescent="0.2"/>
    <row r="9716" ht="12.75" customHeight="1" x14ac:dyDescent="0.2"/>
    <row r="9717" ht="12.75" customHeight="1" x14ac:dyDescent="0.2"/>
    <row r="9718" ht="12.75" customHeight="1" x14ac:dyDescent="0.2"/>
    <row r="9719" ht="12.75" customHeight="1" x14ac:dyDescent="0.2"/>
    <row r="9720" ht="12.75" customHeight="1" x14ac:dyDescent="0.2"/>
    <row r="9721" ht="12.75" customHeight="1" x14ac:dyDescent="0.2"/>
    <row r="9722" ht="12.75" customHeight="1" x14ac:dyDescent="0.2"/>
    <row r="9723" ht="12.75" customHeight="1" x14ac:dyDescent="0.2"/>
    <row r="9724" ht="12.75" customHeight="1" x14ac:dyDescent="0.2"/>
    <row r="9725" ht="12.75" customHeight="1" x14ac:dyDescent="0.2"/>
    <row r="9726" ht="12.75" customHeight="1" x14ac:dyDescent="0.2"/>
    <row r="9727" ht="12.75" customHeight="1" x14ac:dyDescent="0.2"/>
    <row r="9728" ht="12.75" customHeight="1" x14ac:dyDescent="0.2"/>
    <row r="9729" ht="12.75" customHeight="1" x14ac:dyDescent="0.2"/>
    <row r="9730" ht="12.75" customHeight="1" x14ac:dyDescent="0.2"/>
    <row r="9731" ht="12.75" customHeight="1" x14ac:dyDescent="0.2"/>
    <row r="9732" ht="12.75" customHeight="1" x14ac:dyDescent="0.2"/>
    <row r="9733" ht="12.75" customHeight="1" x14ac:dyDescent="0.2"/>
    <row r="9734" ht="12.75" customHeight="1" x14ac:dyDescent="0.2"/>
    <row r="9735" ht="12.75" customHeight="1" x14ac:dyDescent="0.2"/>
    <row r="9736" ht="12.75" customHeight="1" x14ac:dyDescent="0.2"/>
    <row r="9737" ht="12.75" customHeight="1" x14ac:dyDescent="0.2"/>
    <row r="9738" ht="12.75" customHeight="1" x14ac:dyDescent="0.2"/>
    <row r="9739" ht="12.75" customHeight="1" x14ac:dyDescent="0.2"/>
    <row r="9740" ht="12.75" customHeight="1" x14ac:dyDescent="0.2"/>
    <row r="9741" ht="12.75" customHeight="1" x14ac:dyDescent="0.2"/>
    <row r="9742" ht="12.75" customHeight="1" x14ac:dyDescent="0.2"/>
    <row r="9743" ht="12.75" customHeight="1" x14ac:dyDescent="0.2"/>
    <row r="9744" ht="12.75" customHeight="1" x14ac:dyDescent="0.2"/>
    <row r="9745" ht="12.75" customHeight="1" x14ac:dyDescent="0.2"/>
    <row r="9746" ht="12.75" customHeight="1" x14ac:dyDescent="0.2"/>
    <row r="9747" ht="12.75" customHeight="1" x14ac:dyDescent="0.2"/>
    <row r="9748" ht="12.75" customHeight="1" x14ac:dyDescent="0.2"/>
    <row r="9749" ht="12.75" customHeight="1" x14ac:dyDescent="0.2"/>
    <row r="9750" ht="12.75" customHeight="1" x14ac:dyDescent="0.2"/>
    <row r="9751" ht="12.75" customHeight="1" x14ac:dyDescent="0.2"/>
    <row r="9752" ht="12.75" customHeight="1" x14ac:dyDescent="0.2"/>
    <row r="9753" ht="12.75" customHeight="1" x14ac:dyDescent="0.2"/>
    <row r="9754" ht="12.75" customHeight="1" x14ac:dyDescent="0.2"/>
    <row r="9755" ht="12.75" customHeight="1" x14ac:dyDescent="0.2"/>
    <row r="9756" ht="12.75" customHeight="1" x14ac:dyDescent="0.2"/>
    <row r="9757" ht="12.75" customHeight="1" x14ac:dyDescent="0.2"/>
    <row r="9758" ht="12.75" customHeight="1" x14ac:dyDescent="0.2"/>
    <row r="9759" ht="12.75" customHeight="1" x14ac:dyDescent="0.2"/>
    <row r="9760" ht="12.75" customHeight="1" x14ac:dyDescent="0.2"/>
    <row r="9761" ht="12.75" customHeight="1" x14ac:dyDescent="0.2"/>
    <row r="9762" ht="12.75" customHeight="1" x14ac:dyDescent="0.2"/>
    <row r="9763" ht="12.75" customHeight="1" x14ac:dyDescent="0.2"/>
    <row r="9764" ht="12.75" customHeight="1" x14ac:dyDescent="0.2"/>
    <row r="9765" ht="12.75" customHeight="1" x14ac:dyDescent="0.2"/>
    <row r="9766" ht="12.75" customHeight="1" x14ac:dyDescent="0.2"/>
    <row r="9767" ht="12.75" customHeight="1" x14ac:dyDescent="0.2"/>
    <row r="9768" ht="12.75" customHeight="1" x14ac:dyDescent="0.2"/>
    <row r="9769" ht="12.75" customHeight="1" x14ac:dyDescent="0.2"/>
    <row r="9770" ht="12.75" customHeight="1" x14ac:dyDescent="0.2"/>
    <row r="9771" ht="12.75" customHeight="1" x14ac:dyDescent="0.2"/>
    <row r="9772" ht="12.75" customHeight="1" x14ac:dyDescent="0.2"/>
    <row r="9773" ht="12.75" customHeight="1" x14ac:dyDescent="0.2"/>
    <row r="9774" ht="12.75" customHeight="1" x14ac:dyDescent="0.2"/>
    <row r="9775" ht="12.75" customHeight="1" x14ac:dyDescent="0.2"/>
    <row r="9776" ht="12.75" customHeight="1" x14ac:dyDescent="0.2"/>
    <row r="9777" ht="12.75" customHeight="1" x14ac:dyDescent="0.2"/>
    <row r="9778" ht="12.75" customHeight="1" x14ac:dyDescent="0.2"/>
    <row r="9779" ht="12.75" customHeight="1" x14ac:dyDescent="0.2"/>
    <row r="9780" ht="12.75" customHeight="1" x14ac:dyDescent="0.2"/>
    <row r="9781" ht="12.75" customHeight="1" x14ac:dyDescent="0.2"/>
    <row r="9782" ht="12.75" customHeight="1" x14ac:dyDescent="0.2"/>
    <row r="9783" ht="12.75" customHeight="1" x14ac:dyDescent="0.2"/>
    <row r="9784" ht="12.75" customHeight="1" x14ac:dyDescent="0.2"/>
    <row r="9785" ht="12.75" customHeight="1" x14ac:dyDescent="0.2"/>
    <row r="9786" ht="12.75" customHeight="1" x14ac:dyDescent="0.2"/>
    <row r="9787" ht="12.75" customHeight="1" x14ac:dyDescent="0.2"/>
    <row r="9788" ht="12.75" customHeight="1" x14ac:dyDescent="0.2"/>
    <row r="9789" ht="12.75" customHeight="1" x14ac:dyDescent="0.2"/>
    <row r="9790" ht="12.75" customHeight="1" x14ac:dyDescent="0.2"/>
    <row r="9791" ht="12.75" customHeight="1" x14ac:dyDescent="0.2"/>
    <row r="9792" ht="12.75" customHeight="1" x14ac:dyDescent="0.2"/>
    <row r="9793" ht="12.75" customHeight="1" x14ac:dyDescent="0.2"/>
    <row r="9794" ht="12.75" customHeight="1" x14ac:dyDescent="0.2"/>
    <row r="9795" ht="12.75" customHeight="1" x14ac:dyDescent="0.2"/>
    <row r="9796" ht="12.75" customHeight="1" x14ac:dyDescent="0.2"/>
    <row r="9797" ht="12.75" customHeight="1" x14ac:dyDescent="0.2"/>
    <row r="9798" ht="12.75" customHeight="1" x14ac:dyDescent="0.2"/>
    <row r="9799" ht="12.75" customHeight="1" x14ac:dyDescent="0.2"/>
    <row r="9800" ht="12.75" customHeight="1" x14ac:dyDescent="0.2"/>
    <row r="9801" ht="12.75" customHeight="1" x14ac:dyDescent="0.2"/>
    <row r="9802" ht="12.75" customHeight="1" x14ac:dyDescent="0.2"/>
    <row r="9803" ht="12.75" customHeight="1" x14ac:dyDescent="0.2"/>
    <row r="9804" ht="12.75" customHeight="1" x14ac:dyDescent="0.2"/>
    <row r="9805" ht="12.75" customHeight="1" x14ac:dyDescent="0.2"/>
    <row r="9806" ht="12.75" customHeight="1" x14ac:dyDescent="0.2"/>
    <row r="9807" ht="12.75" customHeight="1" x14ac:dyDescent="0.2"/>
    <row r="9808" ht="12.75" customHeight="1" x14ac:dyDescent="0.2"/>
    <row r="9809" ht="12.75" customHeight="1" x14ac:dyDescent="0.2"/>
    <row r="9810" ht="12.75" customHeight="1" x14ac:dyDescent="0.2"/>
    <row r="9811" ht="12.75" customHeight="1" x14ac:dyDescent="0.2"/>
    <row r="9812" ht="12.75" customHeight="1" x14ac:dyDescent="0.2"/>
    <row r="9813" ht="12.75" customHeight="1" x14ac:dyDescent="0.2"/>
    <row r="9814" ht="12.75" customHeight="1" x14ac:dyDescent="0.2"/>
    <row r="9815" ht="12.75" customHeight="1" x14ac:dyDescent="0.2"/>
    <row r="9816" ht="12.75" customHeight="1" x14ac:dyDescent="0.2"/>
    <row r="9817" ht="12.75" customHeight="1" x14ac:dyDescent="0.2"/>
    <row r="9818" ht="12.75" customHeight="1" x14ac:dyDescent="0.2"/>
    <row r="9819" ht="12.75" customHeight="1" x14ac:dyDescent="0.2"/>
    <row r="9820" ht="12.75" customHeight="1" x14ac:dyDescent="0.2"/>
    <row r="9821" ht="12.75" customHeight="1" x14ac:dyDescent="0.2"/>
    <row r="9822" ht="12.75" customHeight="1" x14ac:dyDescent="0.2"/>
    <row r="9823" ht="12.75" customHeight="1" x14ac:dyDescent="0.2"/>
    <row r="9824" ht="12.75" customHeight="1" x14ac:dyDescent="0.2"/>
    <row r="9825" ht="12.75" customHeight="1" x14ac:dyDescent="0.2"/>
    <row r="9826" ht="12.75" customHeight="1" x14ac:dyDescent="0.2"/>
    <row r="9827" ht="12.75" customHeight="1" x14ac:dyDescent="0.2"/>
    <row r="9828" ht="12.75" customHeight="1" x14ac:dyDescent="0.2"/>
    <row r="9829" ht="12.75" customHeight="1" x14ac:dyDescent="0.2"/>
    <row r="9830" ht="12.75" customHeight="1" x14ac:dyDescent="0.2"/>
    <row r="9831" ht="12.75" customHeight="1" x14ac:dyDescent="0.2"/>
    <row r="9832" ht="12.75" customHeight="1" x14ac:dyDescent="0.2"/>
    <row r="9833" ht="12.75" customHeight="1" x14ac:dyDescent="0.2"/>
    <row r="9834" ht="12.75" customHeight="1" x14ac:dyDescent="0.2"/>
    <row r="9835" ht="12.75" customHeight="1" x14ac:dyDescent="0.2"/>
    <row r="9836" ht="12.75" customHeight="1" x14ac:dyDescent="0.2"/>
    <row r="9837" ht="12.75" customHeight="1" x14ac:dyDescent="0.2"/>
    <row r="9838" ht="12.75" customHeight="1" x14ac:dyDescent="0.2"/>
    <row r="9839" ht="12.75" customHeight="1" x14ac:dyDescent="0.2"/>
    <row r="9840" ht="12.75" customHeight="1" x14ac:dyDescent="0.2"/>
    <row r="9841" ht="12.75" customHeight="1" x14ac:dyDescent="0.2"/>
    <row r="9842" ht="12.75" customHeight="1" x14ac:dyDescent="0.2"/>
    <row r="9843" ht="12.75" customHeight="1" x14ac:dyDescent="0.2"/>
    <row r="9844" ht="12.75" customHeight="1" x14ac:dyDescent="0.2"/>
    <row r="9845" ht="12.75" customHeight="1" x14ac:dyDescent="0.2"/>
    <row r="9846" ht="12.75" customHeight="1" x14ac:dyDescent="0.2"/>
    <row r="9847" ht="12.75" customHeight="1" x14ac:dyDescent="0.2"/>
    <row r="9848" ht="12.75" customHeight="1" x14ac:dyDescent="0.2"/>
    <row r="9849" ht="12.75" customHeight="1" x14ac:dyDescent="0.2"/>
    <row r="9850" ht="12.75" customHeight="1" x14ac:dyDescent="0.2"/>
    <row r="9851" ht="12.75" customHeight="1" x14ac:dyDescent="0.2"/>
    <row r="9852" ht="12.75" customHeight="1" x14ac:dyDescent="0.2"/>
    <row r="9853" ht="12.75" customHeight="1" x14ac:dyDescent="0.2"/>
    <row r="9854" ht="12.75" customHeight="1" x14ac:dyDescent="0.2"/>
    <row r="9855" ht="12.75" customHeight="1" x14ac:dyDescent="0.2"/>
    <row r="9856" ht="12.75" customHeight="1" x14ac:dyDescent="0.2"/>
    <row r="9857" ht="12.75" customHeight="1" x14ac:dyDescent="0.2"/>
    <row r="9858" ht="12.75" customHeight="1" x14ac:dyDescent="0.2"/>
    <row r="9859" ht="12.75" customHeight="1" x14ac:dyDescent="0.2"/>
    <row r="9860" ht="12.75" customHeight="1" x14ac:dyDescent="0.2"/>
    <row r="9861" ht="12.75" customHeight="1" x14ac:dyDescent="0.2"/>
    <row r="9862" ht="12.75" customHeight="1" x14ac:dyDescent="0.2"/>
    <row r="9863" ht="12.75" customHeight="1" x14ac:dyDescent="0.2"/>
    <row r="9864" ht="12.75" customHeight="1" x14ac:dyDescent="0.2"/>
    <row r="9865" ht="12.75" customHeight="1" x14ac:dyDescent="0.2"/>
    <row r="9866" ht="12.75" customHeight="1" x14ac:dyDescent="0.2"/>
    <row r="9867" ht="12.75" customHeight="1" x14ac:dyDescent="0.2"/>
    <row r="9868" ht="12.75" customHeight="1" x14ac:dyDescent="0.2"/>
    <row r="9869" ht="12.75" customHeight="1" x14ac:dyDescent="0.2"/>
    <row r="9870" ht="12.75" customHeight="1" x14ac:dyDescent="0.2"/>
    <row r="9871" ht="12.75" customHeight="1" x14ac:dyDescent="0.2"/>
    <row r="9872" ht="12.75" customHeight="1" x14ac:dyDescent="0.2"/>
    <row r="9873" ht="12.75" customHeight="1" x14ac:dyDescent="0.2"/>
    <row r="9874" ht="12.75" customHeight="1" x14ac:dyDescent="0.2"/>
    <row r="9875" ht="12.75" customHeight="1" x14ac:dyDescent="0.2"/>
    <row r="9876" ht="12.75" customHeight="1" x14ac:dyDescent="0.2"/>
    <row r="9877" ht="12.75" customHeight="1" x14ac:dyDescent="0.2"/>
    <row r="9878" ht="12.75" customHeight="1" x14ac:dyDescent="0.2"/>
    <row r="9879" ht="12.75" customHeight="1" x14ac:dyDescent="0.2"/>
    <row r="9880" ht="12.75" customHeight="1" x14ac:dyDescent="0.2"/>
    <row r="9881" ht="12.75" customHeight="1" x14ac:dyDescent="0.2"/>
    <row r="9882" ht="12.75" customHeight="1" x14ac:dyDescent="0.2"/>
    <row r="9883" ht="12.75" customHeight="1" x14ac:dyDescent="0.2"/>
    <row r="9884" ht="12.75" customHeight="1" x14ac:dyDescent="0.2"/>
    <row r="9885" ht="12.75" customHeight="1" x14ac:dyDescent="0.2"/>
    <row r="9886" ht="12.75" customHeight="1" x14ac:dyDescent="0.2"/>
    <row r="9887" ht="12.75" customHeight="1" x14ac:dyDescent="0.2"/>
    <row r="9888" ht="12.75" customHeight="1" x14ac:dyDescent="0.2"/>
    <row r="9889" ht="12.75" customHeight="1" x14ac:dyDescent="0.2"/>
    <row r="9890" ht="12.75" customHeight="1" x14ac:dyDescent="0.2"/>
    <row r="9891" ht="12.75" customHeight="1" x14ac:dyDescent="0.2"/>
    <row r="9892" ht="12.75" customHeight="1" x14ac:dyDescent="0.2"/>
    <row r="9893" ht="12.75" customHeight="1" x14ac:dyDescent="0.2"/>
    <row r="9894" ht="12.75" customHeight="1" x14ac:dyDescent="0.2"/>
    <row r="9895" ht="12.75" customHeight="1" x14ac:dyDescent="0.2"/>
    <row r="9896" ht="12.75" customHeight="1" x14ac:dyDescent="0.2"/>
    <row r="9897" ht="12.75" customHeight="1" x14ac:dyDescent="0.2"/>
    <row r="9898" ht="12.75" customHeight="1" x14ac:dyDescent="0.2"/>
    <row r="9899" ht="12.75" customHeight="1" x14ac:dyDescent="0.2"/>
    <row r="9900" ht="12.75" customHeight="1" x14ac:dyDescent="0.2"/>
    <row r="9901" ht="12.75" customHeight="1" x14ac:dyDescent="0.2"/>
    <row r="9902" ht="12.75" customHeight="1" x14ac:dyDescent="0.2"/>
    <row r="9903" ht="12.75" customHeight="1" x14ac:dyDescent="0.2"/>
    <row r="9904" ht="12.75" customHeight="1" x14ac:dyDescent="0.2"/>
    <row r="9905" ht="12.75" customHeight="1" x14ac:dyDescent="0.2"/>
    <row r="9906" ht="12.75" customHeight="1" x14ac:dyDescent="0.2"/>
    <row r="9907" ht="12.75" customHeight="1" x14ac:dyDescent="0.2"/>
    <row r="9908" ht="12.75" customHeight="1" x14ac:dyDescent="0.2"/>
    <row r="9909" ht="12.75" customHeight="1" x14ac:dyDescent="0.2"/>
    <row r="9910" ht="12.75" customHeight="1" x14ac:dyDescent="0.2"/>
    <row r="9911" ht="12.75" customHeight="1" x14ac:dyDescent="0.2"/>
    <row r="9912" ht="12.75" customHeight="1" x14ac:dyDescent="0.2"/>
    <row r="9913" ht="12.75" customHeight="1" x14ac:dyDescent="0.2"/>
    <row r="9914" ht="12.75" customHeight="1" x14ac:dyDescent="0.2"/>
    <row r="9915" ht="12.75" customHeight="1" x14ac:dyDescent="0.2"/>
    <row r="9916" ht="12.75" customHeight="1" x14ac:dyDescent="0.2"/>
    <row r="9917" ht="12.75" customHeight="1" x14ac:dyDescent="0.2"/>
    <row r="9918" ht="12.75" customHeight="1" x14ac:dyDescent="0.2"/>
    <row r="9919" ht="12.75" customHeight="1" x14ac:dyDescent="0.2"/>
    <row r="9920" ht="12.75" customHeight="1" x14ac:dyDescent="0.2"/>
    <row r="9921" ht="12.75" customHeight="1" x14ac:dyDescent="0.2"/>
    <row r="9922" ht="12.75" customHeight="1" x14ac:dyDescent="0.2"/>
    <row r="9923" ht="12.75" customHeight="1" x14ac:dyDescent="0.2"/>
    <row r="9924" ht="12.75" customHeight="1" x14ac:dyDescent="0.2"/>
    <row r="9925" ht="12.75" customHeight="1" x14ac:dyDescent="0.2"/>
    <row r="9926" ht="12.75" customHeight="1" x14ac:dyDescent="0.2"/>
    <row r="9927" ht="12.75" customHeight="1" x14ac:dyDescent="0.2"/>
    <row r="9928" ht="12.75" customHeight="1" x14ac:dyDescent="0.2"/>
    <row r="9929" ht="12.75" customHeight="1" x14ac:dyDescent="0.2"/>
    <row r="9930" ht="12.75" customHeight="1" x14ac:dyDescent="0.2"/>
    <row r="9931" ht="12.75" customHeight="1" x14ac:dyDescent="0.2"/>
    <row r="9932" ht="12.75" customHeight="1" x14ac:dyDescent="0.2"/>
    <row r="9933" ht="12.75" customHeight="1" x14ac:dyDescent="0.2"/>
    <row r="9934" ht="12.75" customHeight="1" x14ac:dyDescent="0.2"/>
    <row r="9935" ht="12.75" customHeight="1" x14ac:dyDescent="0.2"/>
    <row r="9936" ht="12.75" customHeight="1" x14ac:dyDescent="0.2"/>
    <row r="9937" ht="12.75" customHeight="1" x14ac:dyDescent="0.2"/>
    <row r="9938" ht="12.75" customHeight="1" x14ac:dyDescent="0.2"/>
    <row r="9939" ht="12.75" customHeight="1" x14ac:dyDescent="0.2"/>
    <row r="9940" ht="12.75" customHeight="1" x14ac:dyDescent="0.2"/>
    <row r="9941" ht="12.75" customHeight="1" x14ac:dyDescent="0.2"/>
    <row r="9942" ht="12.75" customHeight="1" x14ac:dyDescent="0.2"/>
    <row r="9943" ht="12.75" customHeight="1" x14ac:dyDescent="0.2"/>
    <row r="9944" ht="12.75" customHeight="1" x14ac:dyDescent="0.2"/>
    <row r="9945" ht="12.75" customHeight="1" x14ac:dyDescent="0.2"/>
    <row r="9946" ht="12.75" customHeight="1" x14ac:dyDescent="0.2"/>
    <row r="9947" ht="12.75" customHeight="1" x14ac:dyDescent="0.2"/>
    <row r="9948" ht="12.75" customHeight="1" x14ac:dyDescent="0.2"/>
    <row r="9949" ht="12.75" customHeight="1" x14ac:dyDescent="0.2"/>
    <row r="9950" ht="12.75" customHeight="1" x14ac:dyDescent="0.2"/>
    <row r="9951" ht="12.75" customHeight="1" x14ac:dyDescent="0.2"/>
    <row r="9952" ht="12.75" customHeight="1" x14ac:dyDescent="0.2"/>
    <row r="9953" ht="12.75" customHeight="1" x14ac:dyDescent="0.2"/>
    <row r="9954" ht="12.75" customHeight="1" x14ac:dyDescent="0.2"/>
    <row r="9955" ht="12.75" customHeight="1" x14ac:dyDescent="0.2"/>
    <row r="9956" ht="12.75" customHeight="1" x14ac:dyDescent="0.2"/>
    <row r="9957" ht="12.75" customHeight="1" x14ac:dyDescent="0.2"/>
    <row r="9958" ht="12.75" customHeight="1" x14ac:dyDescent="0.2"/>
    <row r="9959" ht="12.75" customHeight="1" x14ac:dyDescent="0.2"/>
    <row r="9960" ht="12.75" customHeight="1" x14ac:dyDescent="0.2"/>
    <row r="9961" ht="12.75" customHeight="1" x14ac:dyDescent="0.2"/>
    <row r="9962" ht="12.75" customHeight="1" x14ac:dyDescent="0.2"/>
    <row r="9963" ht="12.75" customHeight="1" x14ac:dyDescent="0.2"/>
    <row r="9964" ht="12.75" customHeight="1" x14ac:dyDescent="0.2"/>
    <row r="9965" ht="12.75" customHeight="1" x14ac:dyDescent="0.2"/>
    <row r="9966" ht="12.75" customHeight="1" x14ac:dyDescent="0.2"/>
    <row r="9967" ht="12.75" customHeight="1" x14ac:dyDescent="0.2"/>
    <row r="9968" ht="12.75" customHeight="1" x14ac:dyDescent="0.2"/>
    <row r="9969" ht="12.75" customHeight="1" x14ac:dyDescent="0.2"/>
    <row r="9970" ht="12.75" customHeight="1" x14ac:dyDescent="0.2"/>
    <row r="9971" ht="12.75" customHeight="1" x14ac:dyDescent="0.2"/>
    <row r="9972" ht="12.75" customHeight="1" x14ac:dyDescent="0.2"/>
    <row r="9973" ht="12.75" customHeight="1" x14ac:dyDescent="0.2"/>
    <row r="9974" ht="12.75" customHeight="1" x14ac:dyDescent="0.2"/>
    <row r="9975" ht="12.75" customHeight="1" x14ac:dyDescent="0.2"/>
    <row r="9976" ht="12.75" customHeight="1" x14ac:dyDescent="0.2"/>
    <row r="9977" ht="12.75" customHeight="1" x14ac:dyDescent="0.2"/>
    <row r="9978" ht="12.75" customHeight="1" x14ac:dyDescent="0.2"/>
    <row r="9979" ht="12.75" customHeight="1" x14ac:dyDescent="0.2"/>
    <row r="9980" ht="12.75" customHeight="1" x14ac:dyDescent="0.2"/>
    <row r="9981" ht="12.75" customHeight="1" x14ac:dyDescent="0.2"/>
    <row r="9982" ht="12.75" customHeight="1" x14ac:dyDescent="0.2"/>
    <row r="9983" ht="12.75" customHeight="1" x14ac:dyDescent="0.2"/>
    <row r="9984" ht="12.75" customHeight="1" x14ac:dyDescent="0.2"/>
    <row r="9985" ht="12.75" customHeight="1" x14ac:dyDescent="0.2"/>
    <row r="9986" ht="12.75" customHeight="1" x14ac:dyDescent="0.2"/>
    <row r="9987" ht="12.75" customHeight="1" x14ac:dyDescent="0.2"/>
    <row r="9988" ht="12.75" customHeight="1" x14ac:dyDescent="0.2"/>
    <row r="9989" ht="12.75" customHeight="1" x14ac:dyDescent="0.2"/>
    <row r="9990" ht="12.75" customHeight="1" x14ac:dyDescent="0.2"/>
    <row r="9991" ht="12.75" customHeight="1" x14ac:dyDescent="0.2"/>
    <row r="9992" ht="12.75" customHeight="1" x14ac:dyDescent="0.2"/>
    <row r="9993" ht="12.75" customHeight="1" x14ac:dyDescent="0.2"/>
    <row r="9994" ht="12.75" customHeight="1" x14ac:dyDescent="0.2"/>
    <row r="9995" ht="12.75" customHeight="1" x14ac:dyDescent="0.2"/>
    <row r="9996" ht="12.75" customHeight="1" x14ac:dyDescent="0.2"/>
    <row r="9997" ht="12.75" customHeight="1" x14ac:dyDescent="0.2"/>
    <row r="9998" ht="12.75" customHeight="1" x14ac:dyDescent="0.2"/>
    <row r="9999" ht="12.75" customHeight="1" x14ac:dyDescent="0.2"/>
    <row r="10000" ht="12.75" customHeight="1" x14ac:dyDescent="0.2"/>
    <row r="10001" ht="12.75" customHeight="1" x14ac:dyDescent="0.2"/>
    <row r="10002" ht="12.75" customHeight="1" x14ac:dyDescent="0.2"/>
    <row r="10003" ht="12.75" customHeight="1" x14ac:dyDescent="0.2"/>
    <row r="10004" ht="12.75" customHeight="1" x14ac:dyDescent="0.2"/>
    <row r="10005" ht="12.75" customHeight="1" x14ac:dyDescent="0.2"/>
    <row r="10006" ht="12.75" customHeight="1" x14ac:dyDescent="0.2"/>
    <row r="10007" ht="12.75" customHeight="1" x14ac:dyDescent="0.2"/>
    <row r="10008" ht="12.75" customHeight="1" x14ac:dyDescent="0.2"/>
    <row r="10009" ht="12.75" customHeight="1" x14ac:dyDescent="0.2"/>
    <row r="10010" ht="12.75" customHeight="1" x14ac:dyDescent="0.2"/>
    <row r="10011" ht="12.75" customHeight="1" x14ac:dyDescent="0.2"/>
    <row r="10012" ht="12.75" customHeight="1" x14ac:dyDescent="0.2"/>
    <row r="10013" ht="12.75" customHeight="1" x14ac:dyDescent="0.2"/>
    <row r="10014" ht="12.75" customHeight="1" x14ac:dyDescent="0.2"/>
    <row r="10015" ht="12.75" customHeight="1" x14ac:dyDescent="0.2"/>
    <row r="10016" ht="12.75" customHeight="1" x14ac:dyDescent="0.2"/>
    <row r="10017" ht="12.75" customHeight="1" x14ac:dyDescent="0.2"/>
    <row r="10018" ht="12.75" customHeight="1" x14ac:dyDescent="0.2"/>
    <row r="10019" ht="12.75" customHeight="1" x14ac:dyDescent="0.2"/>
    <row r="10020" ht="12.75" customHeight="1" x14ac:dyDescent="0.2"/>
    <row r="10021" ht="12.75" customHeight="1" x14ac:dyDescent="0.2"/>
    <row r="10022" ht="12.75" customHeight="1" x14ac:dyDescent="0.2"/>
    <row r="10023" ht="12.75" customHeight="1" x14ac:dyDescent="0.2"/>
    <row r="10024" ht="12.75" customHeight="1" x14ac:dyDescent="0.2"/>
    <row r="10025" ht="12.75" customHeight="1" x14ac:dyDescent="0.2"/>
    <row r="10026" ht="12.75" customHeight="1" x14ac:dyDescent="0.2"/>
    <row r="10027" ht="12.75" customHeight="1" x14ac:dyDescent="0.2"/>
    <row r="10028" ht="12.75" customHeight="1" x14ac:dyDescent="0.2"/>
    <row r="10029" ht="12.75" customHeight="1" x14ac:dyDescent="0.2"/>
    <row r="10030" ht="12.75" customHeight="1" x14ac:dyDescent="0.2"/>
    <row r="10031" ht="12.75" customHeight="1" x14ac:dyDescent="0.2"/>
    <row r="10032" ht="12.75" customHeight="1" x14ac:dyDescent="0.2"/>
    <row r="10033" ht="12.75" customHeight="1" x14ac:dyDescent="0.2"/>
    <row r="10034" ht="12.75" customHeight="1" x14ac:dyDescent="0.2"/>
    <row r="10035" ht="12.75" customHeight="1" x14ac:dyDescent="0.2"/>
    <row r="10036" ht="12.75" customHeight="1" x14ac:dyDescent="0.2"/>
    <row r="10037" ht="12.75" customHeight="1" x14ac:dyDescent="0.2"/>
    <row r="10038" ht="12.75" customHeight="1" x14ac:dyDescent="0.2"/>
    <row r="10039" ht="12.75" customHeight="1" x14ac:dyDescent="0.2"/>
    <row r="10040" ht="12.75" customHeight="1" x14ac:dyDescent="0.2"/>
    <row r="10041" ht="12.75" customHeight="1" x14ac:dyDescent="0.2"/>
    <row r="10042" ht="12.75" customHeight="1" x14ac:dyDescent="0.2"/>
    <row r="10043" ht="12.75" customHeight="1" x14ac:dyDescent="0.2"/>
    <row r="10044" ht="12.75" customHeight="1" x14ac:dyDescent="0.2"/>
    <row r="10045" ht="12.75" customHeight="1" x14ac:dyDescent="0.2"/>
    <row r="10046" ht="12.75" customHeight="1" x14ac:dyDescent="0.2"/>
    <row r="10047" ht="12.75" customHeight="1" x14ac:dyDescent="0.2"/>
    <row r="10048" ht="12.75" customHeight="1" x14ac:dyDescent="0.2"/>
    <row r="10049" ht="12.75" customHeight="1" x14ac:dyDescent="0.2"/>
    <row r="10050" ht="12.75" customHeight="1" x14ac:dyDescent="0.2"/>
    <row r="10051" ht="12.75" customHeight="1" x14ac:dyDescent="0.2"/>
    <row r="10052" ht="12.75" customHeight="1" x14ac:dyDescent="0.2"/>
    <row r="10053" ht="12.75" customHeight="1" x14ac:dyDescent="0.2"/>
    <row r="10054" ht="12.75" customHeight="1" x14ac:dyDescent="0.2"/>
    <row r="10055" ht="12.75" customHeight="1" x14ac:dyDescent="0.2"/>
    <row r="10056" ht="12.75" customHeight="1" x14ac:dyDescent="0.2"/>
    <row r="10057" ht="12.75" customHeight="1" x14ac:dyDescent="0.2"/>
    <row r="10058" ht="12.75" customHeight="1" x14ac:dyDescent="0.2"/>
    <row r="10059" ht="12.75" customHeight="1" x14ac:dyDescent="0.2"/>
    <row r="10060" ht="12.75" customHeight="1" x14ac:dyDescent="0.2"/>
    <row r="10061" ht="12.75" customHeight="1" x14ac:dyDescent="0.2"/>
    <row r="10062" ht="12.75" customHeight="1" x14ac:dyDescent="0.2"/>
    <row r="10063" ht="12.75" customHeight="1" x14ac:dyDescent="0.2"/>
    <row r="10064" ht="12.75" customHeight="1" x14ac:dyDescent="0.2"/>
    <row r="10065" ht="12.75" customHeight="1" x14ac:dyDescent="0.2"/>
    <row r="10066" ht="12.75" customHeight="1" x14ac:dyDescent="0.2"/>
    <row r="10067" ht="12.75" customHeight="1" x14ac:dyDescent="0.2"/>
    <row r="10068" ht="12.75" customHeight="1" x14ac:dyDescent="0.2"/>
    <row r="10069" ht="12.75" customHeight="1" x14ac:dyDescent="0.2"/>
    <row r="10070" ht="12.75" customHeight="1" x14ac:dyDescent="0.2"/>
    <row r="10071" ht="12.75" customHeight="1" x14ac:dyDescent="0.2"/>
    <row r="10072" ht="12.75" customHeight="1" x14ac:dyDescent="0.2"/>
    <row r="10073" ht="12.75" customHeight="1" x14ac:dyDescent="0.2"/>
    <row r="10074" ht="12.75" customHeight="1" x14ac:dyDescent="0.2"/>
    <row r="10075" ht="12.75" customHeight="1" x14ac:dyDescent="0.2"/>
    <row r="10076" ht="12.75" customHeight="1" x14ac:dyDescent="0.2"/>
    <row r="10077" ht="12.75" customHeight="1" x14ac:dyDescent="0.2"/>
    <row r="10078" ht="12.75" customHeight="1" x14ac:dyDescent="0.2"/>
    <row r="10079" ht="12.75" customHeight="1" x14ac:dyDescent="0.2"/>
    <row r="10080" ht="12.75" customHeight="1" x14ac:dyDescent="0.2"/>
    <row r="10081" ht="12.75" customHeight="1" x14ac:dyDescent="0.2"/>
    <row r="10082" ht="12.75" customHeight="1" x14ac:dyDescent="0.2"/>
    <row r="10083" ht="12.75" customHeight="1" x14ac:dyDescent="0.2"/>
    <row r="10084" ht="12.75" customHeight="1" x14ac:dyDescent="0.2"/>
    <row r="10085" ht="12.75" customHeight="1" x14ac:dyDescent="0.2"/>
    <row r="10086" ht="12.75" customHeight="1" x14ac:dyDescent="0.2"/>
    <row r="10087" ht="12.75" customHeight="1" x14ac:dyDescent="0.2"/>
    <row r="10088" ht="12.75" customHeight="1" x14ac:dyDescent="0.2"/>
    <row r="10089" ht="12.75" customHeight="1" x14ac:dyDescent="0.2"/>
    <row r="10090" ht="12.75" customHeight="1" x14ac:dyDescent="0.2"/>
    <row r="10091" ht="12.75" customHeight="1" x14ac:dyDescent="0.2"/>
    <row r="10092" ht="12.75" customHeight="1" x14ac:dyDescent="0.2"/>
    <row r="10093" ht="12.75" customHeight="1" x14ac:dyDescent="0.2"/>
    <row r="10094" ht="12.75" customHeight="1" x14ac:dyDescent="0.2"/>
    <row r="10095" ht="12.75" customHeight="1" x14ac:dyDescent="0.2"/>
    <row r="10096" ht="12.75" customHeight="1" x14ac:dyDescent="0.2"/>
    <row r="10097" ht="12.75" customHeight="1" x14ac:dyDescent="0.2"/>
    <row r="10098" ht="12.75" customHeight="1" x14ac:dyDescent="0.2"/>
    <row r="10099" ht="12.75" customHeight="1" x14ac:dyDescent="0.2"/>
    <row r="10100" ht="12.75" customHeight="1" x14ac:dyDescent="0.2"/>
    <row r="10101" ht="12.75" customHeight="1" x14ac:dyDescent="0.2"/>
    <row r="10102" ht="12.75" customHeight="1" x14ac:dyDescent="0.2"/>
    <row r="10103" ht="12.75" customHeight="1" x14ac:dyDescent="0.2"/>
    <row r="10104" ht="12.75" customHeight="1" x14ac:dyDescent="0.2"/>
    <row r="10105" ht="12.75" customHeight="1" x14ac:dyDescent="0.2"/>
    <row r="10106" ht="12.75" customHeight="1" x14ac:dyDescent="0.2"/>
    <row r="10107" ht="12.75" customHeight="1" x14ac:dyDescent="0.2"/>
    <row r="10108" ht="12.75" customHeight="1" x14ac:dyDescent="0.2"/>
    <row r="10109" ht="12.75" customHeight="1" x14ac:dyDescent="0.2"/>
    <row r="10110" ht="12.75" customHeight="1" x14ac:dyDescent="0.2"/>
    <row r="10111" ht="12.75" customHeight="1" x14ac:dyDescent="0.2"/>
    <row r="10112" ht="12.75" customHeight="1" x14ac:dyDescent="0.2"/>
    <row r="10113" ht="12.75" customHeight="1" x14ac:dyDescent="0.2"/>
    <row r="10114" ht="12.75" customHeight="1" x14ac:dyDescent="0.2"/>
    <row r="10115" ht="12.75" customHeight="1" x14ac:dyDescent="0.2"/>
    <row r="10116" ht="12.75" customHeight="1" x14ac:dyDescent="0.2"/>
    <row r="10117" ht="12.75" customHeight="1" x14ac:dyDescent="0.2"/>
    <row r="10118" ht="12.75" customHeight="1" x14ac:dyDescent="0.2"/>
    <row r="10119" ht="12.75" customHeight="1" x14ac:dyDescent="0.2"/>
    <row r="10120" ht="12.75" customHeight="1" x14ac:dyDescent="0.2"/>
    <row r="10121" ht="12.75" customHeight="1" x14ac:dyDescent="0.2"/>
    <row r="10122" ht="12.75" customHeight="1" x14ac:dyDescent="0.2"/>
    <row r="10123" ht="12.75" customHeight="1" x14ac:dyDescent="0.2"/>
    <row r="10124" ht="12.75" customHeight="1" x14ac:dyDescent="0.2"/>
    <row r="10125" ht="12.75" customHeight="1" x14ac:dyDescent="0.2"/>
    <row r="10126" ht="12.75" customHeight="1" x14ac:dyDescent="0.2"/>
    <row r="10127" ht="12.75" customHeight="1" x14ac:dyDescent="0.2"/>
    <row r="10128" ht="12.75" customHeight="1" x14ac:dyDescent="0.2"/>
    <row r="10129" ht="12.75" customHeight="1" x14ac:dyDescent="0.2"/>
    <row r="10130" ht="12.75" customHeight="1" x14ac:dyDescent="0.2"/>
    <row r="10131" ht="12.75" customHeight="1" x14ac:dyDescent="0.2"/>
    <row r="10132" ht="12.75" customHeight="1" x14ac:dyDescent="0.2"/>
    <row r="10133" ht="12.75" customHeight="1" x14ac:dyDescent="0.2"/>
    <row r="10134" ht="12.75" customHeight="1" x14ac:dyDescent="0.2"/>
    <row r="10135" ht="12.75" customHeight="1" x14ac:dyDescent="0.2"/>
    <row r="10136" ht="12.75" customHeight="1" x14ac:dyDescent="0.2"/>
    <row r="10137" ht="12.75" customHeight="1" x14ac:dyDescent="0.2"/>
    <row r="10138" ht="12.75" customHeight="1" x14ac:dyDescent="0.2"/>
    <row r="10139" ht="12.75" customHeight="1" x14ac:dyDescent="0.2"/>
    <row r="10140" ht="12.75" customHeight="1" x14ac:dyDescent="0.2"/>
    <row r="10141" ht="12.75" customHeight="1" x14ac:dyDescent="0.2"/>
    <row r="10142" ht="12.75" customHeight="1" x14ac:dyDescent="0.2"/>
    <row r="10143" ht="12.75" customHeight="1" x14ac:dyDescent="0.2"/>
    <row r="10144" ht="12.75" customHeight="1" x14ac:dyDescent="0.2"/>
    <row r="10145" ht="12.75" customHeight="1" x14ac:dyDescent="0.2"/>
    <row r="10146" ht="12.75" customHeight="1" x14ac:dyDescent="0.2"/>
    <row r="10147" ht="12.75" customHeight="1" x14ac:dyDescent="0.2"/>
    <row r="10148" ht="12.75" customHeight="1" x14ac:dyDescent="0.2"/>
    <row r="10149" ht="12.75" customHeight="1" x14ac:dyDescent="0.2"/>
    <row r="10150" ht="12.75" customHeight="1" x14ac:dyDescent="0.2"/>
    <row r="10151" ht="12.75" customHeight="1" x14ac:dyDescent="0.2"/>
    <row r="10152" ht="12.75" customHeight="1" x14ac:dyDescent="0.2"/>
    <row r="10153" ht="12.75" customHeight="1" x14ac:dyDescent="0.2"/>
    <row r="10154" ht="12.75" customHeight="1" x14ac:dyDescent="0.2"/>
    <row r="10155" ht="12.75" customHeight="1" x14ac:dyDescent="0.2"/>
    <row r="10156" ht="12.75" customHeight="1" x14ac:dyDescent="0.2"/>
    <row r="10157" ht="12.75" customHeight="1" x14ac:dyDescent="0.2"/>
    <row r="10158" ht="12.75" customHeight="1" x14ac:dyDescent="0.2"/>
    <row r="10159" ht="12.75" customHeight="1" x14ac:dyDescent="0.2"/>
    <row r="10160" ht="12.75" customHeight="1" x14ac:dyDescent="0.2"/>
    <row r="10161" ht="12.75" customHeight="1" x14ac:dyDescent="0.2"/>
    <row r="10162" ht="12.75" customHeight="1" x14ac:dyDescent="0.2"/>
    <row r="10163" ht="12.75" customHeight="1" x14ac:dyDescent="0.2"/>
    <row r="10164" ht="12.75" customHeight="1" x14ac:dyDescent="0.2"/>
    <row r="10165" ht="12.75" customHeight="1" x14ac:dyDescent="0.2"/>
    <row r="10166" ht="12.75" customHeight="1" x14ac:dyDescent="0.2"/>
    <row r="10167" ht="12.75" customHeight="1" x14ac:dyDescent="0.2"/>
    <row r="10168" ht="12.75" customHeight="1" x14ac:dyDescent="0.2"/>
    <row r="10169" ht="12.75" customHeight="1" x14ac:dyDescent="0.2"/>
    <row r="10170" ht="12.75" customHeight="1" x14ac:dyDescent="0.2"/>
    <row r="10171" ht="12.75" customHeight="1" x14ac:dyDescent="0.2"/>
    <row r="10172" ht="12.75" customHeight="1" x14ac:dyDescent="0.2"/>
    <row r="10173" ht="12.75" customHeight="1" x14ac:dyDescent="0.2"/>
    <row r="10174" ht="12.75" customHeight="1" x14ac:dyDescent="0.2"/>
    <row r="10175" ht="12.75" customHeight="1" x14ac:dyDescent="0.2"/>
    <row r="10176" ht="12.75" customHeight="1" x14ac:dyDescent="0.2"/>
    <row r="10177" ht="12.75" customHeight="1" x14ac:dyDescent="0.2"/>
    <row r="10178" ht="12.75" customHeight="1" x14ac:dyDescent="0.2"/>
    <row r="10179" ht="12.75" customHeight="1" x14ac:dyDescent="0.2"/>
    <row r="10180" ht="12.75" customHeight="1" x14ac:dyDescent="0.2"/>
    <row r="10181" ht="12.75" customHeight="1" x14ac:dyDescent="0.2"/>
    <row r="10182" ht="12.75" customHeight="1" x14ac:dyDescent="0.2"/>
    <row r="10183" ht="12.75" customHeight="1" x14ac:dyDescent="0.2"/>
    <row r="10184" ht="12.75" customHeight="1" x14ac:dyDescent="0.2"/>
    <row r="10185" ht="12.75" customHeight="1" x14ac:dyDescent="0.2"/>
    <row r="10186" ht="12.75" customHeight="1" x14ac:dyDescent="0.2"/>
    <row r="10187" ht="12.75" customHeight="1" x14ac:dyDescent="0.2"/>
    <row r="10188" ht="12.75" customHeight="1" x14ac:dyDescent="0.2"/>
    <row r="10189" ht="12.75" customHeight="1" x14ac:dyDescent="0.2"/>
    <row r="10190" ht="12.75" customHeight="1" x14ac:dyDescent="0.2"/>
    <row r="10191" ht="12.75" customHeight="1" x14ac:dyDescent="0.2"/>
    <row r="10192" ht="12.75" customHeight="1" x14ac:dyDescent="0.2"/>
    <row r="10193" ht="12.75" customHeight="1" x14ac:dyDescent="0.2"/>
    <row r="10194" ht="12.75" customHeight="1" x14ac:dyDescent="0.2"/>
    <row r="10195" ht="12.75" customHeight="1" x14ac:dyDescent="0.2"/>
    <row r="10196" ht="12.75" customHeight="1" x14ac:dyDescent="0.2"/>
    <row r="10197" ht="12.75" customHeight="1" x14ac:dyDescent="0.2"/>
    <row r="10198" ht="12.75" customHeight="1" x14ac:dyDescent="0.2"/>
    <row r="10199" ht="12.75" customHeight="1" x14ac:dyDescent="0.2"/>
    <row r="10200" ht="12.75" customHeight="1" x14ac:dyDescent="0.2"/>
    <row r="10201" ht="12.75" customHeight="1" x14ac:dyDescent="0.2"/>
    <row r="10202" ht="12.75" customHeight="1" x14ac:dyDescent="0.2"/>
    <row r="10203" ht="12.75" customHeight="1" x14ac:dyDescent="0.2"/>
    <row r="10204" ht="12.75" customHeight="1" x14ac:dyDescent="0.2"/>
    <row r="10205" ht="12.75" customHeight="1" x14ac:dyDescent="0.2"/>
    <row r="10206" ht="12.75" customHeight="1" x14ac:dyDescent="0.2"/>
    <row r="10207" ht="12.75" customHeight="1" x14ac:dyDescent="0.2"/>
    <row r="10208" ht="12.75" customHeight="1" x14ac:dyDescent="0.2"/>
    <row r="10209" ht="12.75" customHeight="1" x14ac:dyDescent="0.2"/>
    <row r="10210" ht="12.75" customHeight="1" x14ac:dyDescent="0.2"/>
    <row r="10211" ht="12.75" customHeight="1" x14ac:dyDescent="0.2"/>
    <row r="10212" ht="12.75" customHeight="1" x14ac:dyDescent="0.2"/>
    <row r="10213" ht="12.75" customHeight="1" x14ac:dyDescent="0.2"/>
    <row r="10214" ht="12.75" customHeight="1" x14ac:dyDescent="0.2"/>
    <row r="10215" ht="12.75" customHeight="1" x14ac:dyDescent="0.2"/>
    <row r="10216" ht="12.75" customHeight="1" x14ac:dyDescent="0.2"/>
    <row r="10217" ht="12.75" customHeight="1" x14ac:dyDescent="0.2"/>
    <row r="10218" ht="12.75" customHeight="1" x14ac:dyDescent="0.2"/>
    <row r="10219" ht="12.75" customHeight="1" x14ac:dyDescent="0.2"/>
    <row r="10220" ht="12.75" customHeight="1" x14ac:dyDescent="0.2"/>
    <row r="10221" ht="12.75" customHeight="1" x14ac:dyDescent="0.2"/>
    <row r="10222" ht="12.75" customHeight="1" x14ac:dyDescent="0.2"/>
    <row r="10223" ht="12.75" customHeight="1" x14ac:dyDescent="0.2"/>
    <row r="10224" ht="12.75" customHeight="1" x14ac:dyDescent="0.2"/>
    <row r="10225" ht="12.75" customHeight="1" x14ac:dyDescent="0.2"/>
    <row r="10226" ht="12.75" customHeight="1" x14ac:dyDescent="0.2"/>
    <row r="10227" ht="12.75" customHeight="1" x14ac:dyDescent="0.2"/>
    <row r="10228" ht="12.75" customHeight="1" x14ac:dyDescent="0.2"/>
    <row r="10229" ht="12.75" customHeight="1" x14ac:dyDescent="0.2"/>
    <row r="10230" ht="12.75" customHeight="1" x14ac:dyDescent="0.2"/>
    <row r="10231" ht="12.75" customHeight="1" x14ac:dyDescent="0.2"/>
    <row r="10232" ht="12.75" customHeight="1" x14ac:dyDescent="0.2"/>
    <row r="10233" ht="12.75" customHeight="1" x14ac:dyDescent="0.2"/>
    <row r="10234" ht="12.75" customHeight="1" x14ac:dyDescent="0.2"/>
    <row r="10235" ht="12.75" customHeight="1" x14ac:dyDescent="0.2"/>
    <row r="10236" ht="12.75" customHeight="1" x14ac:dyDescent="0.2"/>
    <row r="10237" ht="12.75" customHeight="1" x14ac:dyDescent="0.2"/>
    <row r="10238" ht="12.75" customHeight="1" x14ac:dyDescent="0.2"/>
    <row r="10239" ht="12.75" customHeight="1" x14ac:dyDescent="0.2"/>
    <row r="10240" ht="12.75" customHeight="1" x14ac:dyDescent="0.2"/>
    <row r="10241" ht="12.75" customHeight="1" x14ac:dyDescent="0.2"/>
    <row r="10242" ht="12.75" customHeight="1" x14ac:dyDescent="0.2"/>
    <row r="10243" ht="12.75" customHeight="1" x14ac:dyDescent="0.2"/>
    <row r="10244" ht="12.75" customHeight="1" x14ac:dyDescent="0.2"/>
    <row r="10245" ht="12.75" customHeight="1" x14ac:dyDescent="0.2"/>
    <row r="10246" ht="12.75" customHeight="1" x14ac:dyDescent="0.2"/>
    <row r="10247" ht="12.75" customHeight="1" x14ac:dyDescent="0.2"/>
    <row r="10248" ht="12.75" customHeight="1" x14ac:dyDescent="0.2"/>
    <row r="10249" ht="12.75" customHeight="1" x14ac:dyDescent="0.2"/>
    <row r="10250" ht="12.75" customHeight="1" x14ac:dyDescent="0.2"/>
    <row r="10251" ht="12.75" customHeight="1" x14ac:dyDescent="0.2"/>
    <row r="10252" ht="12.75" customHeight="1" x14ac:dyDescent="0.2"/>
    <row r="10253" ht="12.75" customHeight="1" x14ac:dyDescent="0.2"/>
    <row r="10254" ht="12.75" customHeight="1" x14ac:dyDescent="0.2"/>
    <row r="10255" ht="12.75" customHeight="1" x14ac:dyDescent="0.2"/>
    <row r="10256" ht="12.75" customHeight="1" x14ac:dyDescent="0.2"/>
    <row r="10257" ht="12.75" customHeight="1" x14ac:dyDescent="0.2"/>
    <row r="10258" ht="12.75" customHeight="1" x14ac:dyDescent="0.2"/>
    <row r="10259" ht="12.75" customHeight="1" x14ac:dyDescent="0.2"/>
    <row r="10260" ht="12.75" customHeight="1" x14ac:dyDescent="0.2"/>
    <row r="10261" ht="12.75" customHeight="1" x14ac:dyDescent="0.2"/>
    <row r="10262" ht="12.75" customHeight="1" x14ac:dyDescent="0.2"/>
    <row r="10263" ht="12.75" customHeight="1" x14ac:dyDescent="0.2"/>
    <row r="10264" ht="12.75" customHeight="1" x14ac:dyDescent="0.2"/>
    <row r="10265" ht="12.75" customHeight="1" x14ac:dyDescent="0.2"/>
    <row r="10266" ht="12.75" customHeight="1" x14ac:dyDescent="0.2"/>
    <row r="10267" ht="12.75" customHeight="1" x14ac:dyDescent="0.2"/>
    <row r="10268" ht="12.75" customHeight="1" x14ac:dyDescent="0.2"/>
    <row r="10269" ht="12.75" customHeight="1" x14ac:dyDescent="0.2"/>
    <row r="10270" ht="12.75" customHeight="1" x14ac:dyDescent="0.2"/>
    <row r="10271" ht="12.75" customHeight="1" x14ac:dyDescent="0.2"/>
    <row r="10272" ht="12.75" customHeight="1" x14ac:dyDescent="0.2"/>
    <row r="10273" ht="12.75" customHeight="1" x14ac:dyDescent="0.2"/>
    <row r="10274" ht="12.75" customHeight="1" x14ac:dyDescent="0.2"/>
    <row r="10275" ht="12.75" customHeight="1" x14ac:dyDescent="0.2"/>
    <row r="10276" ht="12.75" customHeight="1" x14ac:dyDescent="0.2"/>
    <row r="10277" ht="12.75" customHeight="1" x14ac:dyDescent="0.2"/>
    <row r="10278" ht="12.75" customHeight="1" x14ac:dyDescent="0.2"/>
    <row r="10279" ht="12.75" customHeight="1" x14ac:dyDescent="0.2"/>
    <row r="10280" ht="12.75" customHeight="1" x14ac:dyDescent="0.2"/>
    <row r="10281" ht="12.75" customHeight="1" x14ac:dyDescent="0.2"/>
    <row r="10282" ht="12.75" customHeight="1" x14ac:dyDescent="0.2"/>
    <row r="10283" ht="12.75" customHeight="1" x14ac:dyDescent="0.2"/>
    <row r="10284" ht="12.75" customHeight="1" x14ac:dyDescent="0.2"/>
    <row r="10285" ht="12.75" customHeight="1" x14ac:dyDescent="0.2"/>
    <row r="10286" ht="12.75" customHeight="1" x14ac:dyDescent="0.2"/>
    <row r="10287" ht="12.75" customHeight="1" x14ac:dyDescent="0.2"/>
    <row r="10288" ht="12.75" customHeight="1" x14ac:dyDescent="0.2"/>
    <row r="10289" ht="12.75" customHeight="1" x14ac:dyDescent="0.2"/>
    <row r="10290" ht="12.75" customHeight="1" x14ac:dyDescent="0.2"/>
    <row r="10291" ht="12.75" customHeight="1" x14ac:dyDescent="0.2"/>
    <row r="10292" ht="12.75" customHeight="1" x14ac:dyDescent="0.2"/>
    <row r="10293" ht="12.75" customHeight="1" x14ac:dyDescent="0.2"/>
    <row r="10294" ht="12.75" customHeight="1" x14ac:dyDescent="0.2"/>
    <row r="10295" ht="12.75" customHeight="1" x14ac:dyDescent="0.2"/>
    <row r="10296" ht="12.75" customHeight="1" x14ac:dyDescent="0.2"/>
    <row r="10297" ht="12.75" customHeight="1" x14ac:dyDescent="0.2"/>
    <row r="10298" ht="12.75" customHeight="1" x14ac:dyDescent="0.2"/>
    <row r="10299" ht="12.75" customHeight="1" x14ac:dyDescent="0.2"/>
    <row r="10300" ht="12.75" customHeight="1" x14ac:dyDescent="0.2"/>
    <row r="10301" ht="12.75" customHeight="1" x14ac:dyDescent="0.2"/>
    <row r="10302" ht="12.75" customHeight="1" x14ac:dyDescent="0.2"/>
    <row r="10303" ht="12.75" customHeight="1" x14ac:dyDescent="0.2"/>
    <row r="10304" ht="12.75" customHeight="1" x14ac:dyDescent="0.2"/>
    <row r="10305" ht="12.75" customHeight="1" x14ac:dyDescent="0.2"/>
    <row r="10306" ht="12.75" customHeight="1" x14ac:dyDescent="0.2"/>
    <row r="10307" ht="12.75" customHeight="1" x14ac:dyDescent="0.2"/>
    <row r="10308" ht="12.75" customHeight="1" x14ac:dyDescent="0.2"/>
    <row r="10309" ht="12.75" customHeight="1" x14ac:dyDescent="0.2"/>
    <row r="10310" ht="12.75" customHeight="1" x14ac:dyDescent="0.2"/>
    <row r="10311" ht="12.75" customHeight="1" x14ac:dyDescent="0.2"/>
    <row r="10312" ht="12.75" customHeight="1" x14ac:dyDescent="0.2"/>
    <row r="10313" ht="12.75" customHeight="1" x14ac:dyDescent="0.2"/>
    <row r="10314" ht="12.75" customHeight="1" x14ac:dyDescent="0.2"/>
    <row r="10315" ht="12.75" customHeight="1" x14ac:dyDescent="0.2"/>
    <row r="10316" ht="12.75" customHeight="1" x14ac:dyDescent="0.2"/>
    <row r="10317" ht="12.75" customHeight="1" x14ac:dyDescent="0.2"/>
    <row r="10318" ht="12.75" customHeight="1" x14ac:dyDescent="0.2"/>
    <row r="10319" ht="12.75" customHeight="1" x14ac:dyDescent="0.2"/>
    <row r="10320" ht="12.75" customHeight="1" x14ac:dyDescent="0.2"/>
    <row r="10321" ht="12.75" customHeight="1" x14ac:dyDescent="0.2"/>
    <row r="10322" ht="12.75" customHeight="1" x14ac:dyDescent="0.2"/>
    <row r="10323" ht="12.75" customHeight="1" x14ac:dyDescent="0.2"/>
    <row r="10324" ht="12.75" customHeight="1" x14ac:dyDescent="0.2"/>
    <row r="10325" ht="12.75" customHeight="1" x14ac:dyDescent="0.2"/>
    <row r="10326" ht="12.75" customHeight="1" x14ac:dyDescent="0.2"/>
    <row r="10327" ht="12.75" customHeight="1" x14ac:dyDescent="0.2"/>
    <row r="10328" ht="12.75" customHeight="1" x14ac:dyDescent="0.2"/>
    <row r="10329" ht="12.75" customHeight="1" x14ac:dyDescent="0.2"/>
    <row r="10330" ht="12.75" customHeight="1" x14ac:dyDescent="0.2"/>
    <row r="10331" ht="12.75" customHeight="1" x14ac:dyDescent="0.2"/>
    <row r="10332" ht="12.75" customHeight="1" x14ac:dyDescent="0.2"/>
    <row r="10333" ht="12.75" customHeight="1" x14ac:dyDescent="0.2"/>
    <row r="10334" ht="12.75" customHeight="1" x14ac:dyDescent="0.2"/>
    <row r="10335" ht="12.75" customHeight="1" x14ac:dyDescent="0.2"/>
    <row r="10336" ht="12.75" customHeight="1" x14ac:dyDescent="0.2"/>
    <row r="10337" ht="12.75" customHeight="1" x14ac:dyDescent="0.2"/>
    <row r="10338" ht="12.75" customHeight="1" x14ac:dyDescent="0.2"/>
    <row r="10339" ht="12.75" customHeight="1" x14ac:dyDescent="0.2"/>
    <row r="10340" ht="12.75" customHeight="1" x14ac:dyDescent="0.2"/>
    <row r="10341" ht="12.75" customHeight="1" x14ac:dyDescent="0.2"/>
    <row r="10342" ht="12.75" customHeight="1" x14ac:dyDescent="0.2"/>
    <row r="10343" ht="12.75" customHeight="1" x14ac:dyDescent="0.2"/>
    <row r="10344" ht="12.75" customHeight="1" x14ac:dyDescent="0.2"/>
    <row r="10345" ht="12.75" customHeight="1" x14ac:dyDescent="0.2"/>
    <row r="10346" ht="12.75" customHeight="1" x14ac:dyDescent="0.2"/>
    <row r="10347" ht="12.75" customHeight="1" x14ac:dyDescent="0.2"/>
    <row r="10348" ht="12.75" customHeight="1" x14ac:dyDescent="0.2"/>
    <row r="10349" ht="12.75" customHeight="1" x14ac:dyDescent="0.2"/>
    <row r="10350" ht="12.75" customHeight="1" x14ac:dyDescent="0.2"/>
    <row r="10351" ht="12.75" customHeight="1" x14ac:dyDescent="0.2"/>
    <row r="10352" ht="12.75" customHeight="1" x14ac:dyDescent="0.2"/>
    <row r="10353" ht="12.75" customHeight="1" x14ac:dyDescent="0.2"/>
    <row r="10354" ht="12.75" customHeight="1" x14ac:dyDescent="0.2"/>
    <row r="10355" ht="12.75" customHeight="1" x14ac:dyDescent="0.2"/>
    <row r="10356" ht="12.75" customHeight="1" x14ac:dyDescent="0.2"/>
    <row r="10357" ht="12.75" customHeight="1" x14ac:dyDescent="0.2"/>
    <row r="10358" ht="12.75" customHeight="1" x14ac:dyDescent="0.2"/>
    <row r="10359" ht="12.75" customHeight="1" x14ac:dyDescent="0.2"/>
    <row r="10360" ht="12.75" customHeight="1" x14ac:dyDescent="0.2"/>
    <row r="10361" ht="12.75" customHeight="1" x14ac:dyDescent="0.2"/>
    <row r="10362" ht="12.75" customHeight="1" x14ac:dyDescent="0.2"/>
    <row r="10363" ht="12.75" customHeight="1" x14ac:dyDescent="0.2"/>
    <row r="10364" ht="12.75" customHeight="1" x14ac:dyDescent="0.2"/>
    <row r="10365" ht="12.75" customHeight="1" x14ac:dyDescent="0.2"/>
    <row r="10366" ht="12.75" customHeight="1" x14ac:dyDescent="0.2"/>
    <row r="10367" ht="12.75" customHeight="1" x14ac:dyDescent="0.2"/>
    <row r="10368" ht="12.75" customHeight="1" x14ac:dyDescent="0.2"/>
    <row r="10369" ht="12.75" customHeight="1" x14ac:dyDescent="0.2"/>
    <row r="10370" ht="12.75" customHeight="1" x14ac:dyDescent="0.2"/>
    <row r="10371" ht="12.75" customHeight="1" x14ac:dyDescent="0.2"/>
    <row r="10372" ht="12.75" customHeight="1" x14ac:dyDescent="0.2"/>
    <row r="10373" ht="12.75" customHeight="1" x14ac:dyDescent="0.2"/>
    <row r="10374" ht="12.75" customHeight="1" x14ac:dyDescent="0.2"/>
    <row r="10375" ht="12.75" customHeight="1" x14ac:dyDescent="0.2"/>
    <row r="10376" ht="12.75" customHeight="1" x14ac:dyDescent="0.2"/>
    <row r="10377" ht="12.75" customHeight="1" x14ac:dyDescent="0.2"/>
    <row r="10378" ht="12.75" customHeight="1" x14ac:dyDescent="0.2"/>
    <row r="10379" ht="12.75" customHeight="1" x14ac:dyDescent="0.2"/>
    <row r="10380" ht="12.75" customHeight="1" x14ac:dyDescent="0.2"/>
    <row r="10381" ht="12.75" customHeight="1" x14ac:dyDescent="0.2"/>
    <row r="10382" ht="12.75" customHeight="1" x14ac:dyDescent="0.2"/>
    <row r="10383" ht="12.75" customHeight="1" x14ac:dyDescent="0.2"/>
    <row r="10384" ht="12.75" customHeight="1" x14ac:dyDescent="0.2"/>
    <row r="10385" ht="12.75" customHeight="1" x14ac:dyDescent="0.2"/>
    <row r="10386" ht="12.75" customHeight="1" x14ac:dyDescent="0.2"/>
    <row r="10387" ht="12.75" customHeight="1" x14ac:dyDescent="0.2"/>
    <row r="10388" ht="12.75" customHeight="1" x14ac:dyDescent="0.2"/>
    <row r="10389" ht="12.75" customHeight="1" x14ac:dyDescent="0.2"/>
    <row r="10390" ht="12.75" customHeight="1" x14ac:dyDescent="0.2"/>
    <row r="10391" ht="12.75" customHeight="1" x14ac:dyDescent="0.2"/>
    <row r="10392" ht="12.75" customHeight="1" x14ac:dyDescent="0.2"/>
    <row r="10393" ht="12.75" customHeight="1" x14ac:dyDescent="0.2"/>
    <row r="10394" ht="12.75" customHeight="1" x14ac:dyDescent="0.2"/>
    <row r="10395" ht="12.75" customHeight="1" x14ac:dyDescent="0.2"/>
    <row r="10396" ht="12.75" customHeight="1" x14ac:dyDescent="0.2"/>
    <row r="10397" ht="12.75" customHeight="1" x14ac:dyDescent="0.2"/>
    <row r="10398" ht="12.75" customHeight="1" x14ac:dyDescent="0.2"/>
    <row r="10399" ht="12.75" customHeight="1" x14ac:dyDescent="0.2"/>
    <row r="10400" ht="12.75" customHeight="1" x14ac:dyDescent="0.2"/>
    <row r="10401" ht="12.75" customHeight="1" x14ac:dyDescent="0.2"/>
    <row r="10402" ht="12.75" customHeight="1" x14ac:dyDescent="0.2"/>
    <row r="10403" ht="12.75" customHeight="1" x14ac:dyDescent="0.2"/>
    <row r="10404" ht="12.75" customHeight="1" x14ac:dyDescent="0.2"/>
    <row r="10405" ht="12.75" customHeight="1" x14ac:dyDescent="0.2"/>
    <row r="10406" ht="12.75" customHeight="1" x14ac:dyDescent="0.2"/>
    <row r="10407" ht="12.75" customHeight="1" x14ac:dyDescent="0.2"/>
    <row r="10408" ht="12.75" customHeight="1" x14ac:dyDescent="0.2"/>
    <row r="10409" ht="12.75" customHeight="1" x14ac:dyDescent="0.2"/>
    <row r="10410" ht="12.75" customHeight="1" x14ac:dyDescent="0.2"/>
    <row r="10411" ht="12.75" customHeight="1" x14ac:dyDescent="0.2"/>
    <row r="10412" ht="12.75" customHeight="1" x14ac:dyDescent="0.2"/>
    <row r="10413" ht="12.75" customHeight="1" x14ac:dyDescent="0.2"/>
    <row r="10414" ht="12.75" customHeight="1" x14ac:dyDescent="0.2"/>
    <row r="10415" ht="12.75" customHeight="1" x14ac:dyDescent="0.2"/>
    <row r="10416" ht="12.75" customHeight="1" x14ac:dyDescent="0.2"/>
    <row r="10417" ht="12.75" customHeight="1" x14ac:dyDescent="0.2"/>
    <row r="10418" ht="12.75" customHeight="1" x14ac:dyDescent="0.2"/>
    <row r="10419" ht="12.75" customHeight="1" x14ac:dyDescent="0.2"/>
    <row r="10420" ht="12.75" customHeight="1" x14ac:dyDescent="0.2"/>
    <row r="10421" ht="12.75" customHeight="1" x14ac:dyDescent="0.2"/>
    <row r="10422" ht="12.75" customHeight="1" x14ac:dyDescent="0.2"/>
    <row r="10423" ht="12.75" customHeight="1" x14ac:dyDescent="0.2"/>
    <row r="10424" ht="12.75" customHeight="1" x14ac:dyDescent="0.2"/>
    <row r="10425" ht="12.75" customHeight="1" x14ac:dyDescent="0.2"/>
    <row r="10426" ht="12.75" customHeight="1" x14ac:dyDescent="0.2"/>
    <row r="10427" ht="12.75" customHeight="1" x14ac:dyDescent="0.2"/>
    <row r="10428" ht="12.75" customHeight="1" x14ac:dyDescent="0.2"/>
    <row r="10429" ht="12.75" customHeight="1" x14ac:dyDescent="0.2"/>
    <row r="10430" ht="12.75" customHeight="1" x14ac:dyDescent="0.2"/>
    <row r="10431" ht="12.75" customHeight="1" x14ac:dyDescent="0.2"/>
    <row r="10432" ht="12.75" customHeight="1" x14ac:dyDescent="0.2"/>
    <row r="10433" ht="12.75" customHeight="1" x14ac:dyDescent="0.2"/>
    <row r="10434" ht="12.75" customHeight="1" x14ac:dyDescent="0.2"/>
    <row r="10435" ht="12.75" customHeight="1" x14ac:dyDescent="0.2"/>
    <row r="10436" ht="12.75" customHeight="1" x14ac:dyDescent="0.2"/>
    <row r="10437" ht="12.75" customHeight="1" x14ac:dyDescent="0.2"/>
    <row r="10438" ht="12.75" customHeight="1" x14ac:dyDescent="0.2"/>
    <row r="10439" ht="12.75" customHeight="1" x14ac:dyDescent="0.2"/>
    <row r="10440" ht="12.75" customHeight="1" x14ac:dyDescent="0.2"/>
    <row r="10441" ht="12.75" customHeight="1" x14ac:dyDescent="0.2"/>
    <row r="10442" ht="12.75" customHeight="1" x14ac:dyDescent="0.2"/>
    <row r="10443" ht="12.75" customHeight="1" x14ac:dyDescent="0.2"/>
    <row r="10444" ht="12.75" customHeight="1" x14ac:dyDescent="0.2"/>
    <row r="10445" ht="12.75" customHeight="1" x14ac:dyDescent="0.2"/>
    <row r="10446" ht="12.75" customHeight="1" x14ac:dyDescent="0.2"/>
    <row r="10447" ht="12.75" customHeight="1" x14ac:dyDescent="0.2"/>
    <row r="10448" ht="12.75" customHeight="1" x14ac:dyDescent="0.2"/>
    <row r="10449" ht="12.75" customHeight="1" x14ac:dyDescent="0.2"/>
    <row r="10450" ht="12.75" customHeight="1" x14ac:dyDescent="0.2"/>
    <row r="10451" ht="12.75" customHeight="1" x14ac:dyDescent="0.2"/>
    <row r="10452" ht="12.75" customHeight="1" x14ac:dyDescent="0.2"/>
    <row r="10453" ht="12.75" customHeight="1" x14ac:dyDescent="0.2"/>
    <row r="10454" ht="12.75" customHeight="1" x14ac:dyDescent="0.2"/>
    <row r="10455" ht="12.75" customHeight="1" x14ac:dyDescent="0.2"/>
    <row r="10456" ht="12.75" customHeight="1" x14ac:dyDescent="0.2"/>
    <row r="10457" ht="12.75" customHeight="1" x14ac:dyDescent="0.2"/>
    <row r="10458" ht="12.75" customHeight="1" x14ac:dyDescent="0.2"/>
    <row r="10459" ht="12.75" customHeight="1" x14ac:dyDescent="0.2"/>
    <row r="10460" ht="12.75" customHeight="1" x14ac:dyDescent="0.2"/>
    <row r="10461" ht="12.75" customHeight="1" x14ac:dyDescent="0.2"/>
    <row r="10462" ht="12.75" customHeight="1" x14ac:dyDescent="0.2"/>
    <row r="10463" ht="12.75" customHeight="1" x14ac:dyDescent="0.2"/>
    <row r="10464" ht="12.75" customHeight="1" x14ac:dyDescent="0.2"/>
    <row r="10465" ht="12.75" customHeight="1" x14ac:dyDescent="0.2"/>
    <row r="10466" ht="12.75" customHeight="1" x14ac:dyDescent="0.2"/>
    <row r="10467" ht="12.75" customHeight="1" x14ac:dyDescent="0.2"/>
    <row r="10468" ht="12.75" customHeight="1" x14ac:dyDescent="0.2"/>
    <row r="10469" ht="12.75" customHeight="1" x14ac:dyDescent="0.2"/>
    <row r="10470" ht="12.75" customHeight="1" x14ac:dyDescent="0.2"/>
    <row r="10471" ht="12.75" customHeight="1" x14ac:dyDescent="0.2"/>
    <row r="10472" ht="12.75" customHeight="1" x14ac:dyDescent="0.2"/>
    <row r="10473" ht="12.75" customHeight="1" x14ac:dyDescent="0.2"/>
    <row r="10474" ht="12.75" customHeight="1" x14ac:dyDescent="0.2"/>
    <row r="10475" ht="12.75" customHeight="1" x14ac:dyDescent="0.2"/>
    <row r="10476" ht="12.75" customHeight="1" x14ac:dyDescent="0.2"/>
    <row r="10477" ht="12.75" customHeight="1" x14ac:dyDescent="0.2"/>
    <row r="10478" ht="12.75" customHeight="1" x14ac:dyDescent="0.2"/>
    <row r="10479" ht="12.75" customHeight="1" x14ac:dyDescent="0.2"/>
    <row r="10480" ht="12.75" customHeight="1" x14ac:dyDescent="0.2"/>
    <row r="10481" ht="12.75" customHeight="1" x14ac:dyDescent="0.2"/>
    <row r="10482" ht="12.75" customHeight="1" x14ac:dyDescent="0.2"/>
    <row r="10483" ht="12.75" customHeight="1" x14ac:dyDescent="0.2"/>
    <row r="10484" ht="12.75" customHeight="1" x14ac:dyDescent="0.2"/>
    <row r="10485" ht="12.75" customHeight="1" x14ac:dyDescent="0.2"/>
    <row r="10486" ht="12.75" customHeight="1" x14ac:dyDescent="0.2"/>
    <row r="10487" ht="12.75" customHeight="1" x14ac:dyDescent="0.2"/>
    <row r="10488" ht="12.75" customHeight="1" x14ac:dyDescent="0.2"/>
    <row r="10489" ht="12.75" customHeight="1" x14ac:dyDescent="0.2"/>
    <row r="10490" ht="12.75" customHeight="1" x14ac:dyDescent="0.2"/>
    <row r="10491" ht="12.75" customHeight="1" x14ac:dyDescent="0.2"/>
    <row r="10492" ht="12.75" customHeight="1" x14ac:dyDescent="0.2"/>
    <row r="10493" ht="12.75" customHeight="1" x14ac:dyDescent="0.2"/>
    <row r="10494" ht="12.75" customHeight="1" x14ac:dyDescent="0.2"/>
    <row r="10495" ht="12.75" customHeight="1" x14ac:dyDescent="0.2"/>
    <row r="10496" ht="12.75" customHeight="1" x14ac:dyDescent="0.2"/>
    <row r="10497" ht="12.75" customHeight="1" x14ac:dyDescent="0.2"/>
    <row r="10498" ht="12.75" customHeight="1" x14ac:dyDescent="0.2"/>
    <row r="10499" ht="12.75" customHeight="1" x14ac:dyDescent="0.2"/>
    <row r="10500" ht="12.75" customHeight="1" x14ac:dyDescent="0.2"/>
    <row r="10501" ht="12.75" customHeight="1" x14ac:dyDescent="0.2"/>
    <row r="10502" ht="12.75" customHeight="1" x14ac:dyDescent="0.2"/>
    <row r="10503" ht="12.75" customHeight="1" x14ac:dyDescent="0.2"/>
    <row r="10504" ht="12.75" customHeight="1" x14ac:dyDescent="0.2"/>
    <row r="10505" ht="12.75" customHeight="1" x14ac:dyDescent="0.2"/>
    <row r="10506" ht="12.75" customHeight="1" x14ac:dyDescent="0.2"/>
    <row r="10507" ht="12.75" customHeight="1" x14ac:dyDescent="0.2"/>
    <row r="10508" ht="12.75" customHeight="1" x14ac:dyDescent="0.2"/>
    <row r="10509" ht="12.75" customHeight="1" x14ac:dyDescent="0.2"/>
    <row r="10510" ht="12.75" customHeight="1" x14ac:dyDescent="0.2"/>
    <row r="10511" ht="12.75" customHeight="1" x14ac:dyDescent="0.2"/>
    <row r="10512" ht="12.75" customHeight="1" x14ac:dyDescent="0.2"/>
    <row r="10513" ht="12.75" customHeight="1" x14ac:dyDescent="0.2"/>
    <row r="10514" ht="12.75" customHeight="1" x14ac:dyDescent="0.2"/>
    <row r="10515" ht="12.75" customHeight="1" x14ac:dyDescent="0.2"/>
    <row r="10516" ht="12.75" customHeight="1" x14ac:dyDescent="0.2"/>
    <row r="10517" ht="12.75" customHeight="1" x14ac:dyDescent="0.2"/>
    <row r="10518" ht="12.75" customHeight="1" x14ac:dyDescent="0.2"/>
    <row r="10519" ht="12.75" customHeight="1" x14ac:dyDescent="0.2"/>
    <row r="10520" ht="12.75" customHeight="1" x14ac:dyDescent="0.2"/>
    <row r="10521" ht="12.75" customHeight="1" x14ac:dyDescent="0.2"/>
    <row r="10522" ht="12.75" customHeight="1" x14ac:dyDescent="0.2"/>
    <row r="10523" ht="12.75" customHeight="1" x14ac:dyDescent="0.2"/>
    <row r="10524" ht="12.75" customHeight="1" x14ac:dyDescent="0.2"/>
    <row r="10525" ht="12.75" customHeight="1" x14ac:dyDescent="0.2"/>
    <row r="10526" ht="12.75" customHeight="1" x14ac:dyDescent="0.2"/>
    <row r="10527" ht="12.75" customHeight="1" x14ac:dyDescent="0.2"/>
    <row r="10528" ht="12.75" customHeight="1" x14ac:dyDescent="0.2"/>
    <row r="10529" ht="12.75" customHeight="1" x14ac:dyDescent="0.2"/>
    <row r="10530" ht="12.75" customHeight="1" x14ac:dyDescent="0.2"/>
    <row r="10531" ht="12.75" customHeight="1" x14ac:dyDescent="0.2"/>
    <row r="10532" ht="12.75" customHeight="1" x14ac:dyDescent="0.2"/>
    <row r="10533" ht="12.75" customHeight="1" x14ac:dyDescent="0.2"/>
    <row r="10534" ht="12.75" customHeight="1" x14ac:dyDescent="0.2"/>
    <row r="10535" ht="12.75" customHeight="1" x14ac:dyDescent="0.2"/>
    <row r="10536" ht="12.75" customHeight="1" x14ac:dyDescent="0.2"/>
    <row r="10537" ht="12.75" customHeight="1" x14ac:dyDescent="0.2"/>
    <row r="10538" ht="12.75" customHeight="1" x14ac:dyDescent="0.2"/>
    <row r="10539" ht="12.75" customHeight="1" x14ac:dyDescent="0.2"/>
    <row r="10540" ht="12.75" customHeight="1" x14ac:dyDescent="0.2"/>
    <row r="10541" ht="12.75" customHeight="1" x14ac:dyDescent="0.2"/>
    <row r="10542" ht="12.75" customHeight="1" x14ac:dyDescent="0.2"/>
    <row r="10543" ht="12.75" customHeight="1" x14ac:dyDescent="0.2"/>
    <row r="10544" ht="12.75" customHeight="1" x14ac:dyDescent="0.2"/>
    <row r="10545" ht="12.75" customHeight="1" x14ac:dyDescent="0.2"/>
    <row r="10546" ht="12.75" customHeight="1" x14ac:dyDescent="0.2"/>
    <row r="10547" ht="12.75" customHeight="1" x14ac:dyDescent="0.2"/>
    <row r="10548" ht="12.75" customHeight="1" x14ac:dyDescent="0.2"/>
    <row r="10549" ht="12.75" customHeight="1" x14ac:dyDescent="0.2"/>
    <row r="10550" ht="12.75" customHeight="1" x14ac:dyDescent="0.2"/>
    <row r="10551" ht="12.75" customHeight="1" x14ac:dyDescent="0.2"/>
    <row r="10552" ht="12.75" customHeight="1" x14ac:dyDescent="0.2"/>
    <row r="10553" ht="12.75" customHeight="1" x14ac:dyDescent="0.2"/>
    <row r="10554" ht="12.75" customHeight="1" x14ac:dyDescent="0.2"/>
    <row r="10555" ht="12.75" customHeight="1" x14ac:dyDescent="0.2"/>
    <row r="10556" ht="12.75" customHeight="1" x14ac:dyDescent="0.2"/>
    <row r="10557" ht="12.75" customHeight="1" x14ac:dyDescent="0.2"/>
    <row r="10558" ht="12.75" customHeight="1" x14ac:dyDescent="0.2"/>
    <row r="10559" ht="12.75" customHeight="1" x14ac:dyDescent="0.2"/>
    <row r="10560" ht="12.75" customHeight="1" x14ac:dyDescent="0.2"/>
    <row r="10561" ht="12.75" customHeight="1" x14ac:dyDescent="0.2"/>
    <row r="10562" ht="12.75" customHeight="1" x14ac:dyDescent="0.2"/>
    <row r="10563" ht="12.75" customHeight="1" x14ac:dyDescent="0.2"/>
    <row r="10564" ht="12.75" customHeight="1" x14ac:dyDescent="0.2"/>
    <row r="10565" ht="12.75" customHeight="1" x14ac:dyDescent="0.2"/>
    <row r="10566" ht="12.75" customHeight="1" x14ac:dyDescent="0.2"/>
    <row r="10567" ht="12.75" customHeight="1" x14ac:dyDescent="0.2"/>
    <row r="10568" ht="12.75" customHeight="1" x14ac:dyDescent="0.2"/>
    <row r="10569" ht="12.75" customHeight="1" x14ac:dyDescent="0.2"/>
    <row r="10570" ht="12.75" customHeight="1" x14ac:dyDescent="0.2"/>
    <row r="10571" ht="12.75" customHeight="1" x14ac:dyDescent="0.2"/>
    <row r="10572" ht="12.75" customHeight="1" x14ac:dyDescent="0.2"/>
    <row r="10573" ht="12.75" customHeight="1" x14ac:dyDescent="0.2"/>
    <row r="10574" ht="12.75" customHeight="1" x14ac:dyDescent="0.2"/>
    <row r="10575" ht="12.75" customHeight="1" x14ac:dyDescent="0.2"/>
    <row r="10576" ht="12.75" customHeight="1" x14ac:dyDescent="0.2"/>
    <row r="10577" ht="12.75" customHeight="1" x14ac:dyDescent="0.2"/>
    <row r="10578" ht="12.75" customHeight="1" x14ac:dyDescent="0.2"/>
    <row r="10579" ht="12.75" customHeight="1" x14ac:dyDescent="0.2"/>
    <row r="10580" ht="12.75" customHeight="1" x14ac:dyDescent="0.2"/>
    <row r="10581" ht="12.75" customHeight="1" x14ac:dyDescent="0.2"/>
    <row r="10582" ht="12.75" customHeight="1" x14ac:dyDescent="0.2"/>
    <row r="10583" ht="12.75" customHeight="1" x14ac:dyDescent="0.2"/>
    <row r="10584" ht="12.75" customHeight="1" x14ac:dyDescent="0.2"/>
    <row r="10585" ht="12.75" customHeight="1" x14ac:dyDescent="0.2"/>
    <row r="10586" ht="12.75" customHeight="1" x14ac:dyDescent="0.2"/>
    <row r="10587" ht="12.75" customHeight="1" x14ac:dyDescent="0.2"/>
    <row r="10588" ht="12.75" customHeight="1" x14ac:dyDescent="0.2"/>
    <row r="10589" ht="12.75" customHeight="1" x14ac:dyDescent="0.2"/>
    <row r="10590" ht="12.75" customHeight="1" x14ac:dyDescent="0.2"/>
    <row r="10591" ht="12.75" customHeight="1" x14ac:dyDescent="0.2"/>
    <row r="10592" ht="12.75" customHeight="1" x14ac:dyDescent="0.2"/>
    <row r="10593" ht="12.75" customHeight="1" x14ac:dyDescent="0.2"/>
    <row r="10594" ht="12.75" customHeight="1" x14ac:dyDescent="0.2"/>
    <row r="10595" ht="12.75" customHeight="1" x14ac:dyDescent="0.2"/>
    <row r="10596" ht="12.75" customHeight="1" x14ac:dyDescent="0.2"/>
    <row r="10597" ht="12.75" customHeight="1" x14ac:dyDescent="0.2"/>
    <row r="10598" ht="12.75" customHeight="1" x14ac:dyDescent="0.2"/>
    <row r="10599" ht="12.75" customHeight="1" x14ac:dyDescent="0.2"/>
    <row r="10600" ht="12.75" customHeight="1" x14ac:dyDescent="0.2"/>
    <row r="10601" ht="12.75" customHeight="1" x14ac:dyDescent="0.2"/>
    <row r="10602" ht="12.75" customHeight="1" x14ac:dyDescent="0.2"/>
    <row r="10603" ht="12.75" customHeight="1" x14ac:dyDescent="0.2"/>
    <row r="10604" ht="12.75" customHeight="1" x14ac:dyDescent="0.2"/>
    <row r="10605" ht="12.75" customHeight="1" x14ac:dyDescent="0.2"/>
    <row r="10606" ht="12.75" customHeight="1" x14ac:dyDescent="0.2"/>
    <row r="10607" ht="12.75" customHeight="1" x14ac:dyDescent="0.2"/>
    <row r="10608" ht="12.75" customHeight="1" x14ac:dyDescent="0.2"/>
    <row r="10609" ht="12.75" customHeight="1" x14ac:dyDescent="0.2"/>
    <row r="10610" ht="12.75" customHeight="1" x14ac:dyDescent="0.2"/>
    <row r="10611" ht="12.75" customHeight="1" x14ac:dyDescent="0.2"/>
    <row r="10612" ht="12.75" customHeight="1" x14ac:dyDescent="0.2"/>
    <row r="10613" ht="12.75" customHeight="1" x14ac:dyDescent="0.2"/>
    <row r="10614" ht="12.75" customHeight="1" x14ac:dyDescent="0.2"/>
    <row r="10615" ht="12.75" customHeight="1" x14ac:dyDescent="0.2"/>
    <row r="10616" ht="12.75" customHeight="1" x14ac:dyDescent="0.2"/>
    <row r="10617" ht="12.75" customHeight="1" x14ac:dyDescent="0.2"/>
    <row r="10618" ht="12.75" customHeight="1" x14ac:dyDescent="0.2"/>
    <row r="10619" ht="12.75" customHeight="1" x14ac:dyDescent="0.2"/>
    <row r="10620" ht="12.75" customHeight="1" x14ac:dyDescent="0.2"/>
    <row r="10621" ht="12.75" customHeight="1" x14ac:dyDescent="0.2"/>
    <row r="10622" ht="12.75" customHeight="1" x14ac:dyDescent="0.2"/>
    <row r="10623" ht="12.75" customHeight="1" x14ac:dyDescent="0.2"/>
    <row r="10624" ht="12.75" customHeight="1" x14ac:dyDescent="0.2"/>
    <row r="10625" ht="12.75" customHeight="1" x14ac:dyDescent="0.2"/>
    <row r="10626" ht="12.75" customHeight="1" x14ac:dyDescent="0.2"/>
    <row r="10627" ht="12.75" customHeight="1" x14ac:dyDescent="0.2"/>
    <row r="10628" ht="12.75" customHeight="1" x14ac:dyDescent="0.2"/>
    <row r="10629" ht="12.75" customHeight="1" x14ac:dyDescent="0.2"/>
    <row r="10630" ht="12.75" customHeight="1" x14ac:dyDescent="0.2"/>
    <row r="10631" ht="12.75" customHeight="1" x14ac:dyDescent="0.2"/>
    <row r="10632" ht="12.75" customHeight="1" x14ac:dyDescent="0.2"/>
    <row r="10633" ht="12.75" customHeight="1" x14ac:dyDescent="0.2"/>
    <row r="10634" ht="12.75" customHeight="1" x14ac:dyDescent="0.2"/>
    <row r="10635" ht="12.75" customHeight="1" x14ac:dyDescent="0.2"/>
    <row r="10636" ht="12.75" customHeight="1" x14ac:dyDescent="0.2"/>
    <row r="10637" ht="12.75" customHeight="1" x14ac:dyDescent="0.2"/>
    <row r="10638" ht="12.75" customHeight="1" x14ac:dyDescent="0.2"/>
    <row r="10639" ht="12.75" customHeight="1" x14ac:dyDescent="0.2"/>
    <row r="10640" ht="12.75" customHeight="1" x14ac:dyDescent="0.2"/>
    <row r="10641" ht="12.75" customHeight="1" x14ac:dyDescent="0.2"/>
    <row r="10642" ht="12.75" customHeight="1" x14ac:dyDescent="0.2"/>
    <row r="10643" ht="12.75" customHeight="1" x14ac:dyDescent="0.2"/>
    <row r="10644" ht="12.75" customHeight="1" x14ac:dyDescent="0.2"/>
    <row r="10645" ht="12.75" customHeight="1" x14ac:dyDescent="0.2"/>
    <row r="10646" ht="12.75" customHeight="1" x14ac:dyDescent="0.2"/>
    <row r="10647" ht="12.75" customHeight="1" x14ac:dyDescent="0.2"/>
    <row r="10648" ht="12.75" customHeight="1" x14ac:dyDescent="0.2"/>
    <row r="10649" ht="12.75" customHeight="1" x14ac:dyDescent="0.2"/>
    <row r="10650" ht="12.75" customHeight="1" x14ac:dyDescent="0.2"/>
    <row r="10651" ht="12.75" customHeight="1" x14ac:dyDescent="0.2"/>
    <row r="10652" ht="12.75" customHeight="1" x14ac:dyDescent="0.2"/>
    <row r="10653" ht="12.75" customHeight="1" x14ac:dyDescent="0.2"/>
    <row r="10654" ht="12.75" customHeight="1" x14ac:dyDescent="0.2"/>
    <row r="10655" ht="12.75" customHeight="1" x14ac:dyDescent="0.2"/>
    <row r="10656" ht="12.75" customHeight="1" x14ac:dyDescent="0.2"/>
    <row r="10657" ht="12.75" customHeight="1" x14ac:dyDescent="0.2"/>
    <row r="10658" ht="12.75" customHeight="1" x14ac:dyDescent="0.2"/>
    <row r="10659" ht="12.75" customHeight="1" x14ac:dyDescent="0.2"/>
    <row r="10660" ht="12.75" customHeight="1" x14ac:dyDescent="0.2"/>
    <row r="10661" ht="12.75" customHeight="1" x14ac:dyDescent="0.2"/>
    <row r="10662" ht="12.75" customHeight="1" x14ac:dyDescent="0.2"/>
    <row r="10663" ht="12.75" customHeight="1" x14ac:dyDescent="0.2"/>
    <row r="10664" ht="12.75" customHeight="1" x14ac:dyDescent="0.2"/>
    <row r="10665" ht="12.75" customHeight="1" x14ac:dyDescent="0.2"/>
    <row r="10666" ht="12.75" customHeight="1" x14ac:dyDescent="0.2"/>
    <row r="10667" ht="12.75" customHeight="1" x14ac:dyDescent="0.2"/>
    <row r="10668" ht="12.75" customHeight="1" x14ac:dyDescent="0.2"/>
    <row r="10669" ht="12.75" customHeight="1" x14ac:dyDescent="0.2"/>
    <row r="10670" ht="12.75" customHeight="1" x14ac:dyDescent="0.2"/>
    <row r="10671" ht="12.75" customHeight="1" x14ac:dyDescent="0.2"/>
    <row r="10672" ht="12.75" customHeight="1" x14ac:dyDescent="0.2"/>
    <row r="10673" ht="12.75" customHeight="1" x14ac:dyDescent="0.2"/>
    <row r="10674" ht="12.75" customHeight="1" x14ac:dyDescent="0.2"/>
    <row r="10675" ht="12.75" customHeight="1" x14ac:dyDescent="0.2"/>
    <row r="10676" ht="12.75" customHeight="1" x14ac:dyDescent="0.2"/>
    <row r="10677" ht="12.75" customHeight="1" x14ac:dyDescent="0.2"/>
    <row r="10678" ht="12.75" customHeight="1" x14ac:dyDescent="0.2"/>
    <row r="10679" ht="12.75" customHeight="1" x14ac:dyDescent="0.2"/>
    <row r="10680" ht="12.75" customHeight="1" x14ac:dyDescent="0.2"/>
    <row r="10681" ht="12.75" customHeight="1" x14ac:dyDescent="0.2"/>
    <row r="10682" ht="12.75" customHeight="1" x14ac:dyDescent="0.2"/>
    <row r="10683" ht="12.75" customHeight="1" x14ac:dyDescent="0.2"/>
    <row r="10684" ht="12.75" customHeight="1" x14ac:dyDescent="0.2"/>
    <row r="10685" ht="12.75" customHeight="1" x14ac:dyDescent="0.2"/>
    <row r="10686" ht="12.75" customHeight="1" x14ac:dyDescent="0.2"/>
    <row r="10687" ht="12.75" customHeight="1" x14ac:dyDescent="0.2"/>
    <row r="10688" ht="12.75" customHeight="1" x14ac:dyDescent="0.2"/>
    <row r="10689" ht="12.75" customHeight="1" x14ac:dyDescent="0.2"/>
    <row r="10690" ht="12.75" customHeight="1" x14ac:dyDescent="0.2"/>
    <row r="10691" ht="12.75" customHeight="1" x14ac:dyDescent="0.2"/>
    <row r="10692" ht="12.75" customHeight="1" x14ac:dyDescent="0.2"/>
    <row r="10693" ht="12.75" customHeight="1" x14ac:dyDescent="0.2"/>
    <row r="10694" ht="12.75" customHeight="1" x14ac:dyDescent="0.2"/>
    <row r="10695" ht="12.75" customHeight="1" x14ac:dyDescent="0.2"/>
    <row r="10696" ht="12.75" customHeight="1" x14ac:dyDescent="0.2"/>
    <row r="10697" ht="12.75" customHeight="1" x14ac:dyDescent="0.2"/>
    <row r="10698" ht="12.75" customHeight="1" x14ac:dyDescent="0.2"/>
    <row r="10699" ht="12.75" customHeight="1" x14ac:dyDescent="0.2"/>
    <row r="10700" ht="12.75" customHeight="1" x14ac:dyDescent="0.2"/>
    <row r="10701" ht="12.75" customHeight="1" x14ac:dyDescent="0.2"/>
    <row r="10702" ht="12.75" customHeight="1" x14ac:dyDescent="0.2"/>
    <row r="10703" ht="12.75" customHeight="1" x14ac:dyDescent="0.2"/>
    <row r="10704" ht="12.75" customHeight="1" x14ac:dyDescent="0.2"/>
    <row r="10705" ht="12.75" customHeight="1" x14ac:dyDescent="0.2"/>
    <row r="10706" ht="12.75" customHeight="1" x14ac:dyDescent="0.2"/>
    <row r="10707" ht="12.75" customHeight="1" x14ac:dyDescent="0.2"/>
    <row r="10708" ht="12.75" customHeight="1" x14ac:dyDescent="0.2"/>
    <row r="10709" ht="12.75" customHeight="1" x14ac:dyDescent="0.2"/>
    <row r="10710" ht="12.75" customHeight="1" x14ac:dyDescent="0.2"/>
    <row r="10711" ht="12.75" customHeight="1" x14ac:dyDescent="0.2"/>
    <row r="10712" ht="12.75" customHeight="1" x14ac:dyDescent="0.2"/>
    <row r="10713" ht="12.75" customHeight="1" x14ac:dyDescent="0.2"/>
    <row r="10714" ht="12.75" customHeight="1" x14ac:dyDescent="0.2"/>
    <row r="10715" ht="12.75" customHeight="1" x14ac:dyDescent="0.2"/>
    <row r="10716" ht="12.75" customHeight="1" x14ac:dyDescent="0.2"/>
    <row r="10717" ht="12.75" customHeight="1" x14ac:dyDescent="0.2"/>
    <row r="10718" ht="12.75" customHeight="1" x14ac:dyDescent="0.2"/>
    <row r="10719" ht="12.75" customHeight="1" x14ac:dyDescent="0.2"/>
    <row r="10720" ht="12.75" customHeight="1" x14ac:dyDescent="0.2"/>
    <row r="10721" ht="12.75" customHeight="1" x14ac:dyDescent="0.2"/>
    <row r="10722" ht="12.75" customHeight="1" x14ac:dyDescent="0.2"/>
    <row r="10723" ht="12.75" customHeight="1" x14ac:dyDescent="0.2"/>
    <row r="10724" ht="12.75" customHeight="1" x14ac:dyDescent="0.2"/>
    <row r="10725" ht="12.75" customHeight="1" x14ac:dyDescent="0.2"/>
    <row r="10726" ht="12.75" customHeight="1" x14ac:dyDescent="0.2"/>
    <row r="10727" ht="12.75" customHeight="1" x14ac:dyDescent="0.2"/>
    <row r="10728" ht="12.75" customHeight="1" x14ac:dyDescent="0.2"/>
    <row r="10729" ht="12.75" customHeight="1" x14ac:dyDescent="0.2"/>
    <row r="10730" ht="12.75" customHeight="1" x14ac:dyDescent="0.2"/>
    <row r="10731" ht="12.75" customHeight="1" x14ac:dyDescent="0.2"/>
    <row r="10732" ht="12.75" customHeight="1" x14ac:dyDescent="0.2"/>
    <row r="10733" ht="12.75" customHeight="1" x14ac:dyDescent="0.2"/>
    <row r="10734" ht="12.75" customHeight="1" x14ac:dyDescent="0.2"/>
    <row r="10735" ht="12.75" customHeight="1" x14ac:dyDescent="0.2"/>
    <row r="10736" ht="12.75" customHeight="1" x14ac:dyDescent="0.2"/>
    <row r="10737" ht="12.75" customHeight="1" x14ac:dyDescent="0.2"/>
    <row r="10738" ht="12.75" customHeight="1" x14ac:dyDescent="0.2"/>
    <row r="10739" ht="12.75" customHeight="1" x14ac:dyDescent="0.2"/>
    <row r="10740" ht="12.75" customHeight="1" x14ac:dyDescent="0.2"/>
    <row r="10741" ht="12.75" customHeight="1" x14ac:dyDescent="0.2"/>
    <row r="10742" ht="12.75" customHeight="1" x14ac:dyDescent="0.2"/>
    <row r="10743" ht="12.75" customHeight="1" x14ac:dyDescent="0.2"/>
    <row r="10744" ht="12.75" customHeight="1" x14ac:dyDescent="0.2"/>
    <row r="10745" ht="12.75" customHeight="1" x14ac:dyDescent="0.2"/>
    <row r="10746" ht="12.75" customHeight="1" x14ac:dyDescent="0.2"/>
    <row r="10747" ht="12.75" customHeight="1" x14ac:dyDescent="0.2"/>
    <row r="10748" ht="12.75" customHeight="1" x14ac:dyDescent="0.2"/>
    <row r="10749" ht="12.75" customHeight="1" x14ac:dyDescent="0.2"/>
    <row r="10750" ht="12.75" customHeight="1" x14ac:dyDescent="0.2"/>
    <row r="10751" ht="12.75" customHeight="1" x14ac:dyDescent="0.2"/>
    <row r="10752" ht="12.75" customHeight="1" x14ac:dyDescent="0.2"/>
    <row r="10753" ht="12.75" customHeight="1" x14ac:dyDescent="0.2"/>
    <row r="10754" ht="12.75" customHeight="1" x14ac:dyDescent="0.2"/>
    <row r="10755" ht="12.75" customHeight="1" x14ac:dyDescent="0.2"/>
    <row r="10756" ht="12.75" customHeight="1" x14ac:dyDescent="0.2"/>
    <row r="10757" ht="12.75" customHeight="1" x14ac:dyDescent="0.2"/>
    <row r="10758" ht="12.75" customHeight="1" x14ac:dyDescent="0.2"/>
    <row r="10759" ht="12.75" customHeight="1" x14ac:dyDescent="0.2"/>
    <row r="10760" ht="12.75" customHeight="1" x14ac:dyDescent="0.2"/>
    <row r="10761" ht="12.75" customHeight="1" x14ac:dyDescent="0.2"/>
    <row r="10762" ht="12.75" customHeight="1" x14ac:dyDescent="0.2"/>
    <row r="10763" ht="12.75" customHeight="1" x14ac:dyDescent="0.2"/>
    <row r="10764" ht="12.75" customHeight="1" x14ac:dyDescent="0.2"/>
    <row r="10765" ht="12.75" customHeight="1" x14ac:dyDescent="0.2"/>
    <row r="10766" ht="12.75" customHeight="1" x14ac:dyDescent="0.2"/>
    <row r="10767" ht="12.75" customHeight="1" x14ac:dyDescent="0.2"/>
    <row r="10768" ht="12.75" customHeight="1" x14ac:dyDescent="0.2"/>
    <row r="10769" ht="12.75" customHeight="1" x14ac:dyDescent="0.2"/>
    <row r="10770" ht="12.75" customHeight="1" x14ac:dyDescent="0.2"/>
    <row r="10771" ht="12.75" customHeight="1" x14ac:dyDescent="0.2"/>
    <row r="10772" ht="12.75" customHeight="1" x14ac:dyDescent="0.2"/>
    <row r="10773" ht="12.75" customHeight="1" x14ac:dyDescent="0.2"/>
    <row r="10774" ht="12.75" customHeight="1" x14ac:dyDescent="0.2"/>
    <row r="10775" ht="12.75" customHeight="1" x14ac:dyDescent="0.2"/>
    <row r="10776" ht="12.75" customHeight="1" x14ac:dyDescent="0.2"/>
    <row r="10777" ht="12.75" customHeight="1" x14ac:dyDescent="0.2"/>
    <row r="10778" ht="12.75" customHeight="1" x14ac:dyDescent="0.2"/>
    <row r="10779" ht="12.75" customHeight="1" x14ac:dyDescent="0.2"/>
    <row r="10780" ht="12.75" customHeight="1" x14ac:dyDescent="0.2"/>
    <row r="10781" ht="12.75" customHeight="1" x14ac:dyDescent="0.2"/>
    <row r="10782" ht="12.75" customHeight="1" x14ac:dyDescent="0.2"/>
    <row r="10783" ht="12.75" customHeight="1" x14ac:dyDescent="0.2"/>
    <row r="10784" ht="12.75" customHeight="1" x14ac:dyDescent="0.2"/>
    <row r="10785" ht="12.75" customHeight="1" x14ac:dyDescent="0.2"/>
    <row r="10786" ht="12.75" customHeight="1" x14ac:dyDescent="0.2"/>
    <row r="10787" ht="12.75" customHeight="1" x14ac:dyDescent="0.2"/>
    <row r="10788" ht="12.75" customHeight="1" x14ac:dyDescent="0.2"/>
    <row r="10789" ht="12.75" customHeight="1" x14ac:dyDescent="0.2"/>
    <row r="10790" ht="12.75" customHeight="1" x14ac:dyDescent="0.2"/>
    <row r="10791" ht="12.75" customHeight="1" x14ac:dyDescent="0.2"/>
    <row r="10792" ht="12.75" customHeight="1" x14ac:dyDescent="0.2"/>
    <row r="10793" ht="12.75" customHeight="1" x14ac:dyDescent="0.2"/>
    <row r="10794" ht="12.75" customHeight="1" x14ac:dyDescent="0.2"/>
    <row r="10795" ht="12.75" customHeight="1" x14ac:dyDescent="0.2"/>
    <row r="10796" ht="12.75" customHeight="1" x14ac:dyDescent="0.2"/>
    <row r="10797" ht="12.75" customHeight="1" x14ac:dyDescent="0.2"/>
    <row r="10798" ht="12.75" customHeight="1" x14ac:dyDescent="0.2"/>
    <row r="10799" ht="12.75" customHeight="1" x14ac:dyDescent="0.2"/>
    <row r="10800" ht="12.75" customHeight="1" x14ac:dyDescent="0.2"/>
    <row r="10801" ht="12.75" customHeight="1" x14ac:dyDescent="0.2"/>
    <row r="10802" ht="12.75" customHeight="1" x14ac:dyDescent="0.2"/>
    <row r="10803" ht="12.75" customHeight="1" x14ac:dyDescent="0.2"/>
    <row r="10804" ht="12.75" customHeight="1" x14ac:dyDescent="0.2"/>
    <row r="10805" ht="12.75" customHeight="1" x14ac:dyDescent="0.2"/>
    <row r="10806" ht="12.75" customHeight="1" x14ac:dyDescent="0.2"/>
    <row r="10807" ht="12.75" customHeight="1" x14ac:dyDescent="0.2"/>
    <row r="10808" ht="12.75" customHeight="1" x14ac:dyDescent="0.2"/>
    <row r="10809" ht="12.75" customHeight="1" x14ac:dyDescent="0.2"/>
    <row r="10810" ht="12.75" customHeight="1" x14ac:dyDescent="0.2"/>
    <row r="10811" ht="12.75" customHeight="1" x14ac:dyDescent="0.2"/>
    <row r="10812" ht="12.75" customHeight="1" x14ac:dyDescent="0.2"/>
    <row r="10813" ht="12.75" customHeight="1" x14ac:dyDescent="0.2"/>
    <row r="10814" ht="12.75" customHeight="1" x14ac:dyDescent="0.2"/>
    <row r="10815" ht="12.75" customHeight="1" x14ac:dyDescent="0.2"/>
    <row r="10816" ht="12.75" customHeight="1" x14ac:dyDescent="0.2"/>
    <row r="10817" ht="12.75" customHeight="1" x14ac:dyDescent="0.2"/>
    <row r="10818" ht="12.75" customHeight="1" x14ac:dyDescent="0.2"/>
    <row r="10819" ht="12.75" customHeight="1" x14ac:dyDescent="0.2"/>
    <row r="10820" ht="12.75" customHeight="1" x14ac:dyDescent="0.2"/>
    <row r="10821" ht="12.75" customHeight="1" x14ac:dyDescent="0.2"/>
    <row r="10822" ht="12.75" customHeight="1" x14ac:dyDescent="0.2"/>
    <row r="10823" ht="12.75" customHeight="1" x14ac:dyDescent="0.2"/>
    <row r="10824" ht="12.75" customHeight="1" x14ac:dyDescent="0.2"/>
    <row r="10825" ht="12.75" customHeight="1" x14ac:dyDescent="0.2"/>
    <row r="10826" ht="12.75" customHeight="1" x14ac:dyDescent="0.2"/>
    <row r="10827" ht="12.75" customHeight="1" x14ac:dyDescent="0.2"/>
    <row r="10828" ht="12.75" customHeight="1" x14ac:dyDescent="0.2"/>
    <row r="10829" ht="12.75" customHeight="1" x14ac:dyDescent="0.2"/>
    <row r="10830" ht="12.75" customHeight="1" x14ac:dyDescent="0.2"/>
    <row r="10831" ht="12.75" customHeight="1" x14ac:dyDescent="0.2"/>
    <row r="10832" ht="12.75" customHeight="1" x14ac:dyDescent="0.2"/>
    <row r="10833" ht="12.75" customHeight="1" x14ac:dyDescent="0.2"/>
    <row r="10834" ht="12.75" customHeight="1" x14ac:dyDescent="0.2"/>
    <row r="10835" ht="12.75" customHeight="1" x14ac:dyDescent="0.2"/>
    <row r="10836" ht="12.75" customHeight="1" x14ac:dyDescent="0.2"/>
    <row r="10837" ht="12.75" customHeight="1" x14ac:dyDescent="0.2"/>
    <row r="10838" ht="12.75" customHeight="1" x14ac:dyDescent="0.2"/>
    <row r="10839" ht="12.75" customHeight="1" x14ac:dyDescent="0.2"/>
    <row r="10840" ht="12.75" customHeight="1" x14ac:dyDescent="0.2"/>
    <row r="10841" ht="12.75" customHeight="1" x14ac:dyDescent="0.2"/>
    <row r="10842" ht="12.75" customHeight="1" x14ac:dyDescent="0.2"/>
    <row r="10843" ht="12.75" customHeight="1" x14ac:dyDescent="0.2"/>
    <row r="10844" ht="12.75" customHeight="1" x14ac:dyDescent="0.2"/>
    <row r="10845" ht="12.75" customHeight="1" x14ac:dyDescent="0.2"/>
    <row r="10846" ht="12.75" customHeight="1" x14ac:dyDescent="0.2"/>
    <row r="10847" ht="12.75" customHeight="1" x14ac:dyDescent="0.2"/>
    <row r="10848" ht="12.75" customHeight="1" x14ac:dyDescent="0.2"/>
    <row r="10849" ht="12.75" customHeight="1" x14ac:dyDescent="0.2"/>
    <row r="10850" ht="12.75" customHeight="1" x14ac:dyDescent="0.2"/>
    <row r="10851" ht="12.75" customHeight="1" x14ac:dyDescent="0.2"/>
    <row r="10852" ht="12.75" customHeight="1" x14ac:dyDescent="0.2"/>
    <row r="10853" ht="12.75" customHeight="1" x14ac:dyDescent="0.2"/>
    <row r="10854" ht="12.75" customHeight="1" x14ac:dyDescent="0.2"/>
    <row r="10855" ht="12.75" customHeight="1" x14ac:dyDescent="0.2"/>
    <row r="10856" ht="12.75" customHeight="1" x14ac:dyDescent="0.2"/>
    <row r="10857" ht="12.75" customHeight="1" x14ac:dyDescent="0.2"/>
    <row r="10858" ht="12.75" customHeight="1" x14ac:dyDescent="0.2"/>
    <row r="10859" ht="12.75" customHeight="1" x14ac:dyDescent="0.2"/>
    <row r="10860" ht="12.75" customHeight="1" x14ac:dyDescent="0.2"/>
    <row r="10861" ht="12.75" customHeight="1" x14ac:dyDescent="0.2"/>
    <row r="10862" ht="12.75" customHeight="1" x14ac:dyDescent="0.2"/>
    <row r="10863" ht="12.75" customHeight="1" x14ac:dyDescent="0.2"/>
    <row r="10864" ht="12.75" customHeight="1" x14ac:dyDescent="0.2"/>
    <row r="10865" ht="12.75" customHeight="1" x14ac:dyDescent="0.2"/>
    <row r="10866" ht="12.75" customHeight="1" x14ac:dyDescent="0.2"/>
    <row r="10867" ht="12.75" customHeight="1" x14ac:dyDescent="0.2"/>
    <row r="10868" ht="12.75" customHeight="1" x14ac:dyDescent="0.2"/>
    <row r="10869" ht="12.75" customHeight="1" x14ac:dyDescent="0.2"/>
    <row r="10870" ht="12.75" customHeight="1" x14ac:dyDescent="0.2"/>
    <row r="10871" ht="12.75" customHeight="1" x14ac:dyDescent="0.2"/>
    <row r="10872" ht="12.75" customHeight="1" x14ac:dyDescent="0.2"/>
    <row r="10873" ht="12.75" customHeight="1" x14ac:dyDescent="0.2"/>
    <row r="10874" ht="12.75" customHeight="1" x14ac:dyDescent="0.2"/>
    <row r="10875" ht="12.75" customHeight="1" x14ac:dyDescent="0.2"/>
    <row r="10876" ht="12.75" customHeight="1" x14ac:dyDescent="0.2"/>
    <row r="10877" ht="12.75" customHeight="1" x14ac:dyDescent="0.2"/>
    <row r="10878" ht="12.75" customHeight="1" x14ac:dyDescent="0.2"/>
    <row r="10879" ht="12.75" customHeight="1" x14ac:dyDescent="0.2"/>
    <row r="10880" ht="12.75" customHeight="1" x14ac:dyDescent="0.2"/>
    <row r="10881" ht="12.75" customHeight="1" x14ac:dyDescent="0.2"/>
    <row r="10882" ht="12.75" customHeight="1" x14ac:dyDescent="0.2"/>
    <row r="10883" ht="12.75" customHeight="1" x14ac:dyDescent="0.2"/>
    <row r="10884" ht="12.75" customHeight="1" x14ac:dyDescent="0.2"/>
    <row r="10885" ht="12.75" customHeight="1" x14ac:dyDescent="0.2"/>
    <row r="10886" ht="12.75" customHeight="1" x14ac:dyDescent="0.2"/>
    <row r="10887" ht="12.75" customHeight="1" x14ac:dyDescent="0.2"/>
    <row r="10888" ht="12.75" customHeight="1" x14ac:dyDescent="0.2"/>
    <row r="10889" ht="12.75" customHeight="1" x14ac:dyDescent="0.2"/>
    <row r="10890" ht="12.75" customHeight="1" x14ac:dyDescent="0.2"/>
    <row r="10891" ht="12.75" customHeight="1" x14ac:dyDescent="0.2"/>
    <row r="10892" ht="12.75" customHeight="1" x14ac:dyDescent="0.2"/>
    <row r="10893" ht="12.75" customHeight="1" x14ac:dyDescent="0.2"/>
    <row r="10894" ht="12.75" customHeight="1" x14ac:dyDescent="0.2"/>
    <row r="10895" ht="12.75" customHeight="1" x14ac:dyDescent="0.2"/>
    <row r="10896" ht="12.75" customHeight="1" x14ac:dyDescent="0.2"/>
    <row r="10897" ht="12.75" customHeight="1" x14ac:dyDescent="0.2"/>
    <row r="10898" ht="12.75" customHeight="1" x14ac:dyDescent="0.2"/>
    <row r="10899" ht="12.75" customHeight="1" x14ac:dyDescent="0.2"/>
    <row r="10900" ht="12.75" customHeight="1" x14ac:dyDescent="0.2"/>
    <row r="10901" ht="12.75" customHeight="1" x14ac:dyDescent="0.2"/>
    <row r="10902" ht="12.75" customHeight="1" x14ac:dyDescent="0.2"/>
    <row r="10903" ht="12.75" customHeight="1" x14ac:dyDescent="0.2"/>
    <row r="10904" ht="12.75" customHeight="1" x14ac:dyDescent="0.2"/>
    <row r="10905" ht="12.75" customHeight="1" x14ac:dyDescent="0.2"/>
    <row r="10906" ht="12.75" customHeight="1" x14ac:dyDescent="0.2"/>
    <row r="10907" ht="12.75" customHeight="1" x14ac:dyDescent="0.2"/>
    <row r="10908" ht="12.75" customHeight="1" x14ac:dyDescent="0.2"/>
    <row r="10909" ht="12.75" customHeight="1" x14ac:dyDescent="0.2"/>
    <row r="10910" ht="12.75" customHeight="1" x14ac:dyDescent="0.2"/>
    <row r="10911" ht="12.75" customHeight="1" x14ac:dyDescent="0.2"/>
    <row r="10912" ht="12.75" customHeight="1" x14ac:dyDescent="0.2"/>
    <row r="10913" ht="12.75" customHeight="1" x14ac:dyDescent="0.2"/>
    <row r="10914" ht="12.75" customHeight="1" x14ac:dyDescent="0.2"/>
    <row r="10915" ht="12.75" customHeight="1" x14ac:dyDescent="0.2"/>
    <row r="10916" ht="12.75" customHeight="1" x14ac:dyDescent="0.2"/>
    <row r="10917" ht="12.75" customHeight="1" x14ac:dyDescent="0.2"/>
    <row r="10918" ht="12.75" customHeight="1" x14ac:dyDescent="0.2"/>
    <row r="10919" ht="12.75" customHeight="1" x14ac:dyDescent="0.2"/>
    <row r="10920" ht="12.75" customHeight="1" x14ac:dyDescent="0.2"/>
    <row r="10921" ht="12.75" customHeight="1" x14ac:dyDescent="0.2"/>
    <row r="10922" ht="12.75" customHeight="1" x14ac:dyDescent="0.2"/>
    <row r="10923" ht="12.75" customHeight="1" x14ac:dyDescent="0.2"/>
    <row r="10924" ht="12.75" customHeight="1" x14ac:dyDescent="0.2"/>
    <row r="10925" ht="12.75" customHeight="1" x14ac:dyDescent="0.2"/>
    <row r="10926" ht="12.75" customHeight="1" x14ac:dyDescent="0.2"/>
    <row r="10927" ht="12.75" customHeight="1" x14ac:dyDescent="0.2"/>
    <row r="10928" ht="12.75" customHeight="1" x14ac:dyDescent="0.2"/>
    <row r="10929" ht="12.75" customHeight="1" x14ac:dyDescent="0.2"/>
    <row r="10930" ht="12.75" customHeight="1" x14ac:dyDescent="0.2"/>
    <row r="10931" ht="12.75" customHeight="1" x14ac:dyDescent="0.2"/>
    <row r="10932" ht="12.75" customHeight="1" x14ac:dyDescent="0.2"/>
    <row r="10933" ht="12.75" customHeight="1" x14ac:dyDescent="0.2"/>
    <row r="10934" ht="12.75" customHeight="1" x14ac:dyDescent="0.2"/>
    <row r="10935" ht="12.75" customHeight="1" x14ac:dyDescent="0.2"/>
    <row r="10936" ht="12.75" customHeight="1" x14ac:dyDescent="0.2"/>
    <row r="10937" ht="12.75" customHeight="1" x14ac:dyDescent="0.2"/>
    <row r="10938" ht="12.75" customHeight="1" x14ac:dyDescent="0.2"/>
    <row r="10939" ht="12.75" customHeight="1" x14ac:dyDescent="0.2"/>
    <row r="10940" ht="12.75" customHeight="1" x14ac:dyDescent="0.2"/>
    <row r="10941" ht="12.75" customHeight="1" x14ac:dyDescent="0.2"/>
    <row r="10942" ht="12.75" customHeight="1" x14ac:dyDescent="0.2"/>
    <row r="10943" ht="12.75" customHeight="1" x14ac:dyDescent="0.2"/>
    <row r="10944" ht="12.75" customHeight="1" x14ac:dyDescent="0.2"/>
    <row r="10945" ht="12.75" customHeight="1" x14ac:dyDescent="0.2"/>
    <row r="10946" ht="12.75" customHeight="1" x14ac:dyDescent="0.2"/>
    <row r="10947" ht="12.75" customHeight="1" x14ac:dyDescent="0.2"/>
    <row r="10948" ht="12.75" customHeight="1" x14ac:dyDescent="0.2"/>
    <row r="10949" ht="12.75" customHeight="1" x14ac:dyDescent="0.2"/>
    <row r="10950" ht="12.75" customHeight="1" x14ac:dyDescent="0.2"/>
    <row r="10951" ht="12.75" customHeight="1" x14ac:dyDescent="0.2"/>
    <row r="10952" ht="12.75" customHeight="1" x14ac:dyDescent="0.2"/>
    <row r="10953" ht="12.75" customHeight="1" x14ac:dyDescent="0.2"/>
    <row r="10954" ht="12.75" customHeight="1" x14ac:dyDescent="0.2"/>
    <row r="10955" ht="12.75" customHeight="1" x14ac:dyDescent="0.2"/>
    <row r="10956" ht="12.75" customHeight="1" x14ac:dyDescent="0.2"/>
    <row r="10957" ht="12.75" customHeight="1" x14ac:dyDescent="0.2"/>
    <row r="10958" ht="12.75" customHeight="1" x14ac:dyDescent="0.2"/>
    <row r="10959" ht="12.75" customHeight="1" x14ac:dyDescent="0.2"/>
    <row r="10960" ht="12.75" customHeight="1" x14ac:dyDescent="0.2"/>
    <row r="10961" ht="12.75" customHeight="1" x14ac:dyDescent="0.2"/>
    <row r="10962" ht="12.75" customHeight="1" x14ac:dyDescent="0.2"/>
    <row r="10963" ht="12.75" customHeight="1" x14ac:dyDescent="0.2"/>
    <row r="10964" ht="12.75" customHeight="1" x14ac:dyDescent="0.2"/>
    <row r="10965" ht="12.75" customHeight="1" x14ac:dyDescent="0.2"/>
    <row r="10966" ht="12.75" customHeight="1" x14ac:dyDescent="0.2"/>
    <row r="10967" ht="12.75" customHeight="1" x14ac:dyDescent="0.2"/>
    <row r="10968" ht="12.75" customHeight="1" x14ac:dyDescent="0.2"/>
    <row r="10969" ht="12.75" customHeight="1" x14ac:dyDescent="0.2"/>
    <row r="10970" ht="12.75" customHeight="1" x14ac:dyDescent="0.2"/>
    <row r="10971" ht="12.75" customHeight="1" x14ac:dyDescent="0.2"/>
    <row r="10972" ht="12.75" customHeight="1" x14ac:dyDescent="0.2"/>
    <row r="10973" ht="12.75" customHeight="1" x14ac:dyDescent="0.2"/>
    <row r="10974" ht="12.75" customHeight="1" x14ac:dyDescent="0.2"/>
    <row r="10975" ht="12.75" customHeight="1" x14ac:dyDescent="0.2"/>
    <row r="10976" ht="12.75" customHeight="1" x14ac:dyDescent="0.2"/>
    <row r="10977" ht="12.75" customHeight="1" x14ac:dyDescent="0.2"/>
    <row r="10978" ht="12.75" customHeight="1" x14ac:dyDescent="0.2"/>
    <row r="10979" ht="12.75" customHeight="1" x14ac:dyDescent="0.2"/>
    <row r="10980" ht="12.75" customHeight="1" x14ac:dyDescent="0.2"/>
    <row r="10981" ht="12.75" customHeight="1" x14ac:dyDescent="0.2"/>
    <row r="10982" ht="12.75" customHeight="1" x14ac:dyDescent="0.2"/>
    <row r="10983" ht="12.75" customHeight="1" x14ac:dyDescent="0.2"/>
    <row r="10984" ht="12.75" customHeight="1" x14ac:dyDescent="0.2"/>
    <row r="10985" ht="12.75" customHeight="1" x14ac:dyDescent="0.2"/>
    <row r="10986" ht="12.75" customHeight="1" x14ac:dyDescent="0.2"/>
    <row r="10987" ht="12.75" customHeight="1" x14ac:dyDescent="0.2"/>
    <row r="10988" ht="12.75" customHeight="1" x14ac:dyDescent="0.2"/>
    <row r="10989" ht="12.75" customHeight="1" x14ac:dyDescent="0.2"/>
    <row r="10990" ht="12.75" customHeight="1" x14ac:dyDescent="0.2"/>
    <row r="10991" ht="12.75" customHeight="1" x14ac:dyDescent="0.2"/>
    <row r="10992" ht="12.75" customHeight="1" x14ac:dyDescent="0.2"/>
    <row r="10993" ht="12.75" customHeight="1" x14ac:dyDescent="0.2"/>
    <row r="10994" ht="12.75" customHeight="1" x14ac:dyDescent="0.2"/>
    <row r="10995" ht="12.75" customHeight="1" x14ac:dyDescent="0.2"/>
    <row r="10996" ht="12.75" customHeight="1" x14ac:dyDescent="0.2"/>
    <row r="10997" ht="12.75" customHeight="1" x14ac:dyDescent="0.2"/>
    <row r="10998" ht="12.75" customHeight="1" x14ac:dyDescent="0.2"/>
    <row r="10999" ht="12.75" customHeight="1" x14ac:dyDescent="0.2"/>
    <row r="11000" ht="12.75" customHeight="1" x14ac:dyDescent="0.2"/>
    <row r="11001" ht="12.75" customHeight="1" x14ac:dyDescent="0.2"/>
    <row r="11002" ht="12.75" customHeight="1" x14ac:dyDescent="0.2"/>
    <row r="11003" ht="12.75" customHeight="1" x14ac:dyDescent="0.2"/>
    <row r="11004" ht="12.75" customHeight="1" x14ac:dyDescent="0.2"/>
    <row r="11005" ht="12.75" customHeight="1" x14ac:dyDescent="0.2"/>
    <row r="11006" ht="12.75" customHeight="1" x14ac:dyDescent="0.2"/>
    <row r="11007" ht="12.75" customHeight="1" x14ac:dyDescent="0.2"/>
    <row r="11008" ht="12.75" customHeight="1" x14ac:dyDescent="0.2"/>
    <row r="11009" ht="12.75" customHeight="1" x14ac:dyDescent="0.2"/>
    <row r="11010" ht="12.75" customHeight="1" x14ac:dyDescent="0.2"/>
    <row r="11011" ht="12.75" customHeight="1" x14ac:dyDescent="0.2"/>
    <row r="11012" ht="12.75" customHeight="1" x14ac:dyDescent="0.2"/>
    <row r="11013" ht="12.75" customHeight="1" x14ac:dyDescent="0.2"/>
    <row r="11014" ht="12.75" customHeight="1" x14ac:dyDescent="0.2"/>
    <row r="11015" ht="12.75" customHeight="1" x14ac:dyDescent="0.2"/>
    <row r="11016" ht="12.75" customHeight="1" x14ac:dyDescent="0.2"/>
    <row r="11017" ht="12.75" customHeight="1" x14ac:dyDescent="0.2"/>
    <row r="11018" ht="12.75" customHeight="1" x14ac:dyDescent="0.2"/>
    <row r="11019" ht="12.75" customHeight="1" x14ac:dyDescent="0.2"/>
    <row r="11020" ht="12.75" customHeight="1" x14ac:dyDescent="0.2"/>
    <row r="11021" ht="12.75" customHeight="1" x14ac:dyDescent="0.2"/>
    <row r="11022" ht="12.75" customHeight="1" x14ac:dyDescent="0.2"/>
    <row r="11023" ht="12.75" customHeight="1" x14ac:dyDescent="0.2"/>
    <row r="11024" ht="12.75" customHeight="1" x14ac:dyDescent="0.2"/>
    <row r="11025" ht="12.75" customHeight="1" x14ac:dyDescent="0.2"/>
    <row r="11026" ht="12.75" customHeight="1" x14ac:dyDescent="0.2"/>
    <row r="11027" ht="12.75" customHeight="1" x14ac:dyDescent="0.2"/>
    <row r="11028" ht="12.75" customHeight="1" x14ac:dyDescent="0.2"/>
    <row r="11029" ht="12.75" customHeight="1" x14ac:dyDescent="0.2"/>
    <row r="11030" ht="12.75" customHeight="1" x14ac:dyDescent="0.2"/>
    <row r="11031" ht="12.75" customHeight="1" x14ac:dyDescent="0.2"/>
    <row r="11032" ht="12.75" customHeight="1" x14ac:dyDescent="0.2"/>
    <row r="11033" ht="12.75" customHeight="1" x14ac:dyDescent="0.2"/>
    <row r="11034" ht="12.75" customHeight="1" x14ac:dyDescent="0.2"/>
    <row r="11035" ht="12.75" customHeight="1" x14ac:dyDescent="0.2"/>
    <row r="11036" ht="12.75" customHeight="1" x14ac:dyDescent="0.2"/>
    <row r="11037" ht="12.75" customHeight="1" x14ac:dyDescent="0.2"/>
    <row r="11038" ht="12.75" customHeight="1" x14ac:dyDescent="0.2"/>
    <row r="11039" ht="12.75" customHeight="1" x14ac:dyDescent="0.2"/>
    <row r="11040" ht="12.75" customHeight="1" x14ac:dyDescent="0.2"/>
    <row r="11041" ht="12.75" customHeight="1" x14ac:dyDescent="0.2"/>
    <row r="11042" ht="12.75" customHeight="1" x14ac:dyDescent="0.2"/>
    <row r="11043" ht="12.75" customHeight="1" x14ac:dyDescent="0.2"/>
    <row r="11044" ht="12.75" customHeight="1" x14ac:dyDescent="0.2"/>
    <row r="11045" ht="12.75" customHeight="1" x14ac:dyDescent="0.2"/>
    <row r="11046" ht="12.75" customHeight="1" x14ac:dyDescent="0.2"/>
    <row r="11047" ht="12.75" customHeight="1" x14ac:dyDescent="0.2"/>
    <row r="11048" ht="12.75" customHeight="1" x14ac:dyDescent="0.2"/>
    <row r="11049" ht="12.75" customHeight="1" x14ac:dyDescent="0.2"/>
    <row r="11050" ht="12.75" customHeight="1" x14ac:dyDescent="0.2"/>
    <row r="11051" ht="12.75" customHeight="1" x14ac:dyDescent="0.2"/>
    <row r="11052" ht="12.75" customHeight="1" x14ac:dyDescent="0.2"/>
    <row r="11053" ht="12.75" customHeight="1" x14ac:dyDescent="0.2"/>
    <row r="11054" ht="12.75" customHeight="1" x14ac:dyDescent="0.2"/>
    <row r="11055" ht="12.75" customHeight="1" x14ac:dyDescent="0.2"/>
    <row r="11056" ht="12.75" customHeight="1" x14ac:dyDescent="0.2"/>
    <row r="11057" ht="12.75" customHeight="1" x14ac:dyDescent="0.2"/>
    <row r="11058" ht="12.75" customHeight="1" x14ac:dyDescent="0.2"/>
    <row r="11059" ht="12.75" customHeight="1" x14ac:dyDescent="0.2"/>
    <row r="11060" ht="12.75" customHeight="1" x14ac:dyDescent="0.2"/>
    <row r="11061" ht="12.75" customHeight="1" x14ac:dyDescent="0.2"/>
    <row r="11062" ht="12.75" customHeight="1" x14ac:dyDescent="0.2"/>
    <row r="11063" ht="12.75" customHeight="1" x14ac:dyDescent="0.2"/>
    <row r="11064" ht="12.75" customHeight="1" x14ac:dyDescent="0.2"/>
    <row r="11065" ht="12.75" customHeight="1" x14ac:dyDescent="0.2"/>
    <row r="11066" ht="12.75" customHeight="1" x14ac:dyDescent="0.2"/>
    <row r="11067" ht="12.75" customHeight="1" x14ac:dyDescent="0.2"/>
    <row r="11068" ht="12.75" customHeight="1" x14ac:dyDescent="0.2"/>
    <row r="11069" ht="12.75" customHeight="1" x14ac:dyDescent="0.2"/>
    <row r="11070" ht="12.75" customHeight="1" x14ac:dyDescent="0.2"/>
    <row r="11071" ht="12.75" customHeight="1" x14ac:dyDescent="0.2"/>
    <row r="11072" ht="12.75" customHeight="1" x14ac:dyDescent="0.2"/>
    <row r="11073" ht="12.75" customHeight="1" x14ac:dyDescent="0.2"/>
    <row r="11074" ht="12.75" customHeight="1" x14ac:dyDescent="0.2"/>
    <row r="11075" ht="12.75" customHeight="1" x14ac:dyDescent="0.2"/>
    <row r="11076" ht="12.75" customHeight="1" x14ac:dyDescent="0.2"/>
    <row r="11077" ht="12.75" customHeight="1" x14ac:dyDescent="0.2"/>
    <row r="11078" ht="12.75" customHeight="1" x14ac:dyDescent="0.2"/>
    <row r="11079" ht="12.75" customHeight="1" x14ac:dyDescent="0.2"/>
    <row r="11080" ht="12.75" customHeight="1" x14ac:dyDescent="0.2"/>
    <row r="11081" ht="12.75" customHeight="1" x14ac:dyDescent="0.2"/>
    <row r="11082" ht="12.75" customHeight="1" x14ac:dyDescent="0.2"/>
    <row r="11083" ht="12.75" customHeight="1" x14ac:dyDescent="0.2"/>
    <row r="11084" ht="12.75" customHeight="1" x14ac:dyDescent="0.2"/>
    <row r="11085" ht="12.75" customHeight="1" x14ac:dyDescent="0.2"/>
    <row r="11086" ht="12.75" customHeight="1" x14ac:dyDescent="0.2"/>
    <row r="11087" ht="12.75" customHeight="1" x14ac:dyDescent="0.2"/>
    <row r="11088" ht="12.75" customHeight="1" x14ac:dyDescent="0.2"/>
    <row r="11089" ht="12.75" customHeight="1" x14ac:dyDescent="0.2"/>
    <row r="11090" ht="12.75" customHeight="1" x14ac:dyDescent="0.2"/>
    <row r="11091" ht="12.75" customHeight="1" x14ac:dyDescent="0.2"/>
    <row r="11092" ht="12.75" customHeight="1" x14ac:dyDescent="0.2"/>
    <row r="11093" ht="12.75" customHeight="1" x14ac:dyDescent="0.2"/>
    <row r="11094" ht="12.75" customHeight="1" x14ac:dyDescent="0.2"/>
    <row r="11095" ht="12.75" customHeight="1" x14ac:dyDescent="0.2"/>
    <row r="11096" ht="12.75" customHeight="1" x14ac:dyDescent="0.2"/>
    <row r="11097" ht="12.75" customHeight="1" x14ac:dyDescent="0.2"/>
    <row r="11098" ht="12.75" customHeight="1" x14ac:dyDescent="0.2"/>
    <row r="11099" ht="12.75" customHeight="1" x14ac:dyDescent="0.2"/>
    <row r="11100" ht="12.75" customHeight="1" x14ac:dyDescent="0.2"/>
    <row r="11101" ht="12.75" customHeight="1" x14ac:dyDescent="0.2"/>
    <row r="11102" ht="12.75" customHeight="1" x14ac:dyDescent="0.2"/>
    <row r="11103" ht="12.75" customHeight="1" x14ac:dyDescent="0.2"/>
    <row r="11104" ht="12.75" customHeight="1" x14ac:dyDescent="0.2"/>
    <row r="11105" ht="12.75" customHeight="1" x14ac:dyDescent="0.2"/>
    <row r="11106" ht="12.75" customHeight="1" x14ac:dyDescent="0.2"/>
    <row r="11107" ht="12.75" customHeight="1" x14ac:dyDescent="0.2"/>
    <row r="11108" ht="12.75" customHeight="1" x14ac:dyDescent="0.2"/>
    <row r="11109" ht="12.75" customHeight="1" x14ac:dyDescent="0.2"/>
    <row r="11110" ht="12.75" customHeight="1" x14ac:dyDescent="0.2"/>
    <row r="11111" ht="12.75" customHeight="1" x14ac:dyDescent="0.2"/>
    <row r="11112" ht="12.75" customHeight="1" x14ac:dyDescent="0.2"/>
    <row r="11113" ht="12.75" customHeight="1" x14ac:dyDescent="0.2"/>
    <row r="11114" ht="12.75" customHeight="1" x14ac:dyDescent="0.2"/>
    <row r="11115" ht="12.75" customHeight="1" x14ac:dyDescent="0.2"/>
    <row r="11116" ht="12.75" customHeight="1" x14ac:dyDescent="0.2"/>
    <row r="11117" ht="12.75" customHeight="1" x14ac:dyDescent="0.2"/>
    <row r="11118" ht="12.75" customHeight="1" x14ac:dyDescent="0.2"/>
    <row r="11119" ht="12.75" customHeight="1" x14ac:dyDescent="0.2"/>
    <row r="11120" ht="12.75" customHeight="1" x14ac:dyDescent="0.2"/>
    <row r="11121" ht="12.75" customHeight="1" x14ac:dyDescent="0.2"/>
    <row r="11122" ht="12.75" customHeight="1" x14ac:dyDescent="0.2"/>
    <row r="11123" ht="12.75" customHeight="1" x14ac:dyDescent="0.2"/>
    <row r="11124" ht="12.75" customHeight="1" x14ac:dyDescent="0.2"/>
    <row r="11125" ht="12.75" customHeight="1" x14ac:dyDescent="0.2"/>
    <row r="11126" ht="12.75" customHeight="1" x14ac:dyDescent="0.2"/>
    <row r="11127" ht="12.75" customHeight="1" x14ac:dyDescent="0.2"/>
    <row r="11128" ht="12.75" customHeight="1" x14ac:dyDescent="0.2"/>
    <row r="11129" ht="12.75" customHeight="1" x14ac:dyDescent="0.2"/>
    <row r="11130" ht="12.75" customHeight="1" x14ac:dyDescent="0.2"/>
    <row r="11131" ht="12.75" customHeight="1" x14ac:dyDescent="0.2"/>
    <row r="11132" ht="12.75" customHeight="1" x14ac:dyDescent="0.2"/>
    <row r="11133" ht="12.75" customHeight="1" x14ac:dyDescent="0.2"/>
    <row r="11134" ht="12.75" customHeight="1" x14ac:dyDescent="0.2"/>
    <row r="11135" ht="12.75" customHeight="1" x14ac:dyDescent="0.2"/>
    <row r="11136" ht="12.75" customHeight="1" x14ac:dyDescent="0.2"/>
    <row r="11137" ht="12.75" customHeight="1" x14ac:dyDescent="0.2"/>
    <row r="11138" ht="12.75" customHeight="1" x14ac:dyDescent="0.2"/>
    <row r="11139" ht="12.75" customHeight="1" x14ac:dyDescent="0.2"/>
    <row r="11140" ht="12.75" customHeight="1" x14ac:dyDescent="0.2"/>
    <row r="11141" ht="12.75" customHeight="1" x14ac:dyDescent="0.2"/>
    <row r="11142" ht="12.75" customHeight="1" x14ac:dyDescent="0.2"/>
    <row r="11143" ht="12.75" customHeight="1" x14ac:dyDescent="0.2"/>
    <row r="11144" ht="12.75" customHeight="1" x14ac:dyDescent="0.2"/>
    <row r="11145" ht="12.75" customHeight="1" x14ac:dyDescent="0.2"/>
    <row r="11146" ht="12.75" customHeight="1" x14ac:dyDescent="0.2"/>
    <row r="11147" ht="12.75" customHeight="1" x14ac:dyDescent="0.2"/>
    <row r="11148" ht="12.75" customHeight="1" x14ac:dyDescent="0.2"/>
    <row r="11149" ht="12.75" customHeight="1" x14ac:dyDescent="0.2"/>
    <row r="11150" ht="12.75" customHeight="1" x14ac:dyDescent="0.2"/>
    <row r="11151" ht="12.75" customHeight="1" x14ac:dyDescent="0.2"/>
    <row r="11152" ht="12.75" customHeight="1" x14ac:dyDescent="0.2"/>
    <row r="11153" ht="12.75" customHeight="1" x14ac:dyDescent="0.2"/>
    <row r="11154" ht="12.75" customHeight="1" x14ac:dyDescent="0.2"/>
    <row r="11155" ht="12.75" customHeight="1" x14ac:dyDescent="0.2"/>
    <row r="11156" ht="12.75" customHeight="1" x14ac:dyDescent="0.2"/>
    <row r="11157" ht="12.75" customHeight="1" x14ac:dyDescent="0.2"/>
    <row r="11158" ht="12.75" customHeight="1" x14ac:dyDescent="0.2"/>
    <row r="11159" ht="12.75" customHeight="1" x14ac:dyDescent="0.2"/>
    <row r="11160" ht="12.75" customHeight="1" x14ac:dyDescent="0.2"/>
    <row r="11161" ht="12.75" customHeight="1" x14ac:dyDescent="0.2"/>
    <row r="11162" ht="12.75" customHeight="1" x14ac:dyDescent="0.2"/>
    <row r="11163" ht="12.75" customHeight="1" x14ac:dyDescent="0.2"/>
    <row r="11164" ht="12.75" customHeight="1" x14ac:dyDescent="0.2"/>
    <row r="11165" ht="12.75" customHeight="1" x14ac:dyDescent="0.2"/>
    <row r="11166" ht="12.75" customHeight="1" x14ac:dyDescent="0.2"/>
    <row r="11167" ht="12.75" customHeight="1" x14ac:dyDescent="0.2"/>
    <row r="11168" ht="12.75" customHeight="1" x14ac:dyDescent="0.2"/>
    <row r="11169" ht="12.75" customHeight="1" x14ac:dyDescent="0.2"/>
    <row r="11170" ht="12.75" customHeight="1" x14ac:dyDescent="0.2"/>
    <row r="11171" ht="12.75" customHeight="1" x14ac:dyDescent="0.2"/>
    <row r="11172" ht="12.75" customHeight="1" x14ac:dyDescent="0.2"/>
    <row r="11173" ht="12.75" customHeight="1" x14ac:dyDescent="0.2"/>
    <row r="11174" ht="12.75" customHeight="1" x14ac:dyDescent="0.2"/>
    <row r="11175" ht="12.75" customHeight="1" x14ac:dyDescent="0.2"/>
    <row r="11176" ht="12.75" customHeight="1" x14ac:dyDescent="0.2"/>
    <row r="11177" ht="12.75" customHeight="1" x14ac:dyDescent="0.2"/>
    <row r="11178" ht="12.75" customHeight="1" x14ac:dyDescent="0.2"/>
    <row r="11179" ht="12.75" customHeight="1" x14ac:dyDescent="0.2"/>
    <row r="11180" ht="12.75" customHeight="1" x14ac:dyDescent="0.2"/>
    <row r="11181" ht="12.75" customHeight="1" x14ac:dyDescent="0.2"/>
    <row r="11182" ht="12.75" customHeight="1" x14ac:dyDescent="0.2"/>
    <row r="11183" ht="12.75" customHeight="1" x14ac:dyDescent="0.2"/>
    <row r="11184" ht="12.75" customHeight="1" x14ac:dyDescent="0.2"/>
    <row r="11185" ht="12.75" customHeight="1" x14ac:dyDescent="0.2"/>
    <row r="11186" ht="12.75" customHeight="1" x14ac:dyDescent="0.2"/>
    <row r="11187" ht="12.75" customHeight="1" x14ac:dyDescent="0.2"/>
    <row r="11188" ht="12.75" customHeight="1" x14ac:dyDescent="0.2"/>
    <row r="11189" ht="12.75" customHeight="1" x14ac:dyDescent="0.2"/>
    <row r="11190" ht="12.75" customHeight="1" x14ac:dyDescent="0.2"/>
    <row r="11191" ht="12.75" customHeight="1" x14ac:dyDescent="0.2"/>
    <row r="11192" ht="12.75" customHeight="1" x14ac:dyDescent="0.2"/>
    <row r="11193" ht="12.75" customHeight="1" x14ac:dyDescent="0.2"/>
    <row r="11194" ht="12.75" customHeight="1" x14ac:dyDescent="0.2"/>
    <row r="11195" ht="12.75" customHeight="1" x14ac:dyDescent="0.2"/>
    <row r="11196" ht="12.75" customHeight="1" x14ac:dyDescent="0.2"/>
    <row r="11197" ht="12.75" customHeight="1" x14ac:dyDescent="0.2"/>
    <row r="11198" ht="12.75" customHeight="1" x14ac:dyDescent="0.2"/>
    <row r="11199" ht="12.75" customHeight="1" x14ac:dyDescent="0.2"/>
    <row r="11200" ht="12.75" customHeight="1" x14ac:dyDescent="0.2"/>
    <row r="11201" ht="12.75" customHeight="1" x14ac:dyDescent="0.2"/>
    <row r="11202" ht="12.75" customHeight="1" x14ac:dyDescent="0.2"/>
    <row r="11203" ht="12.75" customHeight="1" x14ac:dyDescent="0.2"/>
    <row r="11204" ht="12.75" customHeight="1" x14ac:dyDescent="0.2"/>
    <row r="11205" ht="12.75" customHeight="1" x14ac:dyDescent="0.2"/>
    <row r="11206" ht="12.75" customHeight="1" x14ac:dyDescent="0.2"/>
    <row r="11207" ht="12.75" customHeight="1" x14ac:dyDescent="0.2"/>
    <row r="11208" ht="12.75" customHeight="1" x14ac:dyDescent="0.2"/>
    <row r="11209" ht="12.75" customHeight="1" x14ac:dyDescent="0.2"/>
    <row r="11210" ht="12.75" customHeight="1" x14ac:dyDescent="0.2"/>
    <row r="11211" ht="12.75" customHeight="1" x14ac:dyDescent="0.2"/>
    <row r="11212" ht="12.75" customHeight="1" x14ac:dyDescent="0.2"/>
    <row r="11213" ht="12.75" customHeight="1" x14ac:dyDescent="0.2"/>
    <row r="11214" ht="12.75" customHeight="1" x14ac:dyDescent="0.2"/>
    <row r="11215" ht="12.75" customHeight="1" x14ac:dyDescent="0.2"/>
    <row r="11216" ht="12.75" customHeight="1" x14ac:dyDescent="0.2"/>
    <row r="11217" ht="12.75" customHeight="1" x14ac:dyDescent="0.2"/>
    <row r="11218" ht="12.75" customHeight="1" x14ac:dyDescent="0.2"/>
    <row r="11219" ht="12.75" customHeight="1" x14ac:dyDescent="0.2"/>
    <row r="11220" ht="12.75" customHeight="1" x14ac:dyDescent="0.2"/>
    <row r="11221" ht="12.75" customHeight="1" x14ac:dyDescent="0.2"/>
    <row r="11222" ht="12.75" customHeight="1" x14ac:dyDescent="0.2"/>
    <row r="11223" ht="12.75" customHeight="1" x14ac:dyDescent="0.2"/>
    <row r="11224" ht="12.75" customHeight="1" x14ac:dyDescent="0.2"/>
    <row r="11225" ht="12.75" customHeight="1" x14ac:dyDescent="0.2"/>
    <row r="11226" ht="12.75" customHeight="1" x14ac:dyDescent="0.2"/>
    <row r="11227" ht="12.75" customHeight="1" x14ac:dyDescent="0.2"/>
    <row r="11228" ht="12.75" customHeight="1" x14ac:dyDescent="0.2"/>
    <row r="11229" ht="12.75" customHeight="1" x14ac:dyDescent="0.2"/>
    <row r="11230" ht="12.75" customHeight="1" x14ac:dyDescent="0.2"/>
    <row r="11231" ht="12.75" customHeight="1" x14ac:dyDescent="0.2"/>
    <row r="11232" ht="12.75" customHeight="1" x14ac:dyDescent="0.2"/>
    <row r="11233" ht="12.75" customHeight="1" x14ac:dyDescent="0.2"/>
    <row r="11234" ht="12.75" customHeight="1" x14ac:dyDescent="0.2"/>
    <row r="11235" ht="12.75" customHeight="1" x14ac:dyDescent="0.2"/>
    <row r="11236" ht="12.75" customHeight="1" x14ac:dyDescent="0.2"/>
    <row r="11237" ht="12.75" customHeight="1" x14ac:dyDescent="0.2"/>
    <row r="11238" ht="12.75" customHeight="1" x14ac:dyDescent="0.2"/>
    <row r="11239" ht="12.75" customHeight="1" x14ac:dyDescent="0.2"/>
    <row r="11240" ht="12.75" customHeight="1" x14ac:dyDescent="0.2"/>
    <row r="11241" ht="12.75" customHeight="1" x14ac:dyDescent="0.2"/>
    <row r="11242" ht="12.75" customHeight="1" x14ac:dyDescent="0.2"/>
    <row r="11243" ht="12.75" customHeight="1" x14ac:dyDescent="0.2"/>
    <row r="11244" ht="12.75" customHeight="1" x14ac:dyDescent="0.2"/>
    <row r="11245" ht="12.75" customHeight="1" x14ac:dyDescent="0.2"/>
    <row r="11246" ht="12.75" customHeight="1" x14ac:dyDescent="0.2"/>
    <row r="11247" ht="12.75" customHeight="1" x14ac:dyDescent="0.2"/>
    <row r="11248" ht="12.75" customHeight="1" x14ac:dyDescent="0.2"/>
    <row r="11249" ht="12.75" customHeight="1" x14ac:dyDescent="0.2"/>
    <row r="11250" ht="12.75" customHeight="1" x14ac:dyDescent="0.2"/>
    <row r="11251" ht="12.75" customHeight="1" x14ac:dyDescent="0.2"/>
    <row r="11252" ht="12.75" customHeight="1" x14ac:dyDescent="0.2"/>
    <row r="11253" ht="12.75" customHeight="1" x14ac:dyDescent="0.2"/>
    <row r="11254" ht="12.75" customHeight="1" x14ac:dyDescent="0.2"/>
    <row r="11255" ht="12.75" customHeight="1" x14ac:dyDescent="0.2"/>
    <row r="11256" ht="12.75" customHeight="1" x14ac:dyDescent="0.2"/>
    <row r="11257" ht="12.75" customHeight="1" x14ac:dyDescent="0.2"/>
    <row r="11258" ht="12.75" customHeight="1" x14ac:dyDescent="0.2"/>
    <row r="11259" ht="12.75" customHeight="1" x14ac:dyDescent="0.2"/>
    <row r="11260" ht="12.75" customHeight="1" x14ac:dyDescent="0.2"/>
    <row r="11261" ht="12.75" customHeight="1" x14ac:dyDescent="0.2"/>
    <row r="11262" ht="12.75" customHeight="1" x14ac:dyDescent="0.2"/>
    <row r="11263" ht="12.75" customHeight="1" x14ac:dyDescent="0.2"/>
    <row r="11264" ht="12.75" customHeight="1" x14ac:dyDescent="0.2"/>
    <row r="11265" ht="12.75" customHeight="1" x14ac:dyDescent="0.2"/>
    <row r="11266" ht="12.75" customHeight="1" x14ac:dyDescent="0.2"/>
    <row r="11267" ht="12.75" customHeight="1" x14ac:dyDescent="0.2"/>
    <row r="11268" ht="12.75" customHeight="1" x14ac:dyDescent="0.2"/>
    <row r="11269" ht="12.75" customHeight="1" x14ac:dyDescent="0.2"/>
    <row r="11270" ht="12.75" customHeight="1" x14ac:dyDescent="0.2"/>
    <row r="11271" ht="12.75" customHeight="1" x14ac:dyDescent="0.2"/>
    <row r="11272" ht="12.75" customHeight="1" x14ac:dyDescent="0.2"/>
    <row r="11273" ht="12.75" customHeight="1" x14ac:dyDescent="0.2"/>
    <row r="11274" ht="12.75" customHeight="1" x14ac:dyDescent="0.2"/>
    <row r="11275" ht="12.75" customHeight="1" x14ac:dyDescent="0.2"/>
    <row r="11276" ht="12.75" customHeight="1" x14ac:dyDescent="0.2"/>
    <row r="11277" ht="12.75" customHeight="1" x14ac:dyDescent="0.2"/>
    <row r="11278" ht="12.75" customHeight="1" x14ac:dyDescent="0.2"/>
    <row r="11279" ht="12.75" customHeight="1" x14ac:dyDescent="0.2"/>
    <row r="11280" ht="12.75" customHeight="1" x14ac:dyDescent="0.2"/>
    <row r="11281" ht="12.75" customHeight="1" x14ac:dyDescent="0.2"/>
    <row r="11282" ht="12.75" customHeight="1" x14ac:dyDescent="0.2"/>
    <row r="11283" ht="12.75" customHeight="1" x14ac:dyDescent="0.2"/>
    <row r="11284" ht="12.75" customHeight="1" x14ac:dyDescent="0.2"/>
    <row r="11285" ht="12.75" customHeight="1" x14ac:dyDescent="0.2"/>
    <row r="11286" ht="12.75" customHeight="1" x14ac:dyDescent="0.2"/>
    <row r="11287" ht="12.75" customHeight="1" x14ac:dyDescent="0.2"/>
    <row r="11288" ht="12.75" customHeight="1" x14ac:dyDescent="0.2"/>
    <row r="11289" ht="12.75" customHeight="1" x14ac:dyDescent="0.2"/>
    <row r="11290" ht="12.75" customHeight="1" x14ac:dyDescent="0.2"/>
    <row r="11291" ht="12.75" customHeight="1" x14ac:dyDescent="0.2"/>
    <row r="11292" ht="12.75" customHeight="1" x14ac:dyDescent="0.2"/>
    <row r="11293" ht="12.75" customHeight="1" x14ac:dyDescent="0.2"/>
    <row r="11294" ht="12.75" customHeight="1" x14ac:dyDescent="0.2"/>
    <row r="11295" ht="12.75" customHeight="1" x14ac:dyDescent="0.2"/>
    <row r="11296" ht="12.75" customHeight="1" x14ac:dyDescent="0.2"/>
    <row r="11297" ht="12.75" customHeight="1" x14ac:dyDescent="0.2"/>
    <row r="11298" ht="12.75" customHeight="1" x14ac:dyDescent="0.2"/>
    <row r="11299" ht="12.75" customHeight="1" x14ac:dyDescent="0.2"/>
    <row r="11300" ht="12.75" customHeight="1" x14ac:dyDescent="0.2"/>
    <row r="11301" ht="12.75" customHeight="1" x14ac:dyDescent="0.2"/>
    <row r="11302" ht="12.75" customHeight="1" x14ac:dyDescent="0.2"/>
    <row r="11303" ht="12.75" customHeight="1" x14ac:dyDescent="0.2"/>
    <row r="11304" ht="12.75" customHeight="1" x14ac:dyDescent="0.2"/>
    <row r="11305" ht="12.75" customHeight="1" x14ac:dyDescent="0.2"/>
    <row r="11306" ht="12.75" customHeight="1" x14ac:dyDescent="0.2"/>
    <row r="11307" ht="12.75" customHeight="1" x14ac:dyDescent="0.2"/>
    <row r="11308" ht="12.75" customHeight="1" x14ac:dyDescent="0.2"/>
    <row r="11309" ht="12.75" customHeight="1" x14ac:dyDescent="0.2"/>
    <row r="11310" ht="12.75" customHeight="1" x14ac:dyDescent="0.2"/>
    <row r="11311" ht="12.75" customHeight="1" x14ac:dyDescent="0.2"/>
    <row r="11312" ht="12.75" customHeight="1" x14ac:dyDescent="0.2"/>
    <row r="11313" ht="12.75" customHeight="1" x14ac:dyDescent="0.2"/>
    <row r="11314" ht="12.75" customHeight="1" x14ac:dyDescent="0.2"/>
    <row r="11315" ht="12.75" customHeight="1" x14ac:dyDescent="0.2"/>
    <row r="11316" ht="12.75" customHeight="1" x14ac:dyDescent="0.2"/>
    <row r="11317" ht="12.75" customHeight="1" x14ac:dyDescent="0.2"/>
    <row r="11318" ht="12.75" customHeight="1" x14ac:dyDescent="0.2"/>
    <row r="11319" ht="12.75" customHeight="1" x14ac:dyDescent="0.2"/>
    <row r="11320" ht="12.75" customHeight="1" x14ac:dyDescent="0.2"/>
    <row r="11321" ht="12.75" customHeight="1" x14ac:dyDescent="0.2"/>
    <row r="11322" ht="12.75" customHeight="1" x14ac:dyDescent="0.2"/>
    <row r="11323" ht="12.75" customHeight="1" x14ac:dyDescent="0.2"/>
    <row r="11324" ht="12.75" customHeight="1" x14ac:dyDescent="0.2"/>
    <row r="11325" ht="12.75" customHeight="1" x14ac:dyDescent="0.2"/>
    <row r="11326" ht="12.75" customHeight="1" x14ac:dyDescent="0.2"/>
    <row r="11327" ht="12.75" customHeight="1" x14ac:dyDescent="0.2"/>
    <row r="11328" ht="12.75" customHeight="1" x14ac:dyDescent="0.2"/>
    <row r="11329" ht="12.75" customHeight="1" x14ac:dyDescent="0.2"/>
    <row r="11330" ht="12.75" customHeight="1" x14ac:dyDescent="0.2"/>
    <row r="11331" ht="12.75" customHeight="1" x14ac:dyDescent="0.2"/>
    <row r="11332" ht="12.75" customHeight="1" x14ac:dyDescent="0.2"/>
    <row r="11333" ht="12.75" customHeight="1" x14ac:dyDescent="0.2"/>
    <row r="11334" ht="12.75" customHeight="1" x14ac:dyDescent="0.2"/>
    <row r="11335" ht="12.75" customHeight="1" x14ac:dyDescent="0.2"/>
    <row r="11336" ht="12.75" customHeight="1" x14ac:dyDescent="0.2"/>
    <row r="11337" ht="12.75" customHeight="1" x14ac:dyDescent="0.2"/>
    <row r="11338" ht="12.75" customHeight="1" x14ac:dyDescent="0.2"/>
    <row r="11339" ht="12.75" customHeight="1" x14ac:dyDescent="0.2"/>
    <row r="11340" ht="12.75" customHeight="1" x14ac:dyDescent="0.2"/>
    <row r="11341" ht="12.75" customHeight="1" x14ac:dyDescent="0.2"/>
    <row r="11342" ht="12.75" customHeight="1" x14ac:dyDescent="0.2"/>
    <row r="11343" ht="12.75" customHeight="1" x14ac:dyDescent="0.2"/>
    <row r="11344" ht="12.75" customHeight="1" x14ac:dyDescent="0.2"/>
    <row r="11345" ht="12.75" customHeight="1" x14ac:dyDescent="0.2"/>
    <row r="11346" ht="12.75" customHeight="1" x14ac:dyDescent="0.2"/>
    <row r="11347" ht="12.75" customHeight="1" x14ac:dyDescent="0.2"/>
    <row r="11348" ht="12.75" customHeight="1" x14ac:dyDescent="0.2"/>
    <row r="11349" ht="12.75" customHeight="1" x14ac:dyDescent="0.2"/>
    <row r="11350" ht="12.75" customHeight="1" x14ac:dyDescent="0.2"/>
    <row r="11351" ht="12.75" customHeight="1" x14ac:dyDescent="0.2"/>
    <row r="11352" ht="12.75" customHeight="1" x14ac:dyDescent="0.2"/>
    <row r="11353" ht="12.75" customHeight="1" x14ac:dyDescent="0.2"/>
    <row r="11354" ht="12.75" customHeight="1" x14ac:dyDescent="0.2"/>
    <row r="11355" ht="12.75" customHeight="1" x14ac:dyDescent="0.2"/>
    <row r="11356" ht="12.75" customHeight="1" x14ac:dyDescent="0.2"/>
    <row r="11357" ht="12.75" customHeight="1" x14ac:dyDescent="0.2"/>
    <row r="11358" ht="12.75" customHeight="1" x14ac:dyDescent="0.2"/>
    <row r="11359" ht="12.75" customHeight="1" x14ac:dyDescent="0.2"/>
    <row r="11360" ht="12.75" customHeight="1" x14ac:dyDescent="0.2"/>
    <row r="11361" ht="12.75" customHeight="1" x14ac:dyDescent="0.2"/>
    <row r="11362" ht="12.75" customHeight="1" x14ac:dyDescent="0.2"/>
    <row r="11363" ht="12.75" customHeight="1" x14ac:dyDescent="0.2"/>
    <row r="11364" ht="12.75" customHeight="1" x14ac:dyDescent="0.2"/>
    <row r="11365" ht="12.75" customHeight="1" x14ac:dyDescent="0.2"/>
    <row r="11366" ht="12.75" customHeight="1" x14ac:dyDescent="0.2"/>
    <row r="11367" ht="12.75" customHeight="1" x14ac:dyDescent="0.2"/>
    <row r="11368" ht="12.75" customHeight="1" x14ac:dyDescent="0.2"/>
    <row r="11369" ht="12.75" customHeight="1" x14ac:dyDescent="0.2"/>
    <row r="11370" ht="12.75" customHeight="1" x14ac:dyDescent="0.2"/>
    <row r="11371" ht="12.75" customHeight="1" x14ac:dyDescent="0.2"/>
    <row r="11372" ht="12.75" customHeight="1" x14ac:dyDescent="0.2"/>
    <row r="11373" ht="12.75" customHeight="1" x14ac:dyDescent="0.2"/>
    <row r="11374" ht="12.75" customHeight="1" x14ac:dyDescent="0.2"/>
    <row r="11375" ht="12.75" customHeight="1" x14ac:dyDescent="0.2"/>
    <row r="11376" ht="12.75" customHeight="1" x14ac:dyDescent="0.2"/>
    <row r="11377" ht="12.75" customHeight="1" x14ac:dyDescent="0.2"/>
    <row r="11378" ht="12.75" customHeight="1" x14ac:dyDescent="0.2"/>
    <row r="11379" ht="12.75" customHeight="1" x14ac:dyDescent="0.2"/>
    <row r="11380" ht="12.75" customHeight="1" x14ac:dyDescent="0.2"/>
    <row r="11381" ht="12.75" customHeight="1" x14ac:dyDescent="0.2"/>
    <row r="11382" ht="12.75" customHeight="1" x14ac:dyDescent="0.2"/>
    <row r="11383" ht="12.75" customHeight="1" x14ac:dyDescent="0.2"/>
    <row r="11384" ht="12.75" customHeight="1" x14ac:dyDescent="0.2"/>
    <row r="11385" ht="12.75" customHeight="1" x14ac:dyDescent="0.2"/>
    <row r="11386" ht="12.75" customHeight="1" x14ac:dyDescent="0.2"/>
    <row r="11387" ht="12.75" customHeight="1" x14ac:dyDescent="0.2"/>
    <row r="11388" ht="12.75" customHeight="1" x14ac:dyDescent="0.2"/>
    <row r="11389" ht="12.75" customHeight="1" x14ac:dyDescent="0.2"/>
    <row r="11390" ht="12.75" customHeight="1" x14ac:dyDescent="0.2"/>
    <row r="11391" ht="12.75" customHeight="1" x14ac:dyDescent="0.2"/>
    <row r="11392" ht="12.75" customHeight="1" x14ac:dyDescent="0.2"/>
    <row r="11393" ht="12.75" customHeight="1" x14ac:dyDescent="0.2"/>
    <row r="11394" ht="12.75" customHeight="1" x14ac:dyDescent="0.2"/>
    <row r="11395" ht="12.75" customHeight="1" x14ac:dyDescent="0.2"/>
    <row r="11396" ht="12.75" customHeight="1" x14ac:dyDescent="0.2"/>
    <row r="11397" ht="12.75" customHeight="1" x14ac:dyDescent="0.2"/>
    <row r="11398" ht="12.75" customHeight="1" x14ac:dyDescent="0.2"/>
    <row r="11399" ht="12.75" customHeight="1" x14ac:dyDescent="0.2"/>
    <row r="11400" ht="12.75" customHeight="1" x14ac:dyDescent="0.2"/>
    <row r="11401" ht="12.75" customHeight="1" x14ac:dyDescent="0.2"/>
    <row r="11402" ht="12.75" customHeight="1" x14ac:dyDescent="0.2"/>
    <row r="11403" ht="12.75" customHeight="1" x14ac:dyDescent="0.2"/>
    <row r="11404" ht="12.75" customHeight="1" x14ac:dyDescent="0.2"/>
    <row r="11405" ht="12.75" customHeight="1" x14ac:dyDescent="0.2"/>
    <row r="11406" ht="12.75" customHeight="1" x14ac:dyDescent="0.2"/>
    <row r="11407" ht="12.75" customHeight="1" x14ac:dyDescent="0.2"/>
    <row r="11408" ht="12.75" customHeight="1" x14ac:dyDescent="0.2"/>
    <row r="11409" ht="12.75" customHeight="1" x14ac:dyDescent="0.2"/>
    <row r="11410" ht="12.75" customHeight="1" x14ac:dyDescent="0.2"/>
    <row r="11411" ht="12.75" customHeight="1" x14ac:dyDescent="0.2"/>
    <row r="11412" ht="12.75" customHeight="1" x14ac:dyDescent="0.2"/>
    <row r="11413" ht="12.75" customHeight="1" x14ac:dyDescent="0.2"/>
    <row r="11414" ht="12.75" customHeight="1" x14ac:dyDescent="0.2"/>
    <row r="11415" ht="12.75" customHeight="1" x14ac:dyDescent="0.2"/>
    <row r="11416" ht="12.75" customHeight="1" x14ac:dyDescent="0.2"/>
    <row r="11417" ht="12.75" customHeight="1" x14ac:dyDescent="0.2"/>
    <row r="11418" ht="12.75" customHeight="1" x14ac:dyDescent="0.2"/>
    <row r="11419" ht="12.75" customHeight="1" x14ac:dyDescent="0.2"/>
    <row r="11420" ht="12.75" customHeight="1" x14ac:dyDescent="0.2"/>
    <row r="11421" ht="12.75" customHeight="1" x14ac:dyDescent="0.2"/>
    <row r="11422" ht="12.75" customHeight="1" x14ac:dyDescent="0.2"/>
    <row r="11423" ht="12.75" customHeight="1" x14ac:dyDescent="0.2"/>
    <row r="11424" ht="12.75" customHeight="1" x14ac:dyDescent="0.2"/>
    <row r="11425" ht="12.75" customHeight="1" x14ac:dyDescent="0.2"/>
    <row r="11426" ht="12.75" customHeight="1" x14ac:dyDescent="0.2"/>
    <row r="11427" ht="12.75" customHeight="1" x14ac:dyDescent="0.2"/>
    <row r="11428" ht="12.75" customHeight="1" x14ac:dyDescent="0.2"/>
    <row r="11429" ht="12.75" customHeight="1" x14ac:dyDescent="0.2"/>
    <row r="11430" ht="12.75" customHeight="1" x14ac:dyDescent="0.2"/>
    <row r="11431" ht="12.75" customHeight="1" x14ac:dyDescent="0.2"/>
    <row r="11432" ht="12.75" customHeight="1" x14ac:dyDescent="0.2"/>
    <row r="11433" ht="12.75" customHeight="1" x14ac:dyDescent="0.2"/>
    <row r="11434" ht="12.75" customHeight="1" x14ac:dyDescent="0.2"/>
    <row r="11435" ht="12.75" customHeight="1" x14ac:dyDescent="0.2"/>
    <row r="11436" ht="12.75" customHeight="1" x14ac:dyDescent="0.2"/>
    <row r="11437" ht="12.75" customHeight="1" x14ac:dyDescent="0.2"/>
    <row r="11438" ht="12.75" customHeight="1" x14ac:dyDescent="0.2"/>
    <row r="11439" ht="12.75" customHeight="1" x14ac:dyDescent="0.2"/>
    <row r="11440" ht="12.75" customHeight="1" x14ac:dyDescent="0.2"/>
    <row r="11441" ht="12.75" customHeight="1" x14ac:dyDescent="0.2"/>
    <row r="11442" ht="12.75" customHeight="1" x14ac:dyDescent="0.2"/>
    <row r="11443" ht="12.75" customHeight="1" x14ac:dyDescent="0.2"/>
    <row r="11444" ht="12.75" customHeight="1" x14ac:dyDescent="0.2"/>
    <row r="11445" ht="12.75" customHeight="1" x14ac:dyDescent="0.2"/>
    <row r="11446" ht="12.75" customHeight="1" x14ac:dyDescent="0.2"/>
    <row r="11447" ht="12.75" customHeight="1" x14ac:dyDescent="0.2"/>
    <row r="11448" ht="12.75" customHeight="1" x14ac:dyDescent="0.2"/>
    <row r="11449" ht="12.75" customHeight="1" x14ac:dyDescent="0.2"/>
    <row r="11450" ht="12.75" customHeight="1" x14ac:dyDescent="0.2"/>
    <row r="11451" ht="12.75" customHeight="1" x14ac:dyDescent="0.2"/>
    <row r="11452" ht="12.75" customHeight="1" x14ac:dyDescent="0.2"/>
    <row r="11453" ht="12.75" customHeight="1" x14ac:dyDescent="0.2"/>
    <row r="11454" ht="12.75" customHeight="1" x14ac:dyDescent="0.2"/>
    <row r="11455" ht="12.75" customHeight="1" x14ac:dyDescent="0.2"/>
    <row r="11456" ht="12.75" customHeight="1" x14ac:dyDescent="0.2"/>
    <row r="11457" ht="12.75" customHeight="1" x14ac:dyDescent="0.2"/>
    <row r="11458" ht="12.75" customHeight="1" x14ac:dyDescent="0.2"/>
    <row r="11459" ht="12.75" customHeight="1" x14ac:dyDescent="0.2"/>
    <row r="11460" ht="12.75" customHeight="1" x14ac:dyDescent="0.2"/>
    <row r="11461" ht="12.75" customHeight="1" x14ac:dyDescent="0.2"/>
    <row r="11462" ht="12.75" customHeight="1" x14ac:dyDescent="0.2"/>
    <row r="11463" ht="12.75" customHeight="1" x14ac:dyDescent="0.2"/>
    <row r="11464" ht="12.75" customHeight="1" x14ac:dyDescent="0.2"/>
    <row r="11465" ht="12.75" customHeight="1" x14ac:dyDescent="0.2"/>
    <row r="11466" ht="12.75" customHeight="1" x14ac:dyDescent="0.2"/>
    <row r="11467" ht="12.75" customHeight="1" x14ac:dyDescent="0.2"/>
    <row r="11468" ht="12.75" customHeight="1" x14ac:dyDescent="0.2"/>
    <row r="11469" ht="12.75" customHeight="1" x14ac:dyDescent="0.2"/>
    <row r="11470" ht="12.75" customHeight="1" x14ac:dyDescent="0.2"/>
    <row r="11471" ht="12.75" customHeight="1" x14ac:dyDescent="0.2"/>
    <row r="11472" ht="12.75" customHeight="1" x14ac:dyDescent="0.2"/>
    <row r="11473" ht="12.75" customHeight="1" x14ac:dyDescent="0.2"/>
    <row r="11474" ht="12.75" customHeight="1" x14ac:dyDescent="0.2"/>
    <row r="11475" ht="12.75" customHeight="1" x14ac:dyDescent="0.2"/>
    <row r="11476" ht="12.75" customHeight="1" x14ac:dyDescent="0.2"/>
    <row r="11477" ht="12.75" customHeight="1" x14ac:dyDescent="0.2"/>
    <row r="11478" ht="12.75" customHeight="1" x14ac:dyDescent="0.2"/>
    <row r="11479" ht="12.75" customHeight="1" x14ac:dyDescent="0.2"/>
    <row r="11480" ht="12.75" customHeight="1" x14ac:dyDescent="0.2"/>
    <row r="11481" ht="12.75" customHeight="1" x14ac:dyDescent="0.2"/>
    <row r="11482" ht="12.75" customHeight="1" x14ac:dyDescent="0.2"/>
    <row r="11483" ht="12.75" customHeight="1" x14ac:dyDescent="0.2"/>
    <row r="11484" ht="12.75" customHeight="1" x14ac:dyDescent="0.2"/>
    <row r="11485" ht="12.75" customHeight="1" x14ac:dyDescent="0.2"/>
    <row r="11486" ht="12.75" customHeight="1" x14ac:dyDescent="0.2"/>
    <row r="11487" ht="12.75" customHeight="1" x14ac:dyDescent="0.2"/>
    <row r="11488" ht="12.75" customHeight="1" x14ac:dyDescent="0.2"/>
    <row r="11489" ht="12.75" customHeight="1" x14ac:dyDescent="0.2"/>
    <row r="11490" ht="12.75" customHeight="1" x14ac:dyDescent="0.2"/>
    <row r="11491" ht="12.75" customHeight="1" x14ac:dyDescent="0.2"/>
    <row r="11492" ht="12.75" customHeight="1" x14ac:dyDescent="0.2"/>
    <row r="11493" ht="12.75" customHeight="1" x14ac:dyDescent="0.2"/>
    <row r="11494" ht="12.75" customHeight="1" x14ac:dyDescent="0.2"/>
    <row r="11495" ht="12.75" customHeight="1" x14ac:dyDescent="0.2"/>
    <row r="11496" ht="12.75" customHeight="1" x14ac:dyDescent="0.2"/>
    <row r="11497" ht="12.75" customHeight="1" x14ac:dyDescent="0.2"/>
    <row r="11498" ht="12.75" customHeight="1" x14ac:dyDescent="0.2"/>
    <row r="11499" ht="12.75" customHeight="1" x14ac:dyDescent="0.2"/>
    <row r="11500" ht="12.75" customHeight="1" x14ac:dyDescent="0.2"/>
    <row r="11501" ht="12.75" customHeight="1" x14ac:dyDescent="0.2"/>
    <row r="11502" ht="12.75" customHeight="1" x14ac:dyDescent="0.2"/>
    <row r="11503" ht="12.75" customHeight="1" x14ac:dyDescent="0.2"/>
    <row r="11504" ht="12.75" customHeight="1" x14ac:dyDescent="0.2"/>
    <row r="11505" ht="12.75" customHeight="1" x14ac:dyDescent="0.2"/>
    <row r="11506" ht="12.75" customHeight="1" x14ac:dyDescent="0.2"/>
    <row r="11507" ht="12.75" customHeight="1" x14ac:dyDescent="0.2"/>
    <row r="11508" ht="12.75" customHeight="1" x14ac:dyDescent="0.2"/>
    <row r="11509" ht="12.75" customHeight="1" x14ac:dyDescent="0.2"/>
    <row r="11510" ht="12.75" customHeight="1" x14ac:dyDescent="0.2"/>
    <row r="11511" ht="12.75" customHeight="1" x14ac:dyDescent="0.2"/>
    <row r="11512" ht="12.75" customHeight="1" x14ac:dyDescent="0.2"/>
    <row r="11513" ht="12.75" customHeight="1" x14ac:dyDescent="0.2"/>
    <row r="11514" ht="12.75" customHeight="1" x14ac:dyDescent="0.2"/>
    <row r="11515" ht="12.75" customHeight="1" x14ac:dyDescent="0.2"/>
    <row r="11516" ht="12.75" customHeight="1" x14ac:dyDescent="0.2"/>
    <row r="11517" ht="12.75" customHeight="1" x14ac:dyDescent="0.2"/>
    <row r="11518" ht="12.75" customHeight="1" x14ac:dyDescent="0.2"/>
    <row r="11519" ht="12.75" customHeight="1" x14ac:dyDescent="0.2"/>
    <row r="11520" ht="12.75" customHeight="1" x14ac:dyDescent="0.2"/>
    <row r="11521" ht="12.75" customHeight="1" x14ac:dyDescent="0.2"/>
    <row r="11522" ht="12.75" customHeight="1" x14ac:dyDescent="0.2"/>
    <row r="11523" ht="12.75" customHeight="1" x14ac:dyDescent="0.2"/>
    <row r="11524" ht="12.75" customHeight="1" x14ac:dyDescent="0.2"/>
    <row r="11525" ht="12.75" customHeight="1" x14ac:dyDescent="0.2"/>
    <row r="11526" ht="12.75" customHeight="1" x14ac:dyDescent="0.2"/>
    <row r="11527" ht="12.75" customHeight="1" x14ac:dyDescent="0.2"/>
    <row r="11528" ht="12.75" customHeight="1" x14ac:dyDescent="0.2"/>
    <row r="11529" ht="12.75" customHeight="1" x14ac:dyDescent="0.2"/>
    <row r="11530" ht="12.75" customHeight="1" x14ac:dyDescent="0.2"/>
    <row r="11531" ht="12.75" customHeight="1" x14ac:dyDescent="0.2"/>
    <row r="11532" ht="12.75" customHeight="1" x14ac:dyDescent="0.2"/>
    <row r="11533" ht="12.75" customHeight="1" x14ac:dyDescent="0.2"/>
    <row r="11534" ht="12.75" customHeight="1" x14ac:dyDescent="0.2"/>
    <row r="11535" ht="12.75" customHeight="1" x14ac:dyDescent="0.2"/>
    <row r="11536" ht="12.75" customHeight="1" x14ac:dyDescent="0.2"/>
    <row r="11537" ht="12.75" customHeight="1" x14ac:dyDescent="0.2"/>
    <row r="11538" ht="12.75" customHeight="1" x14ac:dyDescent="0.2"/>
    <row r="11539" ht="12.75" customHeight="1" x14ac:dyDescent="0.2"/>
    <row r="11540" ht="12.75" customHeight="1" x14ac:dyDescent="0.2"/>
    <row r="11541" ht="12.75" customHeight="1" x14ac:dyDescent="0.2"/>
    <row r="11542" ht="12.75" customHeight="1" x14ac:dyDescent="0.2"/>
    <row r="11543" ht="12.75" customHeight="1" x14ac:dyDescent="0.2"/>
    <row r="11544" ht="12.75" customHeight="1" x14ac:dyDescent="0.2"/>
    <row r="11545" ht="12.75" customHeight="1" x14ac:dyDescent="0.2"/>
    <row r="11546" ht="12.75" customHeight="1" x14ac:dyDescent="0.2"/>
    <row r="11547" ht="12.75" customHeight="1" x14ac:dyDescent="0.2"/>
    <row r="11548" ht="12.75" customHeight="1" x14ac:dyDescent="0.2"/>
    <row r="11549" ht="12.75" customHeight="1" x14ac:dyDescent="0.2"/>
    <row r="11550" ht="12.75" customHeight="1" x14ac:dyDescent="0.2"/>
    <row r="11551" ht="12.75" customHeight="1" x14ac:dyDescent="0.2"/>
    <row r="11552" ht="12.75" customHeight="1" x14ac:dyDescent="0.2"/>
    <row r="11553" ht="12.75" customHeight="1" x14ac:dyDescent="0.2"/>
    <row r="11554" ht="12.75" customHeight="1" x14ac:dyDescent="0.2"/>
    <row r="11555" ht="12.75" customHeight="1" x14ac:dyDescent="0.2"/>
    <row r="11556" ht="12.75" customHeight="1" x14ac:dyDescent="0.2"/>
    <row r="11557" ht="12.75" customHeight="1" x14ac:dyDescent="0.2"/>
    <row r="11558" ht="12.75" customHeight="1" x14ac:dyDescent="0.2"/>
    <row r="11559" ht="12.75" customHeight="1" x14ac:dyDescent="0.2"/>
    <row r="11560" ht="12.75" customHeight="1" x14ac:dyDescent="0.2"/>
    <row r="11561" ht="12.75" customHeight="1" x14ac:dyDescent="0.2"/>
    <row r="11562" ht="12.75" customHeight="1" x14ac:dyDescent="0.2"/>
    <row r="11563" ht="12.75" customHeight="1" x14ac:dyDescent="0.2"/>
    <row r="11564" ht="12.75" customHeight="1" x14ac:dyDescent="0.2"/>
    <row r="11565" ht="12.75" customHeight="1" x14ac:dyDescent="0.2"/>
    <row r="11566" ht="12.75" customHeight="1" x14ac:dyDescent="0.2"/>
    <row r="11567" ht="12.75" customHeight="1" x14ac:dyDescent="0.2"/>
    <row r="11568" ht="12.75" customHeight="1" x14ac:dyDescent="0.2"/>
    <row r="11569" ht="12.75" customHeight="1" x14ac:dyDescent="0.2"/>
    <row r="11570" ht="12.75" customHeight="1" x14ac:dyDescent="0.2"/>
    <row r="11571" ht="12.75" customHeight="1" x14ac:dyDescent="0.2"/>
    <row r="11572" ht="12.75" customHeight="1" x14ac:dyDescent="0.2"/>
    <row r="11573" ht="12.75" customHeight="1" x14ac:dyDescent="0.2"/>
    <row r="11574" ht="12.75" customHeight="1" x14ac:dyDescent="0.2"/>
    <row r="11575" ht="12.75" customHeight="1" x14ac:dyDescent="0.2"/>
    <row r="11576" ht="12.75" customHeight="1" x14ac:dyDescent="0.2"/>
    <row r="11577" ht="12.75" customHeight="1" x14ac:dyDescent="0.2"/>
    <row r="11578" ht="12.75" customHeight="1" x14ac:dyDescent="0.2"/>
    <row r="11579" ht="12.75" customHeight="1" x14ac:dyDescent="0.2"/>
    <row r="11580" ht="12.75" customHeight="1" x14ac:dyDescent="0.2"/>
    <row r="11581" ht="12.75" customHeight="1" x14ac:dyDescent="0.2"/>
    <row r="11582" ht="12.75" customHeight="1" x14ac:dyDescent="0.2"/>
    <row r="11583" ht="12.75" customHeight="1" x14ac:dyDescent="0.2"/>
    <row r="11584" ht="12.75" customHeight="1" x14ac:dyDescent="0.2"/>
    <row r="11585" ht="12.75" customHeight="1" x14ac:dyDescent="0.2"/>
    <row r="11586" ht="12.75" customHeight="1" x14ac:dyDescent="0.2"/>
    <row r="11587" ht="12.75" customHeight="1" x14ac:dyDescent="0.2"/>
    <row r="11588" ht="12.75" customHeight="1" x14ac:dyDescent="0.2"/>
    <row r="11589" ht="12.75" customHeight="1" x14ac:dyDescent="0.2"/>
    <row r="11590" ht="12.75" customHeight="1" x14ac:dyDescent="0.2"/>
    <row r="11591" ht="12.75" customHeight="1" x14ac:dyDescent="0.2"/>
    <row r="11592" ht="12.75" customHeight="1" x14ac:dyDescent="0.2"/>
    <row r="11593" ht="12.75" customHeight="1" x14ac:dyDescent="0.2"/>
    <row r="11594" ht="12.75" customHeight="1" x14ac:dyDescent="0.2"/>
    <row r="11595" ht="12.75" customHeight="1" x14ac:dyDescent="0.2"/>
    <row r="11596" ht="12.75" customHeight="1" x14ac:dyDescent="0.2"/>
    <row r="11597" ht="12.75" customHeight="1" x14ac:dyDescent="0.2"/>
    <row r="11598" ht="12.75" customHeight="1" x14ac:dyDescent="0.2"/>
    <row r="11599" ht="12.75" customHeight="1" x14ac:dyDescent="0.2"/>
    <row r="11600" ht="12.75" customHeight="1" x14ac:dyDescent="0.2"/>
    <row r="11601" ht="12.75" customHeight="1" x14ac:dyDescent="0.2"/>
    <row r="11602" ht="12.75" customHeight="1" x14ac:dyDescent="0.2"/>
    <row r="11603" ht="12.75" customHeight="1" x14ac:dyDescent="0.2"/>
    <row r="11604" ht="12.75" customHeight="1" x14ac:dyDescent="0.2"/>
    <row r="11605" ht="12.75" customHeight="1" x14ac:dyDescent="0.2"/>
    <row r="11606" ht="12.75" customHeight="1" x14ac:dyDescent="0.2"/>
    <row r="11607" ht="12.75" customHeight="1" x14ac:dyDescent="0.2"/>
    <row r="11608" ht="12.75" customHeight="1" x14ac:dyDescent="0.2"/>
    <row r="11609" ht="12.75" customHeight="1" x14ac:dyDescent="0.2"/>
    <row r="11610" ht="12.75" customHeight="1" x14ac:dyDescent="0.2"/>
    <row r="11611" ht="12.75" customHeight="1" x14ac:dyDescent="0.2"/>
    <row r="11612" ht="12.75" customHeight="1" x14ac:dyDescent="0.2"/>
    <row r="11613" ht="12.75" customHeight="1" x14ac:dyDescent="0.2"/>
    <row r="11614" ht="12.75" customHeight="1" x14ac:dyDescent="0.2"/>
    <row r="11615" ht="12.75" customHeight="1" x14ac:dyDescent="0.2"/>
    <row r="11616" ht="12.75" customHeight="1" x14ac:dyDescent="0.2"/>
    <row r="11617" ht="12.75" customHeight="1" x14ac:dyDescent="0.2"/>
    <row r="11618" ht="12.75" customHeight="1" x14ac:dyDescent="0.2"/>
    <row r="11619" ht="12.75" customHeight="1" x14ac:dyDescent="0.2"/>
    <row r="11620" ht="12.75" customHeight="1" x14ac:dyDescent="0.2"/>
    <row r="11621" ht="12.75" customHeight="1" x14ac:dyDescent="0.2"/>
    <row r="11622" ht="12.75" customHeight="1" x14ac:dyDescent="0.2"/>
    <row r="11623" ht="12.75" customHeight="1" x14ac:dyDescent="0.2"/>
    <row r="11624" ht="12.75" customHeight="1" x14ac:dyDescent="0.2"/>
    <row r="11625" ht="12.75" customHeight="1" x14ac:dyDescent="0.2"/>
    <row r="11626" ht="12.75" customHeight="1" x14ac:dyDescent="0.2"/>
    <row r="11627" ht="12.75" customHeight="1" x14ac:dyDescent="0.2"/>
    <row r="11628" ht="12.75" customHeight="1" x14ac:dyDescent="0.2"/>
    <row r="11629" ht="12.75" customHeight="1" x14ac:dyDescent="0.2"/>
    <row r="11630" ht="12.75" customHeight="1" x14ac:dyDescent="0.2"/>
    <row r="11631" ht="12.75" customHeight="1" x14ac:dyDescent="0.2"/>
    <row r="11632" ht="12.75" customHeight="1" x14ac:dyDescent="0.2"/>
    <row r="11633" ht="12.75" customHeight="1" x14ac:dyDescent="0.2"/>
    <row r="11634" ht="12.75" customHeight="1" x14ac:dyDescent="0.2"/>
    <row r="11635" ht="12.75" customHeight="1" x14ac:dyDescent="0.2"/>
    <row r="11636" ht="12.75" customHeight="1" x14ac:dyDescent="0.2"/>
    <row r="11637" ht="12.75" customHeight="1" x14ac:dyDescent="0.2"/>
    <row r="11638" ht="12.75" customHeight="1" x14ac:dyDescent="0.2"/>
    <row r="11639" ht="12.75" customHeight="1" x14ac:dyDescent="0.2"/>
    <row r="11640" ht="12.75" customHeight="1" x14ac:dyDescent="0.2"/>
    <row r="11641" ht="12.75" customHeight="1" x14ac:dyDescent="0.2"/>
    <row r="11642" ht="12.75" customHeight="1" x14ac:dyDescent="0.2"/>
    <row r="11643" ht="12.75" customHeight="1" x14ac:dyDescent="0.2"/>
    <row r="11644" ht="12.75" customHeight="1" x14ac:dyDescent="0.2"/>
    <row r="11645" ht="12.75" customHeight="1" x14ac:dyDescent="0.2"/>
    <row r="11646" ht="12.75" customHeight="1" x14ac:dyDescent="0.2"/>
    <row r="11647" ht="12.75" customHeight="1" x14ac:dyDescent="0.2"/>
    <row r="11648" ht="12.75" customHeight="1" x14ac:dyDescent="0.2"/>
    <row r="11649" ht="12.75" customHeight="1" x14ac:dyDescent="0.2"/>
    <row r="11650" ht="12.75" customHeight="1" x14ac:dyDescent="0.2"/>
    <row r="11651" ht="12.75" customHeight="1" x14ac:dyDescent="0.2"/>
    <row r="11652" ht="12.75" customHeight="1" x14ac:dyDescent="0.2"/>
    <row r="11653" ht="12.75" customHeight="1" x14ac:dyDescent="0.2"/>
    <row r="11654" ht="12.75" customHeight="1" x14ac:dyDescent="0.2"/>
    <row r="11655" ht="12.75" customHeight="1" x14ac:dyDescent="0.2"/>
    <row r="11656" ht="12.75" customHeight="1" x14ac:dyDescent="0.2"/>
    <row r="11657" ht="12.75" customHeight="1" x14ac:dyDescent="0.2"/>
    <row r="11658" ht="12.75" customHeight="1" x14ac:dyDescent="0.2"/>
    <row r="11659" ht="12.75" customHeight="1" x14ac:dyDescent="0.2"/>
    <row r="11660" ht="12.75" customHeight="1" x14ac:dyDescent="0.2"/>
    <row r="11661" ht="12.75" customHeight="1" x14ac:dyDescent="0.2"/>
    <row r="11662" ht="12.75" customHeight="1" x14ac:dyDescent="0.2"/>
    <row r="11663" ht="12.75" customHeight="1" x14ac:dyDescent="0.2"/>
    <row r="11664" ht="12.75" customHeight="1" x14ac:dyDescent="0.2"/>
    <row r="11665" ht="12.75" customHeight="1" x14ac:dyDescent="0.2"/>
    <row r="11666" ht="12.75" customHeight="1" x14ac:dyDescent="0.2"/>
    <row r="11667" ht="12.75" customHeight="1" x14ac:dyDescent="0.2"/>
    <row r="11668" ht="12.75" customHeight="1" x14ac:dyDescent="0.2"/>
    <row r="11669" ht="12.75" customHeight="1" x14ac:dyDescent="0.2"/>
    <row r="11670" ht="12.75" customHeight="1" x14ac:dyDescent="0.2"/>
    <row r="11671" ht="12.75" customHeight="1" x14ac:dyDescent="0.2"/>
    <row r="11672" ht="12.75" customHeight="1" x14ac:dyDescent="0.2"/>
    <row r="11673" ht="12.75" customHeight="1" x14ac:dyDescent="0.2"/>
    <row r="11674" ht="12.75" customHeight="1" x14ac:dyDescent="0.2"/>
    <row r="11675" ht="12.75" customHeight="1" x14ac:dyDescent="0.2"/>
    <row r="11676" ht="12.75" customHeight="1" x14ac:dyDescent="0.2"/>
    <row r="11677" ht="12.75" customHeight="1" x14ac:dyDescent="0.2"/>
    <row r="11678" ht="12.75" customHeight="1" x14ac:dyDescent="0.2"/>
    <row r="11679" ht="12.75" customHeight="1" x14ac:dyDescent="0.2"/>
    <row r="11680" ht="12.75" customHeight="1" x14ac:dyDescent="0.2"/>
    <row r="11681" ht="12.75" customHeight="1" x14ac:dyDescent="0.2"/>
    <row r="11682" ht="12.75" customHeight="1" x14ac:dyDescent="0.2"/>
    <row r="11683" ht="12.75" customHeight="1" x14ac:dyDescent="0.2"/>
    <row r="11684" ht="12.75" customHeight="1" x14ac:dyDescent="0.2"/>
    <row r="11685" ht="12.75" customHeight="1" x14ac:dyDescent="0.2"/>
    <row r="11686" ht="12.75" customHeight="1" x14ac:dyDescent="0.2"/>
    <row r="11687" ht="12.75" customHeight="1" x14ac:dyDescent="0.2"/>
    <row r="11688" ht="12.75" customHeight="1" x14ac:dyDescent="0.2"/>
    <row r="11689" ht="12.75" customHeight="1" x14ac:dyDescent="0.2"/>
    <row r="11690" ht="12.75" customHeight="1" x14ac:dyDescent="0.2"/>
    <row r="11691" ht="12.75" customHeight="1" x14ac:dyDescent="0.2"/>
    <row r="11692" ht="12.75" customHeight="1" x14ac:dyDescent="0.2"/>
    <row r="11693" ht="12.75" customHeight="1" x14ac:dyDescent="0.2"/>
    <row r="11694" ht="12.75" customHeight="1" x14ac:dyDescent="0.2"/>
    <row r="11695" ht="12.75" customHeight="1" x14ac:dyDescent="0.2"/>
    <row r="11696" ht="12.75" customHeight="1" x14ac:dyDescent="0.2"/>
    <row r="11697" ht="12.75" customHeight="1" x14ac:dyDescent="0.2"/>
    <row r="11698" ht="12.75" customHeight="1" x14ac:dyDescent="0.2"/>
    <row r="11699" ht="12.75" customHeight="1" x14ac:dyDescent="0.2"/>
    <row r="11700" ht="12.75" customHeight="1" x14ac:dyDescent="0.2"/>
    <row r="11701" ht="12.75" customHeight="1" x14ac:dyDescent="0.2"/>
    <row r="11702" ht="12.75" customHeight="1" x14ac:dyDescent="0.2"/>
    <row r="11703" ht="12.75" customHeight="1" x14ac:dyDescent="0.2"/>
    <row r="11704" ht="12.75" customHeight="1" x14ac:dyDescent="0.2"/>
    <row r="11705" ht="12.75" customHeight="1" x14ac:dyDescent="0.2"/>
    <row r="11706" ht="12.75" customHeight="1" x14ac:dyDescent="0.2"/>
    <row r="11707" ht="12.75" customHeight="1" x14ac:dyDescent="0.2"/>
    <row r="11708" ht="12.75" customHeight="1" x14ac:dyDescent="0.2"/>
    <row r="11709" ht="12.75" customHeight="1" x14ac:dyDescent="0.2"/>
    <row r="11710" ht="12.75" customHeight="1" x14ac:dyDescent="0.2"/>
    <row r="11711" ht="12.75" customHeight="1" x14ac:dyDescent="0.2"/>
    <row r="11712" ht="12.75" customHeight="1" x14ac:dyDescent="0.2"/>
    <row r="11713" ht="12.75" customHeight="1" x14ac:dyDescent="0.2"/>
    <row r="11714" ht="12.75" customHeight="1" x14ac:dyDescent="0.2"/>
    <row r="11715" ht="12.75" customHeight="1" x14ac:dyDescent="0.2"/>
    <row r="11716" ht="12.75" customHeight="1" x14ac:dyDescent="0.2"/>
    <row r="11717" ht="12.75" customHeight="1" x14ac:dyDescent="0.2"/>
    <row r="11718" ht="12.75" customHeight="1" x14ac:dyDescent="0.2"/>
    <row r="11719" ht="12.75" customHeight="1" x14ac:dyDescent="0.2"/>
    <row r="11720" ht="12.75" customHeight="1" x14ac:dyDescent="0.2"/>
    <row r="11721" ht="12.75" customHeight="1" x14ac:dyDescent="0.2"/>
    <row r="11722" ht="12.75" customHeight="1" x14ac:dyDescent="0.2"/>
    <row r="11723" ht="12.75" customHeight="1" x14ac:dyDescent="0.2"/>
    <row r="11724" ht="12.75" customHeight="1" x14ac:dyDescent="0.2"/>
    <row r="11725" ht="12.75" customHeight="1" x14ac:dyDescent="0.2"/>
    <row r="11726" ht="12.75" customHeight="1" x14ac:dyDescent="0.2"/>
    <row r="11727" ht="12.75" customHeight="1" x14ac:dyDescent="0.2"/>
    <row r="11728" ht="12.75" customHeight="1" x14ac:dyDescent="0.2"/>
    <row r="11729" ht="12.75" customHeight="1" x14ac:dyDescent="0.2"/>
    <row r="11730" ht="12.75" customHeight="1" x14ac:dyDescent="0.2"/>
    <row r="11731" ht="12.75" customHeight="1" x14ac:dyDescent="0.2"/>
    <row r="11732" ht="12.75" customHeight="1" x14ac:dyDescent="0.2"/>
    <row r="11733" ht="12.75" customHeight="1" x14ac:dyDescent="0.2"/>
    <row r="11734" ht="12.75" customHeight="1" x14ac:dyDescent="0.2"/>
    <row r="11735" ht="12.75" customHeight="1" x14ac:dyDescent="0.2"/>
    <row r="11736" ht="12.75" customHeight="1" x14ac:dyDescent="0.2"/>
    <row r="11737" ht="12.75" customHeight="1" x14ac:dyDescent="0.2"/>
    <row r="11738" ht="12.75" customHeight="1" x14ac:dyDescent="0.2"/>
    <row r="11739" ht="12.75" customHeight="1" x14ac:dyDescent="0.2"/>
    <row r="11740" ht="12.75" customHeight="1" x14ac:dyDescent="0.2"/>
    <row r="11741" ht="12.75" customHeight="1" x14ac:dyDescent="0.2"/>
    <row r="11742" ht="12.75" customHeight="1" x14ac:dyDescent="0.2"/>
    <row r="11743" ht="12.75" customHeight="1" x14ac:dyDescent="0.2"/>
    <row r="11744" ht="12.75" customHeight="1" x14ac:dyDescent="0.2"/>
    <row r="11745" ht="12.75" customHeight="1" x14ac:dyDescent="0.2"/>
    <row r="11746" ht="12.75" customHeight="1" x14ac:dyDescent="0.2"/>
    <row r="11747" ht="12.75" customHeight="1" x14ac:dyDescent="0.2"/>
    <row r="11748" ht="12.75" customHeight="1" x14ac:dyDescent="0.2"/>
    <row r="11749" ht="12.75" customHeight="1" x14ac:dyDescent="0.2"/>
    <row r="11750" ht="12.75" customHeight="1" x14ac:dyDescent="0.2"/>
    <row r="11751" ht="12.75" customHeight="1" x14ac:dyDescent="0.2"/>
    <row r="11752" ht="12.75" customHeight="1" x14ac:dyDescent="0.2"/>
    <row r="11753" ht="12.75" customHeight="1" x14ac:dyDescent="0.2"/>
    <row r="11754" ht="12.75" customHeight="1" x14ac:dyDescent="0.2"/>
    <row r="11755" ht="12.75" customHeight="1" x14ac:dyDescent="0.2"/>
    <row r="11756" ht="12.75" customHeight="1" x14ac:dyDescent="0.2"/>
    <row r="11757" ht="12.75" customHeight="1" x14ac:dyDescent="0.2"/>
    <row r="11758" ht="12.75" customHeight="1" x14ac:dyDescent="0.2"/>
    <row r="11759" ht="12.75" customHeight="1" x14ac:dyDescent="0.2"/>
    <row r="11760" ht="12.75" customHeight="1" x14ac:dyDescent="0.2"/>
    <row r="11761" ht="12.75" customHeight="1" x14ac:dyDescent="0.2"/>
    <row r="11762" ht="12.75" customHeight="1" x14ac:dyDescent="0.2"/>
    <row r="11763" ht="12.75" customHeight="1" x14ac:dyDescent="0.2"/>
    <row r="11764" ht="12.75" customHeight="1" x14ac:dyDescent="0.2"/>
    <row r="11765" ht="12.75" customHeight="1" x14ac:dyDescent="0.2"/>
    <row r="11766" ht="12.75" customHeight="1" x14ac:dyDescent="0.2"/>
    <row r="11767" ht="12.75" customHeight="1" x14ac:dyDescent="0.2"/>
    <row r="11768" ht="12.75" customHeight="1" x14ac:dyDescent="0.2"/>
    <row r="11769" ht="12.75" customHeight="1" x14ac:dyDescent="0.2"/>
    <row r="11770" ht="12.75" customHeight="1" x14ac:dyDescent="0.2"/>
    <row r="11771" ht="12.75" customHeight="1" x14ac:dyDescent="0.2"/>
    <row r="11772" ht="12.75" customHeight="1" x14ac:dyDescent="0.2"/>
    <row r="11773" ht="12.75" customHeight="1" x14ac:dyDescent="0.2"/>
    <row r="11774" ht="12.75" customHeight="1" x14ac:dyDescent="0.2"/>
    <row r="11775" ht="12.75" customHeight="1" x14ac:dyDescent="0.2"/>
    <row r="11776" ht="12.75" customHeight="1" x14ac:dyDescent="0.2"/>
    <row r="11777" ht="12.75" customHeight="1" x14ac:dyDescent="0.2"/>
    <row r="11778" ht="12.75" customHeight="1" x14ac:dyDescent="0.2"/>
    <row r="11779" ht="12.75" customHeight="1" x14ac:dyDescent="0.2"/>
    <row r="11780" ht="12.75" customHeight="1" x14ac:dyDescent="0.2"/>
    <row r="11781" ht="12.75" customHeight="1" x14ac:dyDescent="0.2"/>
    <row r="11782" ht="12.75" customHeight="1" x14ac:dyDescent="0.2"/>
    <row r="11783" ht="12.75" customHeight="1" x14ac:dyDescent="0.2"/>
    <row r="11784" ht="12.75" customHeight="1" x14ac:dyDescent="0.2"/>
    <row r="11785" ht="12.75" customHeight="1" x14ac:dyDescent="0.2"/>
    <row r="11786" ht="12.75" customHeight="1" x14ac:dyDescent="0.2"/>
    <row r="11787" ht="12.75" customHeight="1" x14ac:dyDescent="0.2"/>
    <row r="11788" ht="12.75" customHeight="1" x14ac:dyDescent="0.2"/>
    <row r="11789" ht="12.75" customHeight="1" x14ac:dyDescent="0.2"/>
    <row r="11790" ht="12.75" customHeight="1" x14ac:dyDescent="0.2"/>
    <row r="11791" ht="12.75" customHeight="1" x14ac:dyDescent="0.2"/>
    <row r="11792" ht="12.75" customHeight="1" x14ac:dyDescent="0.2"/>
    <row r="11793" ht="12.75" customHeight="1" x14ac:dyDescent="0.2"/>
    <row r="11794" ht="12.75" customHeight="1" x14ac:dyDescent="0.2"/>
    <row r="11795" ht="12.75" customHeight="1" x14ac:dyDescent="0.2"/>
    <row r="11796" ht="12.75" customHeight="1" x14ac:dyDescent="0.2"/>
    <row r="11797" ht="12.75" customHeight="1" x14ac:dyDescent="0.2"/>
    <row r="11798" ht="12.75" customHeight="1" x14ac:dyDescent="0.2"/>
    <row r="11799" ht="12.75" customHeight="1" x14ac:dyDescent="0.2"/>
    <row r="11800" ht="12.75" customHeight="1" x14ac:dyDescent="0.2"/>
    <row r="11801" ht="12.75" customHeight="1" x14ac:dyDescent="0.2"/>
    <row r="11802" ht="12.75" customHeight="1" x14ac:dyDescent="0.2"/>
    <row r="11803" ht="12.75" customHeight="1" x14ac:dyDescent="0.2"/>
    <row r="11804" ht="12.75" customHeight="1" x14ac:dyDescent="0.2"/>
    <row r="11805" ht="12.75" customHeight="1" x14ac:dyDescent="0.2"/>
    <row r="11806" ht="12.75" customHeight="1" x14ac:dyDescent="0.2"/>
    <row r="11807" ht="12.75" customHeight="1" x14ac:dyDescent="0.2"/>
    <row r="11808" ht="12.75" customHeight="1" x14ac:dyDescent="0.2"/>
    <row r="11809" ht="12.75" customHeight="1" x14ac:dyDescent="0.2"/>
    <row r="11810" ht="12.75" customHeight="1" x14ac:dyDescent="0.2"/>
    <row r="11811" ht="12.75" customHeight="1" x14ac:dyDescent="0.2"/>
    <row r="11812" ht="12.75" customHeight="1" x14ac:dyDescent="0.2"/>
    <row r="11813" ht="12.75" customHeight="1" x14ac:dyDescent="0.2"/>
    <row r="11814" ht="12.75" customHeight="1" x14ac:dyDescent="0.2"/>
    <row r="11815" ht="12.75" customHeight="1" x14ac:dyDescent="0.2"/>
    <row r="11816" ht="12.75" customHeight="1" x14ac:dyDescent="0.2"/>
    <row r="11817" ht="12.75" customHeight="1" x14ac:dyDescent="0.2"/>
    <row r="11818" ht="12.75" customHeight="1" x14ac:dyDescent="0.2"/>
    <row r="11819" ht="12.75" customHeight="1" x14ac:dyDescent="0.2"/>
    <row r="11820" ht="12.75" customHeight="1" x14ac:dyDescent="0.2"/>
    <row r="11821" ht="12.75" customHeight="1" x14ac:dyDescent="0.2"/>
    <row r="11822" ht="12.75" customHeight="1" x14ac:dyDescent="0.2"/>
    <row r="11823" ht="12.75" customHeight="1" x14ac:dyDescent="0.2"/>
    <row r="11824" ht="12.75" customHeight="1" x14ac:dyDescent="0.2"/>
    <row r="11825" ht="12.75" customHeight="1" x14ac:dyDescent="0.2"/>
    <row r="11826" ht="12.75" customHeight="1" x14ac:dyDescent="0.2"/>
    <row r="11827" ht="12.75" customHeight="1" x14ac:dyDescent="0.2"/>
    <row r="11828" ht="12.75" customHeight="1" x14ac:dyDescent="0.2"/>
    <row r="11829" ht="12.75" customHeight="1" x14ac:dyDescent="0.2"/>
    <row r="11830" ht="12.75" customHeight="1" x14ac:dyDescent="0.2"/>
    <row r="11831" ht="12.75" customHeight="1" x14ac:dyDescent="0.2"/>
    <row r="11832" ht="12.75" customHeight="1" x14ac:dyDescent="0.2"/>
    <row r="11833" ht="12.75" customHeight="1" x14ac:dyDescent="0.2"/>
    <row r="11834" ht="12.75" customHeight="1" x14ac:dyDescent="0.2"/>
    <row r="11835" ht="12.75" customHeight="1" x14ac:dyDescent="0.2"/>
    <row r="11836" ht="12.75" customHeight="1" x14ac:dyDescent="0.2"/>
    <row r="11837" ht="12.75" customHeight="1" x14ac:dyDescent="0.2"/>
    <row r="11838" ht="12.75" customHeight="1" x14ac:dyDescent="0.2"/>
    <row r="11839" ht="12.75" customHeight="1" x14ac:dyDescent="0.2"/>
    <row r="11840" ht="12.75" customHeight="1" x14ac:dyDescent="0.2"/>
    <row r="11841" ht="12.75" customHeight="1" x14ac:dyDescent="0.2"/>
    <row r="11842" ht="12.75" customHeight="1" x14ac:dyDescent="0.2"/>
    <row r="11843" ht="12.75" customHeight="1" x14ac:dyDescent="0.2"/>
    <row r="11844" ht="12.75" customHeight="1" x14ac:dyDescent="0.2"/>
    <row r="11845" ht="12.75" customHeight="1" x14ac:dyDescent="0.2"/>
    <row r="11846" ht="12.75" customHeight="1" x14ac:dyDescent="0.2"/>
    <row r="11847" ht="12.75" customHeight="1" x14ac:dyDescent="0.2"/>
    <row r="11848" ht="12.75" customHeight="1" x14ac:dyDescent="0.2"/>
    <row r="11849" ht="12.75" customHeight="1" x14ac:dyDescent="0.2"/>
    <row r="11850" ht="12.75" customHeight="1" x14ac:dyDescent="0.2"/>
    <row r="11851" ht="12.75" customHeight="1" x14ac:dyDescent="0.2"/>
    <row r="11852" ht="12.75" customHeight="1" x14ac:dyDescent="0.2"/>
    <row r="11853" ht="12.75" customHeight="1" x14ac:dyDescent="0.2"/>
    <row r="11854" ht="12.75" customHeight="1" x14ac:dyDescent="0.2"/>
    <row r="11855" ht="12.75" customHeight="1" x14ac:dyDescent="0.2"/>
    <row r="11856" ht="12.75" customHeight="1" x14ac:dyDescent="0.2"/>
    <row r="11857" ht="12.75" customHeight="1" x14ac:dyDescent="0.2"/>
    <row r="11858" ht="12.75" customHeight="1" x14ac:dyDescent="0.2"/>
    <row r="11859" ht="12.75" customHeight="1" x14ac:dyDescent="0.2"/>
    <row r="11860" ht="12.75" customHeight="1" x14ac:dyDescent="0.2"/>
    <row r="11861" ht="12.75" customHeight="1" x14ac:dyDescent="0.2"/>
    <row r="11862" ht="12.75" customHeight="1" x14ac:dyDescent="0.2"/>
    <row r="11863" ht="12.75" customHeight="1" x14ac:dyDescent="0.2"/>
    <row r="11864" ht="12.75" customHeight="1" x14ac:dyDescent="0.2"/>
    <row r="11865" ht="12.75" customHeight="1" x14ac:dyDescent="0.2"/>
    <row r="11866" ht="12.75" customHeight="1" x14ac:dyDescent="0.2"/>
    <row r="11867" ht="12.75" customHeight="1" x14ac:dyDescent="0.2"/>
    <row r="11868" ht="12.75" customHeight="1" x14ac:dyDescent="0.2"/>
    <row r="11869" ht="12.75" customHeight="1" x14ac:dyDescent="0.2"/>
    <row r="11870" ht="12.75" customHeight="1" x14ac:dyDescent="0.2"/>
    <row r="11871" ht="12.75" customHeight="1" x14ac:dyDescent="0.2"/>
    <row r="11872" ht="12.75" customHeight="1" x14ac:dyDescent="0.2"/>
    <row r="11873" ht="12.75" customHeight="1" x14ac:dyDescent="0.2"/>
    <row r="11874" ht="12.75" customHeight="1" x14ac:dyDescent="0.2"/>
    <row r="11875" ht="12.75" customHeight="1" x14ac:dyDescent="0.2"/>
    <row r="11876" ht="12.75" customHeight="1" x14ac:dyDescent="0.2"/>
    <row r="11877" ht="12.75" customHeight="1" x14ac:dyDescent="0.2"/>
    <row r="11878" ht="12.75" customHeight="1" x14ac:dyDescent="0.2"/>
    <row r="11879" ht="12.75" customHeight="1" x14ac:dyDescent="0.2"/>
    <row r="11880" ht="12.75" customHeight="1" x14ac:dyDescent="0.2"/>
    <row r="11881" ht="12.75" customHeight="1" x14ac:dyDescent="0.2"/>
    <row r="11882" ht="12.75" customHeight="1" x14ac:dyDescent="0.2"/>
    <row r="11883" ht="12.75" customHeight="1" x14ac:dyDescent="0.2"/>
    <row r="11884" ht="12.75" customHeight="1" x14ac:dyDescent="0.2"/>
    <row r="11885" ht="12.75" customHeight="1" x14ac:dyDescent="0.2"/>
    <row r="11886" ht="12.75" customHeight="1" x14ac:dyDescent="0.2"/>
    <row r="11887" ht="12.75" customHeight="1" x14ac:dyDescent="0.2"/>
    <row r="11888" ht="12.75" customHeight="1" x14ac:dyDescent="0.2"/>
    <row r="11889" ht="12.75" customHeight="1" x14ac:dyDescent="0.2"/>
    <row r="11890" ht="12.75" customHeight="1" x14ac:dyDescent="0.2"/>
    <row r="11891" ht="12.75" customHeight="1" x14ac:dyDescent="0.2"/>
    <row r="11892" ht="12.75" customHeight="1" x14ac:dyDescent="0.2"/>
    <row r="11893" ht="12.75" customHeight="1" x14ac:dyDescent="0.2"/>
    <row r="11894" ht="12.75" customHeight="1" x14ac:dyDescent="0.2"/>
    <row r="11895" ht="12.75" customHeight="1" x14ac:dyDescent="0.2"/>
    <row r="11896" ht="12.75" customHeight="1" x14ac:dyDescent="0.2"/>
    <row r="11897" ht="12.75" customHeight="1" x14ac:dyDescent="0.2"/>
    <row r="11898" ht="12.75" customHeight="1" x14ac:dyDescent="0.2"/>
    <row r="11899" ht="12.75" customHeight="1" x14ac:dyDescent="0.2"/>
    <row r="11900" ht="12.75" customHeight="1" x14ac:dyDescent="0.2"/>
    <row r="11901" ht="12.75" customHeight="1" x14ac:dyDescent="0.2"/>
    <row r="11902" ht="12.75" customHeight="1" x14ac:dyDescent="0.2"/>
    <row r="11903" ht="12.75" customHeight="1" x14ac:dyDescent="0.2"/>
    <row r="11904" ht="12.75" customHeight="1" x14ac:dyDescent="0.2"/>
    <row r="11905" ht="12.75" customHeight="1" x14ac:dyDescent="0.2"/>
    <row r="11906" ht="12.75" customHeight="1" x14ac:dyDescent="0.2"/>
    <row r="11907" ht="12.75" customHeight="1" x14ac:dyDescent="0.2"/>
    <row r="11908" ht="12.75" customHeight="1" x14ac:dyDescent="0.2"/>
    <row r="11909" ht="12.75" customHeight="1" x14ac:dyDescent="0.2"/>
    <row r="11910" ht="12.75" customHeight="1" x14ac:dyDescent="0.2"/>
    <row r="11911" ht="12.75" customHeight="1" x14ac:dyDescent="0.2"/>
    <row r="11912" ht="12.75" customHeight="1" x14ac:dyDescent="0.2"/>
    <row r="11913" ht="12.75" customHeight="1" x14ac:dyDescent="0.2"/>
    <row r="11914" ht="12.75" customHeight="1" x14ac:dyDescent="0.2"/>
    <row r="11915" ht="12.75" customHeight="1" x14ac:dyDescent="0.2"/>
    <row r="11916" ht="12.75" customHeight="1" x14ac:dyDescent="0.2"/>
    <row r="11917" ht="12.75" customHeight="1" x14ac:dyDescent="0.2"/>
    <row r="11918" ht="12.75" customHeight="1" x14ac:dyDescent="0.2"/>
    <row r="11919" ht="12.75" customHeight="1" x14ac:dyDescent="0.2"/>
    <row r="11920" ht="12.75" customHeight="1" x14ac:dyDescent="0.2"/>
    <row r="11921" ht="12.75" customHeight="1" x14ac:dyDescent="0.2"/>
    <row r="11922" ht="12.75" customHeight="1" x14ac:dyDescent="0.2"/>
    <row r="11923" ht="12.75" customHeight="1" x14ac:dyDescent="0.2"/>
    <row r="11924" ht="12.75" customHeight="1" x14ac:dyDescent="0.2"/>
    <row r="11925" ht="12.75" customHeight="1" x14ac:dyDescent="0.2"/>
    <row r="11926" ht="12.75" customHeight="1" x14ac:dyDescent="0.2"/>
    <row r="11927" ht="12.75" customHeight="1" x14ac:dyDescent="0.2"/>
    <row r="11928" ht="12.75" customHeight="1" x14ac:dyDescent="0.2"/>
    <row r="11929" ht="12.75" customHeight="1" x14ac:dyDescent="0.2"/>
    <row r="11930" ht="12.75" customHeight="1" x14ac:dyDescent="0.2"/>
    <row r="11931" ht="12.75" customHeight="1" x14ac:dyDescent="0.2"/>
    <row r="11932" ht="12.75" customHeight="1" x14ac:dyDescent="0.2"/>
    <row r="11933" ht="12.75" customHeight="1" x14ac:dyDescent="0.2"/>
    <row r="11934" ht="12.75" customHeight="1" x14ac:dyDescent="0.2"/>
    <row r="11935" ht="12.75" customHeight="1" x14ac:dyDescent="0.2"/>
    <row r="11936" ht="12.75" customHeight="1" x14ac:dyDescent="0.2"/>
    <row r="11937" ht="12.75" customHeight="1" x14ac:dyDescent="0.2"/>
    <row r="11938" ht="12.75" customHeight="1" x14ac:dyDescent="0.2"/>
    <row r="11939" ht="12.75" customHeight="1" x14ac:dyDescent="0.2"/>
    <row r="11940" ht="12.75" customHeight="1" x14ac:dyDescent="0.2"/>
    <row r="11941" ht="12.75" customHeight="1" x14ac:dyDescent="0.2"/>
    <row r="11942" ht="12.75" customHeight="1" x14ac:dyDescent="0.2"/>
    <row r="11943" ht="12.75" customHeight="1" x14ac:dyDescent="0.2"/>
    <row r="11944" ht="12.75" customHeight="1" x14ac:dyDescent="0.2"/>
    <row r="11945" ht="12.75" customHeight="1" x14ac:dyDescent="0.2"/>
    <row r="11946" ht="12.75" customHeight="1" x14ac:dyDescent="0.2"/>
    <row r="11947" ht="12.75" customHeight="1" x14ac:dyDescent="0.2"/>
    <row r="11948" ht="12.75" customHeight="1" x14ac:dyDescent="0.2"/>
    <row r="11949" ht="12.75" customHeight="1" x14ac:dyDescent="0.2"/>
    <row r="11950" ht="12.75" customHeight="1" x14ac:dyDescent="0.2"/>
    <row r="11951" ht="12.75" customHeight="1" x14ac:dyDescent="0.2"/>
    <row r="11952" ht="12.75" customHeight="1" x14ac:dyDescent="0.2"/>
    <row r="11953" ht="12.75" customHeight="1" x14ac:dyDescent="0.2"/>
    <row r="11954" ht="12.75" customHeight="1" x14ac:dyDescent="0.2"/>
    <row r="11955" ht="12.75" customHeight="1" x14ac:dyDescent="0.2"/>
    <row r="11956" ht="12.75" customHeight="1" x14ac:dyDescent="0.2"/>
    <row r="11957" ht="12.75" customHeight="1" x14ac:dyDescent="0.2"/>
    <row r="11958" ht="12.75" customHeight="1" x14ac:dyDescent="0.2"/>
    <row r="11959" ht="12.75" customHeight="1" x14ac:dyDescent="0.2"/>
    <row r="11960" ht="12.75" customHeight="1" x14ac:dyDescent="0.2"/>
    <row r="11961" ht="12.75" customHeight="1" x14ac:dyDescent="0.2"/>
    <row r="11962" ht="12.75" customHeight="1" x14ac:dyDescent="0.2"/>
    <row r="11963" ht="12.75" customHeight="1" x14ac:dyDescent="0.2"/>
    <row r="11964" ht="12.75" customHeight="1" x14ac:dyDescent="0.2"/>
    <row r="11965" ht="12.75" customHeight="1" x14ac:dyDescent="0.2"/>
    <row r="11966" ht="12.75" customHeight="1" x14ac:dyDescent="0.2"/>
    <row r="11967" ht="12.75" customHeight="1" x14ac:dyDescent="0.2"/>
    <row r="11968" ht="12.75" customHeight="1" x14ac:dyDescent="0.2"/>
    <row r="11969" ht="12.75" customHeight="1" x14ac:dyDescent="0.2"/>
    <row r="11970" ht="12.75" customHeight="1" x14ac:dyDescent="0.2"/>
    <row r="11971" ht="12.75" customHeight="1" x14ac:dyDescent="0.2"/>
    <row r="11972" ht="12.75" customHeight="1" x14ac:dyDescent="0.2"/>
    <row r="11973" ht="12.75" customHeight="1" x14ac:dyDescent="0.2"/>
    <row r="11974" ht="12.75" customHeight="1" x14ac:dyDescent="0.2"/>
    <row r="11975" ht="12.75" customHeight="1" x14ac:dyDescent="0.2"/>
    <row r="11976" ht="12.75" customHeight="1" x14ac:dyDescent="0.2"/>
    <row r="11977" ht="12.75" customHeight="1" x14ac:dyDescent="0.2"/>
    <row r="11978" ht="12.75" customHeight="1" x14ac:dyDescent="0.2"/>
    <row r="11979" ht="12.75" customHeight="1" x14ac:dyDescent="0.2"/>
    <row r="11980" ht="12.75" customHeight="1" x14ac:dyDescent="0.2"/>
    <row r="11981" ht="12.75" customHeight="1" x14ac:dyDescent="0.2"/>
    <row r="11982" ht="12.75" customHeight="1" x14ac:dyDescent="0.2"/>
    <row r="11983" ht="12.75" customHeight="1" x14ac:dyDescent="0.2"/>
    <row r="11984" ht="12.75" customHeight="1" x14ac:dyDescent="0.2"/>
    <row r="11985" ht="12.75" customHeight="1" x14ac:dyDescent="0.2"/>
    <row r="11986" ht="12.75" customHeight="1" x14ac:dyDescent="0.2"/>
    <row r="11987" ht="12.75" customHeight="1" x14ac:dyDescent="0.2"/>
    <row r="11988" ht="12.75" customHeight="1" x14ac:dyDescent="0.2"/>
    <row r="11989" ht="12.75" customHeight="1" x14ac:dyDescent="0.2"/>
    <row r="11990" ht="12.75" customHeight="1" x14ac:dyDescent="0.2"/>
    <row r="11991" ht="12.75" customHeight="1" x14ac:dyDescent="0.2"/>
    <row r="11992" ht="12.75" customHeight="1" x14ac:dyDescent="0.2"/>
    <row r="11993" ht="12.75" customHeight="1" x14ac:dyDescent="0.2"/>
    <row r="11994" ht="12.75" customHeight="1" x14ac:dyDescent="0.2"/>
    <row r="11995" ht="12.75" customHeight="1" x14ac:dyDescent="0.2"/>
    <row r="11996" ht="12.75" customHeight="1" x14ac:dyDescent="0.2"/>
    <row r="11997" ht="12.75" customHeight="1" x14ac:dyDescent="0.2"/>
    <row r="11998" ht="12.75" customHeight="1" x14ac:dyDescent="0.2"/>
    <row r="11999" ht="12.75" customHeight="1" x14ac:dyDescent="0.2"/>
    <row r="12000" ht="12.75" customHeight="1" x14ac:dyDescent="0.2"/>
    <row r="12001" ht="12.75" customHeight="1" x14ac:dyDescent="0.2"/>
    <row r="12002" ht="12.75" customHeight="1" x14ac:dyDescent="0.2"/>
    <row r="12003" ht="12.75" customHeight="1" x14ac:dyDescent="0.2"/>
    <row r="12004" ht="12.75" customHeight="1" x14ac:dyDescent="0.2"/>
    <row r="12005" ht="12.75" customHeight="1" x14ac:dyDescent="0.2"/>
    <row r="12006" ht="12.75" customHeight="1" x14ac:dyDescent="0.2"/>
    <row r="12007" ht="12.75" customHeight="1" x14ac:dyDescent="0.2"/>
    <row r="12008" ht="12.75" customHeight="1" x14ac:dyDescent="0.2"/>
    <row r="12009" ht="12.75" customHeight="1" x14ac:dyDescent="0.2"/>
    <row r="12010" ht="12.75" customHeight="1" x14ac:dyDescent="0.2"/>
    <row r="12011" ht="12.75" customHeight="1" x14ac:dyDescent="0.2"/>
    <row r="12012" ht="12.75" customHeight="1" x14ac:dyDescent="0.2"/>
    <row r="12013" ht="12.75" customHeight="1" x14ac:dyDescent="0.2"/>
    <row r="12014" ht="12.75" customHeight="1" x14ac:dyDescent="0.2"/>
    <row r="12015" ht="12.75" customHeight="1" x14ac:dyDescent="0.2"/>
    <row r="12016" ht="12.75" customHeight="1" x14ac:dyDescent="0.2"/>
    <row r="12017" ht="12.75" customHeight="1" x14ac:dyDescent="0.2"/>
    <row r="12018" ht="12.75" customHeight="1" x14ac:dyDescent="0.2"/>
    <row r="12019" ht="12.75" customHeight="1" x14ac:dyDescent="0.2"/>
    <row r="12020" ht="12.75" customHeight="1" x14ac:dyDescent="0.2"/>
    <row r="12021" ht="12.75" customHeight="1" x14ac:dyDescent="0.2"/>
    <row r="12022" ht="12.75" customHeight="1" x14ac:dyDescent="0.2"/>
    <row r="12023" ht="12.75" customHeight="1" x14ac:dyDescent="0.2"/>
    <row r="12024" ht="12.75" customHeight="1" x14ac:dyDescent="0.2"/>
    <row r="12025" ht="12.75" customHeight="1" x14ac:dyDescent="0.2"/>
    <row r="12026" ht="12.75" customHeight="1" x14ac:dyDescent="0.2"/>
    <row r="12027" ht="12.75" customHeight="1" x14ac:dyDescent="0.2"/>
    <row r="12028" ht="12.75" customHeight="1" x14ac:dyDescent="0.2"/>
    <row r="12029" ht="12.75" customHeight="1" x14ac:dyDescent="0.2"/>
    <row r="12030" ht="12.75" customHeight="1" x14ac:dyDescent="0.2"/>
    <row r="12031" ht="12.75" customHeight="1" x14ac:dyDescent="0.2"/>
    <row r="12032" ht="12.75" customHeight="1" x14ac:dyDescent="0.2"/>
    <row r="12033" ht="12.75" customHeight="1" x14ac:dyDescent="0.2"/>
    <row r="12034" ht="12.75" customHeight="1" x14ac:dyDescent="0.2"/>
    <row r="12035" ht="12.75" customHeight="1" x14ac:dyDescent="0.2"/>
    <row r="12036" ht="12.75" customHeight="1" x14ac:dyDescent="0.2"/>
    <row r="12037" ht="12.75" customHeight="1" x14ac:dyDescent="0.2"/>
    <row r="12038" ht="12.75" customHeight="1" x14ac:dyDescent="0.2"/>
    <row r="12039" ht="12.75" customHeight="1" x14ac:dyDescent="0.2"/>
    <row r="12040" ht="12.75" customHeight="1" x14ac:dyDescent="0.2"/>
    <row r="12041" ht="12.75" customHeight="1" x14ac:dyDescent="0.2"/>
    <row r="12042" ht="12.75" customHeight="1" x14ac:dyDescent="0.2"/>
    <row r="12043" ht="12.75" customHeight="1" x14ac:dyDescent="0.2"/>
    <row r="12044" ht="12.75" customHeight="1" x14ac:dyDescent="0.2"/>
    <row r="12045" ht="12.75" customHeight="1" x14ac:dyDescent="0.2"/>
    <row r="12046" ht="12.75" customHeight="1" x14ac:dyDescent="0.2"/>
    <row r="12047" ht="12.75" customHeight="1" x14ac:dyDescent="0.2"/>
    <row r="12048" ht="12.75" customHeight="1" x14ac:dyDescent="0.2"/>
    <row r="12049" ht="12.75" customHeight="1" x14ac:dyDescent="0.2"/>
    <row r="12050" ht="12.75" customHeight="1" x14ac:dyDescent="0.2"/>
    <row r="12051" ht="12.75" customHeight="1" x14ac:dyDescent="0.2"/>
    <row r="12052" ht="12.75" customHeight="1" x14ac:dyDescent="0.2"/>
    <row r="12053" ht="12.75" customHeight="1" x14ac:dyDescent="0.2"/>
    <row r="12054" ht="12.75" customHeight="1" x14ac:dyDescent="0.2"/>
    <row r="12055" ht="12.75" customHeight="1" x14ac:dyDescent="0.2"/>
    <row r="12056" ht="12.75" customHeight="1" x14ac:dyDescent="0.2"/>
    <row r="12057" ht="12.75" customHeight="1" x14ac:dyDescent="0.2"/>
    <row r="12058" ht="12.75" customHeight="1" x14ac:dyDescent="0.2"/>
    <row r="12059" ht="12.75" customHeight="1" x14ac:dyDescent="0.2"/>
    <row r="12060" ht="12.75" customHeight="1" x14ac:dyDescent="0.2"/>
    <row r="12061" ht="12.75" customHeight="1" x14ac:dyDescent="0.2"/>
    <row r="12062" ht="12.75" customHeight="1" x14ac:dyDescent="0.2"/>
    <row r="12063" ht="12.75" customHeight="1" x14ac:dyDescent="0.2"/>
    <row r="12064" ht="12.75" customHeight="1" x14ac:dyDescent="0.2"/>
    <row r="12065" ht="12.75" customHeight="1" x14ac:dyDescent="0.2"/>
    <row r="12066" ht="12.75" customHeight="1" x14ac:dyDescent="0.2"/>
    <row r="12067" ht="12.75" customHeight="1" x14ac:dyDescent="0.2"/>
    <row r="12068" ht="12.75" customHeight="1" x14ac:dyDescent="0.2"/>
    <row r="12069" ht="12.75" customHeight="1" x14ac:dyDescent="0.2"/>
    <row r="12070" ht="12.75" customHeight="1" x14ac:dyDescent="0.2"/>
    <row r="12071" ht="12.75" customHeight="1" x14ac:dyDescent="0.2"/>
    <row r="12072" ht="12.75" customHeight="1" x14ac:dyDescent="0.2"/>
    <row r="12073" ht="12.75" customHeight="1" x14ac:dyDescent="0.2"/>
    <row r="12074" ht="12.75" customHeight="1" x14ac:dyDescent="0.2"/>
    <row r="12075" ht="12.75" customHeight="1" x14ac:dyDescent="0.2"/>
    <row r="12076" ht="12.75" customHeight="1" x14ac:dyDescent="0.2"/>
    <row r="12077" ht="12.75" customHeight="1" x14ac:dyDescent="0.2"/>
    <row r="12078" ht="12.75" customHeight="1" x14ac:dyDescent="0.2"/>
    <row r="12079" ht="12.75" customHeight="1" x14ac:dyDescent="0.2"/>
    <row r="12080" ht="12.75" customHeight="1" x14ac:dyDescent="0.2"/>
    <row r="12081" ht="12.75" customHeight="1" x14ac:dyDescent="0.2"/>
    <row r="12082" ht="12.75" customHeight="1" x14ac:dyDescent="0.2"/>
    <row r="12083" ht="12.75" customHeight="1" x14ac:dyDescent="0.2"/>
    <row r="12084" ht="12.75" customHeight="1" x14ac:dyDescent="0.2"/>
    <row r="12085" ht="12.75" customHeight="1" x14ac:dyDescent="0.2"/>
    <row r="12086" ht="12.75" customHeight="1" x14ac:dyDescent="0.2"/>
    <row r="12087" ht="12.75" customHeight="1" x14ac:dyDescent="0.2"/>
    <row r="12088" ht="12.75" customHeight="1" x14ac:dyDescent="0.2"/>
    <row r="12089" ht="12.75" customHeight="1" x14ac:dyDescent="0.2"/>
    <row r="12090" ht="12.75" customHeight="1" x14ac:dyDescent="0.2"/>
    <row r="12091" ht="12.75" customHeight="1" x14ac:dyDescent="0.2"/>
    <row r="12092" ht="12.75" customHeight="1" x14ac:dyDescent="0.2"/>
    <row r="12093" ht="12.75" customHeight="1" x14ac:dyDescent="0.2"/>
    <row r="12094" ht="12.75" customHeight="1" x14ac:dyDescent="0.2"/>
    <row r="12095" ht="12.75" customHeight="1" x14ac:dyDescent="0.2"/>
    <row r="12096" ht="12.75" customHeight="1" x14ac:dyDescent="0.2"/>
    <row r="12097" ht="12.75" customHeight="1" x14ac:dyDescent="0.2"/>
    <row r="12098" ht="12.75" customHeight="1" x14ac:dyDescent="0.2"/>
    <row r="12099" ht="12.75" customHeight="1" x14ac:dyDescent="0.2"/>
    <row r="12100" ht="12.75" customHeight="1" x14ac:dyDescent="0.2"/>
    <row r="12101" ht="12.75" customHeight="1" x14ac:dyDescent="0.2"/>
    <row r="12102" ht="12.75" customHeight="1" x14ac:dyDescent="0.2"/>
    <row r="12103" ht="12.75" customHeight="1" x14ac:dyDescent="0.2"/>
    <row r="12104" ht="12.75" customHeight="1" x14ac:dyDescent="0.2"/>
    <row r="12105" ht="12.75" customHeight="1" x14ac:dyDescent="0.2"/>
    <row r="12106" ht="12.75" customHeight="1" x14ac:dyDescent="0.2"/>
    <row r="12107" ht="12.75" customHeight="1" x14ac:dyDescent="0.2"/>
    <row r="12108" ht="12.75" customHeight="1" x14ac:dyDescent="0.2"/>
    <row r="12109" ht="12.75" customHeight="1" x14ac:dyDescent="0.2"/>
    <row r="12110" ht="12.75" customHeight="1" x14ac:dyDescent="0.2"/>
    <row r="12111" ht="12.75" customHeight="1" x14ac:dyDescent="0.2"/>
    <row r="12112" ht="12.75" customHeight="1" x14ac:dyDescent="0.2"/>
    <row r="12113" ht="12.75" customHeight="1" x14ac:dyDescent="0.2"/>
    <row r="12114" ht="12.75" customHeight="1" x14ac:dyDescent="0.2"/>
    <row r="12115" ht="12.75" customHeight="1" x14ac:dyDescent="0.2"/>
    <row r="12116" ht="12.75" customHeight="1" x14ac:dyDescent="0.2"/>
    <row r="12117" ht="12.75" customHeight="1" x14ac:dyDescent="0.2"/>
    <row r="12118" ht="12.75" customHeight="1" x14ac:dyDescent="0.2"/>
    <row r="12119" ht="12.75" customHeight="1" x14ac:dyDescent="0.2"/>
    <row r="12120" ht="12.75" customHeight="1" x14ac:dyDescent="0.2"/>
    <row r="12121" ht="12.75" customHeight="1" x14ac:dyDescent="0.2"/>
    <row r="12122" ht="12.75" customHeight="1" x14ac:dyDescent="0.2"/>
    <row r="12123" ht="12.75" customHeight="1" x14ac:dyDescent="0.2"/>
    <row r="12124" ht="12.75" customHeight="1" x14ac:dyDescent="0.2"/>
    <row r="12125" ht="12.75" customHeight="1" x14ac:dyDescent="0.2"/>
    <row r="12126" ht="12.75" customHeight="1" x14ac:dyDescent="0.2"/>
    <row r="12127" ht="12.75" customHeight="1" x14ac:dyDescent="0.2"/>
    <row r="12128" ht="12.75" customHeight="1" x14ac:dyDescent="0.2"/>
    <row r="12129" ht="12.75" customHeight="1" x14ac:dyDescent="0.2"/>
    <row r="12130" ht="12.75" customHeight="1" x14ac:dyDescent="0.2"/>
    <row r="12131" ht="12.75" customHeight="1" x14ac:dyDescent="0.2"/>
    <row r="12132" ht="12.75" customHeight="1" x14ac:dyDescent="0.2"/>
    <row r="12133" ht="12.75" customHeight="1" x14ac:dyDescent="0.2"/>
    <row r="12134" ht="12.75" customHeight="1" x14ac:dyDescent="0.2"/>
    <row r="12135" ht="12.75" customHeight="1" x14ac:dyDescent="0.2"/>
    <row r="12136" ht="12.75" customHeight="1" x14ac:dyDescent="0.2"/>
    <row r="12137" ht="12.75" customHeight="1" x14ac:dyDescent="0.2"/>
    <row r="12138" ht="12.75" customHeight="1" x14ac:dyDescent="0.2"/>
    <row r="12139" ht="12.75" customHeight="1" x14ac:dyDescent="0.2"/>
    <row r="12140" ht="12.75" customHeight="1" x14ac:dyDescent="0.2"/>
    <row r="12141" ht="12.75" customHeight="1" x14ac:dyDescent="0.2"/>
    <row r="12142" ht="12.75" customHeight="1" x14ac:dyDescent="0.2"/>
    <row r="12143" ht="12.75" customHeight="1" x14ac:dyDescent="0.2"/>
    <row r="12144" ht="12.75" customHeight="1" x14ac:dyDescent="0.2"/>
    <row r="12145" ht="12.75" customHeight="1" x14ac:dyDescent="0.2"/>
    <row r="12146" ht="12.75" customHeight="1" x14ac:dyDescent="0.2"/>
    <row r="12147" ht="12.75" customHeight="1" x14ac:dyDescent="0.2"/>
    <row r="12148" ht="12.75" customHeight="1" x14ac:dyDescent="0.2"/>
    <row r="12149" ht="12.75" customHeight="1" x14ac:dyDescent="0.2"/>
    <row r="12150" ht="12.75" customHeight="1" x14ac:dyDescent="0.2"/>
    <row r="12151" ht="12.75" customHeight="1" x14ac:dyDescent="0.2"/>
    <row r="12152" ht="12.75" customHeight="1" x14ac:dyDescent="0.2"/>
    <row r="12153" ht="12.75" customHeight="1" x14ac:dyDescent="0.2"/>
    <row r="12154" ht="12.75" customHeight="1" x14ac:dyDescent="0.2"/>
    <row r="12155" ht="12.75" customHeight="1" x14ac:dyDescent="0.2"/>
    <row r="12156" ht="12.75" customHeight="1" x14ac:dyDescent="0.2"/>
    <row r="12157" ht="12.75" customHeight="1" x14ac:dyDescent="0.2"/>
    <row r="12158" ht="12.75" customHeight="1" x14ac:dyDescent="0.2"/>
    <row r="12159" ht="12.75" customHeight="1" x14ac:dyDescent="0.2"/>
    <row r="12160" ht="12.75" customHeight="1" x14ac:dyDescent="0.2"/>
    <row r="12161" ht="12.75" customHeight="1" x14ac:dyDescent="0.2"/>
    <row r="12162" ht="12.75" customHeight="1" x14ac:dyDescent="0.2"/>
    <row r="12163" ht="12.75" customHeight="1" x14ac:dyDescent="0.2"/>
    <row r="12164" ht="12.75" customHeight="1" x14ac:dyDescent="0.2"/>
    <row r="12165" ht="12.75" customHeight="1" x14ac:dyDescent="0.2"/>
    <row r="12166" ht="12.75" customHeight="1" x14ac:dyDescent="0.2"/>
    <row r="12167" ht="12.75" customHeight="1" x14ac:dyDescent="0.2"/>
    <row r="12168" ht="12.75" customHeight="1" x14ac:dyDescent="0.2"/>
    <row r="12169" ht="12.75" customHeight="1" x14ac:dyDescent="0.2"/>
    <row r="12170" ht="12.75" customHeight="1" x14ac:dyDescent="0.2"/>
    <row r="12171" ht="12.75" customHeight="1" x14ac:dyDescent="0.2"/>
    <row r="12172" ht="12.75" customHeight="1" x14ac:dyDescent="0.2"/>
    <row r="12173" ht="12.75" customHeight="1" x14ac:dyDescent="0.2"/>
    <row r="12174" ht="12.75" customHeight="1" x14ac:dyDescent="0.2"/>
    <row r="12175" ht="12.75" customHeight="1" x14ac:dyDescent="0.2"/>
    <row r="12176" ht="12.75" customHeight="1" x14ac:dyDescent="0.2"/>
    <row r="12177" ht="12.75" customHeight="1" x14ac:dyDescent="0.2"/>
    <row r="12178" ht="12.75" customHeight="1" x14ac:dyDescent="0.2"/>
    <row r="12179" ht="12.75" customHeight="1" x14ac:dyDescent="0.2"/>
    <row r="12180" ht="12.75" customHeight="1" x14ac:dyDescent="0.2"/>
    <row r="12181" ht="12.75" customHeight="1" x14ac:dyDescent="0.2"/>
    <row r="12182" ht="12.75" customHeight="1" x14ac:dyDescent="0.2"/>
    <row r="12183" ht="12.75" customHeight="1" x14ac:dyDescent="0.2"/>
    <row r="12184" ht="12.75" customHeight="1" x14ac:dyDescent="0.2"/>
    <row r="12185" ht="12.75" customHeight="1" x14ac:dyDescent="0.2"/>
    <row r="12186" ht="12.75" customHeight="1" x14ac:dyDescent="0.2"/>
    <row r="12187" ht="12.75" customHeight="1" x14ac:dyDescent="0.2"/>
    <row r="12188" ht="12.75" customHeight="1" x14ac:dyDescent="0.2"/>
    <row r="12189" ht="12.75" customHeight="1" x14ac:dyDescent="0.2"/>
    <row r="12190" ht="12.75" customHeight="1" x14ac:dyDescent="0.2"/>
    <row r="12191" ht="12.75" customHeight="1" x14ac:dyDescent="0.2"/>
    <row r="12192" ht="12.75" customHeight="1" x14ac:dyDescent="0.2"/>
    <row r="12193" ht="12.75" customHeight="1" x14ac:dyDescent="0.2"/>
    <row r="12194" ht="12.75" customHeight="1" x14ac:dyDescent="0.2"/>
    <row r="12195" ht="12.75" customHeight="1" x14ac:dyDescent="0.2"/>
    <row r="12196" ht="12.75" customHeight="1" x14ac:dyDescent="0.2"/>
    <row r="12197" ht="12.75" customHeight="1" x14ac:dyDescent="0.2"/>
    <row r="12198" ht="12.75" customHeight="1" x14ac:dyDescent="0.2"/>
    <row r="12199" ht="12.75" customHeight="1" x14ac:dyDescent="0.2"/>
    <row r="12200" ht="12.75" customHeight="1" x14ac:dyDescent="0.2"/>
    <row r="12201" ht="12.75" customHeight="1" x14ac:dyDescent="0.2"/>
    <row r="12202" ht="12.75" customHeight="1" x14ac:dyDescent="0.2"/>
    <row r="12203" ht="12.75" customHeight="1" x14ac:dyDescent="0.2"/>
    <row r="12204" ht="12.75" customHeight="1" x14ac:dyDescent="0.2"/>
    <row r="12205" ht="12.75" customHeight="1" x14ac:dyDescent="0.2"/>
    <row r="12206" ht="12.75" customHeight="1" x14ac:dyDescent="0.2"/>
    <row r="12207" ht="12.75" customHeight="1" x14ac:dyDescent="0.2"/>
    <row r="12208" ht="12.75" customHeight="1" x14ac:dyDescent="0.2"/>
    <row r="12209" ht="12.75" customHeight="1" x14ac:dyDescent="0.2"/>
    <row r="12210" ht="12.75" customHeight="1" x14ac:dyDescent="0.2"/>
    <row r="12211" ht="12.75" customHeight="1" x14ac:dyDescent="0.2"/>
    <row r="12212" ht="12.75" customHeight="1" x14ac:dyDescent="0.2"/>
    <row r="12213" ht="12.75" customHeight="1" x14ac:dyDescent="0.2"/>
    <row r="12214" ht="12.75" customHeight="1" x14ac:dyDescent="0.2"/>
    <row r="12215" ht="12.75" customHeight="1" x14ac:dyDescent="0.2"/>
    <row r="12216" ht="12.75" customHeight="1" x14ac:dyDescent="0.2"/>
    <row r="12217" ht="12.75" customHeight="1" x14ac:dyDescent="0.2"/>
    <row r="12218" ht="12.75" customHeight="1" x14ac:dyDescent="0.2"/>
    <row r="12219" ht="12.75" customHeight="1" x14ac:dyDescent="0.2"/>
    <row r="12220" ht="12.75" customHeight="1" x14ac:dyDescent="0.2"/>
    <row r="12221" ht="12.75" customHeight="1" x14ac:dyDescent="0.2"/>
    <row r="12222" ht="12.75" customHeight="1" x14ac:dyDescent="0.2"/>
    <row r="12223" ht="12.75" customHeight="1" x14ac:dyDescent="0.2"/>
    <row r="12224" ht="12.75" customHeight="1" x14ac:dyDescent="0.2"/>
    <row r="12225" ht="12.75" customHeight="1" x14ac:dyDescent="0.2"/>
    <row r="12226" ht="12.75" customHeight="1" x14ac:dyDescent="0.2"/>
    <row r="12227" ht="12.75" customHeight="1" x14ac:dyDescent="0.2"/>
    <row r="12228" ht="12.75" customHeight="1" x14ac:dyDescent="0.2"/>
    <row r="12229" ht="12.75" customHeight="1" x14ac:dyDescent="0.2"/>
    <row r="12230" ht="12.75" customHeight="1" x14ac:dyDescent="0.2"/>
    <row r="12231" ht="12.75" customHeight="1" x14ac:dyDescent="0.2"/>
    <row r="12232" ht="12.75" customHeight="1" x14ac:dyDescent="0.2"/>
    <row r="12233" ht="12.75" customHeight="1" x14ac:dyDescent="0.2"/>
    <row r="12234" ht="12.75" customHeight="1" x14ac:dyDescent="0.2"/>
    <row r="12235" ht="12.75" customHeight="1" x14ac:dyDescent="0.2"/>
    <row r="12236" ht="12.75" customHeight="1" x14ac:dyDescent="0.2"/>
    <row r="12237" ht="12.75" customHeight="1" x14ac:dyDescent="0.2"/>
    <row r="12238" ht="12.75" customHeight="1" x14ac:dyDescent="0.2"/>
    <row r="12239" ht="12.75" customHeight="1" x14ac:dyDescent="0.2"/>
    <row r="12240" ht="12.75" customHeight="1" x14ac:dyDescent="0.2"/>
    <row r="12241" ht="12.75" customHeight="1" x14ac:dyDescent="0.2"/>
    <row r="12242" ht="12.75" customHeight="1" x14ac:dyDescent="0.2"/>
    <row r="12243" ht="12.75" customHeight="1" x14ac:dyDescent="0.2"/>
    <row r="12244" ht="12.75" customHeight="1" x14ac:dyDescent="0.2"/>
    <row r="12245" ht="12.75" customHeight="1" x14ac:dyDescent="0.2"/>
    <row r="12246" ht="12.75" customHeight="1" x14ac:dyDescent="0.2"/>
    <row r="12247" ht="12.75" customHeight="1" x14ac:dyDescent="0.2"/>
    <row r="12248" ht="12.75" customHeight="1" x14ac:dyDescent="0.2"/>
    <row r="12249" ht="12.75" customHeight="1" x14ac:dyDescent="0.2"/>
    <row r="12250" ht="12.75" customHeight="1" x14ac:dyDescent="0.2"/>
    <row r="12251" ht="12.75" customHeight="1" x14ac:dyDescent="0.2"/>
    <row r="12252" ht="12.75" customHeight="1" x14ac:dyDescent="0.2"/>
    <row r="12253" ht="12.75" customHeight="1" x14ac:dyDescent="0.2"/>
    <row r="12254" ht="12.75" customHeight="1" x14ac:dyDescent="0.2"/>
    <row r="12255" ht="12.75" customHeight="1" x14ac:dyDescent="0.2"/>
    <row r="12256" ht="12.75" customHeight="1" x14ac:dyDescent="0.2"/>
    <row r="12257" ht="12.75" customHeight="1" x14ac:dyDescent="0.2"/>
    <row r="12258" ht="12.75" customHeight="1" x14ac:dyDescent="0.2"/>
    <row r="12259" ht="12.75" customHeight="1" x14ac:dyDescent="0.2"/>
    <row r="12260" ht="12.75" customHeight="1" x14ac:dyDescent="0.2"/>
    <row r="12261" ht="12.75" customHeight="1" x14ac:dyDescent="0.2"/>
    <row r="12262" ht="12.75" customHeight="1" x14ac:dyDescent="0.2"/>
    <row r="12263" ht="12.75" customHeight="1" x14ac:dyDescent="0.2"/>
    <row r="12264" ht="12.75" customHeight="1" x14ac:dyDescent="0.2"/>
    <row r="12265" ht="12.75" customHeight="1" x14ac:dyDescent="0.2"/>
    <row r="12266" ht="12.75" customHeight="1" x14ac:dyDescent="0.2"/>
    <row r="12267" ht="12.75" customHeight="1" x14ac:dyDescent="0.2"/>
    <row r="12268" ht="12.75" customHeight="1" x14ac:dyDescent="0.2"/>
    <row r="12269" ht="12.75" customHeight="1" x14ac:dyDescent="0.2"/>
    <row r="12270" ht="12.75" customHeight="1" x14ac:dyDescent="0.2"/>
    <row r="12271" ht="12.75" customHeight="1" x14ac:dyDescent="0.2"/>
    <row r="12272" ht="12.75" customHeight="1" x14ac:dyDescent="0.2"/>
    <row r="12273" ht="12.75" customHeight="1" x14ac:dyDescent="0.2"/>
    <row r="12274" ht="12.75" customHeight="1" x14ac:dyDescent="0.2"/>
    <row r="12275" ht="12.75" customHeight="1" x14ac:dyDescent="0.2"/>
    <row r="12276" ht="12.75" customHeight="1" x14ac:dyDescent="0.2"/>
    <row r="12277" ht="12.75" customHeight="1" x14ac:dyDescent="0.2"/>
    <row r="12278" ht="12.75" customHeight="1" x14ac:dyDescent="0.2"/>
    <row r="12279" ht="12.75" customHeight="1" x14ac:dyDescent="0.2"/>
    <row r="12280" ht="12.75" customHeight="1" x14ac:dyDescent="0.2"/>
    <row r="12281" ht="12.75" customHeight="1" x14ac:dyDescent="0.2"/>
    <row r="12282" ht="12.75" customHeight="1" x14ac:dyDescent="0.2"/>
    <row r="12283" ht="12.75" customHeight="1" x14ac:dyDescent="0.2"/>
    <row r="12284" ht="12.75" customHeight="1" x14ac:dyDescent="0.2"/>
    <row r="12285" ht="12.75" customHeight="1" x14ac:dyDescent="0.2"/>
    <row r="12286" ht="12.75" customHeight="1" x14ac:dyDescent="0.2"/>
    <row r="12287" ht="12.75" customHeight="1" x14ac:dyDescent="0.2"/>
    <row r="12288" ht="12.75" customHeight="1" x14ac:dyDescent="0.2"/>
    <row r="12289" ht="12.75" customHeight="1" x14ac:dyDescent="0.2"/>
    <row r="12290" ht="12.75" customHeight="1" x14ac:dyDescent="0.2"/>
    <row r="12291" ht="12.75" customHeight="1" x14ac:dyDescent="0.2"/>
    <row r="12292" ht="12.75" customHeight="1" x14ac:dyDescent="0.2"/>
    <row r="12293" ht="12.75" customHeight="1" x14ac:dyDescent="0.2"/>
    <row r="12294" ht="12.75" customHeight="1" x14ac:dyDescent="0.2"/>
    <row r="12295" ht="12.75" customHeight="1" x14ac:dyDescent="0.2"/>
    <row r="12296" ht="12.75" customHeight="1" x14ac:dyDescent="0.2"/>
    <row r="12297" ht="12.75" customHeight="1" x14ac:dyDescent="0.2"/>
    <row r="12298" ht="12.75" customHeight="1" x14ac:dyDescent="0.2"/>
    <row r="12299" ht="12.75" customHeight="1" x14ac:dyDescent="0.2"/>
    <row r="12300" ht="12.75" customHeight="1" x14ac:dyDescent="0.2"/>
    <row r="12301" ht="12.75" customHeight="1" x14ac:dyDescent="0.2"/>
    <row r="12302" ht="12.75" customHeight="1" x14ac:dyDescent="0.2"/>
    <row r="12303" ht="12.75" customHeight="1" x14ac:dyDescent="0.2"/>
    <row r="12304" ht="12.75" customHeight="1" x14ac:dyDescent="0.2"/>
    <row r="12305" ht="12.75" customHeight="1" x14ac:dyDescent="0.2"/>
    <row r="12306" ht="12.75" customHeight="1" x14ac:dyDescent="0.2"/>
    <row r="12307" ht="12.75" customHeight="1" x14ac:dyDescent="0.2"/>
    <row r="12308" ht="12.75" customHeight="1" x14ac:dyDescent="0.2"/>
    <row r="12309" ht="12.75" customHeight="1" x14ac:dyDescent="0.2"/>
    <row r="12310" ht="12.75" customHeight="1" x14ac:dyDescent="0.2"/>
    <row r="12311" ht="12.75" customHeight="1" x14ac:dyDescent="0.2"/>
    <row r="12312" ht="12.75" customHeight="1" x14ac:dyDescent="0.2"/>
    <row r="12313" ht="12.75" customHeight="1" x14ac:dyDescent="0.2"/>
    <row r="12314" ht="12.75" customHeight="1" x14ac:dyDescent="0.2"/>
    <row r="12315" ht="12.75" customHeight="1" x14ac:dyDescent="0.2"/>
    <row r="12316" ht="12.75" customHeight="1" x14ac:dyDescent="0.2"/>
    <row r="12317" ht="12.75" customHeight="1" x14ac:dyDescent="0.2"/>
    <row r="12318" ht="12.75" customHeight="1" x14ac:dyDescent="0.2"/>
    <row r="12319" ht="12.75" customHeight="1" x14ac:dyDescent="0.2"/>
    <row r="12320" ht="12.75" customHeight="1" x14ac:dyDescent="0.2"/>
    <row r="12321" ht="12.75" customHeight="1" x14ac:dyDescent="0.2"/>
    <row r="12322" ht="12.75" customHeight="1" x14ac:dyDescent="0.2"/>
    <row r="12323" ht="12.75" customHeight="1" x14ac:dyDescent="0.2"/>
    <row r="12324" ht="12.75" customHeight="1" x14ac:dyDescent="0.2"/>
    <row r="12325" ht="12.75" customHeight="1" x14ac:dyDescent="0.2"/>
    <row r="12326" ht="12.75" customHeight="1" x14ac:dyDescent="0.2"/>
    <row r="12327" ht="12.75" customHeight="1" x14ac:dyDescent="0.2"/>
    <row r="12328" ht="12.75" customHeight="1" x14ac:dyDescent="0.2"/>
    <row r="12329" ht="12.75" customHeight="1" x14ac:dyDescent="0.2"/>
    <row r="12330" ht="12.75" customHeight="1" x14ac:dyDescent="0.2"/>
    <row r="12331" ht="12.75" customHeight="1" x14ac:dyDescent="0.2"/>
    <row r="12332" ht="12.75" customHeight="1" x14ac:dyDescent="0.2"/>
    <row r="12333" ht="12.75" customHeight="1" x14ac:dyDescent="0.2"/>
    <row r="12334" ht="12.75" customHeight="1" x14ac:dyDescent="0.2"/>
    <row r="12335" ht="12.75" customHeight="1" x14ac:dyDescent="0.2"/>
    <row r="12336" ht="12.75" customHeight="1" x14ac:dyDescent="0.2"/>
    <row r="12337" ht="12.75" customHeight="1" x14ac:dyDescent="0.2"/>
    <row r="12338" ht="12.75" customHeight="1" x14ac:dyDescent="0.2"/>
    <row r="12339" ht="12.75" customHeight="1" x14ac:dyDescent="0.2"/>
    <row r="12340" ht="12.75" customHeight="1" x14ac:dyDescent="0.2"/>
    <row r="12341" ht="12.75" customHeight="1" x14ac:dyDescent="0.2"/>
    <row r="12342" ht="12.75" customHeight="1" x14ac:dyDescent="0.2"/>
    <row r="12343" ht="12.75" customHeight="1" x14ac:dyDescent="0.2"/>
    <row r="12344" ht="12.75" customHeight="1" x14ac:dyDescent="0.2"/>
    <row r="12345" ht="12.75" customHeight="1" x14ac:dyDescent="0.2"/>
    <row r="12346" ht="12.75" customHeight="1" x14ac:dyDescent="0.2"/>
    <row r="12347" ht="12.75" customHeight="1" x14ac:dyDescent="0.2"/>
    <row r="12348" ht="12.75" customHeight="1" x14ac:dyDescent="0.2"/>
    <row r="12349" ht="12.75" customHeight="1" x14ac:dyDescent="0.2"/>
    <row r="12350" ht="12.75" customHeight="1" x14ac:dyDescent="0.2"/>
    <row r="12351" ht="12.75" customHeight="1" x14ac:dyDescent="0.2"/>
    <row r="12352" ht="12.75" customHeight="1" x14ac:dyDescent="0.2"/>
    <row r="12353" ht="12.75" customHeight="1" x14ac:dyDescent="0.2"/>
    <row r="12354" ht="12.75" customHeight="1" x14ac:dyDescent="0.2"/>
    <row r="12355" ht="12.75" customHeight="1" x14ac:dyDescent="0.2"/>
    <row r="12356" ht="12.75" customHeight="1" x14ac:dyDescent="0.2"/>
    <row r="12357" ht="12.75" customHeight="1" x14ac:dyDescent="0.2"/>
    <row r="12358" ht="12.75" customHeight="1" x14ac:dyDescent="0.2"/>
    <row r="12359" ht="12.75" customHeight="1" x14ac:dyDescent="0.2"/>
    <row r="12360" ht="12.75" customHeight="1" x14ac:dyDescent="0.2"/>
    <row r="12361" ht="12.75" customHeight="1" x14ac:dyDescent="0.2"/>
    <row r="12362" ht="12.75" customHeight="1" x14ac:dyDescent="0.2"/>
    <row r="12363" ht="12.75" customHeight="1" x14ac:dyDescent="0.2"/>
    <row r="12364" ht="12.75" customHeight="1" x14ac:dyDescent="0.2"/>
    <row r="12365" ht="12.75" customHeight="1" x14ac:dyDescent="0.2"/>
    <row r="12366" ht="12.75" customHeight="1" x14ac:dyDescent="0.2"/>
    <row r="12367" ht="12.75" customHeight="1" x14ac:dyDescent="0.2"/>
    <row r="12368" ht="12.75" customHeight="1" x14ac:dyDescent="0.2"/>
    <row r="12369" ht="12.75" customHeight="1" x14ac:dyDescent="0.2"/>
    <row r="12370" ht="12.75" customHeight="1" x14ac:dyDescent="0.2"/>
    <row r="12371" ht="12.75" customHeight="1" x14ac:dyDescent="0.2"/>
    <row r="12372" ht="12.75" customHeight="1" x14ac:dyDescent="0.2"/>
    <row r="12373" ht="12.75" customHeight="1" x14ac:dyDescent="0.2"/>
    <row r="12374" ht="12.75" customHeight="1" x14ac:dyDescent="0.2"/>
    <row r="12375" ht="12.75" customHeight="1" x14ac:dyDescent="0.2"/>
    <row r="12376" ht="12.75" customHeight="1" x14ac:dyDescent="0.2"/>
    <row r="12377" ht="12.75" customHeight="1" x14ac:dyDescent="0.2"/>
    <row r="12378" ht="12.75" customHeight="1" x14ac:dyDescent="0.2"/>
    <row r="12379" ht="12.75" customHeight="1" x14ac:dyDescent="0.2"/>
    <row r="12380" ht="12.75" customHeight="1" x14ac:dyDescent="0.2"/>
    <row r="12381" ht="12.75" customHeight="1" x14ac:dyDescent="0.2"/>
    <row r="12382" ht="12.75" customHeight="1" x14ac:dyDescent="0.2"/>
    <row r="12383" ht="12.75" customHeight="1" x14ac:dyDescent="0.2"/>
    <row r="12384" ht="12.75" customHeight="1" x14ac:dyDescent="0.2"/>
    <row r="12385" ht="12.75" customHeight="1" x14ac:dyDescent="0.2"/>
    <row r="12386" ht="12.75" customHeight="1" x14ac:dyDescent="0.2"/>
    <row r="12387" ht="12.75" customHeight="1" x14ac:dyDescent="0.2"/>
    <row r="12388" ht="12.75" customHeight="1" x14ac:dyDescent="0.2"/>
    <row r="12389" ht="12.75" customHeight="1" x14ac:dyDescent="0.2"/>
    <row r="12390" ht="12.75" customHeight="1" x14ac:dyDescent="0.2"/>
    <row r="12391" ht="12.75" customHeight="1" x14ac:dyDescent="0.2"/>
    <row r="12392" ht="12.75" customHeight="1" x14ac:dyDescent="0.2"/>
    <row r="12393" ht="12.75" customHeight="1" x14ac:dyDescent="0.2"/>
    <row r="12394" ht="12.75" customHeight="1" x14ac:dyDescent="0.2"/>
    <row r="12395" ht="12.75" customHeight="1" x14ac:dyDescent="0.2"/>
    <row r="12396" ht="12.75" customHeight="1" x14ac:dyDescent="0.2"/>
    <row r="12397" ht="12.75" customHeight="1" x14ac:dyDescent="0.2"/>
    <row r="12398" ht="12.75" customHeight="1" x14ac:dyDescent="0.2"/>
    <row r="12399" ht="12.75" customHeight="1" x14ac:dyDescent="0.2"/>
    <row r="12400" ht="12.75" customHeight="1" x14ac:dyDescent="0.2"/>
    <row r="12401" ht="12.75" customHeight="1" x14ac:dyDescent="0.2"/>
    <row r="12402" ht="12.75" customHeight="1" x14ac:dyDescent="0.2"/>
    <row r="12403" ht="12.75" customHeight="1" x14ac:dyDescent="0.2"/>
    <row r="12404" ht="12.75" customHeight="1" x14ac:dyDescent="0.2"/>
    <row r="12405" ht="12.75" customHeight="1" x14ac:dyDescent="0.2"/>
    <row r="12406" ht="12.75" customHeight="1" x14ac:dyDescent="0.2"/>
    <row r="12407" ht="12.75" customHeight="1" x14ac:dyDescent="0.2"/>
    <row r="12408" ht="12.75" customHeight="1" x14ac:dyDescent="0.2"/>
    <row r="12409" ht="12.75" customHeight="1" x14ac:dyDescent="0.2"/>
    <row r="12410" ht="12.75" customHeight="1" x14ac:dyDescent="0.2"/>
    <row r="12411" ht="12.75" customHeight="1" x14ac:dyDescent="0.2"/>
    <row r="12412" ht="12.75" customHeight="1" x14ac:dyDescent="0.2"/>
    <row r="12413" ht="12.75" customHeight="1" x14ac:dyDescent="0.2"/>
    <row r="12414" ht="12.75" customHeight="1" x14ac:dyDescent="0.2"/>
    <row r="12415" ht="12.75" customHeight="1" x14ac:dyDescent="0.2"/>
    <row r="12416" ht="12.75" customHeight="1" x14ac:dyDescent="0.2"/>
    <row r="12417" ht="12.75" customHeight="1" x14ac:dyDescent="0.2"/>
    <row r="12418" ht="12.75" customHeight="1" x14ac:dyDescent="0.2"/>
    <row r="12419" ht="12.75" customHeight="1" x14ac:dyDescent="0.2"/>
    <row r="12420" ht="12.75" customHeight="1" x14ac:dyDescent="0.2"/>
    <row r="12421" ht="12.75" customHeight="1" x14ac:dyDescent="0.2"/>
    <row r="12422" ht="12.75" customHeight="1" x14ac:dyDescent="0.2"/>
    <row r="12423" ht="12.75" customHeight="1" x14ac:dyDescent="0.2"/>
    <row r="12424" ht="12.75" customHeight="1" x14ac:dyDescent="0.2"/>
    <row r="12425" ht="12.75" customHeight="1" x14ac:dyDescent="0.2"/>
    <row r="12426" ht="12.75" customHeight="1" x14ac:dyDescent="0.2"/>
    <row r="12427" ht="12.75" customHeight="1" x14ac:dyDescent="0.2"/>
    <row r="12428" ht="12.75" customHeight="1" x14ac:dyDescent="0.2"/>
    <row r="12429" ht="12.75" customHeight="1" x14ac:dyDescent="0.2"/>
    <row r="12430" ht="12.75" customHeight="1" x14ac:dyDescent="0.2"/>
    <row r="12431" ht="12.75" customHeight="1" x14ac:dyDescent="0.2"/>
    <row r="12432" ht="12.75" customHeight="1" x14ac:dyDescent="0.2"/>
    <row r="12433" ht="12.75" customHeight="1" x14ac:dyDescent="0.2"/>
    <row r="12434" ht="12.75" customHeight="1" x14ac:dyDescent="0.2"/>
    <row r="12435" ht="12.75" customHeight="1" x14ac:dyDescent="0.2"/>
    <row r="12436" ht="12.75" customHeight="1" x14ac:dyDescent="0.2"/>
    <row r="12437" ht="12.75" customHeight="1" x14ac:dyDescent="0.2"/>
    <row r="12438" ht="12.75" customHeight="1" x14ac:dyDescent="0.2"/>
    <row r="12439" ht="12.75" customHeight="1" x14ac:dyDescent="0.2"/>
    <row r="12440" ht="12.75" customHeight="1" x14ac:dyDescent="0.2"/>
    <row r="12441" ht="12.75" customHeight="1" x14ac:dyDescent="0.2"/>
    <row r="12442" ht="12.75" customHeight="1" x14ac:dyDescent="0.2"/>
    <row r="12443" ht="12.75" customHeight="1" x14ac:dyDescent="0.2"/>
    <row r="12444" ht="12.75" customHeight="1" x14ac:dyDescent="0.2"/>
    <row r="12445" ht="12.75" customHeight="1" x14ac:dyDescent="0.2"/>
    <row r="12446" ht="12.75" customHeight="1" x14ac:dyDescent="0.2"/>
    <row r="12447" ht="12.75" customHeight="1" x14ac:dyDescent="0.2"/>
    <row r="12448" ht="12.75" customHeight="1" x14ac:dyDescent="0.2"/>
    <row r="12449" ht="12.75" customHeight="1" x14ac:dyDescent="0.2"/>
    <row r="12450" ht="12.75" customHeight="1" x14ac:dyDescent="0.2"/>
    <row r="12451" ht="12.75" customHeight="1" x14ac:dyDescent="0.2"/>
    <row r="12452" ht="12.75" customHeight="1" x14ac:dyDescent="0.2"/>
    <row r="12453" ht="12.75" customHeight="1" x14ac:dyDescent="0.2"/>
    <row r="12454" ht="12.75" customHeight="1" x14ac:dyDescent="0.2"/>
    <row r="12455" ht="12.75" customHeight="1" x14ac:dyDescent="0.2"/>
    <row r="12456" ht="12.75" customHeight="1" x14ac:dyDescent="0.2"/>
    <row r="12457" ht="12.75" customHeight="1" x14ac:dyDescent="0.2"/>
    <row r="12458" ht="12.75" customHeight="1" x14ac:dyDescent="0.2"/>
    <row r="12459" ht="12.75" customHeight="1" x14ac:dyDescent="0.2"/>
    <row r="12460" ht="12.75" customHeight="1" x14ac:dyDescent="0.2"/>
    <row r="12461" ht="12.75" customHeight="1" x14ac:dyDescent="0.2"/>
    <row r="12462" ht="12.75" customHeight="1" x14ac:dyDescent="0.2"/>
    <row r="12463" ht="12.75" customHeight="1" x14ac:dyDescent="0.2"/>
    <row r="12464" ht="12.75" customHeight="1" x14ac:dyDescent="0.2"/>
    <row r="12465" ht="12.75" customHeight="1" x14ac:dyDescent="0.2"/>
    <row r="12466" ht="12.75" customHeight="1" x14ac:dyDescent="0.2"/>
    <row r="12467" ht="12.75" customHeight="1" x14ac:dyDescent="0.2"/>
    <row r="12468" ht="12.75" customHeight="1" x14ac:dyDescent="0.2"/>
    <row r="12469" ht="12.75" customHeight="1" x14ac:dyDescent="0.2"/>
    <row r="12470" ht="12.75" customHeight="1" x14ac:dyDescent="0.2"/>
    <row r="12471" ht="12.75" customHeight="1" x14ac:dyDescent="0.2"/>
    <row r="12472" ht="12.75" customHeight="1" x14ac:dyDescent="0.2"/>
    <row r="12473" ht="12.75" customHeight="1" x14ac:dyDescent="0.2"/>
    <row r="12474" ht="12.75" customHeight="1" x14ac:dyDescent="0.2"/>
    <row r="12475" ht="12.75" customHeight="1" x14ac:dyDescent="0.2"/>
    <row r="12476" ht="12.75" customHeight="1" x14ac:dyDescent="0.2"/>
    <row r="12477" ht="12.75" customHeight="1" x14ac:dyDescent="0.2"/>
    <row r="12478" ht="12.75" customHeight="1" x14ac:dyDescent="0.2"/>
    <row r="12479" ht="12.75" customHeight="1" x14ac:dyDescent="0.2"/>
    <row r="12480" ht="12.75" customHeight="1" x14ac:dyDescent="0.2"/>
    <row r="12481" ht="12.75" customHeight="1" x14ac:dyDescent="0.2"/>
    <row r="12482" ht="12.75" customHeight="1" x14ac:dyDescent="0.2"/>
    <row r="12483" ht="12.75" customHeight="1" x14ac:dyDescent="0.2"/>
    <row r="12484" ht="12.75" customHeight="1" x14ac:dyDescent="0.2"/>
    <row r="12485" ht="12.75" customHeight="1" x14ac:dyDescent="0.2"/>
    <row r="12486" ht="12.75" customHeight="1" x14ac:dyDescent="0.2"/>
    <row r="12487" ht="12.75" customHeight="1" x14ac:dyDescent="0.2"/>
    <row r="12488" ht="12.75" customHeight="1" x14ac:dyDescent="0.2"/>
    <row r="12489" ht="12.75" customHeight="1" x14ac:dyDescent="0.2"/>
    <row r="12490" ht="12.75" customHeight="1" x14ac:dyDescent="0.2"/>
    <row r="12491" ht="12.75" customHeight="1" x14ac:dyDescent="0.2"/>
    <row r="12492" ht="12.75" customHeight="1" x14ac:dyDescent="0.2"/>
    <row r="12493" ht="12.75" customHeight="1" x14ac:dyDescent="0.2"/>
    <row r="12494" ht="12.75" customHeight="1" x14ac:dyDescent="0.2"/>
    <row r="12495" ht="12.75" customHeight="1" x14ac:dyDescent="0.2"/>
    <row r="12496" ht="12.75" customHeight="1" x14ac:dyDescent="0.2"/>
    <row r="12497" ht="12.75" customHeight="1" x14ac:dyDescent="0.2"/>
    <row r="12498" ht="12.75" customHeight="1" x14ac:dyDescent="0.2"/>
    <row r="12499" ht="12.75" customHeight="1" x14ac:dyDescent="0.2"/>
    <row r="12500" ht="12.75" customHeight="1" x14ac:dyDescent="0.2"/>
    <row r="12501" ht="12.75" customHeight="1" x14ac:dyDescent="0.2"/>
    <row r="12502" ht="12.75" customHeight="1" x14ac:dyDescent="0.2"/>
    <row r="12503" ht="12.75" customHeight="1" x14ac:dyDescent="0.2"/>
    <row r="12504" ht="12.75" customHeight="1" x14ac:dyDescent="0.2"/>
    <row r="12505" ht="12.75" customHeight="1" x14ac:dyDescent="0.2"/>
    <row r="12506" ht="12.75" customHeight="1" x14ac:dyDescent="0.2"/>
    <row r="12507" ht="12.75" customHeight="1" x14ac:dyDescent="0.2"/>
    <row r="12508" ht="12.75" customHeight="1" x14ac:dyDescent="0.2"/>
    <row r="12509" ht="12.75" customHeight="1" x14ac:dyDescent="0.2"/>
    <row r="12510" ht="12.75" customHeight="1" x14ac:dyDescent="0.2"/>
    <row r="12511" ht="12.75" customHeight="1" x14ac:dyDescent="0.2"/>
    <row r="12512" ht="12.75" customHeight="1" x14ac:dyDescent="0.2"/>
    <row r="12513" ht="12.75" customHeight="1" x14ac:dyDescent="0.2"/>
    <row r="12514" ht="12.75" customHeight="1" x14ac:dyDescent="0.2"/>
    <row r="12515" ht="12.75" customHeight="1" x14ac:dyDescent="0.2"/>
    <row r="12516" ht="12.75" customHeight="1" x14ac:dyDescent="0.2"/>
    <row r="12517" ht="12.75" customHeight="1" x14ac:dyDescent="0.2"/>
    <row r="12518" ht="12.75" customHeight="1" x14ac:dyDescent="0.2"/>
    <row r="12519" ht="12.75" customHeight="1" x14ac:dyDescent="0.2"/>
    <row r="12520" ht="12.75" customHeight="1" x14ac:dyDescent="0.2"/>
    <row r="12521" ht="12.75" customHeight="1" x14ac:dyDescent="0.2"/>
    <row r="12522" ht="12.75" customHeight="1" x14ac:dyDescent="0.2"/>
    <row r="12523" ht="12.75" customHeight="1" x14ac:dyDescent="0.2"/>
    <row r="12524" ht="12.75" customHeight="1" x14ac:dyDescent="0.2"/>
    <row r="12525" ht="12.75" customHeight="1" x14ac:dyDescent="0.2"/>
    <row r="12526" ht="12.75" customHeight="1" x14ac:dyDescent="0.2"/>
    <row r="12527" ht="12.75" customHeight="1" x14ac:dyDescent="0.2"/>
    <row r="12528" ht="12.75" customHeight="1" x14ac:dyDescent="0.2"/>
    <row r="12529" ht="12.75" customHeight="1" x14ac:dyDescent="0.2"/>
    <row r="12530" ht="12.75" customHeight="1" x14ac:dyDescent="0.2"/>
    <row r="12531" ht="12.75" customHeight="1" x14ac:dyDescent="0.2"/>
    <row r="12532" ht="12.75" customHeight="1" x14ac:dyDescent="0.2"/>
    <row r="12533" ht="12.75" customHeight="1" x14ac:dyDescent="0.2"/>
    <row r="12534" ht="12.75" customHeight="1" x14ac:dyDescent="0.2"/>
    <row r="12535" ht="12.75" customHeight="1" x14ac:dyDescent="0.2"/>
    <row r="12536" ht="12.75" customHeight="1" x14ac:dyDescent="0.2"/>
    <row r="12537" ht="12.75" customHeight="1" x14ac:dyDescent="0.2"/>
    <row r="12538" ht="12.75" customHeight="1" x14ac:dyDescent="0.2"/>
    <row r="12539" ht="12.75" customHeight="1" x14ac:dyDescent="0.2"/>
    <row r="12540" ht="12.75" customHeight="1" x14ac:dyDescent="0.2"/>
    <row r="12541" ht="12.75" customHeight="1" x14ac:dyDescent="0.2"/>
    <row r="12542" ht="12.75" customHeight="1" x14ac:dyDescent="0.2"/>
    <row r="12543" ht="12.75" customHeight="1" x14ac:dyDescent="0.2"/>
    <row r="12544" ht="12.75" customHeight="1" x14ac:dyDescent="0.2"/>
    <row r="12545" ht="12.75" customHeight="1" x14ac:dyDescent="0.2"/>
    <row r="12546" ht="12.75" customHeight="1" x14ac:dyDescent="0.2"/>
    <row r="12547" ht="12.75" customHeight="1" x14ac:dyDescent="0.2"/>
    <row r="12548" ht="12.75" customHeight="1" x14ac:dyDescent="0.2"/>
    <row r="12549" ht="12.75" customHeight="1" x14ac:dyDescent="0.2"/>
    <row r="12550" ht="12.75" customHeight="1" x14ac:dyDescent="0.2"/>
    <row r="12551" ht="12.75" customHeight="1" x14ac:dyDescent="0.2"/>
    <row r="12552" ht="12.75" customHeight="1" x14ac:dyDescent="0.2"/>
    <row r="12553" ht="12.75" customHeight="1" x14ac:dyDescent="0.2"/>
    <row r="12554" ht="12.75" customHeight="1" x14ac:dyDescent="0.2"/>
    <row r="12555" ht="12.75" customHeight="1" x14ac:dyDescent="0.2"/>
    <row r="12556" ht="12.75" customHeight="1" x14ac:dyDescent="0.2"/>
    <row r="12557" ht="12.75" customHeight="1" x14ac:dyDescent="0.2"/>
    <row r="12558" ht="12.75" customHeight="1" x14ac:dyDescent="0.2"/>
    <row r="12559" ht="12.75" customHeight="1" x14ac:dyDescent="0.2"/>
    <row r="12560" ht="12.75" customHeight="1" x14ac:dyDescent="0.2"/>
    <row r="12561" ht="12.75" customHeight="1" x14ac:dyDescent="0.2"/>
    <row r="12562" ht="12.75" customHeight="1" x14ac:dyDescent="0.2"/>
    <row r="12563" ht="12.75" customHeight="1" x14ac:dyDescent="0.2"/>
    <row r="12564" ht="12.75" customHeight="1" x14ac:dyDescent="0.2"/>
    <row r="12565" ht="12.75" customHeight="1" x14ac:dyDescent="0.2"/>
    <row r="12566" ht="12.75" customHeight="1" x14ac:dyDescent="0.2"/>
    <row r="12567" ht="12.75" customHeight="1" x14ac:dyDescent="0.2"/>
    <row r="12568" ht="12.75" customHeight="1" x14ac:dyDescent="0.2"/>
    <row r="12569" ht="12.75" customHeight="1" x14ac:dyDescent="0.2"/>
    <row r="12570" ht="12.75" customHeight="1" x14ac:dyDescent="0.2"/>
    <row r="12571" ht="12.75" customHeight="1" x14ac:dyDescent="0.2"/>
    <row r="12572" ht="12.75" customHeight="1" x14ac:dyDescent="0.2"/>
    <row r="12573" ht="12.75" customHeight="1" x14ac:dyDescent="0.2"/>
    <row r="12574" ht="12.75" customHeight="1" x14ac:dyDescent="0.2"/>
    <row r="12575" ht="12.75" customHeight="1" x14ac:dyDescent="0.2"/>
    <row r="12576" ht="12.75" customHeight="1" x14ac:dyDescent="0.2"/>
    <row r="12577" ht="12.75" customHeight="1" x14ac:dyDescent="0.2"/>
    <row r="12578" ht="12.75" customHeight="1" x14ac:dyDescent="0.2"/>
    <row r="12579" ht="12.75" customHeight="1" x14ac:dyDescent="0.2"/>
    <row r="12580" ht="12.75" customHeight="1" x14ac:dyDescent="0.2"/>
    <row r="12581" ht="12.75" customHeight="1" x14ac:dyDescent="0.2"/>
    <row r="12582" ht="12.75" customHeight="1" x14ac:dyDescent="0.2"/>
    <row r="12583" ht="12.75" customHeight="1" x14ac:dyDescent="0.2"/>
    <row r="12584" ht="12.75" customHeight="1" x14ac:dyDescent="0.2"/>
    <row r="12585" ht="12.75" customHeight="1" x14ac:dyDescent="0.2"/>
    <row r="12586" ht="12.75" customHeight="1" x14ac:dyDescent="0.2"/>
    <row r="12587" ht="12.75" customHeight="1" x14ac:dyDescent="0.2"/>
    <row r="12588" ht="12.75" customHeight="1" x14ac:dyDescent="0.2"/>
    <row r="12589" ht="12.75" customHeight="1" x14ac:dyDescent="0.2"/>
    <row r="12590" ht="12.75" customHeight="1" x14ac:dyDescent="0.2"/>
    <row r="12591" ht="12.75" customHeight="1" x14ac:dyDescent="0.2"/>
    <row r="12592" ht="12.75" customHeight="1" x14ac:dyDescent="0.2"/>
    <row r="12593" ht="12.75" customHeight="1" x14ac:dyDescent="0.2"/>
    <row r="12594" ht="12.75" customHeight="1" x14ac:dyDescent="0.2"/>
    <row r="12595" ht="12.75" customHeight="1" x14ac:dyDescent="0.2"/>
    <row r="12596" ht="12.75" customHeight="1" x14ac:dyDescent="0.2"/>
    <row r="12597" ht="12.75" customHeight="1" x14ac:dyDescent="0.2"/>
    <row r="12598" ht="12.75" customHeight="1" x14ac:dyDescent="0.2"/>
    <row r="12599" ht="12.75" customHeight="1" x14ac:dyDescent="0.2"/>
    <row r="12600" ht="12.75" customHeight="1" x14ac:dyDescent="0.2"/>
    <row r="12601" ht="12.75" customHeight="1" x14ac:dyDescent="0.2"/>
    <row r="12602" ht="12.75" customHeight="1" x14ac:dyDescent="0.2"/>
    <row r="12603" ht="12.75" customHeight="1" x14ac:dyDescent="0.2"/>
    <row r="12604" ht="12.75" customHeight="1" x14ac:dyDescent="0.2"/>
    <row r="12605" ht="12.75" customHeight="1" x14ac:dyDescent="0.2"/>
    <row r="12606" ht="12.75" customHeight="1" x14ac:dyDescent="0.2"/>
    <row r="12607" ht="12.75" customHeight="1" x14ac:dyDescent="0.2"/>
    <row r="12608" ht="12.75" customHeight="1" x14ac:dyDescent="0.2"/>
    <row r="12609" ht="12.75" customHeight="1" x14ac:dyDescent="0.2"/>
    <row r="12610" ht="12.75" customHeight="1" x14ac:dyDescent="0.2"/>
    <row r="12611" ht="12.75" customHeight="1" x14ac:dyDescent="0.2"/>
    <row r="12612" ht="12.75" customHeight="1" x14ac:dyDescent="0.2"/>
    <row r="12613" ht="12.75" customHeight="1" x14ac:dyDescent="0.2"/>
    <row r="12614" ht="12.75" customHeight="1" x14ac:dyDescent="0.2"/>
    <row r="12615" ht="12.75" customHeight="1" x14ac:dyDescent="0.2"/>
    <row r="12616" ht="12.75" customHeight="1" x14ac:dyDescent="0.2"/>
    <row r="12617" ht="12.75" customHeight="1" x14ac:dyDescent="0.2"/>
    <row r="12618" ht="12.75" customHeight="1" x14ac:dyDescent="0.2"/>
    <row r="12619" ht="12.75" customHeight="1" x14ac:dyDescent="0.2"/>
    <row r="12620" ht="12.75" customHeight="1" x14ac:dyDescent="0.2"/>
    <row r="12621" ht="12.75" customHeight="1" x14ac:dyDescent="0.2"/>
    <row r="12622" ht="12.75" customHeight="1" x14ac:dyDescent="0.2"/>
    <row r="12623" ht="12.75" customHeight="1" x14ac:dyDescent="0.2"/>
    <row r="12624" ht="12.75" customHeight="1" x14ac:dyDescent="0.2"/>
    <row r="12625" ht="12.75" customHeight="1" x14ac:dyDescent="0.2"/>
    <row r="12626" ht="12.75" customHeight="1" x14ac:dyDescent="0.2"/>
    <row r="12627" ht="12.75" customHeight="1" x14ac:dyDescent="0.2"/>
    <row r="12628" ht="12.75" customHeight="1" x14ac:dyDescent="0.2"/>
    <row r="12629" ht="12.75" customHeight="1" x14ac:dyDescent="0.2"/>
    <row r="12630" ht="12.75" customHeight="1" x14ac:dyDescent="0.2"/>
    <row r="12631" ht="12.75" customHeight="1" x14ac:dyDescent="0.2"/>
    <row r="12632" ht="12.75" customHeight="1" x14ac:dyDescent="0.2"/>
    <row r="12633" ht="12.75" customHeight="1" x14ac:dyDescent="0.2"/>
    <row r="12634" ht="12.75" customHeight="1" x14ac:dyDescent="0.2"/>
    <row r="12635" ht="12.75" customHeight="1" x14ac:dyDescent="0.2"/>
    <row r="12636" ht="12.75" customHeight="1" x14ac:dyDescent="0.2"/>
    <row r="12637" ht="12.75" customHeight="1" x14ac:dyDescent="0.2"/>
    <row r="12638" ht="12.75" customHeight="1" x14ac:dyDescent="0.2"/>
    <row r="12639" ht="12.75" customHeight="1" x14ac:dyDescent="0.2"/>
    <row r="12640" ht="12.75" customHeight="1" x14ac:dyDescent="0.2"/>
    <row r="12641" ht="12.75" customHeight="1" x14ac:dyDescent="0.2"/>
    <row r="12642" ht="12.75" customHeight="1" x14ac:dyDescent="0.2"/>
    <row r="12643" ht="12.75" customHeight="1" x14ac:dyDescent="0.2"/>
    <row r="12644" ht="12.75" customHeight="1" x14ac:dyDescent="0.2"/>
    <row r="12645" ht="12.75" customHeight="1" x14ac:dyDescent="0.2"/>
    <row r="12646" ht="12.75" customHeight="1" x14ac:dyDescent="0.2"/>
    <row r="12647" ht="12.75" customHeight="1" x14ac:dyDescent="0.2"/>
    <row r="12648" ht="12.75" customHeight="1" x14ac:dyDescent="0.2"/>
    <row r="12649" ht="12.75" customHeight="1" x14ac:dyDescent="0.2"/>
    <row r="12650" ht="12.75" customHeight="1" x14ac:dyDescent="0.2"/>
    <row r="12651" ht="12.75" customHeight="1" x14ac:dyDescent="0.2"/>
    <row r="12652" ht="12.75" customHeight="1" x14ac:dyDescent="0.2"/>
    <row r="12653" ht="12.75" customHeight="1" x14ac:dyDescent="0.2"/>
    <row r="12654" ht="12.75" customHeight="1" x14ac:dyDescent="0.2"/>
    <row r="12655" ht="12.75" customHeight="1" x14ac:dyDescent="0.2"/>
    <row r="12656" ht="12.75" customHeight="1" x14ac:dyDescent="0.2"/>
    <row r="12657" ht="12.75" customHeight="1" x14ac:dyDescent="0.2"/>
    <row r="12658" ht="12.75" customHeight="1" x14ac:dyDescent="0.2"/>
    <row r="12659" ht="12.75" customHeight="1" x14ac:dyDescent="0.2"/>
    <row r="12660" ht="12.75" customHeight="1" x14ac:dyDescent="0.2"/>
    <row r="12661" ht="12.75" customHeight="1" x14ac:dyDescent="0.2"/>
    <row r="12662" ht="12.75" customHeight="1" x14ac:dyDescent="0.2"/>
    <row r="12663" ht="12.75" customHeight="1" x14ac:dyDescent="0.2"/>
    <row r="12664" ht="12.75" customHeight="1" x14ac:dyDescent="0.2"/>
    <row r="12665" ht="12.75" customHeight="1" x14ac:dyDescent="0.2"/>
    <row r="12666" ht="12.75" customHeight="1" x14ac:dyDescent="0.2"/>
    <row r="12667" ht="12.75" customHeight="1" x14ac:dyDescent="0.2"/>
    <row r="12668" ht="12.75" customHeight="1" x14ac:dyDescent="0.2"/>
    <row r="12669" ht="12.75" customHeight="1" x14ac:dyDescent="0.2"/>
    <row r="12670" ht="12.75" customHeight="1" x14ac:dyDescent="0.2"/>
    <row r="12671" ht="12.75" customHeight="1" x14ac:dyDescent="0.2"/>
    <row r="12672" ht="12.75" customHeight="1" x14ac:dyDescent="0.2"/>
    <row r="12673" ht="12.75" customHeight="1" x14ac:dyDescent="0.2"/>
    <row r="12674" ht="12.75" customHeight="1" x14ac:dyDescent="0.2"/>
    <row r="12675" ht="12.75" customHeight="1" x14ac:dyDescent="0.2"/>
    <row r="12676" ht="12.75" customHeight="1" x14ac:dyDescent="0.2"/>
    <row r="12677" ht="12.75" customHeight="1" x14ac:dyDescent="0.2"/>
    <row r="12678" ht="12.75" customHeight="1" x14ac:dyDescent="0.2"/>
    <row r="12679" ht="12.75" customHeight="1" x14ac:dyDescent="0.2"/>
    <row r="12680" ht="12.75" customHeight="1" x14ac:dyDescent="0.2"/>
    <row r="12681" ht="12.75" customHeight="1" x14ac:dyDescent="0.2"/>
    <row r="12682" ht="12.75" customHeight="1" x14ac:dyDescent="0.2"/>
    <row r="12683" ht="12.75" customHeight="1" x14ac:dyDescent="0.2"/>
    <row r="12684" ht="12.75" customHeight="1" x14ac:dyDescent="0.2"/>
    <row r="12685" ht="12.75" customHeight="1" x14ac:dyDescent="0.2"/>
    <row r="12686" ht="12.75" customHeight="1" x14ac:dyDescent="0.2"/>
    <row r="12687" ht="12.75" customHeight="1" x14ac:dyDescent="0.2"/>
    <row r="12688" ht="12.75" customHeight="1" x14ac:dyDescent="0.2"/>
    <row r="12689" ht="12.75" customHeight="1" x14ac:dyDescent="0.2"/>
    <row r="12690" ht="12.75" customHeight="1" x14ac:dyDescent="0.2"/>
    <row r="12691" ht="12.75" customHeight="1" x14ac:dyDescent="0.2"/>
    <row r="12692" ht="12.75" customHeight="1" x14ac:dyDescent="0.2"/>
    <row r="12693" ht="12.75" customHeight="1" x14ac:dyDescent="0.2"/>
    <row r="12694" ht="12.75" customHeight="1" x14ac:dyDescent="0.2"/>
    <row r="12695" ht="12.75" customHeight="1" x14ac:dyDescent="0.2"/>
    <row r="12696" ht="12.75" customHeight="1" x14ac:dyDescent="0.2"/>
    <row r="12697" ht="12.75" customHeight="1" x14ac:dyDescent="0.2"/>
    <row r="12698" ht="12.75" customHeight="1" x14ac:dyDescent="0.2"/>
    <row r="12699" ht="12.75" customHeight="1" x14ac:dyDescent="0.2"/>
    <row r="12700" ht="12.75" customHeight="1" x14ac:dyDescent="0.2"/>
    <row r="12701" ht="12.75" customHeight="1" x14ac:dyDescent="0.2"/>
    <row r="12702" ht="12.75" customHeight="1" x14ac:dyDescent="0.2"/>
    <row r="12703" ht="12.75" customHeight="1" x14ac:dyDescent="0.2"/>
    <row r="12704" ht="12.75" customHeight="1" x14ac:dyDescent="0.2"/>
    <row r="12705" ht="12.75" customHeight="1" x14ac:dyDescent="0.2"/>
    <row r="12706" ht="12.75" customHeight="1" x14ac:dyDescent="0.2"/>
    <row r="12707" ht="12.75" customHeight="1" x14ac:dyDescent="0.2"/>
    <row r="12708" ht="12.75" customHeight="1" x14ac:dyDescent="0.2"/>
    <row r="12709" ht="12.75" customHeight="1" x14ac:dyDescent="0.2"/>
    <row r="12710" ht="12.75" customHeight="1" x14ac:dyDescent="0.2"/>
    <row r="12711" ht="12.75" customHeight="1" x14ac:dyDescent="0.2"/>
    <row r="12712" ht="12.75" customHeight="1" x14ac:dyDescent="0.2"/>
    <row r="12713" ht="12.75" customHeight="1" x14ac:dyDescent="0.2"/>
    <row r="12714" ht="12.75" customHeight="1" x14ac:dyDescent="0.2"/>
    <row r="12715" ht="12.75" customHeight="1" x14ac:dyDescent="0.2"/>
    <row r="12716" ht="12.75" customHeight="1" x14ac:dyDescent="0.2"/>
    <row r="12717" ht="12.75" customHeight="1" x14ac:dyDescent="0.2"/>
    <row r="12718" ht="12.75" customHeight="1" x14ac:dyDescent="0.2"/>
    <row r="12719" ht="12.75" customHeight="1" x14ac:dyDescent="0.2"/>
    <row r="12720" ht="12.75" customHeight="1" x14ac:dyDescent="0.2"/>
    <row r="12721" ht="12.75" customHeight="1" x14ac:dyDescent="0.2"/>
    <row r="12722" ht="12.75" customHeight="1" x14ac:dyDescent="0.2"/>
    <row r="12723" ht="12.75" customHeight="1" x14ac:dyDescent="0.2"/>
    <row r="12724" ht="12.75" customHeight="1" x14ac:dyDescent="0.2"/>
    <row r="12725" ht="12.75" customHeight="1" x14ac:dyDescent="0.2"/>
    <row r="12726" ht="12.75" customHeight="1" x14ac:dyDescent="0.2"/>
    <row r="12727" ht="12.75" customHeight="1" x14ac:dyDescent="0.2"/>
    <row r="12728" ht="12.75" customHeight="1" x14ac:dyDescent="0.2"/>
    <row r="12729" ht="12.75" customHeight="1" x14ac:dyDescent="0.2"/>
    <row r="12730" ht="12.75" customHeight="1" x14ac:dyDescent="0.2"/>
    <row r="12731" ht="12.75" customHeight="1" x14ac:dyDescent="0.2"/>
    <row r="12732" ht="12.75" customHeight="1" x14ac:dyDescent="0.2"/>
    <row r="12733" ht="12.75" customHeight="1" x14ac:dyDescent="0.2"/>
    <row r="12734" ht="12.75" customHeight="1" x14ac:dyDescent="0.2"/>
    <row r="12735" ht="12.75" customHeight="1" x14ac:dyDescent="0.2"/>
    <row r="12736" ht="12.75" customHeight="1" x14ac:dyDescent="0.2"/>
    <row r="12737" ht="12.75" customHeight="1" x14ac:dyDescent="0.2"/>
    <row r="12738" ht="12.75" customHeight="1" x14ac:dyDescent="0.2"/>
    <row r="12739" ht="12.75" customHeight="1" x14ac:dyDescent="0.2"/>
    <row r="12740" ht="12.75" customHeight="1" x14ac:dyDescent="0.2"/>
    <row r="12741" ht="12.75" customHeight="1" x14ac:dyDescent="0.2"/>
    <row r="12742" ht="12.75" customHeight="1" x14ac:dyDescent="0.2"/>
    <row r="12743" ht="12.75" customHeight="1" x14ac:dyDescent="0.2"/>
    <row r="12744" ht="12.75" customHeight="1" x14ac:dyDescent="0.2"/>
    <row r="12745" ht="12.75" customHeight="1" x14ac:dyDescent="0.2"/>
    <row r="12746" ht="12.75" customHeight="1" x14ac:dyDescent="0.2"/>
    <row r="12747" ht="12.75" customHeight="1" x14ac:dyDescent="0.2"/>
    <row r="12748" ht="12.75" customHeight="1" x14ac:dyDescent="0.2"/>
    <row r="12749" ht="12.75" customHeight="1" x14ac:dyDescent="0.2"/>
    <row r="12750" ht="12.75" customHeight="1" x14ac:dyDescent="0.2"/>
    <row r="12751" ht="12.75" customHeight="1" x14ac:dyDescent="0.2"/>
    <row r="12752" ht="12.75" customHeight="1" x14ac:dyDescent="0.2"/>
    <row r="12753" ht="12.75" customHeight="1" x14ac:dyDescent="0.2"/>
    <row r="12754" ht="12.75" customHeight="1" x14ac:dyDescent="0.2"/>
    <row r="12755" ht="12.75" customHeight="1" x14ac:dyDescent="0.2"/>
    <row r="12756" ht="12.75" customHeight="1" x14ac:dyDescent="0.2"/>
    <row r="12757" ht="12.75" customHeight="1" x14ac:dyDescent="0.2"/>
    <row r="12758" ht="12.75" customHeight="1" x14ac:dyDescent="0.2"/>
    <row r="12759" ht="12.75" customHeight="1" x14ac:dyDescent="0.2"/>
    <row r="12760" ht="12.75" customHeight="1" x14ac:dyDescent="0.2"/>
    <row r="12761" ht="12.75" customHeight="1" x14ac:dyDescent="0.2"/>
    <row r="12762" ht="12.75" customHeight="1" x14ac:dyDescent="0.2"/>
    <row r="12763" ht="12.75" customHeight="1" x14ac:dyDescent="0.2"/>
    <row r="12764" ht="12.75" customHeight="1" x14ac:dyDescent="0.2"/>
    <row r="12765" ht="12.75" customHeight="1" x14ac:dyDescent="0.2"/>
    <row r="12766" ht="12.75" customHeight="1" x14ac:dyDescent="0.2"/>
    <row r="12767" ht="12.75" customHeight="1" x14ac:dyDescent="0.2"/>
    <row r="12768" ht="12.75" customHeight="1" x14ac:dyDescent="0.2"/>
    <row r="12769" ht="12.75" customHeight="1" x14ac:dyDescent="0.2"/>
    <row r="12770" ht="12.75" customHeight="1" x14ac:dyDescent="0.2"/>
    <row r="12771" ht="12.75" customHeight="1" x14ac:dyDescent="0.2"/>
    <row r="12772" ht="12.75" customHeight="1" x14ac:dyDescent="0.2"/>
    <row r="12773" ht="12.75" customHeight="1" x14ac:dyDescent="0.2"/>
    <row r="12774" ht="12.75" customHeight="1" x14ac:dyDescent="0.2"/>
    <row r="12775" ht="12.75" customHeight="1" x14ac:dyDescent="0.2"/>
    <row r="12776" ht="12.75" customHeight="1" x14ac:dyDescent="0.2"/>
    <row r="12777" ht="12.75" customHeight="1" x14ac:dyDescent="0.2"/>
    <row r="12778" ht="12.75" customHeight="1" x14ac:dyDescent="0.2"/>
    <row r="12779" ht="12.75" customHeight="1" x14ac:dyDescent="0.2"/>
    <row r="12780" ht="12.75" customHeight="1" x14ac:dyDescent="0.2"/>
    <row r="12781" ht="12.75" customHeight="1" x14ac:dyDescent="0.2"/>
    <row r="12782" ht="12.75" customHeight="1" x14ac:dyDescent="0.2"/>
    <row r="12783" ht="12.75" customHeight="1" x14ac:dyDescent="0.2"/>
    <row r="12784" ht="12.75" customHeight="1" x14ac:dyDescent="0.2"/>
    <row r="12785" ht="12.75" customHeight="1" x14ac:dyDescent="0.2"/>
    <row r="12786" ht="12.75" customHeight="1" x14ac:dyDescent="0.2"/>
    <row r="12787" ht="12.75" customHeight="1" x14ac:dyDescent="0.2"/>
    <row r="12788" ht="12.75" customHeight="1" x14ac:dyDescent="0.2"/>
    <row r="12789" ht="12.75" customHeight="1" x14ac:dyDescent="0.2"/>
    <row r="12790" ht="12.75" customHeight="1" x14ac:dyDescent="0.2"/>
    <row r="12791" ht="12.75" customHeight="1" x14ac:dyDescent="0.2"/>
    <row r="12792" ht="12.75" customHeight="1" x14ac:dyDescent="0.2"/>
    <row r="12793" ht="12.75" customHeight="1" x14ac:dyDescent="0.2"/>
    <row r="12794" ht="12.75" customHeight="1" x14ac:dyDescent="0.2"/>
    <row r="12795" ht="12.75" customHeight="1" x14ac:dyDescent="0.2"/>
    <row r="12796" ht="12.75" customHeight="1" x14ac:dyDescent="0.2"/>
    <row r="12797" ht="12.75" customHeight="1" x14ac:dyDescent="0.2"/>
    <row r="12798" ht="12.75" customHeight="1" x14ac:dyDescent="0.2"/>
    <row r="12799" ht="12.75" customHeight="1" x14ac:dyDescent="0.2"/>
    <row r="12800" ht="12.75" customHeight="1" x14ac:dyDescent="0.2"/>
    <row r="12801" ht="12.75" customHeight="1" x14ac:dyDescent="0.2"/>
    <row r="12802" ht="12.75" customHeight="1" x14ac:dyDescent="0.2"/>
    <row r="12803" ht="12.75" customHeight="1" x14ac:dyDescent="0.2"/>
    <row r="12804" ht="12.75" customHeight="1" x14ac:dyDescent="0.2"/>
    <row r="12805" ht="12.75" customHeight="1" x14ac:dyDescent="0.2"/>
    <row r="12806" ht="12.75" customHeight="1" x14ac:dyDescent="0.2"/>
    <row r="12807" ht="12.75" customHeight="1" x14ac:dyDescent="0.2"/>
    <row r="12808" ht="12.75" customHeight="1" x14ac:dyDescent="0.2"/>
    <row r="12809" ht="12.75" customHeight="1" x14ac:dyDescent="0.2"/>
    <row r="12810" ht="12.75" customHeight="1" x14ac:dyDescent="0.2"/>
    <row r="12811" ht="12.75" customHeight="1" x14ac:dyDescent="0.2"/>
    <row r="12812" ht="12.75" customHeight="1" x14ac:dyDescent="0.2"/>
    <row r="12813" ht="12.75" customHeight="1" x14ac:dyDescent="0.2"/>
    <row r="12814" ht="12.75" customHeight="1" x14ac:dyDescent="0.2"/>
    <row r="12815" ht="12.75" customHeight="1" x14ac:dyDescent="0.2"/>
    <row r="12816" ht="12.75" customHeight="1" x14ac:dyDescent="0.2"/>
    <row r="12817" ht="12.75" customHeight="1" x14ac:dyDescent="0.2"/>
    <row r="12818" ht="12.75" customHeight="1" x14ac:dyDescent="0.2"/>
    <row r="12819" ht="12.75" customHeight="1" x14ac:dyDescent="0.2"/>
    <row r="12820" ht="12.75" customHeight="1" x14ac:dyDescent="0.2"/>
    <row r="12821" ht="12.75" customHeight="1" x14ac:dyDescent="0.2"/>
    <row r="12822" ht="12.75" customHeight="1" x14ac:dyDescent="0.2"/>
    <row r="12823" ht="12.75" customHeight="1" x14ac:dyDescent="0.2"/>
    <row r="12824" ht="12.75" customHeight="1" x14ac:dyDescent="0.2"/>
    <row r="12825" ht="12.75" customHeight="1" x14ac:dyDescent="0.2"/>
    <row r="12826" ht="12.75" customHeight="1" x14ac:dyDescent="0.2"/>
    <row r="12827" ht="12.75" customHeight="1" x14ac:dyDescent="0.2"/>
    <row r="12828" ht="12.75" customHeight="1" x14ac:dyDescent="0.2"/>
    <row r="12829" ht="12.75" customHeight="1" x14ac:dyDescent="0.2"/>
    <row r="12830" ht="12.75" customHeight="1" x14ac:dyDescent="0.2"/>
    <row r="12831" ht="12.75" customHeight="1" x14ac:dyDescent="0.2"/>
    <row r="12832" ht="12.75" customHeight="1" x14ac:dyDescent="0.2"/>
    <row r="12833" ht="12.75" customHeight="1" x14ac:dyDescent="0.2"/>
    <row r="12834" ht="12.75" customHeight="1" x14ac:dyDescent="0.2"/>
    <row r="12835" ht="12.75" customHeight="1" x14ac:dyDescent="0.2"/>
    <row r="12836" ht="12.75" customHeight="1" x14ac:dyDescent="0.2"/>
    <row r="12837" ht="12.75" customHeight="1" x14ac:dyDescent="0.2"/>
    <row r="12838" ht="12.75" customHeight="1" x14ac:dyDescent="0.2"/>
    <row r="12839" ht="12.75" customHeight="1" x14ac:dyDescent="0.2"/>
    <row r="12840" ht="12.75" customHeight="1" x14ac:dyDescent="0.2"/>
    <row r="12841" ht="12.75" customHeight="1" x14ac:dyDescent="0.2"/>
    <row r="12842" ht="12.75" customHeight="1" x14ac:dyDescent="0.2"/>
    <row r="12843" ht="12.75" customHeight="1" x14ac:dyDescent="0.2"/>
    <row r="12844" ht="12.75" customHeight="1" x14ac:dyDescent="0.2"/>
    <row r="12845" ht="12.75" customHeight="1" x14ac:dyDescent="0.2"/>
    <row r="12846" ht="12.75" customHeight="1" x14ac:dyDescent="0.2"/>
    <row r="12847" ht="12.75" customHeight="1" x14ac:dyDescent="0.2"/>
    <row r="12848" ht="12.75" customHeight="1" x14ac:dyDescent="0.2"/>
    <row r="12849" ht="12.75" customHeight="1" x14ac:dyDescent="0.2"/>
    <row r="12850" ht="12.75" customHeight="1" x14ac:dyDescent="0.2"/>
    <row r="12851" ht="12.75" customHeight="1" x14ac:dyDescent="0.2"/>
    <row r="12852" ht="12.75" customHeight="1" x14ac:dyDescent="0.2"/>
    <row r="12853" ht="12.75" customHeight="1" x14ac:dyDescent="0.2"/>
    <row r="12854" ht="12.75" customHeight="1" x14ac:dyDescent="0.2"/>
    <row r="12855" ht="12.75" customHeight="1" x14ac:dyDescent="0.2"/>
    <row r="12856" ht="12.75" customHeight="1" x14ac:dyDescent="0.2"/>
    <row r="12857" ht="12.75" customHeight="1" x14ac:dyDescent="0.2"/>
    <row r="12858" ht="12.75" customHeight="1" x14ac:dyDescent="0.2"/>
    <row r="12859" ht="12.75" customHeight="1" x14ac:dyDescent="0.2"/>
    <row r="12860" ht="12.75" customHeight="1" x14ac:dyDescent="0.2"/>
    <row r="12861" ht="12.75" customHeight="1" x14ac:dyDescent="0.2"/>
    <row r="12862" ht="12.75" customHeight="1" x14ac:dyDescent="0.2"/>
    <row r="12863" ht="12.75" customHeight="1" x14ac:dyDescent="0.2"/>
    <row r="12864" ht="12.75" customHeight="1" x14ac:dyDescent="0.2"/>
    <row r="12865" ht="12.75" customHeight="1" x14ac:dyDescent="0.2"/>
    <row r="12866" ht="12.75" customHeight="1" x14ac:dyDescent="0.2"/>
    <row r="12867" ht="12.75" customHeight="1" x14ac:dyDescent="0.2"/>
    <row r="12868" ht="12.75" customHeight="1" x14ac:dyDescent="0.2"/>
    <row r="12869" ht="12.75" customHeight="1" x14ac:dyDescent="0.2"/>
    <row r="12870" ht="12.75" customHeight="1" x14ac:dyDescent="0.2"/>
    <row r="12871" ht="12.75" customHeight="1" x14ac:dyDescent="0.2"/>
    <row r="12872" ht="12.75" customHeight="1" x14ac:dyDescent="0.2"/>
    <row r="12873" ht="12.75" customHeight="1" x14ac:dyDescent="0.2"/>
    <row r="12874" ht="12.75" customHeight="1" x14ac:dyDescent="0.2"/>
    <row r="12875" ht="12.75" customHeight="1" x14ac:dyDescent="0.2"/>
    <row r="12876" ht="12.75" customHeight="1" x14ac:dyDescent="0.2"/>
    <row r="12877" ht="12.75" customHeight="1" x14ac:dyDescent="0.2"/>
    <row r="12878" ht="12.75" customHeight="1" x14ac:dyDescent="0.2"/>
    <row r="12879" ht="12.75" customHeight="1" x14ac:dyDescent="0.2"/>
    <row r="12880" ht="12.75" customHeight="1" x14ac:dyDescent="0.2"/>
    <row r="12881" ht="12.75" customHeight="1" x14ac:dyDescent="0.2"/>
    <row r="12882" ht="12.75" customHeight="1" x14ac:dyDescent="0.2"/>
    <row r="12883" ht="12.75" customHeight="1" x14ac:dyDescent="0.2"/>
    <row r="12884" ht="12.75" customHeight="1" x14ac:dyDescent="0.2"/>
    <row r="12885" ht="12.75" customHeight="1" x14ac:dyDescent="0.2"/>
    <row r="12886" ht="12.75" customHeight="1" x14ac:dyDescent="0.2"/>
    <row r="12887" ht="12.75" customHeight="1" x14ac:dyDescent="0.2"/>
    <row r="12888" ht="12.75" customHeight="1" x14ac:dyDescent="0.2"/>
    <row r="12889" ht="12.75" customHeight="1" x14ac:dyDescent="0.2"/>
    <row r="12890" ht="12.75" customHeight="1" x14ac:dyDescent="0.2"/>
    <row r="12891" ht="12.75" customHeight="1" x14ac:dyDescent="0.2"/>
    <row r="12892" ht="12.75" customHeight="1" x14ac:dyDescent="0.2"/>
    <row r="12893" ht="12.75" customHeight="1" x14ac:dyDescent="0.2"/>
    <row r="12894" ht="12.75" customHeight="1" x14ac:dyDescent="0.2"/>
    <row r="12895" ht="12.75" customHeight="1" x14ac:dyDescent="0.2"/>
    <row r="12896" ht="12.75" customHeight="1" x14ac:dyDescent="0.2"/>
    <row r="12897" ht="12.75" customHeight="1" x14ac:dyDescent="0.2"/>
    <row r="12898" ht="12.75" customHeight="1" x14ac:dyDescent="0.2"/>
    <row r="12899" ht="12.75" customHeight="1" x14ac:dyDescent="0.2"/>
    <row r="12900" ht="12.75" customHeight="1" x14ac:dyDescent="0.2"/>
    <row r="12901" ht="12.75" customHeight="1" x14ac:dyDescent="0.2"/>
    <row r="12902" ht="12.75" customHeight="1" x14ac:dyDescent="0.2"/>
    <row r="12903" ht="12.75" customHeight="1" x14ac:dyDescent="0.2"/>
    <row r="12904" ht="12.75" customHeight="1" x14ac:dyDescent="0.2"/>
    <row r="12905" ht="12.75" customHeight="1" x14ac:dyDescent="0.2"/>
    <row r="12906" ht="12.75" customHeight="1" x14ac:dyDescent="0.2"/>
    <row r="12907" ht="12.75" customHeight="1" x14ac:dyDescent="0.2"/>
    <row r="12908" ht="12.75" customHeight="1" x14ac:dyDescent="0.2"/>
    <row r="12909" ht="12.75" customHeight="1" x14ac:dyDescent="0.2"/>
    <row r="12910" ht="12.75" customHeight="1" x14ac:dyDescent="0.2"/>
    <row r="12911" ht="12.75" customHeight="1" x14ac:dyDescent="0.2"/>
    <row r="12912" ht="12.75" customHeight="1" x14ac:dyDescent="0.2"/>
    <row r="12913" ht="12.75" customHeight="1" x14ac:dyDescent="0.2"/>
    <row r="12914" ht="12.75" customHeight="1" x14ac:dyDescent="0.2"/>
    <row r="12915" ht="12.75" customHeight="1" x14ac:dyDescent="0.2"/>
    <row r="12916" ht="12.75" customHeight="1" x14ac:dyDescent="0.2"/>
    <row r="12917" ht="12.75" customHeight="1" x14ac:dyDescent="0.2"/>
    <row r="12918" ht="12.75" customHeight="1" x14ac:dyDescent="0.2"/>
    <row r="12919" ht="12.75" customHeight="1" x14ac:dyDescent="0.2"/>
    <row r="12920" ht="12.75" customHeight="1" x14ac:dyDescent="0.2"/>
    <row r="12921" ht="12.75" customHeight="1" x14ac:dyDescent="0.2"/>
    <row r="12922" ht="12.75" customHeight="1" x14ac:dyDescent="0.2"/>
    <row r="12923" ht="12.75" customHeight="1" x14ac:dyDescent="0.2"/>
    <row r="12924" ht="12.75" customHeight="1" x14ac:dyDescent="0.2"/>
    <row r="12925" ht="12.75" customHeight="1" x14ac:dyDescent="0.2"/>
    <row r="12926" ht="12.75" customHeight="1" x14ac:dyDescent="0.2"/>
    <row r="12927" ht="12.75" customHeight="1" x14ac:dyDescent="0.2"/>
    <row r="12928" ht="12.75" customHeight="1" x14ac:dyDescent="0.2"/>
    <row r="12929" ht="12.75" customHeight="1" x14ac:dyDescent="0.2"/>
    <row r="12930" ht="12.75" customHeight="1" x14ac:dyDescent="0.2"/>
    <row r="12931" ht="12.75" customHeight="1" x14ac:dyDescent="0.2"/>
    <row r="12932" ht="12.75" customHeight="1" x14ac:dyDescent="0.2"/>
    <row r="12933" ht="12.75" customHeight="1" x14ac:dyDescent="0.2"/>
    <row r="12934" ht="12.75" customHeight="1" x14ac:dyDescent="0.2"/>
    <row r="12935" ht="12.75" customHeight="1" x14ac:dyDescent="0.2"/>
    <row r="12936" ht="12.75" customHeight="1" x14ac:dyDescent="0.2"/>
    <row r="12937" ht="12.75" customHeight="1" x14ac:dyDescent="0.2"/>
    <row r="12938" ht="12.75" customHeight="1" x14ac:dyDescent="0.2"/>
    <row r="12939" ht="12.75" customHeight="1" x14ac:dyDescent="0.2"/>
    <row r="12940" ht="12.75" customHeight="1" x14ac:dyDescent="0.2"/>
    <row r="12941" ht="12.75" customHeight="1" x14ac:dyDescent="0.2"/>
    <row r="12942" ht="12.75" customHeight="1" x14ac:dyDescent="0.2"/>
    <row r="12943" ht="12.75" customHeight="1" x14ac:dyDescent="0.2"/>
    <row r="12944" ht="12.75" customHeight="1" x14ac:dyDescent="0.2"/>
    <row r="12945" ht="12.75" customHeight="1" x14ac:dyDescent="0.2"/>
    <row r="12946" ht="12.75" customHeight="1" x14ac:dyDescent="0.2"/>
    <row r="12947" ht="12.75" customHeight="1" x14ac:dyDescent="0.2"/>
    <row r="12948" ht="12.75" customHeight="1" x14ac:dyDescent="0.2"/>
    <row r="12949" ht="12.75" customHeight="1" x14ac:dyDescent="0.2"/>
    <row r="12950" ht="12.75" customHeight="1" x14ac:dyDescent="0.2"/>
    <row r="12951" ht="12.75" customHeight="1" x14ac:dyDescent="0.2"/>
    <row r="12952" ht="12.75" customHeight="1" x14ac:dyDescent="0.2"/>
    <row r="12953" ht="12.75" customHeight="1" x14ac:dyDescent="0.2"/>
    <row r="12954" ht="12.75" customHeight="1" x14ac:dyDescent="0.2"/>
    <row r="12955" ht="12.75" customHeight="1" x14ac:dyDescent="0.2"/>
    <row r="12956" ht="12.75" customHeight="1" x14ac:dyDescent="0.2"/>
    <row r="12957" ht="12.75" customHeight="1" x14ac:dyDescent="0.2"/>
    <row r="12958" ht="12.75" customHeight="1" x14ac:dyDescent="0.2"/>
    <row r="12959" ht="12.75" customHeight="1" x14ac:dyDescent="0.2"/>
    <row r="12960" ht="12.75" customHeight="1" x14ac:dyDescent="0.2"/>
    <row r="12961" ht="12.75" customHeight="1" x14ac:dyDescent="0.2"/>
    <row r="12962" ht="12.75" customHeight="1" x14ac:dyDescent="0.2"/>
    <row r="12963" ht="12.75" customHeight="1" x14ac:dyDescent="0.2"/>
    <row r="12964" ht="12.75" customHeight="1" x14ac:dyDescent="0.2"/>
    <row r="12965" ht="12.75" customHeight="1" x14ac:dyDescent="0.2"/>
    <row r="12966" ht="12.75" customHeight="1" x14ac:dyDescent="0.2"/>
    <row r="12967" ht="12.75" customHeight="1" x14ac:dyDescent="0.2"/>
    <row r="12968" ht="12.75" customHeight="1" x14ac:dyDescent="0.2"/>
    <row r="12969" ht="12.75" customHeight="1" x14ac:dyDescent="0.2"/>
    <row r="12970" ht="12.75" customHeight="1" x14ac:dyDescent="0.2"/>
    <row r="12971" ht="12.75" customHeight="1" x14ac:dyDescent="0.2"/>
    <row r="12972" ht="12.75" customHeight="1" x14ac:dyDescent="0.2"/>
    <row r="12973" ht="12.75" customHeight="1" x14ac:dyDescent="0.2"/>
    <row r="12974" ht="12.75" customHeight="1" x14ac:dyDescent="0.2"/>
    <row r="12975" ht="12.75" customHeight="1" x14ac:dyDescent="0.2"/>
    <row r="12976" ht="12.75" customHeight="1" x14ac:dyDescent="0.2"/>
    <row r="12977" ht="12.75" customHeight="1" x14ac:dyDescent="0.2"/>
    <row r="12978" ht="12.75" customHeight="1" x14ac:dyDescent="0.2"/>
    <row r="12979" ht="12.75" customHeight="1" x14ac:dyDescent="0.2"/>
    <row r="12980" ht="12.75" customHeight="1" x14ac:dyDescent="0.2"/>
    <row r="12981" ht="12.75" customHeight="1" x14ac:dyDescent="0.2"/>
    <row r="12982" ht="12.75" customHeight="1" x14ac:dyDescent="0.2"/>
    <row r="12983" ht="12.75" customHeight="1" x14ac:dyDescent="0.2"/>
    <row r="12984" ht="12.75" customHeight="1" x14ac:dyDescent="0.2"/>
    <row r="12985" ht="12.75" customHeight="1" x14ac:dyDescent="0.2"/>
    <row r="12986" ht="12.75" customHeight="1" x14ac:dyDescent="0.2"/>
    <row r="12987" ht="12.75" customHeight="1" x14ac:dyDescent="0.2"/>
    <row r="12988" ht="12.75" customHeight="1" x14ac:dyDescent="0.2"/>
    <row r="12989" ht="12.75" customHeight="1" x14ac:dyDescent="0.2"/>
    <row r="12990" ht="12.75" customHeight="1" x14ac:dyDescent="0.2"/>
    <row r="12991" ht="12.75" customHeight="1" x14ac:dyDescent="0.2"/>
    <row r="12992" ht="12.75" customHeight="1" x14ac:dyDescent="0.2"/>
    <row r="12993" ht="12.75" customHeight="1" x14ac:dyDescent="0.2"/>
    <row r="12994" ht="12.75" customHeight="1" x14ac:dyDescent="0.2"/>
    <row r="12995" ht="12.75" customHeight="1" x14ac:dyDescent="0.2"/>
    <row r="12996" ht="12.75" customHeight="1" x14ac:dyDescent="0.2"/>
    <row r="12997" ht="12.75" customHeight="1" x14ac:dyDescent="0.2"/>
    <row r="12998" ht="12.75" customHeight="1" x14ac:dyDescent="0.2"/>
    <row r="12999" ht="12.75" customHeight="1" x14ac:dyDescent="0.2"/>
    <row r="13000" ht="12.75" customHeight="1" x14ac:dyDescent="0.2"/>
    <row r="13001" ht="12.75" customHeight="1" x14ac:dyDescent="0.2"/>
    <row r="13002" ht="12.75" customHeight="1" x14ac:dyDescent="0.2"/>
    <row r="13003" ht="12.75" customHeight="1" x14ac:dyDescent="0.2"/>
    <row r="13004" ht="12.75" customHeight="1" x14ac:dyDescent="0.2"/>
    <row r="13005" ht="12.75" customHeight="1" x14ac:dyDescent="0.2"/>
    <row r="13006" ht="12.75" customHeight="1" x14ac:dyDescent="0.2"/>
    <row r="13007" ht="12.75" customHeight="1" x14ac:dyDescent="0.2"/>
    <row r="13008" ht="12.75" customHeight="1" x14ac:dyDescent="0.2"/>
    <row r="13009" ht="12.75" customHeight="1" x14ac:dyDescent="0.2"/>
    <row r="13010" ht="12.75" customHeight="1" x14ac:dyDescent="0.2"/>
    <row r="13011" ht="12.75" customHeight="1" x14ac:dyDescent="0.2"/>
    <row r="13012" ht="12.75" customHeight="1" x14ac:dyDescent="0.2"/>
    <row r="13013" ht="12.75" customHeight="1" x14ac:dyDescent="0.2"/>
    <row r="13014" ht="12.75" customHeight="1" x14ac:dyDescent="0.2"/>
    <row r="13015" ht="12.75" customHeight="1" x14ac:dyDescent="0.2"/>
    <row r="13016" ht="12.75" customHeight="1" x14ac:dyDescent="0.2"/>
    <row r="13017" ht="12.75" customHeight="1" x14ac:dyDescent="0.2"/>
    <row r="13018" ht="12.75" customHeight="1" x14ac:dyDescent="0.2"/>
    <row r="13019" ht="12.75" customHeight="1" x14ac:dyDescent="0.2"/>
    <row r="13020" ht="12.75" customHeight="1" x14ac:dyDescent="0.2"/>
    <row r="13021" ht="12.75" customHeight="1" x14ac:dyDescent="0.2"/>
    <row r="13022" ht="12.75" customHeight="1" x14ac:dyDescent="0.2"/>
    <row r="13023" ht="12.75" customHeight="1" x14ac:dyDescent="0.2"/>
    <row r="13024" ht="12.75" customHeight="1" x14ac:dyDescent="0.2"/>
    <row r="13025" ht="12.75" customHeight="1" x14ac:dyDescent="0.2"/>
    <row r="13026" ht="12.75" customHeight="1" x14ac:dyDescent="0.2"/>
    <row r="13027" ht="12.75" customHeight="1" x14ac:dyDescent="0.2"/>
    <row r="13028" ht="12.75" customHeight="1" x14ac:dyDescent="0.2"/>
    <row r="13029" ht="12.75" customHeight="1" x14ac:dyDescent="0.2"/>
    <row r="13030" ht="12.75" customHeight="1" x14ac:dyDescent="0.2"/>
    <row r="13031" ht="12.75" customHeight="1" x14ac:dyDescent="0.2"/>
    <row r="13032" ht="12.75" customHeight="1" x14ac:dyDescent="0.2"/>
    <row r="13033" ht="12.75" customHeight="1" x14ac:dyDescent="0.2"/>
    <row r="13034" ht="12.75" customHeight="1" x14ac:dyDescent="0.2"/>
    <row r="13035" ht="12.75" customHeight="1" x14ac:dyDescent="0.2"/>
    <row r="13036" ht="12.75" customHeight="1" x14ac:dyDescent="0.2"/>
    <row r="13037" ht="12.75" customHeight="1" x14ac:dyDescent="0.2"/>
    <row r="13038" ht="12.75" customHeight="1" x14ac:dyDescent="0.2"/>
    <row r="13039" ht="12.75" customHeight="1" x14ac:dyDescent="0.2"/>
    <row r="13040" ht="12.75" customHeight="1" x14ac:dyDescent="0.2"/>
    <row r="13041" ht="12.75" customHeight="1" x14ac:dyDescent="0.2"/>
    <row r="13042" ht="12.75" customHeight="1" x14ac:dyDescent="0.2"/>
    <row r="13043" ht="12.75" customHeight="1" x14ac:dyDescent="0.2"/>
    <row r="13044" ht="12.75" customHeight="1" x14ac:dyDescent="0.2"/>
    <row r="13045" ht="12.75" customHeight="1" x14ac:dyDescent="0.2"/>
    <row r="13046" ht="12.75" customHeight="1" x14ac:dyDescent="0.2"/>
    <row r="13047" ht="12.75" customHeight="1" x14ac:dyDescent="0.2"/>
    <row r="13048" ht="12.75" customHeight="1" x14ac:dyDescent="0.2"/>
    <row r="13049" ht="12.75" customHeight="1" x14ac:dyDescent="0.2"/>
    <row r="13050" ht="12.75" customHeight="1" x14ac:dyDescent="0.2"/>
    <row r="13051" ht="12.75" customHeight="1" x14ac:dyDescent="0.2"/>
    <row r="13052" ht="12.75" customHeight="1" x14ac:dyDescent="0.2"/>
    <row r="13053" ht="12.75" customHeight="1" x14ac:dyDescent="0.2"/>
    <row r="13054" ht="12.75" customHeight="1" x14ac:dyDescent="0.2"/>
    <row r="13055" ht="12.75" customHeight="1" x14ac:dyDescent="0.2"/>
    <row r="13056" ht="12.75" customHeight="1" x14ac:dyDescent="0.2"/>
    <row r="13057" ht="12.75" customHeight="1" x14ac:dyDescent="0.2"/>
    <row r="13058" ht="12.75" customHeight="1" x14ac:dyDescent="0.2"/>
    <row r="13059" ht="12.75" customHeight="1" x14ac:dyDescent="0.2"/>
    <row r="13060" ht="12.75" customHeight="1" x14ac:dyDescent="0.2"/>
    <row r="13061" ht="12.75" customHeight="1" x14ac:dyDescent="0.2"/>
    <row r="13062" ht="12.75" customHeight="1" x14ac:dyDescent="0.2"/>
    <row r="13063" ht="12.75" customHeight="1" x14ac:dyDescent="0.2"/>
    <row r="13064" ht="12.75" customHeight="1" x14ac:dyDescent="0.2"/>
    <row r="13065" ht="12.75" customHeight="1" x14ac:dyDescent="0.2"/>
    <row r="13066" ht="12.75" customHeight="1" x14ac:dyDescent="0.2"/>
    <row r="13067" ht="12.75" customHeight="1" x14ac:dyDescent="0.2"/>
    <row r="13068" ht="12.75" customHeight="1" x14ac:dyDescent="0.2"/>
    <row r="13069" ht="12.75" customHeight="1" x14ac:dyDescent="0.2"/>
    <row r="13070" ht="12.75" customHeight="1" x14ac:dyDescent="0.2"/>
    <row r="13071" ht="12.75" customHeight="1" x14ac:dyDescent="0.2"/>
    <row r="13072" ht="12.75" customHeight="1" x14ac:dyDescent="0.2"/>
    <row r="13073" ht="12.75" customHeight="1" x14ac:dyDescent="0.2"/>
    <row r="13074" ht="12.75" customHeight="1" x14ac:dyDescent="0.2"/>
    <row r="13075" ht="12.75" customHeight="1" x14ac:dyDescent="0.2"/>
    <row r="13076" ht="12.75" customHeight="1" x14ac:dyDescent="0.2"/>
    <row r="13077" ht="12.75" customHeight="1" x14ac:dyDescent="0.2"/>
    <row r="13078" ht="12.75" customHeight="1" x14ac:dyDescent="0.2"/>
    <row r="13079" ht="12.75" customHeight="1" x14ac:dyDescent="0.2"/>
    <row r="13080" ht="12.75" customHeight="1" x14ac:dyDescent="0.2"/>
    <row r="13081" ht="12.75" customHeight="1" x14ac:dyDescent="0.2"/>
    <row r="13082" ht="12.75" customHeight="1" x14ac:dyDescent="0.2"/>
    <row r="13083" ht="12.75" customHeight="1" x14ac:dyDescent="0.2"/>
    <row r="13084" ht="12.75" customHeight="1" x14ac:dyDescent="0.2"/>
    <row r="13085" ht="12.75" customHeight="1" x14ac:dyDescent="0.2"/>
    <row r="13086" ht="12.75" customHeight="1" x14ac:dyDescent="0.2"/>
    <row r="13087" ht="12.75" customHeight="1" x14ac:dyDescent="0.2"/>
    <row r="13088" ht="12.75" customHeight="1" x14ac:dyDescent="0.2"/>
    <row r="13089" ht="12.75" customHeight="1" x14ac:dyDescent="0.2"/>
    <row r="13090" ht="12.75" customHeight="1" x14ac:dyDescent="0.2"/>
    <row r="13091" ht="12.75" customHeight="1" x14ac:dyDescent="0.2"/>
    <row r="13092" ht="12.75" customHeight="1" x14ac:dyDescent="0.2"/>
    <row r="13093" ht="12.75" customHeight="1" x14ac:dyDescent="0.2"/>
    <row r="13094" ht="12.75" customHeight="1" x14ac:dyDescent="0.2"/>
    <row r="13095" ht="12.75" customHeight="1" x14ac:dyDescent="0.2"/>
    <row r="13096" ht="12.75" customHeight="1" x14ac:dyDescent="0.2"/>
    <row r="13097" ht="12.75" customHeight="1" x14ac:dyDescent="0.2"/>
    <row r="13098" ht="12.75" customHeight="1" x14ac:dyDescent="0.2"/>
    <row r="13099" ht="12.75" customHeight="1" x14ac:dyDescent="0.2"/>
    <row r="13100" ht="12.75" customHeight="1" x14ac:dyDescent="0.2"/>
    <row r="13101" ht="12.75" customHeight="1" x14ac:dyDescent="0.2"/>
    <row r="13102" ht="12.75" customHeight="1" x14ac:dyDescent="0.2"/>
    <row r="13103" ht="12.75" customHeight="1" x14ac:dyDescent="0.2"/>
    <row r="13104" ht="12.75" customHeight="1" x14ac:dyDescent="0.2"/>
    <row r="13105" ht="12.75" customHeight="1" x14ac:dyDescent="0.2"/>
    <row r="13106" ht="12.75" customHeight="1" x14ac:dyDescent="0.2"/>
    <row r="13107" ht="12.75" customHeight="1" x14ac:dyDescent="0.2"/>
    <row r="13108" ht="12.75" customHeight="1" x14ac:dyDescent="0.2"/>
    <row r="13109" ht="12.75" customHeight="1" x14ac:dyDescent="0.2"/>
    <row r="13110" ht="12.75" customHeight="1" x14ac:dyDescent="0.2"/>
    <row r="13111" ht="12.75" customHeight="1" x14ac:dyDescent="0.2"/>
    <row r="13112" ht="12.75" customHeight="1" x14ac:dyDescent="0.2"/>
    <row r="13113" ht="12.75" customHeight="1" x14ac:dyDescent="0.2"/>
    <row r="13114" ht="12.75" customHeight="1" x14ac:dyDescent="0.2"/>
    <row r="13115" ht="12.75" customHeight="1" x14ac:dyDescent="0.2"/>
    <row r="13116" ht="12.75" customHeight="1" x14ac:dyDescent="0.2"/>
    <row r="13117" ht="12.75" customHeight="1" x14ac:dyDescent="0.2"/>
    <row r="13118" ht="12.75" customHeight="1" x14ac:dyDescent="0.2"/>
    <row r="13119" ht="12.75" customHeight="1" x14ac:dyDescent="0.2"/>
    <row r="13120" ht="12.75" customHeight="1" x14ac:dyDescent="0.2"/>
    <row r="13121" ht="12.75" customHeight="1" x14ac:dyDescent="0.2"/>
    <row r="13122" ht="12.75" customHeight="1" x14ac:dyDescent="0.2"/>
    <row r="13123" ht="12.75" customHeight="1" x14ac:dyDescent="0.2"/>
    <row r="13124" ht="12.75" customHeight="1" x14ac:dyDescent="0.2"/>
    <row r="13125" ht="12.75" customHeight="1" x14ac:dyDescent="0.2"/>
    <row r="13126" ht="12.75" customHeight="1" x14ac:dyDescent="0.2"/>
    <row r="13127" ht="12.75" customHeight="1" x14ac:dyDescent="0.2"/>
    <row r="13128" ht="12.75" customHeight="1" x14ac:dyDescent="0.2"/>
    <row r="13129" ht="12.75" customHeight="1" x14ac:dyDescent="0.2"/>
    <row r="13130" ht="12.75" customHeight="1" x14ac:dyDescent="0.2"/>
    <row r="13131" ht="12.75" customHeight="1" x14ac:dyDescent="0.2"/>
    <row r="13132" ht="12.75" customHeight="1" x14ac:dyDescent="0.2"/>
    <row r="13133" ht="12.75" customHeight="1" x14ac:dyDescent="0.2"/>
    <row r="13134" ht="12.75" customHeight="1" x14ac:dyDescent="0.2"/>
    <row r="13135" ht="12.75" customHeight="1" x14ac:dyDescent="0.2"/>
    <row r="13136" ht="12.75" customHeight="1" x14ac:dyDescent="0.2"/>
    <row r="13137" ht="12.75" customHeight="1" x14ac:dyDescent="0.2"/>
    <row r="13138" ht="12.75" customHeight="1" x14ac:dyDescent="0.2"/>
    <row r="13139" ht="12.75" customHeight="1" x14ac:dyDescent="0.2"/>
    <row r="13140" ht="12.75" customHeight="1" x14ac:dyDescent="0.2"/>
    <row r="13141" ht="12.75" customHeight="1" x14ac:dyDescent="0.2"/>
    <row r="13142" ht="12.75" customHeight="1" x14ac:dyDescent="0.2"/>
    <row r="13143" ht="12.75" customHeight="1" x14ac:dyDescent="0.2"/>
    <row r="13144" ht="12.75" customHeight="1" x14ac:dyDescent="0.2"/>
    <row r="13145" ht="12.75" customHeight="1" x14ac:dyDescent="0.2"/>
    <row r="13146" ht="12.75" customHeight="1" x14ac:dyDescent="0.2"/>
    <row r="13147" ht="12.75" customHeight="1" x14ac:dyDescent="0.2"/>
    <row r="13148" ht="12.75" customHeight="1" x14ac:dyDescent="0.2"/>
    <row r="13149" ht="12.75" customHeight="1" x14ac:dyDescent="0.2"/>
    <row r="13150" ht="12.75" customHeight="1" x14ac:dyDescent="0.2"/>
    <row r="13151" ht="12.75" customHeight="1" x14ac:dyDescent="0.2"/>
    <row r="13152" ht="12.75" customHeight="1" x14ac:dyDescent="0.2"/>
    <row r="13153" ht="12.75" customHeight="1" x14ac:dyDescent="0.2"/>
    <row r="13154" ht="12.75" customHeight="1" x14ac:dyDescent="0.2"/>
    <row r="13155" ht="12.75" customHeight="1" x14ac:dyDescent="0.2"/>
    <row r="13156" ht="12.75" customHeight="1" x14ac:dyDescent="0.2"/>
    <row r="13157" ht="12.75" customHeight="1" x14ac:dyDescent="0.2"/>
    <row r="13158" ht="12.75" customHeight="1" x14ac:dyDescent="0.2"/>
    <row r="13159" ht="12.75" customHeight="1" x14ac:dyDescent="0.2"/>
    <row r="13160" ht="12.75" customHeight="1" x14ac:dyDescent="0.2"/>
    <row r="13161" ht="12.75" customHeight="1" x14ac:dyDescent="0.2"/>
    <row r="13162" ht="12.75" customHeight="1" x14ac:dyDescent="0.2"/>
    <row r="13163" ht="12.75" customHeight="1" x14ac:dyDescent="0.2"/>
    <row r="13164" ht="12.75" customHeight="1" x14ac:dyDescent="0.2"/>
    <row r="13165" ht="12.75" customHeight="1" x14ac:dyDescent="0.2"/>
    <row r="13166" ht="12.75" customHeight="1" x14ac:dyDescent="0.2"/>
    <row r="13167" ht="12.75" customHeight="1" x14ac:dyDescent="0.2"/>
    <row r="13168" ht="12.75" customHeight="1" x14ac:dyDescent="0.2"/>
    <row r="13169" ht="12.75" customHeight="1" x14ac:dyDescent="0.2"/>
    <row r="13170" ht="12.75" customHeight="1" x14ac:dyDescent="0.2"/>
    <row r="13171" ht="12.75" customHeight="1" x14ac:dyDescent="0.2"/>
    <row r="13172" ht="12.75" customHeight="1" x14ac:dyDescent="0.2"/>
    <row r="13173" ht="12.75" customHeight="1" x14ac:dyDescent="0.2"/>
    <row r="13174" ht="12.75" customHeight="1" x14ac:dyDescent="0.2"/>
    <row r="13175" ht="12.75" customHeight="1" x14ac:dyDescent="0.2"/>
    <row r="13176" ht="12.75" customHeight="1" x14ac:dyDescent="0.2"/>
    <row r="13177" ht="12.75" customHeight="1" x14ac:dyDescent="0.2"/>
    <row r="13178" ht="12.75" customHeight="1" x14ac:dyDescent="0.2"/>
    <row r="13179" ht="12.75" customHeight="1" x14ac:dyDescent="0.2"/>
    <row r="13180" ht="12.75" customHeight="1" x14ac:dyDescent="0.2"/>
    <row r="13181" ht="12.75" customHeight="1" x14ac:dyDescent="0.2"/>
    <row r="13182" ht="12.75" customHeight="1" x14ac:dyDescent="0.2"/>
    <row r="13183" ht="12.75" customHeight="1" x14ac:dyDescent="0.2"/>
    <row r="13184" ht="12.75" customHeight="1" x14ac:dyDescent="0.2"/>
    <row r="13185" ht="12.75" customHeight="1" x14ac:dyDescent="0.2"/>
    <row r="13186" ht="12.75" customHeight="1" x14ac:dyDescent="0.2"/>
    <row r="13187" ht="12.75" customHeight="1" x14ac:dyDescent="0.2"/>
    <row r="13188" ht="12.75" customHeight="1" x14ac:dyDescent="0.2"/>
    <row r="13189" ht="12.75" customHeight="1" x14ac:dyDescent="0.2"/>
    <row r="13190" ht="12.75" customHeight="1" x14ac:dyDescent="0.2"/>
    <row r="13191" ht="12.75" customHeight="1" x14ac:dyDescent="0.2"/>
    <row r="13192" ht="12.75" customHeight="1" x14ac:dyDescent="0.2"/>
    <row r="13193" ht="12.75" customHeight="1" x14ac:dyDescent="0.2"/>
    <row r="13194" ht="12.75" customHeight="1" x14ac:dyDescent="0.2"/>
    <row r="13195" ht="12.75" customHeight="1" x14ac:dyDescent="0.2"/>
    <row r="13196" ht="12.75" customHeight="1" x14ac:dyDescent="0.2"/>
    <row r="13197" ht="12.75" customHeight="1" x14ac:dyDescent="0.2"/>
    <row r="13198" ht="12.75" customHeight="1" x14ac:dyDescent="0.2"/>
    <row r="13199" ht="12.75" customHeight="1" x14ac:dyDescent="0.2"/>
    <row r="13200" ht="12.75" customHeight="1" x14ac:dyDescent="0.2"/>
    <row r="13201" ht="12.75" customHeight="1" x14ac:dyDescent="0.2"/>
    <row r="13202" ht="12.75" customHeight="1" x14ac:dyDescent="0.2"/>
    <row r="13203" ht="12.75" customHeight="1" x14ac:dyDescent="0.2"/>
    <row r="13204" ht="12.75" customHeight="1" x14ac:dyDescent="0.2"/>
    <row r="13205" ht="12.75" customHeight="1" x14ac:dyDescent="0.2"/>
    <row r="13206" ht="12.75" customHeight="1" x14ac:dyDescent="0.2"/>
    <row r="13207" ht="12.75" customHeight="1" x14ac:dyDescent="0.2"/>
    <row r="13208" ht="12.75" customHeight="1" x14ac:dyDescent="0.2"/>
    <row r="13209" ht="12.75" customHeight="1" x14ac:dyDescent="0.2"/>
    <row r="13210" ht="12.75" customHeight="1" x14ac:dyDescent="0.2"/>
    <row r="13211" ht="12.75" customHeight="1" x14ac:dyDescent="0.2"/>
    <row r="13212" ht="12.75" customHeight="1" x14ac:dyDescent="0.2"/>
    <row r="13213" ht="12.75" customHeight="1" x14ac:dyDescent="0.2"/>
    <row r="13214" ht="12.75" customHeight="1" x14ac:dyDescent="0.2"/>
    <row r="13215" ht="12.75" customHeight="1" x14ac:dyDescent="0.2"/>
    <row r="13216" ht="12.75" customHeight="1" x14ac:dyDescent="0.2"/>
    <row r="13217" ht="12.75" customHeight="1" x14ac:dyDescent="0.2"/>
    <row r="13218" ht="12.75" customHeight="1" x14ac:dyDescent="0.2"/>
    <row r="13219" ht="12.75" customHeight="1" x14ac:dyDescent="0.2"/>
    <row r="13220" ht="12.75" customHeight="1" x14ac:dyDescent="0.2"/>
    <row r="13221" ht="12.75" customHeight="1" x14ac:dyDescent="0.2"/>
    <row r="13222" ht="12.75" customHeight="1" x14ac:dyDescent="0.2"/>
    <row r="13223" ht="12.75" customHeight="1" x14ac:dyDescent="0.2"/>
    <row r="13224" ht="12.75" customHeight="1" x14ac:dyDescent="0.2"/>
    <row r="13225" ht="12.75" customHeight="1" x14ac:dyDescent="0.2"/>
    <row r="13226" ht="12.75" customHeight="1" x14ac:dyDescent="0.2"/>
    <row r="13227" ht="12.75" customHeight="1" x14ac:dyDescent="0.2"/>
    <row r="13228" ht="12.75" customHeight="1" x14ac:dyDescent="0.2"/>
    <row r="13229" ht="12.75" customHeight="1" x14ac:dyDescent="0.2"/>
    <row r="13230" ht="12.75" customHeight="1" x14ac:dyDescent="0.2"/>
    <row r="13231" ht="12.75" customHeight="1" x14ac:dyDescent="0.2"/>
    <row r="13232" ht="12.75" customHeight="1" x14ac:dyDescent="0.2"/>
    <row r="13233" ht="12.75" customHeight="1" x14ac:dyDescent="0.2"/>
    <row r="13234" ht="12.75" customHeight="1" x14ac:dyDescent="0.2"/>
    <row r="13235" ht="12.75" customHeight="1" x14ac:dyDescent="0.2"/>
    <row r="13236" ht="12.75" customHeight="1" x14ac:dyDescent="0.2"/>
    <row r="13237" ht="12.75" customHeight="1" x14ac:dyDescent="0.2"/>
    <row r="13238" ht="12.75" customHeight="1" x14ac:dyDescent="0.2"/>
    <row r="13239" ht="12.75" customHeight="1" x14ac:dyDescent="0.2"/>
    <row r="13240" ht="12.75" customHeight="1" x14ac:dyDescent="0.2"/>
    <row r="13241" ht="12.75" customHeight="1" x14ac:dyDescent="0.2"/>
    <row r="13242" ht="12.75" customHeight="1" x14ac:dyDescent="0.2"/>
    <row r="13243" ht="12.75" customHeight="1" x14ac:dyDescent="0.2"/>
    <row r="13244" ht="12.75" customHeight="1" x14ac:dyDescent="0.2"/>
    <row r="13245" ht="12.75" customHeight="1" x14ac:dyDescent="0.2"/>
    <row r="13246" ht="12.75" customHeight="1" x14ac:dyDescent="0.2"/>
    <row r="13247" ht="12.75" customHeight="1" x14ac:dyDescent="0.2"/>
    <row r="13248" ht="12.75" customHeight="1" x14ac:dyDescent="0.2"/>
    <row r="13249" ht="12.75" customHeight="1" x14ac:dyDescent="0.2"/>
    <row r="13250" ht="12.75" customHeight="1" x14ac:dyDescent="0.2"/>
    <row r="13251" ht="12.75" customHeight="1" x14ac:dyDescent="0.2"/>
    <row r="13252" ht="12.75" customHeight="1" x14ac:dyDescent="0.2"/>
    <row r="13253" ht="12.75" customHeight="1" x14ac:dyDescent="0.2"/>
    <row r="13254" ht="12.75" customHeight="1" x14ac:dyDescent="0.2"/>
    <row r="13255" ht="12.75" customHeight="1" x14ac:dyDescent="0.2"/>
    <row r="13256" ht="12.75" customHeight="1" x14ac:dyDescent="0.2"/>
    <row r="13257" ht="12.75" customHeight="1" x14ac:dyDescent="0.2"/>
    <row r="13258" ht="12.75" customHeight="1" x14ac:dyDescent="0.2"/>
    <row r="13259" ht="12.75" customHeight="1" x14ac:dyDescent="0.2"/>
    <row r="13260" ht="12.75" customHeight="1" x14ac:dyDescent="0.2"/>
    <row r="13261" ht="12.75" customHeight="1" x14ac:dyDescent="0.2"/>
    <row r="13262" ht="12.75" customHeight="1" x14ac:dyDescent="0.2"/>
    <row r="13263" ht="12.75" customHeight="1" x14ac:dyDescent="0.2"/>
    <row r="13264" ht="12.75" customHeight="1" x14ac:dyDescent="0.2"/>
    <row r="13265" ht="12.75" customHeight="1" x14ac:dyDescent="0.2"/>
    <row r="13266" ht="12.75" customHeight="1" x14ac:dyDescent="0.2"/>
    <row r="13267" ht="12.75" customHeight="1" x14ac:dyDescent="0.2"/>
    <row r="13268" ht="12.75" customHeight="1" x14ac:dyDescent="0.2"/>
    <row r="13269" ht="12.75" customHeight="1" x14ac:dyDescent="0.2"/>
    <row r="13270" ht="12.75" customHeight="1" x14ac:dyDescent="0.2"/>
    <row r="13271" ht="12.75" customHeight="1" x14ac:dyDescent="0.2"/>
    <row r="13272" ht="12.75" customHeight="1" x14ac:dyDescent="0.2"/>
    <row r="13273" ht="12.75" customHeight="1" x14ac:dyDescent="0.2"/>
    <row r="13274" ht="12.75" customHeight="1" x14ac:dyDescent="0.2"/>
    <row r="13275" ht="12.75" customHeight="1" x14ac:dyDescent="0.2"/>
    <row r="13276" ht="12.75" customHeight="1" x14ac:dyDescent="0.2"/>
    <row r="13277" ht="12.75" customHeight="1" x14ac:dyDescent="0.2"/>
    <row r="13278" ht="12.75" customHeight="1" x14ac:dyDescent="0.2"/>
    <row r="13279" ht="12.75" customHeight="1" x14ac:dyDescent="0.2"/>
    <row r="13280" ht="12.75" customHeight="1" x14ac:dyDescent="0.2"/>
    <row r="13281" ht="12.75" customHeight="1" x14ac:dyDescent="0.2"/>
    <row r="13282" ht="12.75" customHeight="1" x14ac:dyDescent="0.2"/>
    <row r="13283" ht="12.75" customHeight="1" x14ac:dyDescent="0.2"/>
    <row r="13284" ht="12.75" customHeight="1" x14ac:dyDescent="0.2"/>
    <row r="13285" ht="12.75" customHeight="1" x14ac:dyDescent="0.2"/>
    <row r="13286" ht="12.75" customHeight="1" x14ac:dyDescent="0.2"/>
    <row r="13287" ht="12.75" customHeight="1" x14ac:dyDescent="0.2"/>
    <row r="13288" ht="12.75" customHeight="1" x14ac:dyDescent="0.2"/>
    <row r="13289" ht="12.75" customHeight="1" x14ac:dyDescent="0.2"/>
    <row r="13290" ht="12.75" customHeight="1" x14ac:dyDescent="0.2"/>
    <row r="13291" ht="12.75" customHeight="1" x14ac:dyDescent="0.2"/>
    <row r="13292" ht="12.75" customHeight="1" x14ac:dyDescent="0.2"/>
    <row r="13293" ht="12.75" customHeight="1" x14ac:dyDescent="0.2"/>
    <row r="13294" ht="12.75" customHeight="1" x14ac:dyDescent="0.2"/>
    <row r="13295" ht="12.75" customHeight="1" x14ac:dyDescent="0.2"/>
    <row r="13296" ht="12.75" customHeight="1" x14ac:dyDescent="0.2"/>
    <row r="13297" ht="12.75" customHeight="1" x14ac:dyDescent="0.2"/>
    <row r="13298" ht="12.75" customHeight="1" x14ac:dyDescent="0.2"/>
    <row r="13299" ht="12.75" customHeight="1" x14ac:dyDescent="0.2"/>
    <row r="13300" ht="12.75" customHeight="1" x14ac:dyDescent="0.2"/>
    <row r="13301" ht="12.75" customHeight="1" x14ac:dyDescent="0.2"/>
    <row r="13302" ht="12.75" customHeight="1" x14ac:dyDescent="0.2"/>
    <row r="13303" ht="12.75" customHeight="1" x14ac:dyDescent="0.2"/>
    <row r="13304" ht="12.75" customHeight="1" x14ac:dyDescent="0.2"/>
    <row r="13305" ht="12.75" customHeight="1" x14ac:dyDescent="0.2"/>
    <row r="13306" ht="12.75" customHeight="1" x14ac:dyDescent="0.2"/>
    <row r="13307" ht="12.75" customHeight="1" x14ac:dyDescent="0.2"/>
    <row r="13308" ht="12.75" customHeight="1" x14ac:dyDescent="0.2"/>
    <row r="13309" ht="12.75" customHeight="1" x14ac:dyDescent="0.2"/>
    <row r="13310" ht="12.75" customHeight="1" x14ac:dyDescent="0.2"/>
    <row r="13311" ht="12.75" customHeight="1" x14ac:dyDescent="0.2"/>
    <row r="13312" ht="12.75" customHeight="1" x14ac:dyDescent="0.2"/>
    <row r="13313" ht="12.75" customHeight="1" x14ac:dyDescent="0.2"/>
    <row r="13314" ht="12.75" customHeight="1" x14ac:dyDescent="0.2"/>
    <row r="13315" ht="12.75" customHeight="1" x14ac:dyDescent="0.2"/>
    <row r="13316" ht="12.75" customHeight="1" x14ac:dyDescent="0.2"/>
    <row r="13317" ht="12.75" customHeight="1" x14ac:dyDescent="0.2"/>
    <row r="13318" ht="12.75" customHeight="1" x14ac:dyDescent="0.2"/>
    <row r="13319" ht="12.75" customHeight="1" x14ac:dyDescent="0.2"/>
    <row r="13320" ht="12.75" customHeight="1" x14ac:dyDescent="0.2"/>
    <row r="13321" ht="12.75" customHeight="1" x14ac:dyDescent="0.2"/>
    <row r="13322" ht="12.75" customHeight="1" x14ac:dyDescent="0.2"/>
    <row r="13323" ht="12.75" customHeight="1" x14ac:dyDescent="0.2"/>
    <row r="13324" ht="12.75" customHeight="1" x14ac:dyDescent="0.2"/>
    <row r="13325" ht="12.75" customHeight="1" x14ac:dyDescent="0.2"/>
    <row r="13326" ht="12.75" customHeight="1" x14ac:dyDescent="0.2"/>
    <row r="13327" ht="12.75" customHeight="1" x14ac:dyDescent="0.2"/>
    <row r="13328" ht="12.75" customHeight="1" x14ac:dyDescent="0.2"/>
    <row r="13329" ht="12.75" customHeight="1" x14ac:dyDescent="0.2"/>
    <row r="13330" ht="12.75" customHeight="1" x14ac:dyDescent="0.2"/>
    <row r="13331" ht="12.75" customHeight="1" x14ac:dyDescent="0.2"/>
    <row r="13332" ht="12.75" customHeight="1" x14ac:dyDescent="0.2"/>
    <row r="13333" ht="12.75" customHeight="1" x14ac:dyDescent="0.2"/>
    <row r="13334" ht="12.75" customHeight="1" x14ac:dyDescent="0.2"/>
    <row r="13335" ht="12.75" customHeight="1" x14ac:dyDescent="0.2"/>
    <row r="13336" ht="12.75" customHeight="1" x14ac:dyDescent="0.2"/>
    <row r="13337" ht="12.75" customHeight="1" x14ac:dyDescent="0.2"/>
    <row r="13338" ht="12.75" customHeight="1" x14ac:dyDescent="0.2"/>
    <row r="13339" ht="12.75" customHeight="1" x14ac:dyDescent="0.2"/>
    <row r="13340" ht="12.75" customHeight="1" x14ac:dyDescent="0.2"/>
    <row r="13341" ht="12.75" customHeight="1" x14ac:dyDescent="0.2"/>
    <row r="13342" ht="12.75" customHeight="1" x14ac:dyDescent="0.2"/>
    <row r="13343" ht="12.75" customHeight="1" x14ac:dyDescent="0.2"/>
    <row r="13344" ht="12.75" customHeight="1" x14ac:dyDescent="0.2"/>
    <row r="13345" ht="12.75" customHeight="1" x14ac:dyDescent="0.2"/>
    <row r="13346" ht="12.75" customHeight="1" x14ac:dyDescent="0.2"/>
    <row r="13347" ht="12.75" customHeight="1" x14ac:dyDescent="0.2"/>
    <row r="13348" ht="12.75" customHeight="1" x14ac:dyDescent="0.2"/>
    <row r="13349" ht="12.75" customHeight="1" x14ac:dyDescent="0.2"/>
    <row r="13350" ht="12.75" customHeight="1" x14ac:dyDescent="0.2"/>
    <row r="13351" ht="12.75" customHeight="1" x14ac:dyDescent="0.2"/>
    <row r="13352" ht="12.75" customHeight="1" x14ac:dyDescent="0.2"/>
    <row r="13353" ht="12.75" customHeight="1" x14ac:dyDescent="0.2"/>
    <row r="13354" ht="12.75" customHeight="1" x14ac:dyDescent="0.2"/>
    <row r="13355" ht="12.75" customHeight="1" x14ac:dyDescent="0.2"/>
    <row r="13356" ht="12.75" customHeight="1" x14ac:dyDescent="0.2"/>
    <row r="13357" ht="12.75" customHeight="1" x14ac:dyDescent="0.2"/>
    <row r="13358" ht="12.75" customHeight="1" x14ac:dyDescent="0.2"/>
    <row r="13359" ht="12.75" customHeight="1" x14ac:dyDescent="0.2"/>
    <row r="13360" ht="12.75" customHeight="1" x14ac:dyDescent="0.2"/>
    <row r="13361" ht="12.75" customHeight="1" x14ac:dyDescent="0.2"/>
    <row r="13362" ht="12.75" customHeight="1" x14ac:dyDescent="0.2"/>
    <row r="13363" ht="12.75" customHeight="1" x14ac:dyDescent="0.2"/>
    <row r="13364" ht="12.75" customHeight="1" x14ac:dyDescent="0.2"/>
    <row r="13365" ht="12.75" customHeight="1" x14ac:dyDescent="0.2"/>
    <row r="13366" ht="12.75" customHeight="1" x14ac:dyDescent="0.2"/>
    <row r="13367" ht="12.75" customHeight="1" x14ac:dyDescent="0.2"/>
    <row r="13368" ht="12.75" customHeight="1" x14ac:dyDescent="0.2"/>
    <row r="13369" ht="12.75" customHeight="1" x14ac:dyDescent="0.2"/>
    <row r="13370" ht="12.75" customHeight="1" x14ac:dyDescent="0.2"/>
    <row r="13371" ht="12.75" customHeight="1" x14ac:dyDescent="0.2"/>
    <row r="13372" ht="12.75" customHeight="1" x14ac:dyDescent="0.2"/>
    <row r="13373" ht="12.75" customHeight="1" x14ac:dyDescent="0.2"/>
    <row r="13374" ht="12.75" customHeight="1" x14ac:dyDescent="0.2"/>
    <row r="13375" ht="12.75" customHeight="1" x14ac:dyDescent="0.2"/>
    <row r="13376" ht="12.75" customHeight="1" x14ac:dyDescent="0.2"/>
    <row r="13377" ht="12.75" customHeight="1" x14ac:dyDescent="0.2"/>
    <row r="13378" ht="12.75" customHeight="1" x14ac:dyDescent="0.2"/>
    <row r="13379" ht="12.75" customHeight="1" x14ac:dyDescent="0.2"/>
    <row r="13380" ht="12.75" customHeight="1" x14ac:dyDescent="0.2"/>
    <row r="13381" ht="12.75" customHeight="1" x14ac:dyDescent="0.2"/>
    <row r="13382" ht="12.75" customHeight="1" x14ac:dyDescent="0.2"/>
    <row r="13383" ht="12.75" customHeight="1" x14ac:dyDescent="0.2"/>
    <row r="13384" ht="12.75" customHeight="1" x14ac:dyDescent="0.2"/>
    <row r="13385" ht="12.75" customHeight="1" x14ac:dyDescent="0.2"/>
    <row r="13386" ht="12.75" customHeight="1" x14ac:dyDescent="0.2"/>
    <row r="13387" ht="12.75" customHeight="1" x14ac:dyDescent="0.2"/>
    <row r="13388" ht="12.75" customHeight="1" x14ac:dyDescent="0.2"/>
    <row r="13389" ht="12.75" customHeight="1" x14ac:dyDescent="0.2"/>
    <row r="13390" ht="12.75" customHeight="1" x14ac:dyDescent="0.2"/>
    <row r="13391" ht="12.75" customHeight="1" x14ac:dyDescent="0.2"/>
    <row r="13392" ht="12.75" customHeight="1" x14ac:dyDescent="0.2"/>
    <row r="13393" ht="12.75" customHeight="1" x14ac:dyDescent="0.2"/>
    <row r="13394" ht="12.75" customHeight="1" x14ac:dyDescent="0.2"/>
    <row r="13395" ht="12.75" customHeight="1" x14ac:dyDescent="0.2"/>
    <row r="13396" ht="12.75" customHeight="1" x14ac:dyDescent="0.2"/>
    <row r="13397" ht="12.75" customHeight="1" x14ac:dyDescent="0.2"/>
    <row r="13398" ht="12.75" customHeight="1" x14ac:dyDescent="0.2"/>
    <row r="13399" ht="12.75" customHeight="1" x14ac:dyDescent="0.2"/>
    <row r="13400" ht="12.75" customHeight="1" x14ac:dyDescent="0.2"/>
    <row r="13401" ht="12.75" customHeight="1" x14ac:dyDescent="0.2"/>
    <row r="13402" ht="12.75" customHeight="1" x14ac:dyDescent="0.2"/>
    <row r="13403" ht="12.75" customHeight="1" x14ac:dyDescent="0.2"/>
    <row r="13404" ht="12.75" customHeight="1" x14ac:dyDescent="0.2"/>
    <row r="13405" ht="12.75" customHeight="1" x14ac:dyDescent="0.2"/>
    <row r="13406" ht="12.75" customHeight="1" x14ac:dyDescent="0.2"/>
    <row r="13407" ht="12.75" customHeight="1" x14ac:dyDescent="0.2"/>
    <row r="13408" ht="12.75" customHeight="1" x14ac:dyDescent="0.2"/>
    <row r="13409" ht="12.75" customHeight="1" x14ac:dyDescent="0.2"/>
    <row r="13410" ht="12.75" customHeight="1" x14ac:dyDescent="0.2"/>
    <row r="13411" ht="12.75" customHeight="1" x14ac:dyDescent="0.2"/>
    <row r="13412" ht="12.75" customHeight="1" x14ac:dyDescent="0.2"/>
    <row r="13413" ht="12.75" customHeight="1" x14ac:dyDescent="0.2"/>
    <row r="13414" ht="12.75" customHeight="1" x14ac:dyDescent="0.2"/>
    <row r="13415" ht="12.75" customHeight="1" x14ac:dyDescent="0.2"/>
    <row r="13416" ht="12.75" customHeight="1" x14ac:dyDescent="0.2"/>
    <row r="13417" ht="12.75" customHeight="1" x14ac:dyDescent="0.2"/>
    <row r="13418" ht="12.75" customHeight="1" x14ac:dyDescent="0.2"/>
    <row r="13419" ht="12.75" customHeight="1" x14ac:dyDescent="0.2"/>
    <row r="13420" ht="12.75" customHeight="1" x14ac:dyDescent="0.2"/>
    <row r="13421" ht="12.75" customHeight="1" x14ac:dyDescent="0.2"/>
    <row r="13422" ht="12.75" customHeight="1" x14ac:dyDescent="0.2"/>
    <row r="13423" ht="12.75" customHeight="1" x14ac:dyDescent="0.2"/>
    <row r="13424" ht="12.75" customHeight="1" x14ac:dyDescent="0.2"/>
    <row r="13425" ht="12.75" customHeight="1" x14ac:dyDescent="0.2"/>
    <row r="13426" ht="12.75" customHeight="1" x14ac:dyDescent="0.2"/>
    <row r="13427" ht="12.75" customHeight="1" x14ac:dyDescent="0.2"/>
    <row r="13428" ht="12.75" customHeight="1" x14ac:dyDescent="0.2"/>
    <row r="13429" ht="12.75" customHeight="1" x14ac:dyDescent="0.2"/>
    <row r="13430" ht="12.75" customHeight="1" x14ac:dyDescent="0.2"/>
    <row r="13431" ht="12.75" customHeight="1" x14ac:dyDescent="0.2"/>
    <row r="13432" ht="12.75" customHeight="1" x14ac:dyDescent="0.2"/>
    <row r="13433" ht="12.75" customHeight="1" x14ac:dyDescent="0.2"/>
    <row r="13434" ht="12.75" customHeight="1" x14ac:dyDescent="0.2"/>
    <row r="13435" ht="12.75" customHeight="1" x14ac:dyDescent="0.2"/>
    <row r="13436" ht="12.75" customHeight="1" x14ac:dyDescent="0.2"/>
    <row r="13437" ht="12.75" customHeight="1" x14ac:dyDescent="0.2"/>
    <row r="13438" ht="12.75" customHeight="1" x14ac:dyDescent="0.2"/>
    <row r="13439" ht="12.75" customHeight="1" x14ac:dyDescent="0.2"/>
    <row r="13440" ht="12.75" customHeight="1" x14ac:dyDescent="0.2"/>
    <row r="13441" ht="12.75" customHeight="1" x14ac:dyDescent="0.2"/>
    <row r="13442" ht="12.75" customHeight="1" x14ac:dyDescent="0.2"/>
    <row r="13443" ht="12.75" customHeight="1" x14ac:dyDescent="0.2"/>
    <row r="13444" ht="12.75" customHeight="1" x14ac:dyDescent="0.2"/>
    <row r="13445" ht="12.75" customHeight="1" x14ac:dyDescent="0.2"/>
    <row r="13446" ht="12.75" customHeight="1" x14ac:dyDescent="0.2"/>
    <row r="13447" ht="12.75" customHeight="1" x14ac:dyDescent="0.2"/>
    <row r="13448" ht="12.75" customHeight="1" x14ac:dyDescent="0.2"/>
    <row r="13449" ht="12.75" customHeight="1" x14ac:dyDescent="0.2"/>
    <row r="13450" ht="12.75" customHeight="1" x14ac:dyDescent="0.2"/>
    <row r="13451" ht="12.75" customHeight="1" x14ac:dyDescent="0.2"/>
    <row r="13452" ht="12.75" customHeight="1" x14ac:dyDescent="0.2"/>
    <row r="13453" ht="12.75" customHeight="1" x14ac:dyDescent="0.2"/>
    <row r="13454" ht="12.75" customHeight="1" x14ac:dyDescent="0.2"/>
    <row r="13455" ht="12.75" customHeight="1" x14ac:dyDescent="0.2"/>
    <row r="13456" ht="12.75" customHeight="1" x14ac:dyDescent="0.2"/>
    <row r="13457" ht="12.75" customHeight="1" x14ac:dyDescent="0.2"/>
    <row r="13458" ht="12.75" customHeight="1" x14ac:dyDescent="0.2"/>
    <row r="13459" ht="12.75" customHeight="1" x14ac:dyDescent="0.2"/>
    <row r="13460" ht="12.75" customHeight="1" x14ac:dyDescent="0.2"/>
    <row r="13461" ht="12.75" customHeight="1" x14ac:dyDescent="0.2"/>
    <row r="13462" ht="12.75" customHeight="1" x14ac:dyDescent="0.2"/>
    <row r="13463" ht="12.75" customHeight="1" x14ac:dyDescent="0.2"/>
    <row r="13464" ht="12.75" customHeight="1" x14ac:dyDescent="0.2"/>
    <row r="13465" ht="12.75" customHeight="1" x14ac:dyDescent="0.2"/>
    <row r="13466" ht="12.75" customHeight="1" x14ac:dyDescent="0.2"/>
    <row r="13467" ht="12.75" customHeight="1" x14ac:dyDescent="0.2"/>
    <row r="13468" ht="12.75" customHeight="1" x14ac:dyDescent="0.2"/>
    <row r="13469" ht="12.75" customHeight="1" x14ac:dyDescent="0.2"/>
    <row r="13470" ht="12.75" customHeight="1" x14ac:dyDescent="0.2"/>
    <row r="13471" ht="12.75" customHeight="1" x14ac:dyDescent="0.2"/>
    <row r="13472" ht="12.75" customHeight="1" x14ac:dyDescent="0.2"/>
    <row r="13473" ht="12.75" customHeight="1" x14ac:dyDescent="0.2"/>
    <row r="13474" ht="12.75" customHeight="1" x14ac:dyDescent="0.2"/>
    <row r="13475" ht="12.75" customHeight="1" x14ac:dyDescent="0.2"/>
    <row r="13476" ht="12.75" customHeight="1" x14ac:dyDescent="0.2"/>
    <row r="13477" ht="12.75" customHeight="1" x14ac:dyDescent="0.2"/>
    <row r="13478" ht="12.75" customHeight="1" x14ac:dyDescent="0.2"/>
    <row r="13479" ht="12.75" customHeight="1" x14ac:dyDescent="0.2"/>
    <row r="13480" ht="12.75" customHeight="1" x14ac:dyDescent="0.2"/>
    <row r="13481" ht="12.75" customHeight="1" x14ac:dyDescent="0.2"/>
    <row r="13482" ht="12.75" customHeight="1" x14ac:dyDescent="0.2"/>
    <row r="13483" ht="12.75" customHeight="1" x14ac:dyDescent="0.2"/>
    <row r="13484" ht="12.75" customHeight="1" x14ac:dyDescent="0.2"/>
    <row r="13485" ht="12.75" customHeight="1" x14ac:dyDescent="0.2"/>
    <row r="13486" ht="12.75" customHeight="1" x14ac:dyDescent="0.2"/>
    <row r="13487" ht="12.75" customHeight="1" x14ac:dyDescent="0.2"/>
    <row r="13488" ht="12.75" customHeight="1" x14ac:dyDescent="0.2"/>
    <row r="13489" ht="12.75" customHeight="1" x14ac:dyDescent="0.2"/>
    <row r="13490" ht="12.75" customHeight="1" x14ac:dyDescent="0.2"/>
    <row r="13491" ht="12.75" customHeight="1" x14ac:dyDescent="0.2"/>
    <row r="13492" ht="12.75" customHeight="1" x14ac:dyDescent="0.2"/>
    <row r="13493" ht="12.75" customHeight="1" x14ac:dyDescent="0.2"/>
    <row r="13494" ht="12.75" customHeight="1" x14ac:dyDescent="0.2"/>
    <row r="13495" ht="12.75" customHeight="1" x14ac:dyDescent="0.2"/>
    <row r="13496" ht="12.75" customHeight="1" x14ac:dyDescent="0.2"/>
    <row r="13497" ht="12.75" customHeight="1" x14ac:dyDescent="0.2"/>
    <row r="13498" ht="12.75" customHeight="1" x14ac:dyDescent="0.2"/>
    <row r="13499" ht="12.75" customHeight="1" x14ac:dyDescent="0.2"/>
    <row r="13500" ht="12.75" customHeight="1" x14ac:dyDescent="0.2"/>
    <row r="13501" ht="12.75" customHeight="1" x14ac:dyDescent="0.2"/>
    <row r="13502" ht="12.75" customHeight="1" x14ac:dyDescent="0.2"/>
    <row r="13503" ht="12.75" customHeight="1" x14ac:dyDescent="0.2"/>
    <row r="13504" ht="12.75" customHeight="1" x14ac:dyDescent="0.2"/>
    <row r="13505" ht="12.75" customHeight="1" x14ac:dyDescent="0.2"/>
    <row r="13506" ht="12.75" customHeight="1" x14ac:dyDescent="0.2"/>
    <row r="13507" ht="12.75" customHeight="1" x14ac:dyDescent="0.2"/>
    <row r="13508" ht="12.75" customHeight="1" x14ac:dyDescent="0.2"/>
    <row r="13509" ht="12.75" customHeight="1" x14ac:dyDescent="0.2"/>
    <row r="13510" ht="12.75" customHeight="1" x14ac:dyDescent="0.2"/>
    <row r="13511" ht="12.75" customHeight="1" x14ac:dyDescent="0.2"/>
    <row r="13512" ht="12.75" customHeight="1" x14ac:dyDescent="0.2"/>
    <row r="13513" ht="12.75" customHeight="1" x14ac:dyDescent="0.2"/>
    <row r="13514" ht="12.75" customHeight="1" x14ac:dyDescent="0.2"/>
    <row r="13515" ht="12.75" customHeight="1" x14ac:dyDescent="0.2"/>
    <row r="13516" ht="12.75" customHeight="1" x14ac:dyDescent="0.2"/>
    <row r="13517" ht="12.75" customHeight="1" x14ac:dyDescent="0.2"/>
    <row r="13518" ht="12.75" customHeight="1" x14ac:dyDescent="0.2"/>
    <row r="13519" ht="12.75" customHeight="1" x14ac:dyDescent="0.2"/>
    <row r="13520" ht="12.75" customHeight="1" x14ac:dyDescent="0.2"/>
    <row r="13521" ht="12.75" customHeight="1" x14ac:dyDescent="0.2"/>
    <row r="13522" ht="12.75" customHeight="1" x14ac:dyDescent="0.2"/>
    <row r="13523" ht="12.75" customHeight="1" x14ac:dyDescent="0.2"/>
    <row r="13524" ht="12.75" customHeight="1" x14ac:dyDescent="0.2"/>
    <row r="13525" ht="12.75" customHeight="1" x14ac:dyDescent="0.2"/>
    <row r="13526" ht="12.75" customHeight="1" x14ac:dyDescent="0.2"/>
    <row r="13527" ht="12.75" customHeight="1" x14ac:dyDescent="0.2"/>
    <row r="13528" ht="12.75" customHeight="1" x14ac:dyDescent="0.2"/>
    <row r="13529" ht="12.75" customHeight="1" x14ac:dyDescent="0.2"/>
    <row r="13530" ht="12.75" customHeight="1" x14ac:dyDescent="0.2"/>
    <row r="13531" ht="12.75" customHeight="1" x14ac:dyDescent="0.2"/>
    <row r="13532" ht="12.75" customHeight="1" x14ac:dyDescent="0.2"/>
    <row r="13533" ht="12.75" customHeight="1" x14ac:dyDescent="0.2"/>
    <row r="13534" ht="12.75" customHeight="1" x14ac:dyDescent="0.2"/>
    <row r="13535" ht="12.75" customHeight="1" x14ac:dyDescent="0.2"/>
    <row r="13536" ht="12.75" customHeight="1" x14ac:dyDescent="0.2"/>
    <row r="13537" ht="12.75" customHeight="1" x14ac:dyDescent="0.2"/>
    <row r="13538" ht="12.75" customHeight="1" x14ac:dyDescent="0.2"/>
    <row r="13539" ht="12.75" customHeight="1" x14ac:dyDescent="0.2"/>
    <row r="13540" ht="12.75" customHeight="1" x14ac:dyDescent="0.2"/>
    <row r="13541" ht="12.75" customHeight="1" x14ac:dyDescent="0.2"/>
    <row r="13542" ht="12.75" customHeight="1" x14ac:dyDescent="0.2"/>
    <row r="13543" ht="12.75" customHeight="1" x14ac:dyDescent="0.2"/>
    <row r="13544" ht="12.75" customHeight="1" x14ac:dyDescent="0.2"/>
    <row r="13545" ht="12.75" customHeight="1" x14ac:dyDescent="0.2"/>
    <row r="13546" ht="12.75" customHeight="1" x14ac:dyDescent="0.2"/>
    <row r="13547" ht="12.75" customHeight="1" x14ac:dyDescent="0.2"/>
    <row r="13548" ht="12.75" customHeight="1" x14ac:dyDescent="0.2"/>
    <row r="13549" ht="12.75" customHeight="1" x14ac:dyDescent="0.2"/>
    <row r="13550" ht="12.75" customHeight="1" x14ac:dyDescent="0.2"/>
    <row r="13551" ht="12.75" customHeight="1" x14ac:dyDescent="0.2"/>
    <row r="13552" ht="12.75" customHeight="1" x14ac:dyDescent="0.2"/>
    <row r="13553" ht="12.75" customHeight="1" x14ac:dyDescent="0.2"/>
    <row r="13554" ht="12.75" customHeight="1" x14ac:dyDescent="0.2"/>
    <row r="13555" ht="12.75" customHeight="1" x14ac:dyDescent="0.2"/>
    <row r="13556" ht="12.75" customHeight="1" x14ac:dyDescent="0.2"/>
    <row r="13557" ht="12.75" customHeight="1" x14ac:dyDescent="0.2"/>
    <row r="13558" ht="12.75" customHeight="1" x14ac:dyDescent="0.2"/>
    <row r="13559" ht="12.75" customHeight="1" x14ac:dyDescent="0.2"/>
    <row r="13560" ht="12.75" customHeight="1" x14ac:dyDescent="0.2"/>
    <row r="13561" ht="12.75" customHeight="1" x14ac:dyDescent="0.2"/>
    <row r="13562" ht="12.75" customHeight="1" x14ac:dyDescent="0.2"/>
    <row r="13563" ht="12.75" customHeight="1" x14ac:dyDescent="0.2"/>
    <row r="13564" ht="12.75" customHeight="1" x14ac:dyDescent="0.2"/>
    <row r="13565" ht="12.75" customHeight="1" x14ac:dyDescent="0.2"/>
    <row r="13566" ht="12.75" customHeight="1" x14ac:dyDescent="0.2"/>
    <row r="13567" ht="12.75" customHeight="1" x14ac:dyDescent="0.2"/>
    <row r="13568" ht="12.75" customHeight="1" x14ac:dyDescent="0.2"/>
    <row r="13569" ht="12.75" customHeight="1" x14ac:dyDescent="0.2"/>
    <row r="13570" ht="12.75" customHeight="1" x14ac:dyDescent="0.2"/>
    <row r="13571" ht="12.75" customHeight="1" x14ac:dyDescent="0.2"/>
    <row r="13572" ht="12.75" customHeight="1" x14ac:dyDescent="0.2"/>
    <row r="13573" ht="12.75" customHeight="1" x14ac:dyDescent="0.2"/>
    <row r="13574" ht="12.75" customHeight="1" x14ac:dyDescent="0.2"/>
    <row r="13575" ht="12.75" customHeight="1" x14ac:dyDescent="0.2"/>
    <row r="13576" ht="12.75" customHeight="1" x14ac:dyDescent="0.2"/>
    <row r="13577" ht="12.75" customHeight="1" x14ac:dyDescent="0.2"/>
    <row r="13578" ht="12.75" customHeight="1" x14ac:dyDescent="0.2"/>
    <row r="13579" ht="12.75" customHeight="1" x14ac:dyDescent="0.2"/>
    <row r="13580" ht="12.75" customHeight="1" x14ac:dyDescent="0.2"/>
    <row r="13581" ht="12.75" customHeight="1" x14ac:dyDescent="0.2"/>
    <row r="13582" ht="12.75" customHeight="1" x14ac:dyDescent="0.2"/>
    <row r="13583" ht="12.75" customHeight="1" x14ac:dyDescent="0.2"/>
    <row r="13584" ht="12.75" customHeight="1" x14ac:dyDescent="0.2"/>
    <row r="13585" ht="12.75" customHeight="1" x14ac:dyDescent="0.2"/>
    <row r="13586" ht="12.75" customHeight="1" x14ac:dyDescent="0.2"/>
    <row r="13587" ht="12.75" customHeight="1" x14ac:dyDescent="0.2"/>
    <row r="13588" ht="12.75" customHeight="1" x14ac:dyDescent="0.2"/>
    <row r="13589" ht="12.75" customHeight="1" x14ac:dyDescent="0.2"/>
    <row r="13590" ht="12.75" customHeight="1" x14ac:dyDescent="0.2"/>
    <row r="13591" ht="12.75" customHeight="1" x14ac:dyDescent="0.2"/>
    <row r="13592" ht="12.75" customHeight="1" x14ac:dyDescent="0.2"/>
    <row r="13593" ht="12.75" customHeight="1" x14ac:dyDescent="0.2"/>
    <row r="13594" ht="12.75" customHeight="1" x14ac:dyDescent="0.2"/>
    <row r="13595" ht="12.75" customHeight="1" x14ac:dyDescent="0.2"/>
    <row r="13596" ht="12.75" customHeight="1" x14ac:dyDescent="0.2"/>
    <row r="13597" ht="12.75" customHeight="1" x14ac:dyDescent="0.2"/>
    <row r="13598" ht="12.75" customHeight="1" x14ac:dyDescent="0.2"/>
    <row r="13599" ht="12.75" customHeight="1" x14ac:dyDescent="0.2"/>
    <row r="13600" ht="12.75" customHeight="1" x14ac:dyDescent="0.2"/>
    <row r="13601" ht="12.75" customHeight="1" x14ac:dyDescent="0.2"/>
    <row r="13602" ht="12.75" customHeight="1" x14ac:dyDescent="0.2"/>
    <row r="13603" ht="12.75" customHeight="1" x14ac:dyDescent="0.2"/>
    <row r="13604" ht="12.75" customHeight="1" x14ac:dyDescent="0.2"/>
    <row r="13605" ht="12.75" customHeight="1" x14ac:dyDescent="0.2"/>
    <row r="13606" ht="12.75" customHeight="1" x14ac:dyDescent="0.2"/>
    <row r="13607" ht="12.75" customHeight="1" x14ac:dyDescent="0.2"/>
    <row r="13608" ht="12.75" customHeight="1" x14ac:dyDescent="0.2"/>
    <row r="13609" ht="12.75" customHeight="1" x14ac:dyDescent="0.2"/>
    <row r="13610" ht="12.75" customHeight="1" x14ac:dyDescent="0.2"/>
    <row r="13611" ht="12.75" customHeight="1" x14ac:dyDescent="0.2"/>
    <row r="13612" ht="12.75" customHeight="1" x14ac:dyDescent="0.2"/>
    <row r="13613" ht="12.75" customHeight="1" x14ac:dyDescent="0.2"/>
    <row r="13614" ht="12.75" customHeight="1" x14ac:dyDescent="0.2"/>
    <row r="13615" ht="12.75" customHeight="1" x14ac:dyDescent="0.2"/>
    <row r="13616" ht="12.75" customHeight="1" x14ac:dyDescent="0.2"/>
    <row r="13617" ht="12.75" customHeight="1" x14ac:dyDescent="0.2"/>
    <row r="13618" ht="12.75" customHeight="1" x14ac:dyDescent="0.2"/>
    <row r="13619" ht="12.75" customHeight="1" x14ac:dyDescent="0.2"/>
    <row r="13620" ht="12.75" customHeight="1" x14ac:dyDescent="0.2"/>
    <row r="13621" ht="12.75" customHeight="1" x14ac:dyDescent="0.2"/>
    <row r="13622" ht="12.75" customHeight="1" x14ac:dyDescent="0.2"/>
    <row r="13623" ht="12.75" customHeight="1" x14ac:dyDescent="0.2"/>
    <row r="13624" ht="12.75" customHeight="1" x14ac:dyDescent="0.2"/>
    <row r="13625" ht="12.75" customHeight="1" x14ac:dyDescent="0.2"/>
    <row r="13626" ht="12.75" customHeight="1" x14ac:dyDescent="0.2"/>
    <row r="13627" ht="12.75" customHeight="1" x14ac:dyDescent="0.2"/>
    <row r="13628" ht="12.75" customHeight="1" x14ac:dyDescent="0.2"/>
    <row r="13629" ht="12.75" customHeight="1" x14ac:dyDescent="0.2"/>
    <row r="13630" ht="12.75" customHeight="1" x14ac:dyDescent="0.2"/>
    <row r="13631" ht="12.75" customHeight="1" x14ac:dyDescent="0.2"/>
    <row r="13632" ht="12.75" customHeight="1" x14ac:dyDescent="0.2"/>
    <row r="13633" ht="12.75" customHeight="1" x14ac:dyDescent="0.2"/>
    <row r="13634" ht="12.75" customHeight="1" x14ac:dyDescent="0.2"/>
    <row r="13635" ht="12.75" customHeight="1" x14ac:dyDescent="0.2"/>
    <row r="13636" ht="12.75" customHeight="1" x14ac:dyDescent="0.2"/>
    <row r="13637" ht="12.75" customHeight="1" x14ac:dyDescent="0.2"/>
    <row r="13638" ht="12.75" customHeight="1" x14ac:dyDescent="0.2"/>
    <row r="13639" ht="12.75" customHeight="1" x14ac:dyDescent="0.2"/>
    <row r="13640" ht="12.75" customHeight="1" x14ac:dyDescent="0.2"/>
    <row r="13641" ht="12.75" customHeight="1" x14ac:dyDescent="0.2"/>
    <row r="13642" ht="12.75" customHeight="1" x14ac:dyDescent="0.2"/>
    <row r="13643" ht="12.75" customHeight="1" x14ac:dyDescent="0.2"/>
    <row r="13644" ht="12.75" customHeight="1" x14ac:dyDescent="0.2"/>
    <row r="13645" ht="12.75" customHeight="1" x14ac:dyDescent="0.2"/>
    <row r="13646" ht="12.75" customHeight="1" x14ac:dyDescent="0.2"/>
    <row r="13647" ht="12.75" customHeight="1" x14ac:dyDescent="0.2"/>
    <row r="13648" ht="12.75" customHeight="1" x14ac:dyDescent="0.2"/>
    <row r="13649" ht="12.75" customHeight="1" x14ac:dyDescent="0.2"/>
    <row r="13650" ht="12.75" customHeight="1" x14ac:dyDescent="0.2"/>
    <row r="13651" ht="12.75" customHeight="1" x14ac:dyDescent="0.2"/>
    <row r="13652" ht="12.75" customHeight="1" x14ac:dyDescent="0.2"/>
    <row r="13653" ht="12.75" customHeight="1" x14ac:dyDescent="0.2"/>
    <row r="13654" ht="12.75" customHeight="1" x14ac:dyDescent="0.2"/>
    <row r="13655" ht="12.75" customHeight="1" x14ac:dyDescent="0.2"/>
    <row r="13656" ht="12.75" customHeight="1" x14ac:dyDescent="0.2"/>
    <row r="13657" ht="12.75" customHeight="1" x14ac:dyDescent="0.2"/>
    <row r="13658" ht="12.75" customHeight="1" x14ac:dyDescent="0.2"/>
    <row r="13659" ht="12.75" customHeight="1" x14ac:dyDescent="0.2"/>
    <row r="13660" ht="12.75" customHeight="1" x14ac:dyDescent="0.2"/>
    <row r="13661" ht="12.75" customHeight="1" x14ac:dyDescent="0.2"/>
    <row r="13662" ht="12.75" customHeight="1" x14ac:dyDescent="0.2"/>
    <row r="13663" ht="12.75" customHeight="1" x14ac:dyDescent="0.2"/>
    <row r="13664" ht="12.75" customHeight="1" x14ac:dyDescent="0.2"/>
    <row r="13665" ht="12.75" customHeight="1" x14ac:dyDescent="0.2"/>
    <row r="13666" ht="12.75" customHeight="1" x14ac:dyDescent="0.2"/>
    <row r="13667" ht="12.75" customHeight="1" x14ac:dyDescent="0.2"/>
    <row r="13668" ht="12.75" customHeight="1" x14ac:dyDescent="0.2"/>
    <row r="13669" ht="12.75" customHeight="1" x14ac:dyDescent="0.2"/>
    <row r="13670" ht="12.75" customHeight="1" x14ac:dyDescent="0.2"/>
    <row r="13671" ht="12.75" customHeight="1" x14ac:dyDescent="0.2"/>
    <row r="13672" ht="12.75" customHeight="1" x14ac:dyDescent="0.2"/>
    <row r="13673" ht="12.75" customHeight="1" x14ac:dyDescent="0.2"/>
    <row r="13674" ht="12.75" customHeight="1" x14ac:dyDescent="0.2"/>
    <row r="13675" ht="12.75" customHeight="1" x14ac:dyDescent="0.2"/>
    <row r="13676" ht="12.75" customHeight="1" x14ac:dyDescent="0.2"/>
    <row r="13677" ht="12.75" customHeight="1" x14ac:dyDescent="0.2"/>
    <row r="13678" ht="12.75" customHeight="1" x14ac:dyDescent="0.2"/>
    <row r="13679" ht="12.75" customHeight="1" x14ac:dyDescent="0.2"/>
    <row r="13680" ht="12.75" customHeight="1" x14ac:dyDescent="0.2"/>
    <row r="13681" ht="12.75" customHeight="1" x14ac:dyDescent="0.2"/>
    <row r="13682" ht="12.75" customHeight="1" x14ac:dyDescent="0.2"/>
    <row r="13683" ht="12.75" customHeight="1" x14ac:dyDescent="0.2"/>
    <row r="13684" ht="12.75" customHeight="1" x14ac:dyDescent="0.2"/>
    <row r="13685" ht="12.75" customHeight="1" x14ac:dyDescent="0.2"/>
    <row r="13686" ht="12.75" customHeight="1" x14ac:dyDescent="0.2"/>
    <row r="13687" ht="12.75" customHeight="1" x14ac:dyDescent="0.2"/>
    <row r="13688" ht="12.75" customHeight="1" x14ac:dyDescent="0.2"/>
    <row r="13689" ht="12.75" customHeight="1" x14ac:dyDescent="0.2"/>
    <row r="13690" ht="12.75" customHeight="1" x14ac:dyDescent="0.2"/>
    <row r="13691" ht="12.75" customHeight="1" x14ac:dyDescent="0.2"/>
    <row r="13692" ht="12.75" customHeight="1" x14ac:dyDescent="0.2"/>
    <row r="13693" ht="12.75" customHeight="1" x14ac:dyDescent="0.2"/>
    <row r="13694" ht="12.75" customHeight="1" x14ac:dyDescent="0.2"/>
    <row r="13695" ht="12.75" customHeight="1" x14ac:dyDescent="0.2"/>
    <row r="13696" ht="12.75" customHeight="1" x14ac:dyDescent="0.2"/>
    <row r="13697" ht="12.75" customHeight="1" x14ac:dyDescent="0.2"/>
    <row r="13698" ht="12.75" customHeight="1" x14ac:dyDescent="0.2"/>
    <row r="13699" ht="12.75" customHeight="1" x14ac:dyDescent="0.2"/>
    <row r="13700" ht="12.75" customHeight="1" x14ac:dyDescent="0.2"/>
    <row r="13701" ht="12.75" customHeight="1" x14ac:dyDescent="0.2"/>
    <row r="13702" ht="12.75" customHeight="1" x14ac:dyDescent="0.2"/>
    <row r="13703" ht="12.75" customHeight="1" x14ac:dyDescent="0.2"/>
    <row r="13704" ht="12.75" customHeight="1" x14ac:dyDescent="0.2"/>
    <row r="13705" ht="12.75" customHeight="1" x14ac:dyDescent="0.2"/>
    <row r="13706" ht="12.75" customHeight="1" x14ac:dyDescent="0.2"/>
    <row r="13707" ht="12.75" customHeight="1" x14ac:dyDescent="0.2"/>
    <row r="13708" ht="12.75" customHeight="1" x14ac:dyDescent="0.2"/>
    <row r="13709" ht="12.75" customHeight="1" x14ac:dyDescent="0.2"/>
    <row r="13710" ht="12.75" customHeight="1" x14ac:dyDescent="0.2"/>
    <row r="13711" ht="12.75" customHeight="1" x14ac:dyDescent="0.2"/>
    <row r="13712" ht="12.75" customHeight="1" x14ac:dyDescent="0.2"/>
    <row r="13713" ht="12.75" customHeight="1" x14ac:dyDescent="0.2"/>
    <row r="13714" ht="12.75" customHeight="1" x14ac:dyDescent="0.2"/>
    <row r="13715" ht="12.75" customHeight="1" x14ac:dyDescent="0.2"/>
    <row r="13716" ht="12.75" customHeight="1" x14ac:dyDescent="0.2"/>
    <row r="13717" ht="12.75" customHeight="1" x14ac:dyDescent="0.2"/>
    <row r="13718" ht="12.75" customHeight="1" x14ac:dyDescent="0.2"/>
    <row r="13719" ht="12.75" customHeight="1" x14ac:dyDescent="0.2"/>
    <row r="13720" ht="12.75" customHeight="1" x14ac:dyDescent="0.2"/>
    <row r="13721" ht="12.75" customHeight="1" x14ac:dyDescent="0.2"/>
    <row r="13722" ht="12.75" customHeight="1" x14ac:dyDescent="0.2"/>
    <row r="13723" ht="12.75" customHeight="1" x14ac:dyDescent="0.2"/>
    <row r="13724" ht="12.75" customHeight="1" x14ac:dyDescent="0.2"/>
    <row r="13725" ht="12.75" customHeight="1" x14ac:dyDescent="0.2"/>
    <row r="13726" ht="12.75" customHeight="1" x14ac:dyDescent="0.2"/>
    <row r="13727" ht="12.75" customHeight="1" x14ac:dyDescent="0.2"/>
    <row r="13728" ht="12.75" customHeight="1" x14ac:dyDescent="0.2"/>
    <row r="13729" ht="12.75" customHeight="1" x14ac:dyDescent="0.2"/>
    <row r="13730" ht="12.75" customHeight="1" x14ac:dyDescent="0.2"/>
    <row r="13731" ht="12.75" customHeight="1" x14ac:dyDescent="0.2"/>
    <row r="13732" ht="12.75" customHeight="1" x14ac:dyDescent="0.2"/>
    <row r="13733" ht="12.75" customHeight="1" x14ac:dyDescent="0.2"/>
    <row r="13734" ht="12.75" customHeight="1" x14ac:dyDescent="0.2"/>
    <row r="13735" ht="12.75" customHeight="1" x14ac:dyDescent="0.2"/>
    <row r="13736" ht="12.75" customHeight="1" x14ac:dyDescent="0.2"/>
    <row r="13737" ht="12.75" customHeight="1" x14ac:dyDescent="0.2"/>
    <row r="13738" ht="12.75" customHeight="1" x14ac:dyDescent="0.2"/>
    <row r="13739" ht="12.75" customHeight="1" x14ac:dyDescent="0.2"/>
    <row r="13740" ht="12.75" customHeight="1" x14ac:dyDescent="0.2"/>
    <row r="13741" ht="12.75" customHeight="1" x14ac:dyDescent="0.2"/>
    <row r="13742" ht="12.75" customHeight="1" x14ac:dyDescent="0.2"/>
    <row r="13743" ht="12.75" customHeight="1" x14ac:dyDescent="0.2"/>
    <row r="13744" ht="12.75" customHeight="1" x14ac:dyDescent="0.2"/>
    <row r="13745" ht="12.75" customHeight="1" x14ac:dyDescent="0.2"/>
    <row r="13746" ht="12.75" customHeight="1" x14ac:dyDescent="0.2"/>
    <row r="13747" ht="12.75" customHeight="1" x14ac:dyDescent="0.2"/>
    <row r="13748" ht="12.75" customHeight="1" x14ac:dyDescent="0.2"/>
    <row r="13749" ht="12.75" customHeight="1" x14ac:dyDescent="0.2"/>
    <row r="13750" ht="12.75" customHeight="1" x14ac:dyDescent="0.2"/>
    <row r="13751" ht="12.75" customHeight="1" x14ac:dyDescent="0.2"/>
    <row r="13752" ht="12.75" customHeight="1" x14ac:dyDescent="0.2"/>
    <row r="13753" ht="12.75" customHeight="1" x14ac:dyDescent="0.2"/>
    <row r="13754" ht="12.75" customHeight="1" x14ac:dyDescent="0.2"/>
    <row r="13755" ht="12.75" customHeight="1" x14ac:dyDescent="0.2"/>
    <row r="13756" ht="12.75" customHeight="1" x14ac:dyDescent="0.2"/>
    <row r="13757" ht="12.75" customHeight="1" x14ac:dyDescent="0.2"/>
    <row r="13758" ht="12.75" customHeight="1" x14ac:dyDescent="0.2"/>
    <row r="13759" ht="12.75" customHeight="1" x14ac:dyDescent="0.2"/>
    <row r="13760" ht="12.75" customHeight="1" x14ac:dyDescent="0.2"/>
    <row r="13761" ht="12.75" customHeight="1" x14ac:dyDescent="0.2"/>
    <row r="13762" ht="12.75" customHeight="1" x14ac:dyDescent="0.2"/>
    <row r="13763" ht="12.75" customHeight="1" x14ac:dyDescent="0.2"/>
    <row r="13764" ht="12.75" customHeight="1" x14ac:dyDescent="0.2"/>
    <row r="13765" ht="12.75" customHeight="1" x14ac:dyDescent="0.2"/>
    <row r="13766" ht="12.75" customHeight="1" x14ac:dyDescent="0.2"/>
    <row r="13767" ht="12.75" customHeight="1" x14ac:dyDescent="0.2"/>
    <row r="13768" ht="12.75" customHeight="1" x14ac:dyDescent="0.2"/>
    <row r="13769" ht="12.75" customHeight="1" x14ac:dyDescent="0.2"/>
    <row r="13770" ht="12.75" customHeight="1" x14ac:dyDescent="0.2"/>
    <row r="13771" ht="12.75" customHeight="1" x14ac:dyDescent="0.2"/>
    <row r="13772" ht="12.75" customHeight="1" x14ac:dyDescent="0.2"/>
    <row r="13773" ht="12.75" customHeight="1" x14ac:dyDescent="0.2"/>
    <row r="13774" ht="12.75" customHeight="1" x14ac:dyDescent="0.2"/>
    <row r="13775" ht="12.75" customHeight="1" x14ac:dyDescent="0.2"/>
    <row r="13776" ht="12.75" customHeight="1" x14ac:dyDescent="0.2"/>
    <row r="13777" ht="12.75" customHeight="1" x14ac:dyDescent="0.2"/>
    <row r="13778" ht="12.75" customHeight="1" x14ac:dyDescent="0.2"/>
    <row r="13779" ht="12.75" customHeight="1" x14ac:dyDescent="0.2"/>
    <row r="13780" ht="12.75" customHeight="1" x14ac:dyDescent="0.2"/>
    <row r="13781" ht="12.75" customHeight="1" x14ac:dyDescent="0.2"/>
    <row r="13782" ht="12.75" customHeight="1" x14ac:dyDescent="0.2"/>
    <row r="13783" ht="12.75" customHeight="1" x14ac:dyDescent="0.2"/>
    <row r="13784" ht="12.75" customHeight="1" x14ac:dyDescent="0.2"/>
    <row r="13785" ht="12.75" customHeight="1" x14ac:dyDescent="0.2"/>
    <row r="13786" ht="12.75" customHeight="1" x14ac:dyDescent="0.2"/>
    <row r="13787" ht="12.75" customHeight="1" x14ac:dyDescent="0.2"/>
    <row r="13788" ht="12.75" customHeight="1" x14ac:dyDescent="0.2"/>
    <row r="13789" ht="12.75" customHeight="1" x14ac:dyDescent="0.2"/>
    <row r="13790" ht="12.75" customHeight="1" x14ac:dyDescent="0.2"/>
    <row r="13791" ht="12.75" customHeight="1" x14ac:dyDescent="0.2"/>
    <row r="13792" ht="12.75" customHeight="1" x14ac:dyDescent="0.2"/>
    <row r="13793" ht="12.75" customHeight="1" x14ac:dyDescent="0.2"/>
    <row r="13794" ht="12.75" customHeight="1" x14ac:dyDescent="0.2"/>
    <row r="13795" ht="12.75" customHeight="1" x14ac:dyDescent="0.2"/>
    <row r="13796" ht="12.75" customHeight="1" x14ac:dyDescent="0.2"/>
    <row r="13797" ht="12.75" customHeight="1" x14ac:dyDescent="0.2"/>
    <row r="13798" ht="12.75" customHeight="1" x14ac:dyDescent="0.2"/>
    <row r="13799" ht="12.75" customHeight="1" x14ac:dyDescent="0.2"/>
    <row r="13800" ht="12.75" customHeight="1" x14ac:dyDescent="0.2"/>
    <row r="13801" ht="12.75" customHeight="1" x14ac:dyDescent="0.2"/>
    <row r="13802" ht="12.75" customHeight="1" x14ac:dyDescent="0.2"/>
    <row r="13803" ht="12.75" customHeight="1" x14ac:dyDescent="0.2"/>
    <row r="13804" ht="12.75" customHeight="1" x14ac:dyDescent="0.2"/>
    <row r="13805" ht="12.75" customHeight="1" x14ac:dyDescent="0.2"/>
    <row r="13806" ht="12.75" customHeight="1" x14ac:dyDescent="0.2"/>
    <row r="13807" ht="12.75" customHeight="1" x14ac:dyDescent="0.2"/>
    <row r="13808" ht="12.75" customHeight="1" x14ac:dyDescent="0.2"/>
    <row r="13809" ht="12.75" customHeight="1" x14ac:dyDescent="0.2"/>
    <row r="13810" ht="12.75" customHeight="1" x14ac:dyDescent="0.2"/>
    <row r="13811" ht="12.75" customHeight="1" x14ac:dyDescent="0.2"/>
    <row r="13812" ht="12.75" customHeight="1" x14ac:dyDescent="0.2"/>
    <row r="13813" ht="12.75" customHeight="1" x14ac:dyDescent="0.2"/>
    <row r="13814" ht="12.75" customHeight="1" x14ac:dyDescent="0.2"/>
    <row r="13815" ht="12.75" customHeight="1" x14ac:dyDescent="0.2"/>
    <row r="13816" ht="12.75" customHeight="1" x14ac:dyDescent="0.2"/>
    <row r="13817" ht="12.75" customHeight="1" x14ac:dyDescent="0.2"/>
    <row r="13818" ht="12.75" customHeight="1" x14ac:dyDescent="0.2"/>
    <row r="13819" ht="12.75" customHeight="1" x14ac:dyDescent="0.2"/>
    <row r="13820" ht="12.75" customHeight="1" x14ac:dyDescent="0.2"/>
    <row r="13821" ht="12.75" customHeight="1" x14ac:dyDescent="0.2"/>
    <row r="13822" ht="12.75" customHeight="1" x14ac:dyDescent="0.2"/>
    <row r="13823" ht="12.75" customHeight="1" x14ac:dyDescent="0.2"/>
    <row r="13824" ht="12.75" customHeight="1" x14ac:dyDescent="0.2"/>
    <row r="13825" ht="12.75" customHeight="1" x14ac:dyDescent="0.2"/>
    <row r="13826" ht="12.75" customHeight="1" x14ac:dyDescent="0.2"/>
    <row r="13827" ht="12.75" customHeight="1" x14ac:dyDescent="0.2"/>
    <row r="13828" ht="12.75" customHeight="1" x14ac:dyDescent="0.2"/>
    <row r="13829" ht="12.75" customHeight="1" x14ac:dyDescent="0.2"/>
    <row r="13830" ht="12.75" customHeight="1" x14ac:dyDescent="0.2"/>
    <row r="13831" ht="12.75" customHeight="1" x14ac:dyDescent="0.2"/>
    <row r="13832" ht="12.75" customHeight="1" x14ac:dyDescent="0.2"/>
    <row r="13833" ht="12.75" customHeight="1" x14ac:dyDescent="0.2"/>
    <row r="13834" ht="12.75" customHeight="1" x14ac:dyDescent="0.2"/>
    <row r="13835" ht="12.75" customHeight="1" x14ac:dyDescent="0.2"/>
    <row r="13836" ht="12.75" customHeight="1" x14ac:dyDescent="0.2"/>
    <row r="13837" ht="12.75" customHeight="1" x14ac:dyDescent="0.2"/>
    <row r="13838" ht="12.75" customHeight="1" x14ac:dyDescent="0.2"/>
    <row r="13839" ht="12.75" customHeight="1" x14ac:dyDescent="0.2"/>
    <row r="13840" ht="12.75" customHeight="1" x14ac:dyDescent="0.2"/>
    <row r="13841" ht="12.75" customHeight="1" x14ac:dyDescent="0.2"/>
    <row r="13842" ht="12.75" customHeight="1" x14ac:dyDescent="0.2"/>
    <row r="13843" ht="12.75" customHeight="1" x14ac:dyDescent="0.2"/>
    <row r="13844" ht="12.75" customHeight="1" x14ac:dyDescent="0.2"/>
    <row r="13845" ht="12.75" customHeight="1" x14ac:dyDescent="0.2"/>
    <row r="13846" ht="12.75" customHeight="1" x14ac:dyDescent="0.2"/>
    <row r="13847" ht="12.75" customHeight="1" x14ac:dyDescent="0.2"/>
    <row r="13848" ht="12.75" customHeight="1" x14ac:dyDescent="0.2"/>
    <row r="13849" ht="12.75" customHeight="1" x14ac:dyDescent="0.2"/>
    <row r="13850" ht="12.75" customHeight="1" x14ac:dyDescent="0.2"/>
    <row r="13851" ht="12.75" customHeight="1" x14ac:dyDescent="0.2"/>
    <row r="13852" ht="12.75" customHeight="1" x14ac:dyDescent="0.2"/>
    <row r="13853" ht="12.75" customHeight="1" x14ac:dyDescent="0.2"/>
    <row r="13854" ht="12.75" customHeight="1" x14ac:dyDescent="0.2"/>
    <row r="13855" ht="12.75" customHeight="1" x14ac:dyDescent="0.2"/>
    <row r="13856" ht="12.75" customHeight="1" x14ac:dyDescent="0.2"/>
    <row r="13857" ht="12.75" customHeight="1" x14ac:dyDescent="0.2"/>
    <row r="13858" ht="12.75" customHeight="1" x14ac:dyDescent="0.2"/>
    <row r="13859" ht="12.75" customHeight="1" x14ac:dyDescent="0.2"/>
    <row r="13860" ht="12.75" customHeight="1" x14ac:dyDescent="0.2"/>
    <row r="13861" ht="12.75" customHeight="1" x14ac:dyDescent="0.2"/>
    <row r="13862" ht="12.75" customHeight="1" x14ac:dyDescent="0.2"/>
    <row r="13863" ht="12.75" customHeight="1" x14ac:dyDescent="0.2"/>
    <row r="13864" ht="12.75" customHeight="1" x14ac:dyDescent="0.2"/>
    <row r="13865" ht="12.75" customHeight="1" x14ac:dyDescent="0.2"/>
    <row r="13866" ht="12.75" customHeight="1" x14ac:dyDescent="0.2"/>
    <row r="13867" ht="12.75" customHeight="1" x14ac:dyDescent="0.2"/>
    <row r="13868" ht="12.75" customHeight="1" x14ac:dyDescent="0.2"/>
    <row r="13869" ht="12.75" customHeight="1" x14ac:dyDescent="0.2"/>
    <row r="13870" ht="12.75" customHeight="1" x14ac:dyDescent="0.2"/>
    <row r="13871" ht="12.75" customHeight="1" x14ac:dyDescent="0.2"/>
    <row r="13872" ht="12.75" customHeight="1" x14ac:dyDescent="0.2"/>
    <row r="13873" ht="12.75" customHeight="1" x14ac:dyDescent="0.2"/>
    <row r="13874" ht="12.75" customHeight="1" x14ac:dyDescent="0.2"/>
    <row r="13875" ht="12.75" customHeight="1" x14ac:dyDescent="0.2"/>
    <row r="13876" ht="12.75" customHeight="1" x14ac:dyDescent="0.2"/>
    <row r="13877" ht="12.75" customHeight="1" x14ac:dyDescent="0.2"/>
    <row r="13878" ht="12.75" customHeight="1" x14ac:dyDescent="0.2"/>
    <row r="13879" ht="12.75" customHeight="1" x14ac:dyDescent="0.2"/>
    <row r="13880" ht="12.75" customHeight="1" x14ac:dyDescent="0.2"/>
    <row r="13881" ht="12.75" customHeight="1" x14ac:dyDescent="0.2"/>
    <row r="13882" ht="12.75" customHeight="1" x14ac:dyDescent="0.2"/>
    <row r="13883" ht="12.75" customHeight="1" x14ac:dyDescent="0.2"/>
    <row r="13884" ht="12.75" customHeight="1" x14ac:dyDescent="0.2"/>
    <row r="13885" ht="12.75" customHeight="1" x14ac:dyDescent="0.2"/>
    <row r="13886" ht="12.75" customHeight="1" x14ac:dyDescent="0.2"/>
    <row r="13887" ht="12.75" customHeight="1" x14ac:dyDescent="0.2"/>
    <row r="13888" ht="12.75" customHeight="1" x14ac:dyDescent="0.2"/>
    <row r="13889" ht="12.75" customHeight="1" x14ac:dyDescent="0.2"/>
    <row r="13890" ht="12.75" customHeight="1" x14ac:dyDescent="0.2"/>
    <row r="13891" ht="12.75" customHeight="1" x14ac:dyDescent="0.2"/>
    <row r="13892" ht="12.75" customHeight="1" x14ac:dyDescent="0.2"/>
    <row r="13893" ht="12.75" customHeight="1" x14ac:dyDescent="0.2"/>
    <row r="13894" ht="12.75" customHeight="1" x14ac:dyDescent="0.2"/>
    <row r="13895" ht="12.75" customHeight="1" x14ac:dyDescent="0.2"/>
    <row r="13896" ht="12.75" customHeight="1" x14ac:dyDescent="0.2"/>
    <row r="13897" ht="12.75" customHeight="1" x14ac:dyDescent="0.2"/>
    <row r="13898" ht="12.75" customHeight="1" x14ac:dyDescent="0.2"/>
    <row r="13899" ht="12.75" customHeight="1" x14ac:dyDescent="0.2"/>
    <row r="13900" ht="12.75" customHeight="1" x14ac:dyDescent="0.2"/>
    <row r="13901" ht="12.75" customHeight="1" x14ac:dyDescent="0.2"/>
    <row r="13902" ht="12.75" customHeight="1" x14ac:dyDescent="0.2"/>
    <row r="13903" ht="12.75" customHeight="1" x14ac:dyDescent="0.2"/>
    <row r="13904" ht="12.75" customHeight="1" x14ac:dyDescent="0.2"/>
    <row r="13905" ht="12.75" customHeight="1" x14ac:dyDescent="0.2"/>
    <row r="13906" ht="12.75" customHeight="1" x14ac:dyDescent="0.2"/>
    <row r="13907" ht="12.75" customHeight="1" x14ac:dyDescent="0.2"/>
    <row r="13908" ht="12.75" customHeight="1" x14ac:dyDescent="0.2"/>
    <row r="13909" ht="12.75" customHeight="1" x14ac:dyDescent="0.2"/>
    <row r="13910" ht="12.75" customHeight="1" x14ac:dyDescent="0.2"/>
    <row r="13911" ht="12.75" customHeight="1" x14ac:dyDescent="0.2"/>
    <row r="13912" ht="12.75" customHeight="1" x14ac:dyDescent="0.2"/>
    <row r="13913" ht="12.75" customHeight="1" x14ac:dyDescent="0.2"/>
    <row r="13914" ht="12.75" customHeight="1" x14ac:dyDescent="0.2"/>
    <row r="13915" ht="12.75" customHeight="1" x14ac:dyDescent="0.2"/>
    <row r="13916" ht="12.75" customHeight="1" x14ac:dyDescent="0.2"/>
    <row r="13917" ht="12.75" customHeight="1" x14ac:dyDescent="0.2"/>
    <row r="13918" ht="12.75" customHeight="1" x14ac:dyDescent="0.2"/>
    <row r="13919" ht="12.75" customHeight="1" x14ac:dyDescent="0.2"/>
    <row r="13920" ht="12.75" customHeight="1" x14ac:dyDescent="0.2"/>
    <row r="13921" ht="12.75" customHeight="1" x14ac:dyDescent="0.2"/>
    <row r="13922" ht="12.75" customHeight="1" x14ac:dyDescent="0.2"/>
    <row r="13923" ht="12.75" customHeight="1" x14ac:dyDescent="0.2"/>
    <row r="13924" ht="12.75" customHeight="1" x14ac:dyDescent="0.2"/>
    <row r="13925" ht="12.75" customHeight="1" x14ac:dyDescent="0.2"/>
    <row r="13926" ht="12.75" customHeight="1" x14ac:dyDescent="0.2"/>
    <row r="13927" ht="12.75" customHeight="1" x14ac:dyDescent="0.2"/>
    <row r="13928" ht="12.75" customHeight="1" x14ac:dyDescent="0.2"/>
    <row r="13929" ht="12.75" customHeight="1" x14ac:dyDescent="0.2"/>
    <row r="13930" ht="12.75" customHeight="1" x14ac:dyDescent="0.2"/>
    <row r="13931" ht="12.75" customHeight="1" x14ac:dyDescent="0.2"/>
    <row r="13932" ht="12.75" customHeight="1" x14ac:dyDescent="0.2"/>
    <row r="13933" ht="12.75" customHeight="1" x14ac:dyDescent="0.2"/>
    <row r="13934" ht="12.75" customHeight="1" x14ac:dyDescent="0.2"/>
    <row r="13935" ht="12.75" customHeight="1" x14ac:dyDescent="0.2"/>
    <row r="13936" ht="12.75" customHeight="1" x14ac:dyDescent="0.2"/>
    <row r="13937" ht="12.75" customHeight="1" x14ac:dyDescent="0.2"/>
    <row r="13938" ht="12.75" customHeight="1" x14ac:dyDescent="0.2"/>
    <row r="13939" ht="12.75" customHeight="1" x14ac:dyDescent="0.2"/>
    <row r="13940" ht="12.75" customHeight="1" x14ac:dyDescent="0.2"/>
    <row r="13941" ht="12.75" customHeight="1" x14ac:dyDescent="0.2"/>
    <row r="13942" ht="12.75" customHeight="1" x14ac:dyDescent="0.2"/>
    <row r="13943" ht="12.75" customHeight="1" x14ac:dyDescent="0.2"/>
    <row r="13944" ht="12.75" customHeight="1" x14ac:dyDescent="0.2"/>
    <row r="13945" ht="12.75" customHeight="1" x14ac:dyDescent="0.2"/>
    <row r="13946" ht="12.75" customHeight="1" x14ac:dyDescent="0.2"/>
    <row r="13947" ht="12.75" customHeight="1" x14ac:dyDescent="0.2"/>
    <row r="13948" ht="12.75" customHeight="1" x14ac:dyDescent="0.2"/>
    <row r="13949" ht="12.75" customHeight="1" x14ac:dyDescent="0.2"/>
    <row r="13950" ht="12.75" customHeight="1" x14ac:dyDescent="0.2"/>
    <row r="13951" ht="12.75" customHeight="1" x14ac:dyDescent="0.2"/>
    <row r="13952" ht="12.75" customHeight="1" x14ac:dyDescent="0.2"/>
    <row r="13953" ht="12.75" customHeight="1" x14ac:dyDescent="0.2"/>
    <row r="13954" ht="12.75" customHeight="1" x14ac:dyDescent="0.2"/>
    <row r="13955" ht="12.75" customHeight="1" x14ac:dyDescent="0.2"/>
    <row r="13956" ht="12.75" customHeight="1" x14ac:dyDescent="0.2"/>
    <row r="13957" ht="12.75" customHeight="1" x14ac:dyDescent="0.2"/>
    <row r="13958" ht="12.75" customHeight="1" x14ac:dyDescent="0.2"/>
    <row r="13959" ht="12.75" customHeight="1" x14ac:dyDescent="0.2"/>
    <row r="13960" ht="12.75" customHeight="1" x14ac:dyDescent="0.2"/>
    <row r="13961" ht="12.75" customHeight="1" x14ac:dyDescent="0.2"/>
    <row r="13962" ht="12.75" customHeight="1" x14ac:dyDescent="0.2"/>
    <row r="13963" ht="12.75" customHeight="1" x14ac:dyDescent="0.2"/>
    <row r="13964" ht="12.75" customHeight="1" x14ac:dyDescent="0.2"/>
    <row r="13965" ht="12.75" customHeight="1" x14ac:dyDescent="0.2"/>
    <row r="13966" ht="12.75" customHeight="1" x14ac:dyDescent="0.2"/>
    <row r="13967" ht="12.75" customHeight="1" x14ac:dyDescent="0.2"/>
    <row r="13968" ht="12.75" customHeight="1" x14ac:dyDescent="0.2"/>
    <row r="13969" ht="12.75" customHeight="1" x14ac:dyDescent="0.2"/>
    <row r="13970" ht="12.75" customHeight="1" x14ac:dyDescent="0.2"/>
    <row r="13971" ht="12.75" customHeight="1" x14ac:dyDescent="0.2"/>
    <row r="13972" ht="12.75" customHeight="1" x14ac:dyDescent="0.2"/>
    <row r="13973" ht="12.75" customHeight="1" x14ac:dyDescent="0.2"/>
    <row r="13974" ht="12.75" customHeight="1" x14ac:dyDescent="0.2"/>
    <row r="13975" ht="12.75" customHeight="1" x14ac:dyDescent="0.2"/>
    <row r="13976" ht="12.75" customHeight="1" x14ac:dyDescent="0.2"/>
    <row r="13977" ht="12.75" customHeight="1" x14ac:dyDescent="0.2"/>
    <row r="13978" ht="12.75" customHeight="1" x14ac:dyDescent="0.2"/>
    <row r="13979" ht="12.75" customHeight="1" x14ac:dyDescent="0.2"/>
    <row r="13980" ht="12.75" customHeight="1" x14ac:dyDescent="0.2"/>
    <row r="13981" ht="12.75" customHeight="1" x14ac:dyDescent="0.2"/>
    <row r="13982" ht="12.75" customHeight="1" x14ac:dyDescent="0.2"/>
    <row r="13983" ht="12.75" customHeight="1" x14ac:dyDescent="0.2"/>
    <row r="13984" ht="12.75" customHeight="1" x14ac:dyDescent="0.2"/>
    <row r="13985" ht="12.75" customHeight="1" x14ac:dyDescent="0.2"/>
    <row r="13986" ht="12.75" customHeight="1" x14ac:dyDescent="0.2"/>
    <row r="13987" ht="12.75" customHeight="1" x14ac:dyDescent="0.2"/>
    <row r="13988" ht="12.75" customHeight="1" x14ac:dyDescent="0.2"/>
    <row r="13989" ht="12.75" customHeight="1" x14ac:dyDescent="0.2"/>
    <row r="13990" ht="12.75" customHeight="1" x14ac:dyDescent="0.2"/>
    <row r="13991" ht="12.75" customHeight="1" x14ac:dyDescent="0.2"/>
    <row r="13992" ht="12.75" customHeight="1" x14ac:dyDescent="0.2"/>
    <row r="13993" ht="12.75" customHeight="1" x14ac:dyDescent="0.2"/>
    <row r="13994" ht="12.75" customHeight="1" x14ac:dyDescent="0.2"/>
    <row r="13995" ht="12.75" customHeight="1" x14ac:dyDescent="0.2"/>
    <row r="13996" ht="12.75" customHeight="1" x14ac:dyDescent="0.2"/>
    <row r="13997" ht="12.75" customHeight="1" x14ac:dyDescent="0.2"/>
    <row r="13998" ht="12.75" customHeight="1" x14ac:dyDescent="0.2"/>
    <row r="13999" ht="12.75" customHeight="1" x14ac:dyDescent="0.2"/>
    <row r="14000" ht="12.75" customHeight="1" x14ac:dyDescent="0.2"/>
    <row r="14001" ht="12.75" customHeight="1" x14ac:dyDescent="0.2"/>
    <row r="14002" ht="12.75" customHeight="1" x14ac:dyDescent="0.2"/>
    <row r="14003" ht="12.75" customHeight="1" x14ac:dyDescent="0.2"/>
    <row r="14004" ht="12.75" customHeight="1" x14ac:dyDescent="0.2"/>
    <row r="14005" ht="12.75" customHeight="1" x14ac:dyDescent="0.2"/>
    <row r="14006" ht="12.75" customHeight="1" x14ac:dyDescent="0.2"/>
    <row r="14007" ht="12.75" customHeight="1" x14ac:dyDescent="0.2"/>
    <row r="14008" ht="12.75" customHeight="1" x14ac:dyDescent="0.2"/>
    <row r="14009" ht="12.75" customHeight="1" x14ac:dyDescent="0.2"/>
    <row r="14010" ht="12.75" customHeight="1" x14ac:dyDescent="0.2"/>
    <row r="14011" ht="12.75" customHeight="1" x14ac:dyDescent="0.2"/>
    <row r="14012" ht="12.75" customHeight="1" x14ac:dyDescent="0.2"/>
    <row r="14013" ht="12.75" customHeight="1" x14ac:dyDescent="0.2"/>
    <row r="14014" ht="12.75" customHeight="1" x14ac:dyDescent="0.2"/>
    <row r="14015" ht="12.75" customHeight="1" x14ac:dyDescent="0.2"/>
    <row r="14016" ht="12.75" customHeight="1" x14ac:dyDescent="0.2"/>
    <row r="14017" ht="12.75" customHeight="1" x14ac:dyDescent="0.2"/>
    <row r="14018" ht="12.75" customHeight="1" x14ac:dyDescent="0.2"/>
    <row r="14019" ht="12.75" customHeight="1" x14ac:dyDescent="0.2"/>
    <row r="14020" ht="12.75" customHeight="1" x14ac:dyDescent="0.2"/>
    <row r="14021" ht="12.75" customHeight="1" x14ac:dyDescent="0.2"/>
    <row r="14022" ht="12.75" customHeight="1" x14ac:dyDescent="0.2"/>
    <row r="14023" ht="12.75" customHeight="1" x14ac:dyDescent="0.2"/>
    <row r="14024" ht="12.75" customHeight="1" x14ac:dyDescent="0.2"/>
    <row r="14025" ht="12.75" customHeight="1" x14ac:dyDescent="0.2"/>
    <row r="14026" ht="12.75" customHeight="1" x14ac:dyDescent="0.2"/>
    <row r="14027" ht="12.75" customHeight="1" x14ac:dyDescent="0.2"/>
    <row r="14028" ht="12.75" customHeight="1" x14ac:dyDescent="0.2"/>
    <row r="14029" ht="12.75" customHeight="1" x14ac:dyDescent="0.2"/>
    <row r="14030" ht="12.75" customHeight="1" x14ac:dyDescent="0.2"/>
    <row r="14031" ht="12.75" customHeight="1" x14ac:dyDescent="0.2"/>
    <row r="14032" ht="12.75" customHeight="1" x14ac:dyDescent="0.2"/>
    <row r="14033" ht="12.75" customHeight="1" x14ac:dyDescent="0.2"/>
    <row r="14034" ht="12.75" customHeight="1" x14ac:dyDescent="0.2"/>
    <row r="14035" ht="12.75" customHeight="1" x14ac:dyDescent="0.2"/>
    <row r="14036" ht="12.75" customHeight="1" x14ac:dyDescent="0.2"/>
    <row r="14037" ht="12.75" customHeight="1" x14ac:dyDescent="0.2"/>
    <row r="14038" ht="12.75" customHeight="1" x14ac:dyDescent="0.2"/>
    <row r="14039" ht="12.75" customHeight="1" x14ac:dyDescent="0.2"/>
    <row r="14040" ht="12.75" customHeight="1" x14ac:dyDescent="0.2"/>
    <row r="14041" ht="12.75" customHeight="1" x14ac:dyDescent="0.2"/>
    <row r="14042" ht="12.75" customHeight="1" x14ac:dyDescent="0.2"/>
    <row r="14043" ht="12.75" customHeight="1" x14ac:dyDescent="0.2"/>
    <row r="14044" ht="12.75" customHeight="1" x14ac:dyDescent="0.2"/>
    <row r="14045" ht="12.75" customHeight="1" x14ac:dyDescent="0.2"/>
    <row r="14046" ht="12.75" customHeight="1" x14ac:dyDescent="0.2"/>
    <row r="14047" ht="12.75" customHeight="1" x14ac:dyDescent="0.2"/>
    <row r="14048" ht="12.75" customHeight="1" x14ac:dyDescent="0.2"/>
    <row r="14049" ht="12.75" customHeight="1" x14ac:dyDescent="0.2"/>
    <row r="14050" ht="12.75" customHeight="1" x14ac:dyDescent="0.2"/>
    <row r="14051" ht="12.75" customHeight="1" x14ac:dyDescent="0.2"/>
    <row r="14052" ht="12.75" customHeight="1" x14ac:dyDescent="0.2"/>
    <row r="14053" ht="12.75" customHeight="1" x14ac:dyDescent="0.2"/>
    <row r="14054" ht="12.75" customHeight="1" x14ac:dyDescent="0.2"/>
    <row r="14055" ht="12.75" customHeight="1" x14ac:dyDescent="0.2"/>
    <row r="14056" ht="12.75" customHeight="1" x14ac:dyDescent="0.2"/>
    <row r="14057" ht="12.75" customHeight="1" x14ac:dyDescent="0.2"/>
    <row r="14058" ht="12.75" customHeight="1" x14ac:dyDescent="0.2"/>
    <row r="14059" ht="12.75" customHeight="1" x14ac:dyDescent="0.2"/>
    <row r="14060" ht="12.75" customHeight="1" x14ac:dyDescent="0.2"/>
    <row r="14061" ht="12.75" customHeight="1" x14ac:dyDescent="0.2"/>
    <row r="14062" ht="12.75" customHeight="1" x14ac:dyDescent="0.2"/>
    <row r="14063" ht="12.75" customHeight="1" x14ac:dyDescent="0.2"/>
    <row r="14064" ht="12.75" customHeight="1" x14ac:dyDescent="0.2"/>
    <row r="14065" ht="12.75" customHeight="1" x14ac:dyDescent="0.2"/>
    <row r="14066" ht="12.75" customHeight="1" x14ac:dyDescent="0.2"/>
    <row r="14067" ht="12.75" customHeight="1" x14ac:dyDescent="0.2"/>
    <row r="14068" ht="12.75" customHeight="1" x14ac:dyDescent="0.2"/>
    <row r="14069" ht="12.75" customHeight="1" x14ac:dyDescent="0.2"/>
    <row r="14070" ht="12.75" customHeight="1" x14ac:dyDescent="0.2"/>
    <row r="14071" ht="12.75" customHeight="1" x14ac:dyDescent="0.2"/>
    <row r="14072" ht="12.75" customHeight="1" x14ac:dyDescent="0.2"/>
    <row r="14073" ht="12.75" customHeight="1" x14ac:dyDescent="0.2"/>
    <row r="14074" ht="12.75" customHeight="1" x14ac:dyDescent="0.2"/>
    <row r="14075" ht="12.75" customHeight="1" x14ac:dyDescent="0.2"/>
    <row r="14076" ht="12.75" customHeight="1" x14ac:dyDescent="0.2"/>
    <row r="14077" ht="12.75" customHeight="1" x14ac:dyDescent="0.2"/>
    <row r="14078" ht="12.75" customHeight="1" x14ac:dyDescent="0.2"/>
    <row r="14079" ht="12.75" customHeight="1" x14ac:dyDescent="0.2"/>
    <row r="14080" ht="12.75" customHeight="1" x14ac:dyDescent="0.2"/>
    <row r="14081" ht="12.75" customHeight="1" x14ac:dyDescent="0.2"/>
    <row r="14082" ht="12.75" customHeight="1" x14ac:dyDescent="0.2"/>
    <row r="14083" ht="12.75" customHeight="1" x14ac:dyDescent="0.2"/>
    <row r="14084" ht="12.75" customHeight="1" x14ac:dyDescent="0.2"/>
    <row r="14085" ht="12.75" customHeight="1" x14ac:dyDescent="0.2"/>
    <row r="14086" ht="12.75" customHeight="1" x14ac:dyDescent="0.2"/>
    <row r="14087" ht="12.75" customHeight="1" x14ac:dyDescent="0.2"/>
    <row r="14088" ht="12.75" customHeight="1" x14ac:dyDescent="0.2"/>
    <row r="14089" ht="12.75" customHeight="1" x14ac:dyDescent="0.2"/>
    <row r="14090" ht="12.75" customHeight="1" x14ac:dyDescent="0.2"/>
    <row r="14091" ht="12.75" customHeight="1" x14ac:dyDescent="0.2"/>
    <row r="14092" ht="12.75" customHeight="1" x14ac:dyDescent="0.2"/>
    <row r="14093" ht="12.75" customHeight="1" x14ac:dyDescent="0.2"/>
    <row r="14094" ht="12.75" customHeight="1" x14ac:dyDescent="0.2"/>
    <row r="14095" ht="12.75" customHeight="1" x14ac:dyDescent="0.2"/>
    <row r="14096" ht="12.75" customHeight="1" x14ac:dyDescent="0.2"/>
    <row r="14097" ht="12.75" customHeight="1" x14ac:dyDescent="0.2"/>
    <row r="14098" ht="12.75" customHeight="1" x14ac:dyDescent="0.2"/>
    <row r="14099" ht="12.75" customHeight="1" x14ac:dyDescent="0.2"/>
    <row r="14100" ht="12.75" customHeight="1" x14ac:dyDescent="0.2"/>
    <row r="14101" ht="12.75" customHeight="1" x14ac:dyDescent="0.2"/>
    <row r="14102" ht="12.75" customHeight="1" x14ac:dyDescent="0.2"/>
    <row r="14103" ht="12.75" customHeight="1" x14ac:dyDescent="0.2"/>
    <row r="14104" ht="12.75" customHeight="1" x14ac:dyDescent="0.2"/>
    <row r="14105" ht="12.75" customHeight="1" x14ac:dyDescent="0.2"/>
    <row r="14106" ht="12.75" customHeight="1" x14ac:dyDescent="0.2"/>
    <row r="14107" ht="12.75" customHeight="1" x14ac:dyDescent="0.2"/>
    <row r="14108" ht="12.75" customHeight="1" x14ac:dyDescent="0.2"/>
    <row r="14109" ht="12.75" customHeight="1" x14ac:dyDescent="0.2"/>
    <row r="14110" ht="12.75" customHeight="1" x14ac:dyDescent="0.2"/>
    <row r="14111" ht="12.75" customHeight="1" x14ac:dyDescent="0.2"/>
    <row r="14112" ht="12.75" customHeight="1" x14ac:dyDescent="0.2"/>
    <row r="14113" ht="12.75" customHeight="1" x14ac:dyDescent="0.2"/>
    <row r="14114" ht="12.75" customHeight="1" x14ac:dyDescent="0.2"/>
    <row r="14115" ht="12.75" customHeight="1" x14ac:dyDescent="0.2"/>
    <row r="14116" ht="12.75" customHeight="1" x14ac:dyDescent="0.2"/>
    <row r="14117" ht="12.75" customHeight="1" x14ac:dyDescent="0.2"/>
    <row r="14118" ht="12.75" customHeight="1" x14ac:dyDescent="0.2"/>
    <row r="14119" ht="12.75" customHeight="1" x14ac:dyDescent="0.2"/>
    <row r="14120" ht="12.75" customHeight="1" x14ac:dyDescent="0.2"/>
    <row r="14121" ht="12.75" customHeight="1" x14ac:dyDescent="0.2"/>
    <row r="14122" ht="12.75" customHeight="1" x14ac:dyDescent="0.2"/>
    <row r="14123" ht="12.75" customHeight="1" x14ac:dyDescent="0.2"/>
    <row r="14124" ht="12.75" customHeight="1" x14ac:dyDescent="0.2"/>
    <row r="14125" ht="12.75" customHeight="1" x14ac:dyDescent="0.2"/>
    <row r="14126" ht="12.75" customHeight="1" x14ac:dyDescent="0.2"/>
    <row r="14127" ht="12.75" customHeight="1" x14ac:dyDescent="0.2"/>
    <row r="14128" ht="12.75" customHeight="1" x14ac:dyDescent="0.2"/>
    <row r="14129" ht="12.75" customHeight="1" x14ac:dyDescent="0.2"/>
    <row r="14130" ht="12.75" customHeight="1" x14ac:dyDescent="0.2"/>
    <row r="14131" ht="12.75" customHeight="1" x14ac:dyDescent="0.2"/>
    <row r="14132" ht="12.75" customHeight="1" x14ac:dyDescent="0.2"/>
    <row r="14133" ht="12.75" customHeight="1" x14ac:dyDescent="0.2"/>
    <row r="14134" ht="12.75" customHeight="1" x14ac:dyDescent="0.2"/>
    <row r="14135" ht="12.75" customHeight="1" x14ac:dyDescent="0.2"/>
    <row r="14136" ht="12.75" customHeight="1" x14ac:dyDescent="0.2"/>
    <row r="14137" ht="12.75" customHeight="1" x14ac:dyDescent="0.2"/>
    <row r="14138" ht="12.75" customHeight="1" x14ac:dyDescent="0.2"/>
    <row r="14139" ht="12.75" customHeight="1" x14ac:dyDescent="0.2"/>
    <row r="14140" ht="12.75" customHeight="1" x14ac:dyDescent="0.2"/>
    <row r="14141" ht="12.75" customHeight="1" x14ac:dyDescent="0.2"/>
    <row r="14142" ht="12.75" customHeight="1" x14ac:dyDescent="0.2"/>
    <row r="14143" ht="12.75" customHeight="1" x14ac:dyDescent="0.2"/>
    <row r="14144" ht="12.75" customHeight="1" x14ac:dyDescent="0.2"/>
    <row r="14145" ht="12.75" customHeight="1" x14ac:dyDescent="0.2"/>
    <row r="14146" ht="12.75" customHeight="1" x14ac:dyDescent="0.2"/>
    <row r="14147" ht="12.75" customHeight="1" x14ac:dyDescent="0.2"/>
    <row r="14148" ht="12.75" customHeight="1" x14ac:dyDescent="0.2"/>
    <row r="14149" ht="12.75" customHeight="1" x14ac:dyDescent="0.2"/>
    <row r="14150" ht="12.75" customHeight="1" x14ac:dyDescent="0.2"/>
    <row r="14151" ht="12.75" customHeight="1" x14ac:dyDescent="0.2"/>
    <row r="14152" ht="12.75" customHeight="1" x14ac:dyDescent="0.2"/>
    <row r="14153" ht="12.75" customHeight="1" x14ac:dyDescent="0.2"/>
    <row r="14154" ht="12.75" customHeight="1" x14ac:dyDescent="0.2"/>
    <row r="14155" ht="12.75" customHeight="1" x14ac:dyDescent="0.2"/>
    <row r="14156" ht="12.75" customHeight="1" x14ac:dyDescent="0.2"/>
    <row r="14157" ht="12.75" customHeight="1" x14ac:dyDescent="0.2"/>
    <row r="14158" ht="12.75" customHeight="1" x14ac:dyDescent="0.2"/>
    <row r="14159" ht="12.75" customHeight="1" x14ac:dyDescent="0.2"/>
    <row r="14160" ht="12.75" customHeight="1" x14ac:dyDescent="0.2"/>
    <row r="14161" ht="12.75" customHeight="1" x14ac:dyDescent="0.2"/>
    <row r="14162" ht="12.75" customHeight="1" x14ac:dyDescent="0.2"/>
    <row r="14163" ht="12.75" customHeight="1" x14ac:dyDescent="0.2"/>
    <row r="14164" ht="12.75" customHeight="1" x14ac:dyDescent="0.2"/>
    <row r="14165" ht="12.75" customHeight="1" x14ac:dyDescent="0.2"/>
    <row r="14166" ht="12.75" customHeight="1" x14ac:dyDescent="0.2"/>
    <row r="14167" ht="12.75" customHeight="1" x14ac:dyDescent="0.2"/>
    <row r="14168" ht="12.75" customHeight="1" x14ac:dyDescent="0.2"/>
    <row r="14169" ht="12.75" customHeight="1" x14ac:dyDescent="0.2"/>
    <row r="14170" ht="12.75" customHeight="1" x14ac:dyDescent="0.2"/>
    <row r="14171" ht="12.75" customHeight="1" x14ac:dyDescent="0.2"/>
    <row r="14172" ht="12.75" customHeight="1" x14ac:dyDescent="0.2"/>
    <row r="14173" ht="12.75" customHeight="1" x14ac:dyDescent="0.2"/>
    <row r="14174" ht="12.75" customHeight="1" x14ac:dyDescent="0.2"/>
    <row r="14175" ht="12.75" customHeight="1" x14ac:dyDescent="0.2"/>
    <row r="14176" ht="12.75" customHeight="1" x14ac:dyDescent="0.2"/>
    <row r="14177" ht="12.75" customHeight="1" x14ac:dyDescent="0.2"/>
    <row r="14178" ht="12.75" customHeight="1" x14ac:dyDescent="0.2"/>
    <row r="14179" ht="12.75" customHeight="1" x14ac:dyDescent="0.2"/>
    <row r="14180" ht="12.75" customHeight="1" x14ac:dyDescent="0.2"/>
    <row r="14181" ht="12.75" customHeight="1" x14ac:dyDescent="0.2"/>
    <row r="14182" ht="12.75" customHeight="1" x14ac:dyDescent="0.2"/>
    <row r="14183" ht="12.75" customHeight="1" x14ac:dyDescent="0.2"/>
    <row r="14184" ht="12.75" customHeight="1" x14ac:dyDescent="0.2"/>
    <row r="14185" ht="12.75" customHeight="1" x14ac:dyDescent="0.2"/>
    <row r="14186" ht="12.75" customHeight="1" x14ac:dyDescent="0.2"/>
    <row r="14187" ht="12.75" customHeight="1" x14ac:dyDescent="0.2"/>
    <row r="14188" ht="12.75" customHeight="1" x14ac:dyDescent="0.2"/>
    <row r="14189" ht="12.75" customHeight="1" x14ac:dyDescent="0.2"/>
    <row r="14190" ht="12.75" customHeight="1" x14ac:dyDescent="0.2"/>
    <row r="14191" ht="12.75" customHeight="1" x14ac:dyDescent="0.2"/>
    <row r="14192" ht="12.75" customHeight="1" x14ac:dyDescent="0.2"/>
    <row r="14193" ht="12.75" customHeight="1" x14ac:dyDescent="0.2"/>
    <row r="14194" ht="12.75" customHeight="1" x14ac:dyDescent="0.2"/>
    <row r="14195" ht="12.75" customHeight="1" x14ac:dyDescent="0.2"/>
    <row r="14196" ht="12.75" customHeight="1" x14ac:dyDescent="0.2"/>
    <row r="14197" ht="12.75" customHeight="1" x14ac:dyDescent="0.2"/>
    <row r="14198" ht="12.75" customHeight="1" x14ac:dyDescent="0.2"/>
    <row r="14199" ht="12.75" customHeight="1" x14ac:dyDescent="0.2"/>
    <row r="14200" ht="12.75" customHeight="1" x14ac:dyDescent="0.2"/>
    <row r="14201" ht="12.75" customHeight="1" x14ac:dyDescent="0.2"/>
    <row r="14202" ht="12.75" customHeight="1" x14ac:dyDescent="0.2"/>
    <row r="14203" ht="12.75" customHeight="1" x14ac:dyDescent="0.2"/>
    <row r="14204" ht="12.75" customHeight="1" x14ac:dyDescent="0.2"/>
    <row r="14205" ht="12.75" customHeight="1" x14ac:dyDescent="0.2"/>
    <row r="14206" ht="12.75" customHeight="1" x14ac:dyDescent="0.2"/>
    <row r="14207" ht="12.75" customHeight="1" x14ac:dyDescent="0.2"/>
    <row r="14208" ht="12.75" customHeight="1" x14ac:dyDescent="0.2"/>
    <row r="14209" ht="12.75" customHeight="1" x14ac:dyDescent="0.2"/>
    <row r="14210" ht="12.75" customHeight="1" x14ac:dyDescent="0.2"/>
    <row r="14211" ht="12.75" customHeight="1" x14ac:dyDescent="0.2"/>
    <row r="14212" ht="12.75" customHeight="1" x14ac:dyDescent="0.2"/>
    <row r="14213" ht="12.75" customHeight="1" x14ac:dyDescent="0.2"/>
    <row r="14214" ht="12.75" customHeight="1" x14ac:dyDescent="0.2"/>
    <row r="14215" ht="12.75" customHeight="1" x14ac:dyDescent="0.2"/>
    <row r="14216" ht="12.75" customHeight="1" x14ac:dyDescent="0.2"/>
    <row r="14217" ht="12.75" customHeight="1" x14ac:dyDescent="0.2"/>
    <row r="14218" ht="12.75" customHeight="1" x14ac:dyDescent="0.2"/>
    <row r="14219" ht="12.75" customHeight="1" x14ac:dyDescent="0.2"/>
    <row r="14220" ht="12.75" customHeight="1" x14ac:dyDescent="0.2"/>
    <row r="14221" ht="12.75" customHeight="1" x14ac:dyDescent="0.2"/>
    <row r="14222" ht="12.75" customHeight="1" x14ac:dyDescent="0.2"/>
    <row r="14223" ht="12.75" customHeight="1" x14ac:dyDescent="0.2"/>
    <row r="14224" ht="12.75" customHeight="1" x14ac:dyDescent="0.2"/>
    <row r="14225" ht="12.75" customHeight="1" x14ac:dyDescent="0.2"/>
    <row r="14226" ht="12.75" customHeight="1" x14ac:dyDescent="0.2"/>
    <row r="14227" ht="12.75" customHeight="1" x14ac:dyDescent="0.2"/>
    <row r="14228" ht="12.75" customHeight="1" x14ac:dyDescent="0.2"/>
    <row r="14229" ht="12.75" customHeight="1" x14ac:dyDescent="0.2"/>
    <row r="14230" ht="12.75" customHeight="1" x14ac:dyDescent="0.2"/>
    <row r="14231" ht="12.75" customHeight="1" x14ac:dyDescent="0.2"/>
    <row r="14232" ht="12.75" customHeight="1" x14ac:dyDescent="0.2"/>
    <row r="14233" ht="12.75" customHeight="1" x14ac:dyDescent="0.2"/>
    <row r="14234" ht="12.75" customHeight="1" x14ac:dyDescent="0.2"/>
    <row r="14235" ht="12.75" customHeight="1" x14ac:dyDescent="0.2"/>
    <row r="14236" ht="12.75" customHeight="1" x14ac:dyDescent="0.2"/>
    <row r="14237" ht="12.75" customHeight="1" x14ac:dyDescent="0.2"/>
    <row r="14238" ht="12.75" customHeight="1" x14ac:dyDescent="0.2"/>
    <row r="14239" ht="12.75" customHeight="1" x14ac:dyDescent="0.2"/>
    <row r="14240" ht="12.75" customHeight="1" x14ac:dyDescent="0.2"/>
    <row r="14241" ht="12.75" customHeight="1" x14ac:dyDescent="0.2"/>
    <row r="14242" ht="12.75" customHeight="1" x14ac:dyDescent="0.2"/>
    <row r="14243" ht="12.75" customHeight="1" x14ac:dyDescent="0.2"/>
    <row r="14244" ht="12.75" customHeight="1" x14ac:dyDescent="0.2"/>
    <row r="14245" ht="12.75" customHeight="1" x14ac:dyDescent="0.2"/>
    <row r="14246" ht="12.75" customHeight="1" x14ac:dyDescent="0.2"/>
    <row r="14247" ht="12.75" customHeight="1" x14ac:dyDescent="0.2"/>
    <row r="14248" ht="12.75" customHeight="1" x14ac:dyDescent="0.2"/>
    <row r="14249" ht="12.75" customHeight="1" x14ac:dyDescent="0.2"/>
    <row r="14250" ht="12.75" customHeight="1" x14ac:dyDescent="0.2"/>
    <row r="14251" ht="12.75" customHeight="1" x14ac:dyDescent="0.2"/>
    <row r="14252" ht="12.75" customHeight="1" x14ac:dyDescent="0.2"/>
    <row r="14253" ht="12.75" customHeight="1" x14ac:dyDescent="0.2"/>
    <row r="14254" ht="12.75" customHeight="1" x14ac:dyDescent="0.2"/>
    <row r="14255" ht="12.75" customHeight="1" x14ac:dyDescent="0.2"/>
    <row r="14256" ht="12.75" customHeight="1" x14ac:dyDescent="0.2"/>
    <row r="14257" ht="12.75" customHeight="1" x14ac:dyDescent="0.2"/>
    <row r="14258" ht="12.75" customHeight="1" x14ac:dyDescent="0.2"/>
    <row r="14259" ht="12.75" customHeight="1" x14ac:dyDescent="0.2"/>
    <row r="14260" ht="12.75" customHeight="1" x14ac:dyDescent="0.2"/>
    <row r="14261" ht="12.75" customHeight="1" x14ac:dyDescent="0.2"/>
    <row r="14262" ht="12.75" customHeight="1" x14ac:dyDescent="0.2"/>
    <row r="14263" ht="12.75" customHeight="1" x14ac:dyDescent="0.2"/>
    <row r="14264" ht="12.75" customHeight="1" x14ac:dyDescent="0.2"/>
    <row r="14265" ht="12.75" customHeight="1" x14ac:dyDescent="0.2"/>
    <row r="14266" ht="12.75" customHeight="1" x14ac:dyDescent="0.2"/>
    <row r="14267" ht="12.75" customHeight="1" x14ac:dyDescent="0.2"/>
    <row r="14268" ht="12.75" customHeight="1" x14ac:dyDescent="0.2"/>
    <row r="14269" ht="12.75" customHeight="1" x14ac:dyDescent="0.2"/>
    <row r="14270" ht="12.75" customHeight="1" x14ac:dyDescent="0.2"/>
    <row r="14271" ht="12.75" customHeight="1" x14ac:dyDescent="0.2"/>
    <row r="14272" ht="12.75" customHeight="1" x14ac:dyDescent="0.2"/>
    <row r="14273" ht="12.75" customHeight="1" x14ac:dyDescent="0.2"/>
    <row r="14274" ht="12.75" customHeight="1" x14ac:dyDescent="0.2"/>
    <row r="14275" ht="12.75" customHeight="1" x14ac:dyDescent="0.2"/>
    <row r="14276" ht="12.75" customHeight="1" x14ac:dyDescent="0.2"/>
    <row r="14277" ht="12.75" customHeight="1" x14ac:dyDescent="0.2"/>
    <row r="14278" ht="12.75" customHeight="1" x14ac:dyDescent="0.2"/>
    <row r="14279" ht="12.75" customHeight="1" x14ac:dyDescent="0.2"/>
    <row r="14280" ht="12.75" customHeight="1" x14ac:dyDescent="0.2"/>
    <row r="14281" ht="12.75" customHeight="1" x14ac:dyDescent="0.2"/>
    <row r="14282" ht="12.75" customHeight="1" x14ac:dyDescent="0.2"/>
    <row r="14283" ht="12.75" customHeight="1" x14ac:dyDescent="0.2"/>
    <row r="14284" ht="12.75" customHeight="1" x14ac:dyDescent="0.2"/>
    <row r="14285" ht="12.75" customHeight="1" x14ac:dyDescent="0.2"/>
    <row r="14286" ht="12.75" customHeight="1" x14ac:dyDescent="0.2"/>
    <row r="14287" ht="12.75" customHeight="1" x14ac:dyDescent="0.2"/>
    <row r="14288" ht="12.75" customHeight="1" x14ac:dyDescent="0.2"/>
    <row r="14289" ht="12.75" customHeight="1" x14ac:dyDescent="0.2"/>
    <row r="14290" ht="12.75" customHeight="1" x14ac:dyDescent="0.2"/>
    <row r="14291" ht="12.75" customHeight="1" x14ac:dyDescent="0.2"/>
    <row r="14292" ht="12.75" customHeight="1" x14ac:dyDescent="0.2"/>
    <row r="14293" ht="12.75" customHeight="1" x14ac:dyDescent="0.2"/>
    <row r="14294" ht="12.75" customHeight="1" x14ac:dyDescent="0.2"/>
    <row r="14295" ht="12.75" customHeight="1" x14ac:dyDescent="0.2"/>
    <row r="14296" ht="12.75" customHeight="1" x14ac:dyDescent="0.2"/>
    <row r="14297" ht="12.75" customHeight="1" x14ac:dyDescent="0.2"/>
    <row r="14298" ht="12.75" customHeight="1" x14ac:dyDescent="0.2"/>
    <row r="14299" ht="12.75" customHeight="1" x14ac:dyDescent="0.2"/>
    <row r="14300" ht="12.75" customHeight="1" x14ac:dyDescent="0.2"/>
    <row r="14301" ht="12.75" customHeight="1" x14ac:dyDescent="0.2"/>
    <row r="14302" ht="12.75" customHeight="1" x14ac:dyDescent="0.2"/>
    <row r="14303" ht="12.75" customHeight="1" x14ac:dyDescent="0.2"/>
    <row r="14304" ht="12.75" customHeight="1" x14ac:dyDescent="0.2"/>
    <row r="14305" ht="12.75" customHeight="1" x14ac:dyDescent="0.2"/>
    <row r="14306" ht="12.75" customHeight="1" x14ac:dyDescent="0.2"/>
    <row r="14307" ht="12.75" customHeight="1" x14ac:dyDescent="0.2"/>
    <row r="14308" ht="12.75" customHeight="1" x14ac:dyDescent="0.2"/>
    <row r="14309" ht="12.75" customHeight="1" x14ac:dyDescent="0.2"/>
    <row r="14310" ht="12.75" customHeight="1" x14ac:dyDescent="0.2"/>
    <row r="14311" ht="12.75" customHeight="1" x14ac:dyDescent="0.2"/>
    <row r="14312" ht="12.75" customHeight="1" x14ac:dyDescent="0.2"/>
    <row r="14313" ht="12.75" customHeight="1" x14ac:dyDescent="0.2"/>
    <row r="14314" ht="12.75" customHeight="1" x14ac:dyDescent="0.2"/>
    <row r="14315" ht="12.75" customHeight="1" x14ac:dyDescent="0.2"/>
    <row r="14316" ht="12.75" customHeight="1" x14ac:dyDescent="0.2"/>
    <row r="14317" ht="12.75" customHeight="1" x14ac:dyDescent="0.2"/>
    <row r="14318" ht="12.75" customHeight="1" x14ac:dyDescent="0.2"/>
    <row r="14319" ht="12.75" customHeight="1" x14ac:dyDescent="0.2"/>
    <row r="14320" ht="12.75" customHeight="1" x14ac:dyDescent="0.2"/>
    <row r="14321" ht="12.75" customHeight="1" x14ac:dyDescent="0.2"/>
    <row r="14322" ht="12.75" customHeight="1" x14ac:dyDescent="0.2"/>
    <row r="14323" ht="12.75" customHeight="1" x14ac:dyDescent="0.2"/>
    <row r="14324" ht="12.75" customHeight="1" x14ac:dyDescent="0.2"/>
    <row r="14325" ht="12.75" customHeight="1" x14ac:dyDescent="0.2"/>
    <row r="14326" ht="12.75" customHeight="1" x14ac:dyDescent="0.2"/>
    <row r="14327" ht="12.75" customHeight="1" x14ac:dyDescent="0.2"/>
    <row r="14328" ht="12.75" customHeight="1" x14ac:dyDescent="0.2"/>
    <row r="14329" ht="12.75" customHeight="1" x14ac:dyDescent="0.2"/>
    <row r="14330" ht="12.75" customHeight="1" x14ac:dyDescent="0.2"/>
    <row r="14331" ht="12.75" customHeight="1" x14ac:dyDescent="0.2"/>
    <row r="14332" ht="12.75" customHeight="1" x14ac:dyDescent="0.2"/>
    <row r="14333" ht="12.75" customHeight="1" x14ac:dyDescent="0.2"/>
    <row r="14334" ht="12.75" customHeight="1" x14ac:dyDescent="0.2"/>
    <row r="14335" ht="12.75" customHeight="1" x14ac:dyDescent="0.2"/>
    <row r="14336" ht="12.75" customHeight="1" x14ac:dyDescent="0.2"/>
    <row r="14337" ht="12.75" customHeight="1" x14ac:dyDescent="0.2"/>
    <row r="14338" ht="12.75" customHeight="1" x14ac:dyDescent="0.2"/>
    <row r="14339" ht="12.75" customHeight="1" x14ac:dyDescent="0.2"/>
    <row r="14340" ht="12.75" customHeight="1" x14ac:dyDescent="0.2"/>
    <row r="14341" ht="12.75" customHeight="1" x14ac:dyDescent="0.2"/>
    <row r="14342" ht="12.75" customHeight="1" x14ac:dyDescent="0.2"/>
    <row r="14343" ht="12.75" customHeight="1" x14ac:dyDescent="0.2"/>
    <row r="14344" ht="12.75" customHeight="1" x14ac:dyDescent="0.2"/>
    <row r="14345" ht="12.75" customHeight="1" x14ac:dyDescent="0.2"/>
    <row r="14346" ht="12.75" customHeight="1" x14ac:dyDescent="0.2"/>
    <row r="14347" ht="12.75" customHeight="1" x14ac:dyDescent="0.2"/>
    <row r="14348" ht="12.75" customHeight="1" x14ac:dyDescent="0.2"/>
    <row r="14349" ht="12.75" customHeight="1" x14ac:dyDescent="0.2"/>
    <row r="14350" ht="12.75" customHeight="1" x14ac:dyDescent="0.2"/>
    <row r="14351" ht="12.75" customHeight="1" x14ac:dyDescent="0.2"/>
    <row r="14352" ht="12.75" customHeight="1" x14ac:dyDescent="0.2"/>
    <row r="14353" ht="12.75" customHeight="1" x14ac:dyDescent="0.2"/>
    <row r="14354" ht="12.75" customHeight="1" x14ac:dyDescent="0.2"/>
    <row r="14355" ht="12.75" customHeight="1" x14ac:dyDescent="0.2"/>
    <row r="14356" ht="12.75" customHeight="1" x14ac:dyDescent="0.2"/>
    <row r="14357" ht="12.75" customHeight="1" x14ac:dyDescent="0.2"/>
    <row r="14358" ht="12.75" customHeight="1" x14ac:dyDescent="0.2"/>
    <row r="14359" ht="12.75" customHeight="1" x14ac:dyDescent="0.2"/>
    <row r="14360" ht="12.75" customHeight="1" x14ac:dyDescent="0.2"/>
    <row r="14361" ht="12.75" customHeight="1" x14ac:dyDescent="0.2"/>
    <row r="14362" ht="12.75" customHeight="1" x14ac:dyDescent="0.2"/>
    <row r="14363" ht="12.75" customHeight="1" x14ac:dyDescent="0.2"/>
    <row r="14364" ht="12.75" customHeight="1" x14ac:dyDescent="0.2"/>
    <row r="14365" ht="12.75" customHeight="1" x14ac:dyDescent="0.2"/>
    <row r="14366" ht="12.75" customHeight="1" x14ac:dyDescent="0.2"/>
    <row r="14367" ht="12.75" customHeight="1" x14ac:dyDescent="0.2"/>
    <row r="14368" ht="12.75" customHeight="1" x14ac:dyDescent="0.2"/>
    <row r="14369" ht="12.75" customHeight="1" x14ac:dyDescent="0.2"/>
    <row r="14370" ht="12.75" customHeight="1" x14ac:dyDescent="0.2"/>
    <row r="14371" ht="12.75" customHeight="1" x14ac:dyDescent="0.2"/>
    <row r="14372" ht="12.75" customHeight="1" x14ac:dyDescent="0.2"/>
    <row r="14373" ht="12.75" customHeight="1" x14ac:dyDescent="0.2"/>
    <row r="14374" ht="12.75" customHeight="1" x14ac:dyDescent="0.2"/>
    <row r="14375" ht="12.75" customHeight="1" x14ac:dyDescent="0.2"/>
    <row r="14376" ht="12.75" customHeight="1" x14ac:dyDescent="0.2"/>
    <row r="14377" ht="12.75" customHeight="1" x14ac:dyDescent="0.2"/>
    <row r="14378" ht="12.75" customHeight="1" x14ac:dyDescent="0.2"/>
    <row r="14379" ht="12.75" customHeight="1" x14ac:dyDescent="0.2"/>
    <row r="14380" ht="12.75" customHeight="1" x14ac:dyDescent="0.2"/>
    <row r="14381" ht="12.75" customHeight="1" x14ac:dyDescent="0.2"/>
    <row r="14382" ht="12.75" customHeight="1" x14ac:dyDescent="0.2"/>
    <row r="14383" ht="12.75" customHeight="1" x14ac:dyDescent="0.2"/>
    <row r="14384" ht="12.75" customHeight="1" x14ac:dyDescent="0.2"/>
    <row r="14385" ht="12.75" customHeight="1" x14ac:dyDescent="0.2"/>
    <row r="14386" ht="12.75" customHeight="1" x14ac:dyDescent="0.2"/>
    <row r="14387" ht="12.75" customHeight="1" x14ac:dyDescent="0.2"/>
    <row r="14388" ht="12.75" customHeight="1" x14ac:dyDescent="0.2"/>
    <row r="14389" ht="12.75" customHeight="1" x14ac:dyDescent="0.2"/>
    <row r="14390" ht="12.75" customHeight="1" x14ac:dyDescent="0.2"/>
    <row r="14391" ht="12.75" customHeight="1" x14ac:dyDescent="0.2"/>
    <row r="14392" ht="12.75" customHeight="1" x14ac:dyDescent="0.2"/>
    <row r="14393" ht="12.75" customHeight="1" x14ac:dyDescent="0.2"/>
    <row r="14394" ht="12.75" customHeight="1" x14ac:dyDescent="0.2"/>
    <row r="14395" ht="12.75" customHeight="1" x14ac:dyDescent="0.2"/>
    <row r="14396" ht="12.75" customHeight="1" x14ac:dyDescent="0.2"/>
    <row r="14397" ht="12.75" customHeight="1" x14ac:dyDescent="0.2"/>
    <row r="14398" ht="12.75" customHeight="1" x14ac:dyDescent="0.2"/>
    <row r="14399" ht="12.75" customHeight="1" x14ac:dyDescent="0.2"/>
    <row r="14400" ht="12.75" customHeight="1" x14ac:dyDescent="0.2"/>
    <row r="14401" ht="12.75" customHeight="1" x14ac:dyDescent="0.2"/>
    <row r="14402" ht="12.75" customHeight="1" x14ac:dyDescent="0.2"/>
    <row r="14403" ht="12.75" customHeight="1" x14ac:dyDescent="0.2"/>
    <row r="14404" ht="12.75" customHeight="1" x14ac:dyDescent="0.2"/>
    <row r="14405" ht="12.75" customHeight="1" x14ac:dyDescent="0.2"/>
    <row r="14406" ht="12.75" customHeight="1" x14ac:dyDescent="0.2"/>
    <row r="14407" ht="12.75" customHeight="1" x14ac:dyDescent="0.2"/>
    <row r="14408" ht="12.75" customHeight="1" x14ac:dyDescent="0.2"/>
    <row r="14409" ht="12.75" customHeight="1" x14ac:dyDescent="0.2"/>
    <row r="14410" ht="12.75" customHeight="1" x14ac:dyDescent="0.2"/>
    <row r="14411" ht="12.75" customHeight="1" x14ac:dyDescent="0.2"/>
    <row r="14412" ht="12.75" customHeight="1" x14ac:dyDescent="0.2"/>
    <row r="14413" ht="12.75" customHeight="1" x14ac:dyDescent="0.2"/>
    <row r="14414" ht="12.75" customHeight="1" x14ac:dyDescent="0.2"/>
    <row r="14415" ht="12.75" customHeight="1" x14ac:dyDescent="0.2"/>
    <row r="14416" ht="12.75" customHeight="1" x14ac:dyDescent="0.2"/>
    <row r="14417" ht="12.75" customHeight="1" x14ac:dyDescent="0.2"/>
    <row r="14418" ht="12.75" customHeight="1" x14ac:dyDescent="0.2"/>
    <row r="14419" ht="12.75" customHeight="1" x14ac:dyDescent="0.2"/>
    <row r="14420" ht="12.75" customHeight="1" x14ac:dyDescent="0.2"/>
    <row r="14421" ht="12.75" customHeight="1" x14ac:dyDescent="0.2"/>
    <row r="14422" ht="12.75" customHeight="1" x14ac:dyDescent="0.2"/>
    <row r="14423" ht="12.75" customHeight="1" x14ac:dyDescent="0.2"/>
    <row r="14424" ht="12.75" customHeight="1" x14ac:dyDescent="0.2"/>
    <row r="14425" ht="12.75" customHeight="1" x14ac:dyDescent="0.2"/>
    <row r="14426" ht="12.75" customHeight="1" x14ac:dyDescent="0.2"/>
    <row r="14427" ht="12.75" customHeight="1" x14ac:dyDescent="0.2"/>
    <row r="14428" ht="12.75" customHeight="1" x14ac:dyDescent="0.2"/>
    <row r="14429" ht="12.75" customHeight="1" x14ac:dyDescent="0.2"/>
    <row r="14430" ht="12.75" customHeight="1" x14ac:dyDescent="0.2"/>
    <row r="14431" ht="12.75" customHeight="1" x14ac:dyDescent="0.2"/>
    <row r="14432" ht="12.75" customHeight="1" x14ac:dyDescent="0.2"/>
    <row r="14433" ht="12.75" customHeight="1" x14ac:dyDescent="0.2"/>
    <row r="14434" ht="12.75" customHeight="1" x14ac:dyDescent="0.2"/>
    <row r="14435" ht="12.75" customHeight="1" x14ac:dyDescent="0.2"/>
    <row r="14436" ht="12.75" customHeight="1" x14ac:dyDescent="0.2"/>
    <row r="14437" ht="12.75" customHeight="1" x14ac:dyDescent="0.2"/>
    <row r="14438" ht="12.75" customHeight="1" x14ac:dyDescent="0.2"/>
    <row r="14439" ht="12.75" customHeight="1" x14ac:dyDescent="0.2"/>
    <row r="14440" ht="12.75" customHeight="1" x14ac:dyDescent="0.2"/>
    <row r="14441" ht="12.75" customHeight="1" x14ac:dyDescent="0.2"/>
    <row r="14442" ht="12.75" customHeight="1" x14ac:dyDescent="0.2"/>
    <row r="14443" ht="12.75" customHeight="1" x14ac:dyDescent="0.2"/>
    <row r="14444" ht="12.75" customHeight="1" x14ac:dyDescent="0.2"/>
    <row r="14445" ht="12.75" customHeight="1" x14ac:dyDescent="0.2"/>
    <row r="14446" ht="12.75" customHeight="1" x14ac:dyDescent="0.2"/>
    <row r="14447" ht="12.75" customHeight="1" x14ac:dyDescent="0.2"/>
    <row r="14448" ht="12.75" customHeight="1" x14ac:dyDescent="0.2"/>
    <row r="14449" ht="12.75" customHeight="1" x14ac:dyDescent="0.2"/>
    <row r="14450" ht="12.75" customHeight="1" x14ac:dyDescent="0.2"/>
    <row r="14451" ht="12.75" customHeight="1" x14ac:dyDescent="0.2"/>
    <row r="14452" ht="12.75" customHeight="1" x14ac:dyDescent="0.2"/>
    <row r="14453" ht="12.75" customHeight="1" x14ac:dyDescent="0.2"/>
    <row r="14454" ht="12.75" customHeight="1" x14ac:dyDescent="0.2"/>
    <row r="14455" ht="12.75" customHeight="1" x14ac:dyDescent="0.2"/>
    <row r="14456" ht="12.75" customHeight="1" x14ac:dyDescent="0.2"/>
    <row r="14457" ht="12.75" customHeight="1" x14ac:dyDescent="0.2"/>
    <row r="14458" ht="12.75" customHeight="1" x14ac:dyDescent="0.2"/>
    <row r="14459" ht="12.75" customHeight="1" x14ac:dyDescent="0.2"/>
    <row r="14460" ht="12.75" customHeight="1" x14ac:dyDescent="0.2"/>
    <row r="14461" ht="12.75" customHeight="1" x14ac:dyDescent="0.2"/>
    <row r="14462" ht="12.75" customHeight="1" x14ac:dyDescent="0.2"/>
    <row r="14463" ht="12.75" customHeight="1" x14ac:dyDescent="0.2"/>
    <row r="14464" ht="12.75" customHeight="1" x14ac:dyDescent="0.2"/>
    <row r="14465" ht="12.75" customHeight="1" x14ac:dyDescent="0.2"/>
    <row r="14466" ht="12.75" customHeight="1" x14ac:dyDescent="0.2"/>
    <row r="14467" ht="12.75" customHeight="1" x14ac:dyDescent="0.2"/>
    <row r="14468" ht="12.75" customHeight="1" x14ac:dyDescent="0.2"/>
    <row r="14469" ht="12.75" customHeight="1" x14ac:dyDescent="0.2"/>
    <row r="14470" ht="12.75" customHeight="1" x14ac:dyDescent="0.2"/>
    <row r="14471" ht="12.75" customHeight="1" x14ac:dyDescent="0.2"/>
    <row r="14472" ht="12.75" customHeight="1" x14ac:dyDescent="0.2"/>
    <row r="14473" ht="12.75" customHeight="1" x14ac:dyDescent="0.2"/>
    <row r="14474" ht="12.75" customHeight="1" x14ac:dyDescent="0.2"/>
    <row r="14475" ht="12.75" customHeight="1" x14ac:dyDescent="0.2"/>
    <row r="14476" ht="12.75" customHeight="1" x14ac:dyDescent="0.2"/>
    <row r="14477" ht="12.75" customHeight="1" x14ac:dyDescent="0.2"/>
    <row r="14478" ht="12.75" customHeight="1" x14ac:dyDescent="0.2"/>
    <row r="14479" ht="12.75" customHeight="1" x14ac:dyDescent="0.2"/>
    <row r="14480" ht="12.75" customHeight="1" x14ac:dyDescent="0.2"/>
    <row r="14481" ht="12.75" customHeight="1" x14ac:dyDescent="0.2"/>
    <row r="14482" ht="12.75" customHeight="1" x14ac:dyDescent="0.2"/>
    <row r="14483" ht="12.75" customHeight="1" x14ac:dyDescent="0.2"/>
    <row r="14484" ht="12.75" customHeight="1" x14ac:dyDescent="0.2"/>
    <row r="14485" ht="12.75" customHeight="1" x14ac:dyDescent="0.2"/>
    <row r="14486" ht="12.75" customHeight="1" x14ac:dyDescent="0.2"/>
    <row r="14487" ht="12.75" customHeight="1" x14ac:dyDescent="0.2"/>
    <row r="14488" ht="12.75" customHeight="1" x14ac:dyDescent="0.2"/>
    <row r="14489" ht="12.75" customHeight="1" x14ac:dyDescent="0.2"/>
    <row r="14490" ht="12.75" customHeight="1" x14ac:dyDescent="0.2"/>
    <row r="14491" ht="12.75" customHeight="1" x14ac:dyDescent="0.2"/>
    <row r="14492" ht="12.75" customHeight="1" x14ac:dyDescent="0.2"/>
    <row r="14493" ht="12.75" customHeight="1" x14ac:dyDescent="0.2"/>
    <row r="14494" ht="12.75" customHeight="1" x14ac:dyDescent="0.2"/>
    <row r="14495" ht="12.75" customHeight="1" x14ac:dyDescent="0.2"/>
    <row r="14496" ht="12.75" customHeight="1" x14ac:dyDescent="0.2"/>
    <row r="14497" ht="12.75" customHeight="1" x14ac:dyDescent="0.2"/>
    <row r="14498" ht="12.75" customHeight="1" x14ac:dyDescent="0.2"/>
    <row r="14499" ht="12.75" customHeight="1" x14ac:dyDescent="0.2"/>
    <row r="14500" ht="12.75" customHeight="1" x14ac:dyDescent="0.2"/>
    <row r="14501" ht="12.75" customHeight="1" x14ac:dyDescent="0.2"/>
    <row r="14502" ht="12.75" customHeight="1" x14ac:dyDescent="0.2"/>
    <row r="14503" ht="12.75" customHeight="1" x14ac:dyDescent="0.2"/>
    <row r="14504" ht="12.75" customHeight="1" x14ac:dyDescent="0.2"/>
    <row r="14505" ht="12.75" customHeight="1" x14ac:dyDescent="0.2"/>
    <row r="14506" ht="12.75" customHeight="1" x14ac:dyDescent="0.2"/>
    <row r="14507" ht="12.75" customHeight="1" x14ac:dyDescent="0.2"/>
    <row r="14508" ht="12.75" customHeight="1" x14ac:dyDescent="0.2"/>
    <row r="14509" ht="12.75" customHeight="1" x14ac:dyDescent="0.2"/>
    <row r="14510" ht="12.75" customHeight="1" x14ac:dyDescent="0.2"/>
    <row r="14511" ht="12.75" customHeight="1" x14ac:dyDescent="0.2"/>
    <row r="14512" ht="12.75" customHeight="1" x14ac:dyDescent="0.2"/>
    <row r="14513" ht="12.75" customHeight="1" x14ac:dyDescent="0.2"/>
    <row r="14514" ht="12.75" customHeight="1" x14ac:dyDescent="0.2"/>
    <row r="14515" ht="12.75" customHeight="1" x14ac:dyDescent="0.2"/>
    <row r="14516" ht="12.75" customHeight="1" x14ac:dyDescent="0.2"/>
    <row r="14517" ht="12.75" customHeight="1" x14ac:dyDescent="0.2"/>
    <row r="14518" ht="12.75" customHeight="1" x14ac:dyDescent="0.2"/>
    <row r="14519" ht="12.75" customHeight="1" x14ac:dyDescent="0.2"/>
    <row r="14520" ht="12.75" customHeight="1" x14ac:dyDescent="0.2"/>
    <row r="14521" ht="12.75" customHeight="1" x14ac:dyDescent="0.2"/>
    <row r="14522" ht="12.75" customHeight="1" x14ac:dyDescent="0.2"/>
    <row r="14523" ht="12.75" customHeight="1" x14ac:dyDescent="0.2"/>
    <row r="14524" ht="12.75" customHeight="1" x14ac:dyDescent="0.2"/>
    <row r="14525" ht="12.75" customHeight="1" x14ac:dyDescent="0.2"/>
    <row r="14526" ht="12.75" customHeight="1" x14ac:dyDescent="0.2"/>
    <row r="14527" ht="12.75" customHeight="1" x14ac:dyDescent="0.2"/>
    <row r="14528" ht="12.75" customHeight="1" x14ac:dyDescent="0.2"/>
    <row r="14529" ht="12.75" customHeight="1" x14ac:dyDescent="0.2"/>
    <row r="14530" ht="12.75" customHeight="1" x14ac:dyDescent="0.2"/>
    <row r="14531" ht="12.75" customHeight="1" x14ac:dyDescent="0.2"/>
    <row r="14532" ht="12.75" customHeight="1" x14ac:dyDescent="0.2"/>
    <row r="14533" ht="12.75" customHeight="1" x14ac:dyDescent="0.2"/>
    <row r="14534" ht="12.75" customHeight="1" x14ac:dyDescent="0.2"/>
    <row r="14535" ht="12.75" customHeight="1" x14ac:dyDescent="0.2"/>
    <row r="14536" ht="12.75" customHeight="1" x14ac:dyDescent="0.2"/>
    <row r="14537" ht="12.75" customHeight="1" x14ac:dyDescent="0.2"/>
    <row r="14538" ht="12.75" customHeight="1" x14ac:dyDescent="0.2"/>
    <row r="14539" ht="12.75" customHeight="1" x14ac:dyDescent="0.2"/>
    <row r="14540" ht="12.75" customHeight="1" x14ac:dyDescent="0.2"/>
    <row r="14541" ht="12.75" customHeight="1" x14ac:dyDescent="0.2"/>
    <row r="14542" ht="12.75" customHeight="1" x14ac:dyDescent="0.2"/>
    <row r="14543" ht="12.75" customHeight="1" x14ac:dyDescent="0.2"/>
    <row r="14544" ht="12.75" customHeight="1" x14ac:dyDescent="0.2"/>
    <row r="14545" ht="12.75" customHeight="1" x14ac:dyDescent="0.2"/>
    <row r="14546" ht="12.75" customHeight="1" x14ac:dyDescent="0.2"/>
    <row r="14547" ht="12.75" customHeight="1" x14ac:dyDescent="0.2"/>
    <row r="14548" ht="12.75" customHeight="1" x14ac:dyDescent="0.2"/>
    <row r="14549" ht="12.75" customHeight="1" x14ac:dyDescent="0.2"/>
    <row r="14550" ht="12.75" customHeight="1" x14ac:dyDescent="0.2"/>
    <row r="14551" ht="12.75" customHeight="1" x14ac:dyDescent="0.2"/>
    <row r="14552" ht="12.75" customHeight="1" x14ac:dyDescent="0.2"/>
    <row r="14553" ht="12.75" customHeight="1" x14ac:dyDescent="0.2"/>
    <row r="14554" ht="12.75" customHeight="1" x14ac:dyDescent="0.2"/>
    <row r="14555" ht="12.75" customHeight="1" x14ac:dyDescent="0.2"/>
    <row r="14556" ht="12.75" customHeight="1" x14ac:dyDescent="0.2"/>
    <row r="14557" ht="12.75" customHeight="1" x14ac:dyDescent="0.2"/>
    <row r="14558" ht="12.75" customHeight="1" x14ac:dyDescent="0.2"/>
    <row r="14559" ht="12.75" customHeight="1" x14ac:dyDescent="0.2"/>
    <row r="14560" ht="12.75" customHeight="1" x14ac:dyDescent="0.2"/>
    <row r="14561" ht="12.75" customHeight="1" x14ac:dyDescent="0.2"/>
    <row r="14562" ht="12.75" customHeight="1" x14ac:dyDescent="0.2"/>
    <row r="14563" ht="12.75" customHeight="1" x14ac:dyDescent="0.2"/>
    <row r="14564" ht="12.75" customHeight="1" x14ac:dyDescent="0.2"/>
    <row r="14565" ht="12.75" customHeight="1" x14ac:dyDescent="0.2"/>
    <row r="14566" ht="12.75" customHeight="1" x14ac:dyDescent="0.2"/>
    <row r="14567" ht="12.75" customHeight="1" x14ac:dyDescent="0.2"/>
    <row r="14568" ht="12.75" customHeight="1" x14ac:dyDescent="0.2"/>
    <row r="14569" ht="12.75" customHeight="1" x14ac:dyDescent="0.2"/>
    <row r="14570" ht="12.75" customHeight="1" x14ac:dyDescent="0.2"/>
    <row r="14571" ht="12.75" customHeight="1" x14ac:dyDescent="0.2"/>
    <row r="14572" ht="12.75" customHeight="1" x14ac:dyDescent="0.2"/>
    <row r="14573" ht="12.75" customHeight="1" x14ac:dyDescent="0.2"/>
    <row r="14574" ht="12.75" customHeight="1" x14ac:dyDescent="0.2"/>
    <row r="14575" ht="12.75" customHeight="1" x14ac:dyDescent="0.2"/>
    <row r="14576" ht="12.75" customHeight="1" x14ac:dyDescent="0.2"/>
    <row r="14577" ht="12.75" customHeight="1" x14ac:dyDescent="0.2"/>
    <row r="14578" ht="12.75" customHeight="1" x14ac:dyDescent="0.2"/>
    <row r="14579" ht="12.75" customHeight="1" x14ac:dyDescent="0.2"/>
    <row r="14580" ht="12.75" customHeight="1" x14ac:dyDescent="0.2"/>
    <row r="14581" ht="12.75" customHeight="1" x14ac:dyDescent="0.2"/>
    <row r="14582" ht="12.75" customHeight="1" x14ac:dyDescent="0.2"/>
    <row r="14583" ht="12.75" customHeight="1" x14ac:dyDescent="0.2"/>
    <row r="14584" ht="12.75" customHeight="1" x14ac:dyDescent="0.2"/>
    <row r="14585" ht="12.75" customHeight="1" x14ac:dyDescent="0.2"/>
    <row r="14586" ht="12.75" customHeight="1" x14ac:dyDescent="0.2"/>
    <row r="14587" ht="12.75" customHeight="1" x14ac:dyDescent="0.2"/>
    <row r="14588" ht="12.75" customHeight="1" x14ac:dyDescent="0.2"/>
    <row r="14589" ht="12.75" customHeight="1" x14ac:dyDescent="0.2"/>
    <row r="14590" ht="12.75" customHeight="1" x14ac:dyDescent="0.2"/>
    <row r="14591" ht="12.75" customHeight="1" x14ac:dyDescent="0.2"/>
    <row r="14592" ht="12.75" customHeight="1" x14ac:dyDescent="0.2"/>
    <row r="14593" ht="12.75" customHeight="1" x14ac:dyDescent="0.2"/>
    <row r="14594" ht="12.75" customHeight="1" x14ac:dyDescent="0.2"/>
    <row r="14595" ht="12.75" customHeight="1" x14ac:dyDescent="0.2"/>
    <row r="14596" ht="12.75" customHeight="1" x14ac:dyDescent="0.2"/>
    <row r="14597" ht="12.75" customHeight="1" x14ac:dyDescent="0.2"/>
    <row r="14598" ht="12.75" customHeight="1" x14ac:dyDescent="0.2"/>
    <row r="14599" ht="12.75" customHeight="1" x14ac:dyDescent="0.2"/>
    <row r="14600" ht="12.75" customHeight="1" x14ac:dyDescent="0.2"/>
    <row r="14601" ht="12.75" customHeight="1" x14ac:dyDescent="0.2"/>
    <row r="14602" ht="12.75" customHeight="1" x14ac:dyDescent="0.2"/>
    <row r="14603" ht="12.75" customHeight="1" x14ac:dyDescent="0.2"/>
    <row r="14604" ht="12.75" customHeight="1" x14ac:dyDescent="0.2"/>
    <row r="14605" ht="12.75" customHeight="1" x14ac:dyDescent="0.2"/>
    <row r="14606" ht="12.75" customHeight="1" x14ac:dyDescent="0.2"/>
    <row r="14607" ht="12.75" customHeight="1" x14ac:dyDescent="0.2"/>
    <row r="14608" ht="12.75" customHeight="1" x14ac:dyDescent="0.2"/>
    <row r="14609" ht="12.75" customHeight="1" x14ac:dyDescent="0.2"/>
    <row r="14610" ht="12.75" customHeight="1" x14ac:dyDescent="0.2"/>
    <row r="14611" ht="12.75" customHeight="1" x14ac:dyDescent="0.2"/>
    <row r="14612" ht="12.75" customHeight="1" x14ac:dyDescent="0.2"/>
    <row r="14613" ht="12.75" customHeight="1" x14ac:dyDescent="0.2"/>
    <row r="14614" ht="12.75" customHeight="1" x14ac:dyDescent="0.2"/>
    <row r="14615" ht="12.75" customHeight="1" x14ac:dyDescent="0.2"/>
    <row r="14616" ht="12.75" customHeight="1" x14ac:dyDescent="0.2"/>
    <row r="14617" ht="12.75" customHeight="1" x14ac:dyDescent="0.2"/>
    <row r="14618" ht="12.75" customHeight="1" x14ac:dyDescent="0.2"/>
    <row r="14619" ht="12.75" customHeight="1" x14ac:dyDescent="0.2"/>
    <row r="14620" ht="12.75" customHeight="1" x14ac:dyDescent="0.2"/>
    <row r="14621" ht="12.75" customHeight="1" x14ac:dyDescent="0.2"/>
    <row r="14622" ht="12.75" customHeight="1" x14ac:dyDescent="0.2"/>
    <row r="14623" ht="12.75" customHeight="1" x14ac:dyDescent="0.2"/>
    <row r="14624" ht="12.75" customHeight="1" x14ac:dyDescent="0.2"/>
    <row r="14625" ht="12.75" customHeight="1" x14ac:dyDescent="0.2"/>
    <row r="14626" ht="12.75" customHeight="1" x14ac:dyDescent="0.2"/>
    <row r="14627" ht="12.75" customHeight="1" x14ac:dyDescent="0.2"/>
    <row r="14628" ht="12.75" customHeight="1" x14ac:dyDescent="0.2"/>
    <row r="14629" ht="12.75" customHeight="1" x14ac:dyDescent="0.2"/>
    <row r="14630" ht="12.75" customHeight="1" x14ac:dyDescent="0.2"/>
    <row r="14631" ht="12.75" customHeight="1" x14ac:dyDescent="0.2"/>
    <row r="14632" ht="12.75" customHeight="1" x14ac:dyDescent="0.2"/>
    <row r="14633" ht="12.75" customHeight="1" x14ac:dyDescent="0.2"/>
    <row r="14634" ht="12.75" customHeight="1" x14ac:dyDescent="0.2"/>
    <row r="14635" ht="12.75" customHeight="1" x14ac:dyDescent="0.2"/>
    <row r="14636" ht="12.75" customHeight="1" x14ac:dyDescent="0.2"/>
    <row r="14637" ht="12.75" customHeight="1" x14ac:dyDescent="0.2"/>
    <row r="14638" ht="12.75" customHeight="1" x14ac:dyDescent="0.2"/>
    <row r="14639" ht="12.75" customHeight="1" x14ac:dyDescent="0.2"/>
    <row r="14640" ht="12.75" customHeight="1" x14ac:dyDescent="0.2"/>
    <row r="14641" ht="12.75" customHeight="1" x14ac:dyDescent="0.2"/>
    <row r="14642" ht="12.75" customHeight="1" x14ac:dyDescent="0.2"/>
    <row r="14643" ht="12.75" customHeight="1" x14ac:dyDescent="0.2"/>
    <row r="14644" ht="12.75" customHeight="1" x14ac:dyDescent="0.2"/>
    <row r="14645" ht="12.75" customHeight="1" x14ac:dyDescent="0.2"/>
    <row r="14646" ht="12.75" customHeight="1" x14ac:dyDescent="0.2"/>
    <row r="14647" ht="12.75" customHeight="1" x14ac:dyDescent="0.2"/>
    <row r="14648" ht="12.75" customHeight="1" x14ac:dyDescent="0.2"/>
    <row r="14649" ht="12.75" customHeight="1" x14ac:dyDescent="0.2"/>
    <row r="14650" ht="12.75" customHeight="1" x14ac:dyDescent="0.2"/>
    <row r="14651" ht="12.75" customHeight="1" x14ac:dyDescent="0.2"/>
    <row r="14652" ht="12.75" customHeight="1" x14ac:dyDescent="0.2"/>
    <row r="14653" ht="12.75" customHeight="1" x14ac:dyDescent="0.2"/>
    <row r="14654" ht="12.75" customHeight="1" x14ac:dyDescent="0.2"/>
    <row r="14655" ht="12.75" customHeight="1" x14ac:dyDescent="0.2"/>
    <row r="14656" ht="12.75" customHeight="1" x14ac:dyDescent="0.2"/>
    <row r="14657" ht="12.75" customHeight="1" x14ac:dyDescent="0.2"/>
    <row r="14658" ht="12.75" customHeight="1" x14ac:dyDescent="0.2"/>
    <row r="14659" ht="12.75" customHeight="1" x14ac:dyDescent="0.2"/>
    <row r="14660" ht="12.75" customHeight="1" x14ac:dyDescent="0.2"/>
    <row r="14661" ht="12.75" customHeight="1" x14ac:dyDescent="0.2"/>
    <row r="14662" ht="12.75" customHeight="1" x14ac:dyDescent="0.2"/>
    <row r="14663" ht="12.75" customHeight="1" x14ac:dyDescent="0.2"/>
    <row r="14664" ht="12.75" customHeight="1" x14ac:dyDescent="0.2"/>
    <row r="14665" ht="12.75" customHeight="1" x14ac:dyDescent="0.2"/>
    <row r="14666" ht="12.75" customHeight="1" x14ac:dyDescent="0.2"/>
    <row r="14667" ht="12.75" customHeight="1" x14ac:dyDescent="0.2"/>
    <row r="14668" ht="12.75" customHeight="1" x14ac:dyDescent="0.2"/>
    <row r="14669" ht="12.75" customHeight="1" x14ac:dyDescent="0.2"/>
    <row r="14670" ht="12.75" customHeight="1" x14ac:dyDescent="0.2"/>
    <row r="14671" ht="12.75" customHeight="1" x14ac:dyDescent="0.2"/>
    <row r="14672" ht="12.75" customHeight="1" x14ac:dyDescent="0.2"/>
    <row r="14673" ht="12.75" customHeight="1" x14ac:dyDescent="0.2"/>
    <row r="14674" ht="12.75" customHeight="1" x14ac:dyDescent="0.2"/>
    <row r="14675" ht="12.75" customHeight="1" x14ac:dyDescent="0.2"/>
    <row r="14676" ht="12.75" customHeight="1" x14ac:dyDescent="0.2"/>
    <row r="14677" ht="12.75" customHeight="1" x14ac:dyDescent="0.2"/>
    <row r="14678" ht="12.75" customHeight="1" x14ac:dyDescent="0.2"/>
    <row r="14679" ht="12.75" customHeight="1" x14ac:dyDescent="0.2"/>
    <row r="14680" ht="12.75" customHeight="1" x14ac:dyDescent="0.2"/>
    <row r="14681" ht="12.75" customHeight="1" x14ac:dyDescent="0.2"/>
    <row r="14682" ht="12.75" customHeight="1" x14ac:dyDescent="0.2"/>
    <row r="14683" ht="12.75" customHeight="1" x14ac:dyDescent="0.2"/>
    <row r="14684" ht="12.75" customHeight="1" x14ac:dyDescent="0.2"/>
    <row r="14685" ht="12.75" customHeight="1" x14ac:dyDescent="0.2"/>
    <row r="14686" ht="12.75" customHeight="1" x14ac:dyDescent="0.2"/>
    <row r="14687" ht="12.75" customHeight="1" x14ac:dyDescent="0.2"/>
    <row r="14688" ht="12.75" customHeight="1" x14ac:dyDescent="0.2"/>
    <row r="14689" ht="12.75" customHeight="1" x14ac:dyDescent="0.2"/>
    <row r="14690" ht="12.75" customHeight="1" x14ac:dyDescent="0.2"/>
    <row r="14691" ht="12.75" customHeight="1" x14ac:dyDescent="0.2"/>
    <row r="14692" ht="12.75" customHeight="1" x14ac:dyDescent="0.2"/>
    <row r="14693" ht="12.75" customHeight="1" x14ac:dyDescent="0.2"/>
    <row r="14694" ht="12.75" customHeight="1" x14ac:dyDescent="0.2"/>
    <row r="14695" ht="12.75" customHeight="1" x14ac:dyDescent="0.2"/>
    <row r="14696" ht="12.75" customHeight="1" x14ac:dyDescent="0.2"/>
    <row r="14697" ht="12.75" customHeight="1" x14ac:dyDescent="0.2"/>
    <row r="14698" ht="12.75" customHeight="1" x14ac:dyDescent="0.2"/>
    <row r="14699" ht="12.75" customHeight="1" x14ac:dyDescent="0.2"/>
    <row r="14700" ht="12.75" customHeight="1" x14ac:dyDescent="0.2"/>
    <row r="14701" ht="12.75" customHeight="1" x14ac:dyDescent="0.2"/>
    <row r="14702" ht="12.75" customHeight="1" x14ac:dyDescent="0.2"/>
    <row r="14703" ht="12.75" customHeight="1" x14ac:dyDescent="0.2"/>
    <row r="14704" ht="12.75" customHeight="1" x14ac:dyDescent="0.2"/>
    <row r="14705" ht="12.75" customHeight="1" x14ac:dyDescent="0.2"/>
    <row r="14706" ht="12.75" customHeight="1" x14ac:dyDescent="0.2"/>
    <row r="14707" ht="12.75" customHeight="1" x14ac:dyDescent="0.2"/>
    <row r="14708" ht="12.75" customHeight="1" x14ac:dyDescent="0.2"/>
    <row r="14709" ht="12.75" customHeight="1" x14ac:dyDescent="0.2"/>
    <row r="14710" ht="12.75" customHeight="1" x14ac:dyDescent="0.2"/>
    <row r="14711" ht="12.75" customHeight="1" x14ac:dyDescent="0.2"/>
    <row r="14712" ht="12.75" customHeight="1" x14ac:dyDescent="0.2"/>
    <row r="14713" ht="12.75" customHeight="1" x14ac:dyDescent="0.2"/>
    <row r="14714" ht="12.75" customHeight="1" x14ac:dyDescent="0.2"/>
    <row r="14715" ht="12.75" customHeight="1" x14ac:dyDescent="0.2"/>
    <row r="14716" ht="12.75" customHeight="1" x14ac:dyDescent="0.2"/>
    <row r="14717" ht="12.75" customHeight="1" x14ac:dyDescent="0.2"/>
    <row r="14718" ht="12.75" customHeight="1" x14ac:dyDescent="0.2"/>
    <row r="14719" ht="12.75" customHeight="1" x14ac:dyDescent="0.2"/>
    <row r="14720" ht="12.75" customHeight="1" x14ac:dyDescent="0.2"/>
    <row r="14721" ht="12.75" customHeight="1" x14ac:dyDescent="0.2"/>
    <row r="14722" ht="12.75" customHeight="1" x14ac:dyDescent="0.2"/>
    <row r="14723" ht="12.75" customHeight="1" x14ac:dyDescent="0.2"/>
    <row r="14724" ht="12.75" customHeight="1" x14ac:dyDescent="0.2"/>
    <row r="14725" ht="12.75" customHeight="1" x14ac:dyDescent="0.2"/>
    <row r="14726" ht="12.75" customHeight="1" x14ac:dyDescent="0.2"/>
    <row r="14727" ht="12.75" customHeight="1" x14ac:dyDescent="0.2"/>
    <row r="14728" ht="12.75" customHeight="1" x14ac:dyDescent="0.2"/>
    <row r="14729" ht="12.75" customHeight="1" x14ac:dyDescent="0.2"/>
    <row r="14730" ht="12.75" customHeight="1" x14ac:dyDescent="0.2"/>
    <row r="14731" ht="12.75" customHeight="1" x14ac:dyDescent="0.2"/>
    <row r="14732" ht="12.75" customHeight="1" x14ac:dyDescent="0.2"/>
    <row r="14733" ht="12.75" customHeight="1" x14ac:dyDescent="0.2"/>
    <row r="14734" ht="12.75" customHeight="1" x14ac:dyDescent="0.2"/>
    <row r="14735" ht="12.75" customHeight="1" x14ac:dyDescent="0.2"/>
    <row r="14736" ht="12.75" customHeight="1" x14ac:dyDescent="0.2"/>
    <row r="14737" ht="12.75" customHeight="1" x14ac:dyDescent="0.2"/>
    <row r="14738" ht="12.75" customHeight="1" x14ac:dyDescent="0.2"/>
    <row r="14739" ht="12.75" customHeight="1" x14ac:dyDescent="0.2"/>
    <row r="14740" ht="12.75" customHeight="1" x14ac:dyDescent="0.2"/>
    <row r="14741" ht="12.75" customHeight="1" x14ac:dyDescent="0.2"/>
    <row r="14742" ht="12.75" customHeight="1" x14ac:dyDescent="0.2"/>
    <row r="14743" ht="12.75" customHeight="1" x14ac:dyDescent="0.2"/>
    <row r="14744" ht="12.75" customHeight="1" x14ac:dyDescent="0.2"/>
    <row r="14745" ht="12.75" customHeight="1" x14ac:dyDescent="0.2"/>
    <row r="14746" ht="12.75" customHeight="1" x14ac:dyDescent="0.2"/>
    <row r="14747" ht="12.75" customHeight="1" x14ac:dyDescent="0.2"/>
    <row r="14748" ht="12.75" customHeight="1" x14ac:dyDescent="0.2"/>
    <row r="14749" ht="12.75" customHeight="1" x14ac:dyDescent="0.2"/>
    <row r="14750" ht="12.75" customHeight="1" x14ac:dyDescent="0.2"/>
    <row r="14751" ht="12.75" customHeight="1" x14ac:dyDescent="0.2"/>
    <row r="14752" ht="12.75" customHeight="1" x14ac:dyDescent="0.2"/>
    <row r="14753" ht="12.75" customHeight="1" x14ac:dyDescent="0.2"/>
    <row r="14754" ht="12.75" customHeight="1" x14ac:dyDescent="0.2"/>
    <row r="14755" ht="12.75" customHeight="1" x14ac:dyDescent="0.2"/>
    <row r="14756" ht="12.75" customHeight="1" x14ac:dyDescent="0.2"/>
    <row r="14757" ht="12.75" customHeight="1" x14ac:dyDescent="0.2"/>
    <row r="14758" ht="12.75" customHeight="1" x14ac:dyDescent="0.2"/>
    <row r="14759" ht="12.75" customHeight="1" x14ac:dyDescent="0.2"/>
    <row r="14760" ht="12.75" customHeight="1" x14ac:dyDescent="0.2"/>
    <row r="14761" ht="12.75" customHeight="1" x14ac:dyDescent="0.2"/>
    <row r="14762" ht="12.75" customHeight="1" x14ac:dyDescent="0.2"/>
    <row r="14763" ht="12.75" customHeight="1" x14ac:dyDescent="0.2"/>
    <row r="14764" ht="12.75" customHeight="1" x14ac:dyDescent="0.2"/>
    <row r="14765" ht="12.75" customHeight="1" x14ac:dyDescent="0.2"/>
    <row r="14766" ht="12.75" customHeight="1" x14ac:dyDescent="0.2"/>
    <row r="14767" ht="12.75" customHeight="1" x14ac:dyDescent="0.2"/>
    <row r="14768" ht="12.75" customHeight="1" x14ac:dyDescent="0.2"/>
    <row r="14769" ht="12.75" customHeight="1" x14ac:dyDescent="0.2"/>
    <row r="14770" ht="12.75" customHeight="1" x14ac:dyDescent="0.2"/>
    <row r="14771" ht="12.75" customHeight="1" x14ac:dyDescent="0.2"/>
    <row r="14772" ht="12.75" customHeight="1" x14ac:dyDescent="0.2"/>
    <row r="14773" ht="12.75" customHeight="1" x14ac:dyDescent="0.2"/>
    <row r="14774" ht="12.75" customHeight="1" x14ac:dyDescent="0.2"/>
    <row r="14775" ht="12.75" customHeight="1" x14ac:dyDescent="0.2"/>
    <row r="14776" ht="12.75" customHeight="1" x14ac:dyDescent="0.2"/>
    <row r="14777" ht="12.75" customHeight="1" x14ac:dyDescent="0.2"/>
    <row r="14778" ht="12.75" customHeight="1" x14ac:dyDescent="0.2"/>
    <row r="14779" ht="12.75" customHeight="1" x14ac:dyDescent="0.2"/>
    <row r="14780" ht="12.75" customHeight="1" x14ac:dyDescent="0.2"/>
    <row r="14781" ht="12.75" customHeight="1" x14ac:dyDescent="0.2"/>
    <row r="14782" ht="12.75" customHeight="1" x14ac:dyDescent="0.2"/>
    <row r="14783" ht="12.75" customHeight="1" x14ac:dyDescent="0.2"/>
    <row r="14784" ht="12.75" customHeight="1" x14ac:dyDescent="0.2"/>
    <row r="14785" ht="12.75" customHeight="1" x14ac:dyDescent="0.2"/>
    <row r="14786" ht="12.75" customHeight="1" x14ac:dyDescent="0.2"/>
    <row r="14787" ht="12.75" customHeight="1" x14ac:dyDescent="0.2"/>
    <row r="14788" ht="12.75" customHeight="1" x14ac:dyDescent="0.2"/>
    <row r="14789" ht="12.75" customHeight="1" x14ac:dyDescent="0.2"/>
    <row r="14790" ht="12.75" customHeight="1" x14ac:dyDescent="0.2"/>
    <row r="14791" ht="12.75" customHeight="1" x14ac:dyDescent="0.2"/>
    <row r="14792" ht="12.75" customHeight="1" x14ac:dyDescent="0.2"/>
    <row r="14793" ht="12.75" customHeight="1" x14ac:dyDescent="0.2"/>
    <row r="14794" ht="12.75" customHeight="1" x14ac:dyDescent="0.2"/>
    <row r="14795" ht="12.75" customHeight="1" x14ac:dyDescent="0.2"/>
    <row r="14796" ht="12.75" customHeight="1" x14ac:dyDescent="0.2"/>
    <row r="14797" ht="12.75" customHeight="1" x14ac:dyDescent="0.2"/>
    <row r="14798" ht="12.75" customHeight="1" x14ac:dyDescent="0.2"/>
    <row r="14799" ht="12.75" customHeight="1" x14ac:dyDescent="0.2"/>
    <row r="14800" ht="12.75" customHeight="1" x14ac:dyDescent="0.2"/>
    <row r="14801" ht="12.75" customHeight="1" x14ac:dyDescent="0.2"/>
    <row r="14802" ht="12.75" customHeight="1" x14ac:dyDescent="0.2"/>
    <row r="14803" ht="12.75" customHeight="1" x14ac:dyDescent="0.2"/>
    <row r="14804" ht="12.75" customHeight="1" x14ac:dyDescent="0.2"/>
    <row r="14805" ht="12.75" customHeight="1" x14ac:dyDescent="0.2"/>
    <row r="14806" ht="12.75" customHeight="1" x14ac:dyDescent="0.2"/>
    <row r="14807" ht="12.75" customHeight="1" x14ac:dyDescent="0.2"/>
    <row r="14808" ht="12.75" customHeight="1" x14ac:dyDescent="0.2"/>
    <row r="14809" ht="12.75" customHeight="1" x14ac:dyDescent="0.2"/>
    <row r="14810" ht="12.75" customHeight="1" x14ac:dyDescent="0.2"/>
    <row r="14811" ht="12.75" customHeight="1" x14ac:dyDescent="0.2"/>
    <row r="14812" ht="12.75" customHeight="1" x14ac:dyDescent="0.2"/>
    <row r="14813" ht="12.75" customHeight="1" x14ac:dyDescent="0.2"/>
    <row r="14814" ht="12.75" customHeight="1" x14ac:dyDescent="0.2"/>
    <row r="14815" ht="12.75" customHeight="1" x14ac:dyDescent="0.2"/>
    <row r="14816" ht="12.75" customHeight="1" x14ac:dyDescent="0.2"/>
    <row r="14817" ht="12.75" customHeight="1" x14ac:dyDescent="0.2"/>
    <row r="14818" ht="12.75" customHeight="1" x14ac:dyDescent="0.2"/>
    <row r="14819" ht="12.75" customHeight="1" x14ac:dyDescent="0.2"/>
    <row r="14820" ht="12.75" customHeight="1" x14ac:dyDescent="0.2"/>
    <row r="14821" ht="12.75" customHeight="1" x14ac:dyDescent="0.2"/>
    <row r="14822" ht="12.75" customHeight="1" x14ac:dyDescent="0.2"/>
    <row r="14823" ht="12.75" customHeight="1" x14ac:dyDescent="0.2"/>
    <row r="14824" ht="12.75" customHeight="1" x14ac:dyDescent="0.2"/>
    <row r="14825" ht="12.75" customHeight="1" x14ac:dyDescent="0.2"/>
    <row r="14826" ht="12.75" customHeight="1" x14ac:dyDescent="0.2"/>
    <row r="14827" ht="12.75" customHeight="1" x14ac:dyDescent="0.2"/>
    <row r="14828" ht="12.75" customHeight="1" x14ac:dyDescent="0.2"/>
    <row r="14829" ht="12.75" customHeight="1" x14ac:dyDescent="0.2"/>
    <row r="14830" ht="12.75" customHeight="1" x14ac:dyDescent="0.2"/>
    <row r="14831" ht="12.75" customHeight="1" x14ac:dyDescent="0.2"/>
    <row r="14832" ht="12.75" customHeight="1" x14ac:dyDescent="0.2"/>
    <row r="14833" ht="12.75" customHeight="1" x14ac:dyDescent="0.2"/>
    <row r="14834" ht="12.75" customHeight="1" x14ac:dyDescent="0.2"/>
    <row r="14835" ht="12.75" customHeight="1" x14ac:dyDescent="0.2"/>
    <row r="14836" ht="12.75" customHeight="1" x14ac:dyDescent="0.2"/>
    <row r="14837" ht="12.75" customHeight="1" x14ac:dyDescent="0.2"/>
    <row r="14838" ht="12.75" customHeight="1" x14ac:dyDescent="0.2"/>
    <row r="14839" ht="12.75" customHeight="1" x14ac:dyDescent="0.2"/>
    <row r="14840" ht="12.75" customHeight="1" x14ac:dyDescent="0.2"/>
    <row r="14841" ht="12.75" customHeight="1" x14ac:dyDescent="0.2"/>
    <row r="14842" ht="12.75" customHeight="1" x14ac:dyDescent="0.2"/>
    <row r="14843" ht="12.75" customHeight="1" x14ac:dyDescent="0.2"/>
    <row r="14844" ht="12.75" customHeight="1" x14ac:dyDescent="0.2"/>
    <row r="14845" ht="12.75" customHeight="1" x14ac:dyDescent="0.2"/>
    <row r="14846" ht="12.75" customHeight="1" x14ac:dyDescent="0.2"/>
    <row r="14847" ht="12.75" customHeight="1" x14ac:dyDescent="0.2"/>
    <row r="14848" ht="12.75" customHeight="1" x14ac:dyDescent="0.2"/>
    <row r="14849" ht="12.75" customHeight="1" x14ac:dyDescent="0.2"/>
    <row r="14850" ht="12.75" customHeight="1" x14ac:dyDescent="0.2"/>
    <row r="14851" ht="12.75" customHeight="1" x14ac:dyDescent="0.2"/>
    <row r="14852" ht="12.75" customHeight="1" x14ac:dyDescent="0.2"/>
    <row r="14853" ht="12.75" customHeight="1" x14ac:dyDescent="0.2"/>
    <row r="14854" ht="12.75" customHeight="1" x14ac:dyDescent="0.2"/>
    <row r="14855" ht="12.75" customHeight="1" x14ac:dyDescent="0.2"/>
    <row r="14856" ht="12.75" customHeight="1" x14ac:dyDescent="0.2"/>
    <row r="14857" ht="12.75" customHeight="1" x14ac:dyDescent="0.2"/>
    <row r="14858" ht="12.75" customHeight="1" x14ac:dyDescent="0.2"/>
    <row r="14859" ht="12.75" customHeight="1" x14ac:dyDescent="0.2"/>
    <row r="14860" ht="12.75" customHeight="1" x14ac:dyDescent="0.2"/>
    <row r="14861" ht="12.75" customHeight="1" x14ac:dyDescent="0.2"/>
    <row r="14862" ht="12.75" customHeight="1" x14ac:dyDescent="0.2"/>
    <row r="14863" ht="12.75" customHeight="1" x14ac:dyDescent="0.2"/>
    <row r="14864" ht="12.75" customHeight="1" x14ac:dyDescent="0.2"/>
    <row r="14865" ht="12.75" customHeight="1" x14ac:dyDescent="0.2"/>
    <row r="14866" ht="12.75" customHeight="1" x14ac:dyDescent="0.2"/>
    <row r="14867" ht="12.75" customHeight="1" x14ac:dyDescent="0.2"/>
    <row r="14868" ht="12.75" customHeight="1" x14ac:dyDescent="0.2"/>
    <row r="14869" ht="12.75" customHeight="1" x14ac:dyDescent="0.2"/>
    <row r="14870" ht="12.75" customHeight="1" x14ac:dyDescent="0.2"/>
    <row r="14871" ht="12.75" customHeight="1" x14ac:dyDescent="0.2"/>
    <row r="14872" ht="12.75" customHeight="1" x14ac:dyDescent="0.2"/>
    <row r="14873" ht="12.75" customHeight="1" x14ac:dyDescent="0.2"/>
    <row r="14874" ht="12.75" customHeight="1" x14ac:dyDescent="0.2"/>
    <row r="14875" ht="12.75" customHeight="1" x14ac:dyDescent="0.2"/>
    <row r="14876" ht="12.75" customHeight="1" x14ac:dyDescent="0.2"/>
    <row r="14877" ht="12.75" customHeight="1" x14ac:dyDescent="0.2"/>
    <row r="14878" ht="12.75" customHeight="1" x14ac:dyDescent="0.2"/>
    <row r="14879" ht="12.75" customHeight="1" x14ac:dyDescent="0.2"/>
    <row r="14880" ht="12.75" customHeight="1" x14ac:dyDescent="0.2"/>
    <row r="14881" ht="12.75" customHeight="1" x14ac:dyDescent="0.2"/>
    <row r="14882" ht="12.75" customHeight="1" x14ac:dyDescent="0.2"/>
    <row r="14883" ht="12.75" customHeight="1" x14ac:dyDescent="0.2"/>
    <row r="14884" ht="12.75" customHeight="1" x14ac:dyDescent="0.2"/>
    <row r="14885" ht="12.75" customHeight="1" x14ac:dyDescent="0.2"/>
    <row r="14886" ht="12.75" customHeight="1" x14ac:dyDescent="0.2"/>
    <row r="14887" ht="12.75" customHeight="1" x14ac:dyDescent="0.2"/>
    <row r="14888" ht="12.75" customHeight="1" x14ac:dyDescent="0.2"/>
    <row r="14889" ht="12.75" customHeight="1" x14ac:dyDescent="0.2"/>
    <row r="14890" ht="12.75" customHeight="1" x14ac:dyDescent="0.2"/>
    <row r="14891" ht="12.75" customHeight="1" x14ac:dyDescent="0.2"/>
    <row r="14892" ht="12.75" customHeight="1" x14ac:dyDescent="0.2"/>
    <row r="14893" ht="12.75" customHeight="1" x14ac:dyDescent="0.2"/>
    <row r="14894" ht="12.75" customHeight="1" x14ac:dyDescent="0.2"/>
    <row r="14895" ht="12.75" customHeight="1" x14ac:dyDescent="0.2"/>
    <row r="14896" ht="12.75" customHeight="1" x14ac:dyDescent="0.2"/>
    <row r="14897" ht="12.75" customHeight="1" x14ac:dyDescent="0.2"/>
    <row r="14898" ht="12.75" customHeight="1" x14ac:dyDescent="0.2"/>
    <row r="14899" ht="12.75" customHeight="1" x14ac:dyDescent="0.2"/>
    <row r="14900" ht="12.75" customHeight="1" x14ac:dyDescent="0.2"/>
    <row r="14901" ht="12.75" customHeight="1" x14ac:dyDescent="0.2"/>
    <row r="14902" ht="12.75" customHeight="1" x14ac:dyDescent="0.2"/>
    <row r="14903" ht="12.75" customHeight="1" x14ac:dyDescent="0.2"/>
    <row r="14904" ht="12.75" customHeight="1" x14ac:dyDescent="0.2"/>
    <row r="14905" ht="12.75" customHeight="1" x14ac:dyDescent="0.2"/>
    <row r="14906" ht="12.75" customHeight="1" x14ac:dyDescent="0.2"/>
    <row r="14907" ht="12.75" customHeight="1" x14ac:dyDescent="0.2"/>
    <row r="14908" ht="12.75" customHeight="1" x14ac:dyDescent="0.2"/>
    <row r="14909" ht="12.75" customHeight="1" x14ac:dyDescent="0.2"/>
    <row r="14910" ht="12.75" customHeight="1" x14ac:dyDescent="0.2"/>
    <row r="14911" ht="12.75" customHeight="1" x14ac:dyDescent="0.2"/>
    <row r="14912" ht="12.75" customHeight="1" x14ac:dyDescent="0.2"/>
    <row r="14913" ht="12.75" customHeight="1" x14ac:dyDescent="0.2"/>
    <row r="14914" ht="12.75" customHeight="1" x14ac:dyDescent="0.2"/>
    <row r="14915" ht="12.75" customHeight="1" x14ac:dyDescent="0.2"/>
    <row r="14916" ht="12.75" customHeight="1" x14ac:dyDescent="0.2"/>
    <row r="14917" ht="12.75" customHeight="1" x14ac:dyDescent="0.2"/>
    <row r="14918" ht="12.75" customHeight="1" x14ac:dyDescent="0.2"/>
    <row r="14919" ht="12.75" customHeight="1" x14ac:dyDescent="0.2"/>
    <row r="14920" ht="12.75" customHeight="1" x14ac:dyDescent="0.2"/>
    <row r="14921" ht="12.75" customHeight="1" x14ac:dyDescent="0.2"/>
    <row r="14922" ht="12.75" customHeight="1" x14ac:dyDescent="0.2"/>
    <row r="14923" ht="12.75" customHeight="1" x14ac:dyDescent="0.2"/>
    <row r="14924" ht="12.75" customHeight="1" x14ac:dyDescent="0.2"/>
    <row r="14925" ht="12.75" customHeight="1" x14ac:dyDescent="0.2"/>
    <row r="14926" ht="12.75" customHeight="1" x14ac:dyDescent="0.2"/>
    <row r="14927" ht="12.75" customHeight="1" x14ac:dyDescent="0.2"/>
    <row r="14928" ht="12.75" customHeight="1" x14ac:dyDescent="0.2"/>
    <row r="14929" ht="12.75" customHeight="1" x14ac:dyDescent="0.2"/>
    <row r="14930" ht="12.75" customHeight="1" x14ac:dyDescent="0.2"/>
    <row r="14931" ht="12.75" customHeight="1" x14ac:dyDescent="0.2"/>
    <row r="14932" ht="12.75" customHeight="1" x14ac:dyDescent="0.2"/>
    <row r="14933" ht="12.75" customHeight="1" x14ac:dyDescent="0.2"/>
    <row r="14934" ht="12.75" customHeight="1" x14ac:dyDescent="0.2"/>
    <row r="14935" ht="12.75" customHeight="1" x14ac:dyDescent="0.2"/>
    <row r="14936" ht="12.75" customHeight="1" x14ac:dyDescent="0.2"/>
    <row r="14937" ht="12.75" customHeight="1" x14ac:dyDescent="0.2"/>
    <row r="14938" ht="12.75" customHeight="1" x14ac:dyDescent="0.2"/>
    <row r="14939" ht="12.75" customHeight="1" x14ac:dyDescent="0.2"/>
    <row r="14940" ht="12.75" customHeight="1" x14ac:dyDescent="0.2"/>
    <row r="14941" ht="12.75" customHeight="1" x14ac:dyDescent="0.2"/>
    <row r="14942" ht="12.75" customHeight="1" x14ac:dyDescent="0.2"/>
    <row r="14943" ht="12.75" customHeight="1" x14ac:dyDescent="0.2"/>
    <row r="14944" ht="12.75" customHeight="1" x14ac:dyDescent="0.2"/>
    <row r="14945" ht="12.75" customHeight="1" x14ac:dyDescent="0.2"/>
    <row r="14946" ht="12.75" customHeight="1" x14ac:dyDescent="0.2"/>
    <row r="14947" ht="12.75" customHeight="1" x14ac:dyDescent="0.2"/>
    <row r="14948" ht="12.75" customHeight="1" x14ac:dyDescent="0.2"/>
    <row r="14949" ht="12.75" customHeight="1" x14ac:dyDescent="0.2"/>
    <row r="14950" ht="12.75" customHeight="1" x14ac:dyDescent="0.2"/>
    <row r="14951" ht="12.75" customHeight="1" x14ac:dyDescent="0.2"/>
    <row r="14952" ht="12.75" customHeight="1" x14ac:dyDescent="0.2"/>
    <row r="14953" ht="12.75" customHeight="1" x14ac:dyDescent="0.2"/>
    <row r="14954" ht="12.75" customHeight="1" x14ac:dyDescent="0.2"/>
    <row r="14955" ht="12.75" customHeight="1" x14ac:dyDescent="0.2"/>
    <row r="14956" ht="12.75" customHeight="1" x14ac:dyDescent="0.2"/>
    <row r="14957" ht="12.75" customHeight="1" x14ac:dyDescent="0.2"/>
    <row r="14958" ht="12.75" customHeight="1" x14ac:dyDescent="0.2"/>
    <row r="14959" ht="12.75" customHeight="1" x14ac:dyDescent="0.2"/>
    <row r="14960" ht="12.75" customHeight="1" x14ac:dyDescent="0.2"/>
    <row r="14961" ht="12.75" customHeight="1" x14ac:dyDescent="0.2"/>
    <row r="14962" ht="12.75" customHeight="1" x14ac:dyDescent="0.2"/>
    <row r="14963" ht="12.75" customHeight="1" x14ac:dyDescent="0.2"/>
    <row r="14964" ht="12.75" customHeight="1" x14ac:dyDescent="0.2"/>
    <row r="14965" ht="12.75" customHeight="1" x14ac:dyDescent="0.2"/>
    <row r="14966" ht="12.75" customHeight="1" x14ac:dyDescent="0.2"/>
    <row r="14967" ht="12.75" customHeight="1" x14ac:dyDescent="0.2"/>
    <row r="14968" ht="12.75" customHeight="1" x14ac:dyDescent="0.2"/>
    <row r="14969" ht="12.75" customHeight="1" x14ac:dyDescent="0.2"/>
    <row r="14970" ht="12.75" customHeight="1" x14ac:dyDescent="0.2"/>
    <row r="14971" ht="12.75" customHeight="1" x14ac:dyDescent="0.2"/>
    <row r="14972" ht="12.75" customHeight="1" x14ac:dyDescent="0.2"/>
    <row r="14973" ht="12.75" customHeight="1" x14ac:dyDescent="0.2"/>
    <row r="14974" ht="12.75" customHeight="1" x14ac:dyDescent="0.2"/>
    <row r="14975" ht="12.75" customHeight="1" x14ac:dyDescent="0.2"/>
    <row r="14976" ht="12.75" customHeight="1" x14ac:dyDescent="0.2"/>
    <row r="14977" ht="12.75" customHeight="1" x14ac:dyDescent="0.2"/>
    <row r="14978" ht="12.75" customHeight="1" x14ac:dyDescent="0.2"/>
    <row r="14979" ht="12.75" customHeight="1" x14ac:dyDescent="0.2"/>
    <row r="14980" ht="12.75" customHeight="1" x14ac:dyDescent="0.2"/>
    <row r="14981" ht="12.75" customHeight="1" x14ac:dyDescent="0.2"/>
    <row r="14982" ht="12.75" customHeight="1" x14ac:dyDescent="0.2"/>
    <row r="14983" ht="12.75" customHeight="1" x14ac:dyDescent="0.2"/>
    <row r="14984" ht="12.75" customHeight="1" x14ac:dyDescent="0.2"/>
    <row r="14985" ht="12.75" customHeight="1" x14ac:dyDescent="0.2"/>
    <row r="14986" ht="12.75" customHeight="1" x14ac:dyDescent="0.2"/>
    <row r="14987" ht="12.75" customHeight="1" x14ac:dyDescent="0.2"/>
    <row r="14988" ht="12.75" customHeight="1" x14ac:dyDescent="0.2"/>
    <row r="14989" ht="12.75" customHeight="1" x14ac:dyDescent="0.2"/>
    <row r="14990" ht="12.75" customHeight="1" x14ac:dyDescent="0.2"/>
    <row r="14991" ht="12.75" customHeight="1" x14ac:dyDescent="0.2"/>
    <row r="14992" ht="12.75" customHeight="1" x14ac:dyDescent="0.2"/>
    <row r="14993" ht="12.75" customHeight="1" x14ac:dyDescent="0.2"/>
    <row r="14994" ht="12.75" customHeight="1" x14ac:dyDescent="0.2"/>
    <row r="14995" ht="12.75" customHeight="1" x14ac:dyDescent="0.2"/>
    <row r="14996" ht="12.75" customHeight="1" x14ac:dyDescent="0.2"/>
    <row r="14997" ht="12.75" customHeight="1" x14ac:dyDescent="0.2"/>
    <row r="14998" ht="12.75" customHeight="1" x14ac:dyDescent="0.2"/>
    <row r="14999" ht="12.75" customHeight="1" x14ac:dyDescent="0.2"/>
    <row r="15000" ht="12.75" customHeight="1" x14ac:dyDescent="0.2"/>
    <row r="15001" ht="12.75" customHeight="1" x14ac:dyDescent="0.2"/>
    <row r="15002" ht="12.75" customHeight="1" x14ac:dyDescent="0.2"/>
    <row r="15003" ht="12.75" customHeight="1" x14ac:dyDescent="0.2"/>
    <row r="15004" ht="12.75" customHeight="1" x14ac:dyDescent="0.2"/>
    <row r="15005" ht="12.75" customHeight="1" x14ac:dyDescent="0.2"/>
    <row r="15006" ht="12.75" customHeight="1" x14ac:dyDescent="0.2"/>
    <row r="15007" ht="12.75" customHeight="1" x14ac:dyDescent="0.2"/>
    <row r="15008" ht="12.75" customHeight="1" x14ac:dyDescent="0.2"/>
    <row r="15009" ht="12.75" customHeight="1" x14ac:dyDescent="0.2"/>
    <row r="15010" ht="12.75" customHeight="1" x14ac:dyDescent="0.2"/>
    <row r="15011" ht="12.75" customHeight="1" x14ac:dyDescent="0.2"/>
    <row r="15012" ht="12.75" customHeight="1" x14ac:dyDescent="0.2"/>
    <row r="15013" ht="12.75" customHeight="1" x14ac:dyDescent="0.2"/>
    <row r="15014" ht="12.75" customHeight="1" x14ac:dyDescent="0.2"/>
    <row r="15015" ht="12.75" customHeight="1" x14ac:dyDescent="0.2"/>
    <row r="15016" ht="12.75" customHeight="1" x14ac:dyDescent="0.2"/>
    <row r="15017" ht="12.75" customHeight="1" x14ac:dyDescent="0.2"/>
    <row r="15018" ht="12.75" customHeight="1" x14ac:dyDescent="0.2"/>
    <row r="15019" ht="12.75" customHeight="1" x14ac:dyDescent="0.2"/>
    <row r="15020" ht="12.75" customHeight="1" x14ac:dyDescent="0.2"/>
    <row r="15021" ht="12.75" customHeight="1" x14ac:dyDescent="0.2"/>
    <row r="15022" ht="12.75" customHeight="1" x14ac:dyDescent="0.2"/>
    <row r="15023" ht="12.75" customHeight="1" x14ac:dyDescent="0.2"/>
    <row r="15024" ht="12.75" customHeight="1" x14ac:dyDescent="0.2"/>
    <row r="15025" ht="12.75" customHeight="1" x14ac:dyDescent="0.2"/>
    <row r="15026" ht="12.75" customHeight="1" x14ac:dyDescent="0.2"/>
    <row r="15027" ht="12.75" customHeight="1" x14ac:dyDescent="0.2"/>
    <row r="15028" ht="12.75" customHeight="1" x14ac:dyDescent="0.2"/>
    <row r="15029" ht="12.75" customHeight="1" x14ac:dyDescent="0.2"/>
    <row r="15030" ht="12.75" customHeight="1" x14ac:dyDescent="0.2"/>
    <row r="15031" ht="12.75" customHeight="1" x14ac:dyDescent="0.2"/>
    <row r="15032" ht="12.75" customHeight="1" x14ac:dyDescent="0.2"/>
    <row r="15033" ht="12.75" customHeight="1" x14ac:dyDescent="0.2"/>
    <row r="15034" ht="12.75" customHeight="1" x14ac:dyDescent="0.2"/>
    <row r="15035" ht="12.75" customHeight="1" x14ac:dyDescent="0.2"/>
    <row r="15036" ht="12.75" customHeight="1" x14ac:dyDescent="0.2"/>
    <row r="15037" ht="12.75" customHeight="1" x14ac:dyDescent="0.2"/>
    <row r="15038" ht="12.75" customHeight="1" x14ac:dyDescent="0.2"/>
    <row r="15039" ht="12.75" customHeight="1" x14ac:dyDescent="0.2"/>
    <row r="15040" ht="12.75" customHeight="1" x14ac:dyDescent="0.2"/>
    <row r="15041" ht="12.75" customHeight="1" x14ac:dyDescent="0.2"/>
    <row r="15042" ht="12.75" customHeight="1" x14ac:dyDescent="0.2"/>
    <row r="15043" ht="12.75" customHeight="1" x14ac:dyDescent="0.2"/>
    <row r="15044" ht="12.75" customHeight="1" x14ac:dyDescent="0.2"/>
    <row r="15045" ht="12.75" customHeight="1" x14ac:dyDescent="0.2"/>
    <row r="15046" ht="12.75" customHeight="1" x14ac:dyDescent="0.2"/>
    <row r="15047" ht="12.75" customHeight="1" x14ac:dyDescent="0.2"/>
    <row r="15048" ht="12.75" customHeight="1" x14ac:dyDescent="0.2"/>
    <row r="15049" ht="12.75" customHeight="1" x14ac:dyDescent="0.2"/>
    <row r="15050" ht="12.75" customHeight="1" x14ac:dyDescent="0.2"/>
    <row r="15051" ht="12.75" customHeight="1" x14ac:dyDescent="0.2"/>
    <row r="15052" ht="12.75" customHeight="1" x14ac:dyDescent="0.2"/>
    <row r="15053" ht="12.75" customHeight="1" x14ac:dyDescent="0.2"/>
    <row r="15054" ht="12.75" customHeight="1" x14ac:dyDescent="0.2"/>
    <row r="15055" ht="12.75" customHeight="1" x14ac:dyDescent="0.2"/>
    <row r="15056" ht="12.75" customHeight="1" x14ac:dyDescent="0.2"/>
    <row r="15057" ht="12.75" customHeight="1" x14ac:dyDescent="0.2"/>
    <row r="15058" ht="12.75" customHeight="1" x14ac:dyDescent="0.2"/>
    <row r="15059" ht="12.75" customHeight="1" x14ac:dyDescent="0.2"/>
    <row r="15060" ht="12.75" customHeight="1" x14ac:dyDescent="0.2"/>
    <row r="15061" ht="12.75" customHeight="1" x14ac:dyDescent="0.2"/>
    <row r="15062" ht="12.75" customHeight="1" x14ac:dyDescent="0.2"/>
    <row r="15063" ht="12.75" customHeight="1" x14ac:dyDescent="0.2"/>
    <row r="15064" ht="12.75" customHeight="1" x14ac:dyDescent="0.2"/>
    <row r="15065" ht="12.75" customHeight="1" x14ac:dyDescent="0.2"/>
    <row r="15066" ht="12.75" customHeight="1" x14ac:dyDescent="0.2"/>
    <row r="15067" ht="12.75" customHeight="1" x14ac:dyDescent="0.2"/>
    <row r="15068" ht="12.75" customHeight="1" x14ac:dyDescent="0.2"/>
    <row r="15069" ht="12.75" customHeight="1" x14ac:dyDescent="0.2"/>
    <row r="15070" ht="12.75" customHeight="1" x14ac:dyDescent="0.2"/>
    <row r="15071" ht="12.75" customHeight="1" x14ac:dyDescent="0.2"/>
    <row r="15072" ht="12.75" customHeight="1" x14ac:dyDescent="0.2"/>
    <row r="15073" ht="12.75" customHeight="1" x14ac:dyDescent="0.2"/>
    <row r="15074" ht="12.75" customHeight="1" x14ac:dyDescent="0.2"/>
    <row r="15075" ht="12.75" customHeight="1" x14ac:dyDescent="0.2"/>
    <row r="15076" ht="12.75" customHeight="1" x14ac:dyDescent="0.2"/>
    <row r="15077" ht="12.75" customHeight="1" x14ac:dyDescent="0.2"/>
    <row r="15078" ht="12.75" customHeight="1" x14ac:dyDescent="0.2"/>
    <row r="15079" ht="12.75" customHeight="1" x14ac:dyDescent="0.2"/>
    <row r="15080" ht="12.75" customHeight="1" x14ac:dyDescent="0.2"/>
    <row r="15081" ht="12.75" customHeight="1" x14ac:dyDescent="0.2"/>
    <row r="15082" ht="12.75" customHeight="1" x14ac:dyDescent="0.2"/>
    <row r="15083" ht="12.75" customHeight="1" x14ac:dyDescent="0.2"/>
    <row r="15084" ht="12.75" customHeight="1" x14ac:dyDescent="0.2"/>
    <row r="15085" ht="12.75" customHeight="1" x14ac:dyDescent="0.2"/>
    <row r="15086" ht="12.75" customHeight="1" x14ac:dyDescent="0.2"/>
    <row r="15087" ht="12.75" customHeight="1" x14ac:dyDescent="0.2"/>
    <row r="15088" ht="12.75" customHeight="1" x14ac:dyDescent="0.2"/>
    <row r="15089" ht="12.75" customHeight="1" x14ac:dyDescent="0.2"/>
    <row r="15090" ht="12.75" customHeight="1" x14ac:dyDescent="0.2"/>
    <row r="15091" ht="12.75" customHeight="1" x14ac:dyDescent="0.2"/>
    <row r="15092" ht="12.75" customHeight="1" x14ac:dyDescent="0.2"/>
    <row r="15093" ht="12.75" customHeight="1" x14ac:dyDescent="0.2"/>
    <row r="15094" ht="12.75" customHeight="1" x14ac:dyDescent="0.2"/>
    <row r="15095" ht="12.75" customHeight="1" x14ac:dyDescent="0.2"/>
    <row r="15096" ht="12.75" customHeight="1" x14ac:dyDescent="0.2"/>
    <row r="15097" ht="12.75" customHeight="1" x14ac:dyDescent="0.2"/>
    <row r="15098" ht="12.75" customHeight="1" x14ac:dyDescent="0.2"/>
    <row r="15099" ht="12.75" customHeight="1" x14ac:dyDescent="0.2"/>
    <row r="15100" ht="12.75" customHeight="1" x14ac:dyDescent="0.2"/>
    <row r="15101" ht="12.75" customHeight="1" x14ac:dyDescent="0.2"/>
    <row r="15102" ht="12.75" customHeight="1" x14ac:dyDescent="0.2"/>
    <row r="15103" ht="12.75" customHeight="1" x14ac:dyDescent="0.2"/>
    <row r="15104" ht="12.75" customHeight="1" x14ac:dyDescent="0.2"/>
    <row r="15105" ht="12.75" customHeight="1" x14ac:dyDescent="0.2"/>
    <row r="15106" ht="12.75" customHeight="1" x14ac:dyDescent="0.2"/>
    <row r="15107" ht="12.75" customHeight="1" x14ac:dyDescent="0.2"/>
    <row r="15108" ht="12.75" customHeight="1" x14ac:dyDescent="0.2"/>
    <row r="15109" ht="12.75" customHeight="1" x14ac:dyDescent="0.2"/>
    <row r="15110" ht="12.75" customHeight="1" x14ac:dyDescent="0.2"/>
    <row r="15111" ht="12.75" customHeight="1" x14ac:dyDescent="0.2"/>
    <row r="15112" ht="12.75" customHeight="1" x14ac:dyDescent="0.2"/>
    <row r="15113" ht="12.75" customHeight="1" x14ac:dyDescent="0.2"/>
    <row r="15114" ht="12.75" customHeight="1" x14ac:dyDescent="0.2"/>
    <row r="15115" ht="12.75" customHeight="1" x14ac:dyDescent="0.2"/>
    <row r="15116" ht="12.75" customHeight="1" x14ac:dyDescent="0.2"/>
    <row r="15117" ht="12.75" customHeight="1" x14ac:dyDescent="0.2"/>
    <row r="15118" ht="12.75" customHeight="1" x14ac:dyDescent="0.2"/>
    <row r="15119" ht="12.75" customHeight="1" x14ac:dyDescent="0.2"/>
    <row r="15120" ht="12.75" customHeight="1" x14ac:dyDescent="0.2"/>
    <row r="15121" ht="12.75" customHeight="1" x14ac:dyDescent="0.2"/>
    <row r="15122" ht="12.75" customHeight="1" x14ac:dyDescent="0.2"/>
    <row r="15123" ht="12.75" customHeight="1" x14ac:dyDescent="0.2"/>
    <row r="15124" ht="12.75" customHeight="1" x14ac:dyDescent="0.2"/>
    <row r="15125" ht="12.75" customHeight="1" x14ac:dyDescent="0.2"/>
    <row r="15126" ht="12.75" customHeight="1" x14ac:dyDescent="0.2"/>
    <row r="15127" ht="12.75" customHeight="1" x14ac:dyDescent="0.2"/>
    <row r="15128" ht="12.75" customHeight="1" x14ac:dyDescent="0.2"/>
    <row r="15129" ht="12.75" customHeight="1" x14ac:dyDescent="0.2"/>
    <row r="15130" ht="12.75" customHeight="1" x14ac:dyDescent="0.2"/>
    <row r="15131" ht="12.75" customHeight="1" x14ac:dyDescent="0.2"/>
    <row r="15132" ht="12.75" customHeight="1" x14ac:dyDescent="0.2"/>
    <row r="15133" ht="12.75" customHeight="1" x14ac:dyDescent="0.2"/>
    <row r="15134" ht="12.75" customHeight="1" x14ac:dyDescent="0.2"/>
    <row r="15135" ht="12.75" customHeight="1" x14ac:dyDescent="0.2"/>
    <row r="15136" ht="12.75" customHeight="1" x14ac:dyDescent="0.2"/>
    <row r="15137" ht="12.75" customHeight="1" x14ac:dyDescent="0.2"/>
    <row r="15138" ht="12.75" customHeight="1" x14ac:dyDescent="0.2"/>
    <row r="15139" ht="12.75" customHeight="1" x14ac:dyDescent="0.2"/>
    <row r="15140" ht="12.75" customHeight="1" x14ac:dyDescent="0.2"/>
    <row r="15141" ht="12.75" customHeight="1" x14ac:dyDescent="0.2"/>
    <row r="15142" ht="12.75" customHeight="1" x14ac:dyDescent="0.2"/>
    <row r="15143" ht="12.75" customHeight="1" x14ac:dyDescent="0.2"/>
    <row r="15144" ht="12.75" customHeight="1" x14ac:dyDescent="0.2"/>
    <row r="15145" ht="12.75" customHeight="1" x14ac:dyDescent="0.2"/>
    <row r="15146" ht="12.75" customHeight="1" x14ac:dyDescent="0.2"/>
    <row r="15147" ht="12.75" customHeight="1" x14ac:dyDescent="0.2"/>
    <row r="15148" ht="12.75" customHeight="1" x14ac:dyDescent="0.2"/>
    <row r="15149" ht="12.75" customHeight="1" x14ac:dyDescent="0.2"/>
    <row r="15150" ht="12.75" customHeight="1" x14ac:dyDescent="0.2"/>
    <row r="15151" ht="12.75" customHeight="1" x14ac:dyDescent="0.2"/>
    <row r="15152" ht="12.75" customHeight="1" x14ac:dyDescent="0.2"/>
    <row r="15153" ht="12.75" customHeight="1" x14ac:dyDescent="0.2"/>
    <row r="15154" ht="12.75" customHeight="1" x14ac:dyDescent="0.2"/>
    <row r="15155" ht="12.75" customHeight="1" x14ac:dyDescent="0.2"/>
    <row r="15156" ht="12.75" customHeight="1" x14ac:dyDescent="0.2"/>
    <row r="15157" ht="12.75" customHeight="1" x14ac:dyDescent="0.2"/>
    <row r="15158" ht="12.75" customHeight="1" x14ac:dyDescent="0.2"/>
    <row r="15159" ht="12.75" customHeight="1" x14ac:dyDescent="0.2"/>
    <row r="15160" ht="12.75" customHeight="1" x14ac:dyDescent="0.2"/>
    <row r="15161" ht="12.75" customHeight="1" x14ac:dyDescent="0.2"/>
    <row r="15162" ht="12.75" customHeight="1" x14ac:dyDescent="0.2"/>
    <row r="15163" ht="12.75" customHeight="1" x14ac:dyDescent="0.2"/>
    <row r="15164" ht="12.75" customHeight="1" x14ac:dyDescent="0.2"/>
    <row r="15165" ht="12.75" customHeight="1" x14ac:dyDescent="0.2"/>
    <row r="15166" ht="12.75" customHeight="1" x14ac:dyDescent="0.2"/>
    <row r="15167" ht="12.75" customHeight="1" x14ac:dyDescent="0.2"/>
    <row r="15168" ht="12.75" customHeight="1" x14ac:dyDescent="0.2"/>
    <row r="15169" ht="12.75" customHeight="1" x14ac:dyDescent="0.2"/>
    <row r="15170" ht="12.75" customHeight="1" x14ac:dyDescent="0.2"/>
    <row r="15171" ht="12.75" customHeight="1" x14ac:dyDescent="0.2"/>
    <row r="15172" ht="12.75" customHeight="1" x14ac:dyDescent="0.2"/>
    <row r="15173" ht="12.75" customHeight="1" x14ac:dyDescent="0.2"/>
    <row r="15174" ht="12.75" customHeight="1" x14ac:dyDescent="0.2"/>
    <row r="15175" ht="12.75" customHeight="1" x14ac:dyDescent="0.2"/>
    <row r="15176" ht="12.75" customHeight="1" x14ac:dyDescent="0.2"/>
    <row r="15177" ht="12.75" customHeight="1" x14ac:dyDescent="0.2"/>
    <row r="15178" ht="12.75" customHeight="1" x14ac:dyDescent="0.2"/>
    <row r="15179" ht="12.75" customHeight="1" x14ac:dyDescent="0.2"/>
    <row r="15180" ht="12.75" customHeight="1" x14ac:dyDescent="0.2"/>
    <row r="15181" ht="12.75" customHeight="1" x14ac:dyDescent="0.2"/>
    <row r="15182" ht="12.75" customHeight="1" x14ac:dyDescent="0.2"/>
    <row r="15183" ht="12.75" customHeight="1" x14ac:dyDescent="0.2"/>
    <row r="15184" ht="12.75" customHeight="1" x14ac:dyDescent="0.2"/>
    <row r="15185" ht="12.75" customHeight="1" x14ac:dyDescent="0.2"/>
    <row r="15186" ht="12.75" customHeight="1" x14ac:dyDescent="0.2"/>
    <row r="15187" ht="12.75" customHeight="1" x14ac:dyDescent="0.2"/>
    <row r="15188" ht="12.75" customHeight="1" x14ac:dyDescent="0.2"/>
    <row r="15189" ht="12.75" customHeight="1" x14ac:dyDescent="0.2"/>
    <row r="15190" ht="12.75" customHeight="1" x14ac:dyDescent="0.2"/>
    <row r="15191" ht="12.75" customHeight="1" x14ac:dyDescent="0.2"/>
    <row r="15192" ht="12.75" customHeight="1" x14ac:dyDescent="0.2"/>
    <row r="15193" ht="12.75" customHeight="1" x14ac:dyDescent="0.2"/>
    <row r="15194" ht="12.75" customHeight="1" x14ac:dyDescent="0.2"/>
    <row r="15195" ht="12.75" customHeight="1" x14ac:dyDescent="0.2"/>
    <row r="15196" ht="12.75" customHeight="1" x14ac:dyDescent="0.2"/>
    <row r="15197" ht="12.75" customHeight="1" x14ac:dyDescent="0.2"/>
    <row r="15198" ht="12.75" customHeight="1" x14ac:dyDescent="0.2"/>
    <row r="15199" ht="12.75" customHeight="1" x14ac:dyDescent="0.2"/>
    <row r="15200" ht="12.75" customHeight="1" x14ac:dyDescent="0.2"/>
    <row r="15201" ht="12.75" customHeight="1" x14ac:dyDescent="0.2"/>
    <row r="15202" ht="12.75" customHeight="1" x14ac:dyDescent="0.2"/>
    <row r="15203" ht="12.75" customHeight="1" x14ac:dyDescent="0.2"/>
    <row r="15204" ht="12.75" customHeight="1" x14ac:dyDescent="0.2"/>
    <row r="15205" ht="12.75" customHeight="1" x14ac:dyDescent="0.2"/>
    <row r="15206" ht="12.75" customHeight="1" x14ac:dyDescent="0.2"/>
    <row r="15207" ht="12.75" customHeight="1" x14ac:dyDescent="0.2"/>
    <row r="15208" ht="12.75" customHeight="1" x14ac:dyDescent="0.2"/>
    <row r="15209" ht="12.75" customHeight="1" x14ac:dyDescent="0.2"/>
    <row r="15210" ht="12.75" customHeight="1" x14ac:dyDescent="0.2"/>
    <row r="15211" ht="12.75" customHeight="1" x14ac:dyDescent="0.2"/>
    <row r="15212" ht="12.75" customHeight="1" x14ac:dyDescent="0.2"/>
    <row r="15213" ht="12.75" customHeight="1" x14ac:dyDescent="0.2"/>
    <row r="15214" ht="12.75" customHeight="1" x14ac:dyDescent="0.2"/>
    <row r="15215" ht="12.75" customHeight="1" x14ac:dyDescent="0.2"/>
    <row r="15216" ht="12.75" customHeight="1" x14ac:dyDescent="0.2"/>
    <row r="15217" ht="12.75" customHeight="1" x14ac:dyDescent="0.2"/>
    <row r="15218" ht="12.75" customHeight="1" x14ac:dyDescent="0.2"/>
    <row r="15219" ht="12.75" customHeight="1" x14ac:dyDescent="0.2"/>
    <row r="15220" ht="12.75" customHeight="1" x14ac:dyDescent="0.2"/>
    <row r="15221" ht="12.75" customHeight="1" x14ac:dyDescent="0.2"/>
    <row r="15222" ht="12.75" customHeight="1" x14ac:dyDescent="0.2"/>
    <row r="15223" ht="12.75" customHeight="1" x14ac:dyDescent="0.2"/>
    <row r="15224" ht="12.75" customHeight="1" x14ac:dyDescent="0.2"/>
    <row r="15225" ht="12.75" customHeight="1" x14ac:dyDescent="0.2"/>
    <row r="15226" ht="12.75" customHeight="1" x14ac:dyDescent="0.2"/>
    <row r="15227" ht="12.75" customHeight="1" x14ac:dyDescent="0.2"/>
    <row r="15228" ht="12.75" customHeight="1" x14ac:dyDescent="0.2"/>
    <row r="15229" ht="12.75" customHeight="1" x14ac:dyDescent="0.2"/>
    <row r="15230" ht="12.75" customHeight="1" x14ac:dyDescent="0.2"/>
    <row r="15231" ht="12.75" customHeight="1" x14ac:dyDescent="0.2"/>
    <row r="15232" ht="12.75" customHeight="1" x14ac:dyDescent="0.2"/>
    <row r="15233" ht="12.75" customHeight="1" x14ac:dyDescent="0.2"/>
    <row r="15234" ht="12.75" customHeight="1" x14ac:dyDescent="0.2"/>
    <row r="15235" ht="12.75" customHeight="1" x14ac:dyDescent="0.2"/>
    <row r="15236" ht="12.75" customHeight="1" x14ac:dyDescent="0.2"/>
    <row r="15237" ht="12.75" customHeight="1" x14ac:dyDescent="0.2"/>
    <row r="15238" ht="12.75" customHeight="1" x14ac:dyDescent="0.2"/>
    <row r="15239" ht="12.75" customHeight="1" x14ac:dyDescent="0.2"/>
    <row r="15240" ht="12.75" customHeight="1" x14ac:dyDescent="0.2"/>
    <row r="15241" ht="12.75" customHeight="1" x14ac:dyDescent="0.2"/>
    <row r="15242" ht="12.75" customHeight="1" x14ac:dyDescent="0.2"/>
    <row r="15243" ht="12.75" customHeight="1" x14ac:dyDescent="0.2"/>
    <row r="15244" ht="12.75" customHeight="1" x14ac:dyDescent="0.2"/>
    <row r="15245" ht="12.75" customHeight="1" x14ac:dyDescent="0.2"/>
    <row r="15246" ht="12.75" customHeight="1" x14ac:dyDescent="0.2"/>
    <row r="15247" ht="12.75" customHeight="1" x14ac:dyDescent="0.2"/>
    <row r="15248" ht="12.75" customHeight="1" x14ac:dyDescent="0.2"/>
    <row r="15249" ht="12.75" customHeight="1" x14ac:dyDescent="0.2"/>
    <row r="15250" ht="12.75" customHeight="1" x14ac:dyDescent="0.2"/>
    <row r="15251" ht="12.75" customHeight="1" x14ac:dyDescent="0.2"/>
    <row r="15252" ht="12.75" customHeight="1" x14ac:dyDescent="0.2"/>
    <row r="15253" ht="12.75" customHeight="1" x14ac:dyDescent="0.2"/>
    <row r="15254" ht="12.75" customHeight="1" x14ac:dyDescent="0.2"/>
    <row r="15255" ht="12.75" customHeight="1" x14ac:dyDescent="0.2"/>
    <row r="15256" ht="12.75" customHeight="1" x14ac:dyDescent="0.2"/>
    <row r="15257" ht="12.75" customHeight="1" x14ac:dyDescent="0.2"/>
    <row r="15258" ht="12.75" customHeight="1" x14ac:dyDescent="0.2"/>
    <row r="15259" ht="12.75" customHeight="1" x14ac:dyDescent="0.2"/>
    <row r="15260" ht="12.75" customHeight="1" x14ac:dyDescent="0.2"/>
    <row r="15261" ht="12.75" customHeight="1" x14ac:dyDescent="0.2"/>
    <row r="15262" ht="12.75" customHeight="1" x14ac:dyDescent="0.2"/>
    <row r="15263" ht="12.75" customHeight="1" x14ac:dyDescent="0.2"/>
    <row r="15264" ht="12.75" customHeight="1" x14ac:dyDescent="0.2"/>
    <row r="15265" ht="12.75" customHeight="1" x14ac:dyDescent="0.2"/>
    <row r="15266" ht="12.75" customHeight="1" x14ac:dyDescent="0.2"/>
    <row r="15267" ht="12.75" customHeight="1" x14ac:dyDescent="0.2"/>
    <row r="15268" ht="12.75" customHeight="1" x14ac:dyDescent="0.2"/>
    <row r="15269" ht="12.75" customHeight="1" x14ac:dyDescent="0.2"/>
    <row r="15270" ht="12.75" customHeight="1" x14ac:dyDescent="0.2"/>
    <row r="15271" ht="12.75" customHeight="1" x14ac:dyDescent="0.2"/>
    <row r="15272" ht="12.75" customHeight="1" x14ac:dyDescent="0.2"/>
    <row r="15273" ht="12.75" customHeight="1" x14ac:dyDescent="0.2"/>
    <row r="15274" ht="12.75" customHeight="1" x14ac:dyDescent="0.2"/>
    <row r="15275" ht="12.75" customHeight="1" x14ac:dyDescent="0.2"/>
    <row r="15276" ht="12.75" customHeight="1" x14ac:dyDescent="0.2"/>
    <row r="15277" ht="12.75" customHeight="1" x14ac:dyDescent="0.2"/>
    <row r="15278" ht="12.75" customHeight="1" x14ac:dyDescent="0.2"/>
    <row r="15279" ht="12.75" customHeight="1" x14ac:dyDescent="0.2"/>
    <row r="15280" ht="12.75" customHeight="1" x14ac:dyDescent="0.2"/>
    <row r="15281" ht="12.75" customHeight="1" x14ac:dyDescent="0.2"/>
    <row r="15282" ht="12.75" customHeight="1" x14ac:dyDescent="0.2"/>
    <row r="15283" ht="12.75" customHeight="1" x14ac:dyDescent="0.2"/>
    <row r="15284" ht="12.75" customHeight="1" x14ac:dyDescent="0.2"/>
    <row r="15285" ht="12.75" customHeight="1" x14ac:dyDescent="0.2"/>
    <row r="15286" ht="12.75" customHeight="1" x14ac:dyDescent="0.2"/>
    <row r="15287" ht="12.75" customHeight="1" x14ac:dyDescent="0.2"/>
    <row r="15288" ht="12.75" customHeight="1" x14ac:dyDescent="0.2"/>
    <row r="15289" ht="12.75" customHeight="1" x14ac:dyDescent="0.2"/>
    <row r="15290" ht="12.75" customHeight="1" x14ac:dyDescent="0.2"/>
    <row r="15291" ht="12.75" customHeight="1" x14ac:dyDescent="0.2"/>
    <row r="15292" ht="12.75" customHeight="1" x14ac:dyDescent="0.2"/>
    <row r="15293" ht="12.75" customHeight="1" x14ac:dyDescent="0.2"/>
    <row r="15294" ht="12.75" customHeight="1" x14ac:dyDescent="0.2"/>
    <row r="15295" ht="12.75" customHeight="1" x14ac:dyDescent="0.2"/>
    <row r="15296" ht="12.75" customHeight="1" x14ac:dyDescent="0.2"/>
    <row r="15297" ht="12.75" customHeight="1" x14ac:dyDescent="0.2"/>
    <row r="15298" ht="12.75" customHeight="1" x14ac:dyDescent="0.2"/>
    <row r="15299" ht="12.75" customHeight="1" x14ac:dyDescent="0.2"/>
    <row r="15300" ht="12.75" customHeight="1" x14ac:dyDescent="0.2"/>
    <row r="15301" ht="12.75" customHeight="1" x14ac:dyDescent="0.2"/>
    <row r="15302" ht="12.75" customHeight="1" x14ac:dyDescent="0.2"/>
    <row r="15303" ht="12.75" customHeight="1" x14ac:dyDescent="0.2"/>
    <row r="15304" ht="12.75" customHeight="1" x14ac:dyDescent="0.2"/>
    <row r="15305" ht="12.75" customHeight="1" x14ac:dyDescent="0.2"/>
    <row r="15306" ht="12.75" customHeight="1" x14ac:dyDescent="0.2"/>
    <row r="15307" ht="12.75" customHeight="1" x14ac:dyDescent="0.2"/>
    <row r="15308" ht="12.75" customHeight="1" x14ac:dyDescent="0.2"/>
    <row r="15309" ht="12.75" customHeight="1" x14ac:dyDescent="0.2"/>
    <row r="15310" ht="12.75" customHeight="1" x14ac:dyDescent="0.2"/>
    <row r="15311" ht="12.75" customHeight="1" x14ac:dyDescent="0.2"/>
    <row r="15312" ht="12.75" customHeight="1" x14ac:dyDescent="0.2"/>
    <row r="15313" ht="12.75" customHeight="1" x14ac:dyDescent="0.2"/>
    <row r="15314" ht="12.75" customHeight="1" x14ac:dyDescent="0.2"/>
    <row r="15315" ht="12.75" customHeight="1" x14ac:dyDescent="0.2"/>
    <row r="15316" ht="12.75" customHeight="1" x14ac:dyDescent="0.2"/>
    <row r="15317" ht="12.75" customHeight="1" x14ac:dyDescent="0.2"/>
    <row r="15318" ht="12.75" customHeight="1" x14ac:dyDescent="0.2"/>
    <row r="15319" ht="12.75" customHeight="1" x14ac:dyDescent="0.2"/>
    <row r="15320" ht="12.75" customHeight="1" x14ac:dyDescent="0.2"/>
    <row r="15321" ht="12.75" customHeight="1" x14ac:dyDescent="0.2"/>
    <row r="15322" ht="12.75" customHeight="1" x14ac:dyDescent="0.2"/>
    <row r="15323" ht="12.75" customHeight="1" x14ac:dyDescent="0.2"/>
    <row r="15324" ht="12.75" customHeight="1" x14ac:dyDescent="0.2"/>
    <row r="15325" ht="12.75" customHeight="1" x14ac:dyDescent="0.2"/>
    <row r="15326" ht="12.75" customHeight="1" x14ac:dyDescent="0.2"/>
    <row r="15327" ht="12.75" customHeight="1" x14ac:dyDescent="0.2"/>
    <row r="15328" ht="12.75" customHeight="1" x14ac:dyDescent="0.2"/>
    <row r="15329" ht="12.75" customHeight="1" x14ac:dyDescent="0.2"/>
    <row r="15330" ht="12.75" customHeight="1" x14ac:dyDescent="0.2"/>
    <row r="15331" ht="12.75" customHeight="1" x14ac:dyDescent="0.2"/>
    <row r="15332" ht="12.75" customHeight="1" x14ac:dyDescent="0.2"/>
    <row r="15333" ht="12.75" customHeight="1" x14ac:dyDescent="0.2"/>
    <row r="15334" ht="12.75" customHeight="1" x14ac:dyDescent="0.2"/>
    <row r="15335" ht="12.75" customHeight="1" x14ac:dyDescent="0.2"/>
    <row r="15336" ht="12.75" customHeight="1" x14ac:dyDescent="0.2"/>
    <row r="15337" ht="12.75" customHeight="1" x14ac:dyDescent="0.2"/>
    <row r="15338" ht="12.75" customHeight="1" x14ac:dyDescent="0.2"/>
    <row r="15339" ht="12.75" customHeight="1" x14ac:dyDescent="0.2"/>
    <row r="15340" ht="12.75" customHeight="1" x14ac:dyDescent="0.2"/>
    <row r="15341" ht="12.75" customHeight="1" x14ac:dyDescent="0.2"/>
    <row r="15342" ht="12.75" customHeight="1" x14ac:dyDescent="0.2"/>
    <row r="15343" ht="12.75" customHeight="1" x14ac:dyDescent="0.2"/>
    <row r="15344" ht="12.75" customHeight="1" x14ac:dyDescent="0.2"/>
    <row r="15345" ht="12.75" customHeight="1" x14ac:dyDescent="0.2"/>
    <row r="15346" ht="12.75" customHeight="1" x14ac:dyDescent="0.2"/>
    <row r="15347" ht="12.75" customHeight="1" x14ac:dyDescent="0.2"/>
    <row r="15348" ht="12.75" customHeight="1" x14ac:dyDescent="0.2"/>
    <row r="15349" ht="12.75" customHeight="1" x14ac:dyDescent="0.2"/>
    <row r="15350" ht="12.75" customHeight="1" x14ac:dyDescent="0.2"/>
    <row r="15351" ht="12.75" customHeight="1" x14ac:dyDescent="0.2"/>
    <row r="15352" ht="12.75" customHeight="1" x14ac:dyDescent="0.2"/>
    <row r="15353" ht="12.75" customHeight="1" x14ac:dyDescent="0.2"/>
    <row r="15354" ht="12.75" customHeight="1" x14ac:dyDescent="0.2"/>
    <row r="15355" ht="12.75" customHeight="1" x14ac:dyDescent="0.2"/>
    <row r="15356" ht="12.75" customHeight="1" x14ac:dyDescent="0.2"/>
    <row r="15357" ht="12.75" customHeight="1" x14ac:dyDescent="0.2"/>
    <row r="15358" ht="12.75" customHeight="1" x14ac:dyDescent="0.2"/>
    <row r="15359" ht="12.75" customHeight="1" x14ac:dyDescent="0.2"/>
    <row r="15360" ht="12.75" customHeight="1" x14ac:dyDescent="0.2"/>
    <row r="15361" ht="12.75" customHeight="1" x14ac:dyDescent="0.2"/>
    <row r="15362" ht="12.75" customHeight="1" x14ac:dyDescent="0.2"/>
    <row r="15363" ht="12.75" customHeight="1" x14ac:dyDescent="0.2"/>
    <row r="15364" ht="12.75" customHeight="1" x14ac:dyDescent="0.2"/>
    <row r="15365" ht="12.75" customHeight="1" x14ac:dyDescent="0.2"/>
    <row r="15366" ht="12.75" customHeight="1" x14ac:dyDescent="0.2"/>
    <row r="15367" ht="12.75" customHeight="1" x14ac:dyDescent="0.2"/>
    <row r="15368" ht="12.75" customHeight="1" x14ac:dyDescent="0.2"/>
    <row r="15369" ht="12.75" customHeight="1" x14ac:dyDescent="0.2"/>
    <row r="15370" ht="12.75" customHeight="1" x14ac:dyDescent="0.2"/>
    <row r="15371" ht="12.75" customHeight="1" x14ac:dyDescent="0.2"/>
    <row r="15372" ht="12.75" customHeight="1" x14ac:dyDescent="0.2"/>
    <row r="15373" ht="12.75" customHeight="1" x14ac:dyDescent="0.2"/>
    <row r="15374" ht="12.75" customHeight="1" x14ac:dyDescent="0.2"/>
    <row r="15375" ht="12.75" customHeight="1" x14ac:dyDescent="0.2"/>
    <row r="15376" ht="12.75" customHeight="1" x14ac:dyDescent="0.2"/>
    <row r="15377" ht="12.75" customHeight="1" x14ac:dyDescent="0.2"/>
    <row r="15378" ht="12.75" customHeight="1" x14ac:dyDescent="0.2"/>
    <row r="15379" ht="12.75" customHeight="1" x14ac:dyDescent="0.2"/>
    <row r="15380" ht="12.75" customHeight="1" x14ac:dyDescent="0.2"/>
    <row r="15381" ht="12.75" customHeight="1" x14ac:dyDescent="0.2"/>
    <row r="15382" ht="12.75" customHeight="1" x14ac:dyDescent="0.2"/>
    <row r="15383" ht="12.75" customHeight="1" x14ac:dyDescent="0.2"/>
    <row r="15384" ht="12.75" customHeight="1" x14ac:dyDescent="0.2"/>
    <row r="15385" ht="12.75" customHeight="1" x14ac:dyDescent="0.2"/>
    <row r="15386" ht="12.75" customHeight="1" x14ac:dyDescent="0.2"/>
    <row r="15387" ht="12.75" customHeight="1" x14ac:dyDescent="0.2"/>
    <row r="15388" ht="12.75" customHeight="1" x14ac:dyDescent="0.2"/>
    <row r="15389" ht="12.75" customHeight="1" x14ac:dyDescent="0.2"/>
    <row r="15390" ht="12.75" customHeight="1" x14ac:dyDescent="0.2"/>
    <row r="15391" ht="12.75" customHeight="1" x14ac:dyDescent="0.2"/>
    <row r="15392" ht="12.75" customHeight="1" x14ac:dyDescent="0.2"/>
    <row r="15393" ht="12.75" customHeight="1" x14ac:dyDescent="0.2"/>
    <row r="15394" ht="12.75" customHeight="1" x14ac:dyDescent="0.2"/>
    <row r="15395" ht="12.75" customHeight="1" x14ac:dyDescent="0.2"/>
    <row r="15396" ht="12.75" customHeight="1" x14ac:dyDescent="0.2"/>
    <row r="15397" ht="12.75" customHeight="1" x14ac:dyDescent="0.2"/>
    <row r="15398" ht="12.75" customHeight="1" x14ac:dyDescent="0.2"/>
    <row r="15399" ht="12.75" customHeight="1" x14ac:dyDescent="0.2"/>
    <row r="15400" ht="12.75" customHeight="1" x14ac:dyDescent="0.2"/>
    <row r="15401" ht="12.75" customHeight="1" x14ac:dyDescent="0.2"/>
    <row r="15402" ht="12.75" customHeight="1" x14ac:dyDescent="0.2"/>
    <row r="15403" ht="12.75" customHeight="1" x14ac:dyDescent="0.2"/>
    <row r="15404" ht="12.75" customHeight="1" x14ac:dyDescent="0.2"/>
    <row r="15405" ht="12.75" customHeight="1" x14ac:dyDescent="0.2"/>
    <row r="15406" ht="12.75" customHeight="1" x14ac:dyDescent="0.2"/>
    <row r="15407" ht="12.75" customHeight="1" x14ac:dyDescent="0.2"/>
    <row r="15408" ht="12.75" customHeight="1" x14ac:dyDescent="0.2"/>
    <row r="15409" ht="12.75" customHeight="1" x14ac:dyDescent="0.2"/>
    <row r="15410" ht="12.75" customHeight="1" x14ac:dyDescent="0.2"/>
    <row r="15411" ht="12.75" customHeight="1" x14ac:dyDescent="0.2"/>
    <row r="15412" ht="12.75" customHeight="1" x14ac:dyDescent="0.2"/>
    <row r="15413" ht="12.75" customHeight="1" x14ac:dyDescent="0.2"/>
    <row r="15414" ht="12.75" customHeight="1" x14ac:dyDescent="0.2"/>
    <row r="15415" ht="12.75" customHeight="1" x14ac:dyDescent="0.2"/>
    <row r="15416" ht="12.75" customHeight="1" x14ac:dyDescent="0.2"/>
    <row r="15417" ht="12.75" customHeight="1" x14ac:dyDescent="0.2"/>
    <row r="15418" ht="12.75" customHeight="1" x14ac:dyDescent="0.2"/>
    <row r="15419" ht="12.75" customHeight="1" x14ac:dyDescent="0.2"/>
    <row r="15420" ht="12.75" customHeight="1" x14ac:dyDescent="0.2"/>
    <row r="15421" ht="12.75" customHeight="1" x14ac:dyDescent="0.2"/>
    <row r="15422" ht="12.75" customHeight="1" x14ac:dyDescent="0.2"/>
    <row r="15423" ht="12.75" customHeight="1" x14ac:dyDescent="0.2"/>
    <row r="15424" ht="12.75" customHeight="1" x14ac:dyDescent="0.2"/>
    <row r="15425" ht="12.75" customHeight="1" x14ac:dyDescent="0.2"/>
    <row r="15426" ht="12.75" customHeight="1" x14ac:dyDescent="0.2"/>
    <row r="15427" ht="12.75" customHeight="1" x14ac:dyDescent="0.2"/>
    <row r="15428" ht="12.75" customHeight="1" x14ac:dyDescent="0.2"/>
    <row r="15429" ht="12.75" customHeight="1" x14ac:dyDescent="0.2"/>
    <row r="15430" ht="12.75" customHeight="1" x14ac:dyDescent="0.2"/>
    <row r="15431" ht="12.75" customHeight="1" x14ac:dyDescent="0.2"/>
    <row r="15432" ht="12.75" customHeight="1" x14ac:dyDescent="0.2"/>
    <row r="15433" ht="12.75" customHeight="1" x14ac:dyDescent="0.2"/>
    <row r="15434" ht="12.75" customHeight="1" x14ac:dyDescent="0.2"/>
    <row r="15435" ht="12.75" customHeight="1" x14ac:dyDescent="0.2"/>
    <row r="15436" ht="12.75" customHeight="1" x14ac:dyDescent="0.2"/>
    <row r="15437" ht="12.75" customHeight="1" x14ac:dyDescent="0.2"/>
    <row r="15438" ht="12.75" customHeight="1" x14ac:dyDescent="0.2"/>
    <row r="15439" ht="12.75" customHeight="1" x14ac:dyDescent="0.2"/>
    <row r="15440" ht="12.75" customHeight="1" x14ac:dyDescent="0.2"/>
    <row r="15441" ht="12.75" customHeight="1" x14ac:dyDescent="0.2"/>
    <row r="15442" ht="12.75" customHeight="1" x14ac:dyDescent="0.2"/>
    <row r="15443" ht="12.75" customHeight="1" x14ac:dyDescent="0.2"/>
    <row r="15444" ht="12.75" customHeight="1" x14ac:dyDescent="0.2"/>
    <row r="15445" ht="12.75" customHeight="1" x14ac:dyDescent="0.2"/>
    <row r="15446" ht="12.75" customHeight="1" x14ac:dyDescent="0.2"/>
    <row r="15447" ht="12.75" customHeight="1" x14ac:dyDescent="0.2"/>
    <row r="15448" ht="12.75" customHeight="1" x14ac:dyDescent="0.2"/>
    <row r="15449" ht="12.75" customHeight="1" x14ac:dyDescent="0.2"/>
    <row r="15450" ht="12.75" customHeight="1" x14ac:dyDescent="0.2"/>
    <row r="15451" ht="12.75" customHeight="1" x14ac:dyDescent="0.2"/>
    <row r="15452" ht="12.75" customHeight="1" x14ac:dyDescent="0.2"/>
    <row r="15453" ht="12.75" customHeight="1" x14ac:dyDescent="0.2"/>
    <row r="15454" ht="12.75" customHeight="1" x14ac:dyDescent="0.2"/>
    <row r="15455" ht="12.75" customHeight="1" x14ac:dyDescent="0.2"/>
    <row r="15456" ht="12.75" customHeight="1" x14ac:dyDescent="0.2"/>
    <row r="15457" ht="12.75" customHeight="1" x14ac:dyDescent="0.2"/>
    <row r="15458" ht="12.75" customHeight="1" x14ac:dyDescent="0.2"/>
    <row r="15459" ht="12.75" customHeight="1" x14ac:dyDescent="0.2"/>
    <row r="15460" ht="12.75" customHeight="1" x14ac:dyDescent="0.2"/>
    <row r="15461" ht="12.75" customHeight="1" x14ac:dyDescent="0.2"/>
    <row r="15462" ht="12.75" customHeight="1" x14ac:dyDescent="0.2"/>
    <row r="15463" ht="12.75" customHeight="1" x14ac:dyDescent="0.2"/>
    <row r="15464" ht="12.75" customHeight="1" x14ac:dyDescent="0.2"/>
    <row r="15465" ht="12.75" customHeight="1" x14ac:dyDescent="0.2"/>
    <row r="15466" ht="12.75" customHeight="1" x14ac:dyDescent="0.2"/>
    <row r="15467" ht="12.75" customHeight="1" x14ac:dyDescent="0.2"/>
    <row r="15468" ht="12.75" customHeight="1" x14ac:dyDescent="0.2"/>
    <row r="15469" ht="12.75" customHeight="1" x14ac:dyDescent="0.2"/>
    <row r="15470" ht="12.75" customHeight="1" x14ac:dyDescent="0.2"/>
    <row r="15471" ht="12.75" customHeight="1" x14ac:dyDescent="0.2"/>
    <row r="15472" ht="12.75" customHeight="1" x14ac:dyDescent="0.2"/>
    <row r="15473" ht="12.75" customHeight="1" x14ac:dyDescent="0.2"/>
    <row r="15474" ht="12.75" customHeight="1" x14ac:dyDescent="0.2"/>
    <row r="15475" ht="12.75" customHeight="1" x14ac:dyDescent="0.2"/>
    <row r="15476" ht="12.75" customHeight="1" x14ac:dyDescent="0.2"/>
    <row r="15477" ht="12.75" customHeight="1" x14ac:dyDescent="0.2"/>
    <row r="15478" ht="12.75" customHeight="1" x14ac:dyDescent="0.2"/>
    <row r="15479" ht="12.75" customHeight="1" x14ac:dyDescent="0.2"/>
    <row r="15480" ht="12.75" customHeight="1" x14ac:dyDescent="0.2"/>
    <row r="15481" ht="12.75" customHeight="1" x14ac:dyDescent="0.2"/>
    <row r="15482" ht="12.75" customHeight="1" x14ac:dyDescent="0.2"/>
    <row r="15483" ht="12.75" customHeight="1" x14ac:dyDescent="0.2"/>
    <row r="15484" ht="12.75" customHeight="1" x14ac:dyDescent="0.2"/>
    <row r="15485" ht="12.75" customHeight="1" x14ac:dyDescent="0.2"/>
    <row r="15486" ht="12.75" customHeight="1" x14ac:dyDescent="0.2"/>
    <row r="15487" ht="12.75" customHeight="1" x14ac:dyDescent="0.2"/>
    <row r="15488" ht="12.75" customHeight="1" x14ac:dyDescent="0.2"/>
    <row r="15489" ht="12.75" customHeight="1" x14ac:dyDescent="0.2"/>
    <row r="15490" ht="12.75" customHeight="1" x14ac:dyDescent="0.2"/>
    <row r="15491" ht="12.75" customHeight="1" x14ac:dyDescent="0.2"/>
    <row r="15492" ht="12.75" customHeight="1" x14ac:dyDescent="0.2"/>
    <row r="15493" ht="12.75" customHeight="1" x14ac:dyDescent="0.2"/>
    <row r="15494" ht="12.75" customHeight="1" x14ac:dyDescent="0.2"/>
    <row r="15495" ht="12.75" customHeight="1" x14ac:dyDescent="0.2"/>
    <row r="15496" ht="12.75" customHeight="1" x14ac:dyDescent="0.2"/>
    <row r="15497" ht="12.75" customHeight="1" x14ac:dyDescent="0.2"/>
    <row r="15498" ht="12.75" customHeight="1" x14ac:dyDescent="0.2"/>
    <row r="15499" ht="12.75" customHeight="1" x14ac:dyDescent="0.2"/>
    <row r="15500" ht="12.75" customHeight="1" x14ac:dyDescent="0.2"/>
    <row r="15501" ht="12.75" customHeight="1" x14ac:dyDescent="0.2"/>
    <row r="15502" ht="12.75" customHeight="1" x14ac:dyDescent="0.2"/>
    <row r="15503" ht="12.75" customHeight="1" x14ac:dyDescent="0.2"/>
    <row r="15504" ht="12.75" customHeight="1" x14ac:dyDescent="0.2"/>
    <row r="15505" ht="12.75" customHeight="1" x14ac:dyDescent="0.2"/>
    <row r="15506" ht="12.75" customHeight="1" x14ac:dyDescent="0.2"/>
    <row r="15507" ht="12.75" customHeight="1" x14ac:dyDescent="0.2"/>
    <row r="15508" ht="12.75" customHeight="1" x14ac:dyDescent="0.2"/>
    <row r="15509" ht="12.75" customHeight="1" x14ac:dyDescent="0.2"/>
    <row r="15510" ht="12.75" customHeight="1" x14ac:dyDescent="0.2"/>
    <row r="15511" ht="12.75" customHeight="1" x14ac:dyDescent="0.2"/>
    <row r="15512" ht="12.75" customHeight="1" x14ac:dyDescent="0.2"/>
    <row r="15513" ht="12.75" customHeight="1" x14ac:dyDescent="0.2"/>
    <row r="15514" ht="12.75" customHeight="1" x14ac:dyDescent="0.2"/>
    <row r="15515" ht="12.75" customHeight="1" x14ac:dyDescent="0.2"/>
    <row r="15516" ht="12.75" customHeight="1" x14ac:dyDescent="0.2"/>
    <row r="15517" ht="12.75" customHeight="1" x14ac:dyDescent="0.2"/>
    <row r="15518" ht="12.75" customHeight="1" x14ac:dyDescent="0.2"/>
    <row r="15519" ht="12.75" customHeight="1" x14ac:dyDescent="0.2"/>
    <row r="15520" ht="12.75" customHeight="1" x14ac:dyDescent="0.2"/>
    <row r="15521" ht="12.75" customHeight="1" x14ac:dyDescent="0.2"/>
    <row r="15522" ht="12.75" customHeight="1" x14ac:dyDescent="0.2"/>
    <row r="15523" ht="12.75" customHeight="1" x14ac:dyDescent="0.2"/>
    <row r="15524" ht="12.75" customHeight="1" x14ac:dyDescent="0.2"/>
    <row r="15525" ht="12.75" customHeight="1" x14ac:dyDescent="0.2"/>
    <row r="15526" ht="12.75" customHeight="1" x14ac:dyDescent="0.2"/>
    <row r="15527" ht="12.75" customHeight="1" x14ac:dyDescent="0.2"/>
    <row r="15528" ht="12.75" customHeight="1" x14ac:dyDescent="0.2"/>
    <row r="15529" ht="12.75" customHeight="1" x14ac:dyDescent="0.2"/>
    <row r="15530" ht="12.75" customHeight="1" x14ac:dyDescent="0.2"/>
    <row r="15531" ht="12.75" customHeight="1" x14ac:dyDescent="0.2"/>
    <row r="15532" ht="12.75" customHeight="1" x14ac:dyDescent="0.2"/>
    <row r="15533" ht="12.75" customHeight="1" x14ac:dyDescent="0.2"/>
    <row r="15534" ht="12.75" customHeight="1" x14ac:dyDescent="0.2"/>
    <row r="15535" ht="12.75" customHeight="1" x14ac:dyDescent="0.2"/>
    <row r="15536" ht="12.75" customHeight="1" x14ac:dyDescent="0.2"/>
    <row r="15537" ht="12.75" customHeight="1" x14ac:dyDescent="0.2"/>
    <row r="15538" ht="12.75" customHeight="1" x14ac:dyDescent="0.2"/>
    <row r="15539" ht="12.75" customHeight="1" x14ac:dyDescent="0.2"/>
    <row r="15540" ht="12.75" customHeight="1" x14ac:dyDescent="0.2"/>
    <row r="15541" ht="12.75" customHeight="1" x14ac:dyDescent="0.2"/>
    <row r="15542" ht="12.75" customHeight="1" x14ac:dyDescent="0.2"/>
    <row r="15543" ht="12.75" customHeight="1" x14ac:dyDescent="0.2"/>
    <row r="15544" ht="12.75" customHeight="1" x14ac:dyDescent="0.2"/>
    <row r="15545" ht="12.75" customHeight="1" x14ac:dyDescent="0.2"/>
    <row r="15546" ht="12.75" customHeight="1" x14ac:dyDescent="0.2"/>
    <row r="15547" ht="12.75" customHeight="1" x14ac:dyDescent="0.2"/>
    <row r="15548" ht="12.75" customHeight="1" x14ac:dyDescent="0.2"/>
    <row r="15549" ht="12.75" customHeight="1" x14ac:dyDescent="0.2"/>
    <row r="15550" ht="12.75" customHeight="1" x14ac:dyDescent="0.2"/>
    <row r="15551" ht="12.75" customHeight="1" x14ac:dyDescent="0.2"/>
    <row r="15552" ht="12.75" customHeight="1" x14ac:dyDescent="0.2"/>
    <row r="15553" ht="12.75" customHeight="1" x14ac:dyDescent="0.2"/>
    <row r="15554" ht="12.75" customHeight="1" x14ac:dyDescent="0.2"/>
    <row r="15555" ht="12.75" customHeight="1" x14ac:dyDescent="0.2"/>
    <row r="15556" ht="12.75" customHeight="1" x14ac:dyDescent="0.2"/>
    <row r="15557" ht="12.75" customHeight="1" x14ac:dyDescent="0.2"/>
    <row r="15558" ht="12.75" customHeight="1" x14ac:dyDescent="0.2"/>
    <row r="15559" ht="12.75" customHeight="1" x14ac:dyDescent="0.2"/>
    <row r="15560" ht="12.75" customHeight="1" x14ac:dyDescent="0.2"/>
    <row r="15561" ht="12.75" customHeight="1" x14ac:dyDescent="0.2"/>
    <row r="15562" ht="12.75" customHeight="1" x14ac:dyDescent="0.2"/>
    <row r="15563" ht="12.75" customHeight="1" x14ac:dyDescent="0.2"/>
    <row r="15564" ht="12.75" customHeight="1" x14ac:dyDescent="0.2"/>
    <row r="15565" ht="12.75" customHeight="1" x14ac:dyDescent="0.2"/>
    <row r="15566" ht="12.75" customHeight="1" x14ac:dyDescent="0.2"/>
    <row r="15567" ht="12.75" customHeight="1" x14ac:dyDescent="0.2"/>
    <row r="15568" ht="12.75" customHeight="1" x14ac:dyDescent="0.2"/>
    <row r="15569" ht="12.75" customHeight="1" x14ac:dyDescent="0.2"/>
    <row r="15570" ht="12.75" customHeight="1" x14ac:dyDescent="0.2"/>
    <row r="15571" ht="12.75" customHeight="1" x14ac:dyDescent="0.2"/>
    <row r="15572" ht="12.75" customHeight="1" x14ac:dyDescent="0.2"/>
    <row r="15573" ht="12.75" customHeight="1" x14ac:dyDescent="0.2"/>
    <row r="15574" ht="12.75" customHeight="1" x14ac:dyDescent="0.2"/>
    <row r="15575" ht="12.75" customHeight="1" x14ac:dyDescent="0.2"/>
    <row r="15576" ht="12.75" customHeight="1" x14ac:dyDescent="0.2"/>
    <row r="15577" ht="12.75" customHeight="1" x14ac:dyDescent="0.2"/>
    <row r="15578" ht="12.75" customHeight="1" x14ac:dyDescent="0.2"/>
    <row r="15579" ht="12.75" customHeight="1" x14ac:dyDescent="0.2"/>
    <row r="15580" ht="12.75" customHeight="1" x14ac:dyDescent="0.2"/>
    <row r="15581" ht="12.75" customHeight="1" x14ac:dyDescent="0.2"/>
    <row r="15582" ht="12.75" customHeight="1" x14ac:dyDescent="0.2"/>
    <row r="15583" ht="12.75" customHeight="1" x14ac:dyDescent="0.2"/>
    <row r="15584" ht="12.75" customHeight="1" x14ac:dyDescent="0.2"/>
    <row r="15585" ht="12.75" customHeight="1" x14ac:dyDescent="0.2"/>
    <row r="15586" ht="12.75" customHeight="1" x14ac:dyDescent="0.2"/>
    <row r="15587" ht="12.75" customHeight="1" x14ac:dyDescent="0.2"/>
    <row r="15588" ht="12.75" customHeight="1" x14ac:dyDescent="0.2"/>
    <row r="15589" ht="12.75" customHeight="1" x14ac:dyDescent="0.2"/>
    <row r="15590" ht="12.75" customHeight="1" x14ac:dyDescent="0.2"/>
    <row r="15591" ht="12.75" customHeight="1" x14ac:dyDescent="0.2"/>
    <row r="15592" ht="12.75" customHeight="1" x14ac:dyDescent="0.2"/>
    <row r="15593" ht="12.75" customHeight="1" x14ac:dyDescent="0.2"/>
    <row r="15594" ht="12.75" customHeight="1" x14ac:dyDescent="0.2"/>
    <row r="15595" ht="12.75" customHeight="1" x14ac:dyDescent="0.2"/>
    <row r="15596" ht="12.75" customHeight="1" x14ac:dyDescent="0.2"/>
    <row r="15597" ht="12.75" customHeight="1" x14ac:dyDescent="0.2"/>
    <row r="15598" ht="12.75" customHeight="1" x14ac:dyDescent="0.2"/>
    <row r="15599" ht="12.75" customHeight="1" x14ac:dyDescent="0.2"/>
    <row r="15600" ht="12.75" customHeight="1" x14ac:dyDescent="0.2"/>
    <row r="15601" ht="12.75" customHeight="1" x14ac:dyDescent="0.2"/>
    <row r="15602" ht="12.75" customHeight="1" x14ac:dyDescent="0.2"/>
    <row r="15603" ht="12.75" customHeight="1" x14ac:dyDescent="0.2"/>
    <row r="15604" ht="12.75" customHeight="1" x14ac:dyDescent="0.2"/>
    <row r="15605" ht="12.75" customHeight="1" x14ac:dyDescent="0.2"/>
    <row r="15606" ht="12.75" customHeight="1" x14ac:dyDescent="0.2"/>
    <row r="15607" ht="12.75" customHeight="1" x14ac:dyDescent="0.2"/>
    <row r="15608" ht="12.75" customHeight="1" x14ac:dyDescent="0.2"/>
    <row r="15609" ht="12.75" customHeight="1" x14ac:dyDescent="0.2"/>
    <row r="15610" ht="12.75" customHeight="1" x14ac:dyDescent="0.2"/>
    <row r="15611" ht="12.75" customHeight="1" x14ac:dyDescent="0.2"/>
    <row r="15612" ht="12.75" customHeight="1" x14ac:dyDescent="0.2"/>
    <row r="15613" ht="12.75" customHeight="1" x14ac:dyDescent="0.2"/>
    <row r="15614" ht="12.75" customHeight="1" x14ac:dyDescent="0.2"/>
    <row r="15615" ht="12.75" customHeight="1" x14ac:dyDescent="0.2"/>
    <row r="15616" ht="12.75" customHeight="1" x14ac:dyDescent="0.2"/>
    <row r="15617" ht="12.75" customHeight="1" x14ac:dyDescent="0.2"/>
    <row r="15618" ht="12.75" customHeight="1" x14ac:dyDescent="0.2"/>
    <row r="15619" ht="12.75" customHeight="1" x14ac:dyDescent="0.2"/>
    <row r="15620" ht="12.75" customHeight="1" x14ac:dyDescent="0.2"/>
    <row r="15621" ht="12.75" customHeight="1" x14ac:dyDescent="0.2"/>
    <row r="15622" ht="12.75" customHeight="1" x14ac:dyDescent="0.2"/>
    <row r="15623" ht="12.75" customHeight="1" x14ac:dyDescent="0.2"/>
    <row r="15624" ht="12.75" customHeight="1" x14ac:dyDescent="0.2"/>
    <row r="15625" ht="12.75" customHeight="1" x14ac:dyDescent="0.2"/>
    <row r="15626" ht="12.75" customHeight="1" x14ac:dyDescent="0.2"/>
    <row r="15627" ht="12.75" customHeight="1" x14ac:dyDescent="0.2"/>
    <row r="15628" ht="12.75" customHeight="1" x14ac:dyDescent="0.2"/>
    <row r="15629" ht="12.75" customHeight="1" x14ac:dyDescent="0.2"/>
    <row r="15630" ht="12.75" customHeight="1" x14ac:dyDescent="0.2"/>
    <row r="15631" ht="12.75" customHeight="1" x14ac:dyDescent="0.2"/>
    <row r="15632" ht="12.75" customHeight="1" x14ac:dyDescent="0.2"/>
    <row r="15633" ht="12.75" customHeight="1" x14ac:dyDescent="0.2"/>
    <row r="15634" ht="12.75" customHeight="1" x14ac:dyDescent="0.2"/>
    <row r="15635" ht="12.75" customHeight="1" x14ac:dyDescent="0.2"/>
    <row r="15636" ht="12.75" customHeight="1" x14ac:dyDescent="0.2"/>
    <row r="15637" ht="12.75" customHeight="1" x14ac:dyDescent="0.2"/>
    <row r="15638" ht="12.75" customHeight="1" x14ac:dyDescent="0.2"/>
    <row r="15639" ht="12.75" customHeight="1" x14ac:dyDescent="0.2"/>
    <row r="15640" ht="12.75" customHeight="1" x14ac:dyDescent="0.2"/>
    <row r="15641" ht="12.75" customHeight="1" x14ac:dyDescent="0.2"/>
    <row r="15642" ht="12.75" customHeight="1" x14ac:dyDescent="0.2"/>
    <row r="15643" ht="12.75" customHeight="1" x14ac:dyDescent="0.2"/>
    <row r="15644" ht="12.75" customHeight="1" x14ac:dyDescent="0.2"/>
    <row r="15645" ht="12.75" customHeight="1" x14ac:dyDescent="0.2"/>
    <row r="15646" ht="12.75" customHeight="1" x14ac:dyDescent="0.2"/>
    <row r="15647" ht="12.75" customHeight="1" x14ac:dyDescent="0.2"/>
    <row r="15648" ht="12.75" customHeight="1" x14ac:dyDescent="0.2"/>
    <row r="15649" ht="12.75" customHeight="1" x14ac:dyDescent="0.2"/>
    <row r="15650" ht="12.75" customHeight="1" x14ac:dyDescent="0.2"/>
    <row r="15651" ht="12.75" customHeight="1" x14ac:dyDescent="0.2"/>
    <row r="15652" ht="12.75" customHeight="1" x14ac:dyDescent="0.2"/>
    <row r="15653" ht="12.75" customHeight="1" x14ac:dyDescent="0.2"/>
    <row r="15654" ht="12.75" customHeight="1" x14ac:dyDescent="0.2"/>
    <row r="15655" ht="12.75" customHeight="1" x14ac:dyDescent="0.2"/>
    <row r="15656" ht="12.75" customHeight="1" x14ac:dyDescent="0.2"/>
    <row r="15657" ht="12.75" customHeight="1" x14ac:dyDescent="0.2"/>
    <row r="15658" ht="12.75" customHeight="1" x14ac:dyDescent="0.2"/>
    <row r="15659" ht="12.75" customHeight="1" x14ac:dyDescent="0.2"/>
    <row r="15660" ht="12.75" customHeight="1" x14ac:dyDescent="0.2"/>
    <row r="15661" ht="12.75" customHeight="1" x14ac:dyDescent="0.2"/>
    <row r="15662" ht="12.75" customHeight="1" x14ac:dyDescent="0.2"/>
    <row r="15663" ht="12.75" customHeight="1" x14ac:dyDescent="0.2"/>
    <row r="15664" ht="12.75" customHeight="1" x14ac:dyDescent="0.2"/>
    <row r="15665" ht="12.75" customHeight="1" x14ac:dyDescent="0.2"/>
    <row r="15666" ht="12.75" customHeight="1" x14ac:dyDescent="0.2"/>
    <row r="15667" ht="12.75" customHeight="1" x14ac:dyDescent="0.2"/>
    <row r="15668" ht="12.75" customHeight="1" x14ac:dyDescent="0.2"/>
    <row r="15669" ht="12.75" customHeight="1" x14ac:dyDescent="0.2"/>
    <row r="15670" ht="12.75" customHeight="1" x14ac:dyDescent="0.2"/>
    <row r="15671" ht="12.75" customHeight="1" x14ac:dyDescent="0.2"/>
    <row r="15672" ht="12.75" customHeight="1" x14ac:dyDescent="0.2"/>
    <row r="15673" ht="12.75" customHeight="1" x14ac:dyDescent="0.2"/>
    <row r="15674" ht="12.75" customHeight="1" x14ac:dyDescent="0.2"/>
    <row r="15675" ht="12.75" customHeight="1" x14ac:dyDescent="0.2"/>
    <row r="15676" ht="12.75" customHeight="1" x14ac:dyDescent="0.2"/>
    <row r="15677" ht="12.75" customHeight="1" x14ac:dyDescent="0.2"/>
    <row r="15678" ht="12.75" customHeight="1" x14ac:dyDescent="0.2"/>
    <row r="15679" ht="12.75" customHeight="1" x14ac:dyDescent="0.2"/>
    <row r="15680" ht="12.75" customHeight="1" x14ac:dyDescent="0.2"/>
    <row r="15681" ht="12.75" customHeight="1" x14ac:dyDescent="0.2"/>
    <row r="15682" ht="12.75" customHeight="1" x14ac:dyDescent="0.2"/>
    <row r="15683" ht="12.75" customHeight="1" x14ac:dyDescent="0.2"/>
    <row r="15684" ht="12.75" customHeight="1" x14ac:dyDescent="0.2"/>
    <row r="15685" ht="12.75" customHeight="1" x14ac:dyDescent="0.2"/>
    <row r="15686" ht="12.75" customHeight="1" x14ac:dyDescent="0.2"/>
    <row r="15687" ht="12.75" customHeight="1" x14ac:dyDescent="0.2"/>
    <row r="15688" ht="12.75" customHeight="1" x14ac:dyDescent="0.2"/>
    <row r="15689" ht="12.75" customHeight="1" x14ac:dyDescent="0.2"/>
    <row r="15690" ht="12.75" customHeight="1" x14ac:dyDescent="0.2"/>
    <row r="15691" ht="12.75" customHeight="1" x14ac:dyDescent="0.2"/>
    <row r="15692" ht="12.75" customHeight="1" x14ac:dyDescent="0.2"/>
    <row r="15693" ht="12.75" customHeight="1" x14ac:dyDescent="0.2"/>
    <row r="15694" ht="12.75" customHeight="1" x14ac:dyDescent="0.2"/>
    <row r="15695" ht="12.75" customHeight="1" x14ac:dyDescent="0.2"/>
    <row r="15696" ht="12.75" customHeight="1" x14ac:dyDescent="0.2"/>
    <row r="15697" ht="12.75" customHeight="1" x14ac:dyDescent="0.2"/>
    <row r="15698" ht="12.75" customHeight="1" x14ac:dyDescent="0.2"/>
    <row r="15699" ht="12.75" customHeight="1" x14ac:dyDescent="0.2"/>
    <row r="15700" ht="12.75" customHeight="1" x14ac:dyDescent="0.2"/>
    <row r="15701" ht="12.75" customHeight="1" x14ac:dyDescent="0.2"/>
    <row r="15702" ht="12.75" customHeight="1" x14ac:dyDescent="0.2"/>
    <row r="15703" ht="12.75" customHeight="1" x14ac:dyDescent="0.2"/>
    <row r="15704" ht="12.75" customHeight="1" x14ac:dyDescent="0.2"/>
    <row r="15705" ht="12.75" customHeight="1" x14ac:dyDescent="0.2"/>
    <row r="15706" ht="12.75" customHeight="1" x14ac:dyDescent="0.2"/>
    <row r="15707" ht="12.75" customHeight="1" x14ac:dyDescent="0.2"/>
    <row r="15708" ht="12.75" customHeight="1" x14ac:dyDescent="0.2"/>
    <row r="15709" ht="12.75" customHeight="1" x14ac:dyDescent="0.2"/>
    <row r="15710" ht="12.75" customHeight="1" x14ac:dyDescent="0.2"/>
    <row r="15711" ht="12.75" customHeight="1" x14ac:dyDescent="0.2"/>
    <row r="15712" ht="12.75" customHeight="1" x14ac:dyDescent="0.2"/>
    <row r="15713" ht="12.75" customHeight="1" x14ac:dyDescent="0.2"/>
    <row r="15714" ht="12.75" customHeight="1" x14ac:dyDescent="0.2"/>
    <row r="15715" ht="12.75" customHeight="1" x14ac:dyDescent="0.2"/>
    <row r="15716" ht="12.75" customHeight="1" x14ac:dyDescent="0.2"/>
    <row r="15717" ht="12.75" customHeight="1" x14ac:dyDescent="0.2"/>
    <row r="15718" ht="12.75" customHeight="1" x14ac:dyDescent="0.2"/>
    <row r="15719" ht="12.75" customHeight="1" x14ac:dyDescent="0.2"/>
    <row r="15720" ht="12.75" customHeight="1" x14ac:dyDescent="0.2"/>
    <row r="15721" ht="12.75" customHeight="1" x14ac:dyDescent="0.2"/>
    <row r="15722" ht="12.75" customHeight="1" x14ac:dyDescent="0.2"/>
    <row r="15723" ht="12.75" customHeight="1" x14ac:dyDescent="0.2"/>
    <row r="15724" ht="12.75" customHeight="1" x14ac:dyDescent="0.2"/>
    <row r="15725" ht="12.75" customHeight="1" x14ac:dyDescent="0.2"/>
    <row r="15726" ht="12.75" customHeight="1" x14ac:dyDescent="0.2"/>
    <row r="15727" ht="12.75" customHeight="1" x14ac:dyDescent="0.2"/>
    <row r="15728" ht="12.75" customHeight="1" x14ac:dyDescent="0.2"/>
    <row r="15729" ht="12.75" customHeight="1" x14ac:dyDescent="0.2"/>
    <row r="15730" ht="12.75" customHeight="1" x14ac:dyDescent="0.2"/>
    <row r="15731" ht="12.75" customHeight="1" x14ac:dyDescent="0.2"/>
    <row r="15732" ht="12.75" customHeight="1" x14ac:dyDescent="0.2"/>
    <row r="15733" ht="12.75" customHeight="1" x14ac:dyDescent="0.2"/>
    <row r="15734" ht="12.75" customHeight="1" x14ac:dyDescent="0.2"/>
    <row r="15735" ht="12.75" customHeight="1" x14ac:dyDescent="0.2"/>
    <row r="15736" ht="12.75" customHeight="1" x14ac:dyDescent="0.2"/>
    <row r="15737" ht="12.75" customHeight="1" x14ac:dyDescent="0.2"/>
    <row r="15738" ht="12.75" customHeight="1" x14ac:dyDescent="0.2"/>
    <row r="15739" ht="12.75" customHeight="1" x14ac:dyDescent="0.2"/>
    <row r="15740" ht="12.75" customHeight="1" x14ac:dyDescent="0.2"/>
    <row r="15741" ht="12.75" customHeight="1" x14ac:dyDescent="0.2"/>
    <row r="15742" ht="12.75" customHeight="1" x14ac:dyDescent="0.2"/>
    <row r="15743" ht="12.75" customHeight="1" x14ac:dyDescent="0.2"/>
    <row r="15744" ht="12.75" customHeight="1" x14ac:dyDescent="0.2"/>
    <row r="15745" ht="12.75" customHeight="1" x14ac:dyDescent="0.2"/>
    <row r="15746" ht="12.75" customHeight="1" x14ac:dyDescent="0.2"/>
    <row r="15747" ht="12.75" customHeight="1" x14ac:dyDescent="0.2"/>
    <row r="15748" ht="12.75" customHeight="1" x14ac:dyDescent="0.2"/>
    <row r="15749" ht="12.75" customHeight="1" x14ac:dyDescent="0.2"/>
    <row r="15750" ht="12.75" customHeight="1" x14ac:dyDescent="0.2"/>
    <row r="15751" ht="12.75" customHeight="1" x14ac:dyDescent="0.2"/>
    <row r="15752" ht="12.75" customHeight="1" x14ac:dyDescent="0.2"/>
    <row r="15753" ht="12.75" customHeight="1" x14ac:dyDescent="0.2"/>
    <row r="15754" ht="12.75" customHeight="1" x14ac:dyDescent="0.2"/>
    <row r="15755" ht="12.75" customHeight="1" x14ac:dyDescent="0.2"/>
    <row r="15756" ht="12.75" customHeight="1" x14ac:dyDescent="0.2"/>
    <row r="15757" ht="12.75" customHeight="1" x14ac:dyDescent="0.2"/>
    <row r="15758" ht="12.75" customHeight="1" x14ac:dyDescent="0.2"/>
    <row r="15759" ht="12.75" customHeight="1" x14ac:dyDescent="0.2"/>
    <row r="15760" ht="12.75" customHeight="1" x14ac:dyDescent="0.2"/>
    <row r="15761" ht="12.75" customHeight="1" x14ac:dyDescent="0.2"/>
    <row r="15762" ht="12.75" customHeight="1" x14ac:dyDescent="0.2"/>
    <row r="15763" ht="12.75" customHeight="1" x14ac:dyDescent="0.2"/>
    <row r="15764" ht="12.75" customHeight="1" x14ac:dyDescent="0.2"/>
    <row r="15765" ht="12.75" customHeight="1" x14ac:dyDescent="0.2"/>
    <row r="15766" ht="12.75" customHeight="1" x14ac:dyDescent="0.2"/>
    <row r="15767" ht="12.75" customHeight="1" x14ac:dyDescent="0.2"/>
    <row r="15768" ht="12.75" customHeight="1" x14ac:dyDescent="0.2"/>
    <row r="15769" ht="12.75" customHeight="1" x14ac:dyDescent="0.2"/>
    <row r="15770" ht="12.75" customHeight="1" x14ac:dyDescent="0.2"/>
    <row r="15771" ht="12.75" customHeight="1" x14ac:dyDescent="0.2"/>
    <row r="15772" ht="12.75" customHeight="1" x14ac:dyDescent="0.2"/>
    <row r="15773" ht="12.75" customHeight="1" x14ac:dyDescent="0.2"/>
    <row r="15774" ht="12.75" customHeight="1" x14ac:dyDescent="0.2"/>
    <row r="15775" ht="12.75" customHeight="1" x14ac:dyDescent="0.2"/>
    <row r="15776" ht="12.75" customHeight="1" x14ac:dyDescent="0.2"/>
    <row r="15777" ht="12.75" customHeight="1" x14ac:dyDescent="0.2"/>
    <row r="15778" ht="12.75" customHeight="1" x14ac:dyDescent="0.2"/>
    <row r="15779" ht="12.75" customHeight="1" x14ac:dyDescent="0.2"/>
    <row r="15780" ht="12.75" customHeight="1" x14ac:dyDescent="0.2"/>
    <row r="15781" ht="12.75" customHeight="1" x14ac:dyDescent="0.2"/>
    <row r="15782" ht="12.75" customHeight="1" x14ac:dyDescent="0.2"/>
    <row r="15783" ht="12.75" customHeight="1" x14ac:dyDescent="0.2"/>
    <row r="15784" ht="12.75" customHeight="1" x14ac:dyDescent="0.2"/>
    <row r="15785" ht="12.75" customHeight="1" x14ac:dyDescent="0.2"/>
    <row r="15786" ht="12.75" customHeight="1" x14ac:dyDescent="0.2"/>
    <row r="15787" ht="12.75" customHeight="1" x14ac:dyDescent="0.2"/>
    <row r="15788" ht="12.75" customHeight="1" x14ac:dyDescent="0.2"/>
    <row r="15789" ht="12.75" customHeight="1" x14ac:dyDescent="0.2"/>
    <row r="15790" ht="12.75" customHeight="1" x14ac:dyDescent="0.2"/>
    <row r="15791" ht="12.75" customHeight="1" x14ac:dyDescent="0.2"/>
    <row r="15792" ht="12.75" customHeight="1" x14ac:dyDescent="0.2"/>
    <row r="15793" ht="12.75" customHeight="1" x14ac:dyDescent="0.2"/>
    <row r="15794" ht="12.75" customHeight="1" x14ac:dyDescent="0.2"/>
    <row r="15795" ht="12.75" customHeight="1" x14ac:dyDescent="0.2"/>
    <row r="15796" ht="12.75" customHeight="1" x14ac:dyDescent="0.2"/>
    <row r="15797" ht="12.75" customHeight="1" x14ac:dyDescent="0.2"/>
    <row r="15798" ht="12.75" customHeight="1" x14ac:dyDescent="0.2"/>
    <row r="15799" ht="12.75" customHeight="1" x14ac:dyDescent="0.2"/>
    <row r="15800" ht="12.75" customHeight="1" x14ac:dyDescent="0.2"/>
    <row r="15801" ht="12.75" customHeight="1" x14ac:dyDescent="0.2"/>
    <row r="15802" ht="12.75" customHeight="1" x14ac:dyDescent="0.2"/>
    <row r="15803" ht="12.75" customHeight="1" x14ac:dyDescent="0.2"/>
    <row r="15804" ht="12.75" customHeight="1" x14ac:dyDescent="0.2"/>
    <row r="15805" ht="12.75" customHeight="1" x14ac:dyDescent="0.2"/>
    <row r="15806" ht="12.75" customHeight="1" x14ac:dyDescent="0.2"/>
    <row r="15807" ht="12.75" customHeight="1" x14ac:dyDescent="0.2"/>
    <row r="15808" ht="12.75" customHeight="1" x14ac:dyDescent="0.2"/>
    <row r="15809" ht="12.75" customHeight="1" x14ac:dyDescent="0.2"/>
    <row r="15810" ht="12.75" customHeight="1" x14ac:dyDescent="0.2"/>
    <row r="15811" ht="12.75" customHeight="1" x14ac:dyDescent="0.2"/>
    <row r="15812" ht="12.75" customHeight="1" x14ac:dyDescent="0.2"/>
    <row r="15813" ht="12.75" customHeight="1" x14ac:dyDescent="0.2"/>
    <row r="15814" ht="12.75" customHeight="1" x14ac:dyDescent="0.2"/>
    <row r="15815" ht="12.75" customHeight="1" x14ac:dyDescent="0.2"/>
    <row r="15816" ht="12.75" customHeight="1" x14ac:dyDescent="0.2"/>
    <row r="15817" ht="12.75" customHeight="1" x14ac:dyDescent="0.2"/>
    <row r="15818" ht="12.75" customHeight="1" x14ac:dyDescent="0.2"/>
    <row r="15819" ht="12.75" customHeight="1" x14ac:dyDescent="0.2"/>
    <row r="15820" ht="12.75" customHeight="1" x14ac:dyDescent="0.2"/>
    <row r="15821" ht="12.75" customHeight="1" x14ac:dyDescent="0.2"/>
    <row r="15822" ht="12.75" customHeight="1" x14ac:dyDescent="0.2"/>
    <row r="15823" ht="12.75" customHeight="1" x14ac:dyDescent="0.2"/>
    <row r="15824" ht="12.75" customHeight="1" x14ac:dyDescent="0.2"/>
    <row r="15825" ht="12.75" customHeight="1" x14ac:dyDescent="0.2"/>
    <row r="15826" ht="12.75" customHeight="1" x14ac:dyDescent="0.2"/>
    <row r="15827" ht="12.75" customHeight="1" x14ac:dyDescent="0.2"/>
    <row r="15828" ht="12.75" customHeight="1" x14ac:dyDescent="0.2"/>
    <row r="15829" ht="12.75" customHeight="1" x14ac:dyDescent="0.2"/>
    <row r="15830" ht="12.75" customHeight="1" x14ac:dyDescent="0.2"/>
    <row r="15831" ht="12.75" customHeight="1" x14ac:dyDescent="0.2"/>
    <row r="15832" ht="12.75" customHeight="1" x14ac:dyDescent="0.2"/>
    <row r="15833" ht="12.75" customHeight="1" x14ac:dyDescent="0.2"/>
    <row r="15834" ht="12.75" customHeight="1" x14ac:dyDescent="0.2"/>
    <row r="15835" ht="12.75" customHeight="1" x14ac:dyDescent="0.2"/>
    <row r="15836" ht="12.75" customHeight="1" x14ac:dyDescent="0.2"/>
    <row r="15837" ht="12.75" customHeight="1" x14ac:dyDescent="0.2"/>
    <row r="15838" ht="12.75" customHeight="1" x14ac:dyDescent="0.2"/>
    <row r="15839" ht="12.75" customHeight="1" x14ac:dyDescent="0.2"/>
    <row r="15840" ht="12.75" customHeight="1" x14ac:dyDescent="0.2"/>
    <row r="15841" ht="12.75" customHeight="1" x14ac:dyDescent="0.2"/>
    <row r="15842" ht="12.75" customHeight="1" x14ac:dyDescent="0.2"/>
    <row r="15843" ht="12.75" customHeight="1" x14ac:dyDescent="0.2"/>
    <row r="15844" ht="12.75" customHeight="1" x14ac:dyDescent="0.2"/>
    <row r="15845" ht="12.75" customHeight="1" x14ac:dyDescent="0.2"/>
    <row r="15846" ht="12.75" customHeight="1" x14ac:dyDescent="0.2"/>
    <row r="15847" ht="12.75" customHeight="1" x14ac:dyDescent="0.2"/>
    <row r="15848" ht="12.75" customHeight="1" x14ac:dyDescent="0.2"/>
    <row r="15849" ht="12.75" customHeight="1" x14ac:dyDescent="0.2"/>
    <row r="15850" ht="12.75" customHeight="1" x14ac:dyDescent="0.2"/>
    <row r="15851" ht="12.75" customHeight="1" x14ac:dyDescent="0.2"/>
    <row r="15852" ht="12.75" customHeight="1" x14ac:dyDescent="0.2"/>
    <row r="15853" ht="12.75" customHeight="1" x14ac:dyDescent="0.2"/>
    <row r="15854" ht="12.75" customHeight="1" x14ac:dyDescent="0.2"/>
    <row r="15855" ht="12.75" customHeight="1" x14ac:dyDescent="0.2"/>
    <row r="15856" ht="12.75" customHeight="1" x14ac:dyDescent="0.2"/>
    <row r="15857" ht="12.75" customHeight="1" x14ac:dyDescent="0.2"/>
    <row r="15858" ht="12.75" customHeight="1" x14ac:dyDescent="0.2"/>
    <row r="15859" ht="12.75" customHeight="1" x14ac:dyDescent="0.2"/>
    <row r="15860" ht="12.75" customHeight="1" x14ac:dyDescent="0.2"/>
    <row r="15861" ht="12.75" customHeight="1" x14ac:dyDescent="0.2"/>
    <row r="15862" ht="12.75" customHeight="1" x14ac:dyDescent="0.2"/>
    <row r="15863" ht="12.75" customHeight="1" x14ac:dyDescent="0.2"/>
    <row r="15864" ht="12.75" customHeight="1" x14ac:dyDescent="0.2"/>
    <row r="15865" ht="12.75" customHeight="1" x14ac:dyDescent="0.2"/>
    <row r="15866" ht="12.75" customHeight="1" x14ac:dyDescent="0.2"/>
    <row r="15867" ht="12.75" customHeight="1" x14ac:dyDescent="0.2"/>
    <row r="15868" ht="12.75" customHeight="1" x14ac:dyDescent="0.2"/>
    <row r="15869" ht="12.75" customHeight="1" x14ac:dyDescent="0.2"/>
    <row r="15870" ht="12.75" customHeight="1" x14ac:dyDescent="0.2"/>
    <row r="15871" ht="12.75" customHeight="1" x14ac:dyDescent="0.2"/>
    <row r="15872" ht="12.75" customHeight="1" x14ac:dyDescent="0.2"/>
    <row r="15873" ht="12.75" customHeight="1" x14ac:dyDescent="0.2"/>
    <row r="15874" ht="12.75" customHeight="1" x14ac:dyDescent="0.2"/>
    <row r="15875" ht="12.75" customHeight="1" x14ac:dyDescent="0.2"/>
    <row r="15876" ht="12.75" customHeight="1" x14ac:dyDescent="0.2"/>
    <row r="15877" ht="12.75" customHeight="1" x14ac:dyDescent="0.2"/>
    <row r="15878" ht="12.75" customHeight="1" x14ac:dyDescent="0.2"/>
    <row r="15879" ht="12.75" customHeight="1" x14ac:dyDescent="0.2"/>
    <row r="15880" ht="12.75" customHeight="1" x14ac:dyDescent="0.2"/>
    <row r="15881" ht="12.75" customHeight="1" x14ac:dyDescent="0.2"/>
    <row r="15882" ht="12.75" customHeight="1" x14ac:dyDescent="0.2"/>
    <row r="15883" ht="12.75" customHeight="1" x14ac:dyDescent="0.2"/>
    <row r="15884" ht="12.75" customHeight="1" x14ac:dyDescent="0.2"/>
    <row r="15885" ht="12.75" customHeight="1" x14ac:dyDescent="0.2"/>
    <row r="15886" ht="12.75" customHeight="1" x14ac:dyDescent="0.2"/>
    <row r="15887" ht="12.75" customHeight="1" x14ac:dyDescent="0.2"/>
    <row r="15888" ht="12.75" customHeight="1" x14ac:dyDescent="0.2"/>
    <row r="15889" ht="12.75" customHeight="1" x14ac:dyDescent="0.2"/>
    <row r="15890" ht="12.75" customHeight="1" x14ac:dyDescent="0.2"/>
    <row r="15891" ht="12.75" customHeight="1" x14ac:dyDescent="0.2"/>
    <row r="15892" ht="12.75" customHeight="1" x14ac:dyDescent="0.2"/>
    <row r="15893" ht="12.75" customHeight="1" x14ac:dyDescent="0.2"/>
    <row r="15894" ht="12.75" customHeight="1" x14ac:dyDescent="0.2"/>
    <row r="15895" ht="12.75" customHeight="1" x14ac:dyDescent="0.2"/>
    <row r="15896" ht="12.75" customHeight="1" x14ac:dyDescent="0.2"/>
    <row r="15897" ht="12.75" customHeight="1" x14ac:dyDescent="0.2"/>
    <row r="15898" ht="12.75" customHeight="1" x14ac:dyDescent="0.2"/>
    <row r="15899" ht="12.75" customHeight="1" x14ac:dyDescent="0.2"/>
    <row r="15900" ht="12.75" customHeight="1" x14ac:dyDescent="0.2"/>
    <row r="15901" ht="12.75" customHeight="1" x14ac:dyDescent="0.2"/>
    <row r="15902" ht="12.75" customHeight="1" x14ac:dyDescent="0.2"/>
    <row r="15903" ht="12.75" customHeight="1" x14ac:dyDescent="0.2"/>
    <row r="15904" ht="12.75" customHeight="1" x14ac:dyDescent="0.2"/>
    <row r="15905" ht="12.75" customHeight="1" x14ac:dyDescent="0.2"/>
    <row r="15906" ht="12.75" customHeight="1" x14ac:dyDescent="0.2"/>
    <row r="15907" ht="12.75" customHeight="1" x14ac:dyDescent="0.2"/>
    <row r="15908" ht="12.75" customHeight="1" x14ac:dyDescent="0.2"/>
    <row r="15909" ht="12.75" customHeight="1" x14ac:dyDescent="0.2"/>
    <row r="15910" ht="12.75" customHeight="1" x14ac:dyDescent="0.2"/>
    <row r="15911" ht="12.75" customHeight="1" x14ac:dyDescent="0.2"/>
    <row r="15912" ht="12.75" customHeight="1" x14ac:dyDescent="0.2"/>
    <row r="15913" ht="12.75" customHeight="1" x14ac:dyDescent="0.2"/>
    <row r="15914" ht="12.75" customHeight="1" x14ac:dyDescent="0.2"/>
    <row r="15915" ht="12.75" customHeight="1" x14ac:dyDescent="0.2"/>
    <row r="15916" ht="12.75" customHeight="1" x14ac:dyDescent="0.2"/>
    <row r="15917" ht="12.75" customHeight="1" x14ac:dyDescent="0.2"/>
    <row r="15918" ht="12.75" customHeight="1" x14ac:dyDescent="0.2"/>
    <row r="15919" ht="12.75" customHeight="1" x14ac:dyDescent="0.2"/>
    <row r="15920" ht="12.75" customHeight="1" x14ac:dyDescent="0.2"/>
    <row r="15921" ht="12.75" customHeight="1" x14ac:dyDescent="0.2"/>
    <row r="15922" ht="12.75" customHeight="1" x14ac:dyDescent="0.2"/>
    <row r="15923" ht="12.75" customHeight="1" x14ac:dyDescent="0.2"/>
    <row r="15924" ht="12.75" customHeight="1" x14ac:dyDescent="0.2"/>
    <row r="15925" ht="12.75" customHeight="1" x14ac:dyDescent="0.2"/>
    <row r="15926" ht="12.75" customHeight="1" x14ac:dyDescent="0.2"/>
    <row r="15927" ht="12.75" customHeight="1" x14ac:dyDescent="0.2"/>
    <row r="15928" ht="12.75" customHeight="1" x14ac:dyDescent="0.2"/>
    <row r="15929" ht="12.75" customHeight="1" x14ac:dyDescent="0.2"/>
    <row r="15930" ht="12.75" customHeight="1" x14ac:dyDescent="0.2"/>
    <row r="15931" ht="12.75" customHeight="1" x14ac:dyDescent="0.2"/>
    <row r="15932" ht="12.75" customHeight="1" x14ac:dyDescent="0.2"/>
    <row r="15933" ht="12.75" customHeight="1" x14ac:dyDescent="0.2"/>
    <row r="15934" ht="12.75" customHeight="1" x14ac:dyDescent="0.2"/>
    <row r="15935" ht="12.75" customHeight="1" x14ac:dyDescent="0.2"/>
    <row r="15936" ht="12.75" customHeight="1" x14ac:dyDescent="0.2"/>
    <row r="15937" ht="12.75" customHeight="1" x14ac:dyDescent="0.2"/>
    <row r="15938" ht="12.75" customHeight="1" x14ac:dyDescent="0.2"/>
    <row r="15939" ht="12.75" customHeight="1" x14ac:dyDescent="0.2"/>
    <row r="15940" ht="12.75" customHeight="1" x14ac:dyDescent="0.2"/>
    <row r="15941" ht="12.75" customHeight="1" x14ac:dyDescent="0.2"/>
    <row r="15942" ht="12.75" customHeight="1" x14ac:dyDescent="0.2"/>
    <row r="15943" ht="12.75" customHeight="1" x14ac:dyDescent="0.2"/>
    <row r="15944" ht="12.75" customHeight="1" x14ac:dyDescent="0.2"/>
    <row r="15945" ht="12.75" customHeight="1" x14ac:dyDescent="0.2"/>
    <row r="15946" ht="12.75" customHeight="1" x14ac:dyDescent="0.2"/>
    <row r="15947" ht="12.75" customHeight="1" x14ac:dyDescent="0.2"/>
    <row r="15948" ht="12.75" customHeight="1" x14ac:dyDescent="0.2"/>
    <row r="15949" ht="12.75" customHeight="1" x14ac:dyDescent="0.2"/>
    <row r="15950" ht="12.75" customHeight="1" x14ac:dyDescent="0.2"/>
    <row r="15951" ht="12.75" customHeight="1" x14ac:dyDescent="0.2"/>
    <row r="15952" ht="12.75" customHeight="1" x14ac:dyDescent="0.2"/>
    <row r="15953" ht="12.75" customHeight="1" x14ac:dyDescent="0.2"/>
    <row r="15954" ht="12.75" customHeight="1" x14ac:dyDescent="0.2"/>
    <row r="15955" ht="12.75" customHeight="1" x14ac:dyDescent="0.2"/>
    <row r="15956" ht="12.75" customHeight="1" x14ac:dyDescent="0.2"/>
    <row r="15957" ht="12.75" customHeight="1" x14ac:dyDescent="0.2"/>
    <row r="15958" ht="12.75" customHeight="1" x14ac:dyDescent="0.2"/>
    <row r="15959" ht="12.75" customHeight="1" x14ac:dyDescent="0.2"/>
    <row r="15960" ht="12.75" customHeight="1" x14ac:dyDescent="0.2"/>
    <row r="15961" ht="12.75" customHeight="1" x14ac:dyDescent="0.2"/>
    <row r="15962" ht="12.75" customHeight="1" x14ac:dyDescent="0.2"/>
    <row r="15963" ht="12.75" customHeight="1" x14ac:dyDescent="0.2"/>
    <row r="15964" ht="12.75" customHeight="1" x14ac:dyDescent="0.2"/>
    <row r="15965" ht="12.75" customHeight="1" x14ac:dyDescent="0.2"/>
    <row r="15966" ht="12.75" customHeight="1" x14ac:dyDescent="0.2"/>
    <row r="15967" ht="12.75" customHeight="1" x14ac:dyDescent="0.2"/>
    <row r="15968" ht="12.75" customHeight="1" x14ac:dyDescent="0.2"/>
    <row r="15969" ht="12.75" customHeight="1" x14ac:dyDescent="0.2"/>
    <row r="15970" ht="12.75" customHeight="1" x14ac:dyDescent="0.2"/>
    <row r="15971" ht="12.75" customHeight="1" x14ac:dyDescent="0.2"/>
    <row r="15972" ht="12.75" customHeight="1" x14ac:dyDescent="0.2"/>
    <row r="15973" ht="12.75" customHeight="1" x14ac:dyDescent="0.2"/>
    <row r="15974" ht="12.75" customHeight="1" x14ac:dyDescent="0.2"/>
    <row r="15975" ht="12.75" customHeight="1" x14ac:dyDescent="0.2"/>
    <row r="15976" ht="12.75" customHeight="1" x14ac:dyDescent="0.2"/>
    <row r="15977" ht="12.75" customHeight="1" x14ac:dyDescent="0.2"/>
    <row r="15978" ht="12.75" customHeight="1" x14ac:dyDescent="0.2"/>
    <row r="15979" ht="12.75" customHeight="1" x14ac:dyDescent="0.2"/>
    <row r="15980" ht="12.75" customHeight="1" x14ac:dyDescent="0.2"/>
    <row r="15981" ht="12.75" customHeight="1" x14ac:dyDescent="0.2"/>
    <row r="15982" ht="12.75" customHeight="1" x14ac:dyDescent="0.2"/>
    <row r="15983" ht="12.75" customHeight="1" x14ac:dyDescent="0.2"/>
    <row r="15984" ht="12.75" customHeight="1" x14ac:dyDescent="0.2"/>
    <row r="15985" ht="12.75" customHeight="1" x14ac:dyDescent="0.2"/>
    <row r="15986" ht="12.75" customHeight="1" x14ac:dyDescent="0.2"/>
    <row r="15987" ht="12.75" customHeight="1" x14ac:dyDescent="0.2"/>
    <row r="15988" ht="12.75" customHeight="1" x14ac:dyDescent="0.2"/>
    <row r="15989" ht="12.75" customHeight="1" x14ac:dyDescent="0.2"/>
    <row r="15990" ht="12.75" customHeight="1" x14ac:dyDescent="0.2"/>
    <row r="15991" ht="12.75" customHeight="1" x14ac:dyDescent="0.2"/>
    <row r="15992" ht="12.75" customHeight="1" x14ac:dyDescent="0.2"/>
    <row r="15993" ht="12.75" customHeight="1" x14ac:dyDescent="0.2"/>
    <row r="15994" ht="12.75" customHeight="1" x14ac:dyDescent="0.2"/>
    <row r="15995" ht="12.75" customHeight="1" x14ac:dyDescent="0.2"/>
    <row r="15996" ht="12.75" customHeight="1" x14ac:dyDescent="0.2"/>
    <row r="15997" ht="12.75" customHeight="1" x14ac:dyDescent="0.2"/>
    <row r="15998" ht="12.75" customHeight="1" x14ac:dyDescent="0.2"/>
    <row r="15999" ht="12.75" customHeight="1" x14ac:dyDescent="0.2"/>
    <row r="16000" ht="12.75" customHeight="1" x14ac:dyDescent="0.2"/>
    <row r="16001" ht="12.75" customHeight="1" x14ac:dyDescent="0.2"/>
    <row r="16002" ht="12.75" customHeight="1" x14ac:dyDescent="0.2"/>
    <row r="16003" ht="12.75" customHeight="1" x14ac:dyDescent="0.2"/>
    <row r="16004" ht="12.75" customHeight="1" x14ac:dyDescent="0.2"/>
    <row r="16005" ht="12.75" customHeight="1" x14ac:dyDescent="0.2"/>
    <row r="16006" ht="12.75" customHeight="1" x14ac:dyDescent="0.2"/>
    <row r="16007" ht="12.75" customHeight="1" x14ac:dyDescent="0.2"/>
    <row r="16008" ht="12.75" customHeight="1" x14ac:dyDescent="0.2"/>
    <row r="16009" ht="12.75" customHeight="1" x14ac:dyDescent="0.2"/>
    <row r="16010" ht="12.75" customHeight="1" x14ac:dyDescent="0.2"/>
    <row r="16011" ht="12.75" customHeight="1" x14ac:dyDescent="0.2"/>
    <row r="16012" ht="12.75" customHeight="1" x14ac:dyDescent="0.2"/>
    <row r="16013" ht="12.75" customHeight="1" x14ac:dyDescent="0.2"/>
    <row r="16014" ht="12.75" customHeight="1" x14ac:dyDescent="0.2"/>
    <row r="16015" ht="12.75" customHeight="1" x14ac:dyDescent="0.2"/>
    <row r="16016" ht="12.75" customHeight="1" x14ac:dyDescent="0.2"/>
    <row r="16017" ht="12.75" customHeight="1" x14ac:dyDescent="0.2"/>
    <row r="16018" ht="12.75" customHeight="1" x14ac:dyDescent="0.2"/>
    <row r="16019" ht="12.75" customHeight="1" x14ac:dyDescent="0.2"/>
    <row r="16020" ht="12.75" customHeight="1" x14ac:dyDescent="0.2"/>
    <row r="16021" ht="12.75" customHeight="1" x14ac:dyDescent="0.2"/>
    <row r="16022" ht="12.75" customHeight="1" x14ac:dyDescent="0.2"/>
    <row r="16023" ht="12.75" customHeight="1" x14ac:dyDescent="0.2"/>
    <row r="16024" ht="12.75" customHeight="1" x14ac:dyDescent="0.2"/>
    <row r="16025" ht="12.75" customHeight="1" x14ac:dyDescent="0.2"/>
    <row r="16026" ht="12.75" customHeight="1" x14ac:dyDescent="0.2"/>
    <row r="16027" ht="12.75" customHeight="1" x14ac:dyDescent="0.2"/>
    <row r="16028" ht="12.75" customHeight="1" x14ac:dyDescent="0.2"/>
    <row r="16029" ht="12.75" customHeight="1" x14ac:dyDescent="0.2"/>
    <row r="16030" ht="12.75" customHeight="1" x14ac:dyDescent="0.2"/>
    <row r="16031" ht="12.75" customHeight="1" x14ac:dyDescent="0.2"/>
    <row r="16032" ht="12.75" customHeight="1" x14ac:dyDescent="0.2"/>
    <row r="16033" ht="12.75" customHeight="1" x14ac:dyDescent="0.2"/>
    <row r="16034" ht="12.75" customHeight="1" x14ac:dyDescent="0.2"/>
    <row r="16035" ht="12.75" customHeight="1" x14ac:dyDescent="0.2"/>
    <row r="16036" ht="12.75" customHeight="1" x14ac:dyDescent="0.2"/>
    <row r="16037" ht="12.75" customHeight="1" x14ac:dyDescent="0.2"/>
    <row r="16038" ht="12.75" customHeight="1" x14ac:dyDescent="0.2"/>
    <row r="16039" ht="12.75" customHeight="1" x14ac:dyDescent="0.2"/>
    <row r="16040" ht="12.75" customHeight="1" x14ac:dyDescent="0.2"/>
    <row r="16041" ht="12.75" customHeight="1" x14ac:dyDescent="0.2"/>
    <row r="16042" ht="12.75" customHeight="1" x14ac:dyDescent="0.2"/>
    <row r="16043" ht="12.75" customHeight="1" x14ac:dyDescent="0.2"/>
    <row r="16044" ht="12.75" customHeight="1" x14ac:dyDescent="0.2"/>
    <row r="16045" ht="12.75" customHeight="1" x14ac:dyDescent="0.2"/>
    <row r="16046" ht="12.75" customHeight="1" x14ac:dyDescent="0.2"/>
    <row r="16047" ht="12.75" customHeight="1" x14ac:dyDescent="0.2"/>
    <row r="16048" ht="12.75" customHeight="1" x14ac:dyDescent="0.2"/>
    <row r="16049" ht="12.75" customHeight="1" x14ac:dyDescent="0.2"/>
    <row r="16050" ht="12.75" customHeight="1" x14ac:dyDescent="0.2"/>
    <row r="16051" ht="12.75" customHeight="1" x14ac:dyDescent="0.2"/>
    <row r="16052" ht="12.75" customHeight="1" x14ac:dyDescent="0.2"/>
    <row r="16053" ht="12.75" customHeight="1" x14ac:dyDescent="0.2"/>
    <row r="16054" ht="12.75" customHeight="1" x14ac:dyDescent="0.2"/>
    <row r="16055" ht="12.75" customHeight="1" x14ac:dyDescent="0.2"/>
    <row r="16056" ht="12.75" customHeight="1" x14ac:dyDescent="0.2"/>
    <row r="16057" ht="12.75" customHeight="1" x14ac:dyDescent="0.2"/>
    <row r="16058" ht="12.75" customHeight="1" x14ac:dyDescent="0.2"/>
    <row r="16059" ht="12.75" customHeight="1" x14ac:dyDescent="0.2"/>
    <row r="16060" ht="12.75" customHeight="1" x14ac:dyDescent="0.2"/>
    <row r="16061" ht="12.75" customHeight="1" x14ac:dyDescent="0.2"/>
    <row r="16062" ht="12.75" customHeight="1" x14ac:dyDescent="0.2"/>
    <row r="16063" ht="12.75" customHeight="1" x14ac:dyDescent="0.2"/>
    <row r="16064" ht="12.75" customHeight="1" x14ac:dyDescent="0.2"/>
    <row r="16065" ht="12.75" customHeight="1" x14ac:dyDescent="0.2"/>
    <row r="16066" ht="12.75" customHeight="1" x14ac:dyDescent="0.2"/>
    <row r="16067" ht="12.75" customHeight="1" x14ac:dyDescent="0.2"/>
    <row r="16068" ht="12.75" customHeight="1" x14ac:dyDescent="0.2"/>
    <row r="16069" ht="12.75" customHeight="1" x14ac:dyDescent="0.2"/>
    <row r="16070" ht="12.75" customHeight="1" x14ac:dyDescent="0.2"/>
    <row r="16071" ht="12.75" customHeight="1" x14ac:dyDescent="0.2"/>
    <row r="16072" ht="12.75" customHeight="1" x14ac:dyDescent="0.2"/>
    <row r="16073" ht="12.75" customHeight="1" x14ac:dyDescent="0.2"/>
    <row r="16074" ht="12.75" customHeight="1" x14ac:dyDescent="0.2"/>
    <row r="16075" ht="12.75" customHeight="1" x14ac:dyDescent="0.2"/>
    <row r="16076" ht="12.75" customHeight="1" x14ac:dyDescent="0.2"/>
    <row r="16077" ht="12.75" customHeight="1" x14ac:dyDescent="0.2"/>
    <row r="16078" ht="12.75" customHeight="1" x14ac:dyDescent="0.2"/>
    <row r="16079" ht="12.75" customHeight="1" x14ac:dyDescent="0.2"/>
    <row r="16080" ht="12.75" customHeight="1" x14ac:dyDescent="0.2"/>
    <row r="16081" ht="12.75" customHeight="1" x14ac:dyDescent="0.2"/>
    <row r="16082" ht="12.75" customHeight="1" x14ac:dyDescent="0.2"/>
    <row r="16083" ht="12.75" customHeight="1" x14ac:dyDescent="0.2"/>
    <row r="16084" ht="12.75" customHeight="1" x14ac:dyDescent="0.2"/>
    <row r="16085" ht="12.75" customHeight="1" x14ac:dyDescent="0.2"/>
    <row r="16086" ht="12.75" customHeight="1" x14ac:dyDescent="0.2"/>
    <row r="16087" ht="12.75" customHeight="1" x14ac:dyDescent="0.2"/>
    <row r="16088" ht="12.75" customHeight="1" x14ac:dyDescent="0.2"/>
    <row r="16089" ht="12.75" customHeight="1" x14ac:dyDescent="0.2"/>
    <row r="16090" ht="12.75" customHeight="1" x14ac:dyDescent="0.2"/>
    <row r="16091" ht="12.75" customHeight="1" x14ac:dyDescent="0.2"/>
    <row r="16092" ht="12.75" customHeight="1" x14ac:dyDescent="0.2"/>
    <row r="16093" ht="12.75" customHeight="1" x14ac:dyDescent="0.2"/>
    <row r="16094" ht="12.75" customHeight="1" x14ac:dyDescent="0.2"/>
    <row r="16095" ht="12.75" customHeight="1" x14ac:dyDescent="0.2"/>
    <row r="16096" ht="12.75" customHeight="1" x14ac:dyDescent="0.2"/>
    <row r="16097" ht="12.75" customHeight="1" x14ac:dyDescent="0.2"/>
    <row r="16098" ht="12.75" customHeight="1" x14ac:dyDescent="0.2"/>
    <row r="16099" ht="12.75" customHeight="1" x14ac:dyDescent="0.2"/>
    <row r="16100" ht="12.75" customHeight="1" x14ac:dyDescent="0.2"/>
    <row r="16101" ht="12.75" customHeight="1" x14ac:dyDescent="0.2"/>
    <row r="16102" ht="12.75" customHeight="1" x14ac:dyDescent="0.2"/>
    <row r="16103" ht="12.75" customHeight="1" x14ac:dyDescent="0.2"/>
    <row r="16104" ht="12.75" customHeight="1" x14ac:dyDescent="0.2"/>
    <row r="16105" ht="12.75" customHeight="1" x14ac:dyDescent="0.2"/>
    <row r="16106" ht="12.75" customHeight="1" x14ac:dyDescent="0.2"/>
    <row r="16107" ht="12.75" customHeight="1" x14ac:dyDescent="0.2"/>
    <row r="16108" ht="12.75" customHeight="1" x14ac:dyDescent="0.2"/>
    <row r="16109" ht="12.75" customHeight="1" x14ac:dyDescent="0.2"/>
    <row r="16110" ht="12.75" customHeight="1" x14ac:dyDescent="0.2"/>
    <row r="16111" ht="12.75" customHeight="1" x14ac:dyDescent="0.2"/>
    <row r="16112" ht="12.75" customHeight="1" x14ac:dyDescent="0.2"/>
    <row r="16113" ht="12.75" customHeight="1" x14ac:dyDescent="0.2"/>
    <row r="16114" ht="12.75" customHeight="1" x14ac:dyDescent="0.2"/>
    <row r="16115" ht="12.75" customHeight="1" x14ac:dyDescent="0.2"/>
    <row r="16116" ht="12.75" customHeight="1" x14ac:dyDescent="0.2"/>
    <row r="16117" ht="12.75" customHeight="1" x14ac:dyDescent="0.2"/>
    <row r="16118" ht="12.75" customHeight="1" x14ac:dyDescent="0.2"/>
    <row r="16119" ht="12.75" customHeight="1" x14ac:dyDescent="0.2"/>
    <row r="16120" ht="12.75" customHeight="1" x14ac:dyDescent="0.2"/>
    <row r="16121" ht="12.75" customHeight="1" x14ac:dyDescent="0.2"/>
    <row r="16122" ht="12.75" customHeight="1" x14ac:dyDescent="0.2"/>
    <row r="16123" ht="12.75" customHeight="1" x14ac:dyDescent="0.2"/>
    <row r="16124" ht="12.75" customHeight="1" x14ac:dyDescent="0.2"/>
    <row r="16125" ht="12.75" customHeight="1" x14ac:dyDescent="0.2"/>
    <row r="16126" ht="12.75" customHeight="1" x14ac:dyDescent="0.2"/>
    <row r="16127" ht="12.75" customHeight="1" x14ac:dyDescent="0.2"/>
    <row r="16128" ht="12.75" customHeight="1" x14ac:dyDescent="0.2"/>
    <row r="16129" ht="12.75" customHeight="1" x14ac:dyDescent="0.2"/>
    <row r="16130" ht="12.75" customHeight="1" x14ac:dyDescent="0.2"/>
    <row r="16131" ht="12.75" customHeight="1" x14ac:dyDescent="0.2"/>
    <row r="16132" ht="12.75" customHeight="1" x14ac:dyDescent="0.2"/>
    <row r="16133" ht="12.75" customHeight="1" x14ac:dyDescent="0.2"/>
    <row r="16134" ht="12.75" customHeight="1" x14ac:dyDescent="0.2"/>
    <row r="16135" ht="12.75" customHeight="1" x14ac:dyDescent="0.2"/>
    <row r="16136" ht="12.75" customHeight="1" x14ac:dyDescent="0.2"/>
    <row r="16137" ht="12.75" customHeight="1" x14ac:dyDescent="0.2"/>
    <row r="16138" ht="12.75" customHeight="1" x14ac:dyDescent="0.2"/>
    <row r="16139" ht="12.75" customHeight="1" x14ac:dyDescent="0.2"/>
    <row r="16140" ht="12.75" customHeight="1" x14ac:dyDescent="0.2"/>
    <row r="16141" ht="12.75" customHeight="1" x14ac:dyDescent="0.2"/>
    <row r="16142" ht="12.75" customHeight="1" x14ac:dyDescent="0.2"/>
    <row r="16143" ht="12.75" customHeight="1" x14ac:dyDescent="0.2"/>
    <row r="16144" ht="12.75" customHeight="1" x14ac:dyDescent="0.2"/>
    <row r="16145" ht="12.75" customHeight="1" x14ac:dyDescent="0.2"/>
    <row r="16146" ht="12.75" customHeight="1" x14ac:dyDescent="0.2"/>
    <row r="16147" ht="12.75" customHeight="1" x14ac:dyDescent="0.2"/>
    <row r="16148" ht="12.75" customHeight="1" x14ac:dyDescent="0.2"/>
    <row r="16149" ht="12.75" customHeight="1" x14ac:dyDescent="0.2"/>
    <row r="16150" ht="12.75" customHeight="1" x14ac:dyDescent="0.2"/>
    <row r="16151" ht="12.75" customHeight="1" x14ac:dyDescent="0.2"/>
    <row r="16152" ht="12.75" customHeight="1" x14ac:dyDescent="0.2"/>
    <row r="16153" ht="12.75" customHeight="1" x14ac:dyDescent="0.2"/>
    <row r="16154" ht="12.75" customHeight="1" x14ac:dyDescent="0.2"/>
    <row r="16155" ht="12.75" customHeight="1" x14ac:dyDescent="0.2"/>
    <row r="16156" ht="12.75" customHeight="1" x14ac:dyDescent="0.2"/>
    <row r="16157" ht="12.75" customHeight="1" x14ac:dyDescent="0.2"/>
    <row r="16158" ht="12.75" customHeight="1" x14ac:dyDescent="0.2"/>
    <row r="16159" ht="12.75" customHeight="1" x14ac:dyDescent="0.2"/>
    <row r="16160" ht="12.75" customHeight="1" x14ac:dyDescent="0.2"/>
    <row r="16161" ht="12.75" customHeight="1" x14ac:dyDescent="0.2"/>
    <row r="16162" ht="12.75" customHeight="1" x14ac:dyDescent="0.2"/>
    <row r="16163" ht="12.75" customHeight="1" x14ac:dyDescent="0.2"/>
    <row r="16164" ht="12.75" customHeight="1" x14ac:dyDescent="0.2"/>
    <row r="16165" ht="12.75" customHeight="1" x14ac:dyDescent="0.2"/>
    <row r="16166" ht="12.75" customHeight="1" x14ac:dyDescent="0.2"/>
    <row r="16167" ht="12.75" customHeight="1" x14ac:dyDescent="0.2"/>
    <row r="16168" ht="12.75" customHeight="1" x14ac:dyDescent="0.2"/>
    <row r="16169" ht="12.75" customHeight="1" x14ac:dyDescent="0.2"/>
    <row r="16170" ht="12.75" customHeight="1" x14ac:dyDescent="0.2"/>
    <row r="16171" ht="12.75" customHeight="1" x14ac:dyDescent="0.2"/>
    <row r="16172" ht="12.75" customHeight="1" x14ac:dyDescent="0.2"/>
    <row r="16173" ht="12.75" customHeight="1" x14ac:dyDescent="0.2"/>
    <row r="16174" ht="12.75" customHeight="1" x14ac:dyDescent="0.2"/>
    <row r="16175" ht="12.75" customHeight="1" x14ac:dyDescent="0.2"/>
    <row r="16176" ht="12.75" customHeight="1" x14ac:dyDescent="0.2"/>
    <row r="16177" ht="12.75" customHeight="1" x14ac:dyDescent="0.2"/>
    <row r="16178" ht="12.75" customHeight="1" x14ac:dyDescent="0.2"/>
    <row r="16179" ht="12.75" customHeight="1" x14ac:dyDescent="0.2"/>
    <row r="16180" ht="12.75" customHeight="1" x14ac:dyDescent="0.2"/>
    <row r="16181" ht="12.75" customHeight="1" x14ac:dyDescent="0.2"/>
    <row r="16182" ht="12.75" customHeight="1" x14ac:dyDescent="0.2"/>
    <row r="16183" ht="12.75" customHeight="1" x14ac:dyDescent="0.2"/>
    <row r="16184" ht="12.75" customHeight="1" x14ac:dyDescent="0.2"/>
    <row r="16185" ht="12.75" customHeight="1" x14ac:dyDescent="0.2"/>
    <row r="16186" ht="12.75" customHeight="1" x14ac:dyDescent="0.2"/>
    <row r="16187" ht="12.75" customHeight="1" x14ac:dyDescent="0.2"/>
    <row r="16188" ht="12.75" customHeight="1" x14ac:dyDescent="0.2"/>
    <row r="16189" ht="12.75" customHeight="1" x14ac:dyDescent="0.2"/>
    <row r="16190" ht="12.75" customHeight="1" x14ac:dyDescent="0.2"/>
    <row r="16191" ht="12.75" customHeight="1" x14ac:dyDescent="0.2"/>
    <row r="16192" ht="12.75" customHeight="1" x14ac:dyDescent="0.2"/>
    <row r="16193" ht="12.75" customHeight="1" x14ac:dyDescent="0.2"/>
    <row r="16194" ht="12.75" customHeight="1" x14ac:dyDescent="0.2"/>
    <row r="16195" ht="12.75" customHeight="1" x14ac:dyDescent="0.2"/>
    <row r="16196" ht="12.75" customHeight="1" x14ac:dyDescent="0.2"/>
    <row r="16197" ht="12.75" customHeight="1" x14ac:dyDescent="0.2"/>
    <row r="16198" ht="12.75" customHeight="1" x14ac:dyDescent="0.2"/>
    <row r="16199" ht="12.75" customHeight="1" x14ac:dyDescent="0.2"/>
    <row r="16200" ht="12.75" customHeight="1" x14ac:dyDescent="0.2"/>
    <row r="16201" ht="12.75" customHeight="1" x14ac:dyDescent="0.2"/>
    <row r="16202" ht="12.75" customHeight="1" x14ac:dyDescent="0.2"/>
    <row r="16203" ht="12.75" customHeight="1" x14ac:dyDescent="0.2"/>
    <row r="16204" ht="12.75" customHeight="1" x14ac:dyDescent="0.2"/>
    <row r="16205" ht="12.75" customHeight="1" x14ac:dyDescent="0.2"/>
    <row r="16206" ht="12.75" customHeight="1" x14ac:dyDescent="0.2"/>
    <row r="16207" ht="12.75" customHeight="1" x14ac:dyDescent="0.2"/>
    <row r="16208" ht="12.75" customHeight="1" x14ac:dyDescent="0.2"/>
    <row r="16209" ht="12.75" customHeight="1" x14ac:dyDescent="0.2"/>
    <row r="16210" ht="12.75" customHeight="1" x14ac:dyDescent="0.2"/>
    <row r="16211" ht="12.75" customHeight="1" x14ac:dyDescent="0.2"/>
    <row r="16212" ht="12.75" customHeight="1" x14ac:dyDescent="0.2"/>
    <row r="16213" ht="12.75" customHeight="1" x14ac:dyDescent="0.2"/>
    <row r="16214" ht="12.75" customHeight="1" x14ac:dyDescent="0.2"/>
    <row r="16215" ht="12.75" customHeight="1" x14ac:dyDescent="0.2"/>
    <row r="16216" ht="12.75" customHeight="1" x14ac:dyDescent="0.2"/>
    <row r="16217" ht="12.75" customHeight="1" x14ac:dyDescent="0.2"/>
    <row r="16218" ht="12.75" customHeight="1" x14ac:dyDescent="0.2"/>
    <row r="16219" ht="12.75" customHeight="1" x14ac:dyDescent="0.2"/>
    <row r="16220" ht="12.75" customHeight="1" x14ac:dyDescent="0.2"/>
    <row r="16221" ht="12.75" customHeight="1" x14ac:dyDescent="0.2"/>
    <row r="16222" ht="12.75" customHeight="1" x14ac:dyDescent="0.2"/>
    <row r="16223" ht="12.75" customHeight="1" x14ac:dyDescent="0.2"/>
    <row r="16224" ht="12.75" customHeight="1" x14ac:dyDescent="0.2"/>
    <row r="16225" ht="12.75" customHeight="1" x14ac:dyDescent="0.2"/>
    <row r="16226" ht="12.75" customHeight="1" x14ac:dyDescent="0.2"/>
    <row r="16227" ht="12.75" customHeight="1" x14ac:dyDescent="0.2"/>
    <row r="16228" ht="12.75" customHeight="1" x14ac:dyDescent="0.2"/>
    <row r="16229" ht="12.75" customHeight="1" x14ac:dyDescent="0.2"/>
    <row r="16230" ht="12.75" customHeight="1" x14ac:dyDescent="0.2"/>
    <row r="16231" ht="12.75" customHeight="1" x14ac:dyDescent="0.2"/>
    <row r="16232" ht="12.75" customHeight="1" x14ac:dyDescent="0.2"/>
    <row r="16233" ht="12.75" customHeight="1" x14ac:dyDescent="0.2"/>
    <row r="16234" ht="12.75" customHeight="1" x14ac:dyDescent="0.2"/>
    <row r="16235" ht="12.75" customHeight="1" x14ac:dyDescent="0.2"/>
    <row r="16236" ht="12.75" customHeight="1" x14ac:dyDescent="0.2"/>
    <row r="16237" ht="12.75" customHeight="1" x14ac:dyDescent="0.2"/>
    <row r="16238" ht="12.75" customHeight="1" x14ac:dyDescent="0.2"/>
    <row r="16239" ht="12.75" customHeight="1" x14ac:dyDescent="0.2"/>
    <row r="16240" ht="12.75" customHeight="1" x14ac:dyDescent="0.2"/>
    <row r="16241" ht="12.75" customHeight="1" x14ac:dyDescent="0.2"/>
    <row r="16242" ht="12.75" customHeight="1" x14ac:dyDescent="0.2"/>
    <row r="16243" ht="12.75" customHeight="1" x14ac:dyDescent="0.2"/>
    <row r="16244" ht="12.75" customHeight="1" x14ac:dyDescent="0.2"/>
    <row r="16245" ht="12.75" customHeight="1" x14ac:dyDescent="0.2"/>
    <row r="16246" ht="12.75" customHeight="1" x14ac:dyDescent="0.2"/>
    <row r="16247" ht="12.75" customHeight="1" x14ac:dyDescent="0.2"/>
    <row r="16248" ht="12.75" customHeight="1" x14ac:dyDescent="0.2"/>
    <row r="16249" ht="12.75" customHeight="1" x14ac:dyDescent="0.2"/>
    <row r="16250" ht="12.75" customHeight="1" x14ac:dyDescent="0.2"/>
    <row r="16251" ht="12.75" customHeight="1" x14ac:dyDescent="0.2"/>
    <row r="16252" ht="12.75" customHeight="1" x14ac:dyDescent="0.2"/>
    <row r="16253" ht="12.75" customHeight="1" x14ac:dyDescent="0.2"/>
    <row r="16254" ht="12.75" customHeight="1" x14ac:dyDescent="0.2"/>
    <row r="16255" ht="12.75" customHeight="1" x14ac:dyDescent="0.2"/>
    <row r="16256" ht="12.75" customHeight="1" x14ac:dyDescent="0.2"/>
    <row r="16257" ht="12.75" customHeight="1" x14ac:dyDescent="0.2"/>
    <row r="16258" ht="12.75" customHeight="1" x14ac:dyDescent="0.2"/>
    <row r="16259" ht="12.75" customHeight="1" x14ac:dyDescent="0.2"/>
    <row r="16260" ht="12.75" customHeight="1" x14ac:dyDescent="0.2"/>
    <row r="16261" ht="12.75" customHeight="1" x14ac:dyDescent="0.2"/>
    <row r="16262" ht="12.75" customHeight="1" x14ac:dyDescent="0.2"/>
    <row r="16263" ht="12.75" customHeight="1" x14ac:dyDescent="0.2"/>
    <row r="16264" ht="12.75" customHeight="1" x14ac:dyDescent="0.2"/>
    <row r="16265" ht="12.75" customHeight="1" x14ac:dyDescent="0.2"/>
    <row r="16266" ht="12.75" customHeight="1" x14ac:dyDescent="0.2"/>
    <row r="16267" ht="12.75" customHeight="1" x14ac:dyDescent="0.2"/>
    <row r="16268" ht="12.75" customHeight="1" x14ac:dyDescent="0.2"/>
    <row r="16269" ht="12.75" customHeight="1" x14ac:dyDescent="0.2"/>
    <row r="16270" ht="12.75" customHeight="1" x14ac:dyDescent="0.2"/>
    <row r="16271" ht="12.75" customHeight="1" x14ac:dyDescent="0.2"/>
    <row r="16272" ht="12.75" customHeight="1" x14ac:dyDescent="0.2"/>
    <row r="16273" ht="12.75" customHeight="1" x14ac:dyDescent="0.2"/>
    <row r="16274" ht="12.75" customHeight="1" x14ac:dyDescent="0.2"/>
    <row r="16275" ht="12.75" customHeight="1" x14ac:dyDescent="0.2"/>
    <row r="16276" ht="12.75" customHeight="1" x14ac:dyDescent="0.2"/>
    <row r="16277" ht="12.75" customHeight="1" x14ac:dyDescent="0.2"/>
    <row r="16278" ht="12.75" customHeight="1" x14ac:dyDescent="0.2"/>
    <row r="16279" ht="12.75" customHeight="1" x14ac:dyDescent="0.2"/>
    <row r="16280" ht="12.75" customHeight="1" x14ac:dyDescent="0.2"/>
    <row r="16281" ht="12.75" customHeight="1" x14ac:dyDescent="0.2"/>
    <row r="16282" ht="12.75" customHeight="1" x14ac:dyDescent="0.2"/>
    <row r="16283" ht="12.75" customHeight="1" x14ac:dyDescent="0.2"/>
    <row r="16284" ht="12.75" customHeight="1" x14ac:dyDescent="0.2"/>
    <row r="16285" ht="12.75" customHeight="1" x14ac:dyDescent="0.2"/>
    <row r="16286" ht="12.75" customHeight="1" x14ac:dyDescent="0.2"/>
    <row r="16287" ht="12.75" customHeight="1" x14ac:dyDescent="0.2"/>
    <row r="16288" ht="12.75" customHeight="1" x14ac:dyDescent="0.2"/>
    <row r="16289" ht="12.75" customHeight="1" x14ac:dyDescent="0.2"/>
    <row r="16290" ht="12.75" customHeight="1" x14ac:dyDescent="0.2"/>
    <row r="16291" ht="12.75" customHeight="1" x14ac:dyDescent="0.2"/>
    <row r="16292" ht="12.75" customHeight="1" x14ac:dyDescent="0.2"/>
    <row r="16293" ht="12.75" customHeight="1" x14ac:dyDescent="0.2"/>
    <row r="16294" ht="12.75" customHeight="1" x14ac:dyDescent="0.2"/>
    <row r="16295" ht="12.75" customHeight="1" x14ac:dyDescent="0.2"/>
    <row r="16296" ht="12.75" customHeight="1" x14ac:dyDescent="0.2"/>
    <row r="16297" ht="12.75" customHeight="1" x14ac:dyDescent="0.2"/>
    <row r="16298" ht="12.75" customHeight="1" x14ac:dyDescent="0.2"/>
    <row r="16299" ht="12.75" customHeight="1" x14ac:dyDescent="0.2"/>
    <row r="16300" ht="12.75" customHeight="1" x14ac:dyDescent="0.2"/>
    <row r="16301" ht="12.75" customHeight="1" x14ac:dyDescent="0.2"/>
    <row r="16302" ht="12.75" customHeight="1" x14ac:dyDescent="0.2"/>
    <row r="16303" ht="12.75" customHeight="1" x14ac:dyDescent="0.2"/>
    <row r="16304" ht="12.75" customHeight="1" x14ac:dyDescent="0.2"/>
    <row r="16305" ht="12.75" customHeight="1" x14ac:dyDescent="0.2"/>
    <row r="16306" ht="12.75" customHeight="1" x14ac:dyDescent="0.2"/>
    <row r="16307" ht="12.75" customHeight="1" x14ac:dyDescent="0.2"/>
    <row r="16308" ht="12.75" customHeight="1" x14ac:dyDescent="0.2"/>
    <row r="16309" ht="12.75" customHeight="1" x14ac:dyDescent="0.2"/>
    <row r="16310" ht="12.75" customHeight="1" x14ac:dyDescent="0.2"/>
    <row r="16311" ht="12.75" customHeight="1" x14ac:dyDescent="0.2"/>
    <row r="16312" ht="12.75" customHeight="1" x14ac:dyDescent="0.2"/>
    <row r="16313" ht="12.75" customHeight="1" x14ac:dyDescent="0.2"/>
    <row r="16314" ht="12.75" customHeight="1" x14ac:dyDescent="0.2"/>
    <row r="16315" ht="12.75" customHeight="1" x14ac:dyDescent="0.2"/>
    <row r="16316" ht="12.75" customHeight="1" x14ac:dyDescent="0.2"/>
    <row r="16317" ht="12.75" customHeight="1" x14ac:dyDescent="0.2"/>
    <row r="16318" ht="12.75" customHeight="1" x14ac:dyDescent="0.2"/>
    <row r="16319" ht="12.75" customHeight="1" x14ac:dyDescent="0.2"/>
    <row r="16320" ht="12.75" customHeight="1" x14ac:dyDescent="0.2"/>
    <row r="16321" ht="12.75" customHeight="1" x14ac:dyDescent="0.2"/>
    <row r="16322" ht="12.75" customHeight="1" x14ac:dyDescent="0.2"/>
    <row r="16323" ht="12.75" customHeight="1" x14ac:dyDescent="0.2"/>
    <row r="16324" ht="12.75" customHeight="1" x14ac:dyDescent="0.2"/>
    <row r="16325" ht="12.75" customHeight="1" x14ac:dyDescent="0.2"/>
    <row r="16326" ht="12.75" customHeight="1" x14ac:dyDescent="0.2"/>
    <row r="16327" ht="12.75" customHeight="1" x14ac:dyDescent="0.2"/>
    <row r="16328" ht="12.75" customHeight="1" x14ac:dyDescent="0.2"/>
    <row r="16329" ht="12.75" customHeight="1" x14ac:dyDescent="0.2"/>
    <row r="16330" ht="12.75" customHeight="1" x14ac:dyDescent="0.2"/>
    <row r="16331" ht="12.75" customHeight="1" x14ac:dyDescent="0.2"/>
    <row r="16332" ht="12.75" customHeight="1" x14ac:dyDescent="0.2"/>
    <row r="16333" ht="12.75" customHeight="1" x14ac:dyDescent="0.2"/>
    <row r="16334" ht="12.75" customHeight="1" x14ac:dyDescent="0.2"/>
    <row r="16335" ht="12.75" customHeight="1" x14ac:dyDescent="0.2"/>
    <row r="16336" ht="12.75" customHeight="1" x14ac:dyDescent="0.2"/>
    <row r="16337" ht="12.75" customHeight="1" x14ac:dyDescent="0.2"/>
    <row r="16338" ht="12.75" customHeight="1" x14ac:dyDescent="0.2"/>
    <row r="16339" ht="12.75" customHeight="1" x14ac:dyDescent="0.2"/>
    <row r="16340" ht="12.75" customHeight="1" x14ac:dyDescent="0.2"/>
    <row r="16341" ht="12.75" customHeight="1" x14ac:dyDescent="0.2"/>
    <row r="16342" ht="12.75" customHeight="1" x14ac:dyDescent="0.2"/>
    <row r="16343" ht="12.75" customHeight="1" x14ac:dyDescent="0.2"/>
    <row r="16344" ht="12.75" customHeight="1" x14ac:dyDescent="0.2"/>
    <row r="16345" ht="12.75" customHeight="1" x14ac:dyDescent="0.2"/>
    <row r="16346" ht="12.75" customHeight="1" x14ac:dyDescent="0.2"/>
    <row r="16347" ht="12.75" customHeight="1" x14ac:dyDescent="0.2"/>
    <row r="16348" ht="12.75" customHeight="1" x14ac:dyDescent="0.2"/>
    <row r="16349" ht="12.75" customHeight="1" x14ac:dyDescent="0.2"/>
    <row r="16350" ht="12.75" customHeight="1" x14ac:dyDescent="0.2"/>
    <row r="16351" ht="12.75" customHeight="1" x14ac:dyDescent="0.2"/>
    <row r="16352" ht="12.75" customHeight="1" x14ac:dyDescent="0.2"/>
    <row r="16353" ht="12.75" customHeight="1" x14ac:dyDescent="0.2"/>
    <row r="16354" ht="12.75" customHeight="1" x14ac:dyDescent="0.2"/>
    <row r="16355" ht="12.75" customHeight="1" x14ac:dyDescent="0.2"/>
    <row r="16356" ht="12.75" customHeight="1" x14ac:dyDescent="0.2"/>
    <row r="16357" ht="12.75" customHeight="1" x14ac:dyDescent="0.2"/>
    <row r="16358" ht="12.75" customHeight="1" x14ac:dyDescent="0.2"/>
    <row r="16359" ht="12.75" customHeight="1" x14ac:dyDescent="0.2"/>
    <row r="16360" ht="12.75" customHeight="1" x14ac:dyDescent="0.2"/>
    <row r="16361" ht="12.75" customHeight="1" x14ac:dyDescent="0.2"/>
    <row r="16362" ht="12.75" customHeight="1" x14ac:dyDescent="0.2"/>
    <row r="16363" ht="12.75" customHeight="1" x14ac:dyDescent="0.2"/>
    <row r="16364" ht="12.75" customHeight="1" x14ac:dyDescent="0.2"/>
    <row r="16365" ht="12.75" customHeight="1" x14ac:dyDescent="0.2"/>
    <row r="16366" ht="12.75" customHeight="1" x14ac:dyDescent="0.2"/>
    <row r="16367" ht="12.75" customHeight="1" x14ac:dyDescent="0.2"/>
    <row r="16368" ht="12.75" customHeight="1" x14ac:dyDescent="0.2"/>
    <row r="16369" ht="12.75" customHeight="1" x14ac:dyDescent="0.2"/>
    <row r="16370" ht="12.75" customHeight="1" x14ac:dyDescent="0.2"/>
    <row r="16371" ht="12.75" customHeight="1" x14ac:dyDescent="0.2"/>
    <row r="16372" ht="12.75" customHeight="1" x14ac:dyDescent="0.2"/>
    <row r="16373" ht="12.75" customHeight="1" x14ac:dyDescent="0.2"/>
    <row r="16374" ht="12.75" customHeight="1" x14ac:dyDescent="0.2"/>
    <row r="16375" ht="12.75" customHeight="1" x14ac:dyDescent="0.2"/>
    <row r="16376" ht="12.75" customHeight="1" x14ac:dyDescent="0.2"/>
    <row r="16377" ht="12.75" customHeight="1" x14ac:dyDescent="0.2"/>
    <row r="16378" ht="12.75" customHeight="1" x14ac:dyDescent="0.2"/>
    <row r="16379" ht="12.75" customHeight="1" x14ac:dyDescent="0.2"/>
    <row r="16380" ht="12.75" customHeight="1" x14ac:dyDescent="0.2"/>
    <row r="16381" ht="12.75" customHeight="1" x14ac:dyDescent="0.2"/>
    <row r="16382" ht="12.75" customHeight="1" x14ac:dyDescent="0.2"/>
    <row r="16383" ht="12.75" customHeight="1" x14ac:dyDescent="0.2"/>
    <row r="16384" ht="12.75" customHeight="1" x14ac:dyDescent="0.2"/>
    <row r="16385" ht="12.75" customHeight="1" x14ac:dyDescent="0.2"/>
    <row r="16386" ht="12.75" customHeight="1" x14ac:dyDescent="0.2"/>
    <row r="16387" ht="12.75" customHeight="1" x14ac:dyDescent="0.2"/>
    <row r="16388" ht="12.75" customHeight="1" x14ac:dyDescent="0.2"/>
    <row r="16389" ht="12.75" customHeight="1" x14ac:dyDescent="0.2"/>
    <row r="16390" ht="12.75" customHeight="1" x14ac:dyDescent="0.2"/>
    <row r="16391" ht="12.75" customHeight="1" x14ac:dyDescent="0.2"/>
    <row r="16392" ht="12.75" customHeight="1" x14ac:dyDescent="0.2"/>
    <row r="16393" ht="12.75" customHeight="1" x14ac:dyDescent="0.2"/>
    <row r="16394" ht="12.75" customHeight="1" x14ac:dyDescent="0.2"/>
    <row r="16395" ht="12.75" customHeight="1" x14ac:dyDescent="0.2"/>
    <row r="16396" ht="12.75" customHeight="1" x14ac:dyDescent="0.2"/>
    <row r="16397" ht="12.75" customHeight="1" x14ac:dyDescent="0.2"/>
    <row r="16398" ht="12.75" customHeight="1" x14ac:dyDescent="0.2"/>
    <row r="16399" ht="12.75" customHeight="1" x14ac:dyDescent="0.2"/>
    <row r="16400" ht="12.75" customHeight="1" x14ac:dyDescent="0.2"/>
    <row r="16401" ht="12.75" customHeight="1" x14ac:dyDescent="0.2"/>
    <row r="16402" ht="12.75" customHeight="1" x14ac:dyDescent="0.2"/>
    <row r="16403" ht="12.75" customHeight="1" x14ac:dyDescent="0.2"/>
    <row r="16404" ht="12.75" customHeight="1" x14ac:dyDescent="0.2"/>
    <row r="16405" ht="12.75" customHeight="1" x14ac:dyDescent="0.2"/>
    <row r="16406" ht="12.75" customHeight="1" x14ac:dyDescent="0.2"/>
    <row r="16407" ht="12.75" customHeight="1" x14ac:dyDescent="0.2"/>
    <row r="16408" ht="12.75" customHeight="1" x14ac:dyDescent="0.2"/>
    <row r="16409" ht="12.75" customHeight="1" x14ac:dyDescent="0.2"/>
    <row r="16410" ht="12.75" customHeight="1" x14ac:dyDescent="0.2"/>
    <row r="16411" ht="12.75" customHeight="1" x14ac:dyDescent="0.2"/>
    <row r="16412" ht="12.75" customHeight="1" x14ac:dyDescent="0.2"/>
    <row r="16413" ht="12.75" customHeight="1" x14ac:dyDescent="0.2"/>
    <row r="16414" ht="12.75" customHeight="1" x14ac:dyDescent="0.2"/>
    <row r="16415" ht="12.75" customHeight="1" x14ac:dyDescent="0.2"/>
    <row r="16416" ht="12.75" customHeight="1" x14ac:dyDescent="0.2"/>
    <row r="16417" ht="12.75" customHeight="1" x14ac:dyDescent="0.2"/>
    <row r="16418" ht="12.75" customHeight="1" x14ac:dyDescent="0.2"/>
    <row r="16419" ht="12.75" customHeight="1" x14ac:dyDescent="0.2"/>
    <row r="16420" ht="12.75" customHeight="1" x14ac:dyDescent="0.2"/>
    <row r="16421" ht="12.75" customHeight="1" x14ac:dyDescent="0.2"/>
    <row r="16422" ht="12.75" customHeight="1" x14ac:dyDescent="0.2"/>
    <row r="16423" ht="12.75" customHeight="1" x14ac:dyDescent="0.2"/>
    <row r="16424" ht="12.75" customHeight="1" x14ac:dyDescent="0.2"/>
    <row r="16425" ht="12.75" customHeight="1" x14ac:dyDescent="0.2"/>
    <row r="16426" ht="12.75" customHeight="1" x14ac:dyDescent="0.2"/>
    <row r="16427" ht="12.75" customHeight="1" x14ac:dyDescent="0.2"/>
    <row r="16428" ht="12.75" customHeight="1" x14ac:dyDescent="0.2"/>
    <row r="16429" ht="12.75" customHeight="1" x14ac:dyDescent="0.2"/>
    <row r="16430" ht="12.75" customHeight="1" x14ac:dyDescent="0.2"/>
    <row r="16431" ht="12.75" customHeight="1" x14ac:dyDescent="0.2"/>
    <row r="16432" ht="12.75" customHeight="1" x14ac:dyDescent="0.2"/>
    <row r="16433" ht="12.75" customHeight="1" x14ac:dyDescent="0.2"/>
    <row r="16434" ht="12.75" customHeight="1" x14ac:dyDescent="0.2"/>
    <row r="16435" ht="12.75" customHeight="1" x14ac:dyDescent="0.2"/>
    <row r="16436" ht="12.75" customHeight="1" x14ac:dyDescent="0.2"/>
    <row r="16437" ht="12.75" customHeight="1" x14ac:dyDescent="0.2"/>
    <row r="16438" ht="12.75" customHeight="1" x14ac:dyDescent="0.2"/>
    <row r="16439" ht="12.75" customHeight="1" x14ac:dyDescent="0.2"/>
    <row r="16440" ht="12.75" customHeight="1" x14ac:dyDescent="0.2"/>
    <row r="16441" ht="12.75" customHeight="1" x14ac:dyDescent="0.2"/>
    <row r="16442" ht="12.75" customHeight="1" x14ac:dyDescent="0.2"/>
    <row r="16443" ht="12.75" customHeight="1" x14ac:dyDescent="0.2"/>
    <row r="16444" ht="12.75" customHeight="1" x14ac:dyDescent="0.2"/>
    <row r="16445" ht="12.75" customHeight="1" x14ac:dyDescent="0.2"/>
    <row r="16446" ht="12.75" customHeight="1" x14ac:dyDescent="0.2"/>
    <row r="16447" ht="12.75" customHeight="1" x14ac:dyDescent="0.2"/>
    <row r="16448" ht="12.75" customHeight="1" x14ac:dyDescent="0.2"/>
    <row r="16449" ht="12.75" customHeight="1" x14ac:dyDescent="0.2"/>
    <row r="16450" ht="12.75" customHeight="1" x14ac:dyDescent="0.2"/>
    <row r="16451" ht="12.75" customHeight="1" x14ac:dyDescent="0.2"/>
    <row r="16452" ht="12.75" customHeight="1" x14ac:dyDescent="0.2"/>
    <row r="16453" ht="12.75" customHeight="1" x14ac:dyDescent="0.2"/>
    <row r="16454" ht="12.75" customHeight="1" x14ac:dyDescent="0.2"/>
    <row r="16455" ht="12.75" customHeight="1" x14ac:dyDescent="0.2"/>
    <row r="16456" ht="12.75" customHeight="1" x14ac:dyDescent="0.2"/>
    <row r="16457" ht="12.75" customHeight="1" x14ac:dyDescent="0.2"/>
    <row r="16458" ht="12.75" customHeight="1" x14ac:dyDescent="0.2"/>
    <row r="16459" ht="12.75" customHeight="1" x14ac:dyDescent="0.2"/>
    <row r="16460" ht="12.75" customHeight="1" x14ac:dyDescent="0.2"/>
    <row r="16461" ht="12.75" customHeight="1" x14ac:dyDescent="0.2"/>
    <row r="16462" ht="12.75" customHeight="1" x14ac:dyDescent="0.2"/>
    <row r="16463" ht="12.75" customHeight="1" x14ac:dyDescent="0.2"/>
    <row r="16464" ht="12.75" customHeight="1" x14ac:dyDescent="0.2"/>
    <row r="16465" ht="12.75" customHeight="1" x14ac:dyDescent="0.2"/>
    <row r="16466" ht="12.75" customHeight="1" x14ac:dyDescent="0.2"/>
    <row r="16467" ht="12.75" customHeight="1" x14ac:dyDescent="0.2"/>
    <row r="16468" ht="12.75" customHeight="1" x14ac:dyDescent="0.2"/>
    <row r="16469" ht="12.75" customHeight="1" x14ac:dyDescent="0.2"/>
    <row r="16470" ht="12.75" customHeight="1" x14ac:dyDescent="0.2"/>
    <row r="16471" ht="12.75" customHeight="1" x14ac:dyDescent="0.2"/>
    <row r="16472" ht="12.75" customHeight="1" x14ac:dyDescent="0.2"/>
    <row r="16473" ht="12.75" customHeight="1" x14ac:dyDescent="0.2"/>
    <row r="16474" ht="12.75" customHeight="1" x14ac:dyDescent="0.2"/>
    <row r="16475" ht="12.75" customHeight="1" x14ac:dyDescent="0.2"/>
    <row r="16476" ht="12.75" customHeight="1" x14ac:dyDescent="0.2"/>
    <row r="16477" ht="12.75" customHeight="1" x14ac:dyDescent="0.2"/>
    <row r="16478" ht="12.75" customHeight="1" x14ac:dyDescent="0.2"/>
    <row r="16479" ht="12.75" customHeight="1" x14ac:dyDescent="0.2"/>
    <row r="16480" ht="12.75" customHeight="1" x14ac:dyDescent="0.2"/>
    <row r="16481" ht="12.75" customHeight="1" x14ac:dyDescent="0.2"/>
    <row r="16482" ht="12.75" customHeight="1" x14ac:dyDescent="0.2"/>
    <row r="16483" ht="12.75" customHeight="1" x14ac:dyDescent="0.2"/>
    <row r="16484" ht="12.75" customHeight="1" x14ac:dyDescent="0.2"/>
    <row r="16485" ht="12.75" customHeight="1" x14ac:dyDescent="0.2"/>
    <row r="16486" ht="12.75" customHeight="1" x14ac:dyDescent="0.2"/>
    <row r="16487" ht="12.75" customHeight="1" x14ac:dyDescent="0.2"/>
    <row r="16488" ht="12.75" customHeight="1" x14ac:dyDescent="0.2"/>
    <row r="16489" ht="12.75" customHeight="1" x14ac:dyDescent="0.2"/>
    <row r="16490" ht="12.75" customHeight="1" x14ac:dyDescent="0.2"/>
    <row r="16491" ht="12.75" customHeight="1" x14ac:dyDescent="0.2"/>
    <row r="16492" ht="12.75" customHeight="1" x14ac:dyDescent="0.2"/>
    <row r="16493" ht="12.75" customHeight="1" x14ac:dyDescent="0.2"/>
    <row r="16494" ht="12.75" customHeight="1" x14ac:dyDescent="0.2"/>
    <row r="16495" ht="12.75" customHeight="1" x14ac:dyDescent="0.2"/>
    <row r="16496" ht="12.75" customHeight="1" x14ac:dyDescent="0.2"/>
    <row r="16497" ht="12.75" customHeight="1" x14ac:dyDescent="0.2"/>
    <row r="16498" ht="12.75" customHeight="1" x14ac:dyDescent="0.2"/>
    <row r="16499" ht="12.75" customHeight="1" x14ac:dyDescent="0.2"/>
    <row r="16500" ht="12.75" customHeight="1" x14ac:dyDescent="0.2"/>
    <row r="16501" ht="12.75" customHeight="1" x14ac:dyDescent="0.2"/>
    <row r="16502" ht="12.75" customHeight="1" x14ac:dyDescent="0.2"/>
    <row r="16503" ht="12.75" customHeight="1" x14ac:dyDescent="0.2"/>
    <row r="16504" ht="12.75" customHeight="1" x14ac:dyDescent="0.2"/>
    <row r="16505" ht="12.75" customHeight="1" x14ac:dyDescent="0.2"/>
    <row r="16506" ht="12.75" customHeight="1" x14ac:dyDescent="0.2"/>
    <row r="16507" ht="12.75" customHeight="1" x14ac:dyDescent="0.2"/>
    <row r="16508" ht="12.75" customHeight="1" x14ac:dyDescent="0.2"/>
    <row r="16509" ht="12.75" customHeight="1" x14ac:dyDescent="0.2"/>
    <row r="16510" ht="12.75" customHeight="1" x14ac:dyDescent="0.2"/>
    <row r="16511" ht="12.75" customHeight="1" x14ac:dyDescent="0.2"/>
    <row r="16512" ht="12.75" customHeight="1" x14ac:dyDescent="0.2"/>
    <row r="16513" ht="12.75" customHeight="1" x14ac:dyDescent="0.2"/>
    <row r="16514" ht="12.75" customHeight="1" x14ac:dyDescent="0.2"/>
    <row r="16515" ht="12.75" customHeight="1" x14ac:dyDescent="0.2"/>
    <row r="16516" ht="12.75" customHeight="1" x14ac:dyDescent="0.2"/>
    <row r="16517" ht="12.75" customHeight="1" x14ac:dyDescent="0.2"/>
    <row r="16518" ht="12.75" customHeight="1" x14ac:dyDescent="0.2"/>
    <row r="16519" ht="12.75" customHeight="1" x14ac:dyDescent="0.2"/>
    <row r="16520" ht="12.75" customHeight="1" x14ac:dyDescent="0.2"/>
    <row r="16521" ht="12.75" customHeight="1" x14ac:dyDescent="0.2"/>
    <row r="16522" ht="12.75" customHeight="1" x14ac:dyDescent="0.2"/>
    <row r="16523" ht="12.75" customHeight="1" x14ac:dyDescent="0.2"/>
    <row r="16524" ht="12.75" customHeight="1" x14ac:dyDescent="0.2"/>
    <row r="16525" ht="12.75" customHeight="1" x14ac:dyDescent="0.2"/>
    <row r="16526" ht="12.75" customHeight="1" x14ac:dyDescent="0.2"/>
    <row r="16527" ht="12.75" customHeight="1" x14ac:dyDescent="0.2"/>
    <row r="16528" ht="12.75" customHeight="1" x14ac:dyDescent="0.2"/>
    <row r="16529" ht="12.75" customHeight="1" x14ac:dyDescent="0.2"/>
    <row r="16530" ht="12.75" customHeight="1" x14ac:dyDescent="0.2"/>
    <row r="16531" ht="12.75" customHeight="1" x14ac:dyDescent="0.2"/>
    <row r="16532" ht="12.75" customHeight="1" x14ac:dyDescent="0.2"/>
    <row r="16533" ht="12.75" customHeight="1" x14ac:dyDescent="0.2"/>
    <row r="16534" ht="12.75" customHeight="1" x14ac:dyDescent="0.2"/>
    <row r="16535" ht="12.75" customHeight="1" x14ac:dyDescent="0.2"/>
    <row r="16536" ht="12.75" customHeight="1" x14ac:dyDescent="0.2"/>
    <row r="16537" ht="12.75" customHeight="1" x14ac:dyDescent="0.2"/>
    <row r="16538" ht="12.75" customHeight="1" x14ac:dyDescent="0.2"/>
    <row r="16539" ht="12.75" customHeight="1" x14ac:dyDescent="0.2"/>
    <row r="16540" ht="12.75" customHeight="1" x14ac:dyDescent="0.2"/>
    <row r="16541" ht="12.75" customHeight="1" x14ac:dyDescent="0.2"/>
    <row r="16542" ht="12.75" customHeight="1" x14ac:dyDescent="0.2"/>
    <row r="16543" ht="12.75" customHeight="1" x14ac:dyDescent="0.2"/>
    <row r="16544" ht="12.75" customHeight="1" x14ac:dyDescent="0.2"/>
    <row r="16545" ht="12.75" customHeight="1" x14ac:dyDescent="0.2"/>
    <row r="16546" ht="12.75" customHeight="1" x14ac:dyDescent="0.2"/>
    <row r="16547" ht="12.75" customHeight="1" x14ac:dyDescent="0.2"/>
    <row r="16548" ht="12.75" customHeight="1" x14ac:dyDescent="0.2"/>
    <row r="16549" ht="12.75" customHeight="1" x14ac:dyDescent="0.2"/>
    <row r="16550" ht="12.75" customHeight="1" x14ac:dyDescent="0.2"/>
    <row r="16551" ht="12.75" customHeight="1" x14ac:dyDescent="0.2"/>
    <row r="16552" ht="12.75" customHeight="1" x14ac:dyDescent="0.2"/>
    <row r="16553" ht="12.75" customHeight="1" x14ac:dyDescent="0.2"/>
    <row r="16554" ht="12.75" customHeight="1" x14ac:dyDescent="0.2"/>
    <row r="16555" ht="12.75" customHeight="1" x14ac:dyDescent="0.2"/>
    <row r="16556" ht="12.75" customHeight="1" x14ac:dyDescent="0.2"/>
    <row r="16557" ht="12.75" customHeight="1" x14ac:dyDescent="0.2"/>
    <row r="16558" ht="12.75" customHeight="1" x14ac:dyDescent="0.2"/>
    <row r="16559" ht="12.75" customHeight="1" x14ac:dyDescent="0.2"/>
    <row r="16560" ht="12.75" customHeight="1" x14ac:dyDescent="0.2"/>
    <row r="16561" ht="12.75" customHeight="1" x14ac:dyDescent="0.2"/>
    <row r="16562" ht="12.75" customHeight="1" x14ac:dyDescent="0.2"/>
    <row r="16563" ht="12.75" customHeight="1" x14ac:dyDescent="0.2"/>
    <row r="16564" ht="12.75" customHeight="1" x14ac:dyDescent="0.2"/>
    <row r="16565" ht="12.75" customHeight="1" x14ac:dyDescent="0.2"/>
    <row r="16566" ht="12.75" customHeight="1" x14ac:dyDescent="0.2"/>
    <row r="16567" ht="12.75" customHeight="1" x14ac:dyDescent="0.2"/>
    <row r="16568" ht="12.75" customHeight="1" x14ac:dyDescent="0.2"/>
    <row r="16569" ht="12.75" customHeight="1" x14ac:dyDescent="0.2"/>
    <row r="16570" ht="12.75" customHeight="1" x14ac:dyDescent="0.2"/>
    <row r="16571" ht="12.75" customHeight="1" x14ac:dyDescent="0.2"/>
    <row r="16572" ht="12.75" customHeight="1" x14ac:dyDescent="0.2"/>
    <row r="16573" ht="12.75" customHeight="1" x14ac:dyDescent="0.2"/>
    <row r="16574" ht="12.75" customHeight="1" x14ac:dyDescent="0.2"/>
    <row r="16575" ht="12.75" customHeight="1" x14ac:dyDescent="0.2"/>
    <row r="16576" ht="12.75" customHeight="1" x14ac:dyDescent="0.2"/>
    <row r="16577" ht="12.75" customHeight="1" x14ac:dyDescent="0.2"/>
    <row r="16578" ht="12.75" customHeight="1" x14ac:dyDescent="0.2"/>
    <row r="16579" ht="12.75" customHeight="1" x14ac:dyDescent="0.2"/>
    <row r="16580" ht="12.75" customHeight="1" x14ac:dyDescent="0.2"/>
    <row r="16581" ht="12.75" customHeight="1" x14ac:dyDescent="0.2"/>
    <row r="16582" ht="12.75" customHeight="1" x14ac:dyDescent="0.2"/>
    <row r="16583" ht="12.75" customHeight="1" x14ac:dyDescent="0.2"/>
    <row r="16584" ht="12.75" customHeight="1" x14ac:dyDescent="0.2"/>
    <row r="16585" ht="12.75" customHeight="1" x14ac:dyDescent="0.2"/>
    <row r="16586" ht="12.75" customHeight="1" x14ac:dyDescent="0.2"/>
    <row r="16587" ht="12.75" customHeight="1" x14ac:dyDescent="0.2"/>
    <row r="16588" ht="12.75" customHeight="1" x14ac:dyDescent="0.2"/>
    <row r="16589" ht="12.75" customHeight="1" x14ac:dyDescent="0.2"/>
    <row r="16590" ht="12.75" customHeight="1" x14ac:dyDescent="0.2"/>
    <row r="16591" ht="12.75" customHeight="1" x14ac:dyDescent="0.2"/>
    <row r="16592" ht="12.75" customHeight="1" x14ac:dyDescent="0.2"/>
    <row r="16593" ht="12.75" customHeight="1" x14ac:dyDescent="0.2"/>
    <row r="16594" ht="12.75" customHeight="1" x14ac:dyDescent="0.2"/>
    <row r="16595" ht="12.75" customHeight="1" x14ac:dyDescent="0.2"/>
    <row r="16596" ht="12.75" customHeight="1" x14ac:dyDescent="0.2"/>
    <row r="16597" ht="12.75" customHeight="1" x14ac:dyDescent="0.2"/>
    <row r="16598" ht="12.75" customHeight="1" x14ac:dyDescent="0.2"/>
    <row r="16599" ht="12.75" customHeight="1" x14ac:dyDescent="0.2"/>
    <row r="16600" ht="12.75" customHeight="1" x14ac:dyDescent="0.2"/>
    <row r="16601" ht="12.75" customHeight="1" x14ac:dyDescent="0.2"/>
    <row r="16602" ht="12.75" customHeight="1" x14ac:dyDescent="0.2"/>
    <row r="16603" ht="12.75" customHeight="1" x14ac:dyDescent="0.2"/>
    <row r="16604" ht="12.75" customHeight="1" x14ac:dyDescent="0.2"/>
    <row r="16605" ht="12.75" customHeight="1" x14ac:dyDescent="0.2"/>
    <row r="16606" ht="12.75" customHeight="1" x14ac:dyDescent="0.2"/>
    <row r="16607" ht="12.75" customHeight="1" x14ac:dyDescent="0.2"/>
    <row r="16608" ht="12.75" customHeight="1" x14ac:dyDescent="0.2"/>
    <row r="16609" ht="12.75" customHeight="1" x14ac:dyDescent="0.2"/>
    <row r="16610" ht="12.75" customHeight="1" x14ac:dyDescent="0.2"/>
    <row r="16611" ht="12.75" customHeight="1" x14ac:dyDescent="0.2"/>
    <row r="16612" ht="12.75" customHeight="1" x14ac:dyDescent="0.2"/>
    <row r="16613" ht="12.75" customHeight="1" x14ac:dyDescent="0.2"/>
    <row r="16614" ht="12.75" customHeight="1" x14ac:dyDescent="0.2"/>
    <row r="16615" ht="12.75" customHeight="1" x14ac:dyDescent="0.2"/>
    <row r="16616" ht="12.75" customHeight="1" x14ac:dyDescent="0.2"/>
    <row r="16617" ht="12.75" customHeight="1" x14ac:dyDescent="0.2"/>
    <row r="16618" ht="12.75" customHeight="1" x14ac:dyDescent="0.2"/>
    <row r="16619" ht="12.75" customHeight="1" x14ac:dyDescent="0.2"/>
    <row r="16620" ht="12.75" customHeight="1" x14ac:dyDescent="0.2"/>
    <row r="16621" ht="12.75" customHeight="1" x14ac:dyDescent="0.2"/>
    <row r="16622" ht="12.75" customHeight="1" x14ac:dyDescent="0.2"/>
    <row r="16623" ht="12.75" customHeight="1" x14ac:dyDescent="0.2"/>
    <row r="16624" ht="12.75" customHeight="1" x14ac:dyDescent="0.2"/>
    <row r="16625" ht="12.75" customHeight="1" x14ac:dyDescent="0.2"/>
    <row r="16626" ht="12.75" customHeight="1" x14ac:dyDescent="0.2"/>
    <row r="16627" ht="12.75" customHeight="1" x14ac:dyDescent="0.2"/>
    <row r="16628" ht="12.75" customHeight="1" x14ac:dyDescent="0.2"/>
    <row r="16629" ht="12.75" customHeight="1" x14ac:dyDescent="0.2"/>
    <row r="16630" ht="12.75" customHeight="1" x14ac:dyDescent="0.2"/>
    <row r="16631" ht="12.75" customHeight="1" x14ac:dyDescent="0.2"/>
    <row r="16632" ht="12.75" customHeight="1" x14ac:dyDescent="0.2"/>
    <row r="16633" ht="12.75" customHeight="1" x14ac:dyDescent="0.2"/>
    <row r="16634" ht="12.75" customHeight="1" x14ac:dyDescent="0.2"/>
    <row r="16635" ht="12.75" customHeight="1" x14ac:dyDescent="0.2"/>
    <row r="16636" ht="12.75" customHeight="1" x14ac:dyDescent="0.2"/>
    <row r="16637" ht="12.75" customHeight="1" x14ac:dyDescent="0.2"/>
    <row r="16638" ht="12.75" customHeight="1" x14ac:dyDescent="0.2"/>
    <row r="16639" ht="12.75" customHeight="1" x14ac:dyDescent="0.2"/>
    <row r="16640" ht="12.75" customHeight="1" x14ac:dyDescent="0.2"/>
    <row r="16641" ht="12.75" customHeight="1" x14ac:dyDescent="0.2"/>
    <row r="16642" ht="12.75" customHeight="1" x14ac:dyDescent="0.2"/>
    <row r="16643" ht="12.75" customHeight="1" x14ac:dyDescent="0.2"/>
    <row r="16644" ht="12.75" customHeight="1" x14ac:dyDescent="0.2"/>
    <row r="16645" ht="12.75" customHeight="1" x14ac:dyDescent="0.2"/>
    <row r="16646" ht="12.75" customHeight="1" x14ac:dyDescent="0.2"/>
    <row r="16647" ht="12.75" customHeight="1" x14ac:dyDescent="0.2"/>
    <row r="16648" ht="12.75" customHeight="1" x14ac:dyDescent="0.2"/>
    <row r="16649" ht="12.75" customHeight="1" x14ac:dyDescent="0.2"/>
    <row r="16650" ht="12.75" customHeight="1" x14ac:dyDescent="0.2"/>
    <row r="16651" ht="12.75" customHeight="1" x14ac:dyDescent="0.2"/>
    <row r="16652" ht="12.75" customHeight="1" x14ac:dyDescent="0.2"/>
    <row r="16653" ht="12.75" customHeight="1" x14ac:dyDescent="0.2"/>
    <row r="16654" ht="12.75" customHeight="1" x14ac:dyDescent="0.2"/>
    <row r="16655" ht="12.75" customHeight="1" x14ac:dyDescent="0.2"/>
    <row r="16656" ht="12.75" customHeight="1" x14ac:dyDescent="0.2"/>
    <row r="16657" ht="12.75" customHeight="1" x14ac:dyDescent="0.2"/>
    <row r="16658" ht="12.75" customHeight="1" x14ac:dyDescent="0.2"/>
    <row r="16659" ht="12.75" customHeight="1" x14ac:dyDescent="0.2"/>
    <row r="16660" ht="12.75" customHeight="1" x14ac:dyDescent="0.2"/>
    <row r="16661" ht="12.75" customHeight="1" x14ac:dyDescent="0.2"/>
    <row r="16662" ht="12.75" customHeight="1" x14ac:dyDescent="0.2"/>
    <row r="16663" ht="12.75" customHeight="1" x14ac:dyDescent="0.2"/>
    <row r="16664" ht="12.75" customHeight="1" x14ac:dyDescent="0.2"/>
    <row r="16665" ht="12.75" customHeight="1" x14ac:dyDescent="0.2"/>
    <row r="16666" ht="12.75" customHeight="1" x14ac:dyDescent="0.2"/>
    <row r="16667" ht="12.75" customHeight="1" x14ac:dyDescent="0.2"/>
    <row r="16668" ht="12.75" customHeight="1" x14ac:dyDescent="0.2"/>
    <row r="16669" ht="12.75" customHeight="1" x14ac:dyDescent="0.2"/>
    <row r="16670" ht="12.75" customHeight="1" x14ac:dyDescent="0.2"/>
    <row r="16671" ht="12.75" customHeight="1" x14ac:dyDescent="0.2"/>
    <row r="16672" ht="12.75" customHeight="1" x14ac:dyDescent="0.2"/>
    <row r="16673" ht="12.75" customHeight="1" x14ac:dyDescent="0.2"/>
    <row r="16674" ht="12.75" customHeight="1" x14ac:dyDescent="0.2"/>
    <row r="16675" ht="12.75" customHeight="1" x14ac:dyDescent="0.2"/>
    <row r="16676" ht="12.75" customHeight="1" x14ac:dyDescent="0.2"/>
    <row r="16677" ht="12.75" customHeight="1" x14ac:dyDescent="0.2"/>
    <row r="16678" ht="12.75" customHeight="1" x14ac:dyDescent="0.2"/>
    <row r="16679" ht="12.75" customHeight="1" x14ac:dyDescent="0.2"/>
    <row r="16680" ht="12.75" customHeight="1" x14ac:dyDescent="0.2"/>
    <row r="16681" ht="12.75" customHeight="1" x14ac:dyDescent="0.2"/>
    <row r="16682" ht="12.75" customHeight="1" x14ac:dyDescent="0.2"/>
    <row r="16683" ht="12.75" customHeight="1" x14ac:dyDescent="0.2"/>
    <row r="16684" ht="12.75" customHeight="1" x14ac:dyDescent="0.2"/>
    <row r="16685" ht="12.75" customHeight="1" x14ac:dyDescent="0.2"/>
    <row r="16686" ht="12.75" customHeight="1" x14ac:dyDescent="0.2"/>
    <row r="16687" ht="12.75" customHeight="1" x14ac:dyDescent="0.2"/>
    <row r="16688" ht="12.75" customHeight="1" x14ac:dyDescent="0.2"/>
    <row r="16689" ht="12.75" customHeight="1" x14ac:dyDescent="0.2"/>
    <row r="16690" ht="12.75" customHeight="1" x14ac:dyDescent="0.2"/>
    <row r="16691" ht="12.75" customHeight="1" x14ac:dyDescent="0.2"/>
    <row r="16692" ht="12.75" customHeight="1" x14ac:dyDescent="0.2"/>
    <row r="16693" ht="12.75" customHeight="1" x14ac:dyDescent="0.2"/>
    <row r="16694" ht="12.75" customHeight="1" x14ac:dyDescent="0.2"/>
    <row r="16695" ht="12.75" customHeight="1" x14ac:dyDescent="0.2"/>
    <row r="16696" ht="12.75" customHeight="1" x14ac:dyDescent="0.2"/>
    <row r="16697" ht="12.75" customHeight="1" x14ac:dyDescent="0.2"/>
    <row r="16698" ht="12.75" customHeight="1" x14ac:dyDescent="0.2"/>
    <row r="16699" ht="12.75" customHeight="1" x14ac:dyDescent="0.2"/>
    <row r="16700" ht="12.75" customHeight="1" x14ac:dyDescent="0.2"/>
    <row r="16701" ht="12.75" customHeight="1" x14ac:dyDescent="0.2"/>
    <row r="16702" ht="12.75" customHeight="1" x14ac:dyDescent="0.2"/>
    <row r="16703" ht="12.75" customHeight="1" x14ac:dyDescent="0.2"/>
    <row r="16704" ht="12.75" customHeight="1" x14ac:dyDescent="0.2"/>
    <row r="16705" ht="12.75" customHeight="1" x14ac:dyDescent="0.2"/>
    <row r="16706" ht="12.75" customHeight="1" x14ac:dyDescent="0.2"/>
    <row r="16707" ht="12.75" customHeight="1" x14ac:dyDescent="0.2"/>
    <row r="16708" ht="12.75" customHeight="1" x14ac:dyDescent="0.2"/>
    <row r="16709" ht="12.75" customHeight="1" x14ac:dyDescent="0.2"/>
    <row r="16710" ht="12.75" customHeight="1" x14ac:dyDescent="0.2"/>
    <row r="16711" ht="12.75" customHeight="1" x14ac:dyDescent="0.2"/>
    <row r="16712" ht="12.75" customHeight="1" x14ac:dyDescent="0.2"/>
    <row r="16713" ht="12.75" customHeight="1" x14ac:dyDescent="0.2"/>
    <row r="16714" ht="12.75" customHeight="1" x14ac:dyDescent="0.2"/>
    <row r="16715" ht="12.75" customHeight="1" x14ac:dyDescent="0.2"/>
    <row r="16716" ht="12.75" customHeight="1" x14ac:dyDescent="0.2"/>
    <row r="16717" ht="12.75" customHeight="1" x14ac:dyDescent="0.2"/>
    <row r="16718" ht="12.75" customHeight="1" x14ac:dyDescent="0.2"/>
    <row r="16719" ht="12.75" customHeight="1" x14ac:dyDescent="0.2"/>
    <row r="16720" ht="12.75" customHeight="1" x14ac:dyDescent="0.2"/>
    <row r="16721" ht="12.75" customHeight="1" x14ac:dyDescent="0.2"/>
    <row r="16722" ht="12.75" customHeight="1" x14ac:dyDescent="0.2"/>
    <row r="16723" ht="12.75" customHeight="1" x14ac:dyDescent="0.2"/>
    <row r="16724" ht="12.75" customHeight="1" x14ac:dyDescent="0.2"/>
    <row r="16725" ht="12.75" customHeight="1" x14ac:dyDescent="0.2"/>
    <row r="16726" ht="12.75" customHeight="1" x14ac:dyDescent="0.2"/>
    <row r="16727" ht="12.75" customHeight="1" x14ac:dyDescent="0.2"/>
    <row r="16728" ht="12.75" customHeight="1" x14ac:dyDescent="0.2"/>
    <row r="16729" ht="12.75" customHeight="1" x14ac:dyDescent="0.2"/>
    <row r="16730" ht="12.75" customHeight="1" x14ac:dyDescent="0.2"/>
    <row r="16731" ht="12.75" customHeight="1" x14ac:dyDescent="0.2"/>
    <row r="16732" ht="12.75" customHeight="1" x14ac:dyDescent="0.2"/>
    <row r="16733" ht="12.75" customHeight="1" x14ac:dyDescent="0.2"/>
    <row r="16734" ht="12.75" customHeight="1" x14ac:dyDescent="0.2"/>
    <row r="16735" ht="12.75" customHeight="1" x14ac:dyDescent="0.2"/>
    <row r="16736" ht="12.75" customHeight="1" x14ac:dyDescent="0.2"/>
    <row r="16737" ht="12.75" customHeight="1" x14ac:dyDescent="0.2"/>
    <row r="16738" ht="12.75" customHeight="1" x14ac:dyDescent="0.2"/>
    <row r="16739" ht="12.75" customHeight="1" x14ac:dyDescent="0.2"/>
    <row r="16740" ht="12.75" customHeight="1" x14ac:dyDescent="0.2"/>
    <row r="16741" ht="12.75" customHeight="1" x14ac:dyDescent="0.2"/>
    <row r="16742" ht="12.75" customHeight="1" x14ac:dyDescent="0.2"/>
    <row r="16743" ht="12.75" customHeight="1" x14ac:dyDescent="0.2"/>
    <row r="16744" ht="12.75" customHeight="1" x14ac:dyDescent="0.2"/>
    <row r="16745" ht="12.75" customHeight="1" x14ac:dyDescent="0.2"/>
    <row r="16746" ht="12.75" customHeight="1" x14ac:dyDescent="0.2"/>
    <row r="16747" ht="12.75" customHeight="1" x14ac:dyDescent="0.2"/>
    <row r="16748" ht="12.75" customHeight="1" x14ac:dyDescent="0.2"/>
    <row r="16749" ht="12.75" customHeight="1" x14ac:dyDescent="0.2"/>
    <row r="16750" ht="12.75" customHeight="1" x14ac:dyDescent="0.2"/>
    <row r="16751" ht="12.75" customHeight="1" x14ac:dyDescent="0.2"/>
    <row r="16752" ht="12.75" customHeight="1" x14ac:dyDescent="0.2"/>
    <row r="16753" ht="12.75" customHeight="1" x14ac:dyDescent="0.2"/>
    <row r="16754" ht="12.75" customHeight="1" x14ac:dyDescent="0.2"/>
    <row r="16755" ht="12.75" customHeight="1" x14ac:dyDescent="0.2"/>
    <row r="16756" ht="12.75" customHeight="1" x14ac:dyDescent="0.2"/>
    <row r="16757" ht="12.75" customHeight="1" x14ac:dyDescent="0.2"/>
    <row r="16758" ht="12.75" customHeight="1" x14ac:dyDescent="0.2"/>
    <row r="16759" ht="12.75" customHeight="1" x14ac:dyDescent="0.2"/>
    <row r="16760" ht="12.75" customHeight="1" x14ac:dyDescent="0.2"/>
    <row r="16761" ht="12.75" customHeight="1" x14ac:dyDescent="0.2"/>
    <row r="16762" ht="12.75" customHeight="1" x14ac:dyDescent="0.2"/>
    <row r="16763" ht="12.75" customHeight="1" x14ac:dyDescent="0.2"/>
    <row r="16764" ht="12.75" customHeight="1" x14ac:dyDescent="0.2"/>
    <row r="16765" ht="12.75" customHeight="1" x14ac:dyDescent="0.2"/>
    <row r="16766" ht="12.75" customHeight="1" x14ac:dyDescent="0.2"/>
    <row r="16767" ht="12.75" customHeight="1" x14ac:dyDescent="0.2"/>
    <row r="16768" ht="12.75" customHeight="1" x14ac:dyDescent="0.2"/>
    <row r="16769" ht="12.75" customHeight="1" x14ac:dyDescent="0.2"/>
    <row r="16770" ht="12.75" customHeight="1" x14ac:dyDescent="0.2"/>
    <row r="16771" ht="12.75" customHeight="1" x14ac:dyDescent="0.2"/>
    <row r="16772" ht="12.75" customHeight="1" x14ac:dyDescent="0.2"/>
    <row r="16773" ht="12.75" customHeight="1" x14ac:dyDescent="0.2"/>
    <row r="16774" ht="12.75" customHeight="1" x14ac:dyDescent="0.2"/>
    <row r="16775" ht="12.75" customHeight="1" x14ac:dyDescent="0.2"/>
    <row r="16776" ht="12.75" customHeight="1" x14ac:dyDescent="0.2"/>
    <row r="16777" ht="12.75" customHeight="1" x14ac:dyDescent="0.2"/>
    <row r="16778" ht="12.75" customHeight="1" x14ac:dyDescent="0.2"/>
    <row r="16779" ht="12.75" customHeight="1" x14ac:dyDescent="0.2"/>
    <row r="16780" ht="12.75" customHeight="1" x14ac:dyDescent="0.2"/>
    <row r="16781" ht="12.75" customHeight="1" x14ac:dyDescent="0.2"/>
    <row r="16782" ht="12.75" customHeight="1" x14ac:dyDescent="0.2"/>
    <row r="16783" ht="12.75" customHeight="1" x14ac:dyDescent="0.2"/>
    <row r="16784" ht="12.75" customHeight="1" x14ac:dyDescent="0.2"/>
    <row r="16785" ht="12.75" customHeight="1" x14ac:dyDescent="0.2"/>
    <row r="16786" ht="12.75" customHeight="1" x14ac:dyDescent="0.2"/>
    <row r="16787" ht="12.75" customHeight="1" x14ac:dyDescent="0.2"/>
    <row r="16788" ht="12.75" customHeight="1" x14ac:dyDescent="0.2"/>
    <row r="16789" ht="12.75" customHeight="1" x14ac:dyDescent="0.2"/>
    <row r="16790" ht="12.75" customHeight="1" x14ac:dyDescent="0.2"/>
    <row r="16791" ht="12.75" customHeight="1" x14ac:dyDescent="0.2"/>
    <row r="16792" ht="12.75" customHeight="1" x14ac:dyDescent="0.2"/>
    <row r="16793" ht="12.75" customHeight="1" x14ac:dyDescent="0.2"/>
    <row r="16794" ht="12.75" customHeight="1" x14ac:dyDescent="0.2"/>
    <row r="16795" ht="12.75" customHeight="1" x14ac:dyDescent="0.2"/>
    <row r="16796" ht="12.75" customHeight="1" x14ac:dyDescent="0.2"/>
    <row r="16797" ht="12.75" customHeight="1" x14ac:dyDescent="0.2"/>
    <row r="16798" ht="12.75" customHeight="1" x14ac:dyDescent="0.2"/>
    <row r="16799" ht="12.75" customHeight="1" x14ac:dyDescent="0.2"/>
    <row r="16800" ht="12.75" customHeight="1" x14ac:dyDescent="0.2"/>
    <row r="16801" ht="12.75" customHeight="1" x14ac:dyDescent="0.2"/>
    <row r="16802" ht="12.75" customHeight="1" x14ac:dyDescent="0.2"/>
    <row r="16803" ht="12.75" customHeight="1" x14ac:dyDescent="0.2"/>
    <row r="16804" ht="12.75" customHeight="1" x14ac:dyDescent="0.2"/>
    <row r="16805" ht="12.75" customHeight="1" x14ac:dyDescent="0.2"/>
    <row r="16806" ht="12.75" customHeight="1" x14ac:dyDescent="0.2"/>
    <row r="16807" ht="12.75" customHeight="1" x14ac:dyDescent="0.2"/>
    <row r="16808" ht="12.75" customHeight="1" x14ac:dyDescent="0.2"/>
    <row r="16809" ht="12.75" customHeight="1" x14ac:dyDescent="0.2"/>
    <row r="16810" ht="12.75" customHeight="1" x14ac:dyDescent="0.2"/>
    <row r="16811" ht="12.75" customHeight="1" x14ac:dyDescent="0.2"/>
    <row r="16812" ht="12.75" customHeight="1" x14ac:dyDescent="0.2"/>
    <row r="16813" ht="12.75" customHeight="1" x14ac:dyDescent="0.2"/>
    <row r="16814" ht="12.75" customHeight="1" x14ac:dyDescent="0.2"/>
    <row r="16815" ht="12.75" customHeight="1" x14ac:dyDescent="0.2"/>
    <row r="16816" ht="12.75" customHeight="1" x14ac:dyDescent="0.2"/>
    <row r="16817" ht="12.75" customHeight="1" x14ac:dyDescent="0.2"/>
    <row r="16818" ht="12.75" customHeight="1" x14ac:dyDescent="0.2"/>
    <row r="16819" ht="12.75" customHeight="1" x14ac:dyDescent="0.2"/>
    <row r="16820" ht="12.75" customHeight="1" x14ac:dyDescent="0.2"/>
    <row r="16821" ht="12.75" customHeight="1" x14ac:dyDescent="0.2"/>
    <row r="16822" ht="12.75" customHeight="1" x14ac:dyDescent="0.2"/>
    <row r="16823" ht="12.75" customHeight="1" x14ac:dyDescent="0.2"/>
    <row r="16824" ht="12.75" customHeight="1" x14ac:dyDescent="0.2"/>
    <row r="16825" ht="12.75" customHeight="1" x14ac:dyDescent="0.2"/>
    <row r="16826" ht="12.75" customHeight="1" x14ac:dyDescent="0.2"/>
    <row r="16827" ht="12.75" customHeight="1" x14ac:dyDescent="0.2"/>
    <row r="16828" ht="12.75" customHeight="1" x14ac:dyDescent="0.2"/>
    <row r="16829" ht="12.75" customHeight="1" x14ac:dyDescent="0.2"/>
    <row r="16830" ht="12.75" customHeight="1" x14ac:dyDescent="0.2"/>
    <row r="16831" ht="12.75" customHeight="1" x14ac:dyDescent="0.2"/>
    <row r="16832" ht="12.75" customHeight="1" x14ac:dyDescent="0.2"/>
    <row r="16833" ht="12.75" customHeight="1" x14ac:dyDescent="0.2"/>
    <row r="16834" ht="12.75" customHeight="1" x14ac:dyDescent="0.2"/>
    <row r="16835" ht="12.75" customHeight="1" x14ac:dyDescent="0.2"/>
    <row r="16836" ht="12.75" customHeight="1" x14ac:dyDescent="0.2"/>
    <row r="16837" ht="12.75" customHeight="1" x14ac:dyDescent="0.2"/>
    <row r="16838" ht="12.75" customHeight="1" x14ac:dyDescent="0.2"/>
    <row r="16839" ht="12.75" customHeight="1" x14ac:dyDescent="0.2"/>
    <row r="16840" ht="12.75" customHeight="1" x14ac:dyDescent="0.2"/>
    <row r="16841" ht="12.75" customHeight="1" x14ac:dyDescent="0.2"/>
    <row r="16842" ht="12.75" customHeight="1" x14ac:dyDescent="0.2"/>
    <row r="16843" ht="12.75" customHeight="1" x14ac:dyDescent="0.2"/>
    <row r="16844" ht="12.75" customHeight="1" x14ac:dyDescent="0.2"/>
    <row r="16845" ht="12.75" customHeight="1" x14ac:dyDescent="0.2"/>
    <row r="16846" ht="12.75" customHeight="1" x14ac:dyDescent="0.2"/>
    <row r="16847" ht="12.75" customHeight="1" x14ac:dyDescent="0.2"/>
    <row r="16848" ht="12.75" customHeight="1" x14ac:dyDescent="0.2"/>
    <row r="16849" ht="12.75" customHeight="1" x14ac:dyDescent="0.2"/>
    <row r="16850" ht="12.75" customHeight="1" x14ac:dyDescent="0.2"/>
    <row r="16851" ht="12.75" customHeight="1" x14ac:dyDescent="0.2"/>
    <row r="16852" ht="12.75" customHeight="1" x14ac:dyDescent="0.2"/>
    <row r="16853" ht="12.75" customHeight="1" x14ac:dyDescent="0.2"/>
    <row r="16854" ht="12.75" customHeight="1" x14ac:dyDescent="0.2"/>
    <row r="16855" ht="12.75" customHeight="1" x14ac:dyDescent="0.2"/>
    <row r="16856" ht="12.75" customHeight="1" x14ac:dyDescent="0.2"/>
    <row r="16857" ht="12.75" customHeight="1" x14ac:dyDescent="0.2"/>
    <row r="16858" ht="12.75" customHeight="1" x14ac:dyDescent="0.2"/>
    <row r="16859" ht="12.75" customHeight="1" x14ac:dyDescent="0.2"/>
    <row r="16860" ht="12.75" customHeight="1" x14ac:dyDescent="0.2"/>
    <row r="16861" ht="12.75" customHeight="1" x14ac:dyDescent="0.2"/>
    <row r="16862" ht="12.75" customHeight="1" x14ac:dyDescent="0.2"/>
    <row r="16863" ht="12.75" customHeight="1" x14ac:dyDescent="0.2"/>
    <row r="16864" ht="12.75" customHeight="1" x14ac:dyDescent="0.2"/>
    <row r="16865" ht="12.75" customHeight="1" x14ac:dyDescent="0.2"/>
    <row r="16866" ht="12.75" customHeight="1" x14ac:dyDescent="0.2"/>
    <row r="16867" ht="12.75" customHeight="1" x14ac:dyDescent="0.2"/>
    <row r="16868" ht="12.75" customHeight="1" x14ac:dyDescent="0.2"/>
    <row r="16869" ht="12.75" customHeight="1" x14ac:dyDescent="0.2"/>
    <row r="16870" ht="12.75" customHeight="1" x14ac:dyDescent="0.2"/>
    <row r="16871" ht="12.75" customHeight="1" x14ac:dyDescent="0.2"/>
    <row r="16872" ht="12.75" customHeight="1" x14ac:dyDescent="0.2"/>
    <row r="16873" ht="12.75" customHeight="1" x14ac:dyDescent="0.2"/>
    <row r="16874" ht="12.75" customHeight="1" x14ac:dyDescent="0.2"/>
    <row r="16875" ht="12.75" customHeight="1" x14ac:dyDescent="0.2"/>
    <row r="16876" ht="12.75" customHeight="1" x14ac:dyDescent="0.2"/>
    <row r="16877" ht="12.75" customHeight="1" x14ac:dyDescent="0.2"/>
    <row r="16878" ht="12.75" customHeight="1" x14ac:dyDescent="0.2"/>
    <row r="16879" ht="12.75" customHeight="1" x14ac:dyDescent="0.2"/>
    <row r="16880" ht="12.75" customHeight="1" x14ac:dyDescent="0.2"/>
    <row r="16881" ht="12.75" customHeight="1" x14ac:dyDescent="0.2"/>
    <row r="16882" ht="12.75" customHeight="1" x14ac:dyDescent="0.2"/>
    <row r="16883" ht="12.75" customHeight="1" x14ac:dyDescent="0.2"/>
    <row r="16884" ht="12.75" customHeight="1" x14ac:dyDescent="0.2"/>
    <row r="16885" ht="12.75" customHeight="1" x14ac:dyDescent="0.2"/>
    <row r="16886" ht="12.75" customHeight="1" x14ac:dyDescent="0.2"/>
    <row r="16887" ht="12.75" customHeight="1" x14ac:dyDescent="0.2"/>
    <row r="16888" ht="12.75" customHeight="1" x14ac:dyDescent="0.2"/>
    <row r="16889" ht="12.75" customHeight="1" x14ac:dyDescent="0.2"/>
    <row r="16890" ht="12.75" customHeight="1" x14ac:dyDescent="0.2"/>
    <row r="16891" ht="12.75" customHeight="1" x14ac:dyDescent="0.2"/>
    <row r="16892" ht="12.75" customHeight="1" x14ac:dyDescent="0.2"/>
    <row r="16893" ht="12.75" customHeight="1" x14ac:dyDescent="0.2"/>
    <row r="16894" ht="12.75" customHeight="1" x14ac:dyDescent="0.2"/>
    <row r="16895" ht="12.75" customHeight="1" x14ac:dyDescent="0.2"/>
    <row r="16896" ht="12.75" customHeight="1" x14ac:dyDescent="0.2"/>
    <row r="16897" ht="12.75" customHeight="1" x14ac:dyDescent="0.2"/>
    <row r="16898" ht="12.75" customHeight="1" x14ac:dyDescent="0.2"/>
    <row r="16899" ht="12.75" customHeight="1" x14ac:dyDescent="0.2"/>
    <row r="16900" ht="12.75" customHeight="1" x14ac:dyDescent="0.2"/>
    <row r="16901" ht="12.75" customHeight="1" x14ac:dyDescent="0.2"/>
    <row r="16902" ht="12.75" customHeight="1" x14ac:dyDescent="0.2"/>
    <row r="16903" ht="12.75" customHeight="1" x14ac:dyDescent="0.2"/>
    <row r="16904" ht="12.75" customHeight="1" x14ac:dyDescent="0.2"/>
    <row r="16905" ht="12.75" customHeight="1" x14ac:dyDescent="0.2"/>
    <row r="16906" ht="12.75" customHeight="1" x14ac:dyDescent="0.2"/>
    <row r="16907" ht="12.75" customHeight="1" x14ac:dyDescent="0.2"/>
    <row r="16908" ht="12.75" customHeight="1" x14ac:dyDescent="0.2"/>
    <row r="16909" ht="12.75" customHeight="1" x14ac:dyDescent="0.2"/>
    <row r="16910" ht="12.75" customHeight="1" x14ac:dyDescent="0.2"/>
    <row r="16911" ht="12.75" customHeight="1" x14ac:dyDescent="0.2"/>
    <row r="16912" ht="12.75" customHeight="1" x14ac:dyDescent="0.2"/>
    <row r="16913" ht="12.75" customHeight="1" x14ac:dyDescent="0.2"/>
    <row r="16914" ht="12.75" customHeight="1" x14ac:dyDescent="0.2"/>
    <row r="16915" ht="12.75" customHeight="1" x14ac:dyDescent="0.2"/>
    <row r="16916" ht="12.75" customHeight="1" x14ac:dyDescent="0.2"/>
    <row r="16917" ht="12.75" customHeight="1" x14ac:dyDescent="0.2"/>
    <row r="16918" ht="12.75" customHeight="1" x14ac:dyDescent="0.2"/>
    <row r="16919" ht="12.75" customHeight="1" x14ac:dyDescent="0.2"/>
    <row r="16920" ht="12.75" customHeight="1" x14ac:dyDescent="0.2"/>
    <row r="16921" ht="12.75" customHeight="1" x14ac:dyDescent="0.2"/>
    <row r="16922" ht="12.75" customHeight="1" x14ac:dyDescent="0.2"/>
    <row r="16923" ht="12.75" customHeight="1" x14ac:dyDescent="0.2"/>
    <row r="16924" ht="12.75" customHeight="1" x14ac:dyDescent="0.2"/>
    <row r="16925" ht="12.75" customHeight="1" x14ac:dyDescent="0.2"/>
    <row r="16926" ht="12.75" customHeight="1" x14ac:dyDescent="0.2"/>
    <row r="16927" ht="12.75" customHeight="1" x14ac:dyDescent="0.2"/>
    <row r="16928" ht="12.75" customHeight="1" x14ac:dyDescent="0.2"/>
    <row r="16929" ht="12.75" customHeight="1" x14ac:dyDescent="0.2"/>
    <row r="16930" ht="12.75" customHeight="1" x14ac:dyDescent="0.2"/>
    <row r="16931" ht="12.75" customHeight="1" x14ac:dyDescent="0.2"/>
    <row r="16932" ht="12.75" customHeight="1" x14ac:dyDescent="0.2"/>
    <row r="16933" ht="12.75" customHeight="1" x14ac:dyDescent="0.2"/>
    <row r="16934" ht="12.75" customHeight="1" x14ac:dyDescent="0.2"/>
    <row r="16935" ht="12.75" customHeight="1" x14ac:dyDescent="0.2"/>
    <row r="16936" ht="12.75" customHeight="1" x14ac:dyDescent="0.2"/>
    <row r="16937" ht="12.75" customHeight="1" x14ac:dyDescent="0.2"/>
    <row r="16938" ht="12.75" customHeight="1" x14ac:dyDescent="0.2"/>
    <row r="16939" ht="12.75" customHeight="1" x14ac:dyDescent="0.2"/>
    <row r="16940" ht="12.75" customHeight="1" x14ac:dyDescent="0.2"/>
    <row r="16941" ht="12.75" customHeight="1" x14ac:dyDescent="0.2"/>
    <row r="16942" ht="12.75" customHeight="1" x14ac:dyDescent="0.2"/>
    <row r="16943" ht="12.75" customHeight="1" x14ac:dyDescent="0.2"/>
    <row r="16944" ht="12.75" customHeight="1" x14ac:dyDescent="0.2"/>
    <row r="16945" ht="12.75" customHeight="1" x14ac:dyDescent="0.2"/>
    <row r="16946" ht="12.75" customHeight="1" x14ac:dyDescent="0.2"/>
    <row r="16947" ht="12.75" customHeight="1" x14ac:dyDescent="0.2"/>
    <row r="16948" ht="12.75" customHeight="1" x14ac:dyDescent="0.2"/>
    <row r="16949" ht="12.75" customHeight="1" x14ac:dyDescent="0.2"/>
    <row r="16950" ht="12.75" customHeight="1" x14ac:dyDescent="0.2"/>
    <row r="16951" ht="12.75" customHeight="1" x14ac:dyDescent="0.2"/>
    <row r="16952" ht="12.75" customHeight="1" x14ac:dyDescent="0.2"/>
    <row r="16953" ht="12.75" customHeight="1" x14ac:dyDescent="0.2"/>
    <row r="16954" ht="12.75" customHeight="1" x14ac:dyDescent="0.2"/>
    <row r="16955" ht="12.75" customHeight="1" x14ac:dyDescent="0.2"/>
    <row r="16956" ht="12.75" customHeight="1" x14ac:dyDescent="0.2"/>
    <row r="16957" ht="12.75" customHeight="1" x14ac:dyDescent="0.2"/>
    <row r="16958" ht="12.75" customHeight="1" x14ac:dyDescent="0.2"/>
    <row r="16959" ht="12.75" customHeight="1" x14ac:dyDescent="0.2"/>
    <row r="16960" ht="12.75" customHeight="1" x14ac:dyDescent="0.2"/>
    <row r="16961" ht="12.75" customHeight="1" x14ac:dyDescent="0.2"/>
    <row r="16962" ht="12.75" customHeight="1" x14ac:dyDescent="0.2"/>
    <row r="16963" ht="12.75" customHeight="1" x14ac:dyDescent="0.2"/>
    <row r="16964" ht="12.75" customHeight="1" x14ac:dyDescent="0.2"/>
    <row r="16965" ht="12.75" customHeight="1" x14ac:dyDescent="0.2"/>
    <row r="16966" ht="12.75" customHeight="1" x14ac:dyDescent="0.2"/>
    <row r="16967" ht="12.75" customHeight="1" x14ac:dyDescent="0.2"/>
    <row r="16968" ht="12.75" customHeight="1" x14ac:dyDescent="0.2"/>
    <row r="16969" ht="12.75" customHeight="1" x14ac:dyDescent="0.2"/>
    <row r="16970" ht="12.75" customHeight="1" x14ac:dyDescent="0.2"/>
    <row r="16971" ht="12.75" customHeight="1" x14ac:dyDescent="0.2"/>
    <row r="16972" ht="12.75" customHeight="1" x14ac:dyDescent="0.2"/>
    <row r="16973" ht="12.75" customHeight="1" x14ac:dyDescent="0.2"/>
    <row r="16974" ht="12.75" customHeight="1" x14ac:dyDescent="0.2"/>
    <row r="16975" ht="12.75" customHeight="1" x14ac:dyDescent="0.2"/>
    <row r="16976" ht="12.75" customHeight="1" x14ac:dyDescent="0.2"/>
    <row r="16977" ht="12.75" customHeight="1" x14ac:dyDescent="0.2"/>
    <row r="16978" ht="12.75" customHeight="1" x14ac:dyDescent="0.2"/>
    <row r="16979" ht="12.75" customHeight="1" x14ac:dyDescent="0.2"/>
    <row r="16980" ht="12.75" customHeight="1" x14ac:dyDescent="0.2"/>
    <row r="16981" ht="12.75" customHeight="1" x14ac:dyDescent="0.2"/>
    <row r="16982" ht="12.75" customHeight="1" x14ac:dyDescent="0.2"/>
    <row r="16983" ht="12.75" customHeight="1" x14ac:dyDescent="0.2"/>
    <row r="16984" ht="12.75" customHeight="1" x14ac:dyDescent="0.2"/>
    <row r="16985" ht="12.75" customHeight="1" x14ac:dyDescent="0.2"/>
    <row r="16986" ht="12.75" customHeight="1" x14ac:dyDescent="0.2"/>
    <row r="16987" ht="12.75" customHeight="1" x14ac:dyDescent="0.2"/>
    <row r="16988" ht="12.75" customHeight="1" x14ac:dyDescent="0.2"/>
    <row r="16989" ht="12.75" customHeight="1" x14ac:dyDescent="0.2"/>
    <row r="16990" ht="12.75" customHeight="1" x14ac:dyDescent="0.2"/>
    <row r="16991" ht="12.75" customHeight="1" x14ac:dyDescent="0.2"/>
    <row r="16992" ht="12.75" customHeight="1" x14ac:dyDescent="0.2"/>
    <row r="16993" ht="12.75" customHeight="1" x14ac:dyDescent="0.2"/>
    <row r="16994" ht="12.75" customHeight="1" x14ac:dyDescent="0.2"/>
    <row r="16995" ht="12.75" customHeight="1" x14ac:dyDescent="0.2"/>
    <row r="16996" ht="12.75" customHeight="1" x14ac:dyDescent="0.2"/>
    <row r="16997" ht="12.75" customHeight="1" x14ac:dyDescent="0.2"/>
    <row r="16998" ht="12.75" customHeight="1" x14ac:dyDescent="0.2"/>
    <row r="16999" ht="12.75" customHeight="1" x14ac:dyDescent="0.2"/>
    <row r="17000" ht="12.75" customHeight="1" x14ac:dyDescent="0.2"/>
    <row r="17001" ht="12.75" customHeight="1" x14ac:dyDescent="0.2"/>
    <row r="17002" ht="12.75" customHeight="1" x14ac:dyDescent="0.2"/>
    <row r="17003" ht="12.75" customHeight="1" x14ac:dyDescent="0.2"/>
    <row r="17004" ht="12.75" customHeight="1" x14ac:dyDescent="0.2"/>
    <row r="17005" ht="12.75" customHeight="1" x14ac:dyDescent="0.2"/>
    <row r="17006" ht="12.75" customHeight="1" x14ac:dyDescent="0.2"/>
    <row r="17007" ht="12.75" customHeight="1" x14ac:dyDescent="0.2"/>
    <row r="17008" ht="12.75" customHeight="1" x14ac:dyDescent="0.2"/>
    <row r="17009" ht="12.75" customHeight="1" x14ac:dyDescent="0.2"/>
    <row r="17010" ht="12.75" customHeight="1" x14ac:dyDescent="0.2"/>
    <row r="17011" ht="12.75" customHeight="1" x14ac:dyDescent="0.2"/>
    <row r="17012" ht="12.75" customHeight="1" x14ac:dyDescent="0.2"/>
    <row r="17013" ht="12.75" customHeight="1" x14ac:dyDescent="0.2"/>
    <row r="17014" ht="12.75" customHeight="1" x14ac:dyDescent="0.2"/>
    <row r="17015" ht="12.75" customHeight="1" x14ac:dyDescent="0.2"/>
    <row r="17016" ht="12.75" customHeight="1" x14ac:dyDescent="0.2"/>
    <row r="17017" ht="12.75" customHeight="1" x14ac:dyDescent="0.2"/>
    <row r="17018" ht="12.75" customHeight="1" x14ac:dyDescent="0.2"/>
    <row r="17019" ht="12.75" customHeight="1" x14ac:dyDescent="0.2"/>
    <row r="17020" ht="12.75" customHeight="1" x14ac:dyDescent="0.2"/>
    <row r="17021" ht="12.75" customHeight="1" x14ac:dyDescent="0.2"/>
    <row r="17022" ht="12.75" customHeight="1" x14ac:dyDescent="0.2"/>
    <row r="17023" ht="12.75" customHeight="1" x14ac:dyDescent="0.2"/>
    <row r="17024" ht="12.75" customHeight="1" x14ac:dyDescent="0.2"/>
    <row r="17025" ht="12.75" customHeight="1" x14ac:dyDescent="0.2"/>
    <row r="17026" ht="12.75" customHeight="1" x14ac:dyDescent="0.2"/>
    <row r="17027" ht="12.75" customHeight="1" x14ac:dyDescent="0.2"/>
    <row r="17028" ht="12.75" customHeight="1" x14ac:dyDescent="0.2"/>
    <row r="17029" ht="12.75" customHeight="1" x14ac:dyDescent="0.2"/>
    <row r="17030" ht="12.75" customHeight="1" x14ac:dyDescent="0.2"/>
    <row r="17031" ht="12.75" customHeight="1" x14ac:dyDescent="0.2"/>
    <row r="17032" ht="12.75" customHeight="1" x14ac:dyDescent="0.2"/>
    <row r="17033" ht="12.75" customHeight="1" x14ac:dyDescent="0.2"/>
    <row r="17034" ht="12.75" customHeight="1" x14ac:dyDescent="0.2"/>
    <row r="17035" ht="12.75" customHeight="1" x14ac:dyDescent="0.2"/>
    <row r="17036" ht="12.75" customHeight="1" x14ac:dyDescent="0.2"/>
    <row r="17037" ht="12.75" customHeight="1" x14ac:dyDescent="0.2"/>
    <row r="17038" ht="12.75" customHeight="1" x14ac:dyDescent="0.2"/>
    <row r="17039" ht="12.75" customHeight="1" x14ac:dyDescent="0.2"/>
    <row r="17040" ht="12.75" customHeight="1" x14ac:dyDescent="0.2"/>
    <row r="17041" ht="12.75" customHeight="1" x14ac:dyDescent="0.2"/>
    <row r="17042" ht="12.75" customHeight="1" x14ac:dyDescent="0.2"/>
    <row r="17043" ht="12.75" customHeight="1" x14ac:dyDescent="0.2"/>
    <row r="17044" ht="12.75" customHeight="1" x14ac:dyDescent="0.2"/>
    <row r="17045" ht="12.75" customHeight="1" x14ac:dyDescent="0.2"/>
    <row r="17046" ht="12.75" customHeight="1" x14ac:dyDescent="0.2"/>
    <row r="17047" ht="12.75" customHeight="1" x14ac:dyDescent="0.2"/>
    <row r="17048" ht="12.75" customHeight="1" x14ac:dyDescent="0.2"/>
    <row r="17049" ht="12.75" customHeight="1" x14ac:dyDescent="0.2"/>
    <row r="17050" ht="12.75" customHeight="1" x14ac:dyDescent="0.2"/>
    <row r="17051" ht="12.75" customHeight="1" x14ac:dyDescent="0.2"/>
    <row r="17052" ht="12.75" customHeight="1" x14ac:dyDescent="0.2"/>
    <row r="17053" ht="12.75" customHeight="1" x14ac:dyDescent="0.2"/>
    <row r="17054" ht="12.75" customHeight="1" x14ac:dyDescent="0.2"/>
    <row r="17055" ht="12.75" customHeight="1" x14ac:dyDescent="0.2"/>
    <row r="17056" ht="12.75" customHeight="1" x14ac:dyDescent="0.2"/>
    <row r="17057" ht="12.75" customHeight="1" x14ac:dyDescent="0.2"/>
    <row r="17058" ht="12.75" customHeight="1" x14ac:dyDescent="0.2"/>
    <row r="17059" ht="12.75" customHeight="1" x14ac:dyDescent="0.2"/>
    <row r="17060" ht="12.75" customHeight="1" x14ac:dyDescent="0.2"/>
    <row r="17061" ht="12.75" customHeight="1" x14ac:dyDescent="0.2"/>
    <row r="17062" ht="12.75" customHeight="1" x14ac:dyDescent="0.2"/>
    <row r="17063" ht="12.75" customHeight="1" x14ac:dyDescent="0.2"/>
    <row r="17064" ht="12.75" customHeight="1" x14ac:dyDescent="0.2"/>
    <row r="17065" ht="12.75" customHeight="1" x14ac:dyDescent="0.2"/>
    <row r="17066" ht="12.75" customHeight="1" x14ac:dyDescent="0.2"/>
    <row r="17067" ht="12.75" customHeight="1" x14ac:dyDescent="0.2"/>
    <row r="17068" ht="12.75" customHeight="1" x14ac:dyDescent="0.2"/>
    <row r="17069" ht="12.75" customHeight="1" x14ac:dyDescent="0.2"/>
    <row r="17070" ht="12.75" customHeight="1" x14ac:dyDescent="0.2"/>
    <row r="17071" ht="12.75" customHeight="1" x14ac:dyDescent="0.2"/>
    <row r="17072" ht="12.75" customHeight="1" x14ac:dyDescent="0.2"/>
    <row r="17073" ht="12.75" customHeight="1" x14ac:dyDescent="0.2"/>
    <row r="17074" ht="12.75" customHeight="1" x14ac:dyDescent="0.2"/>
    <row r="17075" ht="12.75" customHeight="1" x14ac:dyDescent="0.2"/>
    <row r="17076" ht="12.75" customHeight="1" x14ac:dyDescent="0.2"/>
    <row r="17077" ht="12.75" customHeight="1" x14ac:dyDescent="0.2"/>
    <row r="17078" ht="12.75" customHeight="1" x14ac:dyDescent="0.2"/>
    <row r="17079" ht="12.75" customHeight="1" x14ac:dyDescent="0.2"/>
    <row r="17080" ht="12.75" customHeight="1" x14ac:dyDescent="0.2"/>
    <row r="17081" ht="12.75" customHeight="1" x14ac:dyDescent="0.2"/>
    <row r="17082" ht="12.75" customHeight="1" x14ac:dyDescent="0.2"/>
    <row r="17083" ht="12.75" customHeight="1" x14ac:dyDescent="0.2"/>
    <row r="17084" ht="12.75" customHeight="1" x14ac:dyDescent="0.2"/>
    <row r="17085" ht="12.75" customHeight="1" x14ac:dyDescent="0.2"/>
    <row r="17086" ht="12.75" customHeight="1" x14ac:dyDescent="0.2"/>
    <row r="17087" ht="12.75" customHeight="1" x14ac:dyDescent="0.2"/>
    <row r="17088" ht="12.75" customHeight="1" x14ac:dyDescent="0.2"/>
    <row r="17089" ht="12.75" customHeight="1" x14ac:dyDescent="0.2"/>
    <row r="17090" ht="12.75" customHeight="1" x14ac:dyDescent="0.2"/>
    <row r="17091" ht="12.75" customHeight="1" x14ac:dyDescent="0.2"/>
    <row r="17092" ht="12.75" customHeight="1" x14ac:dyDescent="0.2"/>
    <row r="17093" ht="12.75" customHeight="1" x14ac:dyDescent="0.2"/>
    <row r="17094" ht="12.75" customHeight="1" x14ac:dyDescent="0.2"/>
    <row r="17095" ht="12.75" customHeight="1" x14ac:dyDescent="0.2"/>
    <row r="17096" ht="12.75" customHeight="1" x14ac:dyDescent="0.2"/>
    <row r="17097" ht="12.75" customHeight="1" x14ac:dyDescent="0.2"/>
    <row r="17098" ht="12.75" customHeight="1" x14ac:dyDescent="0.2"/>
    <row r="17099" ht="12.75" customHeight="1" x14ac:dyDescent="0.2"/>
    <row r="17100" ht="12.75" customHeight="1" x14ac:dyDescent="0.2"/>
    <row r="17101" ht="12.75" customHeight="1" x14ac:dyDescent="0.2"/>
    <row r="17102" ht="12.75" customHeight="1" x14ac:dyDescent="0.2"/>
    <row r="17103" ht="12.75" customHeight="1" x14ac:dyDescent="0.2"/>
    <row r="17104" ht="12.75" customHeight="1" x14ac:dyDescent="0.2"/>
    <row r="17105" ht="12.75" customHeight="1" x14ac:dyDescent="0.2"/>
    <row r="17106" ht="12.75" customHeight="1" x14ac:dyDescent="0.2"/>
    <row r="17107" ht="12.75" customHeight="1" x14ac:dyDescent="0.2"/>
    <row r="17108" ht="12.75" customHeight="1" x14ac:dyDescent="0.2"/>
    <row r="17109" ht="12.75" customHeight="1" x14ac:dyDescent="0.2"/>
    <row r="17110" ht="12.75" customHeight="1" x14ac:dyDescent="0.2"/>
    <row r="17111" ht="12.75" customHeight="1" x14ac:dyDescent="0.2"/>
    <row r="17112" ht="12.75" customHeight="1" x14ac:dyDescent="0.2"/>
    <row r="17113" ht="12.75" customHeight="1" x14ac:dyDescent="0.2"/>
    <row r="17114" ht="12.75" customHeight="1" x14ac:dyDescent="0.2"/>
    <row r="17115" ht="12.75" customHeight="1" x14ac:dyDescent="0.2"/>
    <row r="17116" ht="12.75" customHeight="1" x14ac:dyDescent="0.2"/>
    <row r="17117" ht="12.75" customHeight="1" x14ac:dyDescent="0.2"/>
    <row r="17118" ht="12.75" customHeight="1" x14ac:dyDescent="0.2"/>
    <row r="17119" ht="12.75" customHeight="1" x14ac:dyDescent="0.2"/>
    <row r="17120" ht="12.75" customHeight="1" x14ac:dyDescent="0.2"/>
    <row r="17121" ht="12.75" customHeight="1" x14ac:dyDescent="0.2"/>
    <row r="17122" ht="12.75" customHeight="1" x14ac:dyDescent="0.2"/>
    <row r="17123" ht="12.75" customHeight="1" x14ac:dyDescent="0.2"/>
    <row r="17124" ht="12.75" customHeight="1" x14ac:dyDescent="0.2"/>
    <row r="17125" ht="12.75" customHeight="1" x14ac:dyDescent="0.2"/>
    <row r="17126" ht="12.75" customHeight="1" x14ac:dyDescent="0.2"/>
    <row r="17127" ht="12.75" customHeight="1" x14ac:dyDescent="0.2"/>
    <row r="17128" ht="12.75" customHeight="1" x14ac:dyDescent="0.2"/>
    <row r="17129" ht="12.75" customHeight="1" x14ac:dyDescent="0.2"/>
    <row r="17130" ht="12.75" customHeight="1" x14ac:dyDescent="0.2"/>
    <row r="17131" ht="12.75" customHeight="1" x14ac:dyDescent="0.2"/>
    <row r="17132" ht="12.75" customHeight="1" x14ac:dyDescent="0.2"/>
    <row r="17133" ht="12.75" customHeight="1" x14ac:dyDescent="0.2"/>
    <row r="17134" ht="12.75" customHeight="1" x14ac:dyDescent="0.2"/>
    <row r="17135" ht="12.75" customHeight="1" x14ac:dyDescent="0.2"/>
    <row r="17136" ht="12.75" customHeight="1" x14ac:dyDescent="0.2"/>
    <row r="17137" ht="12.75" customHeight="1" x14ac:dyDescent="0.2"/>
    <row r="17138" ht="12.75" customHeight="1" x14ac:dyDescent="0.2"/>
    <row r="17139" ht="12.75" customHeight="1" x14ac:dyDescent="0.2"/>
    <row r="17140" ht="12.75" customHeight="1" x14ac:dyDescent="0.2"/>
    <row r="17141" ht="12.75" customHeight="1" x14ac:dyDescent="0.2"/>
    <row r="17142" ht="12.75" customHeight="1" x14ac:dyDescent="0.2"/>
    <row r="17143" ht="12.75" customHeight="1" x14ac:dyDescent="0.2"/>
    <row r="17144" ht="12.75" customHeight="1" x14ac:dyDescent="0.2"/>
    <row r="17145" ht="12.75" customHeight="1" x14ac:dyDescent="0.2"/>
    <row r="17146" ht="12.75" customHeight="1" x14ac:dyDescent="0.2"/>
    <row r="17147" ht="12.75" customHeight="1" x14ac:dyDescent="0.2"/>
    <row r="17148" ht="12.75" customHeight="1" x14ac:dyDescent="0.2"/>
    <row r="17149" ht="12.75" customHeight="1" x14ac:dyDescent="0.2"/>
    <row r="17150" ht="12.75" customHeight="1" x14ac:dyDescent="0.2"/>
    <row r="17151" ht="12.75" customHeight="1" x14ac:dyDescent="0.2"/>
    <row r="17152" ht="12.75" customHeight="1" x14ac:dyDescent="0.2"/>
    <row r="17153" ht="12.75" customHeight="1" x14ac:dyDescent="0.2"/>
    <row r="17154" ht="12.75" customHeight="1" x14ac:dyDescent="0.2"/>
    <row r="17155" ht="12.75" customHeight="1" x14ac:dyDescent="0.2"/>
    <row r="17156" ht="12.75" customHeight="1" x14ac:dyDescent="0.2"/>
    <row r="17157" ht="12.75" customHeight="1" x14ac:dyDescent="0.2"/>
    <row r="17158" ht="12.75" customHeight="1" x14ac:dyDescent="0.2"/>
    <row r="17159" ht="12.75" customHeight="1" x14ac:dyDescent="0.2"/>
    <row r="17160" ht="12.75" customHeight="1" x14ac:dyDescent="0.2"/>
    <row r="17161" ht="12.75" customHeight="1" x14ac:dyDescent="0.2"/>
    <row r="17162" ht="12.75" customHeight="1" x14ac:dyDescent="0.2"/>
    <row r="17163" ht="12.75" customHeight="1" x14ac:dyDescent="0.2"/>
    <row r="17164" ht="12.75" customHeight="1" x14ac:dyDescent="0.2"/>
    <row r="17165" ht="12.75" customHeight="1" x14ac:dyDescent="0.2"/>
    <row r="17166" ht="12.75" customHeight="1" x14ac:dyDescent="0.2"/>
    <row r="17167" ht="12.75" customHeight="1" x14ac:dyDescent="0.2"/>
    <row r="17168" ht="12.75" customHeight="1" x14ac:dyDescent="0.2"/>
    <row r="17169" ht="12.75" customHeight="1" x14ac:dyDescent="0.2"/>
    <row r="17170" ht="12.75" customHeight="1" x14ac:dyDescent="0.2"/>
    <row r="17171" ht="12.75" customHeight="1" x14ac:dyDescent="0.2"/>
    <row r="17172" ht="12.75" customHeight="1" x14ac:dyDescent="0.2"/>
    <row r="17173" ht="12.75" customHeight="1" x14ac:dyDescent="0.2"/>
    <row r="17174" ht="12.75" customHeight="1" x14ac:dyDescent="0.2"/>
    <row r="17175" ht="12.75" customHeight="1" x14ac:dyDescent="0.2"/>
    <row r="17176" ht="12.75" customHeight="1" x14ac:dyDescent="0.2"/>
    <row r="17177" ht="12.75" customHeight="1" x14ac:dyDescent="0.2"/>
    <row r="17178" ht="12.75" customHeight="1" x14ac:dyDescent="0.2"/>
    <row r="17179" ht="12.75" customHeight="1" x14ac:dyDescent="0.2"/>
    <row r="17180" ht="12.75" customHeight="1" x14ac:dyDescent="0.2"/>
    <row r="17181" ht="12.75" customHeight="1" x14ac:dyDescent="0.2"/>
    <row r="17182" ht="12.75" customHeight="1" x14ac:dyDescent="0.2"/>
    <row r="17183" ht="12.75" customHeight="1" x14ac:dyDescent="0.2"/>
    <row r="17184" ht="12.75" customHeight="1" x14ac:dyDescent="0.2"/>
    <row r="17185" ht="12.75" customHeight="1" x14ac:dyDescent="0.2"/>
    <row r="17186" ht="12.75" customHeight="1" x14ac:dyDescent="0.2"/>
    <row r="17187" ht="12.75" customHeight="1" x14ac:dyDescent="0.2"/>
    <row r="17188" ht="12.75" customHeight="1" x14ac:dyDescent="0.2"/>
    <row r="17189" ht="12.75" customHeight="1" x14ac:dyDescent="0.2"/>
    <row r="17190" ht="12.75" customHeight="1" x14ac:dyDescent="0.2"/>
    <row r="17191" ht="12.75" customHeight="1" x14ac:dyDescent="0.2"/>
    <row r="17192" ht="12.75" customHeight="1" x14ac:dyDescent="0.2"/>
    <row r="17193" ht="12.75" customHeight="1" x14ac:dyDescent="0.2"/>
    <row r="17194" ht="12.75" customHeight="1" x14ac:dyDescent="0.2"/>
    <row r="17195" ht="12.75" customHeight="1" x14ac:dyDescent="0.2"/>
    <row r="17196" ht="12.75" customHeight="1" x14ac:dyDescent="0.2"/>
    <row r="17197" ht="12.75" customHeight="1" x14ac:dyDescent="0.2"/>
    <row r="17198" ht="12.75" customHeight="1" x14ac:dyDescent="0.2"/>
    <row r="17199" ht="12.75" customHeight="1" x14ac:dyDescent="0.2"/>
    <row r="17200" ht="12.75" customHeight="1" x14ac:dyDescent="0.2"/>
    <row r="17201" ht="12.75" customHeight="1" x14ac:dyDescent="0.2"/>
    <row r="17202" ht="12.75" customHeight="1" x14ac:dyDescent="0.2"/>
    <row r="17203" ht="12.75" customHeight="1" x14ac:dyDescent="0.2"/>
    <row r="17204" ht="12.75" customHeight="1" x14ac:dyDescent="0.2"/>
    <row r="17205" ht="12.75" customHeight="1" x14ac:dyDescent="0.2"/>
    <row r="17206" ht="12.75" customHeight="1" x14ac:dyDescent="0.2"/>
    <row r="17207" ht="12.75" customHeight="1" x14ac:dyDescent="0.2"/>
    <row r="17208" ht="12.75" customHeight="1" x14ac:dyDescent="0.2"/>
    <row r="17209" ht="12.75" customHeight="1" x14ac:dyDescent="0.2"/>
    <row r="17210" ht="12.75" customHeight="1" x14ac:dyDescent="0.2"/>
    <row r="17211" ht="12.75" customHeight="1" x14ac:dyDescent="0.2"/>
    <row r="17212" ht="12.75" customHeight="1" x14ac:dyDescent="0.2"/>
    <row r="17213" ht="12.75" customHeight="1" x14ac:dyDescent="0.2"/>
    <row r="17214" ht="12.75" customHeight="1" x14ac:dyDescent="0.2"/>
    <row r="17215" ht="12.75" customHeight="1" x14ac:dyDescent="0.2"/>
    <row r="17216" ht="12.75" customHeight="1" x14ac:dyDescent="0.2"/>
    <row r="17217" ht="12.75" customHeight="1" x14ac:dyDescent="0.2"/>
    <row r="17218" ht="12.75" customHeight="1" x14ac:dyDescent="0.2"/>
    <row r="17219" ht="12.75" customHeight="1" x14ac:dyDescent="0.2"/>
    <row r="17220" ht="12.75" customHeight="1" x14ac:dyDescent="0.2"/>
    <row r="17221" ht="12.75" customHeight="1" x14ac:dyDescent="0.2"/>
    <row r="17222" ht="12.75" customHeight="1" x14ac:dyDescent="0.2"/>
    <row r="17223" ht="12.75" customHeight="1" x14ac:dyDescent="0.2"/>
    <row r="17224" ht="12.75" customHeight="1" x14ac:dyDescent="0.2"/>
    <row r="17225" ht="12.75" customHeight="1" x14ac:dyDescent="0.2"/>
    <row r="17226" ht="12.75" customHeight="1" x14ac:dyDescent="0.2"/>
    <row r="17227" ht="12.75" customHeight="1" x14ac:dyDescent="0.2"/>
    <row r="17228" ht="12.75" customHeight="1" x14ac:dyDescent="0.2"/>
    <row r="17229" ht="12.75" customHeight="1" x14ac:dyDescent="0.2"/>
    <row r="17230" ht="12.75" customHeight="1" x14ac:dyDescent="0.2"/>
    <row r="17231" ht="12.75" customHeight="1" x14ac:dyDescent="0.2"/>
    <row r="17232" ht="12.75" customHeight="1" x14ac:dyDescent="0.2"/>
    <row r="17233" ht="12.75" customHeight="1" x14ac:dyDescent="0.2"/>
    <row r="17234" ht="12.75" customHeight="1" x14ac:dyDescent="0.2"/>
    <row r="17235" ht="12.75" customHeight="1" x14ac:dyDescent="0.2"/>
    <row r="17236" ht="12.75" customHeight="1" x14ac:dyDescent="0.2"/>
    <row r="17237" ht="12.75" customHeight="1" x14ac:dyDescent="0.2"/>
    <row r="17238" ht="12.75" customHeight="1" x14ac:dyDescent="0.2"/>
    <row r="17239" ht="12.75" customHeight="1" x14ac:dyDescent="0.2"/>
    <row r="17240" ht="12.75" customHeight="1" x14ac:dyDescent="0.2"/>
    <row r="17241" ht="12.75" customHeight="1" x14ac:dyDescent="0.2"/>
    <row r="17242" ht="12.75" customHeight="1" x14ac:dyDescent="0.2"/>
    <row r="17243" ht="12.75" customHeight="1" x14ac:dyDescent="0.2"/>
    <row r="17244" ht="12.75" customHeight="1" x14ac:dyDescent="0.2"/>
    <row r="17245" ht="12.75" customHeight="1" x14ac:dyDescent="0.2"/>
    <row r="17246" ht="12.75" customHeight="1" x14ac:dyDescent="0.2"/>
    <row r="17247" ht="12.75" customHeight="1" x14ac:dyDescent="0.2"/>
    <row r="17248" ht="12.75" customHeight="1" x14ac:dyDescent="0.2"/>
    <row r="17249" ht="12.75" customHeight="1" x14ac:dyDescent="0.2"/>
    <row r="17250" ht="12.75" customHeight="1" x14ac:dyDescent="0.2"/>
    <row r="17251" ht="12.75" customHeight="1" x14ac:dyDescent="0.2"/>
    <row r="17252" ht="12.75" customHeight="1" x14ac:dyDescent="0.2"/>
    <row r="17253" ht="12.75" customHeight="1" x14ac:dyDescent="0.2"/>
    <row r="17254" ht="12.75" customHeight="1" x14ac:dyDescent="0.2"/>
    <row r="17255" ht="12.75" customHeight="1" x14ac:dyDescent="0.2"/>
    <row r="17256" ht="12.75" customHeight="1" x14ac:dyDescent="0.2"/>
    <row r="17257" ht="12.75" customHeight="1" x14ac:dyDescent="0.2"/>
    <row r="17258" ht="12.75" customHeight="1" x14ac:dyDescent="0.2"/>
    <row r="17259" ht="12.75" customHeight="1" x14ac:dyDescent="0.2"/>
    <row r="17260" ht="12.75" customHeight="1" x14ac:dyDescent="0.2"/>
    <row r="17261" ht="12.75" customHeight="1" x14ac:dyDescent="0.2"/>
    <row r="17262" ht="12.75" customHeight="1" x14ac:dyDescent="0.2"/>
    <row r="17263" ht="12.75" customHeight="1" x14ac:dyDescent="0.2"/>
    <row r="17264" ht="12.75" customHeight="1" x14ac:dyDescent="0.2"/>
    <row r="17265" ht="12.75" customHeight="1" x14ac:dyDescent="0.2"/>
    <row r="17266" ht="12.75" customHeight="1" x14ac:dyDescent="0.2"/>
    <row r="17267" ht="12.75" customHeight="1" x14ac:dyDescent="0.2"/>
    <row r="17268" ht="12.75" customHeight="1" x14ac:dyDescent="0.2"/>
    <row r="17269" ht="12.75" customHeight="1" x14ac:dyDescent="0.2"/>
    <row r="17270" ht="12.75" customHeight="1" x14ac:dyDescent="0.2"/>
    <row r="17271" ht="12.75" customHeight="1" x14ac:dyDescent="0.2"/>
    <row r="17272" ht="12.75" customHeight="1" x14ac:dyDescent="0.2"/>
    <row r="17273" ht="12.75" customHeight="1" x14ac:dyDescent="0.2"/>
    <row r="17274" ht="12.75" customHeight="1" x14ac:dyDescent="0.2"/>
    <row r="17275" ht="12.75" customHeight="1" x14ac:dyDescent="0.2"/>
    <row r="17276" ht="12.75" customHeight="1" x14ac:dyDescent="0.2"/>
    <row r="17277" ht="12.75" customHeight="1" x14ac:dyDescent="0.2"/>
    <row r="17278" ht="12.75" customHeight="1" x14ac:dyDescent="0.2"/>
    <row r="17279" ht="12.75" customHeight="1" x14ac:dyDescent="0.2"/>
    <row r="17280" ht="12.75" customHeight="1" x14ac:dyDescent="0.2"/>
    <row r="17281" ht="12.75" customHeight="1" x14ac:dyDescent="0.2"/>
    <row r="17282" ht="12.75" customHeight="1" x14ac:dyDescent="0.2"/>
    <row r="17283" ht="12.75" customHeight="1" x14ac:dyDescent="0.2"/>
    <row r="17284" ht="12.75" customHeight="1" x14ac:dyDescent="0.2"/>
    <row r="17285" ht="12.75" customHeight="1" x14ac:dyDescent="0.2"/>
    <row r="17286" ht="12.75" customHeight="1" x14ac:dyDescent="0.2"/>
    <row r="17287" ht="12.75" customHeight="1" x14ac:dyDescent="0.2"/>
    <row r="17288" ht="12.75" customHeight="1" x14ac:dyDescent="0.2"/>
    <row r="17289" ht="12.75" customHeight="1" x14ac:dyDescent="0.2"/>
    <row r="17290" ht="12.75" customHeight="1" x14ac:dyDescent="0.2"/>
    <row r="17291" ht="12.75" customHeight="1" x14ac:dyDescent="0.2"/>
    <row r="17292" ht="12.75" customHeight="1" x14ac:dyDescent="0.2"/>
    <row r="17293" ht="12.75" customHeight="1" x14ac:dyDescent="0.2"/>
    <row r="17294" ht="12.75" customHeight="1" x14ac:dyDescent="0.2"/>
    <row r="17295" ht="12.75" customHeight="1" x14ac:dyDescent="0.2"/>
    <row r="17296" ht="12.75" customHeight="1" x14ac:dyDescent="0.2"/>
    <row r="17297" ht="12.75" customHeight="1" x14ac:dyDescent="0.2"/>
    <row r="17298" ht="12.75" customHeight="1" x14ac:dyDescent="0.2"/>
    <row r="17299" ht="12.75" customHeight="1" x14ac:dyDescent="0.2"/>
    <row r="17300" ht="12.75" customHeight="1" x14ac:dyDescent="0.2"/>
    <row r="17301" ht="12.75" customHeight="1" x14ac:dyDescent="0.2"/>
    <row r="17302" ht="12.75" customHeight="1" x14ac:dyDescent="0.2"/>
    <row r="17303" ht="12.75" customHeight="1" x14ac:dyDescent="0.2"/>
    <row r="17304" ht="12.75" customHeight="1" x14ac:dyDescent="0.2"/>
    <row r="17305" ht="12.75" customHeight="1" x14ac:dyDescent="0.2"/>
    <row r="17306" ht="12.75" customHeight="1" x14ac:dyDescent="0.2"/>
    <row r="17307" ht="12.75" customHeight="1" x14ac:dyDescent="0.2"/>
    <row r="17308" ht="12.75" customHeight="1" x14ac:dyDescent="0.2"/>
    <row r="17309" ht="12.75" customHeight="1" x14ac:dyDescent="0.2"/>
    <row r="17310" ht="12.75" customHeight="1" x14ac:dyDescent="0.2"/>
    <row r="17311" ht="12.75" customHeight="1" x14ac:dyDescent="0.2"/>
    <row r="17312" ht="12.75" customHeight="1" x14ac:dyDescent="0.2"/>
    <row r="17313" ht="12.75" customHeight="1" x14ac:dyDescent="0.2"/>
    <row r="17314" ht="12.75" customHeight="1" x14ac:dyDescent="0.2"/>
    <row r="17315" ht="12.75" customHeight="1" x14ac:dyDescent="0.2"/>
    <row r="17316" ht="12.75" customHeight="1" x14ac:dyDescent="0.2"/>
    <row r="17317" ht="12.75" customHeight="1" x14ac:dyDescent="0.2"/>
    <row r="17318" ht="12.75" customHeight="1" x14ac:dyDescent="0.2"/>
    <row r="17319" ht="12.75" customHeight="1" x14ac:dyDescent="0.2"/>
    <row r="17320" ht="12.75" customHeight="1" x14ac:dyDescent="0.2"/>
    <row r="17321" ht="12.75" customHeight="1" x14ac:dyDescent="0.2"/>
    <row r="17322" ht="12.75" customHeight="1" x14ac:dyDescent="0.2"/>
    <row r="17323" ht="12.75" customHeight="1" x14ac:dyDescent="0.2"/>
    <row r="17324" ht="12.75" customHeight="1" x14ac:dyDescent="0.2"/>
    <row r="17325" ht="12.75" customHeight="1" x14ac:dyDescent="0.2"/>
    <row r="17326" ht="12.75" customHeight="1" x14ac:dyDescent="0.2"/>
    <row r="17327" ht="12.75" customHeight="1" x14ac:dyDescent="0.2"/>
    <row r="17328" ht="12.75" customHeight="1" x14ac:dyDescent="0.2"/>
    <row r="17329" ht="12.75" customHeight="1" x14ac:dyDescent="0.2"/>
    <row r="17330" ht="12.75" customHeight="1" x14ac:dyDescent="0.2"/>
    <row r="17331" ht="12.75" customHeight="1" x14ac:dyDescent="0.2"/>
    <row r="17332" ht="12.75" customHeight="1" x14ac:dyDescent="0.2"/>
    <row r="17333" ht="12.75" customHeight="1" x14ac:dyDescent="0.2"/>
    <row r="17334" ht="12.75" customHeight="1" x14ac:dyDescent="0.2"/>
    <row r="17335" ht="12.75" customHeight="1" x14ac:dyDescent="0.2"/>
    <row r="17336" ht="12.75" customHeight="1" x14ac:dyDescent="0.2"/>
    <row r="17337" ht="12.75" customHeight="1" x14ac:dyDescent="0.2"/>
    <row r="17338" ht="12.75" customHeight="1" x14ac:dyDescent="0.2"/>
    <row r="17339" ht="12.75" customHeight="1" x14ac:dyDescent="0.2"/>
    <row r="17340" ht="12.75" customHeight="1" x14ac:dyDescent="0.2"/>
    <row r="17341" ht="12.75" customHeight="1" x14ac:dyDescent="0.2"/>
    <row r="17342" ht="12.75" customHeight="1" x14ac:dyDescent="0.2"/>
    <row r="17343" ht="12.75" customHeight="1" x14ac:dyDescent="0.2"/>
    <row r="17344" ht="12.75" customHeight="1" x14ac:dyDescent="0.2"/>
    <row r="17345" ht="12.75" customHeight="1" x14ac:dyDescent="0.2"/>
    <row r="17346" ht="12.75" customHeight="1" x14ac:dyDescent="0.2"/>
    <row r="17347" ht="12.75" customHeight="1" x14ac:dyDescent="0.2"/>
    <row r="17348" ht="12.75" customHeight="1" x14ac:dyDescent="0.2"/>
    <row r="17349" ht="12.75" customHeight="1" x14ac:dyDescent="0.2"/>
    <row r="17350" ht="12.75" customHeight="1" x14ac:dyDescent="0.2"/>
    <row r="17351" ht="12.75" customHeight="1" x14ac:dyDescent="0.2"/>
    <row r="17352" ht="12.75" customHeight="1" x14ac:dyDescent="0.2"/>
    <row r="17353" ht="12.75" customHeight="1" x14ac:dyDescent="0.2"/>
    <row r="17354" ht="12.75" customHeight="1" x14ac:dyDescent="0.2"/>
    <row r="17355" ht="12.75" customHeight="1" x14ac:dyDescent="0.2"/>
    <row r="17356" ht="12.75" customHeight="1" x14ac:dyDescent="0.2"/>
    <row r="17357" ht="12.75" customHeight="1" x14ac:dyDescent="0.2"/>
    <row r="17358" ht="12.75" customHeight="1" x14ac:dyDescent="0.2"/>
    <row r="17359" ht="12.75" customHeight="1" x14ac:dyDescent="0.2"/>
    <row r="17360" ht="12.75" customHeight="1" x14ac:dyDescent="0.2"/>
    <row r="17361" ht="12.75" customHeight="1" x14ac:dyDescent="0.2"/>
    <row r="17362" ht="12.75" customHeight="1" x14ac:dyDescent="0.2"/>
    <row r="17363" ht="12.75" customHeight="1" x14ac:dyDescent="0.2"/>
    <row r="17364" ht="12.75" customHeight="1" x14ac:dyDescent="0.2"/>
    <row r="17365" ht="12.75" customHeight="1" x14ac:dyDescent="0.2"/>
    <row r="17366" ht="12.75" customHeight="1" x14ac:dyDescent="0.2"/>
    <row r="17367" ht="12.75" customHeight="1" x14ac:dyDescent="0.2"/>
    <row r="17368" ht="12.75" customHeight="1" x14ac:dyDescent="0.2"/>
    <row r="17369" ht="12.75" customHeight="1" x14ac:dyDescent="0.2"/>
    <row r="17370" ht="12.75" customHeight="1" x14ac:dyDescent="0.2"/>
    <row r="17371" ht="12.75" customHeight="1" x14ac:dyDescent="0.2"/>
    <row r="17372" ht="12.75" customHeight="1" x14ac:dyDescent="0.2"/>
    <row r="17373" ht="12.75" customHeight="1" x14ac:dyDescent="0.2"/>
    <row r="17374" ht="12.75" customHeight="1" x14ac:dyDescent="0.2"/>
    <row r="17375" ht="12.75" customHeight="1" x14ac:dyDescent="0.2"/>
    <row r="17376" ht="12.75" customHeight="1" x14ac:dyDescent="0.2"/>
    <row r="17377" ht="12.75" customHeight="1" x14ac:dyDescent="0.2"/>
    <row r="17378" ht="12.75" customHeight="1" x14ac:dyDescent="0.2"/>
    <row r="17379" ht="12.75" customHeight="1" x14ac:dyDescent="0.2"/>
    <row r="17380" ht="12.75" customHeight="1" x14ac:dyDescent="0.2"/>
    <row r="17381" ht="12.75" customHeight="1" x14ac:dyDescent="0.2"/>
    <row r="17382" ht="12.75" customHeight="1" x14ac:dyDescent="0.2"/>
    <row r="17383" ht="12.75" customHeight="1" x14ac:dyDescent="0.2"/>
    <row r="17384" ht="12.75" customHeight="1" x14ac:dyDescent="0.2"/>
    <row r="17385" ht="12.75" customHeight="1" x14ac:dyDescent="0.2"/>
    <row r="17386" ht="12.75" customHeight="1" x14ac:dyDescent="0.2"/>
    <row r="17387" ht="12.75" customHeight="1" x14ac:dyDescent="0.2"/>
    <row r="17388" ht="12.75" customHeight="1" x14ac:dyDescent="0.2"/>
    <row r="17389" ht="12.75" customHeight="1" x14ac:dyDescent="0.2"/>
    <row r="17390" ht="12.75" customHeight="1" x14ac:dyDescent="0.2"/>
    <row r="17391" ht="12.75" customHeight="1" x14ac:dyDescent="0.2"/>
    <row r="17392" ht="12.75" customHeight="1" x14ac:dyDescent="0.2"/>
    <row r="17393" ht="12.75" customHeight="1" x14ac:dyDescent="0.2"/>
    <row r="17394" ht="12.75" customHeight="1" x14ac:dyDescent="0.2"/>
    <row r="17395" ht="12.75" customHeight="1" x14ac:dyDescent="0.2"/>
    <row r="17396" ht="12.75" customHeight="1" x14ac:dyDescent="0.2"/>
    <row r="17397" ht="12.75" customHeight="1" x14ac:dyDescent="0.2"/>
    <row r="17398" ht="12.75" customHeight="1" x14ac:dyDescent="0.2"/>
    <row r="17399" ht="12.75" customHeight="1" x14ac:dyDescent="0.2"/>
    <row r="17400" ht="12.75" customHeight="1" x14ac:dyDescent="0.2"/>
    <row r="17401" ht="12.75" customHeight="1" x14ac:dyDescent="0.2"/>
    <row r="17402" ht="12.75" customHeight="1" x14ac:dyDescent="0.2"/>
    <row r="17403" ht="12.75" customHeight="1" x14ac:dyDescent="0.2"/>
    <row r="17404" ht="12.75" customHeight="1" x14ac:dyDescent="0.2"/>
    <row r="17405" ht="12.75" customHeight="1" x14ac:dyDescent="0.2"/>
    <row r="17406" ht="12.75" customHeight="1" x14ac:dyDescent="0.2"/>
    <row r="17407" ht="12.75" customHeight="1" x14ac:dyDescent="0.2"/>
    <row r="17408" ht="12.75" customHeight="1" x14ac:dyDescent="0.2"/>
    <row r="17409" ht="12.75" customHeight="1" x14ac:dyDescent="0.2"/>
    <row r="17410" ht="12.75" customHeight="1" x14ac:dyDescent="0.2"/>
    <row r="17411" ht="12.75" customHeight="1" x14ac:dyDescent="0.2"/>
    <row r="17412" ht="12.75" customHeight="1" x14ac:dyDescent="0.2"/>
    <row r="17413" ht="12.75" customHeight="1" x14ac:dyDescent="0.2"/>
    <row r="17414" ht="12.75" customHeight="1" x14ac:dyDescent="0.2"/>
    <row r="17415" ht="12.75" customHeight="1" x14ac:dyDescent="0.2"/>
    <row r="17416" ht="12.75" customHeight="1" x14ac:dyDescent="0.2"/>
    <row r="17417" ht="12.75" customHeight="1" x14ac:dyDescent="0.2"/>
    <row r="17418" ht="12.75" customHeight="1" x14ac:dyDescent="0.2"/>
    <row r="17419" ht="12.75" customHeight="1" x14ac:dyDescent="0.2"/>
    <row r="17420" ht="12.75" customHeight="1" x14ac:dyDescent="0.2"/>
    <row r="17421" ht="12.75" customHeight="1" x14ac:dyDescent="0.2"/>
    <row r="17422" ht="12.75" customHeight="1" x14ac:dyDescent="0.2"/>
    <row r="17423" ht="12.75" customHeight="1" x14ac:dyDescent="0.2"/>
    <row r="17424" ht="12.75" customHeight="1" x14ac:dyDescent="0.2"/>
    <row r="17425" ht="12.75" customHeight="1" x14ac:dyDescent="0.2"/>
    <row r="17426" ht="12.75" customHeight="1" x14ac:dyDescent="0.2"/>
    <row r="17427" ht="12.75" customHeight="1" x14ac:dyDescent="0.2"/>
    <row r="17428" ht="12.75" customHeight="1" x14ac:dyDescent="0.2"/>
    <row r="17429" ht="12.75" customHeight="1" x14ac:dyDescent="0.2"/>
    <row r="17430" ht="12.75" customHeight="1" x14ac:dyDescent="0.2"/>
    <row r="17431" ht="12.75" customHeight="1" x14ac:dyDescent="0.2"/>
    <row r="17432" ht="12.75" customHeight="1" x14ac:dyDescent="0.2"/>
    <row r="17433" ht="12.75" customHeight="1" x14ac:dyDescent="0.2"/>
    <row r="17434" ht="12.75" customHeight="1" x14ac:dyDescent="0.2"/>
    <row r="17435" ht="12.75" customHeight="1" x14ac:dyDescent="0.2"/>
    <row r="17436" ht="12.75" customHeight="1" x14ac:dyDescent="0.2"/>
    <row r="17437" ht="12.75" customHeight="1" x14ac:dyDescent="0.2"/>
    <row r="17438" ht="12.75" customHeight="1" x14ac:dyDescent="0.2"/>
    <row r="17439" ht="12.75" customHeight="1" x14ac:dyDescent="0.2"/>
    <row r="17440" ht="12.75" customHeight="1" x14ac:dyDescent="0.2"/>
    <row r="17441" ht="12.75" customHeight="1" x14ac:dyDescent="0.2"/>
    <row r="17442" ht="12.75" customHeight="1" x14ac:dyDescent="0.2"/>
    <row r="17443" ht="12.75" customHeight="1" x14ac:dyDescent="0.2"/>
    <row r="17444" ht="12.75" customHeight="1" x14ac:dyDescent="0.2"/>
    <row r="17445" ht="12.75" customHeight="1" x14ac:dyDescent="0.2"/>
    <row r="17446" ht="12.75" customHeight="1" x14ac:dyDescent="0.2"/>
    <row r="17447" ht="12.75" customHeight="1" x14ac:dyDescent="0.2"/>
    <row r="17448" ht="12.75" customHeight="1" x14ac:dyDescent="0.2"/>
    <row r="17449" ht="12.75" customHeight="1" x14ac:dyDescent="0.2"/>
    <row r="17450" ht="12.75" customHeight="1" x14ac:dyDescent="0.2"/>
    <row r="17451" ht="12.75" customHeight="1" x14ac:dyDescent="0.2"/>
    <row r="17452" ht="12.75" customHeight="1" x14ac:dyDescent="0.2"/>
    <row r="17453" ht="12.75" customHeight="1" x14ac:dyDescent="0.2"/>
    <row r="17454" ht="12.75" customHeight="1" x14ac:dyDescent="0.2"/>
    <row r="17455" ht="12.75" customHeight="1" x14ac:dyDescent="0.2"/>
    <row r="17456" ht="12.75" customHeight="1" x14ac:dyDescent="0.2"/>
    <row r="17457" ht="12.75" customHeight="1" x14ac:dyDescent="0.2"/>
    <row r="17458" ht="12.75" customHeight="1" x14ac:dyDescent="0.2"/>
    <row r="17459" ht="12.75" customHeight="1" x14ac:dyDescent="0.2"/>
    <row r="17460" ht="12.75" customHeight="1" x14ac:dyDescent="0.2"/>
    <row r="17461" ht="12.75" customHeight="1" x14ac:dyDescent="0.2"/>
    <row r="17462" ht="12.75" customHeight="1" x14ac:dyDescent="0.2"/>
    <row r="17463" ht="12.75" customHeight="1" x14ac:dyDescent="0.2"/>
    <row r="17464" ht="12.75" customHeight="1" x14ac:dyDescent="0.2"/>
    <row r="17465" ht="12.75" customHeight="1" x14ac:dyDescent="0.2"/>
    <row r="17466" ht="12.75" customHeight="1" x14ac:dyDescent="0.2"/>
    <row r="17467" ht="12.75" customHeight="1" x14ac:dyDescent="0.2"/>
    <row r="17468" ht="12.75" customHeight="1" x14ac:dyDescent="0.2"/>
    <row r="17469" ht="12.75" customHeight="1" x14ac:dyDescent="0.2"/>
    <row r="17470" ht="12.75" customHeight="1" x14ac:dyDescent="0.2"/>
    <row r="17471" ht="12.75" customHeight="1" x14ac:dyDescent="0.2"/>
    <row r="17472" ht="12.75" customHeight="1" x14ac:dyDescent="0.2"/>
    <row r="17473" ht="12.75" customHeight="1" x14ac:dyDescent="0.2"/>
    <row r="17474" ht="12.75" customHeight="1" x14ac:dyDescent="0.2"/>
    <row r="17475" ht="12.75" customHeight="1" x14ac:dyDescent="0.2"/>
    <row r="17476" ht="12.75" customHeight="1" x14ac:dyDescent="0.2"/>
    <row r="17477" ht="12.75" customHeight="1" x14ac:dyDescent="0.2"/>
    <row r="17478" ht="12.75" customHeight="1" x14ac:dyDescent="0.2"/>
    <row r="17479" ht="12.75" customHeight="1" x14ac:dyDescent="0.2"/>
    <row r="17480" ht="12.75" customHeight="1" x14ac:dyDescent="0.2"/>
    <row r="17481" ht="12.75" customHeight="1" x14ac:dyDescent="0.2"/>
    <row r="17482" ht="12.75" customHeight="1" x14ac:dyDescent="0.2"/>
    <row r="17483" ht="12.75" customHeight="1" x14ac:dyDescent="0.2"/>
    <row r="17484" ht="12.75" customHeight="1" x14ac:dyDescent="0.2"/>
    <row r="17485" ht="12.75" customHeight="1" x14ac:dyDescent="0.2"/>
    <row r="17486" ht="12.75" customHeight="1" x14ac:dyDescent="0.2"/>
    <row r="17487" ht="12.75" customHeight="1" x14ac:dyDescent="0.2"/>
    <row r="17488" ht="12.75" customHeight="1" x14ac:dyDescent="0.2"/>
    <row r="17489" ht="12.75" customHeight="1" x14ac:dyDescent="0.2"/>
    <row r="17490" ht="12.75" customHeight="1" x14ac:dyDescent="0.2"/>
    <row r="17491" ht="12.75" customHeight="1" x14ac:dyDescent="0.2"/>
    <row r="17492" ht="12.75" customHeight="1" x14ac:dyDescent="0.2"/>
    <row r="17493" ht="12.75" customHeight="1" x14ac:dyDescent="0.2"/>
    <row r="17494" ht="12.75" customHeight="1" x14ac:dyDescent="0.2"/>
    <row r="17495" ht="12.75" customHeight="1" x14ac:dyDescent="0.2"/>
    <row r="17496" ht="12.75" customHeight="1" x14ac:dyDescent="0.2"/>
    <row r="17497" ht="12.75" customHeight="1" x14ac:dyDescent="0.2"/>
    <row r="17498" ht="12.75" customHeight="1" x14ac:dyDescent="0.2"/>
    <row r="17499" ht="12.75" customHeight="1" x14ac:dyDescent="0.2"/>
    <row r="17500" ht="12.75" customHeight="1" x14ac:dyDescent="0.2"/>
    <row r="17501" ht="12.75" customHeight="1" x14ac:dyDescent="0.2"/>
    <row r="17502" ht="12.75" customHeight="1" x14ac:dyDescent="0.2"/>
    <row r="17503" ht="12.75" customHeight="1" x14ac:dyDescent="0.2"/>
    <row r="17504" ht="12.75" customHeight="1" x14ac:dyDescent="0.2"/>
    <row r="17505" ht="12.75" customHeight="1" x14ac:dyDescent="0.2"/>
    <row r="17506" ht="12.75" customHeight="1" x14ac:dyDescent="0.2"/>
    <row r="17507" ht="12.75" customHeight="1" x14ac:dyDescent="0.2"/>
    <row r="17508" ht="12.75" customHeight="1" x14ac:dyDescent="0.2"/>
    <row r="17509" ht="12.75" customHeight="1" x14ac:dyDescent="0.2"/>
    <row r="17510" ht="12.75" customHeight="1" x14ac:dyDescent="0.2"/>
    <row r="17511" ht="12.75" customHeight="1" x14ac:dyDescent="0.2"/>
    <row r="17512" ht="12.75" customHeight="1" x14ac:dyDescent="0.2"/>
    <row r="17513" ht="12.75" customHeight="1" x14ac:dyDescent="0.2"/>
    <row r="17514" ht="12.75" customHeight="1" x14ac:dyDescent="0.2"/>
    <row r="17515" ht="12.75" customHeight="1" x14ac:dyDescent="0.2"/>
    <row r="17516" ht="12.75" customHeight="1" x14ac:dyDescent="0.2"/>
    <row r="17517" ht="12.75" customHeight="1" x14ac:dyDescent="0.2"/>
    <row r="17518" ht="12.75" customHeight="1" x14ac:dyDescent="0.2"/>
    <row r="17519" ht="12.75" customHeight="1" x14ac:dyDescent="0.2"/>
    <row r="17520" ht="12.75" customHeight="1" x14ac:dyDescent="0.2"/>
    <row r="17521" ht="12.75" customHeight="1" x14ac:dyDescent="0.2"/>
    <row r="17522" ht="12.75" customHeight="1" x14ac:dyDescent="0.2"/>
    <row r="17523" ht="12.75" customHeight="1" x14ac:dyDescent="0.2"/>
    <row r="17524" ht="12.75" customHeight="1" x14ac:dyDescent="0.2"/>
    <row r="17525" ht="12.75" customHeight="1" x14ac:dyDescent="0.2"/>
    <row r="17526" ht="12.75" customHeight="1" x14ac:dyDescent="0.2"/>
    <row r="17527" ht="12.75" customHeight="1" x14ac:dyDescent="0.2"/>
    <row r="17528" ht="12.75" customHeight="1" x14ac:dyDescent="0.2"/>
    <row r="17529" ht="12.75" customHeight="1" x14ac:dyDescent="0.2"/>
    <row r="17530" ht="12.75" customHeight="1" x14ac:dyDescent="0.2"/>
    <row r="17531" ht="12.75" customHeight="1" x14ac:dyDescent="0.2"/>
    <row r="17532" ht="12.75" customHeight="1" x14ac:dyDescent="0.2"/>
    <row r="17533" ht="12.75" customHeight="1" x14ac:dyDescent="0.2"/>
    <row r="17534" ht="12.75" customHeight="1" x14ac:dyDescent="0.2"/>
    <row r="17535" ht="12.75" customHeight="1" x14ac:dyDescent="0.2"/>
    <row r="17536" ht="12.75" customHeight="1" x14ac:dyDescent="0.2"/>
    <row r="17537" ht="12.75" customHeight="1" x14ac:dyDescent="0.2"/>
    <row r="17538" ht="12.75" customHeight="1" x14ac:dyDescent="0.2"/>
    <row r="17539" ht="12.75" customHeight="1" x14ac:dyDescent="0.2"/>
    <row r="17540" ht="12.75" customHeight="1" x14ac:dyDescent="0.2"/>
    <row r="17541" ht="12.75" customHeight="1" x14ac:dyDescent="0.2"/>
    <row r="17542" ht="12.75" customHeight="1" x14ac:dyDescent="0.2"/>
    <row r="17543" ht="12.75" customHeight="1" x14ac:dyDescent="0.2"/>
    <row r="17544" ht="12.75" customHeight="1" x14ac:dyDescent="0.2"/>
    <row r="17545" ht="12.75" customHeight="1" x14ac:dyDescent="0.2"/>
    <row r="17546" ht="12.75" customHeight="1" x14ac:dyDescent="0.2"/>
    <row r="17547" ht="12.75" customHeight="1" x14ac:dyDescent="0.2"/>
    <row r="17548" ht="12.75" customHeight="1" x14ac:dyDescent="0.2"/>
    <row r="17549" ht="12.75" customHeight="1" x14ac:dyDescent="0.2"/>
    <row r="17550" ht="12.75" customHeight="1" x14ac:dyDescent="0.2"/>
    <row r="17551" ht="12.75" customHeight="1" x14ac:dyDescent="0.2"/>
    <row r="17552" ht="12.75" customHeight="1" x14ac:dyDescent="0.2"/>
    <row r="17553" ht="12.75" customHeight="1" x14ac:dyDescent="0.2"/>
    <row r="17554" ht="12.75" customHeight="1" x14ac:dyDescent="0.2"/>
    <row r="17555" ht="12.75" customHeight="1" x14ac:dyDescent="0.2"/>
    <row r="17556" ht="12.75" customHeight="1" x14ac:dyDescent="0.2"/>
    <row r="17557" ht="12.75" customHeight="1" x14ac:dyDescent="0.2"/>
    <row r="17558" ht="12.75" customHeight="1" x14ac:dyDescent="0.2"/>
    <row r="17559" ht="12.75" customHeight="1" x14ac:dyDescent="0.2"/>
    <row r="17560" ht="12.75" customHeight="1" x14ac:dyDescent="0.2"/>
    <row r="17561" ht="12.75" customHeight="1" x14ac:dyDescent="0.2"/>
    <row r="17562" ht="12.75" customHeight="1" x14ac:dyDescent="0.2"/>
    <row r="17563" ht="12.75" customHeight="1" x14ac:dyDescent="0.2"/>
    <row r="17564" ht="12.75" customHeight="1" x14ac:dyDescent="0.2"/>
    <row r="17565" ht="12.75" customHeight="1" x14ac:dyDescent="0.2"/>
    <row r="17566" ht="12.75" customHeight="1" x14ac:dyDescent="0.2"/>
    <row r="17567" ht="12.75" customHeight="1" x14ac:dyDescent="0.2"/>
    <row r="17568" ht="12.75" customHeight="1" x14ac:dyDescent="0.2"/>
    <row r="17569" ht="12.75" customHeight="1" x14ac:dyDescent="0.2"/>
    <row r="17570" ht="12.75" customHeight="1" x14ac:dyDescent="0.2"/>
    <row r="17571" ht="12.75" customHeight="1" x14ac:dyDescent="0.2"/>
    <row r="17572" ht="12.75" customHeight="1" x14ac:dyDescent="0.2"/>
    <row r="17573" ht="12.75" customHeight="1" x14ac:dyDescent="0.2"/>
    <row r="17574" ht="12.75" customHeight="1" x14ac:dyDescent="0.2"/>
    <row r="17575" ht="12.75" customHeight="1" x14ac:dyDescent="0.2"/>
    <row r="17576" ht="12.75" customHeight="1" x14ac:dyDescent="0.2"/>
    <row r="17577" ht="12.75" customHeight="1" x14ac:dyDescent="0.2"/>
    <row r="17578" ht="12.75" customHeight="1" x14ac:dyDescent="0.2"/>
    <row r="17579" ht="12.75" customHeight="1" x14ac:dyDescent="0.2"/>
    <row r="17580" ht="12.75" customHeight="1" x14ac:dyDescent="0.2"/>
    <row r="17581" ht="12.75" customHeight="1" x14ac:dyDescent="0.2"/>
    <row r="17582" ht="12.75" customHeight="1" x14ac:dyDescent="0.2"/>
    <row r="17583" ht="12.75" customHeight="1" x14ac:dyDescent="0.2"/>
    <row r="17584" ht="12.75" customHeight="1" x14ac:dyDescent="0.2"/>
    <row r="17585" ht="12.75" customHeight="1" x14ac:dyDescent="0.2"/>
    <row r="17586" ht="12.75" customHeight="1" x14ac:dyDescent="0.2"/>
    <row r="17587" ht="12.75" customHeight="1" x14ac:dyDescent="0.2"/>
    <row r="17588" ht="12.75" customHeight="1" x14ac:dyDescent="0.2"/>
    <row r="17589" ht="12.75" customHeight="1" x14ac:dyDescent="0.2"/>
    <row r="17590" ht="12.75" customHeight="1" x14ac:dyDescent="0.2"/>
    <row r="17591" ht="12.75" customHeight="1" x14ac:dyDescent="0.2"/>
    <row r="17592" ht="12.75" customHeight="1" x14ac:dyDescent="0.2"/>
    <row r="17593" ht="12.75" customHeight="1" x14ac:dyDescent="0.2"/>
    <row r="17594" ht="12.75" customHeight="1" x14ac:dyDescent="0.2"/>
    <row r="17595" ht="12.75" customHeight="1" x14ac:dyDescent="0.2"/>
    <row r="17596" ht="12.75" customHeight="1" x14ac:dyDescent="0.2"/>
    <row r="17597" ht="12.75" customHeight="1" x14ac:dyDescent="0.2"/>
    <row r="17598" ht="12.75" customHeight="1" x14ac:dyDescent="0.2"/>
    <row r="17599" ht="12.75" customHeight="1" x14ac:dyDescent="0.2"/>
    <row r="17600" ht="12.75" customHeight="1" x14ac:dyDescent="0.2"/>
    <row r="17601" ht="12.75" customHeight="1" x14ac:dyDescent="0.2"/>
    <row r="17602" ht="12.75" customHeight="1" x14ac:dyDescent="0.2"/>
    <row r="17603" ht="12.75" customHeight="1" x14ac:dyDescent="0.2"/>
    <row r="17604" ht="12.75" customHeight="1" x14ac:dyDescent="0.2"/>
    <row r="17605" ht="12.75" customHeight="1" x14ac:dyDescent="0.2"/>
    <row r="17606" ht="12.75" customHeight="1" x14ac:dyDescent="0.2"/>
    <row r="17607" ht="12.75" customHeight="1" x14ac:dyDescent="0.2"/>
    <row r="17608" ht="12.75" customHeight="1" x14ac:dyDescent="0.2"/>
    <row r="17609" ht="12.75" customHeight="1" x14ac:dyDescent="0.2"/>
    <row r="17610" ht="12.75" customHeight="1" x14ac:dyDescent="0.2"/>
    <row r="17611" ht="12.75" customHeight="1" x14ac:dyDescent="0.2"/>
    <row r="17612" ht="12.75" customHeight="1" x14ac:dyDescent="0.2"/>
    <row r="17613" ht="12.75" customHeight="1" x14ac:dyDescent="0.2"/>
    <row r="17614" ht="12.75" customHeight="1" x14ac:dyDescent="0.2"/>
    <row r="17615" ht="12.75" customHeight="1" x14ac:dyDescent="0.2"/>
    <row r="17616" ht="12.75" customHeight="1" x14ac:dyDescent="0.2"/>
    <row r="17617" ht="12.75" customHeight="1" x14ac:dyDescent="0.2"/>
    <row r="17618" ht="12.75" customHeight="1" x14ac:dyDescent="0.2"/>
    <row r="17619" ht="12.75" customHeight="1" x14ac:dyDescent="0.2"/>
    <row r="17620" ht="12.75" customHeight="1" x14ac:dyDescent="0.2"/>
    <row r="17621" ht="12.75" customHeight="1" x14ac:dyDescent="0.2"/>
    <row r="17622" ht="12.75" customHeight="1" x14ac:dyDescent="0.2"/>
    <row r="17623" ht="12.75" customHeight="1" x14ac:dyDescent="0.2"/>
    <row r="17624" ht="12.75" customHeight="1" x14ac:dyDescent="0.2"/>
    <row r="17625" ht="12.75" customHeight="1" x14ac:dyDescent="0.2"/>
    <row r="17626" ht="12.75" customHeight="1" x14ac:dyDescent="0.2"/>
    <row r="17627" ht="12.75" customHeight="1" x14ac:dyDescent="0.2"/>
    <row r="17628" ht="12.75" customHeight="1" x14ac:dyDescent="0.2"/>
    <row r="17629" ht="12.75" customHeight="1" x14ac:dyDescent="0.2"/>
    <row r="17630" ht="12.75" customHeight="1" x14ac:dyDescent="0.2"/>
    <row r="17631" ht="12.75" customHeight="1" x14ac:dyDescent="0.2"/>
    <row r="17632" ht="12.75" customHeight="1" x14ac:dyDescent="0.2"/>
    <row r="17633" ht="12.75" customHeight="1" x14ac:dyDescent="0.2"/>
    <row r="17634" ht="12.75" customHeight="1" x14ac:dyDescent="0.2"/>
    <row r="17635" ht="12.75" customHeight="1" x14ac:dyDescent="0.2"/>
    <row r="17636" ht="12.75" customHeight="1" x14ac:dyDescent="0.2"/>
    <row r="17637" ht="12.75" customHeight="1" x14ac:dyDescent="0.2"/>
    <row r="17638" ht="12.75" customHeight="1" x14ac:dyDescent="0.2"/>
    <row r="17639" ht="12.75" customHeight="1" x14ac:dyDescent="0.2"/>
    <row r="17640" ht="12.75" customHeight="1" x14ac:dyDescent="0.2"/>
    <row r="17641" ht="12.75" customHeight="1" x14ac:dyDescent="0.2"/>
    <row r="17642" ht="12.75" customHeight="1" x14ac:dyDescent="0.2"/>
    <row r="17643" ht="12.75" customHeight="1" x14ac:dyDescent="0.2"/>
    <row r="17644" ht="12.75" customHeight="1" x14ac:dyDescent="0.2"/>
    <row r="17645" ht="12.75" customHeight="1" x14ac:dyDescent="0.2"/>
    <row r="17646" ht="12.75" customHeight="1" x14ac:dyDescent="0.2"/>
    <row r="17647" ht="12.75" customHeight="1" x14ac:dyDescent="0.2"/>
    <row r="17648" ht="12.75" customHeight="1" x14ac:dyDescent="0.2"/>
    <row r="17649" ht="12.75" customHeight="1" x14ac:dyDescent="0.2"/>
    <row r="17650" ht="12.75" customHeight="1" x14ac:dyDescent="0.2"/>
    <row r="17651" ht="12.75" customHeight="1" x14ac:dyDescent="0.2"/>
    <row r="17652" ht="12.75" customHeight="1" x14ac:dyDescent="0.2"/>
    <row r="17653" ht="12.75" customHeight="1" x14ac:dyDescent="0.2"/>
    <row r="17654" ht="12.75" customHeight="1" x14ac:dyDescent="0.2"/>
    <row r="17655" ht="12.75" customHeight="1" x14ac:dyDescent="0.2"/>
    <row r="17656" ht="12.75" customHeight="1" x14ac:dyDescent="0.2"/>
    <row r="17657" ht="12.75" customHeight="1" x14ac:dyDescent="0.2"/>
    <row r="17658" ht="12.75" customHeight="1" x14ac:dyDescent="0.2"/>
    <row r="17659" ht="12.75" customHeight="1" x14ac:dyDescent="0.2"/>
    <row r="17660" ht="12.75" customHeight="1" x14ac:dyDescent="0.2"/>
    <row r="17661" ht="12.75" customHeight="1" x14ac:dyDescent="0.2"/>
    <row r="17662" ht="12.75" customHeight="1" x14ac:dyDescent="0.2"/>
    <row r="17663" ht="12.75" customHeight="1" x14ac:dyDescent="0.2"/>
    <row r="17664" ht="12.75" customHeight="1" x14ac:dyDescent="0.2"/>
    <row r="17665" ht="12.75" customHeight="1" x14ac:dyDescent="0.2"/>
    <row r="17666" ht="12.75" customHeight="1" x14ac:dyDescent="0.2"/>
    <row r="17667" ht="12.75" customHeight="1" x14ac:dyDescent="0.2"/>
    <row r="17668" ht="12.75" customHeight="1" x14ac:dyDescent="0.2"/>
    <row r="17669" ht="12.75" customHeight="1" x14ac:dyDescent="0.2"/>
    <row r="17670" ht="12.75" customHeight="1" x14ac:dyDescent="0.2"/>
    <row r="17671" ht="12.75" customHeight="1" x14ac:dyDescent="0.2"/>
    <row r="17672" ht="12.75" customHeight="1" x14ac:dyDescent="0.2"/>
    <row r="17673" ht="12.75" customHeight="1" x14ac:dyDescent="0.2"/>
    <row r="17674" ht="12.75" customHeight="1" x14ac:dyDescent="0.2"/>
    <row r="17675" ht="12.75" customHeight="1" x14ac:dyDescent="0.2"/>
    <row r="17676" ht="12.75" customHeight="1" x14ac:dyDescent="0.2"/>
    <row r="17677" ht="12.75" customHeight="1" x14ac:dyDescent="0.2"/>
    <row r="17678" ht="12.75" customHeight="1" x14ac:dyDescent="0.2"/>
    <row r="17679" ht="12.75" customHeight="1" x14ac:dyDescent="0.2"/>
    <row r="17680" ht="12.75" customHeight="1" x14ac:dyDescent="0.2"/>
    <row r="17681" ht="12.75" customHeight="1" x14ac:dyDescent="0.2"/>
    <row r="17682" ht="12.75" customHeight="1" x14ac:dyDescent="0.2"/>
    <row r="17683" ht="12.75" customHeight="1" x14ac:dyDescent="0.2"/>
    <row r="17684" ht="12.75" customHeight="1" x14ac:dyDescent="0.2"/>
    <row r="17685" ht="12.75" customHeight="1" x14ac:dyDescent="0.2"/>
    <row r="17686" ht="12.75" customHeight="1" x14ac:dyDescent="0.2"/>
    <row r="17687" ht="12.75" customHeight="1" x14ac:dyDescent="0.2"/>
    <row r="17688" ht="12.75" customHeight="1" x14ac:dyDescent="0.2"/>
    <row r="17689" ht="12.75" customHeight="1" x14ac:dyDescent="0.2"/>
    <row r="17690" ht="12.75" customHeight="1" x14ac:dyDescent="0.2"/>
    <row r="17691" ht="12.75" customHeight="1" x14ac:dyDescent="0.2"/>
    <row r="17692" ht="12.75" customHeight="1" x14ac:dyDescent="0.2"/>
    <row r="17693" ht="12.75" customHeight="1" x14ac:dyDescent="0.2"/>
    <row r="17694" ht="12.75" customHeight="1" x14ac:dyDescent="0.2"/>
    <row r="17695" ht="12.75" customHeight="1" x14ac:dyDescent="0.2"/>
    <row r="17696" ht="12.75" customHeight="1" x14ac:dyDescent="0.2"/>
    <row r="17697" ht="12.75" customHeight="1" x14ac:dyDescent="0.2"/>
    <row r="17698" ht="12.75" customHeight="1" x14ac:dyDescent="0.2"/>
    <row r="17699" ht="12.75" customHeight="1" x14ac:dyDescent="0.2"/>
    <row r="17700" ht="12.75" customHeight="1" x14ac:dyDescent="0.2"/>
    <row r="17701" ht="12.75" customHeight="1" x14ac:dyDescent="0.2"/>
    <row r="17702" ht="12.75" customHeight="1" x14ac:dyDescent="0.2"/>
    <row r="17703" ht="12.75" customHeight="1" x14ac:dyDescent="0.2"/>
    <row r="17704" ht="12.75" customHeight="1" x14ac:dyDescent="0.2"/>
    <row r="17705" ht="12.75" customHeight="1" x14ac:dyDescent="0.2"/>
    <row r="17706" ht="12.75" customHeight="1" x14ac:dyDescent="0.2"/>
    <row r="17707" ht="12.75" customHeight="1" x14ac:dyDescent="0.2"/>
    <row r="17708" ht="12.75" customHeight="1" x14ac:dyDescent="0.2"/>
    <row r="17709" ht="12.75" customHeight="1" x14ac:dyDescent="0.2"/>
    <row r="17710" ht="12.75" customHeight="1" x14ac:dyDescent="0.2"/>
    <row r="17711" ht="12.75" customHeight="1" x14ac:dyDescent="0.2"/>
    <row r="17712" ht="12.75" customHeight="1" x14ac:dyDescent="0.2"/>
    <row r="17713" ht="12.75" customHeight="1" x14ac:dyDescent="0.2"/>
    <row r="17714" ht="12.75" customHeight="1" x14ac:dyDescent="0.2"/>
    <row r="17715" ht="12.75" customHeight="1" x14ac:dyDescent="0.2"/>
    <row r="17716" ht="12.75" customHeight="1" x14ac:dyDescent="0.2"/>
    <row r="17717" ht="12.75" customHeight="1" x14ac:dyDescent="0.2"/>
    <row r="17718" ht="12.75" customHeight="1" x14ac:dyDescent="0.2"/>
    <row r="17719" ht="12.75" customHeight="1" x14ac:dyDescent="0.2"/>
    <row r="17720" ht="12.75" customHeight="1" x14ac:dyDescent="0.2"/>
    <row r="17721" ht="12.75" customHeight="1" x14ac:dyDescent="0.2"/>
    <row r="17722" ht="12.75" customHeight="1" x14ac:dyDescent="0.2"/>
    <row r="17723" ht="12.75" customHeight="1" x14ac:dyDescent="0.2"/>
    <row r="17724" ht="12.75" customHeight="1" x14ac:dyDescent="0.2"/>
    <row r="17725" ht="12.75" customHeight="1" x14ac:dyDescent="0.2"/>
    <row r="17726" ht="12.75" customHeight="1" x14ac:dyDescent="0.2"/>
    <row r="17727" ht="12.75" customHeight="1" x14ac:dyDescent="0.2"/>
    <row r="17728" ht="12.75" customHeight="1" x14ac:dyDescent="0.2"/>
    <row r="17729" ht="12.75" customHeight="1" x14ac:dyDescent="0.2"/>
    <row r="17730" ht="12.75" customHeight="1" x14ac:dyDescent="0.2"/>
    <row r="17731" ht="12.75" customHeight="1" x14ac:dyDescent="0.2"/>
    <row r="17732" ht="12.75" customHeight="1" x14ac:dyDescent="0.2"/>
    <row r="17733" ht="12.75" customHeight="1" x14ac:dyDescent="0.2"/>
    <row r="17734" ht="12.75" customHeight="1" x14ac:dyDescent="0.2"/>
    <row r="17735" ht="12.75" customHeight="1" x14ac:dyDescent="0.2"/>
    <row r="17736" ht="12.75" customHeight="1" x14ac:dyDescent="0.2"/>
    <row r="17737" ht="12.75" customHeight="1" x14ac:dyDescent="0.2"/>
    <row r="17738" ht="12.75" customHeight="1" x14ac:dyDescent="0.2"/>
    <row r="17739" ht="12.75" customHeight="1" x14ac:dyDescent="0.2"/>
    <row r="17740" ht="12.75" customHeight="1" x14ac:dyDescent="0.2"/>
    <row r="17741" ht="12.75" customHeight="1" x14ac:dyDescent="0.2"/>
    <row r="17742" ht="12.75" customHeight="1" x14ac:dyDescent="0.2"/>
    <row r="17743" ht="12.75" customHeight="1" x14ac:dyDescent="0.2"/>
    <row r="17744" ht="12.75" customHeight="1" x14ac:dyDescent="0.2"/>
    <row r="17745" ht="12.75" customHeight="1" x14ac:dyDescent="0.2"/>
    <row r="17746" ht="12.75" customHeight="1" x14ac:dyDescent="0.2"/>
    <row r="17747" ht="12.75" customHeight="1" x14ac:dyDescent="0.2"/>
    <row r="17748" ht="12.75" customHeight="1" x14ac:dyDescent="0.2"/>
    <row r="17749" ht="12.75" customHeight="1" x14ac:dyDescent="0.2"/>
    <row r="17750" ht="12.75" customHeight="1" x14ac:dyDescent="0.2"/>
    <row r="17751" ht="12.75" customHeight="1" x14ac:dyDescent="0.2"/>
    <row r="17752" ht="12.75" customHeight="1" x14ac:dyDescent="0.2"/>
    <row r="17753" ht="12.75" customHeight="1" x14ac:dyDescent="0.2"/>
    <row r="17754" ht="12.75" customHeight="1" x14ac:dyDescent="0.2"/>
    <row r="17755" ht="12.75" customHeight="1" x14ac:dyDescent="0.2"/>
    <row r="17756" ht="12.75" customHeight="1" x14ac:dyDescent="0.2"/>
    <row r="17757" ht="12.75" customHeight="1" x14ac:dyDescent="0.2"/>
    <row r="17758" ht="12.75" customHeight="1" x14ac:dyDescent="0.2"/>
    <row r="17759" ht="12.75" customHeight="1" x14ac:dyDescent="0.2"/>
    <row r="17760" ht="12.75" customHeight="1" x14ac:dyDescent="0.2"/>
    <row r="17761" ht="12.75" customHeight="1" x14ac:dyDescent="0.2"/>
    <row r="17762" ht="12.75" customHeight="1" x14ac:dyDescent="0.2"/>
    <row r="17763" ht="12.75" customHeight="1" x14ac:dyDescent="0.2"/>
    <row r="17764" ht="12.75" customHeight="1" x14ac:dyDescent="0.2"/>
    <row r="17765" ht="12.75" customHeight="1" x14ac:dyDescent="0.2"/>
    <row r="17766" ht="12.75" customHeight="1" x14ac:dyDescent="0.2"/>
    <row r="17767" ht="12.75" customHeight="1" x14ac:dyDescent="0.2"/>
    <row r="17768" ht="12.75" customHeight="1" x14ac:dyDescent="0.2"/>
    <row r="17769" ht="12.75" customHeight="1" x14ac:dyDescent="0.2"/>
    <row r="17770" ht="12.75" customHeight="1" x14ac:dyDescent="0.2"/>
    <row r="17771" ht="12.75" customHeight="1" x14ac:dyDescent="0.2"/>
    <row r="17772" ht="12.75" customHeight="1" x14ac:dyDescent="0.2"/>
    <row r="17773" ht="12.75" customHeight="1" x14ac:dyDescent="0.2"/>
    <row r="17774" ht="12.75" customHeight="1" x14ac:dyDescent="0.2"/>
    <row r="17775" ht="12.75" customHeight="1" x14ac:dyDescent="0.2"/>
    <row r="17776" ht="12.75" customHeight="1" x14ac:dyDescent="0.2"/>
    <row r="17777" ht="12.75" customHeight="1" x14ac:dyDescent="0.2"/>
    <row r="17778" ht="12.75" customHeight="1" x14ac:dyDescent="0.2"/>
    <row r="17779" ht="12.75" customHeight="1" x14ac:dyDescent="0.2"/>
    <row r="17780" ht="12.75" customHeight="1" x14ac:dyDescent="0.2"/>
    <row r="17781" ht="12.75" customHeight="1" x14ac:dyDescent="0.2"/>
    <row r="17782" ht="12.75" customHeight="1" x14ac:dyDescent="0.2"/>
    <row r="17783" ht="12.75" customHeight="1" x14ac:dyDescent="0.2"/>
    <row r="17784" ht="12.75" customHeight="1" x14ac:dyDescent="0.2"/>
    <row r="17785" ht="12.75" customHeight="1" x14ac:dyDescent="0.2"/>
    <row r="17786" ht="12.75" customHeight="1" x14ac:dyDescent="0.2"/>
    <row r="17787" ht="12.75" customHeight="1" x14ac:dyDescent="0.2"/>
    <row r="17788" ht="12.75" customHeight="1" x14ac:dyDescent="0.2"/>
    <row r="17789" ht="12.75" customHeight="1" x14ac:dyDescent="0.2"/>
    <row r="17790" ht="12.75" customHeight="1" x14ac:dyDescent="0.2"/>
    <row r="17791" ht="12.75" customHeight="1" x14ac:dyDescent="0.2"/>
    <row r="17792" ht="12.75" customHeight="1" x14ac:dyDescent="0.2"/>
    <row r="17793" ht="12.75" customHeight="1" x14ac:dyDescent="0.2"/>
    <row r="17794" ht="12.75" customHeight="1" x14ac:dyDescent="0.2"/>
    <row r="17795" ht="12.75" customHeight="1" x14ac:dyDescent="0.2"/>
    <row r="17796" ht="12.75" customHeight="1" x14ac:dyDescent="0.2"/>
    <row r="17797" ht="12.75" customHeight="1" x14ac:dyDescent="0.2"/>
    <row r="17798" ht="12.75" customHeight="1" x14ac:dyDescent="0.2"/>
    <row r="17799" ht="12.75" customHeight="1" x14ac:dyDescent="0.2"/>
    <row r="17800" ht="12.75" customHeight="1" x14ac:dyDescent="0.2"/>
    <row r="17801" ht="12.75" customHeight="1" x14ac:dyDescent="0.2"/>
    <row r="17802" ht="12.75" customHeight="1" x14ac:dyDescent="0.2"/>
    <row r="17803" ht="12.75" customHeight="1" x14ac:dyDescent="0.2"/>
    <row r="17804" ht="12.75" customHeight="1" x14ac:dyDescent="0.2"/>
    <row r="17805" ht="12.75" customHeight="1" x14ac:dyDescent="0.2"/>
    <row r="17806" ht="12.75" customHeight="1" x14ac:dyDescent="0.2"/>
    <row r="17807" ht="12.75" customHeight="1" x14ac:dyDescent="0.2"/>
    <row r="17808" ht="12.75" customHeight="1" x14ac:dyDescent="0.2"/>
    <row r="17809" ht="12.75" customHeight="1" x14ac:dyDescent="0.2"/>
    <row r="17810" ht="12.75" customHeight="1" x14ac:dyDescent="0.2"/>
    <row r="17811" ht="12.75" customHeight="1" x14ac:dyDescent="0.2"/>
    <row r="17812" ht="12.75" customHeight="1" x14ac:dyDescent="0.2"/>
    <row r="17813" ht="12.75" customHeight="1" x14ac:dyDescent="0.2"/>
    <row r="17814" ht="12.75" customHeight="1" x14ac:dyDescent="0.2"/>
    <row r="17815" ht="12.75" customHeight="1" x14ac:dyDescent="0.2"/>
    <row r="17816" ht="12.75" customHeight="1" x14ac:dyDescent="0.2"/>
    <row r="17817" ht="12.75" customHeight="1" x14ac:dyDescent="0.2"/>
    <row r="17818" ht="12.75" customHeight="1" x14ac:dyDescent="0.2"/>
    <row r="17819" ht="12.75" customHeight="1" x14ac:dyDescent="0.2"/>
    <row r="17820" ht="12.75" customHeight="1" x14ac:dyDescent="0.2"/>
    <row r="17821" ht="12.75" customHeight="1" x14ac:dyDescent="0.2"/>
    <row r="17822" ht="12.75" customHeight="1" x14ac:dyDescent="0.2"/>
    <row r="17823" ht="12.75" customHeight="1" x14ac:dyDescent="0.2"/>
    <row r="17824" ht="12.75" customHeight="1" x14ac:dyDescent="0.2"/>
    <row r="17825" ht="12.75" customHeight="1" x14ac:dyDescent="0.2"/>
    <row r="17826" ht="12.75" customHeight="1" x14ac:dyDescent="0.2"/>
    <row r="17827" ht="12.75" customHeight="1" x14ac:dyDescent="0.2"/>
    <row r="17828" ht="12.75" customHeight="1" x14ac:dyDescent="0.2"/>
    <row r="17829" ht="12.75" customHeight="1" x14ac:dyDescent="0.2"/>
    <row r="17830" ht="12.75" customHeight="1" x14ac:dyDescent="0.2"/>
    <row r="17831" ht="12.75" customHeight="1" x14ac:dyDescent="0.2"/>
    <row r="17832" ht="12.75" customHeight="1" x14ac:dyDescent="0.2"/>
    <row r="17833" ht="12.75" customHeight="1" x14ac:dyDescent="0.2"/>
    <row r="17834" ht="12.75" customHeight="1" x14ac:dyDescent="0.2"/>
    <row r="17835" ht="12.75" customHeight="1" x14ac:dyDescent="0.2"/>
    <row r="17836" ht="12.75" customHeight="1" x14ac:dyDescent="0.2"/>
    <row r="17837" ht="12.75" customHeight="1" x14ac:dyDescent="0.2"/>
    <row r="17838" ht="12.75" customHeight="1" x14ac:dyDescent="0.2"/>
    <row r="17839" ht="12.75" customHeight="1" x14ac:dyDescent="0.2"/>
    <row r="17840" ht="12.75" customHeight="1" x14ac:dyDescent="0.2"/>
    <row r="17841" ht="12.75" customHeight="1" x14ac:dyDescent="0.2"/>
    <row r="17842" ht="12.75" customHeight="1" x14ac:dyDescent="0.2"/>
    <row r="17843" ht="12.75" customHeight="1" x14ac:dyDescent="0.2"/>
    <row r="17844" ht="12.75" customHeight="1" x14ac:dyDescent="0.2"/>
    <row r="17845" ht="12.75" customHeight="1" x14ac:dyDescent="0.2"/>
    <row r="17846" ht="12.75" customHeight="1" x14ac:dyDescent="0.2"/>
    <row r="17847" ht="12.75" customHeight="1" x14ac:dyDescent="0.2"/>
    <row r="17848" ht="12.75" customHeight="1" x14ac:dyDescent="0.2"/>
    <row r="17849" ht="12.75" customHeight="1" x14ac:dyDescent="0.2"/>
    <row r="17850" ht="12.75" customHeight="1" x14ac:dyDescent="0.2"/>
    <row r="17851" ht="12.75" customHeight="1" x14ac:dyDescent="0.2"/>
    <row r="17852" ht="12.75" customHeight="1" x14ac:dyDescent="0.2"/>
    <row r="17853" ht="12.75" customHeight="1" x14ac:dyDescent="0.2"/>
    <row r="17854" ht="12.75" customHeight="1" x14ac:dyDescent="0.2"/>
    <row r="17855" ht="12.75" customHeight="1" x14ac:dyDescent="0.2"/>
    <row r="17856" ht="12.75" customHeight="1" x14ac:dyDescent="0.2"/>
    <row r="17857" ht="12.75" customHeight="1" x14ac:dyDescent="0.2"/>
    <row r="17858" ht="12.75" customHeight="1" x14ac:dyDescent="0.2"/>
    <row r="17859" ht="12.75" customHeight="1" x14ac:dyDescent="0.2"/>
    <row r="17860" ht="12.75" customHeight="1" x14ac:dyDescent="0.2"/>
    <row r="17861" ht="12.75" customHeight="1" x14ac:dyDescent="0.2"/>
    <row r="17862" ht="12.75" customHeight="1" x14ac:dyDescent="0.2"/>
    <row r="17863" ht="12.75" customHeight="1" x14ac:dyDescent="0.2"/>
    <row r="17864" ht="12.75" customHeight="1" x14ac:dyDescent="0.2"/>
    <row r="17865" ht="12.75" customHeight="1" x14ac:dyDescent="0.2"/>
    <row r="17866" ht="12.75" customHeight="1" x14ac:dyDescent="0.2"/>
    <row r="17867" ht="12.75" customHeight="1" x14ac:dyDescent="0.2"/>
    <row r="17868" ht="12.75" customHeight="1" x14ac:dyDescent="0.2"/>
    <row r="17869" ht="12.75" customHeight="1" x14ac:dyDescent="0.2"/>
    <row r="17870" ht="12.75" customHeight="1" x14ac:dyDescent="0.2"/>
    <row r="17871" ht="12.75" customHeight="1" x14ac:dyDescent="0.2"/>
    <row r="17872" ht="12.75" customHeight="1" x14ac:dyDescent="0.2"/>
    <row r="17873" ht="12.75" customHeight="1" x14ac:dyDescent="0.2"/>
    <row r="17874" ht="12.75" customHeight="1" x14ac:dyDescent="0.2"/>
    <row r="17875" ht="12.75" customHeight="1" x14ac:dyDescent="0.2"/>
    <row r="17876" ht="12.75" customHeight="1" x14ac:dyDescent="0.2"/>
    <row r="17877" ht="12.75" customHeight="1" x14ac:dyDescent="0.2"/>
    <row r="17878" ht="12.75" customHeight="1" x14ac:dyDescent="0.2"/>
    <row r="17879" ht="12.75" customHeight="1" x14ac:dyDescent="0.2"/>
    <row r="17880" ht="12.75" customHeight="1" x14ac:dyDescent="0.2"/>
    <row r="17881" ht="12.75" customHeight="1" x14ac:dyDescent="0.2"/>
    <row r="17882" ht="12.75" customHeight="1" x14ac:dyDescent="0.2"/>
    <row r="17883" ht="12.75" customHeight="1" x14ac:dyDescent="0.2"/>
    <row r="17884" ht="12.75" customHeight="1" x14ac:dyDescent="0.2"/>
    <row r="17885" ht="12.75" customHeight="1" x14ac:dyDescent="0.2"/>
    <row r="17886" ht="12.75" customHeight="1" x14ac:dyDescent="0.2"/>
    <row r="17887" ht="12.75" customHeight="1" x14ac:dyDescent="0.2"/>
    <row r="17888" ht="12.75" customHeight="1" x14ac:dyDescent="0.2"/>
    <row r="17889" ht="12.75" customHeight="1" x14ac:dyDescent="0.2"/>
    <row r="17890" ht="12.75" customHeight="1" x14ac:dyDescent="0.2"/>
    <row r="17891" ht="12.75" customHeight="1" x14ac:dyDescent="0.2"/>
    <row r="17892" ht="12.75" customHeight="1" x14ac:dyDescent="0.2"/>
    <row r="17893" ht="12.75" customHeight="1" x14ac:dyDescent="0.2"/>
    <row r="17894" ht="12.75" customHeight="1" x14ac:dyDescent="0.2"/>
    <row r="17895" ht="12.75" customHeight="1" x14ac:dyDescent="0.2"/>
    <row r="17896" ht="12.75" customHeight="1" x14ac:dyDescent="0.2"/>
    <row r="17897" ht="12.75" customHeight="1" x14ac:dyDescent="0.2"/>
    <row r="17898" ht="12.75" customHeight="1" x14ac:dyDescent="0.2"/>
    <row r="17899" ht="12.75" customHeight="1" x14ac:dyDescent="0.2"/>
    <row r="17900" ht="12.75" customHeight="1" x14ac:dyDescent="0.2"/>
    <row r="17901" ht="12.75" customHeight="1" x14ac:dyDescent="0.2"/>
    <row r="17902" ht="12.75" customHeight="1" x14ac:dyDescent="0.2"/>
    <row r="17903" ht="12.75" customHeight="1" x14ac:dyDescent="0.2"/>
    <row r="17904" ht="12.75" customHeight="1" x14ac:dyDescent="0.2"/>
    <row r="17905" ht="12.75" customHeight="1" x14ac:dyDescent="0.2"/>
    <row r="17906" ht="12.75" customHeight="1" x14ac:dyDescent="0.2"/>
    <row r="17907" ht="12.75" customHeight="1" x14ac:dyDescent="0.2"/>
    <row r="17908" ht="12.75" customHeight="1" x14ac:dyDescent="0.2"/>
    <row r="17909" ht="12.75" customHeight="1" x14ac:dyDescent="0.2"/>
    <row r="17910" ht="12.75" customHeight="1" x14ac:dyDescent="0.2"/>
    <row r="17911" ht="12.75" customHeight="1" x14ac:dyDescent="0.2"/>
    <row r="17912" ht="12.75" customHeight="1" x14ac:dyDescent="0.2"/>
    <row r="17913" ht="12.75" customHeight="1" x14ac:dyDescent="0.2"/>
    <row r="17914" ht="12.75" customHeight="1" x14ac:dyDescent="0.2"/>
    <row r="17915" ht="12.75" customHeight="1" x14ac:dyDescent="0.2"/>
    <row r="17916" ht="12.75" customHeight="1" x14ac:dyDescent="0.2"/>
    <row r="17917" ht="12.75" customHeight="1" x14ac:dyDescent="0.2"/>
    <row r="17918" ht="12.75" customHeight="1" x14ac:dyDescent="0.2"/>
    <row r="17919" ht="12.75" customHeight="1" x14ac:dyDescent="0.2"/>
    <row r="17920" ht="12.75" customHeight="1" x14ac:dyDescent="0.2"/>
    <row r="17921" ht="12.75" customHeight="1" x14ac:dyDescent="0.2"/>
    <row r="17922" ht="12.75" customHeight="1" x14ac:dyDescent="0.2"/>
    <row r="17923" ht="12.75" customHeight="1" x14ac:dyDescent="0.2"/>
    <row r="17924" ht="12.75" customHeight="1" x14ac:dyDescent="0.2"/>
    <row r="17925" ht="12.75" customHeight="1" x14ac:dyDescent="0.2"/>
    <row r="17926" ht="12.75" customHeight="1" x14ac:dyDescent="0.2"/>
    <row r="17927" ht="12.75" customHeight="1" x14ac:dyDescent="0.2"/>
    <row r="17928" ht="12.75" customHeight="1" x14ac:dyDescent="0.2"/>
    <row r="17929" ht="12.75" customHeight="1" x14ac:dyDescent="0.2"/>
    <row r="17930" ht="12.75" customHeight="1" x14ac:dyDescent="0.2"/>
    <row r="17931" ht="12.75" customHeight="1" x14ac:dyDescent="0.2"/>
    <row r="17932" ht="12.75" customHeight="1" x14ac:dyDescent="0.2"/>
    <row r="17933" ht="12.75" customHeight="1" x14ac:dyDescent="0.2"/>
    <row r="17934" ht="12.75" customHeight="1" x14ac:dyDescent="0.2"/>
    <row r="17935" ht="12.75" customHeight="1" x14ac:dyDescent="0.2"/>
    <row r="17936" ht="12.75" customHeight="1" x14ac:dyDescent="0.2"/>
    <row r="17937" ht="12.75" customHeight="1" x14ac:dyDescent="0.2"/>
    <row r="17938" ht="12.75" customHeight="1" x14ac:dyDescent="0.2"/>
    <row r="17939" ht="12.75" customHeight="1" x14ac:dyDescent="0.2"/>
    <row r="17940" ht="12.75" customHeight="1" x14ac:dyDescent="0.2"/>
    <row r="17941" ht="12.75" customHeight="1" x14ac:dyDescent="0.2"/>
    <row r="17942" ht="12.75" customHeight="1" x14ac:dyDescent="0.2"/>
    <row r="17943" ht="12.75" customHeight="1" x14ac:dyDescent="0.2"/>
    <row r="17944" ht="12.75" customHeight="1" x14ac:dyDescent="0.2"/>
    <row r="17945" ht="12.75" customHeight="1" x14ac:dyDescent="0.2"/>
    <row r="17946" ht="12.75" customHeight="1" x14ac:dyDescent="0.2"/>
    <row r="17947" ht="12.75" customHeight="1" x14ac:dyDescent="0.2"/>
    <row r="17948" ht="12.75" customHeight="1" x14ac:dyDescent="0.2"/>
    <row r="17949" ht="12.75" customHeight="1" x14ac:dyDescent="0.2"/>
    <row r="17950" ht="12.75" customHeight="1" x14ac:dyDescent="0.2"/>
    <row r="17951" ht="12.75" customHeight="1" x14ac:dyDescent="0.2"/>
    <row r="17952" ht="12.75" customHeight="1" x14ac:dyDescent="0.2"/>
    <row r="17953" ht="12.75" customHeight="1" x14ac:dyDescent="0.2"/>
    <row r="17954" ht="12.75" customHeight="1" x14ac:dyDescent="0.2"/>
    <row r="17955" ht="12.75" customHeight="1" x14ac:dyDescent="0.2"/>
    <row r="17956" ht="12.75" customHeight="1" x14ac:dyDescent="0.2"/>
    <row r="17957" ht="12.75" customHeight="1" x14ac:dyDescent="0.2"/>
    <row r="17958" ht="12.75" customHeight="1" x14ac:dyDescent="0.2"/>
    <row r="17959" ht="12.75" customHeight="1" x14ac:dyDescent="0.2"/>
    <row r="17960" ht="12.75" customHeight="1" x14ac:dyDescent="0.2"/>
    <row r="17961" ht="12.75" customHeight="1" x14ac:dyDescent="0.2"/>
    <row r="17962" ht="12.75" customHeight="1" x14ac:dyDescent="0.2"/>
    <row r="17963" ht="12.75" customHeight="1" x14ac:dyDescent="0.2"/>
    <row r="17964" ht="12.75" customHeight="1" x14ac:dyDescent="0.2"/>
    <row r="17965" ht="12.75" customHeight="1" x14ac:dyDescent="0.2"/>
    <row r="17966" ht="12.75" customHeight="1" x14ac:dyDescent="0.2"/>
    <row r="17967" ht="12.75" customHeight="1" x14ac:dyDescent="0.2"/>
    <row r="17968" ht="12.75" customHeight="1" x14ac:dyDescent="0.2"/>
    <row r="17969" ht="12.75" customHeight="1" x14ac:dyDescent="0.2"/>
    <row r="17970" ht="12.75" customHeight="1" x14ac:dyDescent="0.2"/>
    <row r="17971" ht="12.75" customHeight="1" x14ac:dyDescent="0.2"/>
    <row r="17972" ht="12.75" customHeight="1" x14ac:dyDescent="0.2"/>
    <row r="17973" ht="12.75" customHeight="1" x14ac:dyDescent="0.2"/>
    <row r="17974" ht="12.75" customHeight="1" x14ac:dyDescent="0.2"/>
    <row r="17975" ht="12.75" customHeight="1" x14ac:dyDescent="0.2"/>
    <row r="17976" ht="12.75" customHeight="1" x14ac:dyDescent="0.2"/>
    <row r="17977" ht="12.75" customHeight="1" x14ac:dyDescent="0.2"/>
    <row r="17978" ht="12.75" customHeight="1" x14ac:dyDescent="0.2"/>
    <row r="17979" ht="12.75" customHeight="1" x14ac:dyDescent="0.2"/>
    <row r="17980" ht="12.75" customHeight="1" x14ac:dyDescent="0.2"/>
    <row r="17981" ht="12.75" customHeight="1" x14ac:dyDescent="0.2"/>
    <row r="17982" ht="12.75" customHeight="1" x14ac:dyDescent="0.2"/>
    <row r="17983" ht="12.75" customHeight="1" x14ac:dyDescent="0.2"/>
    <row r="17984" ht="12.75" customHeight="1" x14ac:dyDescent="0.2"/>
    <row r="17985" ht="12.75" customHeight="1" x14ac:dyDescent="0.2"/>
    <row r="17986" ht="12.75" customHeight="1" x14ac:dyDescent="0.2"/>
    <row r="17987" ht="12.75" customHeight="1" x14ac:dyDescent="0.2"/>
    <row r="17988" ht="12.75" customHeight="1" x14ac:dyDescent="0.2"/>
    <row r="17989" ht="12.75" customHeight="1" x14ac:dyDescent="0.2"/>
    <row r="17990" ht="12.75" customHeight="1" x14ac:dyDescent="0.2"/>
    <row r="17991" ht="12.75" customHeight="1" x14ac:dyDescent="0.2"/>
    <row r="17992" ht="12.75" customHeight="1" x14ac:dyDescent="0.2"/>
    <row r="17993" ht="12.75" customHeight="1" x14ac:dyDescent="0.2"/>
    <row r="17994" ht="12.75" customHeight="1" x14ac:dyDescent="0.2"/>
    <row r="17995" ht="12.75" customHeight="1" x14ac:dyDescent="0.2"/>
    <row r="17996" ht="12.75" customHeight="1" x14ac:dyDescent="0.2"/>
    <row r="17997" ht="12.75" customHeight="1" x14ac:dyDescent="0.2"/>
    <row r="17998" ht="12.75" customHeight="1" x14ac:dyDescent="0.2"/>
    <row r="17999" ht="12.75" customHeight="1" x14ac:dyDescent="0.2"/>
    <row r="18000" ht="12.75" customHeight="1" x14ac:dyDescent="0.2"/>
    <row r="18001" ht="12.75" customHeight="1" x14ac:dyDescent="0.2"/>
    <row r="18002" ht="12.75" customHeight="1" x14ac:dyDescent="0.2"/>
    <row r="18003" ht="12.75" customHeight="1" x14ac:dyDescent="0.2"/>
    <row r="18004" ht="12.75" customHeight="1" x14ac:dyDescent="0.2"/>
    <row r="18005" ht="12.75" customHeight="1" x14ac:dyDescent="0.2"/>
    <row r="18006" ht="12.75" customHeight="1" x14ac:dyDescent="0.2"/>
    <row r="18007" ht="12.75" customHeight="1" x14ac:dyDescent="0.2"/>
    <row r="18008" ht="12.75" customHeight="1" x14ac:dyDescent="0.2"/>
    <row r="18009" ht="12.75" customHeight="1" x14ac:dyDescent="0.2"/>
    <row r="18010" ht="12.75" customHeight="1" x14ac:dyDescent="0.2"/>
    <row r="18011" ht="12.75" customHeight="1" x14ac:dyDescent="0.2"/>
    <row r="18012" ht="12.75" customHeight="1" x14ac:dyDescent="0.2"/>
    <row r="18013" ht="12.75" customHeight="1" x14ac:dyDescent="0.2"/>
    <row r="18014" ht="12.75" customHeight="1" x14ac:dyDescent="0.2"/>
    <row r="18015" ht="12.75" customHeight="1" x14ac:dyDescent="0.2"/>
    <row r="18016" ht="12.75" customHeight="1" x14ac:dyDescent="0.2"/>
    <row r="18017" ht="12.75" customHeight="1" x14ac:dyDescent="0.2"/>
    <row r="18018" ht="12.75" customHeight="1" x14ac:dyDescent="0.2"/>
    <row r="18019" ht="12.75" customHeight="1" x14ac:dyDescent="0.2"/>
    <row r="18020" ht="12.75" customHeight="1" x14ac:dyDescent="0.2"/>
    <row r="18021" ht="12.75" customHeight="1" x14ac:dyDescent="0.2"/>
    <row r="18022" ht="12.75" customHeight="1" x14ac:dyDescent="0.2"/>
    <row r="18023" ht="12.75" customHeight="1" x14ac:dyDescent="0.2"/>
    <row r="18024" ht="12.75" customHeight="1" x14ac:dyDescent="0.2"/>
    <row r="18025" ht="12.75" customHeight="1" x14ac:dyDescent="0.2"/>
    <row r="18026" ht="12.75" customHeight="1" x14ac:dyDescent="0.2"/>
    <row r="18027" ht="12.75" customHeight="1" x14ac:dyDescent="0.2"/>
    <row r="18028" ht="12.75" customHeight="1" x14ac:dyDescent="0.2"/>
    <row r="18029" ht="12.75" customHeight="1" x14ac:dyDescent="0.2"/>
    <row r="18030" ht="12.75" customHeight="1" x14ac:dyDescent="0.2"/>
    <row r="18031" ht="12.75" customHeight="1" x14ac:dyDescent="0.2"/>
    <row r="18032" ht="12.75" customHeight="1" x14ac:dyDescent="0.2"/>
    <row r="18033" ht="12.75" customHeight="1" x14ac:dyDescent="0.2"/>
    <row r="18034" ht="12.75" customHeight="1" x14ac:dyDescent="0.2"/>
    <row r="18035" ht="12.75" customHeight="1" x14ac:dyDescent="0.2"/>
    <row r="18036" ht="12.75" customHeight="1" x14ac:dyDescent="0.2"/>
    <row r="18037" ht="12.75" customHeight="1" x14ac:dyDescent="0.2"/>
    <row r="18038" ht="12.75" customHeight="1" x14ac:dyDescent="0.2"/>
    <row r="18039" ht="12.75" customHeight="1" x14ac:dyDescent="0.2"/>
    <row r="18040" ht="12.75" customHeight="1" x14ac:dyDescent="0.2"/>
    <row r="18041" ht="12.75" customHeight="1" x14ac:dyDescent="0.2"/>
    <row r="18042" ht="12.75" customHeight="1" x14ac:dyDescent="0.2"/>
    <row r="18043" ht="12.75" customHeight="1" x14ac:dyDescent="0.2"/>
    <row r="18044" ht="12.75" customHeight="1" x14ac:dyDescent="0.2"/>
    <row r="18045" ht="12.75" customHeight="1" x14ac:dyDescent="0.2"/>
    <row r="18046" ht="12.75" customHeight="1" x14ac:dyDescent="0.2"/>
    <row r="18047" ht="12.75" customHeight="1" x14ac:dyDescent="0.2"/>
    <row r="18048" ht="12.75" customHeight="1" x14ac:dyDescent="0.2"/>
    <row r="18049" ht="12.75" customHeight="1" x14ac:dyDescent="0.2"/>
    <row r="18050" ht="12.75" customHeight="1" x14ac:dyDescent="0.2"/>
    <row r="18051" ht="12.75" customHeight="1" x14ac:dyDescent="0.2"/>
    <row r="18052" ht="12.75" customHeight="1" x14ac:dyDescent="0.2"/>
    <row r="18053" ht="12.75" customHeight="1" x14ac:dyDescent="0.2"/>
    <row r="18054" ht="12.75" customHeight="1" x14ac:dyDescent="0.2"/>
    <row r="18055" ht="12.75" customHeight="1" x14ac:dyDescent="0.2"/>
    <row r="18056" ht="12.75" customHeight="1" x14ac:dyDescent="0.2"/>
    <row r="18057" ht="12.75" customHeight="1" x14ac:dyDescent="0.2"/>
    <row r="18058" ht="12.75" customHeight="1" x14ac:dyDescent="0.2"/>
    <row r="18059" ht="12.75" customHeight="1" x14ac:dyDescent="0.2"/>
    <row r="18060" ht="12.75" customHeight="1" x14ac:dyDescent="0.2"/>
    <row r="18061" ht="12.75" customHeight="1" x14ac:dyDescent="0.2"/>
    <row r="18062" ht="12.75" customHeight="1" x14ac:dyDescent="0.2"/>
    <row r="18063" ht="12.75" customHeight="1" x14ac:dyDescent="0.2"/>
    <row r="18064" ht="12.75" customHeight="1" x14ac:dyDescent="0.2"/>
    <row r="18065" ht="12.75" customHeight="1" x14ac:dyDescent="0.2"/>
    <row r="18066" ht="12.75" customHeight="1" x14ac:dyDescent="0.2"/>
    <row r="18067" ht="12.75" customHeight="1" x14ac:dyDescent="0.2"/>
    <row r="18068" ht="12.75" customHeight="1" x14ac:dyDescent="0.2"/>
    <row r="18069" ht="12.75" customHeight="1" x14ac:dyDescent="0.2"/>
    <row r="18070" ht="12.75" customHeight="1" x14ac:dyDescent="0.2"/>
    <row r="18071" ht="12.75" customHeight="1" x14ac:dyDescent="0.2"/>
    <row r="18072" ht="12.75" customHeight="1" x14ac:dyDescent="0.2"/>
    <row r="18073" ht="12.75" customHeight="1" x14ac:dyDescent="0.2"/>
    <row r="18074" ht="12.75" customHeight="1" x14ac:dyDescent="0.2"/>
    <row r="18075" ht="12.75" customHeight="1" x14ac:dyDescent="0.2"/>
    <row r="18076" ht="12.75" customHeight="1" x14ac:dyDescent="0.2"/>
    <row r="18077" ht="12.75" customHeight="1" x14ac:dyDescent="0.2"/>
    <row r="18078" ht="12.75" customHeight="1" x14ac:dyDescent="0.2"/>
    <row r="18079" ht="12.75" customHeight="1" x14ac:dyDescent="0.2"/>
    <row r="18080" ht="12.75" customHeight="1" x14ac:dyDescent="0.2"/>
    <row r="18081" ht="12.75" customHeight="1" x14ac:dyDescent="0.2"/>
    <row r="18082" ht="12.75" customHeight="1" x14ac:dyDescent="0.2"/>
    <row r="18083" ht="12.75" customHeight="1" x14ac:dyDescent="0.2"/>
    <row r="18084" ht="12.75" customHeight="1" x14ac:dyDescent="0.2"/>
    <row r="18085" ht="12.75" customHeight="1" x14ac:dyDescent="0.2"/>
    <row r="18086" ht="12.75" customHeight="1" x14ac:dyDescent="0.2"/>
    <row r="18087" ht="12.75" customHeight="1" x14ac:dyDescent="0.2"/>
    <row r="18088" ht="12.75" customHeight="1" x14ac:dyDescent="0.2"/>
    <row r="18089" ht="12.75" customHeight="1" x14ac:dyDescent="0.2"/>
    <row r="18090" ht="12.75" customHeight="1" x14ac:dyDescent="0.2"/>
    <row r="18091" ht="12.75" customHeight="1" x14ac:dyDescent="0.2"/>
    <row r="18092" ht="12.75" customHeight="1" x14ac:dyDescent="0.2"/>
    <row r="18093" ht="12.75" customHeight="1" x14ac:dyDescent="0.2"/>
    <row r="18094" ht="12.75" customHeight="1" x14ac:dyDescent="0.2"/>
    <row r="18095" ht="12.75" customHeight="1" x14ac:dyDescent="0.2"/>
    <row r="18096" ht="12.75" customHeight="1" x14ac:dyDescent="0.2"/>
    <row r="18097" ht="12.75" customHeight="1" x14ac:dyDescent="0.2"/>
    <row r="18098" ht="12.75" customHeight="1" x14ac:dyDescent="0.2"/>
    <row r="18099" ht="12.75" customHeight="1" x14ac:dyDescent="0.2"/>
    <row r="18100" ht="12.75" customHeight="1" x14ac:dyDescent="0.2"/>
    <row r="18101" ht="12.75" customHeight="1" x14ac:dyDescent="0.2"/>
    <row r="18102" ht="12.75" customHeight="1" x14ac:dyDescent="0.2"/>
    <row r="18103" ht="12.75" customHeight="1" x14ac:dyDescent="0.2"/>
    <row r="18104" ht="12.75" customHeight="1" x14ac:dyDescent="0.2"/>
    <row r="18105" ht="12.75" customHeight="1" x14ac:dyDescent="0.2"/>
    <row r="18106" ht="12.75" customHeight="1" x14ac:dyDescent="0.2"/>
    <row r="18107" ht="12.75" customHeight="1" x14ac:dyDescent="0.2"/>
    <row r="18108" ht="12.75" customHeight="1" x14ac:dyDescent="0.2"/>
    <row r="18109" ht="12.75" customHeight="1" x14ac:dyDescent="0.2"/>
    <row r="18110" ht="12.75" customHeight="1" x14ac:dyDescent="0.2"/>
    <row r="18111" ht="12.75" customHeight="1" x14ac:dyDescent="0.2"/>
    <row r="18112" ht="12.75" customHeight="1" x14ac:dyDescent="0.2"/>
    <row r="18113" ht="12.75" customHeight="1" x14ac:dyDescent="0.2"/>
    <row r="18114" ht="12.75" customHeight="1" x14ac:dyDescent="0.2"/>
    <row r="18115" ht="12.75" customHeight="1" x14ac:dyDescent="0.2"/>
    <row r="18116" ht="12.75" customHeight="1" x14ac:dyDescent="0.2"/>
    <row r="18117" ht="12.75" customHeight="1" x14ac:dyDescent="0.2"/>
    <row r="18118" ht="12.75" customHeight="1" x14ac:dyDescent="0.2"/>
    <row r="18119" ht="12.75" customHeight="1" x14ac:dyDescent="0.2"/>
    <row r="18120" ht="12.75" customHeight="1" x14ac:dyDescent="0.2"/>
    <row r="18121" ht="12.75" customHeight="1" x14ac:dyDescent="0.2"/>
    <row r="18122" ht="12.75" customHeight="1" x14ac:dyDescent="0.2"/>
    <row r="18123" ht="12.75" customHeight="1" x14ac:dyDescent="0.2"/>
    <row r="18124" ht="12.75" customHeight="1" x14ac:dyDescent="0.2"/>
    <row r="18125" ht="12.75" customHeight="1" x14ac:dyDescent="0.2"/>
    <row r="18126" ht="12.75" customHeight="1" x14ac:dyDescent="0.2"/>
    <row r="18127" ht="12.75" customHeight="1" x14ac:dyDescent="0.2"/>
    <row r="18128" ht="12.75" customHeight="1" x14ac:dyDescent="0.2"/>
    <row r="18129" ht="12.75" customHeight="1" x14ac:dyDescent="0.2"/>
    <row r="18130" ht="12.75" customHeight="1" x14ac:dyDescent="0.2"/>
    <row r="18131" ht="12.75" customHeight="1" x14ac:dyDescent="0.2"/>
    <row r="18132" ht="12.75" customHeight="1" x14ac:dyDescent="0.2"/>
    <row r="18133" ht="12.75" customHeight="1" x14ac:dyDescent="0.2"/>
    <row r="18134" ht="12.75" customHeight="1" x14ac:dyDescent="0.2"/>
    <row r="18135" ht="12.75" customHeight="1" x14ac:dyDescent="0.2"/>
    <row r="18136" ht="12.75" customHeight="1" x14ac:dyDescent="0.2"/>
    <row r="18137" ht="12.75" customHeight="1" x14ac:dyDescent="0.2"/>
    <row r="18138" ht="12.75" customHeight="1" x14ac:dyDescent="0.2"/>
    <row r="18139" ht="12.75" customHeight="1" x14ac:dyDescent="0.2"/>
    <row r="18140" ht="12.75" customHeight="1" x14ac:dyDescent="0.2"/>
    <row r="18141" ht="12.75" customHeight="1" x14ac:dyDescent="0.2"/>
    <row r="18142" ht="12.75" customHeight="1" x14ac:dyDescent="0.2"/>
    <row r="18143" ht="12.75" customHeight="1" x14ac:dyDescent="0.2"/>
    <row r="18144" ht="12.75" customHeight="1" x14ac:dyDescent="0.2"/>
    <row r="18145" ht="12.75" customHeight="1" x14ac:dyDescent="0.2"/>
    <row r="18146" ht="12.75" customHeight="1" x14ac:dyDescent="0.2"/>
    <row r="18147" ht="12.75" customHeight="1" x14ac:dyDescent="0.2"/>
    <row r="18148" ht="12.75" customHeight="1" x14ac:dyDescent="0.2"/>
    <row r="18149" ht="12.75" customHeight="1" x14ac:dyDescent="0.2"/>
    <row r="18150" ht="12.75" customHeight="1" x14ac:dyDescent="0.2"/>
    <row r="18151" ht="12.75" customHeight="1" x14ac:dyDescent="0.2"/>
    <row r="18152" ht="12.75" customHeight="1" x14ac:dyDescent="0.2"/>
    <row r="18153" ht="12.75" customHeight="1" x14ac:dyDescent="0.2"/>
    <row r="18154" ht="12.75" customHeight="1" x14ac:dyDescent="0.2"/>
    <row r="18155" ht="12.75" customHeight="1" x14ac:dyDescent="0.2"/>
    <row r="18156" ht="12.75" customHeight="1" x14ac:dyDescent="0.2"/>
    <row r="18157" ht="12.75" customHeight="1" x14ac:dyDescent="0.2"/>
    <row r="18158" ht="12.75" customHeight="1" x14ac:dyDescent="0.2"/>
    <row r="18159" ht="12.75" customHeight="1" x14ac:dyDescent="0.2"/>
    <row r="18160" ht="12.75" customHeight="1" x14ac:dyDescent="0.2"/>
    <row r="18161" ht="12.75" customHeight="1" x14ac:dyDescent="0.2"/>
    <row r="18162" ht="12.75" customHeight="1" x14ac:dyDescent="0.2"/>
    <row r="18163" ht="12.75" customHeight="1" x14ac:dyDescent="0.2"/>
    <row r="18164" ht="12.75" customHeight="1" x14ac:dyDescent="0.2"/>
    <row r="18165" ht="12.75" customHeight="1" x14ac:dyDescent="0.2"/>
    <row r="18166" ht="12.75" customHeight="1" x14ac:dyDescent="0.2"/>
    <row r="18167" ht="12.75" customHeight="1" x14ac:dyDescent="0.2"/>
    <row r="18168" ht="12.75" customHeight="1" x14ac:dyDescent="0.2"/>
    <row r="18169" ht="12.75" customHeight="1" x14ac:dyDescent="0.2"/>
    <row r="18170" ht="12.75" customHeight="1" x14ac:dyDescent="0.2"/>
    <row r="18171" ht="12.75" customHeight="1" x14ac:dyDescent="0.2"/>
    <row r="18172" ht="12.75" customHeight="1" x14ac:dyDescent="0.2"/>
    <row r="18173" ht="12.75" customHeight="1" x14ac:dyDescent="0.2"/>
    <row r="18174" ht="12.75" customHeight="1" x14ac:dyDescent="0.2"/>
    <row r="18175" ht="12.75" customHeight="1" x14ac:dyDescent="0.2"/>
    <row r="18176" ht="12.75" customHeight="1" x14ac:dyDescent="0.2"/>
    <row r="18177" ht="12.75" customHeight="1" x14ac:dyDescent="0.2"/>
    <row r="18178" ht="12.75" customHeight="1" x14ac:dyDescent="0.2"/>
    <row r="18179" ht="12.75" customHeight="1" x14ac:dyDescent="0.2"/>
    <row r="18180" ht="12.75" customHeight="1" x14ac:dyDescent="0.2"/>
    <row r="18181" ht="12.75" customHeight="1" x14ac:dyDescent="0.2"/>
    <row r="18182" ht="12.75" customHeight="1" x14ac:dyDescent="0.2"/>
    <row r="18183" ht="12.75" customHeight="1" x14ac:dyDescent="0.2"/>
    <row r="18184" ht="12.75" customHeight="1" x14ac:dyDescent="0.2"/>
    <row r="18185" ht="12.75" customHeight="1" x14ac:dyDescent="0.2"/>
    <row r="18186" ht="12.75" customHeight="1" x14ac:dyDescent="0.2"/>
    <row r="18187" ht="12.75" customHeight="1" x14ac:dyDescent="0.2"/>
    <row r="18188" ht="12.75" customHeight="1" x14ac:dyDescent="0.2"/>
    <row r="18189" ht="12.75" customHeight="1" x14ac:dyDescent="0.2"/>
    <row r="18190" ht="12.75" customHeight="1" x14ac:dyDescent="0.2"/>
    <row r="18191" ht="12.75" customHeight="1" x14ac:dyDescent="0.2"/>
    <row r="18192" ht="12.75" customHeight="1" x14ac:dyDescent="0.2"/>
    <row r="18193" ht="12.75" customHeight="1" x14ac:dyDescent="0.2"/>
    <row r="18194" ht="12.75" customHeight="1" x14ac:dyDescent="0.2"/>
    <row r="18195" ht="12.75" customHeight="1" x14ac:dyDescent="0.2"/>
    <row r="18196" ht="12.75" customHeight="1" x14ac:dyDescent="0.2"/>
    <row r="18197" ht="12.75" customHeight="1" x14ac:dyDescent="0.2"/>
    <row r="18198" ht="12.75" customHeight="1" x14ac:dyDescent="0.2"/>
    <row r="18199" ht="12.75" customHeight="1" x14ac:dyDescent="0.2"/>
    <row r="18200" ht="12.75" customHeight="1" x14ac:dyDescent="0.2"/>
    <row r="18201" ht="12.75" customHeight="1" x14ac:dyDescent="0.2"/>
    <row r="18202" ht="12.75" customHeight="1" x14ac:dyDescent="0.2"/>
    <row r="18203" ht="12.75" customHeight="1" x14ac:dyDescent="0.2"/>
    <row r="18204" ht="12.75" customHeight="1" x14ac:dyDescent="0.2"/>
    <row r="18205" ht="12.75" customHeight="1" x14ac:dyDescent="0.2"/>
    <row r="18206" ht="12.75" customHeight="1" x14ac:dyDescent="0.2"/>
    <row r="18207" ht="12.75" customHeight="1" x14ac:dyDescent="0.2"/>
    <row r="18208" ht="12.75" customHeight="1" x14ac:dyDescent="0.2"/>
    <row r="18209" ht="12.75" customHeight="1" x14ac:dyDescent="0.2"/>
    <row r="18210" ht="12.75" customHeight="1" x14ac:dyDescent="0.2"/>
    <row r="18211" ht="12.75" customHeight="1" x14ac:dyDescent="0.2"/>
    <row r="18212" ht="12.75" customHeight="1" x14ac:dyDescent="0.2"/>
    <row r="18213" ht="12.75" customHeight="1" x14ac:dyDescent="0.2"/>
    <row r="18214" ht="12.75" customHeight="1" x14ac:dyDescent="0.2"/>
    <row r="18215" ht="12.75" customHeight="1" x14ac:dyDescent="0.2"/>
    <row r="18216" ht="12.75" customHeight="1" x14ac:dyDescent="0.2"/>
    <row r="18217" ht="12.75" customHeight="1" x14ac:dyDescent="0.2"/>
    <row r="18218" ht="12.75" customHeight="1" x14ac:dyDescent="0.2"/>
    <row r="18219" ht="12.75" customHeight="1" x14ac:dyDescent="0.2"/>
    <row r="18220" ht="12.75" customHeight="1" x14ac:dyDescent="0.2"/>
    <row r="18221" ht="12.75" customHeight="1" x14ac:dyDescent="0.2"/>
    <row r="18222" ht="12.75" customHeight="1" x14ac:dyDescent="0.2"/>
    <row r="18223" ht="12.75" customHeight="1" x14ac:dyDescent="0.2"/>
    <row r="18224" ht="12.75" customHeight="1" x14ac:dyDescent="0.2"/>
    <row r="18225" ht="12.75" customHeight="1" x14ac:dyDescent="0.2"/>
    <row r="18226" ht="12.75" customHeight="1" x14ac:dyDescent="0.2"/>
    <row r="18227" ht="12.75" customHeight="1" x14ac:dyDescent="0.2"/>
    <row r="18228" ht="12.75" customHeight="1" x14ac:dyDescent="0.2"/>
    <row r="18229" ht="12.75" customHeight="1" x14ac:dyDescent="0.2"/>
    <row r="18230" ht="12.75" customHeight="1" x14ac:dyDescent="0.2"/>
    <row r="18231" ht="12.75" customHeight="1" x14ac:dyDescent="0.2"/>
    <row r="18232" ht="12.75" customHeight="1" x14ac:dyDescent="0.2"/>
    <row r="18233" ht="12.75" customHeight="1" x14ac:dyDescent="0.2"/>
    <row r="18234" ht="12.75" customHeight="1" x14ac:dyDescent="0.2"/>
    <row r="18235" ht="12.75" customHeight="1" x14ac:dyDescent="0.2"/>
    <row r="18236" ht="12.75" customHeight="1" x14ac:dyDescent="0.2"/>
    <row r="18237" ht="12.75" customHeight="1" x14ac:dyDescent="0.2"/>
    <row r="18238" ht="12.75" customHeight="1" x14ac:dyDescent="0.2"/>
    <row r="18239" ht="12.75" customHeight="1" x14ac:dyDescent="0.2"/>
    <row r="18240" ht="12.75" customHeight="1" x14ac:dyDescent="0.2"/>
    <row r="18241" ht="12.75" customHeight="1" x14ac:dyDescent="0.2"/>
    <row r="18242" ht="12.75" customHeight="1" x14ac:dyDescent="0.2"/>
    <row r="18243" ht="12.75" customHeight="1" x14ac:dyDescent="0.2"/>
    <row r="18244" ht="12.75" customHeight="1" x14ac:dyDescent="0.2"/>
    <row r="18245" ht="12.75" customHeight="1" x14ac:dyDescent="0.2"/>
    <row r="18246" ht="12.75" customHeight="1" x14ac:dyDescent="0.2"/>
    <row r="18247" ht="12.75" customHeight="1" x14ac:dyDescent="0.2"/>
    <row r="18248" ht="12.75" customHeight="1" x14ac:dyDescent="0.2"/>
    <row r="18249" ht="12.75" customHeight="1" x14ac:dyDescent="0.2"/>
    <row r="18250" ht="12.75" customHeight="1" x14ac:dyDescent="0.2"/>
    <row r="18251" ht="12.75" customHeight="1" x14ac:dyDescent="0.2"/>
    <row r="18252" ht="12.75" customHeight="1" x14ac:dyDescent="0.2"/>
    <row r="18253" ht="12.75" customHeight="1" x14ac:dyDescent="0.2"/>
    <row r="18254" ht="12.75" customHeight="1" x14ac:dyDescent="0.2"/>
    <row r="18255" ht="12.75" customHeight="1" x14ac:dyDescent="0.2"/>
    <row r="18256" ht="12.75" customHeight="1" x14ac:dyDescent="0.2"/>
    <row r="18257" ht="12.75" customHeight="1" x14ac:dyDescent="0.2"/>
    <row r="18258" ht="12.75" customHeight="1" x14ac:dyDescent="0.2"/>
    <row r="18259" ht="12.75" customHeight="1" x14ac:dyDescent="0.2"/>
    <row r="18260" ht="12.75" customHeight="1" x14ac:dyDescent="0.2"/>
    <row r="18261" ht="12.75" customHeight="1" x14ac:dyDescent="0.2"/>
    <row r="18262" ht="12.75" customHeight="1" x14ac:dyDescent="0.2"/>
    <row r="18263" ht="12.75" customHeight="1" x14ac:dyDescent="0.2"/>
    <row r="18264" ht="12.75" customHeight="1" x14ac:dyDescent="0.2"/>
    <row r="18265" ht="12.75" customHeight="1" x14ac:dyDescent="0.2"/>
    <row r="18266" ht="12.75" customHeight="1" x14ac:dyDescent="0.2"/>
    <row r="18267" ht="12.75" customHeight="1" x14ac:dyDescent="0.2"/>
    <row r="18268" ht="12.75" customHeight="1" x14ac:dyDescent="0.2"/>
    <row r="18269" ht="12.75" customHeight="1" x14ac:dyDescent="0.2"/>
    <row r="18270" ht="12.75" customHeight="1" x14ac:dyDescent="0.2"/>
    <row r="18271" ht="12.75" customHeight="1" x14ac:dyDescent="0.2"/>
    <row r="18272" ht="12.75" customHeight="1" x14ac:dyDescent="0.2"/>
    <row r="18273" ht="12.75" customHeight="1" x14ac:dyDescent="0.2"/>
    <row r="18274" ht="12.75" customHeight="1" x14ac:dyDescent="0.2"/>
    <row r="18275" ht="12.75" customHeight="1" x14ac:dyDescent="0.2"/>
    <row r="18276" ht="12.75" customHeight="1" x14ac:dyDescent="0.2"/>
    <row r="18277" ht="12.75" customHeight="1" x14ac:dyDescent="0.2"/>
    <row r="18278" ht="12.75" customHeight="1" x14ac:dyDescent="0.2"/>
    <row r="18279" ht="12.75" customHeight="1" x14ac:dyDescent="0.2"/>
    <row r="18280" ht="12.75" customHeight="1" x14ac:dyDescent="0.2"/>
    <row r="18281" ht="12.75" customHeight="1" x14ac:dyDescent="0.2"/>
    <row r="18282" ht="12.75" customHeight="1" x14ac:dyDescent="0.2"/>
    <row r="18283" ht="12.75" customHeight="1" x14ac:dyDescent="0.2"/>
    <row r="18284" ht="12.75" customHeight="1" x14ac:dyDescent="0.2"/>
    <row r="18285" ht="12.75" customHeight="1" x14ac:dyDescent="0.2"/>
    <row r="18286" ht="12.75" customHeight="1" x14ac:dyDescent="0.2"/>
    <row r="18287" ht="12.75" customHeight="1" x14ac:dyDescent="0.2"/>
    <row r="18288" ht="12.75" customHeight="1" x14ac:dyDescent="0.2"/>
    <row r="18289" ht="12.75" customHeight="1" x14ac:dyDescent="0.2"/>
    <row r="18290" ht="12.75" customHeight="1" x14ac:dyDescent="0.2"/>
    <row r="18291" ht="12.75" customHeight="1" x14ac:dyDescent="0.2"/>
    <row r="18292" ht="12.75" customHeight="1" x14ac:dyDescent="0.2"/>
    <row r="18293" ht="12.75" customHeight="1" x14ac:dyDescent="0.2"/>
    <row r="18294" ht="12.75" customHeight="1" x14ac:dyDescent="0.2"/>
    <row r="18295" ht="12.75" customHeight="1" x14ac:dyDescent="0.2"/>
    <row r="18296" ht="12.75" customHeight="1" x14ac:dyDescent="0.2"/>
    <row r="18297" ht="12.75" customHeight="1" x14ac:dyDescent="0.2"/>
    <row r="18298" ht="12.75" customHeight="1" x14ac:dyDescent="0.2"/>
    <row r="18299" ht="12.75" customHeight="1" x14ac:dyDescent="0.2"/>
    <row r="18300" ht="12.75" customHeight="1" x14ac:dyDescent="0.2"/>
    <row r="18301" ht="12.75" customHeight="1" x14ac:dyDescent="0.2"/>
    <row r="18302" ht="12.75" customHeight="1" x14ac:dyDescent="0.2"/>
    <row r="18303" ht="12.75" customHeight="1" x14ac:dyDescent="0.2"/>
    <row r="18304" ht="12.75" customHeight="1" x14ac:dyDescent="0.2"/>
    <row r="18305" ht="12.75" customHeight="1" x14ac:dyDescent="0.2"/>
    <row r="18306" ht="12.75" customHeight="1" x14ac:dyDescent="0.2"/>
    <row r="18307" ht="12.75" customHeight="1" x14ac:dyDescent="0.2"/>
    <row r="18308" ht="12.75" customHeight="1" x14ac:dyDescent="0.2"/>
    <row r="18309" ht="12.75" customHeight="1" x14ac:dyDescent="0.2"/>
    <row r="18310" ht="12.75" customHeight="1" x14ac:dyDescent="0.2"/>
    <row r="18311" ht="12.75" customHeight="1" x14ac:dyDescent="0.2"/>
    <row r="18312" ht="12.75" customHeight="1" x14ac:dyDescent="0.2"/>
    <row r="18313" ht="12.75" customHeight="1" x14ac:dyDescent="0.2"/>
    <row r="18314" ht="12.75" customHeight="1" x14ac:dyDescent="0.2"/>
    <row r="18315" ht="12.75" customHeight="1" x14ac:dyDescent="0.2"/>
    <row r="18316" ht="12.75" customHeight="1" x14ac:dyDescent="0.2"/>
    <row r="18317" ht="12.75" customHeight="1" x14ac:dyDescent="0.2"/>
    <row r="18318" ht="12.75" customHeight="1" x14ac:dyDescent="0.2"/>
    <row r="18319" ht="12.75" customHeight="1" x14ac:dyDescent="0.2"/>
    <row r="18320" ht="12.75" customHeight="1" x14ac:dyDescent="0.2"/>
    <row r="18321" ht="12.75" customHeight="1" x14ac:dyDescent="0.2"/>
    <row r="18322" ht="12.75" customHeight="1" x14ac:dyDescent="0.2"/>
    <row r="18323" ht="12.75" customHeight="1" x14ac:dyDescent="0.2"/>
    <row r="18324" ht="12.75" customHeight="1" x14ac:dyDescent="0.2"/>
    <row r="18325" ht="12.75" customHeight="1" x14ac:dyDescent="0.2"/>
    <row r="18326" ht="12.75" customHeight="1" x14ac:dyDescent="0.2"/>
    <row r="18327" ht="12.75" customHeight="1" x14ac:dyDescent="0.2"/>
    <row r="18328" ht="12.75" customHeight="1" x14ac:dyDescent="0.2"/>
    <row r="18329" ht="12.75" customHeight="1" x14ac:dyDescent="0.2"/>
    <row r="18330" ht="12.75" customHeight="1" x14ac:dyDescent="0.2"/>
    <row r="18331" ht="12.75" customHeight="1" x14ac:dyDescent="0.2"/>
    <row r="18332" ht="12.75" customHeight="1" x14ac:dyDescent="0.2"/>
    <row r="18333" ht="12.75" customHeight="1" x14ac:dyDescent="0.2"/>
    <row r="18334" ht="12.75" customHeight="1" x14ac:dyDescent="0.2"/>
    <row r="18335" ht="12.75" customHeight="1" x14ac:dyDescent="0.2"/>
    <row r="18336" ht="12.75" customHeight="1" x14ac:dyDescent="0.2"/>
    <row r="18337" ht="12.75" customHeight="1" x14ac:dyDescent="0.2"/>
    <row r="18338" ht="12.75" customHeight="1" x14ac:dyDescent="0.2"/>
    <row r="18339" ht="12.75" customHeight="1" x14ac:dyDescent="0.2"/>
    <row r="18340" ht="12.75" customHeight="1" x14ac:dyDescent="0.2"/>
    <row r="18341" ht="12.75" customHeight="1" x14ac:dyDescent="0.2"/>
    <row r="18342" ht="12.75" customHeight="1" x14ac:dyDescent="0.2"/>
    <row r="18343" ht="12.75" customHeight="1" x14ac:dyDescent="0.2"/>
    <row r="18344" ht="12.75" customHeight="1" x14ac:dyDescent="0.2"/>
    <row r="18345" ht="12.75" customHeight="1" x14ac:dyDescent="0.2"/>
    <row r="18346" ht="12.75" customHeight="1" x14ac:dyDescent="0.2"/>
    <row r="18347" ht="12.75" customHeight="1" x14ac:dyDescent="0.2"/>
    <row r="18348" ht="12.75" customHeight="1" x14ac:dyDescent="0.2"/>
    <row r="18349" ht="12.75" customHeight="1" x14ac:dyDescent="0.2"/>
    <row r="18350" ht="12.75" customHeight="1" x14ac:dyDescent="0.2"/>
    <row r="18351" ht="12.75" customHeight="1" x14ac:dyDescent="0.2"/>
    <row r="18352" ht="12.75" customHeight="1" x14ac:dyDescent="0.2"/>
    <row r="18353" ht="12.75" customHeight="1" x14ac:dyDescent="0.2"/>
    <row r="18354" ht="12.75" customHeight="1" x14ac:dyDescent="0.2"/>
    <row r="18355" ht="12.75" customHeight="1" x14ac:dyDescent="0.2"/>
    <row r="18356" ht="12.75" customHeight="1" x14ac:dyDescent="0.2"/>
    <row r="18357" ht="12.75" customHeight="1" x14ac:dyDescent="0.2"/>
    <row r="18358" ht="12.75" customHeight="1" x14ac:dyDescent="0.2"/>
    <row r="18359" ht="12.75" customHeight="1" x14ac:dyDescent="0.2"/>
    <row r="18360" ht="12.75" customHeight="1" x14ac:dyDescent="0.2"/>
    <row r="18361" ht="12.75" customHeight="1" x14ac:dyDescent="0.2"/>
    <row r="18362" ht="12.75" customHeight="1" x14ac:dyDescent="0.2"/>
    <row r="18363" ht="12.75" customHeight="1" x14ac:dyDescent="0.2"/>
    <row r="18364" ht="12.75" customHeight="1" x14ac:dyDescent="0.2"/>
    <row r="18365" ht="12.75" customHeight="1" x14ac:dyDescent="0.2"/>
    <row r="18366" ht="12.75" customHeight="1" x14ac:dyDescent="0.2"/>
    <row r="18367" ht="12.75" customHeight="1" x14ac:dyDescent="0.2"/>
    <row r="18368" ht="12.75" customHeight="1" x14ac:dyDescent="0.2"/>
    <row r="18369" ht="12.75" customHeight="1" x14ac:dyDescent="0.2"/>
    <row r="18370" ht="12.75" customHeight="1" x14ac:dyDescent="0.2"/>
    <row r="18371" ht="12.75" customHeight="1" x14ac:dyDescent="0.2"/>
    <row r="18372" ht="12.75" customHeight="1" x14ac:dyDescent="0.2"/>
    <row r="18373" ht="12.75" customHeight="1" x14ac:dyDescent="0.2"/>
    <row r="18374" ht="12.75" customHeight="1" x14ac:dyDescent="0.2"/>
    <row r="18375" ht="12.75" customHeight="1" x14ac:dyDescent="0.2"/>
    <row r="18376" ht="12.75" customHeight="1" x14ac:dyDescent="0.2"/>
    <row r="18377" ht="12.75" customHeight="1" x14ac:dyDescent="0.2"/>
    <row r="18378" ht="12.75" customHeight="1" x14ac:dyDescent="0.2"/>
    <row r="18379" ht="12.75" customHeight="1" x14ac:dyDescent="0.2"/>
    <row r="18380" ht="12.75" customHeight="1" x14ac:dyDescent="0.2"/>
    <row r="18381" ht="12.75" customHeight="1" x14ac:dyDescent="0.2"/>
    <row r="18382" ht="12.75" customHeight="1" x14ac:dyDescent="0.2"/>
    <row r="18383" ht="12.75" customHeight="1" x14ac:dyDescent="0.2"/>
    <row r="18384" ht="12.75" customHeight="1" x14ac:dyDescent="0.2"/>
    <row r="18385" ht="12.75" customHeight="1" x14ac:dyDescent="0.2"/>
    <row r="18386" ht="12.75" customHeight="1" x14ac:dyDescent="0.2"/>
    <row r="18387" ht="12.75" customHeight="1" x14ac:dyDescent="0.2"/>
    <row r="18388" ht="12.75" customHeight="1" x14ac:dyDescent="0.2"/>
    <row r="18389" ht="12.75" customHeight="1" x14ac:dyDescent="0.2"/>
    <row r="18390" ht="12.75" customHeight="1" x14ac:dyDescent="0.2"/>
    <row r="18391" ht="12.75" customHeight="1" x14ac:dyDescent="0.2"/>
    <row r="18392" ht="12.75" customHeight="1" x14ac:dyDescent="0.2"/>
    <row r="18393" ht="12.75" customHeight="1" x14ac:dyDescent="0.2"/>
    <row r="18394" ht="12.75" customHeight="1" x14ac:dyDescent="0.2"/>
    <row r="18395" ht="12.75" customHeight="1" x14ac:dyDescent="0.2"/>
    <row r="18396" ht="12.75" customHeight="1" x14ac:dyDescent="0.2"/>
    <row r="18397" ht="12.75" customHeight="1" x14ac:dyDescent="0.2"/>
    <row r="18398" ht="12.75" customHeight="1" x14ac:dyDescent="0.2"/>
    <row r="18399" ht="12.75" customHeight="1" x14ac:dyDescent="0.2"/>
    <row r="18400" ht="12.75" customHeight="1" x14ac:dyDescent="0.2"/>
    <row r="18401" ht="12.75" customHeight="1" x14ac:dyDescent="0.2"/>
    <row r="18402" ht="12.75" customHeight="1" x14ac:dyDescent="0.2"/>
    <row r="18403" ht="12.75" customHeight="1" x14ac:dyDescent="0.2"/>
    <row r="18404" ht="12.75" customHeight="1" x14ac:dyDescent="0.2"/>
    <row r="18405" ht="12.75" customHeight="1" x14ac:dyDescent="0.2"/>
    <row r="18406" ht="12.75" customHeight="1" x14ac:dyDescent="0.2"/>
    <row r="18407" ht="12.75" customHeight="1" x14ac:dyDescent="0.2"/>
    <row r="18408" ht="12.75" customHeight="1" x14ac:dyDescent="0.2"/>
    <row r="18409" ht="12.75" customHeight="1" x14ac:dyDescent="0.2"/>
    <row r="18410" ht="12.75" customHeight="1" x14ac:dyDescent="0.2"/>
    <row r="18411" ht="12.75" customHeight="1" x14ac:dyDescent="0.2"/>
    <row r="18412" ht="12.75" customHeight="1" x14ac:dyDescent="0.2"/>
    <row r="18413" ht="12.75" customHeight="1" x14ac:dyDescent="0.2"/>
    <row r="18414" ht="12.75" customHeight="1" x14ac:dyDescent="0.2"/>
    <row r="18415" ht="12.75" customHeight="1" x14ac:dyDescent="0.2"/>
    <row r="18416" ht="12.75" customHeight="1" x14ac:dyDescent="0.2"/>
    <row r="18417" ht="12.75" customHeight="1" x14ac:dyDescent="0.2"/>
    <row r="18418" ht="12.75" customHeight="1" x14ac:dyDescent="0.2"/>
    <row r="18419" ht="12.75" customHeight="1" x14ac:dyDescent="0.2"/>
    <row r="18420" ht="12.75" customHeight="1" x14ac:dyDescent="0.2"/>
    <row r="18421" ht="12.75" customHeight="1" x14ac:dyDescent="0.2"/>
    <row r="18422" ht="12.75" customHeight="1" x14ac:dyDescent="0.2"/>
    <row r="18423" ht="12.75" customHeight="1" x14ac:dyDescent="0.2"/>
    <row r="18424" ht="12.75" customHeight="1" x14ac:dyDescent="0.2"/>
    <row r="18425" ht="12.75" customHeight="1" x14ac:dyDescent="0.2"/>
    <row r="18426" ht="12.75" customHeight="1" x14ac:dyDescent="0.2"/>
    <row r="18427" ht="12.75" customHeight="1" x14ac:dyDescent="0.2"/>
    <row r="18428" ht="12.75" customHeight="1" x14ac:dyDescent="0.2"/>
    <row r="18429" ht="12.75" customHeight="1" x14ac:dyDescent="0.2"/>
    <row r="18430" ht="12.75" customHeight="1" x14ac:dyDescent="0.2"/>
    <row r="18431" ht="12.75" customHeight="1" x14ac:dyDescent="0.2"/>
    <row r="18432" ht="12.75" customHeight="1" x14ac:dyDescent="0.2"/>
    <row r="18433" ht="12.75" customHeight="1" x14ac:dyDescent="0.2"/>
    <row r="18434" ht="12.75" customHeight="1" x14ac:dyDescent="0.2"/>
    <row r="18435" ht="12.75" customHeight="1" x14ac:dyDescent="0.2"/>
    <row r="18436" ht="12.75" customHeight="1" x14ac:dyDescent="0.2"/>
    <row r="18437" ht="12.75" customHeight="1" x14ac:dyDescent="0.2"/>
    <row r="18438" ht="12.75" customHeight="1" x14ac:dyDescent="0.2"/>
    <row r="18439" ht="12.75" customHeight="1" x14ac:dyDescent="0.2"/>
    <row r="18440" ht="12.75" customHeight="1" x14ac:dyDescent="0.2"/>
    <row r="18441" ht="12.75" customHeight="1" x14ac:dyDescent="0.2"/>
    <row r="18442" ht="12.75" customHeight="1" x14ac:dyDescent="0.2"/>
    <row r="18443" ht="12.75" customHeight="1" x14ac:dyDescent="0.2"/>
    <row r="18444" ht="12.75" customHeight="1" x14ac:dyDescent="0.2"/>
    <row r="18445" ht="12.75" customHeight="1" x14ac:dyDescent="0.2"/>
    <row r="18446" ht="12.75" customHeight="1" x14ac:dyDescent="0.2"/>
    <row r="18447" ht="12.75" customHeight="1" x14ac:dyDescent="0.2"/>
    <row r="18448" ht="12.75" customHeight="1" x14ac:dyDescent="0.2"/>
    <row r="18449" ht="12.75" customHeight="1" x14ac:dyDescent="0.2"/>
    <row r="18450" ht="12.75" customHeight="1" x14ac:dyDescent="0.2"/>
    <row r="18451" ht="12.75" customHeight="1" x14ac:dyDescent="0.2"/>
    <row r="18452" ht="12.75" customHeight="1" x14ac:dyDescent="0.2"/>
    <row r="18453" ht="12.75" customHeight="1" x14ac:dyDescent="0.2"/>
    <row r="18454" ht="12.75" customHeight="1" x14ac:dyDescent="0.2"/>
    <row r="18455" ht="12.75" customHeight="1" x14ac:dyDescent="0.2"/>
    <row r="18456" ht="12.75" customHeight="1" x14ac:dyDescent="0.2"/>
    <row r="18457" ht="12.75" customHeight="1" x14ac:dyDescent="0.2"/>
    <row r="18458" ht="12.75" customHeight="1" x14ac:dyDescent="0.2"/>
    <row r="18459" ht="12.75" customHeight="1" x14ac:dyDescent="0.2"/>
    <row r="18460" ht="12.75" customHeight="1" x14ac:dyDescent="0.2"/>
    <row r="18461" ht="12.75" customHeight="1" x14ac:dyDescent="0.2"/>
    <row r="18462" ht="12.75" customHeight="1" x14ac:dyDescent="0.2"/>
    <row r="18463" ht="12.75" customHeight="1" x14ac:dyDescent="0.2"/>
    <row r="18464" ht="12.75" customHeight="1" x14ac:dyDescent="0.2"/>
    <row r="18465" ht="12.75" customHeight="1" x14ac:dyDescent="0.2"/>
    <row r="18466" ht="12.75" customHeight="1" x14ac:dyDescent="0.2"/>
    <row r="18467" ht="12.75" customHeight="1" x14ac:dyDescent="0.2"/>
    <row r="18468" ht="12.75" customHeight="1" x14ac:dyDescent="0.2"/>
    <row r="18469" ht="12.75" customHeight="1" x14ac:dyDescent="0.2"/>
    <row r="18470" ht="12.75" customHeight="1" x14ac:dyDescent="0.2"/>
    <row r="18471" ht="12.75" customHeight="1" x14ac:dyDescent="0.2"/>
    <row r="18472" ht="12.75" customHeight="1" x14ac:dyDescent="0.2"/>
    <row r="18473" ht="12.75" customHeight="1" x14ac:dyDescent="0.2"/>
    <row r="18474" ht="12.75" customHeight="1" x14ac:dyDescent="0.2"/>
    <row r="18475" ht="12.75" customHeight="1" x14ac:dyDescent="0.2"/>
    <row r="18476" ht="12.75" customHeight="1" x14ac:dyDescent="0.2"/>
    <row r="18477" ht="12.75" customHeight="1" x14ac:dyDescent="0.2"/>
    <row r="18478" ht="12.75" customHeight="1" x14ac:dyDescent="0.2"/>
    <row r="18479" ht="12.75" customHeight="1" x14ac:dyDescent="0.2"/>
    <row r="18480" ht="12.75" customHeight="1" x14ac:dyDescent="0.2"/>
    <row r="18481" ht="12.75" customHeight="1" x14ac:dyDescent="0.2"/>
    <row r="18482" ht="12.75" customHeight="1" x14ac:dyDescent="0.2"/>
    <row r="18483" ht="12.75" customHeight="1" x14ac:dyDescent="0.2"/>
    <row r="18484" ht="12.75" customHeight="1" x14ac:dyDescent="0.2"/>
    <row r="18485" ht="12.75" customHeight="1" x14ac:dyDescent="0.2"/>
    <row r="18486" ht="12.75" customHeight="1" x14ac:dyDescent="0.2"/>
    <row r="18487" ht="12.75" customHeight="1" x14ac:dyDescent="0.2"/>
    <row r="18488" ht="12.75" customHeight="1" x14ac:dyDescent="0.2"/>
    <row r="18489" ht="12.75" customHeight="1" x14ac:dyDescent="0.2"/>
    <row r="18490" ht="12.75" customHeight="1" x14ac:dyDescent="0.2"/>
    <row r="18491" ht="12.75" customHeight="1" x14ac:dyDescent="0.2"/>
    <row r="18492" ht="12.75" customHeight="1" x14ac:dyDescent="0.2"/>
    <row r="18493" ht="12.75" customHeight="1" x14ac:dyDescent="0.2"/>
    <row r="18494" ht="12.75" customHeight="1" x14ac:dyDescent="0.2"/>
    <row r="18495" ht="12.75" customHeight="1" x14ac:dyDescent="0.2"/>
    <row r="18496" ht="12.75" customHeight="1" x14ac:dyDescent="0.2"/>
    <row r="18497" ht="12.75" customHeight="1" x14ac:dyDescent="0.2"/>
    <row r="18498" ht="12.75" customHeight="1" x14ac:dyDescent="0.2"/>
    <row r="18499" ht="12.75" customHeight="1" x14ac:dyDescent="0.2"/>
    <row r="18500" ht="12.75" customHeight="1" x14ac:dyDescent="0.2"/>
    <row r="18501" ht="12.75" customHeight="1" x14ac:dyDescent="0.2"/>
    <row r="18502" ht="12.75" customHeight="1" x14ac:dyDescent="0.2"/>
    <row r="18503" ht="12.75" customHeight="1" x14ac:dyDescent="0.2"/>
    <row r="18504" ht="12.75" customHeight="1" x14ac:dyDescent="0.2"/>
    <row r="18505" ht="12.75" customHeight="1" x14ac:dyDescent="0.2"/>
    <row r="18506" ht="12.75" customHeight="1" x14ac:dyDescent="0.2"/>
    <row r="18507" ht="12.75" customHeight="1" x14ac:dyDescent="0.2"/>
    <row r="18508" ht="12.75" customHeight="1" x14ac:dyDescent="0.2"/>
    <row r="18509" ht="12.75" customHeight="1" x14ac:dyDescent="0.2"/>
    <row r="18510" ht="12.75" customHeight="1" x14ac:dyDescent="0.2"/>
    <row r="18511" ht="12.75" customHeight="1" x14ac:dyDescent="0.2"/>
    <row r="18512" ht="12.75" customHeight="1" x14ac:dyDescent="0.2"/>
    <row r="18513" ht="12.75" customHeight="1" x14ac:dyDescent="0.2"/>
    <row r="18514" ht="12.75" customHeight="1" x14ac:dyDescent="0.2"/>
    <row r="18515" ht="12.75" customHeight="1" x14ac:dyDescent="0.2"/>
    <row r="18516" ht="12.75" customHeight="1" x14ac:dyDescent="0.2"/>
    <row r="18517" ht="12.75" customHeight="1" x14ac:dyDescent="0.2"/>
    <row r="18518" ht="12.75" customHeight="1" x14ac:dyDescent="0.2"/>
    <row r="18519" ht="12.75" customHeight="1" x14ac:dyDescent="0.2"/>
    <row r="18520" ht="12.75" customHeight="1" x14ac:dyDescent="0.2"/>
    <row r="18521" ht="12.75" customHeight="1" x14ac:dyDescent="0.2"/>
    <row r="18522" ht="12.75" customHeight="1" x14ac:dyDescent="0.2"/>
    <row r="18523" ht="12.75" customHeight="1" x14ac:dyDescent="0.2"/>
    <row r="18524" ht="12.75" customHeight="1" x14ac:dyDescent="0.2"/>
    <row r="18525" ht="12.75" customHeight="1" x14ac:dyDescent="0.2"/>
    <row r="18526" ht="12.75" customHeight="1" x14ac:dyDescent="0.2"/>
    <row r="18527" ht="12.75" customHeight="1" x14ac:dyDescent="0.2"/>
    <row r="18528" ht="12.75" customHeight="1" x14ac:dyDescent="0.2"/>
    <row r="18529" ht="12.75" customHeight="1" x14ac:dyDescent="0.2"/>
    <row r="18530" ht="12.75" customHeight="1" x14ac:dyDescent="0.2"/>
    <row r="18531" ht="12.75" customHeight="1" x14ac:dyDescent="0.2"/>
    <row r="18532" ht="12.75" customHeight="1" x14ac:dyDescent="0.2"/>
    <row r="18533" ht="12.75" customHeight="1" x14ac:dyDescent="0.2"/>
    <row r="18534" ht="12.75" customHeight="1" x14ac:dyDescent="0.2"/>
    <row r="18535" ht="12.75" customHeight="1" x14ac:dyDescent="0.2"/>
    <row r="18536" ht="12.75" customHeight="1" x14ac:dyDescent="0.2"/>
    <row r="18537" ht="12.75" customHeight="1" x14ac:dyDescent="0.2"/>
    <row r="18538" ht="12.75" customHeight="1" x14ac:dyDescent="0.2"/>
    <row r="18539" ht="12.75" customHeight="1" x14ac:dyDescent="0.2"/>
    <row r="18540" ht="12.75" customHeight="1" x14ac:dyDescent="0.2"/>
    <row r="18541" ht="12.75" customHeight="1" x14ac:dyDescent="0.2"/>
    <row r="18542" ht="12.75" customHeight="1" x14ac:dyDescent="0.2"/>
    <row r="18543" ht="12.75" customHeight="1" x14ac:dyDescent="0.2"/>
    <row r="18544" ht="12.75" customHeight="1" x14ac:dyDescent="0.2"/>
    <row r="18545" ht="12.75" customHeight="1" x14ac:dyDescent="0.2"/>
    <row r="18546" ht="12.75" customHeight="1" x14ac:dyDescent="0.2"/>
    <row r="18547" ht="12.75" customHeight="1" x14ac:dyDescent="0.2"/>
    <row r="18548" ht="12.75" customHeight="1" x14ac:dyDescent="0.2"/>
    <row r="18549" ht="12.75" customHeight="1" x14ac:dyDescent="0.2"/>
    <row r="18550" ht="12.75" customHeight="1" x14ac:dyDescent="0.2"/>
    <row r="18551" ht="12.75" customHeight="1" x14ac:dyDescent="0.2"/>
    <row r="18552" ht="12.75" customHeight="1" x14ac:dyDescent="0.2"/>
    <row r="18553" ht="12.75" customHeight="1" x14ac:dyDescent="0.2"/>
    <row r="18554" ht="12.75" customHeight="1" x14ac:dyDescent="0.2"/>
    <row r="18555" ht="12.75" customHeight="1" x14ac:dyDescent="0.2"/>
    <row r="18556" ht="12.75" customHeight="1" x14ac:dyDescent="0.2"/>
    <row r="18557" ht="12.75" customHeight="1" x14ac:dyDescent="0.2"/>
    <row r="18558" ht="12.75" customHeight="1" x14ac:dyDescent="0.2"/>
    <row r="18559" ht="12.75" customHeight="1" x14ac:dyDescent="0.2"/>
    <row r="18560" ht="12.75" customHeight="1" x14ac:dyDescent="0.2"/>
    <row r="18561" ht="12.75" customHeight="1" x14ac:dyDescent="0.2"/>
    <row r="18562" ht="12.75" customHeight="1" x14ac:dyDescent="0.2"/>
    <row r="18563" ht="12.75" customHeight="1" x14ac:dyDescent="0.2"/>
    <row r="18564" ht="12.75" customHeight="1" x14ac:dyDescent="0.2"/>
    <row r="18565" ht="12.75" customHeight="1" x14ac:dyDescent="0.2"/>
    <row r="18566" ht="12.75" customHeight="1" x14ac:dyDescent="0.2"/>
    <row r="18567" ht="12.75" customHeight="1" x14ac:dyDescent="0.2"/>
    <row r="18568" ht="12.75" customHeight="1" x14ac:dyDescent="0.2"/>
    <row r="18569" ht="12.75" customHeight="1" x14ac:dyDescent="0.2"/>
    <row r="18570" ht="12.75" customHeight="1" x14ac:dyDescent="0.2"/>
    <row r="18571" ht="12.75" customHeight="1" x14ac:dyDescent="0.2"/>
    <row r="18572" ht="12.75" customHeight="1" x14ac:dyDescent="0.2"/>
    <row r="18573" ht="12.75" customHeight="1" x14ac:dyDescent="0.2"/>
    <row r="18574" ht="12.75" customHeight="1" x14ac:dyDescent="0.2"/>
    <row r="18575" ht="12.75" customHeight="1" x14ac:dyDescent="0.2"/>
    <row r="18576" ht="12.75" customHeight="1" x14ac:dyDescent="0.2"/>
    <row r="18577" ht="12.75" customHeight="1" x14ac:dyDescent="0.2"/>
    <row r="18578" ht="12.75" customHeight="1" x14ac:dyDescent="0.2"/>
    <row r="18579" ht="12.75" customHeight="1" x14ac:dyDescent="0.2"/>
    <row r="18580" ht="12.75" customHeight="1" x14ac:dyDescent="0.2"/>
    <row r="18581" ht="12.75" customHeight="1" x14ac:dyDescent="0.2"/>
    <row r="18582" ht="12.75" customHeight="1" x14ac:dyDescent="0.2"/>
    <row r="18583" ht="12.75" customHeight="1" x14ac:dyDescent="0.2"/>
    <row r="18584" ht="12.75" customHeight="1" x14ac:dyDescent="0.2"/>
    <row r="18585" ht="12.75" customHeight="1" x14ac:dyDescent="0.2"/>
    <row r="18586" ht="12.75" customHeight="1" x14ac:dyDescent="0.2"/>
    <row r="18587" ht="12.75" customHeight="1" x14ac:dyDescent="0.2"/>
    <row r="18588" ht="12.75" customHeight="1" x14ac:dyDescent="0.2"/>
    <row r="18589" ht="12.75" customHeight="1" x14ac:dyDescent="0.2"/>
    <row r="18590" ht="12.75" customHeight="1" x14ac:dyDescent="0.2"/>
    <row r="18591" ht="12.75" customHeight="1" x14ac:dyDescent="0.2"/>
    <row r="18592" ht="12.75" customHeight="1" x14ac:dyDescent="0.2"/>
    <row r="18593" ht="12.75" customHeight="1" x14ac:dyDescent="0.2"/>
    <row r="18594" ht="12.75" customHeight="1" x14ac:dyDescent="0.2"/>
    <row r="18595" ht="12.75" customHeight="1" x14ac:dyDescent="0.2"/>
    <row r="18596" ht="12.75" customHeight="1" x14ac:dyDescent="0.2"/>
    <row r="18597" ht="12.75" customHeight="1" x14ac:dyDescent="0.2"/>
    <row r="18598" ht="12.75" customHeight="1" x14ac:dyDescent="0.2"/>
    <row r="18599" ht="12.75" customHeight="1" x14ac:dyDescent="0.2"/>
    <row r="18600" ht="12.75" customHeight="1" x14ac:dyDescent="0.2"/>
    <row r="18601" ht="12.75" customHeight="1" x14ac:dyDescent="0.2"/>
    <row r="18602" ht="12.75" customHeight="1" x14ac:dyDescent="0.2"/>
    <row r="18603" ht="12.75" customHeight="1" x14ac:dyDescent="0.2"/>
    <row r="18604" ht="12.75" customHeight="1" x14ac:dyDescent="0.2"/>
    <row r="18605" ht="12.75" customHeight="1" x14ac:dyDescent="0.2"/>
    <row r="18606" ht="12.75" customHeight="1" x14ac:dyDescent="0.2"/>
    <row r="18607" ht="12.75" customHeight="1" x14ac:dyDescent="0.2"/>
    <row r="18608" ht="12.75" customHeight="1" x14ac:dyDescent="0.2"/>
    <row r="18609" ht="12.75" customHeight="1" x14ac:dyDescent="0.2"/>
    <row r="18610" ht="12.75" customHeight="1" x14ac:dyDescent="0.2"/>
    <row r="18611" ht="12.75" customHeight="1" x14ac:dyDescent="0.2"/>
    <row r="18612" ht="12.75" customHeight="1" x14ac:dyDescent="0.2"/>
    <row r="18613" ht="12.75" customHeight="1" x14ac:dyDescent="0.2"/>
    <row r="18614" ht="12.75" customHeight="1" x14ac:dyDescent="0.2"/>
    <row r="18615" ht="12.75" customHeight="1" x14ac:dyDescent="0.2"/>
    <row r="18616" ht="12.75" customHeight="1" x14ac:dyDescent="0.2"/>
    <row r="18617" ht="12.75" customHeight="1" x14ac:dyDescent="0.2"/>
    <row r="18618" ht="12.75" customHeight="1" x14ac:dyDescent="0.2"/>
    <row r="18619" ht="12.75" customHeight="1" x14ac:dyDescent="0.2"/>
    <row r="18620" ht="12.75" customHeight="1" x14ac:dyDescent="0.2"/>
    <row r="18621" ht="12.75" customHeight="1" x14ac:dyDescent="0.2"/>
    <row r="18622" ht="12.75" customHeight="1" x14ac:dyDescent="0.2"/>
    <row r="18623" ht="12.75" customHeight="1" x14ac:dyDescent="0.2"/>
    <row r="18624" ht="12.75" customHeight="1" x14ac:dyDescent="0.2"/>
    <row r="18625" ht="12.75" customHeight="1" x14ac:dyDescent="0.2"/>
    <row r="18626" ht="12.75" customHeight="1" x14ac:dyDescent="0.2"/>
    <row r="18627" ht="12.75" customHeight="1" x14ac:dyDescent="0.2"/>
    <row r="18628" ht="12.75" customHeight="1" x14ac:dyDescent="0.2"/>
    <row r="18629" ht="12.75" customHeight="1" x14ac:dyDescent="0.2"/>
    <row r="18630" ht="12.75" customHeight="1" x14ac:dyDescent="0.2"/>
    <row r="18631" ht="12.75" customHeight="1" x14ac:dyDescent="0.2"/>
    <row r="18632" ht="12.75" customHeight="1" x14ac:dyDescent="0.2"/>
    <row r="18633" ht="12.75" customHeight="1" x14ac:dyDescent="0.2"/>
    <row r="18634" ht="12.75" customHeight="1" x14ac:dyDescent="0.2"/>
    <row r="18635" ht="12.75" customHeight="1" x14ac:dyDescent="0.2"/>
    <row r="18636" ht="12.75" customHeight="1" x14ac:dyDescent="0.2"/>
    <row r="18637" ht="12.75" customHeight="1" x14ac:dyDescent="0.2"/>
    <row r="18638" ht="12.75" customHeight="1" x14ac:dyDescent="0.2"/>
    <row r="18639" ht="12.75" customHeight="1" x14ac:dyDescent="0.2"/>
    <row r="18640" ht="12.75" customHeight="1" x14ac:dyDescent="0.2"/>
    <row r="18641" ht="12.75" customHeight="1" x14ac:dyDescent="0.2"/>
    <row r="18642" ht="12.75" customHeight="1" x14ac:dyDescent="0.2"/>
    <row r="18643" ht="12.75" customHeight="1" x14ac:dyDescent="0.2"/>
    <row r="18644" ht="12.75" customHeight="1" x14ac:dyDescent="0.2"/>
    <row r="18645" ht="12.75" customHeight="1" x14ac:dyDescent="0.2"/>
    <row r="18646" ht="12.75" customHeight="1" x14ac:dyDescent="0.2"/>
    <row r="18647" ht="12.75" customHeight="1" x14ac:dyDescent="0.2"/>
    <row r="18648" ht="12.75" customHeight="1" x14ac:dyDescent="0.2"/>
    <row r="18649" ht="12.75" customHeight="1" x14ac:dyDescent="0.2"/>
    <row r="18650" ht="12.75" customHeight="1" x14ac:dyDescent="0.2"/>
    <row r="18651" ht="12.75" customHeight="1" x14ac:dyDescent="0.2"/>
    <row r="18652" ht="12.75" customHeight="1" x14ac:dyDescent="0.2"/>
    <row r="18653" ht="12.75" customHeight="1" x14ac:dyDescent="0.2"/>
    <row r="18654" ht="12.75" customHeight="1" x14ac:dyDescent="0.2"/>
    <row r="18655" ht="12.75" customHeight="1" x14ac:dyDescent="0.2"/>
    <row r="18656" ht="12.75" customHeight="1" x14ac:dyDescent="0.2"/>
    <row r="18657" ht="12.75" customHeight="1" x14ac:dyDescent="0.2"/>
    <row r="18658" ht="12.75" customHeight="1" x14ac:dyDescent="0.2"/>
    <row r="18659" ht="12.75" customHeight="1" x14ac:dyDescent="0.2"/>
    <row r="18660" ht="12.75" customHeight="1" x14ac:dyDescent="0.2"/>
    <row r="18661" ht="12.75" customHeight="1" x14ac:dyDescent="0.2"/>
    <row r="18662" ht="12.75" customHeight="1" x14ac:dyDescent="0.2"/>
    <row r="18663" ht="12.75" customHeight="1" x14ac:dyDescent="0.2"/>
    <row r="18664" ht="12.75" customHeight="1" x14ac:dyDescent="0.2"/>
    <row r="18665" ht="12.75" customHeight="1" x14ac:dyDescent="0.2"/>
    <row r="18666" ht="12.75" customHeight="1" x14ac:dyDescent="0.2"/>
    <row r="18667" ht="12.75" customHeight="1" x14ac:dyDescent="0.2"/>
    <row r="18668" ht="12.75" customHeight="1" x14ac:dyDescent="0.2"/>
    <row r="18669" ht="12.75" customHeight="1" x14ac:dyDescent="0.2"/>
    <row r="18670" ht="12.75" customHeight="1" x14ac:dyDescent="0.2"/>
    <row r="18671" ht="12.75" customHeight="1" x14ac:dyDescent="0.2"/>
    <row r="18672" ht="12.75" customHeight="1" x14ac:dyDescent="0.2"/>
    <row r="18673" ht="12.75" customHeight="1" x14ac:dyDescent="0.2"/>
    <row r="18674" ht="12.75" customHeight="1" x14ac:dyDescent="0.2"/>
    <row r="18675" ht="12.75" customHeight="1" x14ac:dyDescent="0.2"/>
    <row r="18676" ht="12.75" customHeight="1" x14ac:dyDescent="0.2"/>
    <row r="18677" ht="12.75" customHeight="1" x14ac:dyDescent="0.2"/>
    <row r="18678" ht="12.75" customHeight="1" x14ac:dyDescent="0.2"/>
    <row r="18679" ht="12.75" customHeight="1" x14ac:dyDescent="0.2"/>
    <row r="18680" ht="12.75" customHeight="1" x14ac:dyDescent="0.2"/>
    <row r="18681" ht="12.75" customHeight="1" x14ac:dyDescent="0.2"/>
    <row r="18682" ht="12.75" customHeight="1" x14ac:dyDescent="0.2"/>
    <row r="18683" ht="12.75" customHeight="1" x14ac:dyDescent="0.2"/>
    <row r="18684" ht="12.75" customHeight="1" x14ac:dyDescent="0.2"/>
    <row r="18685" ht="12.75" customHeight="1" x14ac:dyDescent="0.2"/>
    <row r="18686" ht="12.75" customHeight="1" x14ac:dyDescent="0.2"/>
    <row r="18687" ht="12.75" customHeight="1" x14ac:dyDescent="0.2"/>
    <row r="18688" ht="12.75" customHeight="1" x14ac:dyDescent="0.2"/>
    <row r="18689" ht="12.75" customHeight="1" x14ac:dyDescent="0.2"/>
    <row r="18690" ht="12.75" customHeight="1" x14ac:dyDescent="0.2"/>
    <row r="18691" ht="12.75" customHeight="1" x14ac:dyDescent="0.2"/>
    <row r="18692" ht="12.75" customHeight="1" x14ac:dyDescent="0.2"/>
    <row r="18693" ht="12.75" customHeight="1" x14ac:dyDescent="0.2"/>
    <row r="18694" ht="12.75" customHeight="1" x14ac:dyDescent="0.2"/>
    <row r="18695" ht="12.75" customHeight="1" x14ac:dyDescent="0.2"/>
    <row r="18696" ht="12.75" customHeight="1" x14ac:dyDescent="0.2"/>
    <row r="18697" ht="12.75" customHeight="1" x14ac:dyDescent="0.2"/>
    <row r="18698" ht="12.75" customHeight="1" x14ac:dyDescent="0.2"/>
    <row r="18699" ht="12.75" customHeight="1" x14ac:dyDescent="0.2"/>
    <row r="18700" ht="12.75" customHeight="1" x14ac:dyDescent="0.2"/>
    <row r="18701" ht="12.75" customHeight="1" x14ac:dyDescent="0.2"/>
    <row r="18702" ht="12.75" customHeight="1" x14ac:dyDescent="0.2"/>
    <row r="18703" ht="12.75" customHeight="1" x14ac:dyDescent="0.2"/>
    <row r="18704" ht="12.75" customHeight="1" x14ac:dyDescent="0.2"/>
    <row r="18705" ht="12.75" customHeight="1" x14ac:dyDescent="0.2"/>
    <row r="18706" ht="12.75" customHeight="1" x14ac:dyDescent="0.2"/>
    <row r="18707" ht="12.75" customHeight="1" x14ac:dyDescent="0.2"/>
    <row r="18708" ht="12.75" customHeight="1" x14ac:dyDescent="0.2"/>
    <row r="18709" ht="12.75" customHeight="1" x14ac:dyDescent="0.2"/>
    <row r="18710" ht="12.75" customHeight="1" x14ac:dyDescent="0.2"/>
    <row r="18711" ht="12.75" customHeight="1" x14ac:dyDescent="0.2"/>
    <row r="18712" ht="12.75" customHeight="1" x14ac:dyDescent="0.2"/>
    <row r="18713" ht="12.75" customHeight="1" x14ac:dyDescent="0.2"/>
    <row r="18714" ht="12.75" customHeight="1" x14ac:dyDescent="0.2"/>
    <row r="18715" ht="12.75" customHeight="1" x14ac:dyDescent="0.2"/>
    <row r="18716" ht="12.75" customHeight="1" x14ac:dyDescent="0.2"/>
    <row r="18717" ht="12.75" customHeight="1" x14ac:dyDescent="0.2"/>
    <row r="18718" ht="12.75" customHeight="1" x14ac:dyDescent="0.2"/>
    <row r="18719" ht="12.75" customHeight="1" x14ac:dyDescent="0.2"/>
    <row r="18720" ht="12.75" customHeight="1" x14ac:dyDescent="0.2"/>
    <row r="18721" ht="12.75" customHeight="1" x14ac:dyDescent="0.2"/>
    <row r="18722" ht="12.75" customHeight="1" x14ac:dyDescent="0.2"/>
    <row r="18723" ht="12.75" customHeight="1" x14ac:dyDescent="0.2"/>
    <row r="18724" ht="12.75" customHeight="1" x14ac:dyDescent="0.2"/>
    <row r="18725" ht="12.75" customHeight="1" x14ac:dyDescent="0.2"/>
    <row r="18726" ht="12.75" customHeight="1" x14ac:dyDescent="0.2"/>
    <row r="18727" ht="12.75" customHeight="1" x14ac:dyDescent="0.2"/>
    <row r="18728" ht="12.75" customHeight="1" x14ac:dyDescent="0.2"/>
    <row r="18729" ht="12.75" customHeight="1" x14ac:dyDescent="0.2"/>
    <row r="18730" ht="12.75" customHeight="1" x14ac:dyDescent="0.2"/>
    <row r="18731" ht="12.75" customHeight="1" x14ac:dyDescent="0.2"/>
    <row r="18732" ht="12.75" customHeight="1" x14ac:dyDescent="0.2"/>
    <row r="18733" ht="12.75" customHeight="1" x14ac:dyDescent="0.2"/>
    <row r="18734" ht="12.75" customHeight="1" x14ac:dyDescent="0.2"/>
    <row r="18735" ht="12.75" customHeight="1" x14ac:dyDescent="0.2"/>
    <row r="18736" ht="12.75" customHeight="1" x14ac:dyDescent="0.2"/>
    <row r="18737" ht="12.75" customHeight="1" x14ac:dyDescent="0.2"/>
    <row r="18738" ht="12.75" customHeight="1" x14ac:dyDescent="0.2"/>
    <row r="18739" ht="12.75" customHeight="1" x14ac:dyDescent="0.2"/>
    <row r="18740" ht="12.75" customHeight="1" x14ac:dyDescent="0.2"/>
    <row r="18741" ht="12.75" customHeight="1" x14ac:dyDescent="0.2"/>
    <row r="18742" ht="12.75" customHeight="1" x14ac:dyDescent="0.2"/>
    <row r="18743" ht="12.75" customHeight="1" x14ac:dyDescent="0.2"/>
    <row r="18744" ht="12.75" customHeight="1" x14ac:dyDescent="0.2"/>
    <row r="18745" ht="12.75" customHeight="1" x14ac:dyDescent="0.2"/>
    <row r="18746" ht="12.75" customHeight="1" x14ac:dyDescent="0.2"/>
    <row r="18747" ht="12.75" customHeight="1" x14ac:dyDescent="0.2"/>
    <row r="18748" ht="12.75" customHeight="1" x14ac:dyDescent="0.2"/>
    <row r="18749" ht="12.75" customHeight="1" x14ac:dyDescent="0.2"/>
    <row r="18750" ht="12.75" customHeight="1" x14ac:dyDescent="0.2"/>
    <row r="18751" ht="12.75" customHeight="1" x14ac:dyDescent="0.2"/>
    <row r="18752" ht="12.75" customHeight="1" x14ac:dyDescent="0.2"/>
    <row r="18753" ht="12.75" customHeight="1" x14ac:dyDescent="0.2"/>
    <row r="18754" ht="12.75" customHeight="1" x14ac:dyDescent="0.2"/>
    <row r="18755" ht="12.75" customHeight="1" x14ac:dyDescent="0.2"/>
    <row r="18756" ht="12.75" customHeight="1" x14ac:dyDescent="0.2"/>
    <row r="18757" ht="12.75" customHeight="1" x14ac:dyDescent="0.2"/>
    <row r="18758" ht="12.75" customHeight="1" x14ac:dyDescent="0.2"/>
    <row r="18759" ht="12.75" customHeight="1" x14ac:dyDescent="0.2"/>
    <row r="18760" ht="12.75" customHeight="1" x14ac:dyDescent="0.2"/>
    <row r="18761" ht="12.75" customHeight="1" x14ac:dyDescent="0.2"/>
    <row r="18762" ht="12.75" customHeight="1" x14ac:dyDescent="0.2"/>
    <row r="18763" ht="12.75" customHeight="1" x14ac:dyDescent="0.2"/>
    <row r="18764" ht="12.75" customHeight="1" x14ac:dyDescent="0.2"/>
    <row r="18765" ht="12.75" customHeight="1" x14ac:dyDescent="0.2"/>
    <row r="18766" ht="12.75" customHeight="1" x14ac:dyDescent="0.2"/>
    <row r="18767" ht="12.75" customHeight="1" x14ac:dyDescent="0.2"/>
    <row r="18768" ht="12.75" customHeight="1" x14ac:dyDescent="0.2"/>
    <row r="18769" ht="12.75" customHeight="1" x14ac:dyDescent="0.2"/>
    <row r="18770" ht="12.75" customHeight="1" x14ac:dyDescent="0.2"/>
    <row r="18771" ht="12.75" customHeight="1" x14ac:dyDescent="0.2"/>
    <row r="18772" ht="12.75" customHeight="1" x14ac:dyDescent="0.2"/>
    <row r="18773" ht="12.75" customHeight="1" x14ac:dyDescent="0.2"/>
    <row r="18774" ht="12.75" customHeight="1" x14ac:dyDescent="0.2"/>
    <row r="18775" ht="12.75" customHeight="1" x14ac:dyDescent="0.2"/>
    <row r="18776" ht="12.75" customHeight="1" x14ac:dyDescent="0.2"/>
    <row r="18777" ht="12.75" customHeight="1" x14ac:dyDescent="0.2"/>
    <row r="18778" ht="12.75" customHeight="1" x14ac:dyDescent="0.2"/>
    <row r="18779" ht="12.75" customHeight="1" x14ac:dyDescent="0.2"/>
    <row r="18780" ht="12.75" customHeight="1" x14ac:dyDescent="0.2"/>
    <row r="18781" ht="12.75" customHeight="1" x14ac:dyDescent="0.2"/>
    <row r="18782" ht="12.75" customHeight="1" x14ac:dyDescent="0.2"/>
    <row r="18783" ht="12.75" customHeight="1" x14ac:dyDescent="0.2"/>
    <row r="18784" ht="12.75" customHeight="1" x14ac:dyDescent="0.2"/>
    <row r="18785" ht="12.75" customHeight="1" x14ac:dyDescent="0.2"/>
    <row r="18786" ht="12.75" customHeight="1" x14ac:dyDescent="0.2"/>
    <row r="18787" ht="12.75" customHeight="1" x14ac:dyDescent="0.2"/>
    <row r="18788" ht="12.75" customHeight="1" x14ac:dyDescent="0.2"/>
    <row r="18789" ht="12.75" customHeight="1" x14ac:dyDescent="0.2"/>
    <row r="18790" ht="12.75" customHeight="1" x14ac:dyDescent="0.2"/>
    <row r="18791" ht="12.75" customHeight="1" x14ac:dyDescent="0.2"/>
    <row r="18792" ht="12.75" customHeight="1" x14ac:dyDescent="0.2"/>
    <row r="18793" ht="12.75" customHeight="1" x14ac:dyDescent="0.2"/>
    <row r="18794" ht="12.75" customHeight="1" x14ac:dyDescent="0.2"/>
    <row r="18795" ht="12.75" customHeight="1" x14ac:dyDescent="0.2"/>
    <row r="18796" ht="12.75" customHeight="1" x14ac:dyDescent="0.2"/>
    <row r="18797" ht="12.75" customHeight="1" x14ac:dyDescent="0.2"/>
    <row r="18798" ht="12.75" customHeight="1" x14ac:dyDescent="0.2"/>
    <row r="18799" ht="12.75" customHeight="1" x14ac:dyDescent="0.2"/>
    <row r="18800" ht="12.75" customHeight="1" x14ac:dyDescent="0.2"/>
    <row r="18801" ht="12.75" customHeight="1" x14ac:dyDescent="0.2"/>
    <row r="18802" ht="12.75" customHeight="1" x14ac:dyDescent="0.2"/>
    <row r="18803" ht="12.75" customHeight="1" x14ac:dyDescent="0.2"/>
    <row r="18804" ht="12.75" customHeight="1" x14ac:dyDescent="0.2"/>
    <row r="18805" ht="12.75" customHeight="1" x14ac:dyDescent="0.2"/>
    <row r="18806" ht="12.75" customHeight="1" x14ac:dyDescent="0.2"/>
    <row r="18807" ht="12.75" customHeight="1" x14ac:dyDescent="0.2"/>
    <row r="18808" ht="12.75" customHeight="1" x14ac:dyDescent="0.2"/>
    <row r="18809" ht="12.75" customHeight="1" x14ac:dyDescent="0.2"/>
    <row r="18810" ht="12.75" customHeight="1" x14ac:dyDescent="0.2"/>
    <row r="18811" ht="12.75" customHeight="1" x14ac:dyDescent="0.2"/>
    <row r="18812" ht="12.75" customHeight="1" x14ac:dyDescent="0.2"/>
    <row r="18813" ht="12.75" customHeight="1" x14ac:dyDescent="0.2"/>
    <row r="18814" ht="12.75" customHeight="1" x14ac:dyDescent="0.2"/>
    <row r="18815" ht="12.75" customHeight="1" x14ac:dyDescent="0.2"/>
    <row r="18816" ht="12.75" customHeight="1" x14ac:dyDescent="0.2"/>
    <row r="18817" ht="12.75" customHeight="1" x14ac:dyDescent="0.2"/>
    <row r="18818" ht="12.75" customHeight="1" x14ac:dyDescent="0.2"/>
    <row r="18819" ht="12.75" customHeight="1" x14ac:dyDescent="0.2"/>
    <row r="18820" ht="12.75" customHeight="1" x14ac:dyDescent="0.2"/>
    <row r="18821" ht="12.75" customHeight="1" x14ac:dyDescent="0.2"/>
    <row r="18822" ht="12.75" customHeight="1" x14ac:dyDescent="0.2"/>
    <row r="18823" ht="12.75" customHeight="1" x14ac:dyDescent="0.2"/>
    <row r="18824" ht="12.75" customHeight="1" x14ac:dyDescent="0.2"/>
    <row r="18825" ht="12.75" customHeight="1" x14ac:dyDescent="0.2"/>
    <row r="18826" ht="12.75" customHeight="1" x14ac:dyDescent="0.2"/>
    <row r="18827" ht="12.75" customHeight="1" x14ac:dyDescent="0.2"/>
    <row r="18828" ht="12.75" customHeight="1" x14ac:dyDescent="0.2"/>
    <row r="18829" ht="12.75" customHeight="1" x14ac:dyDescent="0.2"/>
    <row r="18830" ht="12.75" customHeight="1" x14ac:dyDescent="0.2"/>
    <row r="18831" ht="12.75" customHeight="1" x14ac:dyDescent="0.2"/>
    <row r="18832" ht="12.75" customHeight="1" x14ac:dyDescent="0.2"/>
    <row r="18833" ht="12.75" customHeight="1" x14ac:dyDescent="0.2"/>
    <row r="18834" ht="12.75" customHeight="1" x14ac:dyDescent="0.2"/>
    <row r="18835" ht="12.75" customHeight="1" x14ac:dyDescent="0.2"/>
    <row r="18836" ht="12.75" customHeight="1" x14ac:dyDescent="0.2"/>
    <row r="18837" ht="12.75" customHeight="1" x14ac:dyDescent="0.2"/>
    <row r="18838" ht="12.75" customHeight="1" x14ac:dyDescent="0.2"/>
    <row r="18839" ht="12.75" customHeight="1" x14ac:dyDescent="0.2"/>
    <row r="18840" ht="12.75" customHeight="1" x14ac:dyDescent="0.2"/>
    <row r="18841" ht="12.75" customHeight="1" x14ac:dyDescent="0.2"/>
    <row r="18842" ht="12.75" customHeight="1" x14ac:dyDescent="0.2"/>
    <row r="18843" ht="12.75" customHeight="1" x14ac:dyDescent="0.2"/>
    <row r="18844" ht="12.75" customHeight="1" x14ac:dyDescent="0.2"/>
    <row r="18845" ht="12.75" customHeight="1" x14ac:dyDescent="0.2"/>
    <row r="18846" ht="12.75" customHeight="1" x14ac:dyDescent="0.2"/>
    <row r="18847" ht="12.75" customHeight="1" x14ac:dyDescent="0.2"/>
    <row r="18848" ht="12.75" customHeight="1" x14ac:dyDescent="0.2"/>
    <row r="18849" ht="12.75" customHeight="1" x14ac:dyDescent="0.2"/>
    <row r="18850" ht="12.75" customHeight="1" x14ac:dyDescent="0.2"/>
    <row r="18851" ht="12.75" customHeight="1" x14ac:dyDescent="0.2"/>
    <row r="18852" ht="12.75" customHeight="1" x14ac:dyDescent="0.2"/>
    <row r="18853" ht="12.75" customHeight="1" x14ac:dyDescent="0.2"/>
    <row r="18854" ht="12.75" customHeight="1" x14ac:dyDescent="0.2"/>
    <row r="18855" ht="12.75" customHeight="1" x14ac:dyDescent="0.2"/>
    <row r="18856" ht="12.75" customHeight="1" x14ac:dyDescent="0.2"/>
    <row r="18857" ht="12.75" customHeight="1" x14ac:dyDescent="0.2"/>
    <row r="18858" ht="12.75" customHeight="1" x14ac:dyDescent="0.2"/>
    <row r="18859" ht="12.75" customHeight="1" x14ac:dyDescent="0.2"/>
    <row r="18860" ht="12.75" customHeight="1" x14ac:dyDescent="0.2"/>
    <row r="18861" ht="12.75" customHeight="1" x14ac:dyDescent="0.2"/>
    <row r="18862" ht="12.75" customHeight="1" x14ac:dyDescent="0.2"/>
    <row r="18863" ht="12.75" customHeight="1" x14ac:dyDescent="0.2"/>
    <row r="18864" ht="12.75" customHeight="1" x14ac:dyDescent="0.2"/>
    <row r="18865" ht="12.75" customHeight="1" x14ac:dyDescent="0.2"/>
    <row r="18866" ht="12.75" customHeight="1" x14ac:dyDescent="0.2"/>
    <row r="18867" ht="12.75" customHeight="1" x14ac:dyDescent="0.2"/>
    <row r="18868" ht="12.75" customHeight="1" x14ac:dyDescent="0.2"/>
    <row r="18869" ht="12.75" customHeight="1" x14ac:dyDescent="0.2"/>
    <row r="18870" ht="12.75" customHeight="1" x14ac:dyDescent="0.2"/>
    <row r="18871" ht="12.75" customHeight="1" x14ac:dyDescent="0.2"/>
    <row r="18872" ht="12.75" customHeight="1" x14ac:dyDescent="0.2"/>
    <row r="18873" ht="12.75" customHeight="1" x14ac:dyDescent="0.2"/>
    <row r="18874" ht="12.75" customHeight="1" x14ac:dyDescent="0.2"/>
    <row r="18875" ht="12.75" customHeight="1" x14ac:dyDescent="0.2"/>
    <row r="18876" ht="12.75" customHeight="1" x14ac:dyDescent="0.2"/>
    <row r="18877" ht="12.75" customHeight="1" x14ac:dyDescent="0.2"/>
    <row r="18878" ht="12.75" customHeight="1" x14ac:dyDescent="0.2"/>
    <row r="18879" ht="12.75" customHeight="1" x14ac:dyDescent="0.2"/>
    <row r="18880" ht="12.75" customHeight="1" x14ac:dyDescent="0.2"/>
    <row r="18881" ht="12.75" customHeight="1" x14ac:dyDescent="0.2"/>
    <row r="18882" ht="12.75" customHeight="1" x14ac:dyDescent="0.2"/>
    <row r="18883" ht="12.75" customHeight="1" x14ac:dyDescent="0.2"/>
    <row r="18884" ht="12.75" customHeight="1" x14ac:dyDescent="0.2"/>
    <row r="18885" ht="12.75" customHeight="1" x14ac:dyDescent="0.2"/>
    <row r="18886" ht="12.75" customHeight="1" x14ac:dyDescent="0.2"/>
    <row r="18887" ht="12.75" customHeight="1" x14ac:dyDescent="0.2"/>
    <row r="18888" ht="12.75" customHeight="1" x14ac:dyDescent="0.2"/>
    <row r="18889" ht="12.75" customHeight="1" x14ac:dyDescent="0.2"/>
    <row r="18890" ht="12.75" customHeight="1" x14ac:dyDescent="0.2"/>
    <row r="18891" ht="12.75" customHeight="1" x14ac:dyDescent="0.2"/>
    <row r="18892" ht="12.75" customHeight="1" x14ac:dyDescent="0.2"/>
    <row r="18893" ht="12.75" customHeight="1" x14ac:dyDescent="0.2"/>
    <row r="18894" ht="12.75" customHeight="1" x14ac:dyDescent="0.2"/>
    <row r="18895" ht="12.75" customHeight="1" x14ac:dyDescent="0.2"/>
    <row r="18896" ht="12.75" customHeight="1" x14ac:dyDescent="0.2"/>
    <row r="18897" ht="12.75" customHeight="1" x14ac:dyDescent="0.2"/>
    <row r="18898" ht="12.75" customHeight="1" x14ac:dyDescent="0.2"/>
    <row r="18899" ht="12.75" customHeight="1" x14ac:dyDescent="0.2"/>
    <row r="18900" ht="12.75" customHeight="1" x14ac:dyDescent="0.2"/>
    <row r="18901" ht="12.75" customHeight="1" x14ac:dyDescent="0.2"/>
    <row r="18902" ht="12.75" customHeight="1" x14ac:dyDescent="0.2"/>
    <row r="18903" ht="12.75" customHeight="1" x14ac:dyDescent="0.2"/>
    <row r="18904" ht="12.75" customHeight="1" x14ac:dyDescent="0.2"/>
    <row r="18905" ht="12.75" customHeight="1" x14ac:dyDescent="0.2"/>
    <row r="18906" ht="12.75" customHeight="1" x14ac:dyDescent="0.2"/>
    <row r="18907" ht="12.75" customHeight="1" x14ac:dyDescent="0.2"/>
    <row r="18908" ht="12.75" customHeight="1" x14ac:dyDescent="0.2"/>
    <row r="18909" ht="12.75" customHeight="1" x14ac:dyDescent="0.2"/>
    <row r="18910" ht="12.75" customHeight="1" x14ac:dyDescent="0.2"/>
    <row r="18911" ht="12.75" customHeight="1" x14ac:dyDescent="0.2"/>
    <row r="18912" ht="12.75" customHeight="1" x14ac:dyDescent="0.2"/>
    <row r="18913" ht="12.75" customHeight="1" x14ac:dyDescent="0.2"/>
    <row r="18914" ht="12.75" customHeight="1" x14ac:dyDescent="0.2"/>
    <row r="18915" ht="12.75" customHeight="1" x14ac:dyDescent="0.2"/>
    <row r="18916" ht="12.75" customHeight="1" x14ac:dyDescent="0.2"/>
    <row r="18917" ht="12.75" customHeight="1" x14ac:dyDescent="0.2"/>
    <row r="18918" ht="12.75" customHeight="1" x14ac:dyDescent="0.2"/>
    <row r="18919" ht="12.75" customHeight="1" x14ac:dyDescent="0.2"/>
    <row r="18920" ht="12.75" customHeight="1" x14ac:dyDescent="0.2"/>
    <row r="18921" ht="12.75" customHeight="1" x14ac:dyDescent="0.2"/>
    <row r="18922" ht="12.75" customHeight="1" x14ac:dyDescent="0.2"/>
    <row r="18923" ht="12.75" customHeight="1" x14ac:dyDescent="0.2"/>
    <row r="18924" ht="12.75" customHeight="1" x14ac:dyDescent="0.2"/>
    <row r="18925" ht="12.75" customHeight="1" x14ac:dyDescent="0.2"/>
    <row r="18926" ht="12.75" customHeight="1" x14ac:dyDescent="0.2"/>
    <row r="18927" ht="12.75" customHeight="1" x14ac:dyDescent="0.2"/>
    <row r="18928" ht="12.75" customHeight="1" x14ac:dyDescent="0.2"/>
    <row r="18929" ht="12.75" customHeight="1" x14ac:dyDescent="0.2"/>
    <row r="18930" ht="12.75" customHeight="1" x14ac:dyDescent="0.2"/>
    <row r="18931" ht="12.75" customHeight="1" x14ac:dyDescent="0.2"/>
    <row r="18932" ht="12.75" customHeight="1" x14ac:dyDescent="0.2"/>
    <row r="18933" ht="12.75" customHeight="1" x14ac:dyDescent="0.2"/>
    <row r="18934" ht="12.75" customHeight="1" x14ac:dyDescent="0.2"/>
    <row r="18935" ht="12.75" customHeight="1" x14ac:dyDescent="0.2"/>
    <row r="18936" ht="12.75" customHeight="1" x14ac:dyDescent="0.2"/>
    <row r="18937" ht="12.75" customHeight="1" x14ac:dyDescent="0.2"/>
    <row r="18938" ht="12.75" customHeight="1" x14ac:dyDescent="0.2"/>
    <row r="18939" ht="12.75" customHeight="1" x14ac:dyDescent="0.2"/>
    <row r="18940" ht="12.75" customHeight="1" x14ac:dyDescent="0.2"/>
    <row r="18941" ht="12.75" customHeight="1" x14ac:dyDescent="0.2"/>
    <row r="18942" ht="12.75" customHeight="1" x14ac:dyDescent="0.2"/>
    <row r="18943" ht="12.75" customHeight="1" x14ac:dyDescent="0.2"/>
    <row r="18944" ht="12.75" customHeight="1" x14ac:dyDescent="0.2"/>
    <row r="18945" ht="12.75" customHeight="1" x14ac:dyDescent="0.2"/>
    <row r="18946" ht="12.75" customHeight="1" x14ac:dyDescent="0.2"/>
    <row r="18947" ht="12.75" customHeight="1" x14ac:dyDescent="0.2"/>
    <row r="18948" ht="12.75" customHeight="1" x14ac:dyDescent="0.2"/>
    <row r="18949" ht="12.75" customHeight="1" x14ac:dyDescent="0.2"/>
    <row r="18950" ht="12.75" customHeight="1" x14ac:dyDescent="0.2"/>
    <row r="18951" ht="12.75" customHeight="1" x14ac:dyDescent="0.2"/>
    <row r="18952" ht="12.75" customHeight="1" x14ac:dyDescent="0.2"/>
    <row r="18953" ht="12.75" customHeight="1" x14ac:dyDescent="0.2"/>
    <row r="18954" ht="12.75" customHeight="1" x14ac:dyDescent="0.2"/>
    <row r="18955" ht="12.75" customHeight="1" x14ac:dyDescent="0.2"/>
    <row r="18956" ht="12.75" customHeight="1" x14ac:dyDescent="0.2"/>
    <row r="18957" ht="12.75" customHeight="1" x14ac:dyDescent="0.2"/>
    <row r="18958" ht="12.75" customHeight="1" x14ac:dyDescent="0.2"/>
    <row r="18959" ht="12.75" customHeight="1" x14ac:dyDescent="0.2"/>
    <row r="18960" ht="12.75" customHeight="1" x14ac:dyDescent="0.2"/>
    <row r="18961" ht="12.75" customHeight="1" x14ac:dyDescent="0.2"/>
    <row r="18962" ht="12.75" customHeight="1" x14ac:dyDescent="0.2"/>
    <row r="18963" ht="12.75" customHeight="1" x14ac:dyDescent="0.2"/>
    <row r="18964" ht="12.75" customHeight="1" x14ac:dyDescent="0.2"/>
    <row r="18965" ht="12.75" customHeight="1" x14ac:dyDescent="0.2"/>
    <row r="18966" ht="12.75" customHeight="1" x14ac:dyDescent="0.2"/>
    <row r="18967" ht="12.75" customHeight="1" x14ac:dyDescent="0.2"/>
    <row r="18968" ht="12.75" customHeight="1" x14ac:dyDescent="0.2"/>
    <row r="18969" ht="12.75" customHeight="1" x14ac:dyDescent="0.2"/>
    <row r="18970" ht="12.75" customHeight="1" x14ac:dyDescent="0.2"/>
    <row r="18971" ht="12.75" customHeight="1" x14ac:dyDescent="0.2"/>
    <row r="18972" ht="12.75" customHeight="1" x14ac:dyDescent="0.2"/>
    <row r="18973" ht="12.75" customHeight="1" x14ac:dyDescent="0.2"/>
    <row r="18974" ht="12.75" customHeight="1" x14ac:dyDescent="0.2"/>
    <row r="18975" ht="12.75" customHeight="1" x14ac:dyDescent="0.2"/>
    <row r="18976" ht="12.75" customHeight="1" x14ac:dyDescent="0.2"/>
    <row r="18977" ht="12.75" customHeight="1" x14ac:dyDescent="0.2"/>
    <row r="18978" ht="12.75" customHeight="1" x14ac:dyDescent="0.2"/>
    <row r="18979" ht="12.75" customHeight="1" x14ac:dyDescent="0.2"/>
    <row r="18980" ht="12.75" customHeight="1" x14ac:dyDescent="0.2"/>
    <row r="18981" ht="12.75" customHeight="1" x14ac:dyDescent="0.2"/>
    <row r="18982" ht="12.75" customHeight="1" x14ac:dyDescent="0.2"/>
    <row r="18983" ht="12.75" customHeight="1" x14ac:dyDescent="0.2"/>
    <row r="18984" ht="12.75" customHeight="1" x14ac:dyDescent="0.2"/>
    <row r="18985" ht="12.75" customHeight="1" x14ac:dyDescent="0.2"/>
    <row r="18986" ht="12.75" customHeight="1" x14ac:dyDescent="0.2"/>
    <row r="18987" ht="12.75" customHeight="1" x14ac:dyDescent="0.2"/>
    <row r="18988" ht="12.75" customHeight="1" x14ac:dyDescent="0.2"/>
    <row r="18989" ht="12.75" customHeight="1" x14ac:dyDescent="0.2"/>
    <row r="18990" ht="12.75" customHeight="1" x14ac:dyDescent="0.2"/>
    <row r="18991" ht="12.75" customHeight="1" x14ac:dyDescent="0.2"/>
    <row r="18992" ht="12.75" customHeight="1" x14ac:dyDescent="0.2"/>
    <row r="18993" ht="12.75" customHeight="1" x14ac:dyDescent="0.2"/>
    <row r="18994" ht="12.75" customHeight="1" x14ac:dyDescent="0.2"/>
    <row r="18995" ht="12.75" customHeight="1" x14ac:dyDescent="0.2"/>
    <row r="18996" ht="12.75" customHeight="1" x14ac:dyDescent="0.2"/>
    <row r="18997" ht="12.75" customHeight="1" x14ac:dyDescent="0.2"/>
    <row r="18998" ht="12.75" customHeight="1" x14ac:dyDescent="0.2"/>
    <row r="18999" ht="12.75" customHeight="1" x14ac:dyDescent="0.2"/>
    <row r="19000" ht="12.75" customHeight="1" x14ac:dyDescent="0.2"/>
    <row r="19001" ht="12.75" customHeight="1" x14ac:dyDescent="0.2"/>
    <row r="19002" ht="12.75" customHeight="1" x14ac:dyDescent="0.2"/>
    <row r="19003" ht="12.75" customHeight="1" x14ac:dyDescent="0.2"/>
    <row r="19004" ht="12.75" customHeight="1" x14ac:dyDescent="0.2"/>
    <row r="19005" ht="12.75" customHeight="1" x14ac:dyDescent="0.2"/>
    <row r="19006" ht="12.75" customHeight="1" x14ac:dyDescent="0.2"/>
    <row r="19007" ht="12.75" customHeight="1" x14ac:dyDescent="0.2"/>
    <row r="19008" ht="12.75" customHeight="1" x14ac:dyDescent="0.2"/>
    <row r="19009" ht="12.75" customHeight="1" x14ac:dyDescent="0.2"/>
    <row r="19010" ht="12.75" customHeight="1" x14ac:dyDescent="0.2"/>
    <row r="19011" ht="12.75" customHeight="1" x14ac:dyDescent="0.2"/>
    <row r="19012" ht="12.75" customHeight="1" x14ac:dyDescent="0.2"/>
    <row r="19013" ht="12.75" customHeight="1" x14ac:dyDescent="0.2"/>
    <row r="19014" ht="12.75" customHeight="1" x14ac:dyDescent="0.2"/>
    <row r="19015" ht="12.75" customHeight="1" x14ac:dyDescent="0.2"/>
    <row r="19016" ht="12.75" customHeight="1" x14ac:dyDescent="0.2"/>
    <row r="19017" ht="12.75" customHeight="1" x14ac:dyDescent="0.2"/>
    <row r="19018" ht="12.75" customHeight="1" x14ac:dyDescent="0.2"/>
    <row r="19019" ht="12.75" customHeight="1" x14ac:dyDescent="0.2"/>
    <row r="19020" ht="12.75" customHeight="1" x14ac:dyDescent="0.2"/>
    <row r="19021" ht="12.75" customHeight="1" x14ac:dyDescent="0.2"/>
    <row r="19022" ht="12.75" customHeight="1" x14ac:dyDescent="0.2"/>
    <row r="19023" ht="12.75" customHeight="1" x14ac:dyDescent="0.2"/>
    <row r="19024" ht="12.75" customHeight="1" x14ac:dyDescent="0.2"/>
    <row r="19025" ht="12.75" customHeight="1" x14ac:dyDescent="0.2"/>
    <row r="19026" ht="12.75" customHeight="1" x14ac:dyDescent="0.2"/>
    <row r="19027" ht="12.75" customHeight="1" x14ac:dyDescent="0.2"/>
    <row r="19028" ht="12.75" customHeight="1" x14ac:dyDescent="0.2"/>
    <row r="19029" ht="12.75" customHeight="1" x14ac:dyDescent="0.2"/>
    <row r="19030" ht="12.75" customHeight="1" x14ac:dyDescent="0.2"/>
    <row r="19031" ht="12.75" customHeight="1" x14ac:dyDescent="0.2"/>
    <row r="19032" ht="12.75" customHeight="1" x14ac:dyDescent="0.2"/>
    <row r="19033" ht="12.75" customHeight="1" x14ac:dyDescent="0.2"/>
    <row r="19034" ht="12.75" customHeight="1" x14ac:dyDescent="0.2"/>
    <row r="19035" ht="12.75" customHeight="1" x14ac:dyDescent="0.2"/>
    <row r="19036" ht="12.75" customHeight="1" x14ac:dyDescent="0.2"/>
    <row r="19037" ht="12.75" customHeight="1" x14ac:dyDescent="0.2"/>
    <row r="19038" ht="12.75" customHeight="1" x14ac:dyDescent="0.2"/>
    <row r="19039" ht="12.75" customHeight="1" x14ac:dyDescent="0.2"/>
    <row r="19040" ht="12.75" customHeight="1" x14ac:dyDescent="0.2"/>
    <row r="19041" ht="12.75" customHeight="1" x14ac:dyDescent="0.2"/>
    <row r="19042" ht="12.75" customHeight="1" x14ac:dyDescent="0.2"/>
    <row r="19043" ht="12.75" customHeight="1" x14ac:dyDescent="0.2"/>
    <row r="19044" ht="12.75" customHeight="1" x14ac:dyDescent="0.2"/>
    <row r="19045" ht="12.75" customHeight="1" x14ac:dyDescent="0.2"/>
    <row r="19046" ht="12.75" customHeight="1" x14ac:dyDescent="0.2"/>
    <row r="19047" ht="12.75" customHeight="1" x14ac:dyDescent="0.2"/>
    <row r="19048" ht="12.75" customHeight="1" x14ac:dyDescent="0.2"/>
    <row r="19049" ht="12.75" customHeight="1" x14ac:dyDescent="0.2"/>
    <row r="19050" ht="12.75" customHeight="1" x14ac:dyDescent="0.2"/>
    <row r="19051" ht="12.75" customHeight="1" x14ac:dyDescent="0.2"/>
    <row r="19052" ht="12.75" customHeight="1" x14ac:dyDescent="0.2"/>
    <row r="19053" ht="12.75" customHeight="1" x14ac:dyDescent="0.2"/>
    <row r="19054" ht="12.75" customHeight="1" x14ac:dyDescent="0.2"/>
    <row r="19055" ht="12.75" customHeight="1" x14ac:dyDescent="0.2"/>
    <row r="19056" ht="12.75" customHeight="1" x14ac:dyDescent="0.2"/>
    <row r="19057" ht="12.75" customHeight="1" x14ac:dyDescent="0.2"/>
    <row r="19058" ht="12.75" customHeight="1" x14ac:dyDescent="0.2"/>
    <row r="19059" ht="12.75" customHeight="1" x14ac:dyDescent="0.2"/>
    <row r="19060" ht="12.75" customHeight="1" x14ac:dyDescent="0.2"/>
    <row r="19061" ht="12.75" customHeight="1" x14ac:dyDescent="0.2"/>
    <row r="19062" ht="12.75" customHeight="1" x14ac:dyDescent="0.2"/>
    <row r="19063" ht="12.75" customHeight="1" x14ac:dyDescent="0.2"/>
    <row r="19064" ht="12.75" customHeight="1" x14ac:dyDescent="0.2"/>
    <row r="19065" ht="12.75" customHeight="1" x14ac:dyDescent="0.2"/>
    <row r="19066" ht="12.75" customHeight="1" x14ac:dyDescent="0.2"/>
    <row r="19067" ht="12.75" customHeight="1" x14ac:dyDescent="0.2"/>
    <row r="19068" ht="12.75" customHeight="1" x14ac:dyDescent="0.2"/>
    <row r="19069" ht="12.75" customHeight="1" x14ac:dyDescent="0.2"/>
    <row r="19070" ht="12.75" customHeight="1" x14ac:dyDescent="0.2"/>
    <row r="19071" ht="12.75" customHeight="1" x14ac:dyDescent="0.2"/>
    <row r="19072" ht="12.75" customHeight="1" x14ac:dyDescent="0.2"/>
    <row r="19073" ht="12.75" customHeight="1" x14ac:dyDescent="0.2"/>
    <row r="19074" ht="12.75" customHeight="1" x14ac:dyDescent="0.2"/>
    <row r="19075" ht="12.75" customHeight="1" x14ac:dyDescent="0.2"/>
    <row r="19076" ht="12.75" customHeight="1" x14ac:dyDescent="0.2"/>
    <row r="19077" ht="12.75" customHeight="1" x14ac:dyDescent="0.2"/>
    <row r="19078" ht="12.75" customHeight="1" x14ac:dyDescent="0.2"/>
    <row r="19079" ht="12.75" customHeight="1" x14ac:dyDescent="0.2"/>
    <row r="19080" ht="12.75" customHeight="1" x14ac:dyDescent="0.2"/>
    <row r="19081" ht="12.75" customHeight="1" x14ac:dyDescent="0.2"/>
    <row r="19082" ht="12.75" customHeight="1" x14ac:dyDescent="0.2"/>
    <row r="19083" ht="12.75" customHeight="1" x14ac:dyDescent="0.2"/>
    <row r="19084" ht="12.75" customHeight="1" x14ac:dyDescent="0.2"/>
    <row r="19085" ht="12.75" customHeight="1" x14ac:dyDescent="0.2"/>
    <row r="19086" ht="12.75" customHeight="1" x14ac:dyDescent="0.2"/>
    <row r="19087" ht="12.75" customHeight="1" x14ac:dyDescent="0.2"/>
    <row r="19088" ht="12.75" customHeight="1" x14ac:dyDescent="0.2"/>
    <row r="19089" ht="12.75" customHeight="1" x14ac:dyDescent="0.2"/>
    <row r="19090" ht="12.75" customHeight="1" x14ac:dyDescent="0.2"/>
    <row r="19091" ht="12.75" customHeight="1" x14ac:dyDescent="0.2"/>
    <row r="19092" ht="12.75" customHeight="1" x14ac:dyDescent="0.2"/>
    <row r="19093" ht="12.75" customHeight="1" x14ac:dyDescent="0.2"/>
    <row r="19094" ht="12.75" customHeight="1" x14ac:dyDescent="0.2"/>
    <row r="19095" ht="12.75" customHeight="1" x14ac:dyDescent="0.2"/>
    <row r="19096" ht="12.75" customHeight="1" x14ac:dyDescent="0.2"/>
    <row r="19097" ht="12.75" customHeight="1" x14ac:dyDescent="0.2"/>
    <row r="19098" ht="12.75" customHeight="1" x14ac:dyDescent="0.2"/>
    <row r="19099" ht="12.75" customHeight="1" x14ac:dyDescent="0.2"/>
    <row r="19100" ht="12.75" customHeight="1" x14ac:dyDescent="0.2"/>
    <row r="19101" ht="12.75" customHeight="1" x14ac:dyDescent="0.2"/>
    <row r="19102" ht="12.75" customHeight="1" x14ac:dyDescent="0.2"/>
    <row r="19103" ht="12.75" customHeight="1" x14ac:dyDescent="0.2"/>
    <row r="19104" ht="12.75" customHeight="1" x14ac:dyDescent="0.2"/>
    <row r="19105" ht="12.75" customHeight="1" x14ac:dyDescent="0.2"/>
    <row r="19106" ht="12.75" customHeight="1" x14ac:dyDescent="0.2"/>
    <row r="19107" ht="12.75" customHeight="1" x14ac:dyDescent="0.2"/>
    <row r="19108" ht="12.75" customHeight="1" x14ac:dyDescent="0.2"/>
    <row r="19109" ht="12.75" customHeight="1" x14ac:dyDescent="0.2"/>
    <row r="19110" ht="12.75" customHeight="1" x14ac:dyDescent="0.2"/>
    <row r="19111" ht="12.75" customHeight="1" x14ac:dyDescent="0.2"/>
    <row r="19112" ht="12.75" customHeight="1" x14ac:dyDescent="0.2"/>
    <row r="19113" ht="12.75" customHeight="1" x14ac:dyDescent="0.2"/>
    <row r="19114" ht="12.75" customHeight="1" x14ac:dyDescent="0.2"/>
    <row r="19115" ht="12.75" customHeight="1" x14ac:dyDescent="0.2"/>
    <row r="19116" ht="12.75" customHeight="1" x14ac:dyDescent="0.2"/>
    <row r="19117" ht="12.75" customHeight="1" x14ac:dyDescent="0.2"/>
    <row r="19118" ht="12.75" customHeight="1" x14ac:dyDescent="0.2"/>
    <row r="19119" ht="12.75" customHeight="1" x14ac:dyDescent="0.2"/>
    <row r="19120" ht="12.75" customHeight="1" x14ac:dyDescent="0.2"/>
    <row r="19121" ht="12.75" customHeight="1" x14ac:dyDescent="0.2"/>
    <row r="19122" ht="12.75" customHeight="1" x14ac:dyDescent="0.2"/>
    <row r="19123" ht="12.75" customHeight="1" x14ac:dyDescent="0.2"/>
    <row r="19124" ht="12.75" customHeight="1" x14ac:dyDescent="0.2"/>
    <row r="19125" ht="12.75" customHeight="1" x14ac:dyDescent="0.2"/>
    <row r="19126" ht="12.75" customHeight="1" x14ac:dyDescent="0.2"/>
    <row r="19127" ht="12.75" customHeight="1" x14ac:dyDescent="0.2"/>
    <row r="19128" ht="12.75" customHeight="1" x14ac:dyDescent="0.2"/>
    <row r="19129" ht="12.75" customHeight="1" x14ac:dyDescent="0.2"/>
    <row r="19130" ht="12.75" customHeight="1" x14ac:dyDescent="0.2"/>
    <row r="19131" ht="12.75" customHeight="1" x14ac:dyDescent="0.2"/>
    <row r="19132" ht="12.75" customHeight="1" x14ac:dyDescent="0.2"/>
    <row r="19133" ht="12.75" customHeight="1" x14ac:dyDescent="0.2"/>
    <row r="19134" ht="12.75" customHeight="1" x14ac:dyDescent="0.2"/>
    <row r="19135" ht="12.75" customHeight="1" x14ac:dyDescent="0.2"/>
    <row r="19136" ht="12.75" customHeight="1" x14ac:dyDescent="0.2"/>
    <row r="19137" ht="12.75" customHeight="1" x14ac:dyDescent="0.2"/>
    <row r="19138" ht="12.75" customHeight="1" x14ac:dyDescent="0.2"/>
    <row r="19139" ht="12.75" customHeight="1" x14ac:dyDescent="0.2"/>
    <row r="19140" ht="12.75" customHeight="1" x14ac:dyDescent="0.2"/>
    <row r="19141" ht="12.75" customHeight="1" x14ac:dyDescent="0.2"/>
    <row r="19142" ht="12.75" customHeight="1" x14ac:dyDescent="0.2"/>
    <row r="19143" ht="12.75" customHeight="1" x14ac:dyDescent="0.2"/>
    <row r="19144" ht="12.75" customHeight="1" x14ac:dyDescent="0.2"/>
    <row r="19145" ht="12.75" customHeight="1" x14ac:dyDescent="0.2"/>
    <row r="19146" ht="12.75" customHeight="1" x14ac:dyDescent="0.2"/>
    <row r="19147" ht="12.75" customHeight="1" x14ac:dyDescent="0.2"/>
    <row r="19148" ht="12.75" customHeight="1" x14ac:dyDescent="0.2"/>
    <row r="19149" ht="12.75" customHeight="1" x14ac:dyDescent="0.2"/>
    <row r="19150" ht="12.75" customHeight="1" x14ac:dyDescent="0.2"/>
    <row r="19151" ht="12.75" customHeight="1" x14ac:dyDescent="0.2"/>
    <row r="19152" ht="12.75" customHeight="1" x14ac:dyDescent="0.2"/>
    <row r="19153" ht="12.75" customHeight="1" x14ac:dyDescent="0.2"/>
    <row r="19154" ht="12.75" customHeight="1" x14ac:dyDescent="0.2"/>
    <row r="19155" ht="12.75" customHeight="1" x14ac:dyDescent="0.2"/>
    <row r="19156" ht="12.75" customHeight="1" x14ac:dyDescent="0.2"/>
    <row r="19157" ht="12.75" customHeight="1" x14ac:dyDescent="0.2"/>
    <row r="19158" ht="12.75" customHeight="1" x14ac:dyDescent="0.2"/>
    <row r="19159" ht="12.75" customHeight="1" x14ac:dyDescent="0.2"/>
    <row r="19160" ht="12.75" customHeight="1" x14ac:dyDescent="0.2"/>
    <row r="19161" ht="12.75" customHeight="1" x14ac:dyDescent="0.2"/>
    <row r="19162" ht="12.75" customHeight="1" x14ac:dyDescent="0.2"/>
    <row r="19163" ht="12.75" customHeight="1" x14ac:dyDescent="0.2"/>
    <row r="19164" ht="12.75" customHeight="1" x14ac:dyDescent="0.2"/>
    <row r="19165" ht="12.75" customHeight="1" x14ac:dyDescent="0.2"/>
    <row r="19166" ht="12.75" customHeight="1" x14ac:dyDescent="0.2"/>
    <row r="19167" ht="12.75" customHeight="1" x14ac:dyDescent="0.2"/>
    <row r="19168" ht="12.75" customHeight="1" x14ac:dyDescent="0.2"/>
    <row r="19169" ht="12.75" customHeight="1" x14ac:dyDescent="0.2"/>
    <row r="19170" ht="12.75" customHeight="1" x14ac:dyDescent="0.2"/>
    <row r="19171" ht="12.75" customHeight="1" x14ac:dyDescent="0.2"/>
    <row r="19172" ht="12.75" customHeight="1" x14ac:dyDescent="0.2"/>
    <row r="19173" ht="12.75" customHeight="1" x14ac:dyDescent="0.2"/>
    <row r="19174" ht="12.75" customHeight="1" x14ac:dyDescent="0.2"/>
    <row r="19175" ht="12.75" customHeight="1" x14ac:dyDescent="0.2"/>
    <row r="19176" ht="12.75" customHeight="1" x14ac:dyDescent="0.2"/>
    <row r="19177" ht="12.75" customHeight="1" x14ac:dyDescent="0.2"/>
    <row r="19178" ht="12.75" customHeight="1" x14ac:dyDescent="0.2"/>
    <row r="19179" ht="12.75" customHeight="1" x14ac:dyDescent="0.2"/>
    <row r="19180" ht="12.75" customHeight="1" x14ac:dyDescent="0.2"/>
    <row r="19181" ht="12.75" customHeight="1" x14ac:dyDescent="0.2"/>
    <row r="19182" ht="12.75" customHeight="1" x14ac:dyDescent="0.2"/>
    <row r="19183" ht="12.75" customHeight="1" x14ac:dyDescent="0.2"/>
    <row r="19184" ht="12.75" customHeight="1" x14ac:dyDescent="0.2"/>
    <row r="19185" ht="12.75" customHeight="1" x14ac:dyDescent="0.2"/>
    <row r="19186" ht="12.75" customHeight="1" x14ac:dyDescent="0.2"/>
    <row r="19187" ht="12.75" customHeight="1" x14ac:dyDescent="0.2"/>
    <row r="19188" ht="12.75" customHeight="1" x14ac:dyDescent="0.2"/>
    <row r="19189" ht="12.75" customHeight="1" x14ac:dyDescent="0.2"/>
    <row r="19190" ht="12.75" customHeight="1" x14ac:dyDescent="0.2"/>
    <row r="19191" ht="12.75" customHeight="1" x14ac:dyDescent="0.2"/>
    <row r="19192" ht="12.75" customHeight="1" x14ac:dyDescent="0.2"/>
    <row r="19193" ht="12.75" customHeight="1" x14ac:dyDescent="0.2"/>
    <row r="19194" ht="12.75" customHeight="1" x14ac:dyDescent="0.2"/>
    <row r="19195" ht="12.75" customHeight="1" x14ac:dyDescent="0.2"/>
    <row r="19196" ht="12.75" customHeight="1" x14ac:dyDescent="0.2"/>
    <row r="19197" ht="12.75" customHeight="1" x14ac:dyDescent="0.2"/>
    <row r="19198" ht="12.75" customHeight="1" x14ac:dyDescent="0.2"/>
    <row r="19199" ht="12.75" customHeight="1" x14ac:dyDescent="0.2"/>
    <row r="19200" ht="12.75" customHeight="1" x14ac:dyDescent="0.2"/>
    <row r="19201" ht="12.75" customHeight="1" x14ac:dyDescent="0.2"/>
    <row r="19202" ht="12.75" customHeight="1" x14ac:dyDescent="0.2"/>
    <row r="19203" ht="12.75" customHeight="1" x14ac:dyDescent="0.2"/>
    <row r="19204" ht="12.75" customHeight="1" x14ac:dyDescent="0.2"/>
    <row r="19205" ht="12.75" customHeight="1" x14ac:dyDescent="0.2"/>
    <row r="19206" ht="12.75" customHeight="1" x14ac:dyDescent="0.2"/>
    <row r="19207" ht="12.75" customHeight="1" x14ac:dyDescent="0.2"/>
    <row r="19208" ht="12.75" customHeight="1" x14ac:dyDescent="0.2"/>
    <row r="19209" ht="12.75" customHeight="1" x14ac:dyDescent="0.2"/>
    <row r="19210" ht="12.75" customHeight="1" x14ac:dyDescent="0.2"/>
    <row r="19211" ht="12.75" customHeight="1" x14ac:dyDescent="0.2"/>
    <row r="19212" ht="12.75" customHeight="1" x14ac:dyDescent="0.2"/>
    <row r="19213" ht="12.75" customHeight="1" x14ac:dyDescent="0.2"/>
    <row r="19214" ht="12.75" customHeight="1" x14ac:dyDescent="0.2"/>
    <row r="19215" ht="12.75" customHeight="1" x14ac:dyDescent="0.2"/>
    <row r="19216" ht="12.75" customHeight="1" x14ac:dyDescent="0.2"/>
    <row r="19217" ht="12.75" customHeight="1" x14ac:dyDescent="0.2"/>
    <row r="19218" ht="12.75" customHeight="1" x14ac:dyDescent="0.2"/>
    <row r="19219" ht="12.75" customHeight="1" x14ac:dyDescent="0.2"/>
    <row r="19220" ht="12.75" customHeight="1" x14ac:dyDescent="0.2"/>
    <row r="19221" ht="12.75" customHeight="1" x14ac:dyDescent="0.2"/>
    <row r="19222" ht="12.75" customHeight="1" x14ac:dyDescent="0.2"/>
    <row r="19223" ht="12.75" customHeight="1" x14ac:dyDescent="0.2"/>
    <row r="19224" ht="12.75" customHeight="1" x14ac:dyDescent="0.2"/>
    <row r="19225" ht="12.75" customHeight="1" x14ac:dyDescent="0.2"/>
    <row r="19226" ht="12.75" customHeight="1" x14ac:dyDescent="0.2"/>
    <row r="19227" ht="12.75" customHeight="1" x14ac:dyDescent="0.2"/>
    <row r="19228" ht="12.75" customHeight="1" x14ac:dyDescent="0.2"/>
    <row r="19229" ht="12.75" customHeight="1" x14ac:dyDescent="0.2"/>
    <row r="19230" ht="12.75" customHeight="1" x14ac:dyDescent="0.2"/>
    <row r="19231" ht="12.75" customHeight="1" x14ac:dyDescent="0.2"/>
    <row r="19232" ht="12.75" customHeight="1" x14ac:dyDescent="0.2"/>
    <row r="19233" ht="12.75" customHeight="1" x14ac:dyDescent="0.2"/>
    <row r="19234" ht="12.75" customHeight="1" x14ac:dyDescent="0.2"/>
    <row r="19235" ht="12.75" customHeight="1" x14ac:dyDescent="0.2"/>
    <row r="19236" ht="12.75" customHeight="1" x14ac:dyDescent="0.2"/>
    <row r="19237" ht="12.75" customHeight="1" x14ac:dyDescent="0.2"/>
    <row r="19238" ht="12.75" customHeight="1" x14ac:dyDescent="0.2"/>
    <row r="19239" ht="12.75" customHeight="1" x14ac:dyDescent="0.2"/>
    <row r="19240" ht="12.75" customHeight="1" x14ac:dyDescent="0.2"/>
    <row r="19241" ht="12.75" customHeight="1" x14ac:dyDescent="0.2"/>
    <row r="19242" ht="12.75" customHeight="1" x14ac:dyDescent="0.2"/>
    <row r="19243" ht="12.75" customHeight="1" x14ac:dyDescent="0.2"/>
    <row r="19244" ht="12.75" customHeight="1" x14ac:dyDescent="0.2"/>
    <row r="19245" ht="12.75" customHeight="1" x14ac:dyDescent="0.2"/>
    <row r="19246" ht="12.75" customHeight="1" x14ac:dyDescent="0.2"/>
    <row r="19247" ht="12.75" customHeight="1" x14ac:dyDescent="0.2"/>
    <row r="19248" ht="12.75" customHeight="1" x14ac:dyDescent="0.2"/>
    <row r="19249" ht="12.75" customHeight="1" x14ac:dyDescent="0.2"/>
    <row r="19250" ht="12.75" customHeight="1" x14ac:dyDescent="0.2"/>
    <row r="19251" ht="12.75" customHeight="1" x14ac:dyDescent="0.2"/>
    <row r="19252" ht="12.75" customHeight="1" x14ac:dyDescent="0.2"/>
    <row r="19253" ht="12.75" customHeight="1" x14ac:dyDescent="0.2"/>
    <row r="19254" ht="12.75" customHeight="1" x14ac:dyDescent="0.2"/>
    <row r="19255" ht="12.75" customHeight="1" x14ac:dyDescent="0.2"/>
    <row r="19256" ht="12.75" customHeight="1" x14ac:dyDescent="0.2"/>
    <row r="19257" ht="12.75" customHeight="1" x14ac:dyDescent="0.2"/>
    <row r="19258" ht="12.75" customHeight="1" x14ac:dyDescent="0.2"/>
    <row r="19259" ht="12.75" customHeight="1" x14ac:dyDescent="0.2"/>
    <row r="19260" ht="12.75" customHeight="1" x14ac:dyDescent="0.2"/>
    <row r="19261" ht="12.75" customHeight="1" x14ac:dyDescent="0.2"/>
    <row r="19262" ht="12.75" customHeight="1" x14ac:dyDescent="0.2"/>
    <row r="19263" ht="12.75" customHeight="1" x14ac:dyDescent="0.2"/>
    <row r="19264" ht="12.75" customHeight="1" x14ac:dyDescent="0.2"/>
    <row r="19265" ht="12.75" customHeight="1" x14ac:dyDescent="0.2"/>
    <row r="19266" ht="12.75" customHeight="1" x14ac:dyDescent="0.2"/>
    <row r="19267" ht="12.75" customHeight="1" x14ac:dyDescent="0.2"/>
    <row r="19268" ht="12.75" customHeight="1" x14ac:dyDescent="0.2"/>
    <row r="19269" ht="12.75" customHeight="1" x14ac:dyDescent="0.2"/>
    <row r="19270" ht="12.75" customHeight="1" x14ac:dyDescent="0.2"/>
    <row r="19271" ht="12.75" customHeight="1" x14ac:dyDescent="0.2"/>
    <row r="19272" ht="12.75" customHeight="1" x14ac:dyDescent="0.2"/>
    <row r="19273" ht="12.75" customHeight="1" x14ac:dyDescent="0.2"/>
    <row r="19274" ht="12.75" customHeight="1" x14ac:dyDescent="0.2"/>
    <row r="19275" ht="12.75" customHeight="1" x14ac:dyDescent="0.2"/>
    <row r="19276" ht="12.75" customHeight="1" x14ac:dyDescent="0.2"/>
    <row r="19277" ht="12.75" customHeight="1" x14ac:dyDescent="0.2"/>
    <row r="19278" ht="12.75" customHeight="1" x14ac:dyDescent="0.2"/>
    <row r="19279" ht="12.75" customHeight="1" x14ac:dyDescent="0.2"/>
    <row r="19280" ht="12.75" customHeight="1" x14ac:dyDescent="0.2"/>
    <row r="19281" ht="12.75" customHeight="1" x14ac:dyDescent="0.2"/>
    <row r="19282" ht="12.75" customHeight="1" x14ac:dyDescent="0.2"/>
    <row r="19283" ht="12.75" customHeight="1" x14ac:dyDescent="0.2"/>
    <row r="19284" ht="12.75" customHeight="1" x14ac:dyDescent="0.2"/>
    <row r="19285" ht="12.75" customHeight="1" x14ac:dyDescent="0.2"/>
    <row r="19286" ht="12.75" customHeight="1" x14ac:dyDescent="0.2"/>
    <row r="19287" ht="12.75" customHeight="1" x14ac:dyDescent="0.2"/>
    <row r="19288" ht="12.75" customHeight="1" x14ac:dyDescent="0.2"/>
    <row r="19289" ht="12.75" customHeight="1" x14ac:dyDescent="0.2"/>
    <row r="19290" ht="12.75" customHeight="1" x14ac:dyDescent="0.2"/>
    <row r="19291" ht="12.75" customHeight="1" x14ac:dyDescent="0.2"/>
    <row r="19292" ht="12.75" customHeight="1" x14ac:dyDescent="0.2"/>
    <row r="19293" ht="12.75" customHeight="1" x14ac:dyDescent="0.2"/>
    <row r="19294" ht="12.75" customHeight="1" x14ac:dyDescent="0.2"/>
    <row r="19295" ht="12.75" customHeight="1" x14ac:dyDescent="0.2"/>
    <row r="19296" ht="12.75" customHeight="1" x14ac:dyDescent="0.2"/>
    <row r="19297" ht="12.75" customHeight="1" x14ac:dyDescent="0.2"/>
    <row r="19298" ht="12.75" customHeight="1" x14ac:dyDescent="0.2"/>
    <row r="19299" ht="12.75" customHeight="1" x14ac:dyDescent="0.2"/>
    <row r="19300" ht="12.75" customHeight="1" x14ac:dyDescent="0.2"/>
    <row r="19301" ht="12.75" customHeight="1" x14ac:dyDescent="0.2"/>
    <row r="19302" ht="12.75" customHeight="1" x14ac:dyDescent="0.2"/>
    <row r="19303" ht="12.75" customHeight="1" x14ac:dyDescent="0.2"/>
    <row r="19304" ht="12.75" customHeight="1" x14ac:dyDescent="0.2"/>
    <row r="19305" ht="12.75" customHeight="1" x14ac:dyDescent="0.2"/>
    <row r="19306" ht="12.75" customHeight="1" x14ac:dyDescent="0.2"/>
    <row r="19307" ht="12.75" customHeight="1" x14ac:dyDescent="0.2"/>
    <row r="19308" ht="12.75" customHeight="1" x14ac:dyDescent="0.2"/>
    <row r="19309" ht="12.75" customHeight="1" x14ac:dyDescent="0.2"/>
    <row r="19310" ht="12.75" customHeight="1" x14ac:dyDescent="0.2"/>
    <row r="19311" ht="12.75" customHeight="1" x14ac:dyDescent="0.2"/>
    <row r="19312" ht="12.75" customHeight="1" x14ac:dyDescent="0.2"/>
    <row r="19313" ht="12.75" customHeight="1" x14ac:dyDescent="0.2"/>
    <row r="19314" ht="12.75" customHeight="1" x14ac:dyDescent="0.2"/>
    <row r="19315" ht="12.75" customHeight="1" x14ac:dyDescent="0.2"/>
    <row r="19316" ht="12.75" customHeight="1" x14ac:dyDescent="0.2"/>
    <row r="19317" ht="12.75" customHeight="1" x14ac:dyDescent="0.2"/>
    <row r="19318" ht="12.75" customHeight="1" x14ac:dyDescent="0.2"/>
    <row r="19319" ht="12.75" customHeight="1" x14ac:dyDescent="0.2"/>
    <row r="19320" ht="12.75" customHeight="1" x14ac:dyDescent="0.2"/>
    <row r="19321" ht="12.75" customHeight="1" x14ac:dyDescent="0.2"/>
    <row r="19322" ht="12.75" customHeight="1" x14ac:dyDescent="0.2"/>
    <row r="19323" ht="12.75" customHeight="1" x14ac:dyDescent="0.2"/>
    <row r="19324" ht="12.75" customHeight="1" x14ac:dyDescent="0.2"/>
    <row r="19325" ht="12.75" customHeight="1" x14ac:dyDescent="0.2"/>
    <row r="19326" ht="12.75" customHeight="1" x14ac:dyDescent="0.2"/>
    <row r="19327" ht="12.75" customHeight="1" x14ac:dyDescent="0.2"/>
    <row r="19328" ht="12.75" customHeight="1" x14ac:dyDescent="0.2"/>
    <row r="19329" ht="12.75" customHeight="1" x14ac:dyDescent="0.2"/>
    <row r="19330" ht="12.75" customHeight="1" x14ac:dyDescent="0.2"/>
    <row r="19331" ht="12.75" customHeight="1" x14ac:dyDescent="0.2"/>
    <row r="19332" ht="12.75" customHeight="1" x14ac:dyDescent="0.2"/>
    <row r="19333" ht="12.75" customHeight="1" x14ac:dyDescent="0.2"/>
    <row r="19334" ht="12.75" customHeight="1" x14ac:dyDescent="0.2"/>
    <row r="19335" ht="12.75" customHeight="1" x14ac:dyDescent="0.2"/>
    <row r="19336" ht="12.75" customHeight="1" x14ac:dyDescent="0.2"/>
    <row r="19337" ht="12.75" customHeight="1" x14ac:dyDescent="0.2"/>
    <row r="19338" ht="12.75" customHeight="1" x14ac:dyDescent="0.2"/>
    <row r="19339" ht="12.75" customHeight="1" x14ac:dyDescent="0.2"/>
    <row r="19340" ht="12.75" customHeight="1" x14ac:dyDescent="0.2"/>
    <row r="19341" ht="12.75" customHeight="1" x14ac:dyDescent="0.2"/>
    <row r="19342" ht="12.75" customHeight="1" x14ac:dyDescent="0.2"/>
    <row r="19343" ht="12.75" customHeight="1" x14ac:dyDescent="0.2"/>
    <row r="19344" ht="12.75" customHeight="1" x14ac:dyDescent="0.2"/>
    <row r="19345" ht="12.75" customHeight="1" x14ac:dyDescent="0.2"/>
    <row r="19346" ht="12.75" customHeight="1" x14ac:dyDescent="0.2"/>
    <row r="19347" ht="12.75" customHeight="1" x14ac:dyDescent="0.2"/>
    <row r="19348" ht="12.75" customHeight="1" x14ac:dyDescent="0.2"/>
    <row r="19349" ht="12.75" customHeight="1" x14ac:dyDescent="0.2"/>
    <row r="19350" ht="12.75" customHeight="1" x14ac:dyDescent="0.2"/>
    <row r="19351" ht="12.75" customHeight="1" x14ac:dyDescent="0.2"/>
    <row r="19352" ht="12.75" customHeight="1" x14ac:dyDescent="0.2"/>
    <row r="19353" ht="12.75" customHeight="1" x14ac:dyDescent="0.2"/>
    <row r="19354" ht="12.75" customHeight="1" x14ac:dyDescent="0.2"/>
    <row r="19355" ht="12.75" customHeight="1" x14ac:dyDescent="0.2"/>
    <row r="19356" ht="12.75" customHeight="1" x14ac:dyDescent="0.2"/>
    <row r="19357" ht="12.75" customHeight="1" x14ac:dyDescent="0.2"/>
    <row r="19358" ht="12.75" customHeight="1" x14ac:dyDescent="0.2"/>
    <row r="19359" ht="12.75" customHeight="1" x14ac:dyDescent="0.2"/>
    <row r="19360" ht="12.75" customHeight="1" x14ac:dyDescent="0.2"/>
    <row r="19361" ht="12.75" customHeight="1" x14ac:dyDescent="0.2"/>
    <row r="19362" ht="12.75" customHeight="1" x14ac:dyDescent="0.2"/>
    <row r="19363" ht="12.75" customHeight="1" x14ac:dyDescent="0.2"/>
    <row r="19364" ht="12.75" customHeight="1" x14ac:dyDescent="0.2"/>
    <row r="19365" ht="12.75" customHeight="1" x14ac:dyDescent="0.2"/>
    <row r="19366" ht="12.75" customHeight="1" x14ac:dyDescent="0.2"/>
    <row r="19367" ht="12.75" customHeight="1" x14ac:dyDescent="0.2"/>
    <row r="19368" ht="12.75" customHeight="1" x14ac:dyDescent="0.2"/>
    <row r="19369" ht="12.75" customHeight="1" x14ac:dyDescent="0.2"/>
    <row r="19370" ht="12.75" customHeight="1" x14ac:dyDescent="0.2"/>
    <row r="19371" ht="12.75" customHeight="1" x14ac:dyDescent="0.2"/>
    <row r="19372" ht="12.75" customHeight="1" x14ac:dyDescent="0.2"/>
    <row r="19373" ht="12.75" customHeight="1" x14ac:dyDescent="0.2"/>
    <row r="19374" ht="12.75" customHeight="1" x14ac:dyDescent="0.2"/>
    <row r="19375" ht="12.75" customHeight="1" x14ac:dyDescent="0.2"/>
    <row r="19376" ht="12.75" customHeight="1" x14ac:dyDescent="0.2"/>
    <row r="19377" ht="12.75" customHeight="1" x14ac:dyDescent="0.2"/>
    <row r="19378" ht="12.75" customHeight="1" x14ac:dyDescent="0.2"/>
    <row r="19379" ht="12.75" customHeight="1" x14ac:dyDescent="0.2"/>
    <row r="19380" ht="12.75" customHeight="1" x14ac:dyDescent="0.2"/>
    <row r="19381" ht="12.75" customHeight="1" x14ac:dyDescent="0.2"/>
    <row r="19382" ht="12.75" customHeight="1" x14ac:dyDescent="0.2"/>
    <row r="19383" ht="12.75" customHeight="1" x14ac:dyDescent="0.2"/>
    <row r="19384" ht="12.75" customHeight="1" x14ac:dyDescent="0.2"/>
    <row r="19385" ht="12.75" customHeight="1" x14ac:dyDescent="0.2"/>
    <row r="19386" ht="12.75" customHeight="1" x14ac:dyDescent="0.2"/>
    <row r="19387" ht="12.75" customHeight="1" x14ac:dyDescent="0.2"/>
    <row r="19388" ht="12.75" customHeight="1" x14ac:dyDescent="0.2"/>
    <row r="19389" ht="12.75" customHeight="1" x14ac:dyDescent="0.2"/>
    <row r="19390" ht="12.75" customHeight="1" x14ac:dyDescent="0.2"/>
    <row r="19391" ht="12.75" customHeight="1" x14ac:dyDescent="0.2"/>
    <row r="19392" ht="12.75" customHeight="1" x14ac:dyDescent="0.2"/>
    <row r="19393" ht="12.75" customHeight="1" x14ac:dyDescent="0.2"/>
    <row r="19394" ht="12.75" customHeight="1" x14ac:dyDescent="0.2"/>
    <row r="19395" ht="12.75" customHeight="1" x14ac:dyDescent="0.2"/>
    <row r="19396" ht="12.75" customHeight="1" x14ac:dyDescent="0.2"/>
    <row r="19397" ht="12.75" customHeight="1" x14ac:dyDescent="0.2"/>
    <row r="19398" ht="12.75" customHeight="1" x14ac:dyDescent="0.2"/>
    <row r="19399" ht="12.75" customHeight="1" x14ac:dyDescent="0.2"/>
    <row r="19400" ht="12.75" customHeight="1" x14ac:dyDescent="0.2"/>
    <row r="19401" ht="12.75" customHeight="1" x14ac:dyDescent="0.2"/>
    <row r="19402" ht="12.75" customHeight="1" x14ac:dyDescent="0.2"/>
    <row r="19403" ht="12.75" customHeight="1" x14ac:dyDescent="0.2"/>
    <row r="19404" ht="12.75" customHeight="1" x14ac:dyDescent="0.2"/>
    <row r="19405" ht="12.75" customHeight="1" x14ac:dyDescent="0.2"/>
    <row r="19406" ht="12.75" customHeight="1" x14ac:dyDescent="0.2"/>
    <row r="19407" ht="12.75" customHeight="1" x14ac:dyDescent="0.2"/>
    <row r="19408" ht="12.75" customHeight="1" x14ac:dyDescent="0.2"/>
    <row r="19409" ht="12.75" customHeight="1" x14ac:dyDescent="0.2"/>
    <row r="19410" ht="12.75" customHeight="1" x14ac:dyDescent="0.2"/>
    <row r="19411" ht="12.75" customHeight="1" x14ac:dyDescent="0.2"/>
    <row r="19412" ht="12.75" customHeight="1" x14ac:dyDescent="0.2"/>
    <row r="19413" ht="12.75" customHeight="1" x14ac:dyDescent="0.2"/>
    <row r="19414" ht="12.75" customHeight="1" x14ac:dyDescent="0.2"/>
    <row r="19415" ht="12.75" customHeight="1" x14ac:dyDescent="0.2"/>
    <row r="19416" ht="12.75" customHeight="1" x14ac:dyDescent="0.2"/>
    <row r="19417" ht="12.75" customHeight="1" x14ac:dyDescent="0.2"/>
    <row r="19418" ht="12.75" customHeight="1" x14ac:dyDescent="0.2"/>
    <row r="19419" ht="12.75" customHeight="1" x14ac:dyDescent="0.2"/>
    <row r="19420" ht="12.75" customHeight="1" x14ac:dyDescent="0.2"/>
    <row r="19421" ht="12.75" customHeight="1" x14ac:dyDescent="0.2"/>
    <row r="19422" ht="12.75" customHeight="1" x14ac:dyDescent="0.2"/>
    <row r="19423" ht="12.75" customHeight="1" x14ac:dyDescent="0.2"/>
    <row r="19424" ht="12.75" customHeight="1" x14ac:dyDescent="0.2"/>
    <row r="19425" ht="12.75" customHeight="1" x14ac:dyDescent="0.2"/>
    <row r="19426" ht="12.75" customHeight="1" x14ac:dyDescent="0.2"/>
    <row r="19427" ht="12.75" customHeight="1" x14ac:dyDescent="0.2"/>
    <row r="19428" ht="12.75" customHeight="1" x14ac:dyDescent="0.2"/>
    <row r="19429" ht="12.75" customHeight="1" x14ac:dyDescent="0.2"/>
    <row r="19430" ht="12.75" customHeight="1" x14ac:dyDescent="0.2"/>
    <row r="19431" ht="12.75" customHeight="1" x14ac:dyDescent="0.2"/>
    <row r="19432" ht="12.75" customHeight="1" x14ac:dyDescent="0.2"/>
    <row r="19433" ht="12.75" customHeight="1" x14ac:dyDescent="0.2"/>
    <row r="19434" ht="12.75" customHeight="1" x14ac:dyDescent="0.2"/>
    <row r="19435" ht="12.75" customHeight="1" x14ac:dyDescent="0.2"/>
    <row r="19436" ht="12.75" customHeight="1" x14ac:dyDescent="0.2"/>
    <row r="19437" ht="12.75" customHeight="1" x14ac:dyDescent="0.2"/>
    <row r="19438" ht="12.75" customHeight="1" x14ac:dyDescent="0.2"/>
    <row r="19439" ht="12.75" customHeight="1" x14ac:dyDescent="0.2"/>
    <row r="19440" ht="12.75" customHeight="1" x14ac:dyDescent="0.2"/>
    <row r="19441" ht="12.75" customHeight="1" x14ac:dyDescent="0.2"/>
    <row r="19442" ht="12.75" customHeight="1" x14ac:dyDescent="0.2"/>
    <row r="19443" ht="12.75" customHeight="1" x14ac:dyDescent="0.2"/>
    <row r="19444" ht="12.75" customHeight="1" x14ac:dyDescent="0.2"/>
    <row r="19445" ht="12.75" customHeight="1" x14ac:dyDescent="0.2"/>
    <row r="19446" ht="12.75" customHeight="1" x14ac:dyDescent="0.2"/>
    <row r="19447" ht="12.75" customHeight="1" x14ac:dyDescent="0.2"/>
    <row r="19448" ht="12.75" customHeight="1" x14ac:dyDescent="0.2"/>
    <row r="19449" ht="12.75" customHeight="1" x14ac:dyDescent="0.2"/>
    <row r="19450" ht="12.75" customHeight="1" x14ac:dyDescent="0.2"/>
    <row r="19451" ht="12.75" customHeight="1" x14ac:dyDescent="0.2"/>
    <row r="19452" ht="12.75" customHeight="1" x14ac:dyDescent="0.2"/>
    <row r="19453" ht="12.75" customHeight="1" x14ac:dyDescent="0.2"/>
    <row r="19454" ht="12.75" customHeight="1" x14ac:dyDescent="0.2"/>
    <row r="19455" ht="12.75" customHeight="1" x14ac:dyDescent="0.2"/>
    <row r="19456" ht="12.75" customHeight="1" x14ac:dyDescent="0.2"/>
    <row r="19457" ht="12.75" customHeight="1" x14ac:dyDescent="0.2"/>
    <row r="19458" ht="12.75" customHeight="1" x14ac:dyDescent="0.2"/>
    <row r="19459" ht="12.75" customHeight="1" x14ac:dyDescent="0.2"/>
    <row r="19460" ht="12.75" customHeight="1" x14ac:dyDescent="0.2"/>
    <row r="19461" ht="12.75" customHeight="1" x14ac:dyDescent="0.2"/>
    <row r="19462" ht="12.75" customHeight="1" x14ac:dyDescent="0.2"/>
    <row r="19463" ht="12.75" customHeight="1" x14ac:dyDescent="0.2"/>
    <row r="19464" ht="12.75" customHeight="1" x14ac:dyDescent="0.2"/>
    <row r="19465" ht="12.75" customHeight="1" x14ac:dyDescent="0.2"/>
    <row r="19466" ht="12.75" customHeight="1" x14ac:dyDescent="0.2"/>
    <row r="19467" ht="12.75" customHeight="1" x14ac:dyDescent="0.2"/>
    <row r="19468" ht="12.75" customHeight="1" x14ac:dyDescent="0.2"/>
    <row r="19469" ht="12.75" customHeight="1" x14ac:dyDescent="0.2"/>
    <row r="19470" ht="12.75" customHeight="1" x14ac:dyDescent="0.2"/>
    <row r="19471" ht="12.75" customHeight="1" x14ac:dyDescent="0.2"/>
    <row r="19472" ht="12.75" customHeight="1" x14ac:dyDescent="0.2"/>
    <row r="19473" ht="12.75" customHeight="1" x14ac:dyDescent="0.2"/>
    <row r="19474" ht="12.75" customHeight="1" x14ac:dyDescent="0.2"/>
    <row r="19475" ht="12.75" customHeight="1" x14ac:dyDescent="0.2"/>
    <row r="19476" ht="12.75" customHeight="1" x14ac:dyDescent="0.2"/>
    <row r="19477" ht="12.75" customHeight="1" x14ac:dyDescent="0.2"/>
    <row r="19478" ht="12.75" customHeight="1" x14ac:dyDescent="0.2"/>
    <row r="19479" ht="12.75" customHeight="1" x14ac:dyDescent="0.2"/>
    <row r="19480" ht="12.75" customHeight="1" x14ac:dyDescent="0.2"/>
    <row r="19481" ht="12.75" customHeight="1" x14ac:dyDescent="0.2"/>
    <row r="19482" ht="12.75" customHeight="1" x14ac:dyDescent="0.2"/>
    <row r="19483" ht="12.75" customHeight="1" x14ac:dyDescent="0.2"/>
    <row r="19484" ht="12.75" customHeight="1" x14ac:dyDescent="0.2"/>
    <row r="19485" ht="12.75" customHeight="1" x14ac:dyDescent="0.2"/>
    <row r="19486" ht="12.75" customHeight="1" x14ac:dyDescent="0.2"/>
    <row r="19487" ht="12.75" customHeight="1" x14ac:dyDescent="0.2"/>
    <row r="19488" ht="12.75" customHeight="1" x14ac:dyDescent="0.2"/>
    <row r="19489" ht="12.75" customHeight="1" x14ac:dyDescent="0.2"/>
    <row r="19490" ht="12.75" customHeight="1" x14ac:dyDescent="0.2"/>
    <row r="19491" ht="12.75" customHeight="1" x14ac:dyDescent="0.2"/>
    <row r="19492" ht="12.75" customHeight="1" x14ac:dyDescent="0.2"/>
    <row r="19493" ht="12.75" customHeight="1" x14ac:dyDescent="0.2"/>
    <row r="19494" ht="12.75" customHeight="1" x14ac:dyDescent="0.2"/>
    <row r="19495" ht="12.75" customHeight="1" x14ac:dyDescent="0.2"/>
    <row r="19496" ht="12.75" customHeight="1" x14ac:dyDescent="0.2"/>
    <row r="19497" ht="12.75" customHeight="1" x14ac:dyDescent="0.2"/>
    <row r="19498" ht="12.75" customHeight="1" x14ac:dyDescent="0.2"/>
    <row r="19499" ht="12.75" customHeight="1" x14ac:dyDescent="0.2"/>
    <row r="19500" ht="12.75" customHeight="1" x14ac:dyDescent="0.2"/>
    <row r="19501" ht="12.75" customHeight="1" x14ac:dyDescent="0.2"/>
    <row r="19502" ht="12.75" customHeight="1" x14ac:dyDescent="0.2"/>
    <row r="19503" ht="12.75" customHeight="1" x14ac:dyDescent="0.2"/>
    <row r="19504" ht="12.75" customHeight="1" x14ac:dyDescent="0.2"/>
    <row r="19505" ht="12.75" customHeight="1" x14ac:dyDescent="0.2"/>
    <row r="19506" ht="12.75" customHeight="1" x14ac:dyDescent="0.2"/>
    <row r="19507" ht="12.75" customHeight="1" x14ac:dyDescent="0.2"/>
    <row r="19508" ht="12.75" customHeight="1" x14ac:dyDescent="0.2"/>
    <row r="19509" ht="12.75" customHeight="1" x14ac:dyDescent="0.2"/>
    <row r="19510" ht="12.75" customHeight="1" x14ac:dyDescent="0.2"/>
    <row r="19511" ht="12.75" customHeight="1" x14ac:dyDescent="0.2"/>
    <row r="19512" ht="12.75" customHeight="1" x14ac:dyDescent="0.2"/>
    <row r="19513" ht="12.75" customHeight="1" x14ac:dyDescent="0.2"/>
    <row r="19514" ht="12.75" customHeight="1" x14ac:dyDescent="0.2"/>
    <row r="19515" ht="12.75" customHeight="1" x14ac:dyDescent="0.2"/>
    <row r="19516" ht="12.75" customHeight="1" x14ac:dyDescent="0.2"/>
    <row r="19517" ht="12.75" customHeight="1" x14ac:dyDescent="0.2"/>
    <row r="19518" ht="12.75" customHeight="1" x14ac:dyDescent="0.2"/>
    <row r="19519" ht="12.75" customHeight="1" x14ac:dyDescent="0.2"/>
    <row r="19520" ht="12.75" customHeight="1" x14ac:dyDescent="0.2"/>
    <row r="19521" ht="12.75" customHeight="1" x14ac:dyDescent="0.2"/>
    <row r="19522" ht="12.75" customHeight="1" x14ac:dyDescent="0.2"/>
    <row r="19523" ht="12.75" customHeight="1" x14ac:dyDescent="0.2"/>
    <row r="19524" ht="12.75" customHeight="1" x14ac:dyDescent="0.2"/>
    <row r="19525" ht="12.75" customHeight="1" x14ac:dyDescent="0.2"/>
    <row r="19526" ht="12.75" customHeight="1" x14ac:dyDescent="0.2"/>
    <row r="19527" ht="12.75" customHeight="1" x14ac:dyDescent="0.2"/>
    <row r="19528" ht="12.75" customHeight="1" x14ac:dyDescent="0.2"/>
    <row r="19529" ht="12.75" customHeight="1" x14ac:dyDescent="0.2"/>
    <row r="19530" ht="12.75" customHeight="1" x14ac:dyDescent="0.2"/>
    <row r="19531" ht="12.75" customHeight="1" x14ac:dyDescent="0.2"/>
    <row r="19532" ht="12.75" customHeight="1" x14ac:dyDescent="0.2"/>
    <row r="19533" ht="12.75" customHeight="1" x14ac:dyDescent="0.2"/>
    <row r="19534" ht="12.75" customHeight="1" x14ac:dyDescent="0.2"/>
    <row r="19535" ht="12.75" customHeight="1" x14ac:dyDescent="0.2"/>
    <row r="19536" ht="12.75" customHeight="1" x14ac:dyDescent="0.2"/>
    <row r="19537" ht="12.75" customHeight="1" x14ac:dyDescent="0.2"/>
    <row r="19538" ht="12.75" customHeight="1" x14ac:dyDescent="0.2"/>
    <row r="19539" ht="12.75" customHeight="1" x14ac:dyDescent="0.2"/>
    <row r="19540" ht="12.75" customHeight="1" x14ac:dyDescent="0.2"/>
    <row r="19541" ht="12.75" customHeight="1" x14ac:dyDescent="0.2"/>
    <row r="19542" ht="12.75" customHeight="1" x14ac:dyDescent="0.2"/>
    <row r="19543" ht="12.75" customHeight="1" x14ac:dyDescent="0.2"/>
    <row r="19544" ht="12.75" customHeight="1" x14ac:dyDescent="0.2"/>
    <row r="19545" ht="12.75" customHeight="1" x14ac:dyDescent="0.2"/>
    <row r="19546" ht="12.75" customHeight="1" x14ac:dyDescent="0.2"/>
    <row r="19547" ht="12.75" customHeight="1" x14ac:dyDescent="0.2"/>
    <row r="19548" ht="12.75" customHeight="1" x14ac:dyDescent="0.2"/>
    <row r="19549" ht="12.75" customHeight="1" x14ac:dyDescent="0.2"/>
    <row r="19550" ht="12.75" customHeight="1" x14ac:dyDescent="0.2"/>
    <row r="19551" ht="12.75" customHeight="1" x14ac:dyDescent="0.2"/>
    <row r="19552" ht="12.75" customHeight="1" x14ac:dyDescent="0.2"/>
    <row r="19553" ht="12.75" customHeight="1" x14ac:dyDescent="0.2"/>
    <row r="19554" ht="12.75" customHeight="1" x14ac:dyDescent="0.2"/>
    <row r="19555" ht="12.75" customHeight="1" x14ac:dyDescent="0.2"/>
    <row r="19556" ht="12.75" customHeight="1" x14ac:dyDescent="0.2"/>
    <row r="19557" ht="12.75" customHeight="1" x14ac:dyDescent="0.2"/>
    <row r="19558" ht="12.75" customHeight="1" x14ac:dyDescent="0.2"/>
    <row r="19559" ht="12.75" customHeight="1" x14ac:dyDescent="0.2"/>
    <row r="19560" ht="12.75" customHeight="1" x14ac:dyDescent="0.2"/>
    <row r="19561" ht="12.75" customHeight="1" x14ac:dyDescent="0.2"/>
    <row r="19562" ht="12.75" customHeight="1" x14ac:dyDescent="0.2"/>
    <row r="19563" ht="12.75" customHeight="1" x14ac:dyDescent="0.2"/>
    <row r="19564" ht="12.75" customHeight="1" x14ac:dyDescent="0.2"/>
    <row r="19565" ht="12.75" customHeight="1" x14ac:dyDescent="0.2"/>
    <row r="19566" ht="12.75" customHeight="1" x14ac:dyDescent="0.2"/>
    <row r="19567" ht="12.75" customHeight="1" x14ac:dyDescent="0.2"/>
    <row r="19568" ht="12.75" customHeight="1" x14ac:dyDescent="0.2"/>
    <row r="19569" ht="12.75" customHeight="1" x14ac:dyDescent="0.2"/>
    <row r="19570" ht="12.75" customHeight="1" x14ac:dyDescent="0.2"/>
    <row r="19571" ht="12.75" customHeight="1" x14ac:dyDescent="0.2"/>
    <row r="19572" ht="12.75" customHeight="1" x14ac:dyDescent="0.2"/>
    <row r="19573" ht="12.75" customHeight="1" x14ac:dyDescent="0.2"/>
    <row r="19574" ht="12.75" customHeight="1" x14ac:dyDescent="0.2"/>
    <row r="19575" ht="12.75" customHeight="1" x14ac:dyDescent="0.2"/>
    <row r="19576" ht="12.75" customHeight="1" x14ac:dyDescent="0.2"/>
    <row r="19577" ht="12.75" customHeight="1" x14ac:dyDescent="0.2"/>
    <row r="19578" ht="12.75" customHeight="1" x14ac:dyDescent="0.2"/>
    <row r="19579" ht="12.75" customHeight="1" x14ac:dyDescent="0.2"/>
    <row r="19580" ht="12.75" customHeight="1" x14ac:dyDescent="0.2"/>
    <row r="19581" ht="12.75" customHeight="1" x14ac:dyDescent="0.2"/>
    <row r="19582" ht="12.75" customHeight="1" x14ac:dyDescent="0.2"/>
    <row r="19583" ht="12.75" customHeight="1" x14ac:dyDescent="0.2"/>
    <row r="19584" ht="12.75" customHeight="1" x14ac:dyDescent="0.2"/>
    <row r="19585" ht="12.75" customHeight="1" x14ac:dyDescent="0.2"/>
    <row r="19586" ht="12.75" customHeight="1" x14ac:dyDescent="0.2"/>
    <row r="19587" ht="12.75" customHeight="1" x14ac:dyDescent="0.2"/>
    <row r="19588" ht="12.75" customHeight="1" x14ac:dyDescent="0.2"/>
    <row r="19589" ht="12.75" customHeight="1" x14ac:dyDescent="0.2"/>
    <row r="19590" ht="12.75" customHeight="1" x14ac:dyDescent="0.2"/>
    <row r="19591" ht="12.75" customHeight="1" x14ac:dyDescent="0.2"/>
    <row r="19592" ht="12.75" customHeight="1" x14ac:dyDescent="0.2"/>
    <row r="19593" ht="12.75" customHeight="1" x14ac:dyDescent="0.2"/>
    <row r="19594" ht="12.75" customHeight="1" x14ac:dyDescent="0.2"/>
    <row r="19595" ht="12.75" customHeight="1" x14ac:dyDescent="0.2"/>
    <row r="19596" ht="12.75" customHeight="1" x14ac:dyDescent="0.2"/>
    <row r="19597" ht="12.75" customHeight="1" x14ac:dyDescent="0.2"/>
    <row r="19598" ht="12.75" customHeight="1" x14ac:dyDescent="0.2"/>
    <row r="19599" ht="12.75" customHeight="1" x14ac:dyDescent="0.2"/>
    <row r="19600" ht="12.75" customHeight="1" x14ac:dyDescent="0.2"/>
    <row r="19601" ht="12.75" customHeight="1" x14ac:dyDescent="0.2"/>
    <row r="19602" ht="12.75" customHeight="1" x14ac:dyDescent="0.2"/>
    <row r="19603" ht="12.75" customHeight="1" x14ac:dyDescent="0.2"/>
    <row r="19604" ht="12.75" customHeight="1" x14ac:dyDescent="0.2"/>
    <row r="19605" ht="12.75" customHeight="1" x14ac:dyDescent="0.2"/>
    <row r="19606" ht="12.75" customHeight="1" x14ac:dyDescent="0.2"/>
    <row r="19607" ht="12.75" customHeight="1" x14ac:dyDescent="0.2"/>
    <row r="19608" ht="12.75" customHeight="1" x14ac:dyDescent="0.2"/>
    <row r="19609" ht="12.75" customHeight="1" x14ac:dyDescent="0.2"/>
    <row r="19610" ht="12.75" customHeight="1" x14ac:dyDescent="0.2"/>
    <row r="19611" ht="12.75" customHeight="1" x14ac:dyDescent="0.2"/>
    <row r="19612" ht="12.75" customHeight="1" x14ac:dyDescent="0.2"/>
    <row r="19613" ht="12.75" customHeight="1" x14ac:dyDescent="0.2"/>
    <row r="19614" ht="12.75" customHeight="1" x14ac:dyDescent="0.2"/>
    <row r="19615" ht="12.75" customHeight="1" x14ac:dyDescent="0.2"/>
    <row r="19616" ht="12.75" customHeight="1" x14ac:dyDescent="0.2"/>
    <row r="19617" ht="12.75" customHeight="1" x14ac:dyDescent="0.2"/>
    <row r="19618" ht="12.75" customHeight="1" x14ac:dyDescent="0.2"/>
    <row r="19619" ht="12.75" customHeight="1" x14ac:dyDescent="0.2"/>
    <row r="19620" ht="12.75" customHeight="1" x14ac:dyDescent="0.2"/>
    <row r="19621" ht="12.75" customHeight="1" x14ac:dyDescent="0.2"/>
    <row r="19622" ht="12.75" customHeight="1" x14ac:dyDescent="0.2"/>
    <row r="19623" ht="12.75" customHeight="1" x14ac:dyDescent="0.2"/>
    <row r="19624" ht="12.75" customHeight="1" x14ac:dyDescent="0.2"/>
    <row r="19625" ht="12.75" customHeight="1" x14ac:dyDescent="0.2"/>
    <row r="19626" ht="12.75" customHeight="1" x14ac:dyDescent="0.2"/>
    <row r="19627" ht="12.75" customHeight="1" x14ac:dyDescent="0.2"/>
    <row r="19628" ht="12.75" customHeight="1" x14ac:dyDescent="0.2"/>
    <row r="19629" ht="12.75" customHeight="1" x14ac:dyDescent="0.2"/>
    <row r="19630" ht="12.75" customHeight="1" x14ac:dyDescent="0.2"/>
    <row r="19631" ht="12.75" customHeight="1" x14ac:dyDescent="0.2"/>
    <row r="19632" ht="12.75" customHeight="1" x14ac:dyDescent="0.2"/>
    <row r="19633" ht="12.75" customHeight="1" x14ac:dyDescent="0.2"/>
    <row r="19634" ht="12.75" customHeight="1" x14ac:dyDescent="0.2"/>
    <row r="19635" ht="12.75" customHeight="1" x14ac:dyDescent="0.2"/>
    <row r="19636" ht="12.75" customHeight="1" x14ac:dyDescent="0.2"/>
    <row r="19637" ht="12.75" customHeight="1" x14ac:dyDescent="0.2"/>
    <row r="19638" ht="12.75" customHeight="1" x14ac:dyDescent="0.2"/>
    <row r="19639" ht="12.75" customHeight="1" x14ac:dyDescent="0.2"/>
    <row r="19640" ht="12.75" customHeight="1" x14ac:dyDescent="0.2"/>
    <row r="19641" ht="12.75" customHeight="1" x14ac:dyDescent="0.2"/>
    <row r="19642" ht="12.75" customHeight="1" x14ac:dyDescent="0.2"/>
    <row r="19643" ht="12.75" customHeight="1" x14ac:dyDescent="0.2"/>
    <row r="19644" ht="12.75" customHeight="1" x14ac:dyDescent="0.2"/>
    <row r="19645" ht="12.75" customHeight="1" x14ac:dyDescent="0.2"/>
    <row r="19646" ht="12.75" customHeight="1" x14ac:dyDescent="0.2"/>
    <row r="19647" ht="12.75" customHeight="1" x14ac:dyDescent="0.2"/>
    <row r="19648" ht="12.75" customHeight="1" x14ac:dyDescent="0.2"/>
    <row r="19649" ht="12.75" customHeight="1" x14ac:dyDescent="0.2"/>
    <row r="19650" ht="12.75" customHeight="1" x14ac:dyDescent="0.2"/>
    <row r="19651" ht="12.75" customHeight="1" x14ac:dyDescent="0.2"/>
    <row r="19652" ht="12.75" customHeight="1" x14ac:dyDescent="0.2"/>
    <row r="19653" ht="12.75" customHeight="1" x14ac:dyDescent="0.2"/>
    <row r="19654" ht="12.75" customHeight="1" x14ac:dyDescent="0.2"/>
    <row r="19655" ht="12.75" customHeight="1" x14ac:dyDescent="0.2"/>
    <row r="19656" ht="12.75" customHeight="1" x14ac:dyDescent="0.2"/>
    <row r="19657" ht="12.75" customHeight="1" x14ac:dyDescent="0.2"/>
    <row r="19658" ht="12.75" customHeight="1" x14ac:dyDescent="0.2"/>
    <row r="19659" ht="12.75" customHeight="1" x14ac:dyDescent="0.2"/>
    <row r="19660" ht="12.75" customHeight="1" x14ac:dyDescent="0.2"/>
    <row r="19661" ht="12.75" customHeight="1" x14ac:dyDescent="0.2"/>
    <row r="19662" ht="12.75" customHeight="1" x14ac:dyDescent="0.2"/>
    <row r="19663" ht="12.75" customHeight="1" x14ac:dyDescent="0.2"/>
    <row r="19664" ht="12.75" customHeight="1" x14ac:dyDescent="0.2"/>
    <row r="19665" ht="12.75" customHeight="1" x14ac:dyDescent="0.2"/>
    <row r="19666" ht="12.75" customHeight="1" x14ac:dyDescent="0.2"/>
    <row r="19667" ht="12.75" customHeight="1" x14ac:dyDescent="0.2"/>
    <row r="19668" ht="12.75" customHeight="1" x14ac:dyDescent="0.2"/>
    <row r="19669" ht="12.75" customHeight="1" x14ac:dyDescent="0.2"/>
    <row r="19670" ht="12.75" customHeight="1" x14ac:dyDescent="0.2"/>
    <row r="19671" ht="12.75" customHeight="1" x14ac:dyDescent="0.2"/>
    <row r="19672" ht="12.75" customHeight="1" x14ac:dyDescent="0.2"/>
    <row r="19673" ht="12.75" customHeight="1" x14ac:dyDescent="0.2"/>
    <row r="19674" ht="12.75" customHeight="1" x14ac:dyDescent="0.2"/>
    <row r="19675" ht="12.75" customHeight="1" x14ac:dyDescent="0.2"/>
    <row r="19676" ht="12.75" customHeight="1" x14ac:dyDescent="0.2"/>
    <row r="19677" ht="12.75" customHeight="1" x14ac:dyDescent="0.2"/>
    <row r="19678" ht="12.75" customHeight="1" x14ac:dyDescent="0.2"/>
    <row r="19679" ht="12.75" customHeight="1" x14ac:dyDescent="0.2"/>
    <row r="19680" ht="12.75" customHeight="1" x14ac:dyDescent="0.2"/>
    <row r="19681" ht="12.75" customHeight="1" x14ac:dyDescent="0.2"/>
    <row r="19682" ht="12.75" customHeight="1" x14ac:dyDescent="0.2"/>
    <row r="19683" ht="12.75" customHeight="1" x14ac:dyDescent="0.2"/>
    <row r="19684" ht="12.75" customHeight="1" x14ac:dyDescent="0.2"/>
    <row r="19685" ht="12.75" customHeight="1" x14ac:dyDescent="0.2"/>
    <row r="19686" ht="12.75" customHeight="1" x14ac:dyDescent="0.2"/>
    <row r="19687" ht="12.75" customHeight="1" x14ac:dyDescent="0.2"/>
    <row r="19688" ht="12.75" customHeight="1" x14ac:dyDescent="0.2"/>
    <row r="19689" ht="12.75" customHeight="1" x14ac:dyDescent="0.2"/>
    <row r="19690" ht="12.75" customHeight="1" x14ac:dyDescent="0.2"/>
    <row r="19691" ht="12.75" customHeight="1" x14ac:dyDescent="0.2"/>
    <row r="19692" ht="12.75" customHeight="1" x14ac:dyDescent="0.2"/>
    <row r="19693" ht="12.75" customHeight="1" x14ac:dyDescent="0.2"/>
    <row r="19694" ht="12.75" customHeight="1" x14ac:dyDescent="0.2"/>
    <row r="19695" ht="12.75" customHeight="1" x14ac:dyDescent="0.2"/>
    <row r="19696" ht="12.75" customHeight="1" x14ac:dyDescent="0.2"/>
    <row r="19697" ht="12.75" customHeight="1" x14ac:dyDescent="0.2"/>
    <row r="19698" ht="12.75" customHeight="1" x14ac:dyDescent="0.2"/>
    <row r="19699" ht="12.75" customHeight="1" x14ac:dyDescent="0.2"/>
    <row r="19700" ht="12.75" customHeight="1" x14ac:dyDescent="0.2"/>
    <row r="19701" ht="12.75" customHeight="1" x14ac:dyDescent="0.2"/>
    <row r="19702" ht="12.75" customHeight="1" x14ac:dyDescent="0.2"/>
    <row r="19703" ht="12.75" customHeight="1" x14ac:dyDescent="0.2"/>
    <row r="19704" ht="12.75" customHeight="1" x14ac:dyDescent="0.2"/>
    <row r="19705" ht="12.75" customHeight="1" x14ac:dyDescent="0.2"/>
    <row r="19706" ht="12.75" customHeight="1" x14ac:dyDescent="0.2"/>
    <row r="19707" ht="12.75" customHeight="1" x14ac:dyDescent="0.2"/>
    <row r="19708" ht="12.75" customHeight="1" x14ac:dyDescent="0.2"/>
    <row r="19709" ht="12.75" customHeight="1" x14ac:dyDescent="0.2"/>
    <row r="19710" ht="12.75" customHeight="1" x14ac:dyDescent="0.2"/>
    <row r="19711" ht="12.75" customHeight="1" x14ac:dyDescent="0.2"/>
    <row r="19712" ht="12.75" customHeight="1" x14ac:dyDescent="0.2"/>
    <row r="19713" ht="12.75" customHeight="1" x14ac:dyDescent="0.2"/>
    <row r="19714" ht="12.75" customHeight="1" x14ac:dyDescent="0.2"/>
    <row r="19715" ht="12.75" customHeight="1" x14ac:dyDescent="0.2"/>
    <row r="19716" ht="12.75" customHeight="1" x14ac:dyDescent="0.2"/>
    <row r="19717" ht="12.75" customHeight="1" x14ac:dyDescent="0.2"/>
    <row r="19718" ht="12.75" customHeight="1" x14ac:dyDescent="0.2"/>
    <row r="19719" ht="12.75" customHeight="1" x14ac:dyDescent="0.2"/>
    <row r="19720" ht="12.75" customHeight="1" x14ac:dyDescent="0.2"/>
    <row r="19721" ht="12.75" customHeight="1" x14ac:dyDescent="0.2"/>
    <row r="19722" ht="12.75" customHeight="1" x14ac:dyDescent="0.2"/>
    <row r="19723" ht="12.75" customHeight="1" x14ac:dyDescent="0.2"/>
    <row r="19724" ht="12.75" customHeight="1" x14ac:dyDescent="0.2"/>
    <row r="19725" ht="12.75" customHeight="1" x14ac:dyDescent="0.2"/>
    <row r="19726" ht="12.75" customHeight="1" x14ac:dyDescent="0.2"/>
    <row r="19727" ht="12.75" customHeight="1" x14ac:dyDescent="0.2"/>
    <row r="19728" ht="12.75" customHeight="1" x14ac:dyDescent="0.2"/>
    <row r="19729" ht="12.75" customHeight="1" x14ac:dyDescent="0.2"/>
    <row r="19730" ht="12.75" customHeight="1" x14ac:dyDescent="0.2"/>
    <row r="19731" ht="12.75" customHeight="1" x14ac:dyDescent="0.2"/>
    <row r="19732" ht="12.75" customHeight="1" x14ac:dyDescent="0.2"/>
    <row r="19733" ht="12.75" customHeight="1" x14ac:dyDescent="0.2"/>
    <row r="19734" ht="12.75" customHeight="1" x14ac:dyDescent="0.2"/>
    <row r="19735" ht="12.75" customHeight="1" x14ac:dyDescent="0.2"/>
    <row r="19736" ht="12.75" customHeight="1" x14ac:dyDescent="0.2"/>
    <row r="19737" ht="12.75" customHeight="1" x14ac:dyDescent="0.2"/>
    <row r="19738" ht="12.75" customHeight="1" x14ac:dyDescent="0.2"/>
    <row r="19739" ht="12.75" customHeight="1" x14ac:dyDescent="0.2"/>
    <row r="19740" ht="12.75" customHeight="1" x14ac:dyDescent="0.2"/>
    <row r="19741" ht="12.75" customHeight="1" x14ac:dyDescent="0.2"/>
    <row r="19742" ht="12.75" customHeight="1" x14ac:dyDescent="0.2"/>
    <row r="19743" ht="12.75" customHeight="1" x14ac:dyDescent="0.2"/>
    <row r="19744" ht="12.75" customHeight="1" x14ac:dyDescent="0.2"/>
    <row r="19745" ht="12.75" customHeight="1" x14ac:dyDescent="0.2"/>
    <row r="19746" ht="12.75" customHeight="1" x14ac:dyDescent="0.2"/>
    <row r="19747" ht="12.75" customHeight="1" x14ac:dyDescent="0.2"/>
    <row r="19748" ht="12.75" customHeight="1" x14ac:dyDescent="0.2"/>
    <row r="19749" ht="12.75" customHeight="1" x14ac:dyDescent="0.2"/>
    <row r="19750" ht="12.75" customHeight="1" x14ac:dyDescent="0.2"/>
    <row r="19751" ht="12.75" customHeight="1" x14ac:dyDescent="0.2"/>
    <row r="19752" ht="12.75" customHeight="1" x14ac:dyDescent="0.2"/>
    <row r="19753" ht="12.75" customHeight="1" x14ac:dyDescent="0.2"/>
    <row r="19754" ht="12.75" customHeight="1" x14ac:dyDescent="0.2"/>
    <row r="19755" ht="12.75" customHeight="1" x14ac:dyDescent="0.2"/>
    <row r="19756" ht="12.75" customHeight="1" x14ac:dyDescent="0.2"/>
    <row r="19757" ht="12.75" customHeight="1" x14ac:dyDescent="0.2"/>
    <row r="19758" ht="12.75" customHeight="1" x14ac:dyDescent="0.2"/>
    <row r="19759" ht="12.75" customHeight="1" x14ac:dyDescent="0.2"/>
    <row r="19760" ht="12.75" customHeight="1" x14ac:dyDescent="0.2"/>
    <row r="19761" ht="12.75" customHeight="1" x14ac:dyDescent="0.2"/>
    <row r="19762" ht="12.75" customHeight="1" x14ac:dyDescent="0.2"/>
    <row r="19763" ht="12.75" customHeight="1" x14ac:dyDescent="0.2"/>
    <row r="19764" ht="12.75" customHeight="1" x14ac:dyDescent="0.2"/>
    <row r="19765" ht="12.75" customHeight="1" x14ac:dyDescent="0.2"/>
    <row r="19766" ht="12.75" customHeight="1" x14ac:dyDescent="0.2"/>
    <row r="19767" ht="12.75" customHeight="1" x14ac:dyDescent="0.2"/>
    <row r="19768" ht="12.75" customHeight="1" x14ac:dyDescent="0.2"/>
    <row r="19769" ht="12.75" customHeight="1" x14ac:dyDescent="0.2"/>
    <row r="19770" ht="12.75" customHeight="1" x14ac:dyDescent="0.2"/>
    <row r="19771" ht="12.75" customHeight="1" x14ac:dyDescent="0.2"/>
    <row r="19772" ht="12.75" customHeight="1" x14ac:dyDescent="0.2"/>
    <row r="19773" ht="12.75" customHeight="1" x14ac:dyDescent="0.2"/>
    <row r="19774" ht="12.75" customHeight="1" x14ac:dyDescent="0.2"/>
    <row r="19775" ht="12.75" customHeight="1" x14ac:dyDescent="0.2"/>
    <row r="19776" ht="12.75" customHeight="1" x14ac:dyDescent="0.2"/>
    <row r="19777" ht="12.75" customHeight="1" x14ac:dyDescent="0.2"/>
    <row r="19778" ht="12.75" customHeight="1" x14ac:dyDescent="0.2"/>
    <row r="19779" ht="12.75" customHeight="1" x14ac:dyDescent="0.2"/>
    <row r="19780" ht="12.75" customHeight="1" x14ac:dyDescent="0.2"/>
    <row r="19781" ht="12.75" customHeight="1" x14ac:dyDescent="0.2"/>
    <row r="19782" ht="12.75" customHeight="1" x14ac:dyDescent="0.2"/>
    <row r="19783" ht="12.75" customHeight="1" x14ac:dyDescent="0.2"/>
    <row r="19784" ht="12.75" customHeight="1" x14ac:dyDescent="0.2"/>
    <row r="19785" ht="12.75" customHeight="1" x14ac:dyDescent="0.2"/>
    <row r="19786" ht="12.75" customHeight="1" x14ac:dyDescent="0.2"/>
    <row r="19787" ht="12.75" customHeight="1" x14ac:dyDescent="0.2"/>
    <row r="19788" ht="12.75" customHeight="1" x14ac:dyDescent="0.2"/>
    <row r="19789" ht="12.75" customHeight="1" x14ac:dyDescent="0.2"/>
    <row r="19790" ht="12.75" customHeight="1" x14ac:dyDescent="0.2"/>
    <row r="19791" ht="12.75" customHeight="1" x14ac:dyDescent="0.2"/>
    <row r="19792" ht="12.75" customHeight="1" x14ac:dyDescent="0.2"/>
    <row r="19793" ht="12.75" customHeight="1" x14ac:dyDescent="0.2"/>
    <row r="19794" ht="12.75" customHeight="1" x14ac:dyDescent="0.2"/>
    <row r="19795" ht="12.75" customHeight="1" x14ac:dyDescent="0.2"/>
    <row r="19796" ht="12.75" customHeight="1" x14ac:dyDescent="0.2"/>
    <row r="19797" ht="12.75" customHeight="1" x14ac:dyDescent="0.2"/>
    <row r="19798" ht="12.75" customHeight="1" x14ac:dyDescent="0.2"/>
    <row r="19799" ht="12.75" customHeight="1" x14ac:dyDescent="0.2"/>
    <row r="19800" ht="12.75" customHeight="1" x14ac:dyDescent="0.2"/>
    <row r="19801" ht="12.75" customHeight="1" x14ac:dyDescent="0.2"/>
    <row r="19802" ht="12.75" customHeight="1" x14ac:dyDescent="0.2"/>
    <row r="19803" ht="12.75" customHeight="1" x14ac:dyDescent="0.2"/>
    <row r="19804" ht="12.75" customHeight="1" x14ac:dyDescent="0.2"/>
    <row r="19805" ht="12.75" customHeight="1" x14ac:dyDescent="0.2"/>
    <row r="19806" ht="12.75" customHeight="1" x14ac:dyDescent="0.2"/>
    <row r="19807" ht="12.75" customHeight="1" x14ac:dyDescent="0.2"/>
    <row r="19808" ht="12.75" customHeight="1" x14ac:dyDescent="0.2"/>
    <row r="19809" ht="12.75" customHeight="1" x14ac:dyDescent="0.2"/>
    <row r="19810" ht="12.75" customHeight="1" x14ac:dyDescent="0.2"/>
    <row r="19811" ht="12.75" customHeight="1" x14ac:dyDescent="0.2"/>
    <row r="19812" ht="12.75" customHeight="1" x14ac:dyDescent="0.2"/>
    <row r="19813" ht="12.75" customHeight="1" x14ac:dyDescent="0.2"/>
    <row r="19814" ht="12.75" customHeight="1" x14ac:dyDescent="0.2"/>
    <row r="19815" ht="12.75" customHeight="1" x14ac:dyDescent="0.2"/>
    <row r="19816" ht="12.75" customHeight="1" x14ac:dyDescent="0.2"/>
    <row r="19817" ht="12.75" customHeight="1" x14ac:dyDescent="0.2"/>
    <row r="19818" ht="12.75" customHeight="1" x14ac:dyDescent="0.2"/>
    <row r="19819" ht="12.75" customHeight="1" x14ac:dyDescent="0.2"/>
    <row r="19820" ht="12.75" customHeight="1" x14ac:dyDescent="0.2"/>
    <row r="19821" ht="12.75" customHeight="1" x14ac:dyDescent="0.2"/>
    <row r="19822" ht="12.75" customHeight="1" x14ac:dyDescent="0.2"/>
    <row r="19823" ht="12.75" customHeight="1" x14ac:dyDescent="0.2"/>
    <row r="19824" ht="12.75" customHeight="1" x14ac:dyDescent="0.2"/>
    <row r="19825" ht="12.75" customHeight="1" x14ac:dyDescent="0.2"/>
    <row r="19826" ht="12.75" customHeight="1" x14ac:dyDescent="0.2"/>
    <row r="19827" ht="12.75" customHeight="1" x14ac:dyDescent="0.2"/>
    <row r="19828" ht="12.75" customHeight="1" x14ac:dyDescent="0.2"/>
    <row r="19829" ht="12.75" customHeight="1" x14ac:dyDescent="0.2"/>
    <row r="19830" ht="12.75" customHeight="1" x14ac:dyDescent="0.2"/>
    <row r="19831" ht="12.75" customHeight="1" x14ac:dyDescent="0.2"/>
    <row r="19832" ht="12.75" customHeight="1" x14ac:dyDescent="0.2"/>
    <row r="19833" ht="12.75" customHeight="1" x14ac:dyDescent="0.2"/>
    <row r="19834" ht="12.75" customHeight="1" x14ac:dyDescent="0.2"/>
    <row r="19835" ht="12.75" customHeight="1" x14ac:dyDescent="0.2"/>
    <row r="19836" ht="12.75" customHeight="1" x14ac:dyDescent="0.2"/>
    <row r="19837" ht="12.75" customHeight="1" x14ac:dyDescent="0.2"/>
    <row r="19838" ht="12.75" customHeight="1" x14ac:dyDescent="0.2"/>
    <row r="19839" ht="12.75" customHeight="1" x14ac:dyDescent="0.2"/>
    <row r="19840" ht="12.75" customHeight="1" x14ac:dyDescent="0.2"/>
    <row r="19841" ht="12.75" customHeight="1" x14ac:dyDescent="0.2"/>
    <row r="19842" ht="12.75" customHeight="1" x14ac:dyDescent="0.2"/>
    <row r="19843" ht="12.75" customHeight="1" x14ac:dyDescent="0.2"/>
    <row r="19844" ht="12.75" customHeight="1" x14ac:dyDescent="0.2"/>
    <row r="19845" ht="12.75" customHeight="1" x14ac:dyDescent="0.2"/>
    <row r="19846" ht="12.75" customHeight="1" x14ac:dyDescent="0.2"/>
    <row r="19847" ht="12.75" customHeight="1" x14ac:dyDescent="0.2"/>
    <row r="19848" ht="12.75" customHeight="1" x14ac:dyDescent="0.2"/>
    <row r="19849" ht="12.75" customHeight="1" x14ac:dyDescent="0.2"/>
    <row r="19850" ht="12.75" customHeight="1" x14ac:dyDescent="0.2"/>
    <row r="19851" ht="12.75" customHeight="1" x14ac:dyDescent="0.2"/>
    <row r="19852" ht="12.75" customHeight="1" x14ac:dyDescent="0.2"/>
    <row r="19853" ht="12.75" customHeight="1" x14ac:dyDescent="0.2"/>
    <row r="19854" ht="12.75" customHeight="1" x14ac:dyDescent="0.2"/>
    <row r="19855" ht="12.75" customHeight="1" x14ac:dyDescent="0.2"/>
    <row r="19856" ht="12.75" customHeight="1" x14ac:dyDescent="0.2"/>
    <row r="19857" ht="12.75" customHeight="1" x14ac:dyDescent="0.2"/>
    <row r="19858" ht="12.75" customHeight="1" x14ac:dyDescent="0.2"/>
    <row r="19859" ht="12.75" customHeight="1" x14ac:dyDescent="0.2"/>
    <row r="19860" ht="12.75" customHeight="1" x14ac:dyDescent="0.2"/>
    <row r="19861" ht="12.75" customHeight="1" x14ac:dyDescent="0.2"/>
    <row r="19862" ht="12.75" customHeight="1" x14ac:dyDescent="0.2"/>
    <row r="19863" ht="12.75" customHeight="1" x14ac:dyDescent="0.2"/>
    <row r="19864" ht="12.75" customHeight="1" x14ac:dyDescent="0.2"/>
    <row r="19865" ht="12.75" customHeight="1" x14ac:dyDescent="0.2"/>
    <row r="19866" ht="12.75" customHeight="1" x14ac:dyDescent="0.2"/>
    <row r="19867" ht="12.75" customHeight="1" x14ac:dyDescent="0.2"/>
    <row r="19868" ht="12.75" customHeight="1" x14ac:dyDescent="0.2"/>
    <row r="19869" ht="12.75" customHeight="1" x14ac:dyDescent="0.2"/>
    <row r="19870" ht="12.75" customHeight="1" x14ac:dyDescent="0.2"/>
    <row r="19871" ht="12.75" customHeight="1" x14ac:dyDescent="0.2"/>
    <row r="19872" ht="12.75" customHeight="1" x14ac:dyDescent="0.2"/>
    <row r="19873" ht="12.75" customHeight="1" x14ac:dyDescent="0.2"/>
    <row r="19874" ht="12.75" customHeight="1" x14ac:dyDescent="0.2"/>
    <row r="19875" ht="12.75" customHeight="1" x14ac:dyDescent="0.2"/>
    <row r="19876" ht="12.75" customHeight="1" x14ac:dyDescent="0.2"/>
    <row r="19877" ht="12.75" customHeight="1" x14ac:dyDescent="0.2"/>
    <row r="19878" ht="12.75" customHeight="1" x14ac:dyDescent="0.2"/>
    <row r="19879" ht="12.75" customHeight="1" x14ac:dyDescent="0.2"/>
    <row r="19880" ht="12.75" customHeight="1" x14ac:dyDescent="0.2"/>
    <row r="19881" ht="12.75" customHeight="1" x14ac:dyDescent="0.2"/>
    <row r="19882" ht="12.75" customHeight="1" x14ac:dyDescent="0.2"/>
    <row r="19883" ht="12.75" customHeight="1" x14ac:dyDescent="0.2"/>
    <row r="19884" ht="12.75" customHeight="1" x14ac:dyDescent="0.2"/>
    <row r="19885" ht="12.75" customHeight="1" x14ac:dyDescent="0.2"/>
    <row r="19886" ht="12.75" customHeight="1" x14ac:dyDescent="0.2"/>
    <row r="19887" ht="12.75" customHeight="1" x14ac:dyDescent="0.2"/>
    <row r="19888" ht="12.75" customHeight="1" x14ac:dyDescent="0.2"/>
    <row r="19889" ht="12.75" customHeight="1" x14ac:dyDescent="0.2"/>
    <row r="19890" ht="12.75" customHeight="1" x14ac:dyDescent="0.2"/>
    <row r="19891" ht="12.75" customHeight="1" x14ac:dyDescent="0.2"/>
    <row r="19892" ht="12.75" customHeight="1" x14ac:dyDescent="0.2"/>
    <row r="19893" ht="12.75" customHeight="1" x14ac:dyDescent="0.2"/>
    <row r="19894" ht="12.75" customHeight="1" x14ac:dyDescent="0.2"/>
    <row r="19895" ht="12.75" customHeight="1" x14ac:dyDescent="0.2"/>
    <row r="19896" ht="12.75" customHeight="1" x14ac:dyDescent="0.2"/>
    <row r="19897" ht="12.75" customHeight="1" x14ac:dyDescent="0.2"/>
    <row r="19898" ht="12.75" customHeight="1" x14ac:dyDescent="0.2"/>
    <row r="19899" ht="12.75" customHeight="1" x14ac:dyDescent="0.2"/>
    <row r="19900" ht="12.75" customHeight="1" x14ac:dyDescent="0.2"/>
    <row r="19901" ht="12.75" customHeight="1" x14ac:dyDescent="0.2"/>
    <row r="19902" ht="12.75" customHeight="1" x14ac:dyDescent="0.2"/>
    <row r="19903" ht="12.75" customHeight="1" x14ac:dyDescent="0.2"/>
    <row r="19904" ht="12.75" customHeight="1" x14ac:dyDescent="0.2"/>
    <row r="19905" ht="12.75" customHeight="1" x14ac:dyDescent="0.2"/>
    <row r="19906" ht="12.75" customHeight="1" x14ac:dyDescent="0.2"/>
    <row r="19907" ht="12.75" customHeight="1" x14ac:dyDescent="0.2"/>
    <row r="19908" ht="12.75" customHeight="1" x14ac:dyDescent="0.2"/>
    <row r="19909" ht="12.75" customHeight="1" x14ac:dyDescent="0.2"/>
    <row r="19910" ht="12.75" customHeight="1" x14ac:dyDescent="0.2"/>
    <row r="19911" ht="12.75" customHeight="1" x14ac:dyDescent="0.2"/>
    <row r="19912" ht="12.75" customHeight="1" x14ac:dyDescent="0.2"/>
    <row r="19913" ht="12.75" customHeight="1" x14ac:dyDescent="0.2"/>
    <row r="19914" ht="12.75" customHeight="1" x14ac:dyDescent="0.2"/>
    <row r="19915" ht="12.75" customHeight="1" x14ac:dyDescent="0.2"/>
    <row r="19916" ht="12.75" customHeight="1" x14ac:dyDescent="0.2"/>
    <row r="19917" ht="12.75" customHeight="1" x14ac:dyDescent="0.2"/>
    <row r="19918" ht="12.75" customHeight="1" x14ac:dyDescent="0.2"/>
    <row r="19919" ht="12.75" customHeight="1" x14ac:dyDescent="0.2"/>
    <row r="19920" ht="12.75" customHeight="1" x14ac:dyDescent="0.2"/>
    <row r="19921" ht="12.75" customHeight="1" x14ac:dyDescent="0.2"/>
    <row r="19922" ht="12.75" customHeight="1" x14ac:dyDescent="0.2"/>
    <row r="19923" ht="12.75" customHeight="1" x14ac:dyDescent="0.2"/>
    <row r="19924" ht="12.75" customHeight="1" x14ac:dyDescent="0.2"/>
    <row r="19925" ht="12.75" customHeight="1" x14ac:dyDescent="0.2"/>
    <row r="19926" ht="12.75" customHeight="1" x14ac:dyDescent="0.2"/>
    <row r="19927" ht="12.75" customHeight="1" x14ac:dyDescent="0.2"/>
    <row r="19928" ht="12.75" customHeight="1" x14ac:dyDescent="0.2"/>
    <row r="19929" ht="12.75" customHeight="1" x14ac:dyDescent="0.2"/>
    <row r="19930" ht="12.75" customHeight="1" x14ac:dyDescent="0.2"/>
    <row r="19931" ht="12.75" customHeight="1" x14ac:dyDescent="0.2"/>
    <row r="19932" ht="12.75" customHeight="1" x14ac:dyDescent="0.2"/>
    <row r="19933" ht="12.75" customHeight="1" x14ac:dyDescent="0.2"/>
    <row r="19934" ht="12.75" customHeight="1" x14ac:dyDescent="0.2"/>
    <row r="19935" ht="12.75" customHeight="1" x14ac:dyDescent="0.2"/>
    <row r="19936" ht="12.75" customHeight="1" x14ac:dyDescent="0.2"/>
    <row r="19937" ht="12.75" customHeight="1" x14ac:dyDescent="0.2"/>
    <row r="19938" ht="12.75" customHeight="1" x14ac:dyDescent="0.2"/>
    <row r="19939" ht="12.75" customHeight="1" x14ac:dyDescent="0.2"/>
    <row r="19940" ht="12.75" customHeight="1" x14ac:dyDescent="0.2"/>
    <row r="19941" ht="12.75" customHeight="1" x14ac:dyDescent="0.2"/>
    <row r="19942" ht="12.75" customHeight="1" x14ac:dyDescent="0.2"/>
    <row r="19943" ht="12.75" customHeight="1" x14ac:dyDescent="0.2"/>
    <row r="19944" ht="12.75" customHeight="1" x14ac:dyDescent="0.2"/>
    <row r="19945" ht="12.75" customHeight="1" x14ac:dyDescent="0.2"/>
    <row r="19946" ht="12.75" customHeight="1" x14ac:dyDescent="0.2"/>
    <row r="19947" ht="12.75" customHeight="1" x14ac:dyDescent="0.2"/>
    <row r="19948" ht="12.75" customHeight="1" x14ac:dyDescent="0.2"/>
    <row r="19949" ht="12.75" customHeight="1" x14ac:dyDescent="0.2"/>
    <row r="19950" ht="12.75" customHeight="1" x14ac:dyDescent="0.2"/>
    <row r="19951" ht="12.75" customHeight="1" x14ac:dyDescent="0.2"/>
    <row r="19952" ht="12.75" customHeight="1" x14ac:dyDescent="0.2"/>
    <row r="19953" ht="12.75" customHeight="1" x14ac:dyDescent="0.2"/>
    <row r="19954" ht="12.75" customHeight="1" x14ac:dyDescent="0.2"/>
    <row r="19955" ht="12.75" customHeight="1" x14ac:dyDescent="0.2"/>
    <row r="19956" ht="12.75" customHeight="1" x14ac:dyDescent="0.2"/>
    <row r="19957" ht="12.75" customHeight="1" x14ac:dyDescent="0.2"/>
    <row r="19958" ht="12.75" customHeight="1" x14ac:dyDescent="0.2"/>
    <row r="19959" ht="12.75" customHeight="1" x14ac:dyDescent="0.2"/>
    <row r="19960" ht="12.75" customHeight="1" x14ac:dyDescent="0.2"/>
    <row r="19961" ht="12.75" customHeight="1" x14ac:dyDescent="0.2"/>
    <row r="19962" ht="12.75" customHeight="1" x14ac:dyDescent="0.2"/>
    <row r="19963" ht="12.75" customHeight="1" x14ac:dyDescent="0.2"/>
    <row r="19964" ht="12.75" customHeight="1" x14ac:dyDescent="0.2"/>
    <row r="19965" ht="12.75" customHeight="1" x14ac:dyDescent="0.2"/>
    <row r="19966" ht="12.75" customHeight="1" x14ac:dyDescent="0.2"/>
    <row r="19967" ht="12.75" customHeight="1" x14ac:dyDescent="0.2"/>
    <row r="19968" ht="12.75" customHeight="1" x14ac:dyDescent="0.2"/>
    <row r="19969" ht="12.75" customHeight="1" x14ac:dyDescent="0.2"/>
    <row r="19970" ht="12.75" customHeight="1" x14ac:dyDescent="0.2"/>
    <row r="19971" ht="12.75" customHeight="1" x14ac:dyDescent="0.2"/>
    <row r="19972" ht="12.75" customHeight="1" x14ac:dyDescent="0.2"/>
    <row r="19973" ht="12.75" customHeight="1" x14ac:dyDescent="0.2"/>
    <row r="19974" ht="12.75" customHeight="1" x14ac:dyDescent="0.2"/>
    <row r="19975" ht="12.75" customHeight="1" x14ac:dyDescent="0.2"/>
    <row r="19976" ht="12.75" customHeight="1" x14ac:dyDescent="0.2"/>
    <row r="19977" ht="12.75" customHeight="1" x14ac:dyDescent="0.2"/>
    <row r="19978" ht="12.75" customHeight="1" x14ac:dyDescent="0.2"/>
    <row r="19979" ht="12.75" customHeight="1" x14ac:dyDescent="0.2"/>
    <row r="19980" ht="12.75" customHeight="1" x14ac:dyDescent="0.2"/>
    <row r="19981" ht="12.75" customHeight="1" x14ac:dyDescent="0.2"/>
    <row r="19982" ht="12.75" customHeight="1" x14ac:dyDescent="0.2"/>
    <row r="19983" ht="12.75" customHeight="1" x14ac:dyDescent="0.2"/>
    <row r="19984" ht="12.75" customHeight="1" x14ac:dyDescent="0.2"/>
    <row r="19985" ht="12.75" customHeight="1" x14ac:dyDescent="0.2"/>
    <row r="19986" ht="12.75" customHeight="1" x14ac:dyDescent="0.2"/>
    <row r="19987" ht="12.75" customHeight="1" x14ac:dyDescent="0.2"/>
    <row r="19988" ht="12.75" customHeight="1" x14ac:dyDescent="0.2"/>
    <row r="19989" ht="12.75" customHeight="1" x14ac:dyDescent="0.2"/>
    <row r="19990" ht="12.75" customHeight="1" x14ac:dyDescent="0.2"/>
    <row r="19991" ht="12.75" customHeight="1" x14ac:dyDescent="0.2"/>
    <row r="19992" ht="12.75" customHeight="1" x14ac:dyDescent="0.2"/>
    <row r="19993" ht="12.75" customHeight="1" x14ac:dyDescent="0.2"/>
    <row r="19994" ht="12.75" customHeight="1" x14ac:dyDescent="0.2"/>
    <row r="19995" ht="12.75" customHeight="1" x14ac:dyDescent="0.2"/>
    <row r="19996" ht="12.75" customHeight="1" x14ac:dyDescent="0.2"/>
    <row r="19997" ht="12.75" customHeight="1" x14ac:dyDescent="0.2"/>
    <row r="19998" ht="12.75" customHeight="1" x14ac:dyDescent="0.2"/>
    <row r="19999" ht="12.75" customHeight="1" x14ac:dyDescent="0.2"/>
    <row r="20000" ht="12.75" customHeight="1" x14ac:dyDescent="0.2"/>
    <row r="20001" ht="12.75" customHeight="1" x14ac:dyDescent="0.2"/>
    <row r="20002" ht="12.75" customHeight="1" x14ac:dyDescent="0.2"/>
    <row r="20003" ht="12.75" customHeight="1" x14ac:dyDescent="0.2"/>
    <row r="20004" ht="12.75" customHeight="1" x14ac:dyDescent="0.2"/>
    <row r="20005" ht="12.75" customHeight="1" x14ac:dyDescent="0.2"/>
    <row r="20006" ht="12.75" customHeight="1" x14ac:dyDescent="0.2"/>
    <row r="20007" ht="12.75" customHeight="1" x14ac:dyDescent="0.2"/>
    <row r="20008" ht="12.75" customHeight="1" x14ac:dyDescent="0.2"/>
    <row r="20009" ht="12.75" customHeight="1" x14ac:dyDescent="0.2"/>
    <row r="20010" ht="12.75" customHeight="1" x14ac:dyDescent="0.2"/>
    <row r="20011" ht="12.75" customHeight="1" x14ac:dyDescent="0.2"/>
    <row r="20012" ht="12.75" customHeight="1" x14ac:dyDescent="0.2"/>
    <row r="20013" ht="12.75" customHeight="1" x14ac:dyDescent="0.2"/>
    <row r="20014" ht="12.75" customHeight="1" x14ac:dyDescent="0.2"/>
    <row r="20015" ht="12.75" customHeight="1" x14ac:dyDescent="0.2"/>
    <row r="20016" ht="12.75" customHeight="1" x14ac:dyDescent="0.2"/>
    <row r="20017" ht="12.75" customHeight="1" x14ac:dyDescent="0.2"/>
    <row r="20018" ht="12.75" customHeight="1" x14ac:dyDescent="0.2"/>
    <row r="20019" ht="12.75" customHeight="1" x14ac:dyDescent="0.2"/>
    <row r="20020" ht="12.75" customHeight="1" x14ac:dyDescent="0.2"/>
    <row r="20021" ht="12.75" customHeight="1" x14ac:dyDescent="0.2"/>
    <row r="20022" ht="12.75" customHeight="1" x14ac:dyDescent="0.2"/>
    <row r="20023" ht="12.75" customHeight="1" x14ac:dyDescent="0.2"/>
    <row r="20024" ht="12.75" customHeight="1" x14ac:dyDescent="0.2"/>
    <row r="20025" ht="12.75" customHeight="1" x14ac:dyDescent="0.2"/>
    <row r="20026" ht="12.75" customHeight="1" x14ac:dyDescent="0.2"/>
    <row r="20027" ht="12.75" customHeight="1" x14ac:dyDescent="0.2"/>
    <row r="20028" ht="12.75" customHeight="1" x14ac:dyDescent="0.2"/>
    <row r="20029" ht="12.75" customHeight="1" x14ac:dyDescent="0.2"/>
    <row r="20030" ht="12.75" customHeight="1" x14ac:dyDescent="0.2"/>
    <row r="20031" ht="12.75" customHeight="1" x14ac:dyDescent="0.2"/>
    <row r="20032" ht="12.75" customHeight="1" x14ac:dyDescent="0.2"/>
    <row r="20033" ht="12.75" customHeight="1" x14ac:dyDescent="0.2"/>
    <row r="20034" ht="12.75" customHeight="1" x14ac:dyDescent="0.2"/>
    <row r="20035" ht="12.75" customHeight="1" x14ac:dyDescent="0.2"/>
    <row r="20036" ht="12.75" customHeight="1" x14ac:dyDescent="0.2"/>
    <row r="20037" ht="12.75" customHeight="1" x14ac:dyDescent="0.2"/>
    <row r="20038" ht="12.75" customHeight="1" x14ac:dyDescent="0.2"/>
    <row r="20039" ht="12.75" customHeight="1" x14ac:dyDescent="0.2"/>
    <row r="20040" ht="12.75" customHeight="1" x14ac:dyDescent="0.2"/>
    <row r="20041" ht="12.75" customHeight="1" x14ac:dyDescent="0.2"/>
    <row r="20042" ht="12.75" customHeight="1" x14ac:dyDescent="0.2"/>
    <row r="20043" ht="12.75" customHeight="1" x14ac:dyDescent="0.2"/>
    <row r="20044" ht="12.75" customHeight="1" x14ac:dyDescent="0.2"/>
    <row r="20045" ht="12.75" customHeight="1" x14ac:dyDescent="0.2"/>
    <row r="20046" ht="12.75" customHeight="1" x14ac:dyDescent="0.2"/>
    <row r="20047" ht="12.75" customHeight="1" x14ac:dyDescent="0.2"/>
    <row r="20048" ht="12.75" customHeight="1" x14ac:dyDescent="0.2"/>
    <row r="20049" ht="12.75" customHeight="1" x14ac:dyDescent="0.2"/>
    <row r="20050" ht="12.75" customHeight="1" x14ac:dyDescent="0.2"/>
    <row r="20051" ht="12.75" customHeight="1" x14ac:dyDescent="0.2"/>
    <row r="20052" ht="12.75" customHeight="1" x14ac:dyDescent="0.2"/>
    <row r="20053" ht="12.75" customHeight="1" x14ac:dyDescent="0.2"/>
    <row r="20054" ht="12.75" customHeight="1" x14ac:dyDescent="0.2"/>
    <row r="20055" ht="12.75" customHeight="1" x14ac:dyDescent="0.2"/>
    <row r="20056" ht="12.75" customHeight="1" x14ac:dyDescent="0.2"/>
    <row r="20057" ht="12.75" customHeight="1" x14ac:dyDescent="0.2"/>
    <row r="20058" ht="12.75" customHeight="1" x14ac:dyDescent="0.2"/>
    <row r="20059" ht="12.75" customHeight="1" x14ac:dyDescent="0.2"/>
    <row r="20060" ht="12.75" customHeight="1" x14ac:dyDescent="0.2"/>
    <row r="20061" ht="12.75" customHeight="1" x14ac:dyDescent="0.2"/>
    <row r="20062" ht="12.75" customHeight="1" x14ac:dyDescent="0.2"/>
    <row r="20063" ht="12.75" customHeight="1" x14ac:dyDescent="0.2"/>
    <row r="20064" ht="12.75" customHeight="1" x14ac:dyDescent="0.2"/>
    <row r="20065" ht="12.75" customHeight="1" x14ac:dyDescent="0.2"/>
    <row r="20066" ht="12.75" customHeight="1" x14ac:dyDescent="0.2"/>
    <row r="20067" ht="12.75" customHeight="1" x14ac:dyDescent="0.2"/>
    <row r="20068" ht="12.75" customHeight="1" x14ac:dyDescent="0.2"/>
    <row r="20069" ht="12.75" customHeight="1" x14ac:dyDescent="0.2"/>
    <row r="20070" ht="12.75" customHeight="1" x14ac:dyDescent="0.2"/>
    <row r="20071" ht="12.75" customHeight="1" x14ac:dyDescent="0.2"/>
    <row r="20072" ht="12.75" customHeight="1" x14ac:dyDescent="0.2"/>
    <row r="20073" ht="12.75" customHeight="1" x14ac:dyDescent="0.2"/>
    <row r="20074" ht="12.75" customHeight="1" x14ac:dyDescent="0.2"/>
    <row r="20075" ht="12.75" customHeight="1" x14ac:dyDescent="0.2"/>
    <row r="20076" ht="12.75" customHeight="1" x14ac:dyDescent="0.2"/>
    <row r="20077" ht="12.75" customHeight="1" x14ac:dyDescent="0.2"/>
    <row r="20078" ht="12.75" customHeight="1" x14ac:dyDescent="0.2"/>
    <row r="20079" ht="12.75" customHeight="1" x14ac:dyDescent="0.2"/>
    <row r="20080" ht="12.75" customHeight="1" x14ac:dyDescent="0.2"/>
    <row r="20081" ht="12.75" customHeight="1" x14ac:dyDescent="0.2"/>
    <row r="20082" ht="12.75" customHeight="1" x14ac:dyDescent="0.2"/>
    <row r="20083" ht="12.75" customHeight="1" x14ac:dyDescent="0.2"/>
    <row r="20084" ht="12.75" customHeight="1" x14ac:dyDescent="0.2"/>
    <row r="20085" ht="12.75" customHeight="1" x14ac:dyDescent="0.2"/>
    <row r="20086" ht="12.75" customHeight="1" x14ac:dyDescent="0.2"/>
    <row r="20087" ht="12.75" customHeight="1" x14ac:dyDescent="0.2"/>
    <row r="20088" ht="12.75" customHeight="1" x14ac:dyDescent="0.2"/>
    <row r="20089" ht="12.75" customHeight="1" x14ac:dyDescent="0.2"/>
    <row r="20090" ht="12.75" customHeight="1" x14ac:dyDescent="0.2"/>
    <row r="20091" ht="12.75" customHeight="1" x14ac:dyDescent="0.2"/>
    <row r="20092" ht="12.75" customHeight="1" x14ac:dyDescent="0.2"/>
    <row r="20093" ht="12.75" customHeight="1" x14ac:dyDescent="0.2"/>
    <row r="20094" ht="12.75" customHeight="1" x14ac:dyDescent="0.2"/>
    <row r="20095" ht="12.75" customHeight="1" x14ac:dyDescent="0.2"/>
    <row r="20096" ht="12.75" customHeight="1" x14ac:dyDescent="0.2"/>
    <row r="20097" ht="12.75" customHeight="1" x14ac:dyDescent="0.2"/>
    <row r="20098" ht="12.75" customHeight="1" x14ac:dyDescent="0.2"/>
    <row r="20099" ht="12.75" customHeight="1" x14ac:dyDescent="0.2"/>
    <row r="20100" ht="12.75" customHeight="1" x14ac:dyDescent="0.2"/>
    <row r="20101" ht="12.75" customHeight="1" x14ac:dyDescent="0.2"/>
    <row r="20102" ht="12.75" customHeight="1" x14ac:dyDescent="0.2"/>
    <row r="20103" ht="12.75" customHeight="1" x14ac:dyDescent="0.2"/>
    <row r="20104" ht="12.75" customHeight="1" x14ac:dyDescent="0.2"/>
    <row r="20105" ht="12.75" customHeight="1" x14ac:dyDescent="0.2"/>
    <row r="20106" ht="12.75" customHeight="1" x14ac:dyDescent="0.2"/>
    <row r="20107" ht="12.75" customHeight="1" x14ac:dyDescent="0.2"/>
    <row r="20108" ht="12.75" customHeight="1" x14ac:dyDescent="0.2"/>
    <row r="20109" ht="12.75" customHeight="1" x14ac:dyDescent="0.2"/>
    <row r="20110" ht="12.75" customHeight="1" x14ac:dyDescent="0.2"/>
    <row r="20111" ht="12.75" customHeight="1" x14ac:dyDescent="0.2"/>
    <row r="20112" ht="12.75" customHeight="1" x14ac:dyDescent="0.2"/>
    <row r="20113" ht="12.75" customHeight="1" x14ac:dyDescent="0.2"/>
    <row r="20114" ht="12.75" customHeight="1" x14ac:dyDescent="0.2"/>
    <row r="20115" ht="12.75" customHeight="1" x14ac:dyDescent="0.2"/>
    <row r="20116" ht="12.75" customHeight="1" x14ac:dyDescent="0.2"/>
    <row r="20117" ht="12.75" customHeight="1" x14ac:dyDescent="0.2"/>
    <row r="20118" ht="12.75" customHeight="1" x14ac:dyDescent="0.2"/>
    <row r="20119" ht="12.75" customHeight="1" x14ac:dyDescent="0.2"/>
    <row r="20120" ht="12.75" customHeight="1" x14ac:dyDescent="0.2"/>
    <row r="20121" ht="12.75" customHeight="1" x14ac:dyDescent="0.2"/>
    <row r="20122" ht="12.75" customHeight="1" x14ac:dyDescent="0.2"/>
    <row r="20123" ht="12.75" customHeight="1" x14ac:dyDescent="0.2"/>
    <row r="20124" ht="12.75" customHeight="1" x14ac:dyDescent="0.2"/>
    <row r="20125" ht="12.75" customHeight="1" x14ac:dyDescent="0.2"/>
    <row r="20126" ht="12.75" customHeight="1" x14ac:dyDescent="0.2"/>
    <row r="20127" ht="12.75" customHeight="1" x14ac:dyDescent="0.2"/>
    <row r="20128" ht="12.75" customHeight="1" x14ac:dyDescent="0.2"/>
    <row r="20129" ht="12.75" customHeight="1" x14ac:dyDescent="0.2"/>
    <row r="20130" ht="12.75" customHeight="1" x14ac:dyDescent="0.2"/>
    <row r="20131" ht="12.75" customHeight="1" x14ac:dyDescent="0.2"/>
    <row r="20132" ht="12.75" customHeight="1" x14ac:dyDescent="0.2"/>
    <row r="20133" ht="12.75" customHeight="1" x14ac:dyDescent="0.2"/>
    <row r="20134" ht="12.75" customHeight="1" x14ac:dyDescent="0.2"/>
    <row r="20135" ht="12.75" customHeight="1" x14ac:dyDescent="0.2"/>
    <row r="20136" ht="12.75" customHeight="1" x14ac:dyDescent="0.2"/>
    <row r="20137" ht="12.75" customHeight="1" x14ac:dyDescent="0.2"/>
    <row r="20138" ht="12.75" customHeight="1" x14ac:dyDescent="0.2"/>
    <row r="20139" ht="12.75" customHeight="1" x14ac:dyDescent="0.2"/>
    <row r="20140" ht="12.75" customHeight="1" x14ac:dyDescent="0.2"/>
    <row r="20141" ht="12.75" customHeight="1" x14ac:dyDescent="0.2"/>
    <row r="20142" ht="12.75" customHeight="1" x14ac:dyDescent="0.2"/>
    <row r="20143" ht="12.75" customHeight="1" x14ac:dyDescent="0.2"/>
    <row r="20144" ht="12.75" customHeight="1" x14ac:dyDescent="0.2"/>
    <row r="20145" ht="12.75" customHeight="1" x14ac:dyDescent="0.2"/>
    <row r="20146" ht="12.75" customHeight="1" x14ac:dyDescent="0.2"/>
    <row r="20147" ht="12.75" customHeight="1" x14ac:dyDescent="0.2"/>
    <row r="20148" ht="12.75" customHeight="1" x14ac:dyDescent="0.2"/>
    <row r="20149" ht="12.75" customHeight="1" x14ac:dyDescent="0.2"/>
    <row r="20150" ht="12.75" customHeight="1" x14ac:dyDescent="0.2"/>
    <row r="20151" ht="12.75" customHeight="1" x14ac:dyDescent="0.2"/>
    <row r="20152" ht="12.75" customHeight="1" x14ac:dyDescent="0.2"/>
    <row r="20153" ht="12.75" customHeight="1" x14ac:dyDescent="0.2"/>
    <row r="20154" ht="12.75" customHeight="1" x14ac:dyDescent="0.2"/>
    <row r="20155" ht="12.75" customHeight="1" x14ac:dyDescent="0.2"/>
    <row r="20156" ht="12.75" customHeight="1" x14ac:dyDescent="0.2"/>
    <row r="20157" ht="12.75" customHeight="1" x14ac:dyDescent="0.2"/>
    <row r="20158" ht="12.75" customHeight="1" x14ac:dyDescent="0.2"/>
    <row r="20159" ht="12.75" customHeight="1" x14ac:dyDescent="0.2"/>
    <row r="20160" ht="12.75" customHeight="1" x14ac:dyDescent="0.2"/>
    <row r="20161" ht="12.75" customHeight="1" x14ac:dyDescent="0.2"/>
    <row r="20162" ht="12.75" customHeight="1" x14ac:dyDescent="0.2"/>
    <row r="20163" ht="12.75" customHeight="1" x14ac:dyDescent="0.2"/>
    <row r="20164" ht="12.75" customHeight="1" x14ac:dyDescent="0.2"/>
    <row r="20165" ht="12.75" customHeight="1" x14ac:dyDescent="0.2"/>
    <row r="20166" ht="12.75" customHeight="1" x14ac:dyDescent="0.2"/>
    <row r="20167" ht="12.75" customHeight="1" x14ac:dyDescent="0.2"/>
    <row r="20168" ht="12.75" customHeight="1" x14ac:dyDescent="0.2"/>
    <row r="20169" ht="12.75" customHeight="1" x14ac:dyDescent="0.2"/>
    <row r="20170" ht="12.75" customHeight="1" x14ac:dyDescent="0.2"/>
    <row r="20171" ht="12.75" customHeight="1" x14ac:dyDescent="0.2"/>
    <row r="20172" ht="12.75" customHeight="1" x14ac:dyDescent="0.2"/>
    <row r="20173" ht="12.75" customHeight="1" x14ac:dyDescent="0.2"/>
    <row r="20174" ht="12.75" customHeight="1" x14ac:dyDescent="0.2"/>
    <row r="20175" ht="12.75" customHeight="1" x14ac:dyDescent="0.2"/>
    <row r="20176" ht="12.75" customHeight="1" x14ac:dyDescent="0.2"/>
    <row r="20177" ht="12.75" customHeight="1" x14ac:dyDescent="0.2"/>
    <row r="20178" ht="12.75" customHeight="1" x14ac:dyDescent="0.2"/>
    <row r="20179" ht="12.75" customHeight="1" x14ac:dyDescent="0.2"/>
    <row r="20180" ht="12.75" customHeight="1" x14ac:dyDescent="0.2"/>
    <row r="20181" ht="12.75" customHeight="1" x14ac:dyDescent="0.2"/>
    <row r="20182" ht="12.75" customHeight="1" x14ac:dyDescent="0.2"/>
    <row r="20183" ht="12.75" customHeight="1" x14ac:dyDescent="0.2"/>
    <row r="20184" ht="12.75" customHeight="1" x14ac:dyDescent="0.2"/>
    <row r="20185" ht="12.75" customHeight="1" x14ac:dyDescent="0.2"/>
    <row r="20186" ht="12.75" customHeight="1" x14ac:dyDescent="0.2"/>
    <row r="20187" ht="12.75" customHeight="1" x14ac:dyDescent="0.2"/>
    <row r="20188" ht="12.75" customHeight="1" x14ac:dyDescent="0.2"/>
    <row r="20189" ht="12.75" customHeight="1" x14ac:dyDescent="0.2"/>
    <row r="20190" ht="12.75" customHeight="1" x14ac:dyDescent="0.2"/>
    <row r="20191" ht="12.75" customHeight="1" x14ac:dyDescent="0.2"/>
    <row r="20192" ht="12.75" customHeight="1" x14ac:dyDescent="0.2"/>
    <row r="20193" ht="12.75" customHeight="1" x14ac:dyDescent="0.2"/>
    <row r="20194" ht="12.75" customHeight="1" x14ac:dyDescent="0.2"/>
    <row r="20195" ht="12.75" customHeight="1" x14ac:dyDescent="0.2"/>
    <row r="20196" ht="12.75" customHeight="1" x14ac:dyDescent="0.2"/>
    <row r="20197" ht="12.75" customHeight="1" x14ac:dyDescent="0.2"/>
    <row r="20198" ht="12.75" customHeight="1" x14ac:dyDescent="0.2"/>
    <row r="20199" ht="12.75" customHeight="1" x14ac:dyDescent="0.2"/>
    <row r="20200" ht="12.75" customHeight="1" x14ac:dyDescent="0.2"/>
    <row r="20201" ht="12.75" customHeight="1" x14ac:dyDescent="0.2"/>
    <row r="20202" ht="12.75" customHeight="1" x14ac:dyDescent="0.2"/>
    <row r="20203" ht="12.75" customHeight="1" x14ac:dyDescent="0.2"/>
    <row r="20204" ht="12.75" customHeight="1" x14ac:dyDescent="0.2"/>
    <row r="20205" ht="12.75" customHeight="1" x14ac:dyDescent="0.2"/>
    <row r="20206" ht="12.75" customHeight="1" x14ac:dyDescent="0.2"/>
    <row r="20207" ht="12.75" customHeight="1" x14ac:dyDescent="0.2"/>
    <row r="20208" ht="12.75" customHeight="1" x14ac:dyDescent="0.2"/>
    <row r="20209" ht="12.75" customHeight="1" x14ac:dyDescent="0.2"/>
    <row r="20210" ht="12.75" customHeight="1" x14ac:dyDescent="0.2"/>
    <row r="20211" ht="12.75" customHeight="1" x14ac:dyDescent="0.2"/>
    <row r="20212" ht="12.75" customHeight="1" x14ac:dyDescent="0.2"/>
    <row r="20213" ht="12.75" customHeight="1" x14ac:dyDescent="0.2"/>
    <row r="20214" ht="12.75" customHeight="1" x14ac:dyDescent="0.2"/>
    <row r="20215" ht="12.75" customHeight="1" x14ac:dyDescent="0.2"/>
    <row r="20216" ht="12.75" customHeight="1" x14ac:dyDescent="0.2"/>
    <row r="20217" ht="12.75" customHeight="1" x14ac:dyDescent="0.2"/>
    <row r="20218" ht="12.75" customHeight="1" x14ac:dyDescent="0.2"/>
    <row r="20219" ht="12.75" customHeight="1" x14ac:dyDescent="0.2"/>
    <row r="20220" ht="12.75" customHeight="1" x14ac:dyDescent="0.2"/>
    <row r="20221" ht="12.75" customHeight="1" x14ac:dyDescent="0.2"/>
    <row r="20222" ht="12.75" customHeight="1" x14ac:dyDescent="0.2"/>
    <row r="20223" ht="12.75" customHeight="1" x14ac:dyDescent="0.2"/>
    <row r="20224" ht="12.75" customHeight="1" x14ac:dyDescent="0.2"/>
    <row r="20225" ht="12.75" customHeight="1" x14ac:dyDescent="0.2"/>
    <row r="20226" ht="12.75" customHeight="1" x14ac:dyDescent="0.2"/>
    <row r="20227" ht="12.75" customHeight="1" x14ac:dyDescent="0.2"/>
    <row r="20228" ht="12.75" customHeight="1" x14ac:dyDescent="0.2"/>
    <row r="20229" ht="12.75" customHeight="1" x14ac:dyDescent="0.2"/>
    <row r="20230" ht="12.75" customHeight="1" x14ac:dyDescent="0.2"/>
    <row r="20231" ht="12.75" customHeight="1" x14ac:dyDescent="0.2"/>
    <row r="20232" ht="12.75" customHeight="1" x14ac:dyDescent="0.2"/>
    <row r="20233" ht="12.75" customHeight="1" x14ac:dyDescent="0.2"/>
    <row r="20234" ht="12.75" customHeight="1" x14ac:dyDescent="0.2"/>
    <row r="20235" ht="12.75" customHeight="1" x14ac:dyDescent="0.2"/>
    <row r="20236" ht="12.75" customHeight="1" x14ac:dyDescent="0.2"/>
    <row r="20237" ht="12.75" customHeight="1" x14ac:dyDescent="0.2"/>
    <row r="20238" ht="12.75" customHeight="1" x14ac:dyDescent="0.2"/>
    <row r="20239" ht="12.75" customHeight="1" x14ac:dyDescent="0.2"/>
    <row r="20240" ht="12.75" customHeight="1" x14ac:dyDescent="0.2"/>
    <row r="20241" ht="12.75" customHeight="1" x14ac:dyDescent="0.2"/>
    <row r="20242" ht="12.75" customHeight="1" x14ac:dyDescent="0.2"/>
    <row r="20243" ht="12.75" customHeight="1" x14ac:dyDescent="0.2"/>
    <row r="20244" ht="12.75" customHeight="1" x14ac:dyDescent="0.2"/>
    <row r="20245" ht="12.75" customHeight="1" x14ac:dyDescent="0.2"/>
    <row r="20246" ht="12.75" customHeight="1" x14ac:dyDescent="0.2"/>
    <row r="20247" ht="12.75" customHeight="1" x14ac:dyDescent="0.2"/>
    <row r="20248" ht="12.75" customHeight="1" x14ac:dyDescent="0.2"/>
    <row r="20249" ht="12.75" customHeight="1" x14ac:dyDescent="0.2"/>
    <row r="20250" ht="12.75" customHeight="1" x14ac:dyDescent="0.2"/>
    <row r="20251" ht="12.75" customHeight="1" x14ac:dyDescent="0.2"/>
    <row r="20252" ht="12.75" customHeight="1" x14ac:dyDescent="0.2"/>
    <row r="20253" ht="12.75" customHeight="1" x14ac:dyDescent="0.2"/>
    <row r="20254" ht="12.75" customHeight="1" x14ac:dyDescent="0.2"/>
    <row r="20255" ht="12.75" customHeight="1" x14ac:dyDescent="0.2"/>
    <row r="20256" ht="12.75" customHeight="1" x14ac:dyDescent="0.2"/>
    <row r="20257" ht="12.75" customHeight="1" x14ac:dyDescent="0.2"/>
    <row r="20258" ht="12.75" customHeight="1" x14ac:dyDescent="0.2"/>
    <row r="20259" ht="12.75" customHeight="1" x14ac:dyDescent="0.2"/>
    <row r="20260" ht="12.75" customHeight="1" x14ac:dyDescent="0.2"/>
    <row r="20261" ht="12.75" customHeight="1" x14ac:dyDescent="0.2"/>
    <row r="20262" ht="12.75" customHeight="1" x14ac:dyDescent="0.2"/>
    <row r="20263" ht="12.75" customHeight="1" x14ac:dyDescent="0.2"/>
    <row r="20264" ht="12.75" customHeight="1" x14ac:dyDescent="0.2"/>
    <row r="20265" ht="12.75" customHeight="1" x14ac:dyDescent="0.2"/>
    <row r="20266" ht="12.75" customHeight="1" x14ac:dyDescent="0.2"/>
    <row r="20267" ht="12.75" customHeight="1" x14ac:dyDescent="0.2"/>
    <row r="20268" ht="12.75" customHeight="1" x14ac:dyDescent="0.2"/>
    <row r="20269" ht="12.75" customHeight="1" x14ac:dyDescent="0.2"/>
    <row r="20270" ht="12.75" customHeight="1" x14ac:dyDescent="0.2"/>
    <row r="20271" ht="12.75" customHeight="1" x14ac:dyDescent="0.2"/>
    <row r="20272" ht="12.75" customHeight="1" x14ac:dyDescent="0.2"/>
    <row r="20273" ht="12.75" customHeight="1" x14ac:dyDescent="0.2"/>
    <row r="20274" ht="12.75" customHeight="1" x14ac:dyDescent="0.2"/>
    <row r="20275" ht="12.75" customHeight="1" x14ac:dyDescent="0.2"/>
    <row r="20276" ht="12.75" customHeight="1" x14ac:dyDescent="0.2"/>
    <row r="20277" ht="12.75" customHeight="1" x14ac:dyDescent="0.2"/>
    <row r="20278" ht="12.75" customHeight="1" x14ac:dyDescent="0.2"/>
    <row r="20279" ht="12.75" customHeight="1" x14ac:dyDescent="0.2"/>
    <row r="20280" ht="12.75" customHeight="1" x14ac:dyDescent="0.2"/>
    <row r="20281" ht="12.75" customHeight="1" x14ac:dyDescent="0.2"/>
    <row r="20282" ht="12.75" customHeight="1" x14ac:dyDescent="0.2"/>
    <row r="20283" ht="12.75" customHeight="1" x14ac:dyDescent="0.2"/>
    <row r="20284" ht="12.75" customHeight="1" x14ac:dyDescent="0.2"/>
    <row r="20285" ht="12.75" customHeight="1" x14ac:dyDescent="0.2"/>
    <row r="20286" ht="12.75" customHeight="1" x14ac:dyDescent="0.2"/>
    <row r="20287" ht="12.75" customHeight="1" x14ac:dyDescent="0.2"/>
    <row r="20288" ht="12.75" customHeight="1" x14ac:dyDescent="0.2"/>
    <row r="20289" ht="12.75" customHeight="1" x14ac:dyDescent="0.2"/>
    <row r="20290" ht="12.75" customHeight="1" x14ac:dyDescent="0.2"/>
    <row r="20291" ht="12.75" customHeight="1" x14ac:dyDescent="0.2"/>
    <row r="20292" ht="12.75" customHeight="1" x14ac:dyDescent="0.2"/>
    <row r="20293" ht="12.75" customHeight="1" x14ac:dyDescent="0.2"/>
    <row r="20294" ht="12.75" customHeight="1" x14ac:dyDescent="0.2"/>
    <row r="20295" ht="12.75" customHeight="1" x14ac:dyDescent="0.2"/>
    <row r="20296" ht="12.75" customHeight="1" x14ac:dyDescent="0.2"/>
    <row r="20297" ht="12.75" customHeight="1" x14ac:dyDescent="0.2"/>
    <row r="20298" ht="12.75" customHeight="1" x14ac:dyDescent="0.2"/>
    <row r="20299" ht="12.75" customHeight="1" x14ac:dyDescent="0.2"/>
    <row r="20300" ht="12.75" customHeight="1" x14ac:dyDescent="0.2"/>
    <row r="20301" ht="12.75" customHeight="1" x14ac:dyDescent="0.2"/>
    <row r="20302" ht="12.75" customHeight="1" x14ac:dyDescent="0.2"/>
    <row r="20303" ht="12.75" customHeight="1" x14ac:dyDescent="0.2"/>
    <row r="20304" ht="12.75" customHeight="1" x14ac:dyDescent="0.2"/>
    <row r="20305" ht="12.75" customHeight="1" x14ac:dyDescent="0.2"/>
    <row r="20306" ht="12.75" customHeight="1" x14ac:dyDescent="0.2"/>
    <row r="20307" ht="12.75" customHeight="1" x14ac:dyDescent="0.2"/>
    <row r="20308" ht="12.75" customHeight="1" x14ac:dyDescent="0.2"/>
    <row r="20309" ht="12.75" customHeight="1" x14ac:dyDescent="0.2"/>
    <row r="20310" ht="12.75" customHeight="1" x14ac:dyDescent="0.2"/>
    <row r="20311" ht="12.75" customHeight="1" x14ac:dyDescent="0.2"/>
    <row r="20312" ht="12.75" customHeight="1" x14ac:dyDescent="0.2"/>
    <row r="20313" ht="12.75" customHeight="1" x14ac:dyDescent="0.2"/>
    <row r="20314" ht="12.75" customHeight="1" x14ac:dyDescent="0.2"/>
    <row r="20315" ht="12.75" customHeight="1" x14ac:dyDescent="0.2"/>
    <row r="20316" ht="12.75" customHeight="1" x14ac:dyDescent="0.2"/>
    <row r="20317" ht="12.75" customHeight="1" x14ac:dyDescent="0.2"/>
    <row r="20318" ht="12.75" customHeight="1" x14ac:dyDescent="0.2"/>
    <row r="20319" ht="12.75" customHeight="1" x14ac:dyDescent="0.2"/>
    <row r="20320" ht="12.75" customHeight="1" x14ac:dyDescent="0.2"/>
    <row r="20321" ht="12.75" customHeight="1" x14ac:dyDescent="0.2"/>
    <row r="20322" ht="12.75" customHeight="1" x14ac:dyDescent="0.2"/>
    <row r="20323" ht="12.75" customHeight="1" x14ac:dyDescent="0.2"/>
    <row r="20324" ht="12.75" customHeight="1" x14ac:dyDescent="0.2"/>
    <row r="20325" ht="12.75" customHeight="1" x14ac:dyDescent="0.2"/>
    <row r="20326" ht="12.75" customHeight="1" x14ac:dyDescent="0.2"/>
    <row r="20327" ht="12.75" customHeight="1" x14ac:dyDescent="0.2"/>
    <row r="20328" ht="12.75" customHeight="1" x14ac:dyDescent="0.2"/>
    <row r="20329" ht="12.75" customHeight="1" x14ac:dyDescent="0.2"/>
    <row r="20330" ht="12.75" customHeight="1" x14ac:dyDescent="0.2"/>
    <row r="20331" ht="12.75" customHeight="1" x14ac:dyDescent="0.2"/>
    <row r="20332" ht="12.75" customHeight="1" x14ac:dyDescent="0.2"/>
    <row r="20333" ht="12.75" customHeight="1" x14ac:dyDescent="0.2"/>
    <row r="20334" ht="12.75" customHeight="1" x14ac:dyDescent="0.2"/>
    <row r="20335" ht="12.75" customHeight="1" x14ac:dyDescent="0.2"/>
    <row r="20336" ht="12.75" customHeight="1" x14ac:dyDescent="0.2"/>
    <row r="20337" ht="12.75" customHeight="1" x14ac:dyDescent="0.2"/>
    <row r="20338" ht="12.75" customHeight="1" x14ac:dyDescent="0.2"/>
    <row r="20339" ht="12.75" customHeight="1" x14ac:dyDescent="0.2"/>
    <row r="20340" ht="12.75" customHeight="1" x14ac:dyDescent="0.2"/>
    <row r="20341" ht="12.75" customHeight="1" x14ac:dyDescent="0.2"/>
    <row r="20342" ht="12.75" customHeight="1" x14ac:dyDescent="0.2"/>
    <row r="20343" ht="12.75" customHeight="1" x14ac:dyDescent="0.2"/>
    <row r="20344" ht="12.75" customHeight="1" x14ac:dyDescent="0.2"/>
    <row r="20345" ht="12.75" customHeight="1" x14ac:dyDescent="0.2"/>
    <row r="20346" ht="12.75" customHeight="1" x14ac:dyDescent="0.2"/>
    <row r="20347" ht="12.75" customHeight="1" x14ac:dyDescent="0.2"/>
    <row r="20348" ht="12.75" customHeight="1" x14ac:dyDescent="0.2"/>
    <row r="20349" ht="12.75" customHeight="1" x14ac:dyDescent="0.2"/>
    <row r="20350" ht="12.75" customHeight="1" x14ac:dyDescent="0.2"/>
    <row r="20351" ht="12.75" customHeight="1" x14ac:dyDescent="0.2"/>
    <row r="20352" ht="12.75" customHeight="1" x14ac:dyDescent="0.2"/>
    <row r="20353" ht="12.75" customHeight="1" x14ac:dyDescent="0.2"/>
    <row r="20354" ht="12.75" customHeight="1" x14ac:dyDescent="0.2"/>
    <row r="20355" ht="12.75" customHeight="1" x14ac:dyDescent="0.2"/>
    <row r="20356" ht="12.75" customHeight="1" x14ac:dyDescent="0.2"/>
    <row r="20357" ht="12.75" customHeight="1" x14ac:dyDescent="0.2"/>
    <row r="20358" ht="12.75" customHeight="1" x14ac:dyDescent="0.2"/>
    <row r="20359" ht="12.75" customHeight="1" x14ac:dyDescent="0.2"/>
    <row r="20360" ht="12.75" customHeight="1" x14ac:dyDescent="0.2"/>
    <row r="20361" ht="12.75" customHeight="1" x14ac:dyDescent="0.2"/>
    <row r="20362" ht="12.75" customHeight="1" x14ac:dyDescent="0.2"/>
    <row r="20363" ht="12.75" customHeight="1" x14ac:dyDescent="0.2"/>
    <row r="20364" ht="12.75" customHeight="1" x14ac:dyDescent="0.2"/>
    <row r="20365" ht="12.75" customHeight="1" x14ac:dyDescent="0.2"/>
    <row r="20366" ht="12.75" customHeight="1" x14ac:dyDescent="0.2"/>
    <row r="20367" ht="12.75" customHeight="1" x14ac:dyDescent="0.2"/>
    <row r="20368" ht="12.75" customHeight="1" x14ac:dyDescent="0.2"/>
    <row r="20369" ht="12.75" customHeight="1" x14ac:dyDescent="0.2"/>
    <row r="20370" ht="12.75" customHeight="1" x14ac:dyDescent="0.2"/>
    <row r="20371" ht="12.75" customHeight="1" x14ac:dyDescent="0.2"/>
    <row r="20372" ht="12.75" customHeight="1" x14ac:dyDescent="0.2"/>
    <row r="20373" ht="12.75" customHeight="1" x14ac:dyDescent="0.2"/>
    <row r="20374" ht="12.75" customHeight="1" x14ac:dyDescent="0.2"/>
    <row r="20375" ht="12.75" customHeight="1" x14ac:dyDescent="0.2"/>
    <row r="20376" ht="12.75" customHeight="1" x14ac:dyDescent="0.2"/>
    <row r="20377" ht="12.75" customHeight="1" x14ac:dyDescent="0.2"/>
    <row r="20378" ht="12.75" customHeight="1" x14ac:dyDescent="0.2"/>
    <row r="20379" ht="12.75" customHeight="1" x14ac:dyDescent="0.2"/>
    <row r="20380" ht="12.75" customHeight="1" x14ac:dyDescent="0.2"/>
    <row r="20381" ht="12.75" customHeight="1" x14ac:dyDescent="0.2"/>
    <row r="20382" ht="12.75" customHeight="1" x14ac:dyDescent="0.2"/>
    <row r="20383" ht="12.75" customHeight="1" x14ac:dyDescent="0.2"/>
    <row r="20384" ht="12.75" customHeight="1" x14ac:dyDescent="0.2"/>
    <row r="20385" ht="12.75" customHeight="1" x14ac:dyDescent="0.2"/>
    <row r="20386" ht="12.75" customHeight="1" x14ac:dyDescent="0.2"/>
    <row r="20387" ht="12.75" customHeight="1" x14ac:dyDescent="0.2"/>
    <row r="20388" ht="12.75" customHeight="1" x14ac:dyDescent="0.2"/>
    <row r="20389" ht="12.75" customHeight="1" x14ac:dyDescent="0.2"/>
    <row r="20390" ht="12.75" customHeight="1" x14ac:dyDescent="0.2"/>
    <row r="20391" ht="12.75" customHeight="1" x14ac:dyDescent="0.2"/>
    <row r="20392" ht="12.75" customHeight="1" x14ac:dyDescent="0.2"/>
    <row r="20393" ht="12.75" customHeight="1" x14ac:dyDescent="0.2"/>
    <row r="20394" ht="12.75" customHeight="1" x14ac:dyDescent="0.2"/>
    <row r="20395" ht="12.75" customHeight="1" x14ac:dyDescent="0.2"/>
    <row r="20396" ht="12.75" customHeight="1" x14ac:dyDescent="0.2"/>
    <row r="20397" ht="12.75" customHeight="1" x14ac:dyDescent="0.2"/>
    <row r="20398" ht="12.75" customHeight="1" x14ac:dyDescent="0.2"/>
    <row r="20399" ht="12.75" customHeight="1" x14ac:dyDescent="0.2"/>
    <row r="20400" ht="12.75" customHeight="1" x14ac:dyDescent="0.2"/>
    <row r="20401" ht="12.75" customHeight="1" x14ac:dyDescent="0.2"/>
    <row r="20402" ht="12.75" customHeight="1" x14ac:dyDescent="0.2"/>
    <row r="20403" ht="12.75" customHeight="1" x14ac:dyDescent="0.2"/>
    <row r="20404" ht="12.75" customHeight="1" x14ac:dyDescent="0.2"/>
    <row r="20405" ht="12.75" customHeight="1" x14ac:dyDescent="0.2"/>
    <row r="20406" ht="12.75" customHeight="1" x14ac:dyDescent="0.2"/>
    <row r="20407" ht="12.75" customHeight="1" x14ac:dyDescent="0.2"/>
    <row r="20408" ht="12.75" customHeight="1" x14ac:dyDescent="0.2"/>
    <row r="20409" ht="12.75" customHeight="1" x14ac:dyDescent="0.2"/>
    <row r="20410" ht="12.75" customHeight="1" x14ac:dyDescent="0.2"/>
    <row r="20411" ht="12.75" customHeight="1" x14ac:dyDescent="0.2"/>
    <row r="20412" ht="12.75" customHeight="1" x14ac:dyDescent="0.2"/>
    <row r="20413" ht="12.75" customHeight="1" x14ac:dyDescent="0.2"/>
    <row r="20414" ht="12.75" customHeight="1" x14ac:dyDescent="0.2"/>
    <row r="20415" ht="12.75" customHeight="1" x14ac:dyDescent="0.2"/>
    <row r="20416" ht="12.75" customHeight="1" x14ac:dyDescent="0.2"/>
    <row r="20417" ht="12.75" customHeight="1" x14ac:dyDescent="0.2"/>
    <row r="20418" ht="12.75" customHeight="1" x14ac:dyDescent="0.2"/>
    <row r="20419" ht="12.75" customHeight="1" x14ac:dyDescent="0.2"/>
    <row r="20420" ht="12.75" customHeight="1" x14ac:dyDescent="0.2"/>
    <row r="20421" ht="12.75" customHeight="1" x14ac:dyDescent="0.2"/>
    <row r="20422" ht="12.75" customHeight="1" x14ac:dyDescent="0.2"/>
    <row r="20423" ht="12.75" customHeight="1" x14ac:dyDescent="0.2"/>
    <row r="20424" ht="12.75" customHeight="1" x14ac:dyDescent="0.2"/>
    <row r="20425" ht="12.75" customHeight="1" x14ac:dyDescent="0.2"/>
    <row r="20426" ht="12.75" customHeight="1" x14ac:dyDescent="0.2"/>
    <row r="20427" ht="12.75" customHeight="1" x14ac:dyDescent="0.2"/>
    <row r="20428" ht="12.75" customHeight="1" x14ac:dyDescent="0.2"/>
    <row r="20429" ht="12.75" customHeight="1" x14ac:dyDescent="0.2"/>
    <row r="20430" ht="12.75" customHeight="1" x14ac:dyDescent="0.2"/>
    <row r="20431" ht="12.75" customHeight="1" x14ac:dyDescent="0.2"/>
    <row r="20432" ht="12.75" customHeight="1" x14ac:dyDescent="0.2"/>
    <row r="20433" ht="12.75" customHeight="1" x14ac:dyDescent="0.2"/>
    <row r="20434" ht="12.75" customHeight="1" x14ac:dyDescent="0.2"/>
    <row r="20435" ht="12.75" customHeight="1" x14ac:dyDescent="0.2"/>
    <row r="20436" ht="12.75" customHeight="1" x14ac:dyDescent="0.2"/>
    <row r="20437" ht="12.75" customHeight="1" x14ac:dyDescent="0.2"/>
    <row r="20438" ht="12.75" customHeight="1" x14ac:dyDescent="0.2"/>
    <row r="20439" ht="12.75" customHeight="1" x14ac:dyDescent="0.2"/>
    <row r="20440" ht="12.75" customHeight="1" x14ac:dyDescent="0.2"/>
    <row r="20441" ht="12.75" customHeight="1" x14ac:dyDescent="0.2"/>
    <row r="20442" ht="12.75" customHeight="1" x14ac:dyDescent="0.2"/>
    <row r="20443" ht="12.75" customHeight="1" x14ac:dyDescent="0.2"/>
    <row r="20444" ht="12.75" customHeight="1" x14ac:dyDescent="0.2"/>
    <row r="20445" ht="12.75" customHeight="1" x14ac:dyDescent="0.2"/>
    <row r="20446" ht="12.75" customHeight="1" x14ac:dyDescent="0.2"/>
    <row r="20447" ht="12.75" customHeight="1" x14ac:dyDescent="0.2"/>
    <row r="20448" ht="12.75" customHeight="1" x14ac:dyDescent="0.2"/>
    <row r="20449" ht="12.75" customHeight="1" x14ac:dyDescent="0.2"/>
    <row r="20450" ht="12.75" customHeight="1" x14ac:dyDescent="0.2"/>
    <row r="20451" ht="12.75" customHeight="1" x14ac:dyDescent="0.2"/>
    <row r="20452" ht="12.75" customHeight="1" x14ac:dyDescent="0.2"/>
    <row r="20453" ht="12.75" customHeight="1" x14ac:dyDescent="0.2"/>
    <row r="20454" ht="12.75" customHeight="1" x14ac:dyDescent="0.2"/>
    <row r="20455" ht="12.75" customHeight="1" x14ac:dyDescent="0.2"/>
    <row r="20456" ht="12.75" customHeight="1" x14ac:dyDescent="0.2"/>
    <row r="20457" ht="12.75" customHeight="1" x14ac:dyDescent="0.2"/>
    <row r="20458" ht="12.75" customHeight="1" x14ac:dyDescent="0.2"/>
    <row r="20459" ht="12.75" customHeight="1" x14ac:dyDescent="0.2"/>
    <row r="20460" ht="12.75" customHeight="1" x14ac:dyDescent="0.2"/>
    <row r="20461" ht="12.75" customHeight="1" x14ac:dyDescent="0.2"/>
    <row r="20462" ht="12.75" customHeight="1" x14ac:dyDescent="0.2"/>
    <row r="20463" ht="12.75" customHeight="1" x14ac:dyDescent="0.2"/>
    <row r="20464" ht="12.75" customHeight="1" x14ac:dyDescent="0.2"/>
    <row r="20465" ht="12.75" customHeight="1" x14ac:dyDescent="0.2"/>
    <row r="20466" ht="12.75" customHeight="1" x14ac:dyDescent="0.2"/>
    <row r="20467" ht="12.75" customHeight="1" x14ac:dyDescent="0.2"/>
    <row r="20468" ht="12.75" customHeight="1" x14ac:dyDescent="0.2"/>
    <row r="20469" ht="12.75" customHeight="1" x14ac:dyDescent="0.2"/>
    <row r="20470" ht="12.75" customHeight="1" x14ac:dyDescent="0.2"/>
    <row r="20471" ht="12.75" customHeight="1" x14ac:dyDescent="0.2"/>
    <row r="20472" ht="12.75" customHeight="1" x14ac:dyDescent="0.2"/>
    <row r="20473" ht="12.75" customHeight="1" x14ac:dyDescent="0.2"/>
    <row r="20474" ht="12.75" customHeight="1" x14ac:dyDescent="0.2"/>
    <row r="20475" ht="12.75" customHeight="1" x14ac:dyDescent="0.2"/>
    <row r="20476" ht="12.75" customHeight="1" x14ac:dyDescent="0.2"/>
    <row r="20477" ht="12.75" customHeight="1" x14ac:dyDescent="0.2"/>
    <row r="20478" ht="12.75" customHeight="1" x14ac:dyDescent="0.2"/>
    <row r="20479" ht="12.75" customHeight="1" x14ac:dyDescent="0.2"/>
    <row r="20480" ht="12.75" customHeight="1" x14ac:dyDescent="0.2"/>
    <row r="20481" ht="12.75" customHeight="1" x14ac:dyDescent="0.2"/>
    <row r="20482" ht="12.75" customHeight="1" x14ac:dyDescent="0.2"/>
    <row r="20483" ht="12.75" customHeight="1" x14ac:dyDescent="0.2"/>
    <row r="20484" ht="12.75" customHeight="1" x14ac:dyDescent="0.2"/>
    <row r="20485" ht="12.75" customHeight="1" x14ac:dyDescent="0.2"/>
    <row r="20486" ht="12.75" customHeight="1" x14ac:dyDescent="0.2"/>
    <row r="20487" ht="12.75" customHeight="1" x14ac:dyDescent="0.2"/>
    <row r="20488" ht="12.75" customHeight="1" x14ac:dyDescent="0.2"/>
    <row r="20489" ht="12.75" customHeight="1" x14ac:dyDescent="0.2"/>
    <row r="20490" ht="12.75" customHeight="1" x14ac:dyDescent="0.2"/>
    <row r="20491" ht="12.75" customHeight="1" x14ac:dyDescent="0.2"/>
    <row r="20492" ht="12.75" customHeight="1" x14ac:dyDescent="0.2"/>
    <row r="20493" ht="12.75" customHeight="1" x14ac:dyDescent="0.2"/>
    <row r="20494" ht="12.75" customHeight="1" x14ac:dyDescent="0.2"/>
    <row r="20495" ht="12.75" customHeight="1" x14ac:dyDescent="0.2"/>
    <row r="20496" ht="12.75" customHeight="1" x14ac:dyDescent="0.2"/>
    <row r="20497" ht="12.75" customHeight="1" x14ac:dyDescent="0.2"/>
    <row r="20498" ht="12.75" customHeight="1" x14ac:dyDescent="0.2"/>
    <row r="20499" ht="12.75" customHeight="1" x14ac:dyDescent="0.2"/>
    <row r="20500" ht="12.75" customHeight="1" x14ac:dyDescent="0.2"/>
    <row r="20501" ht="12.75" customHeight="1" x14ac:dyDescent="0.2"/>
    <row r="20502" ht="12.75" customHeight="1" x14ac:dyDescent="0.2"/>
    <row r="20503" ht="12.75" customHeight="1" x14ac:dyDescent="0.2"/>
    <row r="20504" ht="12.75" customHeight="1" x14ac:dyDescent="0.2"/>
    <row r="20505" ht="12.75" customHeight="1" x14ac:dyDescent="0.2"/>
    <row r="20506" ht="12.75" customHeight="1" x14ac:dyDescent="0.2"/>
    <row r="20507" ht="12.75" customHeight="1" x14ac:dyDescent="0.2"/>
    <row r="20508" ht="12.75" customHeight="1" x14ac:dyDescent="0.2"/>
    <row r="20509" ht="12.75" customHeight="1" x14ac:dyDescent="0.2"/>
    <row r="20510" ht="12.75" customHeight="1" x14ac:dyDescent="0.2"/>
    <row r="20511" ht="12.75" customHeight="1" x14ac:dyDescent="0.2"/>
    <row r="20512" ht="12.75" customHeight="1" x14ac:dyDescent="0.2"/>
    <row r="20513" ht="12.75" customHeight="1" x14ac:dyDescent="0.2"/>
    <row r="20514" ht="12.75" customHeight="1" x14ac:dyDescent="0.2"/>
    <row r="20515" ht="12.75" customHeight="1" x14ac:dyDescent="0.2"/>
    <row r="20516" ht="12.75" customHeight="1" x14ac:dyDescent="0.2"/>
    <row r="20517" ht="12.75" customHeight="1" x14ac:dyDescent="0.2"/>
    <row r="20518" ht="12.75" customHeight="1" x14ac:dyDescent="0.2"/>
    <row r="20519" ht="12.75" customHeight="1" x14ac:dyDescent="0.2"/>
    <row r="20520" ht="12.75" customHeight="1" x14ac:dyDescent="0.2"/>
    <row r="20521" ht="12.75" customHeight="1" x14ac:dyDescent="0.2"/>
    <row r="20522" ht="12.75" customHeight="1" x14ac:dyDescent="0.2"/>
    <row r="20523" ht="12.75" customHeight="1" x14ac:dyDescent="0.2"/>
    <row r="20524" ht="12.75" customHeight="1" x14ac:dyDescent="0.2"/>
    <row r="20525" ht="12.75" customHeight="1" x14ac:dyDescent="0.2"/>
    <row r="20526" ht="12.75" customHeight="1" x14ac:dyDescent="0.2"/>
    <row r="20527" ht="12.75" customHeight="1" x14ac:dyDescent="0.2"/>
    <row r="20528" ht="12.75" customHeight="1" x14ac:dyDescent="0.2"/>
    <row r="20529" ht="12.75" customHeight="1" x14ac:dyDescent="0.2"/>
    <row r="20530" ht="12.75" customHeight="1" x14ac:dyDescent="0.2"/>
    <row r="20531" ht="12.75" customHeight="1" x14ac:dyDescent="0.2"/>
    <row r="20532" ht="12.75" customHeight="1" x14ac:dyDescent="0.2"/>
    <row r="20533" ht="12.75" customHeight="1" x14ac:dyDescent="0.2"/>
    <row r="20534" ht="12.75" customHeight="1" x14ac:dyDescent="0.2"/>
    <row r="20535" ht="12.75" customHeight="1" x14ac:dyDescent="0.2"/>
    <row r="20536" ht="12.75" customHeight="1" x14ac:dyDescent="0.2"/>
    <row r="20537" ht="12.75" customHeight="1" x14ac:dyDescent="0.2"/>
    <row r="20538" ht="12.75" customHeight="1" x14ac:dyDescent="0.2"/>
    <row r="20539" ht="12.75" customHeight="1" x14ac:dyDescent="0.2"/>
    <row r="20540" ht="12.75" customHeight="1" x14ac:dyDescent="0.2"/>
    <row r="20541" ht="12.75" customHeight="1" x14ac:dyDescent="0.2"/>
    <row r="20542" ht="12.75" customHeight="1" x14ac:dyDescent="0.2"/>
    <row r="20543" ht="12.75" customHeight="1" x14ac:dyDescent="0.2"/>
    <row r="20544" ht="12.75" customHeight="1" x14ac:dyDescent="0.2"/>
    <row r="20545" ht="12.75" customHeight="1" x14ac:dyDescent="0.2"/>
    <row r="20546" ht="12.75" customHeight="1" x14ac:dyDescent="0.2"/>
    <row r="20547" ht="12.75" customHeight="1" x14ac:dyDescent="0.2"/>
    <row r="20548" ht="12.75" customHeight="1" x14ac:dyDescent="0.2"/>
    <row r="20549" ht="12.75" customHeight="1" x14ac:dyDescent="0.2"/>
    <row r="20550" ht="12.75" customHeight="1" x14ac:dyDescent="0.2"/>
    <row r="20551" ht="12.75" customHeight="1" x14ac:dyDescent="0.2"/>
    <row r="20552" ht="12.75" customHeight="1" x14ac:dyDescent="0.2"/>
    <row r="20553" ht="12.75" customHeight="1" x14ac:dyDescent="0.2"/>
    <row r="20554" ht="12.75" customHeight="1" x14ac:dyDescent="0.2"/>
    <row r="20555" ht="12.75" customHeight="1" x14ac:dyDescent="0.2"/>
    <row r="20556" ht="12.75" customHeight="1" x14ac:dyDescent="0.2"/>
    <row r="20557" ht="12.75" customHeight="1" x14ac:dyDescent="0.2"/>
    <row r="20558" ht="12.75" customHeight="1" x14ac:dyDescent="0.2"/>
    <row r="20559" ht="12.75" customHeight="1" x14ac:dyDescent="0.2"/>
    <row r="20560" ht="12.75" customHeight="1" x14ac:dyDescent="0.2"/>
    <row r="20561" ht="12.75" customHeight="1" x14ac:dyDescent="0.2"/>
    <row r="20562" ht="12.75" customHeight="1" x14ac:dyDescent="0.2"/>
    <row r="20563" ht="12.75" customHeight="1" x14ac:dyDescent="0.2"/>
    <row r="20564" ht="12.75" customHeight="1" x14ac:dyDescent="0.2"/>
    <row r="20565" ht="12.75" customHeight="1" x14ac:dyDescent="0.2"/>
    <row r="20566" ht="12.75" customHeight="1" x14ac:dyDescent="0.2"/>
    <row r="20567" ht="12.75" customHeight="1" x14ac:dyDescent="0.2"/>
    <row r="20568" ht="12.75" customHeight="1" x14ac:dyDescent="0.2"/>
    <row r="20569" ht="12.75" customHeight="1" x14ac:dyDescent="0.2"/>
    <row r="20570" ht="12.75" customHeight="1" x14ac:dyDescent="0.2"/>
    <row r="20571" ht="12.75" customHeight="1" x14ac:dyDescent="0.2"/>
    <row r="20572" ht="12.75" customHeight="1" x14ac:dyDescent="0.2"/>
    <row r="20573" ht="12.75" customHeight="1" x14ac:dyDescent="0.2"/>
    <row r="20574" ht="12.75" customHeight="1" x14ac:dyDescent="0.2"/>
    <row r="20575" ht="12.75" customHeight="1" x14ac:dyDescent="0.2"/>
    <row r="20576" ht="12.75" customHeight="1" x14ac:dyDescent="0.2"/>
    <row r="20577" ht="12.75" customHeight="1" x14ac:dyDescent="0.2"/>
    <row r="20578" ht="12.75" customHeight="1" x14ac:dyDescent="0.2"/>
    <row r="20579" ht="12.75" customHeight="1" x14ac:dyDescent="0.2"/>
    <row r="20580" ht="12.75" customHeight="1" x14ac:dyDescent="0.2"/>
    <row r="20581" ht="12.75" customHeight="1" x14ac:dyDescent="0.2"/>
    <row r="20582" ht="12.75" customHeight="1" x14ac:dyDescent="0.2"/>
    <row r="20583" ht="12.75" customHeight="1" x14ac:dyDescent="0.2"/>
    <row r="20584" ht="12.75" customHeight="1" x14ac:dyDescent="0.2"/>
    <row r="20585" ht="12.75" customHeight="1" x14ac:dyDescent="0.2"/>
    <row r="20586" ht="12.75" customHeight="1" x14ac:dyDescent="0.2"/>
    <row r="20587" ht="12.75" customHeight="1" x14ac:dyDescent="0.2"/>
    <row r="20588" ht="12.75" customHeight="1" x14ac:dyDescent="0.2"/>
    <row r="20589" ht="12.75" customHeight="1" x14ac:dyDescent="0.2"/>
    <row r="20590" ht="12.75" customHeight="1" x14ac:dyDescent="0.2"/>
    <row r="20591" ht="12.75" customHeight="1" x14ac:dyDescent="0.2"/>
    <row r="20592" ht="12.75" customHeight="1" x14ac:dyDescent="0.2"/>
    <row r="20593" ht="12.75" customHeight="1" x14ac:dyDescent="0.2"/>
    <row r="20594" ht="12.75" customHeight="1" x14ac:dyDescent="0.2"/>
    <row r="20595" ht="12.75" customHeight="1" x14ac:dyDescent="0.2"/>
    <row r="20596" ht="12.75" customHeight="1" x14ac:dyDescent="0.2"/>
    <row r="20597" ht="12.75" customHeight="1" x14ac:dyDescent="0.2"/>
    <row r="20598" ht="12.75" customHeight="1" x14ac:dyDescent="0.2"/>
    <row r="20599" ht="12.75" customHeight="1" x14ac:dyDescent="0.2"/>
    <row r="20600" ht="12.75" customHeight="1" x14ac:dyDescent="0.2"/>
    <row r="20601" ht="12.75" customHeight="1" x14ac:dyDescent="0.2"/>
    <row r="20602" ht="12.75" customHeight="1" x14ac:dyDescent="0.2"/>
    <row r="20603" ht="12.75" customHeight="1" x14ac:dyDescent="0.2"/>
    <row r="20604" ht="12.75" customHeight="1" x14ac:dyDescent="0.2"/>
    <row r="20605" ht="12.75" customHeight="1" x14ac:dyDescent="0.2"/>
    <row r="20606" ht="12.75" customHeight="1" x14ac:dyDescent="0.2"/>
    <row r="20607" ht="12.75" customHeight="1" x14ac:dyDescent="0.2"/>
    <row r="20608" ht="12.75" customHeight="1" x14ac:dyDescent="0.2"/>
    <row r="20609" ht="12.75" customHeight="1" x14ac:dyDescent="0.2"/>
    <row r="20610" ht="12.75" customHeight="1" x14ac:dyDescent="0.2"/>
    <row r="20611" ht="12.75" customHeight="1" x14ac:dyDescent="0.2"/>
    <row r="20612" ht="12.75" customHeight="1" x14ac:dyDescent="0.2"/>
    <row r="20613" ht="12.75" customHeight="1" x14ac:dyDescent="0.2"/>
    <row r="20614" ht="12.75" customHeight="1" x14ac:dyDescent="0.2"/>
    <row r="20615" ht="12.75" customHeight="1" x14ac:dyDescent="0.2"/>
    <row r="20616" ht="12.75" customHeight="1" x14ac:dyDescent="0.2"/>
    <row r="20617" ht="12.75" customHeight="1" x14ac:dyDescent="0.2"/>
    <row r="20618" ht="12.75" customHeight="1" x14ac:dyDescent="0.2"/>
    <row r="20619" ht="12.75" customHeight="1" x14ac:dyDescent="0.2"/>
    <row r="20620" ht="12.75" customHeight="1" x14ac:dyDescent="0.2"/>
    <row r="20621" ht="12.75" customHeight="1" x14ac:dyDescent="0.2"/>
    <row r="20622" ht="12.75" customHeight="1" x14ac:dyDescent="0.2"/>
    <row r="20623" ht="12.75" customHeight="1" x14ac:dyDescent="0.2"/>
    <row r="20624" ht="12.75" customHeight="1" x14ac:dyDescent="0.2"/>
    <row r="20625" ht="12.75" customHeight="1" x14ac:dyDescent="0.2"/>
    <row r="20626" ht="12.75" customHeight="1" x14ac:dyDescent="0.2"/>
    <row r="20627" ht="12.75" customHeight="1" x14ac:dyDescent="0.2"/>
    <row r="20628" ht="12.75" customHeight="1" x14ac:dyDescent="0.2"/>
    <row r="20629" ht="12.75" customHeight="1" x14ac:dyDescent="0.2"/>
    <row r="20630" ht="12.75" customHeight="1" x14ac:dyDescent="0.2"/>
    <row r="20631" ht="12.75" customHeight="1" x14ac:dyDescent="0.2"/>
    <row r="20632" ht="12.75" customHeight="1" x14ac:dyDescent="0.2"/>
    <row r="20633" ht="12.75" customHeight="1" x14ac:dyDescent="0.2"/>
    <row r="20634" ht="12.75" customHeight="1" x14ac:dyDescent="0.2"/>
    <row r="20635" ht="12.75" customHeight="1" x14ac:dyDescent="0.2"/>
    <row r="20636" ht="12.75" customHeight="1" x14ac:dyDescent="0.2"/>
    <row r="20637" ht="12.75" customHeight="1" x14ac:dyDescent="0.2"/>
    <row r="20638" ht="12.75" customHeight="1" x14ac:dyDescent="0.2"/>
    <row r="20639" ht="12.75" customHeight="1" x14ac:dyDescent="0.2"/>
    <row r="20640" ht="12.75" customHeight="1" x14ac:dyDescent="0.2"/>
    <row r="20641" ht="12.75" customHeight="1" x14ac:dyDescent="0.2"/>
    <row r="20642" ht="12.75" customHeight="1" x14ac:dyDescent="0.2"/>
    <row r="20643" ht="12.75" customHeight="1" x14ac:dyDescent="0.2"/>
    <row r="20644" ht="12.75" customHeight="1" x14ac:dyDescent="0.2"/>
    <row r="20645" ht="12.75" customHeight="1" x14ac:dyDescent="0.2"/>
    <row r="20646" ht="12.75" customHeight="1" x14ac:dyDescent="0.2"/>
    <row r="20647" ht="12.75" customHeight="1" x14ac:dyDescent="0.2"/>
    <row r="20648" ht="12.75" customHeight="1" x14ac:dyDescent="0.2"/>
    <row r="20649" ht="12.75" customHeight="1" x14ac:dyDescent="0.2"/>
    <row r="20650" ht="12.75" customHeight="1" x14ac:dyDescent="0.2"/>
    <row r="20651" ht="12.75" customHeight="1" x14ac:dyDescent="0.2"/>
    <row r="20652" ht="12.75" customHeight="1" x14ac:dyDescent="0.2"/>
    <row r="20653" ht="12.75" customHeight="1" x14ac:dyDescent="0.2"/>
    <row r="20654" ht="12.75" customHeight="1" x14ac:dyDescent="0.2"/>
    <row r="20655" ht="12.75" customHeight="1" x14ac:dyDescent="0.2"/>
    <row r="20656" ht="12.75" customHeight="1" x14ac:dyDescent="0.2"/>
    <row r="20657" ht="12.75" customHeight="1" x14ac:dyDescent="0.2"/>
    <row r="20658" ht="12.75" customHeight="1" x14ac:dyDescent="0.2"/>
    <row r="20659" ht="12.75" customHeight="1" x14ac:dyDescent="0.2"/>
    <row r="20660" ht="12.75" customHeight="1" x14ac:dyDescent="0.2"/>
    <row r="20661" ht="12.75" customHeight="1" x14ac:dyDescent="0.2"/>
    <row r="20662" ht="12.75" customHeight="1" x14ac:dyDescent="0.2"/>
    <row r="20663" ht="12.75" customHeight="1" x14ac:dyDescent="0.2"/>
    <row r="20664" ht="12.75" customHeight="1" x14ac:dyDescent="0.2"/>
    <row r="20665" ht="12.75" customHeight="1" x14ac:dyDescent="0.2"/>
    <row r="20666" ht="12.75" customHeight="1" x14ac:dyDescent="0.2"/>
    <row r="20667" ht="12.75" customHeight="1" x14ac:dyDescent="0.2"/>
    <row r="20668" ht="12.75" customHeight="1" x14ac:dyDescent="0.2"/>
    <row r="20669" ht="12.75" customHeight="1" x14ac:dyDescent="0.2"/>
    <row r="20670" ht="12.75" customHeight="1" x14ac:dyDescent="0.2"/>
    <row r="20671" ht="12.75" customHeight="1" x14ac:dyDescent="0.2"/>
    <row r="20672" ht="12.75" customHeight="1" x14ac:dyDescent="0.2"/>
    <row r="20673" ht="12.75" customHeight="1" x14ac:dyDescent="0.2"/>
    <row r="20674" ht="12.75" customHeight="1" x14ac:dyDescent="0.2"/>
    <row r="20675" ht="12.75" customHeight="1" x14ac:dyDescent="0.2"/>
    <row r="20676" ht="12.75" customHeight="1" x14ac:dyDescent="0.2"/>
    <row r="20677" ht="12.75" customHeight="1" x14ac:dyDescent="0.2"/>
    <row r="20678" ht="12.75" customHeight="1" x14ac:dyDescent="0.2"/>
    <row r="20679" ht="12.75" customHeight="1" x14ac:dyDescent="0.2"/>
    <row r="20680" ht="12.75" customHeight="1" x14ac:dyDescent="0.2"/>
    <row r="20681" ht="12.75" customHeight="1" x14ac:dyDescent="0.2"/>
    <row r="20682" ht="12.75" customHeight="1" x14ac:dyDescent="0.2"/>
    <row r="20683" ht="12.75" customHeight="1" x14ac:dyDescent="0.2"/>
    <row r="20684" ht="12.75" customHeight="1" x14ac:dyDescent="0.2"/>
    <row r="20685" ht="12.75" customHeight="1" x14ac:dyDescent="0.2"/>
    <row r="20686" ht="12.75" customHeight="1" x14ac:dyDescent="0.2"/>
    <row r="20687" ht="12.75" customHeight="1" x14ac:dyDescent="0.2"/>
    <row r="20688" ht="12.75" customHeight="1" x14ac:dyDescent="0.2"/>
    <row r="20689" ht="12.75" customHeight="1" x14ac:dyDescent="0.2"/>
    <row r="20690" ht="12.75" customHeight="1" x14ac:dyDescent="0.2"/>
    <row r="20691" ht="12.75" customHeight="1" x14ac:dyDescent="0.2"/>
    <row r="20692" ht="12.75" customHeight="1" x14ac:dyDescent="0.2"/>
    <row r="20693" ht="12.75" customHeight="1" x14ac:dyDescent="0.2"/>
    <row r="20694" ht="12.75" customHeight="1" x14ac:dyDescent="0.2"/>
    <row r="20695" ht="12.75" customHeight="1" x14ac:dyDescent="0.2"/>
    <row r="20696" ht="12.75" customHeight="1" x14ac:dyDescent="0.2"/>
    <row r="20697" ht="12.75" customHeight="1" x14ac:dyDescent="0.2"/>
    <row r="20698" ht="12.75" customHeight="1" x14ac:dyDescent="0.2"/>
    <row r="20699" ht="12.75" customHeight="1" x14ac:dyDescent="0.2"/>
    <row r="20700" ht="12.75" customHeight="1" x14ac:dyDescent="0.2"/>
    <row r="20701" ht="12.75" customHeight="1" x14ac:dyDescent="0.2"/>
    <row r="20702" ht="12.75" customHeight="1" x14ac:dyDescent="0.2"/>
    <row r="20703" ht="12.75" customHeight="1" x14ac:dyDescent="0.2"/>
    <row r="20704" ht="12.75" customHeight="1" x14ac:dyDescent="0.2"/>
    <row r="20705" ht="12.75" customHeight="1" x14ac:dyDescent="0.2"/>
    <row r="20706" ht="12.75" customHeight="1" x14ac:dyDescent="0.2"/>
    <row r="20707" ht="12.75" customHeight="1" x14ac:dyDescent="0.2"/>
    <row r="20708" ht="12.75" customHeight="1" x14ac:dyDescent="0.2"/>
    <row r="20709" ht="12.75" customHeight="1" x14ac:dyDescent="0.2"/>
    <row r="20710" ht="12.75" customHeight="1" x14ac:dyDescent="0.2"/>
    <row r="20711" ht="12.75" customHeight="1" x14ac:dyDescent="0.2"/>
    <row r="20712" ht="12.75" customHeight="1" x14ac:dyDescent="0.2"/>
    <row r="20713" ht="12.75" customHeight="1" x14ac:dyDescent="0.2"/>
    <row r="20714" ht="12.75" customHeight="1" x14ac:dyDescent="0.2"/>
    <row r="20715" ht="12.75" customHeight="1" x14ac:dyDescent="0.2"/>
    <row r="20716" ht="12.75" customHeight="1" x14ac:dyDescent="0.2"/>
    <row r="20717" ht="12.75" customHeight="1" x14ac:dyDescent="0.2"/>
    <row r="20718" ht="12.75" customHeight="1" x14ac:dyDescent="0.2"/>
    <row r="20719" ht="12.75" customHeight="1" x14ac:dyDescent="0.2"/>
    <row r="20720" ht="12.75" customHeight="1" x14ac:dyDescent="0.2"/>
    <row r="20721" ht="12.75" customHeight="1" x14ac:dyDescent="0.2"/>
    <row r="20722" ht="12.75" customHeight="1" x14ac:dyDescent="0.2"/>
    <row r="20723" ht="12.75" customHeight="1" x14ac:dyDescent="0.2"/>
    <row r="20724" ht="12.75" customHeight="1" x14ac:dyDescent="0.2"/>
    <row r="20725" ht="12.75" customHeight="1" x14ac:dyDescent="0.2"/>
    <row r="20726" ht="12.75" customHeight="1" x14ac:dyDescent="0.2"/>
    <row r="20727" ht="12.75" customHeight="1" x14ac:dyDescent="0.2"/>
    <row r="20728" ht="12.75" customHeight="1" x14ac:dyDescent="0.2"/>
    <row r="20729" ht="12.75" customHeight="1" x14ac:dyDescent="0.2"/>
    <row r="20730" ht="12.75" customHeight="1" x14ac:dyDescent="0.2"/>
    <row r="20731" ht="12.75" customHeight="1" x14ac:dyDescent="0.2"/>
    <row r="20732" ht="12.75" customHeight="1" x14ac:dyDescent="0.2"/>
    <row r="20733" ht="12.75" customHeight="1" x14ac:dyDescent="0.2"/>
    <row r="20734" ht="12.75" customHeight="1" x14ac:dyDescent="0.2"/>
    <row r="20735" ht="12.75" customHeight="1" x14ac:dyDescent="0.2"/>
    <row r="20736" ht="12.75" customHeight="1" x14ac:dyDescent="0.2"/>
    <row r="20737" ht="12.75" customHeight="1" x14ac:dyDescent="0.2"/>
    <row r="20738" ht="12.75" customHeight="1" x14ac:dyDescent="0.2"/>
    <row r="20739" ht="12.75" customHeight="1" x14ac:dyDescent="0.2"/>
    <row r="20740" ht="12.75" customHeight="1" x14ac:dyDescent="0.2"/>
    <row r="20741" ht="12.75" customHeight="1" x14ac:dyDescent="0.2"/>
    <row r="20742" ht="12.75" customHeight="1" x14ac:dyDescent="0.2"/>
    <row r="20743" ht="12.75" customHeight="1" x14ac:dyDescent="0.2"/>
    <row r="20744" ht="12.75" customHeight="1" x14ac:dyDescent="0.2"/>
    <row r="20745" ht="12.75" customHeight="1" x14ac:dyDescent="0.2"/>
    <row r="20746" ht="12.75" customHeight="1" x14ac:dyDescent="0.2"/>
    <row r="20747" ht="12.75" customHeight="1" x14ac:dyDescent="0.2"/>
    <row r="20748" ht="12.75" customHeight="1" x14ac:dyDescent="0.2"/>
    <row r="20749" ht="12.75" customHeight="1" x14ac:dyDescent="0.2"/>
    <row r="20750" ht="12.75" customHeight="1" x14ac:dyDescent="0.2"/>
    <row r="20751" ht="12.75" customHeight="1" x14ac:dyDescent="0.2"/>
    <row r="20752" ht="12.75" customHeight="1" x14ac:dyDescent="0.2"/>
    <row r="20753" ht="12.75" customHeight="1" x14ac:dyDescent="0.2"/>
    <row r="20754" ht="12.75" customHeight="1" x14ac:dyDescent="0.2"/>
    <row r="20755" ht="12.75" customHeight="1" x14ac:dyDescent="0.2"/>
    <row r="20756" ht="12.75" customHeight="1" x14ac:dyDescent="0.2"/>
    <row r="20757" ht="12.75" customHeight="1" x14ac:dyDescent="0.2"/>
    <row r="20758" ht="12.75" customHeight="1" x14ac:dyDescent="0.2"/>
    <row r="20759" ht="12.75" customHeight="1" x14ac:dyDescent="0.2"/>
    <row r="20760" ht="12.75" customHeight="1" x14ac:dyDescent="0.2"/>
    <row r="20761" ht="12.75" customHeight="1" x14ac:dyDescent="0.2"/>
    <row r="20762" ht="12.75" customHeight="1" x14ac:dyDescent="0.2"/>
    <row r="20763" ht="12.75" customHeight="1" x14ac:dyDescent="0.2"/>
    <row r="20764" ht="12.75" customHeight="1" x14ac:dyDescent="0.2"/>
    <row r="20765" ht="12.75" customHeight="1" x14ac:dyDescent="0.2"/>
    <row r="20766" ht="12.75" customHeight="1" x14ac:dyDescent="0.2"/>
    <row r="20767" ht="12.75" customHeight="1" x14ac:dyDescent="0.2"/>
    <row r="20768" ht="12.75" customHeight="1" x14ac:dyDescent="0.2"/>
    <row r="20769" ht="12.75" customHeight="1" x14ac:dyDescent="0.2"/>
    <row r="20770" ht="12.75" customHeight="1" x14ac:dyDescent="0.2"/>
    <row r="20771" ht="12.75" customHeight="1" x14ac:dyDescent="0.2"/>
    <row r="20772" ht="12.75" customHeight="1" x14ac:dyDescent="0.2"/>
    <row r="20773" ht="12.75" customHeight="1" x14ac:dyDescent="0.2"/>
    <row r="20774" ht="12.75" customHeight="1" x14ac:dyDescent="0.2"/>
    <row r="20775" ht="12.75" customHeight="1" x14ac:dyDescent="0.2"/>
    <row r="20776" ht="12.75" customHeight="1" x14ac:dyDescent="0.2"/>
    <row r="20777" ht="12.75" customHeight="1" x14ac:dyDescent="0.2"/>
    <row r="20778" ht="12.75" customHeight="1" x14ac:dyDescent="0.2"/>
    <row r="20779" ht="12.75" customHeight="1" x14ac:dyDescent="0.2"/>
    <row r="20780" ht="12.75" customHeight="1" x14ac:dyDescent="0.2"/>
    <row r="20781" ht="12.75" customHeight="1" x14ac:dyDescent="0.2"/>
    <row r="20782" ht="12.75" customHeight="1" x14ac:dyDescent="0.2"/>
    <row r="20783" ht="12.75" customHeight="1" x14ac:dyDescent="0.2"/>
    <row r="20784" ht="12.75" customHeight="1" x14ac:dyDescent="0.2"/>
    <row r="20785" ht="12.75" customHeight="1" x14ac:dyDescent="0.2"/>
    <row r="20786" ht="12.75" customHeight="1" x14ac:dyDescent="0.2"/>
    <row r="20787" ht="12.75" customHeight="1" x14ac:dyDescent="0.2"/>
    <row r="20788" ht="12.75" customHeight="1" x14ac:dyDescent="0.2"/>
    <row r="20789" ht="12.75" customHeight="1" x14ac:dyDescent="0.2"/>
    <row r="20790" ht="12.75" customHeight="1" x14ac:dyDescent="0.2"/>
    <row r="20791" ht="12.75" customHeight="1" x14ac:dyDescent="0.2"/>
    <row r="20792" ht="12.75" customHeight="1" x14ac:dyDescent="0.2"/>
    <row r="20793" ht="12.75" customHeight="1" x14ac:dyDescent="0.2"/>
    <row r="20794" ht="12.75" customHeight="1" x14ac:dyDescent="0.2"/>
    <row r="20795" ht="12.75" customHeight="1" x14ac:dyDescent="0.2"/>
    <row r="20796" ht="12.75" customHeight="1" x14ac:dyDescent="0.2"/>
    <row r="20797" ht="12.75" customHeight="1" x14ac:dyDescent="0.2"/>
    <row r="20798" ht="12.75" customHeight="1" x14ac:dyDescent="0.2"/>
    <row r="20799" ht="12.75" customHeight="1" x14ac:dyDescent="0.2"/>
    <row r="20800" ht="12.75" customHeight="1" x14ac:dyDescent="0.2"/>
    <row r="20801" ht="12.75" customHeight="1" x14ac:dyDescent="0.2"/>
    <row r="20802" ht="12.75" customHeight="1" x14ac:dyDescent="0.2"/>
    <row r="20803" ht="12.75" customHeight="1" x14ac:dyDescent="0.2"/>
    <row r="20804" ht="12.75" customHeight="1" x14ac:dyDescent="0.2"/>
    <row r="20805" ht="12.75" customHeight="1" x14ac:dyDescent="0.2"/>
    <row r="20806" ht="12.75" customHeight="1" x14ac:dyDescent="0.2"/>
    <row r="20807" ht="12.75" customHeight="1" x14ac:dyDescent="0.2"/>
    <row r="20808" ht="12.75" customHeight="1" x14ac:dyDescent="0.2"/>
    <row r="20809" ht="12.75" customHeight="1" x14ac:dyDescent="0.2"/>
    <row r="20810" ht="12.75" customHeight="1" x14ac:dyDescent="0.2"/>
    <row r="20811" ht="12.75" customHeight="1" x14ac:dyDescent="0.2"/>
    <row r="20812" ht="12.75" customHeight="1" x14ac:dyDescent="0.2"/>
    <row r="20813" ht="12.75" customHeight="1" x14ac:dyDescent="0.2"/>
    <row r="20814" ht="12.75" customHeight="1" x14ac:dyDescent="0.2"/>
    <row r="20815" ht="12.75" customHeight="1" x14ac:dyDescent="0.2"/>
    <row r="20816" ht="12.75" customHeight="1" x14ac:dyDescent="0.2"/>
    <row r="20817" ht="12.75" customHeight="1" x14ac:dyDescent="0.2"/>
    <row r="20818" ht="12.75" customHeight="1" x14ac:dyDescent="0.2"/>
    <row r="20819" ht="12.75" customHeight="1" x14ac:dyDescent="0.2"/>
    <row r="20820" ht="12.75" customHeight="1" x14ac:dyDescent="0.2"/>
    <row r="20821" ht="12.75" customHeight="1" x14ac:dyDescent="0.2"/>
    <row r="20822" ht="12.75" customHeight="1" x14ac:dyDescent="0.2"/>
    <row r="20823" ht="12.75" customHeight="1" x14ac:dyDescent="0.2"/>
    <row r="20824" ht="12.75" customHeight="1" x14ac:dyDescent="0.2"/>
    <row r="20825" ht="12.75" customHeight="1" x14ac:dyDescent="0.2"/>
    <row r="20826" ht="12.75" customHeight="1" x14ac:dyDescent="0.2"/>
    <row r="20827" ht="12.75" customHeight="1" x14ac:dyDescent="0.2"/>
    <row r="20828" ht="12.75" customHeight="1" x14ac:dyDescent="0.2"/>
    <row r="20829" ht="12.75" customHeight="1" x14ac:dyDescent="0.2"/>
    <row r="20830" ht="12.75" customHeight="1" x14ac:dyDescent="0.2"/>
    <row r="20831" ht="12.75" customHeight="1" x14ac:dyDescent="0.2"/>
    <row r="20832" ht="12.75" customHeight="1" x14ac:dyDescent="0.2"/>
    <row r="20833" ht="12.75" customHeight="1" x14ac:dyDescent="0.2"/>
    <row r="20834" ht="12.75" customHeight="1" x14ac:dyDescent="0.2"/>
    <row r="20835" ht="12.75" customHeight="1" x14ac:dyDescent="0.2"/>
    <row r="20836" ht="12.75" customHeight="1" x14ac:dyDescent="0.2"/>
    <row r="20837" ht="12.75" customHeight="1" x14ac:dyDescent="0.2"/>
    <row r="20838" ht="12.75" customHeight="1" x14ac:dyDescent="0.2"/>
    <row r="20839" ht="12.75" customHeight="1" x14ac:dyDescent="0.2"/>
    <row r="20840" ht="12.75" customHeight="1" x14ac:dyDescent="0.2"/>
    <row r="20841" ht="12.75" customHeight="1" x14ac:dyDescent="0.2"/>
    <row r="20842" ht="12.75" customHeight="1" x14ac:dyDescent="0.2"/>
    <row r="20843" ht="12.75" customHeight="1" x14ac:dyDescent="0.2"/>
    <row r="20844" ht="12.75" customHeight="1" x14ac:dyDescent="0.2"/>
    <row r="20845" ht="12.75" customHeight="1" x14ac:dyDescent="0.2"/>
    <row r="20846" ht="12.75" customHeight="1" x14ac:dyDescent="0.2"/>
    <row r="20847" ht="12.75" customHeight="1" x14ac:dyDescent="0.2"/>
    <row r="20848" ht="12.75" customHeight="1" x14ac:dyDescent="0.2"/>
    <row r="20849" ht="12.75" customHeight="1" x14ac:dyDescent="0.2"/>
    <row r="20850" ht="12.75" customHeight="1" x14ac:dyDescent="0.2"/>
    <row r="20851" ht="12.75" customHeight="1" x14ac:dyDescent="0.2"/>
    <row r="20852" ht="12.75" customHeight="1" x14ac:dyDescent="0.2"/>
    <row r="20853" ht="12.75" customHeight="1" x14ac:dyDescent="0.2"/>
    <row r="20854" ht="12.75" customHeight="1" x14ac:dyDescent="0.2"/>
    <row r="20855" ht="12.75" customHeight="1" x14ac:dyDescent="0.2"/>
    <row r="20856" ht="12.75" customHeight="1" x14ac:dyDescent="0.2"/>
    <row r="20857" ht="12.75" customHeight="1" x14ac:dyDescent="0.2"/>
    <row r="20858" ht="12.75" customHeight="1" x14ac:dyDescent="0.2"/>
    <row r="20859" ht="12.75" customHeight="1" x14ac:dyDescent="0.2"/>
    <row r="20860" ht="12.75" customHeight="1" x14ac:dyDescent="0.2"/>
    <row r="20861" ht="12.75" customHeight="1" x14ac:dyDescent="0.2"/>
    <row r="20862" ht="12.75" customHeight="1" x14ac:dyDescent="0.2"/>
    <row r="20863" ht="12.75" customHeight="1" x14ac:dyDescent="0.2"/>
    <row r="20864" ht="12.75" customHeight="1" x14ac:dyDescent="0.2"/>
    <row r="20865" ht="12.75" customHeight="1" x14ac:dyDescent="0.2"/>
    <row r="20866" ht="12.75" customHeight="1" x14ac:dyDescent="0.2"/>
    <row r="20867" ht="12.75" customHeight="1" x14ac:dyDescent="0.2"/>
    <row r="20868" ht="12.75" customHeight="1" x14ac:dyDescent="0.2"/>
    <row r="20869" ht="12.75" customHeight="1" x14ac:dyDescent="0.2"/>
    <row r="20870" ht="12.75" customHeight="1" x14ac:dyDescent="0.2"/>
    <row r="20871" ht="12.75" customHeight="1" x14ac:dyDescent="0.2"/>
    <row r="20872" ht="12.75" customHeight="1" x14ac:dyDescent="0.2"/>
    <row r="20873" ht="12.75" customHeight="1" x14ac:dyDescent="0.2"/>
    <row r="20874" ht="12.75" customHeight="1" x14ac:dyDescent="0.2"/>
    <row r="20875" ht="12.75" customHeight="1" x14ac:dyDescent="0.2"/>
    <row r="20876" ht="12.75" customHeight="1" x14ac:dyDescent="0.2"/>
    <row r="20877" ht="12.75" customHeight="1" x14ac:dyDescent="0.2"/>
    <row r="20878" ht="12.75" customHeight="1" x14ac:dyDescent="0.2"/>
    <row r="20879" ht="12.75" customHeight="1" x14ac:dyDescent="0.2"/>
    <row r="20880" ht="12.75" customHeight="1" x14ac:dyDescent="0.2"/>
    <row r="20881" ht="12.75" customHeight="1" x14ac:dyDescent="0.2"/>
    <row r="20882" ht="12.75" customHeight="1" x14ac:dyDescent="0.2"/>
    <row r="20883" ht="12.75" customHeight="1" x14ac:dyDescent="0.2"/>
    <row r="20884" ht="12.75" customHeight="1" x14ac:dyDescent="0.2"/>
    <row r="20885" ht="12.75" customHeight="1" x14ac:dyDescent="0.2"/>
    <row r="20886" ht="12.75" customHeight="1" x14ac:dyDescent="0.2"/>
    <row r="20887" ht="12.75" customHeight="1" x14ac:dyDescent="0.2"/>
    <row r="20888" ht="12.75" customHeight="1" x14ac:dyDescent="0.2"/>
    <row r="20889" ht="12.75" customHeight="1" x14ac:dyDescent="0.2"/>
    <row r="20890" ht="12.75" customHeight="1" x14ac:dyDescent="0.2"/>
    <row r="20891" ht="12.75" customHeight="1" x14ac:dyDescent="0.2"/>
    <row r="20892" ht="12.75" customHeight="1" x14ac:dyDescent="0.2"/>
    <row r="20893" ht="12.75" customHeight="1" x14ac:dyDescent="0.2"/>
    <row r="20894" ht="12.75" customHeight="1" x14ac:dyDescent="0.2"/>
    <row r="20895" ht="12.75" customHeight="1" x14ac:dyDescent="0.2"/>
    <row r="20896" ht="12.75" customHeight="1" x14ac:dyDescent="0.2"/>
    <row r="20897" ht="12.75" customHeight="1" x14ac:dyDescent="0.2"/>
    <row r="20898" ht="12.75" customHeight="1" x14ac:dyDescent="0.2"/>
    <row r="20899" ht="12.75" customHeight="1" x14ac:dyDescent="0.2"/>
    <row r="20900" ht="12.75" customHeight="1" x14ac:dyDescent="0.2"/>
    <row r="20901" ht="12.75" customHeight="1" x14ac:dyDescent="0.2"/>
    <row r="20902" ht="12.75" customHeight="1" x14ac:dyDescent="0.2"/>
    <row r="20903" ht="12.75" customHeight="1" x14ac:dyDescent="0.2"/>
    <row r="20904" ht="12.75" customHeight="1" x14ac:dyDescent="0.2"/>
    <row r="20905" ht="12.75" customHeight="1" x14ac:dyDescent="0.2"/>
    <row r="20906" ht="12.75" customHeight="1" x14ac:dyDescent="0.2"/>
    <row r="20907" ht="12.75" customHeight="1" x14ac:dyDescent="0.2"/>
    <row r="20908" ht="12.75" customHeight="1" x14ac:dyDescent="0.2"/>
    <row r="20909" ht="12.75" customHeight="1" x14ac:dyDescent="0.2"/>
    <row r="20910" ht="12.75" customHeight="1" x14ac:dyDescent="0.2"/>
    <row r="20911" ht="12.75" customHeight="1" x14ac:dyDescent="0.2"/>
    <row r="20912" ht="12.75" customHeight="1" x14ac:dyDescent="0.2"/>
    <row r="20913" ht="12.75" customHeight="1" x14ac:dyDescent="0.2"/>
    <row r="20914" ht="12.75" customHeight="1" x14ac:dyDescent="0.2"/>
    <row r="20915" ht="12.75" customHeight="1" x14ac:dyDescent="0.2"/>
    <row r="20916" ht="12.75" customHeight="1" x14ac:dyDescent="0.2"/>
    <row r="20917" ht="12.75" customHeight="1" x14ac:dyDescent="0.2"/>
    <row r="20918" ht="12.75" customHeight="1" x14ac:dyDescent="0.2"/>
    <row r="20919" ht="12.75" customHeight="1" x14ac:dyDescent="0.2"/>
    <row r="20920" ht="12.75" customHeight="1" x14ac:dyDescent="0.2"/>
    <row r="20921" ht="12.75" customHeight="1" x14ac:dyDescent="0.2"/>
    <row r="20922" ht="12.75" customHeight="1" x14ac:dyDescent="0.2"/>
    <row r="20923" ht="12.75" customHeight="1" x14ac:dyDescent="0.2"/>
    <row r="20924" ht="12.75" customHeight="1" x14ac:dyDescent="0.2"/>
    <row r="20925" ht="12.75" customHeight="1" x14ac:dyDescent="0.2"/>
    <row r="20926" ht="12.75" customHeight="1" x14ac:dyDescent="0.2"/>
    <row r="20927" ht="12.75" customHeight="1" x14ac:dyDescent="0.2"/>
    <row r="20928" ht="12.75" customHeight="1" x14ac:dyDescent="0.2"/>
    <row r="20929" ht="12.75" customHeight="1" x14ac:dyDescent="0.2"/>
    <row r="20930" ht="12.75" customHeight="1" x14ac:dyDescent="0.2"/>
    <row r="20931" ht="12.75" customHeight="1" x14ac:dyDescent="0.2"/>
    <row r="20932" ht="12.75" customHeight="1" x14ac:dyDescent="0.2"/>
    <row r="20933" ht="12.75" customHeight="1" x14ac:dyDescent="0.2"/>
    <row r="20934" ht="12.75" customHeight="1" x14ac:dyDescent="0.2"/>
    <row r="20935" ht="12.75" customHeight="1" x14ac:dyDescent="0.2"/>
    <row r="20936" ht="12.75" customHeight="1" x14ac:dyDescent="0.2"/>
    <row r="20937" ht="12.75" customHeight="1" x14ac:dyDescent="0.2"/>
    <row r="20938" ht="12.75" customHeight="1" x14ac:dyDescent="0.2"/>
    <row r="20939" ht="12.75" customHeight="1" x14ac:dyDescent="0.2"/>
    <row r="20940" ht="12.75" customHeight="1" x14ac:dyDescent="0.2"/>
    <row r="20941" ht="12.75" customHeight="1" x14ac:dyDescent="0.2"/>
    <row r="20942" ht="12.75" customHeight="1" x14ac:dyDescent="0.2"/>
    <row r="20943" ht="12.75" customHeight="1" x14ac:dyDescent="0.2"/>
    <row r="20944" ht="12.75" customHeight="1" x14ac:dyDescent="0.2"/>
    <row r="20945" ht="12.75" customHeight="1" x14ac:dyDescent="0.2"/>
    <row r="20946" ht="12.75" customHeight="1" x14ac:dyDescent="0.2"/>
    <row r="20947" ht="12.75" customHeight="1" x14ac:dyDescent="0.2"/>
    <row r="20948" ht="12.75" customHeight="1" x14ac:dyDescent="0.2"/>
    <row r="20949" ht="12.75" customHeight="1" x14ac:dyDescent="0.2"/>
    <row r="20950" ht="12.75" customHeight="1" x14ac:dyDescent="0.2"/>
    <row r="20951" ht="12.75" customHeight="1" x14ac:dyDescent="0.2"/>
    <row r="20952" ht="12.75" customHeight="1" x14ac:dyDescent="0.2"/>
    <row r="20953" ht="12.75" customHeight="1" x14ac:dyDescent="0.2"/>
    <row r="20954" ht="12.75" customHeight="1" x14ac:dyDescent="0.2"/>
    <row r="20955" ht="12.75" customHeight="1" x14ac:dyDescent="0.2"/>
    <row r="20956" ht="12.75" customHeight="1" x14ac:dyDescent="0.2"/>
    <row r="20957" ht="12.75" customHeight="1" x14ac:dyDescent="0.2"/>
    <row r="20958" ht="12.75" customHeight="1" x14ac:dyDescent="0.2"/>
    <row r="20959" ht="12.75" customHeight="1" x14ac:dyDescent="0.2"/>
    <row r="20960" ht="12.75" customHeight="1" x14ac:dyDescent="0.2"/>
    <row r="20961" ht="12.75" customHeight="1" x14ac:dyDescent="0.2"/>
    <row r="20962" ht="12.75" customHeight="1" x14ac:dyDescent="0.2"/>
    <row r="20963" ht="12.75" customHeight="1" x14ac:dyDescent="0.2"/>
    <row r="20964" ht="12.75" customHeight="1" x14ac:dyDescent="0.2"/>
    <row r="20965" ht="12.75" customHeight="1" x14ac:dyDescent="0.2"/>
    <row r="20966" ht="12.75" customHeight="1" x14ac:dyDescent="0.2"/>
    <row r="20967" ht="12.75" customHeight="1" x14ac:dyDescent="0.2"/>
    <row r="20968" ht="12.75" customHeight="1" x14ac:dyDescent="0.2"/>
    <row r="20969" ht="12.75" customHeight="1" x14ac:dyDescent="0.2"/>
    <row r="20970" ht="12.75" customHeight="1" x14ac:dyDescent="0.2"/>
    <row r="20971" ht="12.75" customHeight="1" x14ac:dyDescent="0.2"/>
    <row r="20972" ht="12.75" customHeight="1" x14ac:dyDescent="0.2"/>
    <row r="20973" ht="12.75" customHeight="1" x14ac:dyDescent="0.2"/>
    <row r="20974" ht="12.75" customHeight="1" x14ac:dyDescent="0.2"/>
    <row r="20975" ht="12.75" customHeight="1" x14ac:dyDescent="0.2"/>
    <row r="20976" ht="12.75" customHeight="1" x14ac:dyDescent="0.2"/>
    <row r="20977" ht="12.75" customHeight="1" x14ac:dyDescent="0.2"/>
    <row r="20978" ht="12.75" customHeight="1" x14ac:dyDescent="0.2"/>
    <row r="20979" ht="12.75" customHeight="1" x14ac:dyDescent="0.2"/>
    <row r="20980" ht="12.75" customHeight="1" x14ac:dyDescent="0.2"/>
    <row r="20981" ht="12.75" customHeight="1" x14ac:dyDescent="0.2"/>
    <row r="20982" ht="12.75" customHeight="1" x14ac:dyDescent="0.2"/>
    <row r="20983" ht="12.75" customHeight="1" x14ac:dyDescent="0.2"/>
    <row r="20984" ht="12.75" customHeight="1" x14ac:dyDescent="0.2"/>
    <row r="20985" ht="12.75" customHeight="1" x14ac:dyDescent="0.2"/>
    <row r="20986" ht="12.75" customHeight="1" x14ac:dyDescent="0.2"/>
    <row r="20987" ht="12.75" customHeight="1" x14ac:dyDescent="0.2"/>
    <row r="20988" ht="12.75" customHeight="1" x14ac:dyDescent="0.2"/>
    <row r="20989" ht="12.75" customHeight="1" x14ac:dyDescent="0.2"/>
    <row r="20990" ht="12.75" customHeight="1" x14ac:dyDescent="0.2"/>
    <row r="20991" ht="12.75" customHeight="1" x14ac:dyDescent="0.2"/>
    <row r="20992" ht="12.75" customHeight="1" x14ac:dyDescent="0.2"/>
    <row r="20993" ht="12.75" customHeight="1" x14ac:dyDescent="0.2"/>
    <row r="20994" ht="12.75" customHeight="1" x14ac:dyDescent="0.2"/>
    <row r="20995" ht="12.75" customHeight="1" x14ac:dyDescent="0.2"/>
    <row r="20996" ht="12.75" customHeight="1" x14ac:dyDescent="0.2"/>
    <row r="20997" ht="12.75" customHeight="1" x14ac:dyDescent="0.2"/>
    <row r="20998" ht="12.75" customHeight="1" x14ac:dyDescent="0.2"/>
    <row r="20999" ht="12.75" customHeight="1" x14ac:dyDescent="0.2"/>
    <row r="21000" ht="12.75" customHeight="1" x14ac:dyDescent="0.2"/>
    <row r="21001" ht="12.75" customHeight="1" x14ac:dyDescent="0.2"/>
    <row r="21002" ht="12.75" customHeight="1" x14ac:dyDescent="0.2"/>
    <row r="21003" ht="12.75" customHeight="1" x14ac:dyDescent="0.2"/>
    <row r="21004" ht="12.75" customHeight="1" x14ac:dyDescent="0.2"/>
    <row r="21005" ht="12.75" customHeight="1" x14ac:dyDescent="0.2"/>
    <row r="21006" ht="12.75" customHeight="1" x14ac:dyDescent="0.2"/>
    <row r="21007" ht="12.75" customHeight="1" x14ac:dyDescent="0.2"/>
    <row r="21008" ht="12.75" customHeight="1" x14ac:dyDescent="0.2"/>
    <row r="21009" ht="12.75" customHeight="1" x14ac:dyDescent="0.2"/>
    <row r="21010" ht="12.75" customHeight="1" x14ac:dyDescent="0.2"/>
    <row r="21011" ht="12.75" customHeight="1" x14ac:dyDescent="0.2"/>
    <row r="21012" ht="12.75" customHeight="1" x14ac:dyDescent="0.2"/>
    <row r="21013" ht="12.75" customHeight="1" x14ac:dyDescent="0.2"/>
    <row r="21014" ht="12.75" customHeight="1" x14ac:dyDescent="0.2"/>
    <row r="21015" ht="12.75" customHeight="1" x14ac:dyDescent="0.2"/>
    <row r="21016" ht="12.75" customHeight="1" x14ac:dyDescent="0.2"/>
    <row r="21017" ht="12.75" customHeight="1" x14ac:dyDescent="0.2"/>
    <row r="21018" ht="12.75" customHeight="1" x14ac:dyDescent="0.2"/>
    <row r="21019" ht="12.75" customHeight="1" x14ac:dyDescent="0.2"/>
    <row r="21020" ht="12.75" customHeight="1" x14ac:dyDescent="0.2"/>
    <row r="21021" ht="12.75" customHeight="1" x14ac:dyDescent="0.2"/>
    <row r="21022" ht="12.75" customHeight="1" x14ac:dyDescent="0.2"/>
    <row r="21023" ht="12.75" customHeight="1" x14ac:dyDescent="0.2"/>
    <row r="21024" ht="12.75" customHeight="1" x14ac:dyDescent="0.2"/>
    <row r="21025" ht="12.75" customHeight="1" x14ac:dyDescent="0.2"/>
    <row r="21026" ht="12.75" customHeight="1" x14ac:dyDescent="0.2"/>
    <row r="21027" ht="12.75" customHeight="1" x14ac:dyDescent="0.2"/>
    <row r="21028" ht="12.75" customHeight="1" x14ac:dyDescent="0.2"/>
    <row r="21029" ht="12.75" customHeight="1" x14ac:dyDescent="0.2"/>
    <row r="21030" ht="12.75" customHeight="1" x14ac:dyDescent="0.2"/>
    <row r="21031" ht="12.75" customHeight="1" x14ac:dyDescent="0.2"/>
    <row r="21032" ht="12.75" customHeight="1" x14ac:dyDescent="0.2"/>
    <row r="21033" ht="12.75" customHeight="1" x14ac:dyDescent="0.2"/>
    <row r="21034" ht="12.75" customHeight="1" x14ac:dyDescent="0.2"/>
    <row r="21035" ht="12.75" customHeight="1" x14ac:dyDescent="0.2"/>
    <row r="21036" ht="12.75" customHeight="1" x14ac:dyDescent="0.2"/>
    <row r="21037" ht="12.75" customHeight="1" x14ac:dyDescent="0.2"/>
    <row r="21038" ht="12.75" customHeight="1" x14ac:dyDescent="0.2"/>
    <row r="21039" ht="12.75" customHeight="1" x14ac:dyDescent="0.2"/>
    <row r="21040" ht="12.75" customHeight="1" x14ac:dyDescent="0.2"/>
    <row r="21041" ht="12.75" customHeight="1" x14ac:dyDescent="0.2"/>
    <row r="21042" ht="12.75" customHeight="1" x14ac:dyDescent="0.2"/>
    <row r="21043" ht="12.75" customHeight="1" x14ac:dyDescent="0.2"/>
    <row r="21044" ht="12.75" customHeight="1" x14ac:dyDescent="0.2"/>
    <row r="21045" ht="12.75" customHeight="1" x14ac:dyDescent="0.2"/>
    <row r="21046" ht="12.75" customHeight="1" x14ac:dyDescent="0.2"/>
    <row r="21047" ht="12.75" customHeight="1" x14ac:dyDescent="0.2"/>
    <row r="21048" ht="12.75" customHeight="1" x14ac:dyDescent="0.2"/>
    <row r="21049" ht="12.75" customHeight="1" x14ac:dyDescent="0.2"/>
    <row r="21050" ht="12.75" customHeight="1" x14ac:dyDescent="0.2"/>
    <row r="21051" ht="12.75" customHeight="1" x14ac:dyDescent="0.2"/>
    <row r="21052" ht="12.75" customHeight="1" x14ac:dyDescent="0.2"/>
    <row r="21053" ht="12.75" customHeight="1" x14ac:dyDescent="0.2"/>
    <row r="21054" ht="12.75" customHeight="1" x14ac:dyDescent="0.2"/>
    <row r="21055" ht="12.75" customHeight="1" x14ac:dyDescent="0.2"/>
    <row r="21056" ht="12.75" customHeight="1" x14ac:dyDescent="0.2"/>
    <row r="21057" ht="12.75" customHeight="1" x14ac:dyDescent="0.2"/>
    <row r="21058" ht="12.75" customHeight="1" x14ac:dyDescent="0.2"/>
    <row r="21059" ht="12.75" customHeight="1" x14ac:dyDescent="0.2"/>
    <row r="21060" ht="12.75" customHeight="1" x14ac:dyDescent="0.2"/>
    <row r="21061" ht="12.75" customHeight="1" x14ac:dyDescent="0.2"/>
    <row r="21062" ht="12.75" customHeight="1" x14ac:dyDescent="0.2"/>
    <row r="21063" ht="12.75" customHeight="1" x14ac:dyDescent="0.2"/>
    <row r="21064" ht="12.75" customHeight="1" x14ac:dyDescent="0.2"/>
    <row r="21065" ht="12.75" customHeight="1" x14ac:dyDescent="0.2"/>
    <row r="21066" ht="12.75" customHeight="1" x14ac:dyDescent="0.2"/>
    <row r="21067" ht="12.75" customHeight="1" x14ac:dyDescent="0.2"/>
    <row r="21068" ht="12.75" customHeight="1" x14ac:dyDescent="0.2"/>
    <row r="21069" ht="12.75" customHeight="1" x14ac:dyDescent="0.2"/>
    <row r="21070" ht="12.75" customHeight="1" x14ac:dyDescent="0.2"/>
    <row r="21071" ht="12.75" customHeight="1" x14ac:dyDescent="0.2"/>
    <row r="21072" ht="12.75" customHeight="1" x14ac:dyDescent="0.2"/>
    <row r="21073" ht="12.75" customHeight="1" x14ac:dyDescent="0.2"/>
    <row r="21074" ht="12.75" customHeight="1" x14ac:dyDescent="0.2"/>
    <row r="21075" ht="12.75" customHeight="1" x14ac:dyDescent="0.2"/>
    <row r="21076" ht="12.75" customHeight="1" x14ac:dyDescent="0.2"/>
    <row r="21077" ht="12.75" customHeight="1" x14ac:dyDescent="0.2"/>
    <row r="21078" ht="12.75" customHeight="1" x14ac:dyDescent="0.2"/>
    <row r="21079" ht="12.75" customHeight="1" x14ac:dyDescent="0.2"/>
    <row r="21080" ht="12.75" customHeight="1" x14ac:dyDescent="0.2"/>
    <row r="21081" ht="12.75" customHeight="1" x14ac:dyDescent="0.2"/>
    <row r="21082" ht="12.75" customHeight="1" x14ac:dyDescent="0.2"/>
    <row r="21083" ht="12.75" customHeight="1" x14ac:dyDescent="0.2"/>
    <row r="21084" ht="12.75" customHeight="1" x14ac:dyDescent="0.2"/>
    <row r="21085" ht="12.75" customHeight="1" x14ac:dyDescent="0.2"/>
    <row r="21086" ht="12.75" customHeight="1" x14ac:dyDescent="0.2"/>
    <row r="21087" ht="12.75" customHeight="1" x14ac:dyDescent="0.2"/>
    <row r="21088" ht="12.75" customHeight="1" x14ac:dyDescent="0.2"/>
    <row r="21089" ht="12.75" customHeight="1" x14ac:dyDescent="0.2"/>
    <row r="21090" ht="12.75" customHeight="1" x14ac:dyDescent="0.2"/>
    <row r="21091" ht="12.75" customHeight="1" x14ac:dyDescent="0.2"/>
    <row r="21092" ht="12.75" customHeight="1" x14ac:dyDescent="0.2"/>
    <row r="21093" ht="12.75" customHeight="1" x14ac:dyDescent="0.2"/>
    <row r="21094" ht="12.75" customHeight="1" x14ac:dyDescent="0.2"/>
    <row r="21095" ht="12.75" customHeight="1" x14ac:dyDescent="0.2"/>
    <row r="21096" ht="12.75" customHeight="1" x14ac:dyDescent="0.2"/>
    <row r="21097" ht="12.75" customHeight="1" x14ac:dyDescent="0.2"/>
    <row r="21098" ht="12.75" customHeight="1" x14ac:dyDescent="0.2"/>
    <row r="21099" ht="12.75" customHeight="1" x14ac:dyDescent="0.2"/>
    <row r="21100" ht="12.75" customHeight="1" x14ac:dyDescent="0.2"/>
    <row r="21101" ht="12.75" customHeight="1" x14ac:dyDescent="0.2"/>
    <row r="21102" ht="12.75" customHeight="1" x14ac:dyDescent="0.2"/>
    <row r="21103" ht="12.75" customHeight="1" x14ac:dyDescent="0.2"/>
    <row r="21104" ht="12.75" customHeight="1" x14ac:dyDescent="0.2"/>
    <row r="21105" ht="12.75" customHeight="1" x14ac:dyDescent="0.2"/>
    <row r="21106" ht="12.75" customHeight="1" x14ac:dyDescent="0.2"/>
    <row r="21107" ht="12.75" customHeight="1" x14ac:dyDescent="0.2"/>
    <row r="21108" ht="12.75" customHeight="1" x14ac:dyDescent="0.2"/>
    <row r="21109" ht="12.75" customHeight="1" x14ac:dyDescent="0.2"/>
    <row r="21110" ht="12.75" customHeight="1" x14ac:dyDescent="0.2"/>
    <row r="21111" ht="12.75" customHeight="1" x14ac:dyDescent="0.2"/>
    <row r="21112" ht="12.75" customHeight="1" x14ac:dyDescent="0.2"/>
    <row r="21113" ht="12.75" customHeight="1" x14ac:dyDescent="0.2"/>
    <row r="21114" ht="12.75" customHeight="1" x14ac:dyDescent="0.2"/>
    <row r="21115" ht="12.75" customHeight="1" x14ac:dyDescent="0.2"/>
    <row r="21116" ht="12.75" customHeight="1" x14ac:dyDescent="0.2"/>
    <row r="21117" ht="12.75" customHeight="1" x14ac:dyDescent="0.2"/>
    <row r="21118" ht="12.75" customHeight="1" x14ac:dyDescent="0.2"/>
    <row r="21119" ht="12.75" customHeight="1" x14ac:dyDescent="0.2"/>
    <row r="21120" ht="12.75" customHeight="1" x14ac:dyDescent="0.2"/>
    <row r="21121" ht="12.75" customHeight="1" x14ac:dyDescent="0.2"/>
    <row r="21122" ht="12.75" customHeight="1" x14ac:dyDescent="0.2"/>
    <row r="21123" ht="12.75" customHeight="1" x14ac:dyDescent="0.2"/>
    <row r="21124" ht="12.75" customHeight="1" x14ac:dyDescent="0.2"/>
    <row r="21125" ht="12.75" customHeight="1" x14ac:dyDescent="0.2"/>
    <row r="21126" ht="12.75" customHeight="1" x14ac:dyDescent="0.2"/>
    <row r="21127" ht="12.75" customHeight="1" x14ac:dyDescent="0.2"/>
    <row r="21128" ht="12.75" customHeight="1" x14ac:dyDescent="0.2"/>
    <row r="21129" ht="12.75" customHeight="1" x14ac:dyDescent="0.2"/>
    <row r="21130" ht="12.75" customHeight="1" x14ac:dyDescent="0.2"/>
    <row r="21131" ht="12.75" customHeight="1" x14ac:dyDescent="0.2"/>
    <row r="21132" ht="12.75" customHeight="1" x14ac:dyDescent="0.2"/>
    <row r="21133" ht="12.75" customHeight="1" x14ac:dyDescent="0.2"/>
    <row r="21134" ht="12.75" customHeight="1" x14ac:dyDescent="0.2"/>
    <row r="21135" ht="12.75" customHeight="1" x14ac:dyDescent="0.2"/>
    <row r="21136" ht="12.75" customHeight="1" x14ac:dyDescent="0.2"/>
    <row r="21137" ht="12.75" customHeight="1" x14ac:dyDescent="0.2"/>
    <row r="21138" ht="12.75" customHeight="1" x14ac:dyDescent="0.2"/>
    <row r="21139" ht="12.75" customHeight="1" x14ac:dyDescent="0.2"/>
    <row r="21140" ht="12.75" customHeight="1" x14ac:dyDescent="0.2"/>
    <row r="21141" ht="12.75" customHeight="1" x14ac:dyDescent="0.2"/>
    <row r="21142" ht="12.75" customHeight="1" x14ac:dyDescent="0.2"/>
    <row r="21143" ht="12.75" customHeight="1" x14ac:dyDescent="0.2"/>
    <row r="21144" ht="12.75" customHeight="1" x14ac:dyDescent="0.2"/>
    <row r="21145" ht="12.75" customHeight="1" x14ac:dyDescent="0.2"/>
    <row r="21146" ht="12.75" customHeight="1" x14ac:dyDescent="0.2"/>
    <row r="21147" ht="12.75" customHeight="1" x14ac:dyDescent="0.2"/>
    <row r="21148" ht="12.75" customHeight="1" x14ac:dyDescent="0.2"/>
    <row r="21149" ht="12.75" customHeight="1" x14ac:dyDescent="0.2"/>
    <row r="21150" ht="12.75" customHeight="1" x14ac:dyDescent="0.2"/>
    <row r="21151" ht="12.75" customHeight="1" x14ac:dyDescent="0.2"/>
    <row r="21152" ht="12.75" customHeight="1" x14ac:dyDescent="0.2"/>
    <row r="21153" ht="12.75" customHeight="1" x14ac:dyDescent="0.2"/>
    <row r="21154" ht="12.75" customHeight="1" x14ac:dyDescent="0.2"/>
    <row r="21155" ht="12.75" customHeight="1" x14ac:dyDescent="0.2"/>
    <row r="21156" ht="12.75" customHeight="1" x14ac:dyDescent="0.2"/>
    <row r="21157" ht="12.75" customHeight="1" x14ac:dyDescent="0.2"/>
    <row r="21158" ht="12.75" customHeight="1" x14ac:dyDescent="0.2"/>
    <row r="21159" ht="12.75" customHeight="1" x14ac:dyDescent="0.2"/>
    <row r="21160" ht="12.75" customHeight="1" x14ac:dyDescent="0.2"/>
    <row r="21161" ht="12.75" customHeight="1" x14ac:dyDescent="0.2"/>
    <row r="21162" ht="12.75" customHeight="1" x14ac:dyDescent="0.2"/>
    <row r="21163" ht="12.75" customHeight="1" x14ac:dyDescent="0.2"/>
    <row r="21164" ht="12.75" customHeight="1" x14ac:dyDescent="0.2"/>
    <row r="21165" ht="12.75" customHeight="1" x14ac:dyDescent="0.2"/>
    <row r="21166" ht="12.75" customHeight="1" x14ac:dyDescent="0.2"/>
    <row r="21167" ht="12.75" customHeight="1" x14ac:dyDescent="0.2"/>
    <row r="21168" ht="12.75" customHeight="1" x14ac:dyDescent="0.2"/>
    <row r="21169" ht="12.75" customHeight="1" x14ac:dyDescent="0.2"/>
    <row r="21170" ht="12.75" customHeight="1" x14ac:dyDescent="0.2"/>
    <row r="21171" ht="12.75" customHeight="1" x14ac:dyDescent="0.2"/>
    <row r="21172" ht="12.75" customHeight="1" x14ac:dyDescent="0.2"/>
    <row r="21173" ht="12.75" customHeight="1" x14ac:dyDescent="0.2"/>
    <row r="21174" ht="12.75" customHeight="1" x14ac:dyDescent="0.2"/>
    <row r="21175" ht="12.75" customHeight="1" x14ac:dyDescent="0.2"/>
    <row r="21176" ht="12.75" customHeight="1" x14ac:dyDescent="0.2"/>
    <row r="21177" ht="12.75" customHeight="1" x14ac:dyDescent="0.2"/>
    <row r="21178" ht="12.75" customHeight="1" x14ac:dyDescent="0.2"/>
    <row r="21179" ht="12.75" customHeight="1" x14ac:dyDescent="0.2"/>
    <row r="21180" ht="12.75" customHeight="1" x14ac:dyDescent="0.2"/>
    <row r="21181" ht="12.75" customHeight="1" x14ac:dyDescent="0.2"/>
    <row r="21182" ht="12.75" customHeight="1" x14ac:dyDescent="0.2"/>
    <row r="21183" ht="12.75" customHeight="1" x14ac:dyDescent="0.2"/>
    <row r="21184" ht="12.75" customHeight="1" x14ac:dyDescent="0.2"/>
    <row r="21185" ht="12.75" customHeight="1" x14ac:dyDescent="0.2"/>
    <row r="21186" ht="12.75" customHeight="1" x14ac:dyDescent="0.2"/>
    <row r="21187" ht="12.75" customHeight="1" x14ac:dyDescent="0.2"/>
    <row r="21188" ht="12.75" customHeight="1" x14ac:dyDescent="0.2"/>
    <row r="21189" ht="12.75" customHeight="1" x14ac:dyDescent="0.2"/>
    <row r="21190" ht="12.75" customHeight="1" x14ac:dyDescent="0.2"/>
    <row r="21191" ht="12.75" customHeight="1" x14ac:dyDescent="0.2"/>
    <row r="21192" ht="12.75" customHeight="1" x14ac:dyDescent="0.2"/>
    <row r="21193" ht="12.75" customHeight="1" x14ac:dyDescent="0.2"/>
    <row r="21194" ht="12.75" customHeight="1" x14ac:dyDescent="0.2"/>
    <row r="21195" ht="12.75" customHeight="1" x14ac:dyDescent="0.2"/>
    <row r="21196" ht="12.75" customHeight="1" x14ac:dyDescent="0.2"/>
    <row r="21197" ht="12.75" customHeight="1" x14ac:dyDescent="0.2"/>
    <row r="21198" ht="12.75" customHeight="1" x14ac:dyDescent="0.2"/>
    <row r="21199" ht="12.75" customHeight="1" x14ac:dyDescent="0.2"/>
    <row r="21200" ht="12.75" customHeight="1" x14ac:dyDescent="0.2"/>
    <row r="21201" ht="12.75" customHeight="1" x14ac:dyDescent="0.2"/>
    <row r="21202" ht="12.75" customHeight="1" x14ac:dyDescent="0.2"/>
    <row r="21203" ht="12.75" customHeight="1" x14ac:dyDescent="0.2"/>
    <row r="21204" ht="12.75" customHeight="1" x14ac:dyDescent="0.2"/>
    <row r="21205" ht="12.75" customHeight="1" x14ac:dyDescent="0.2"/>
    <row r="21206" ht="12.75" customHeight="1" x14ac:dyDescent="0.2"/>
    <row r="21207" ht="12.75" customHeight="1" x14ac:dyDescent="0.2"/>
    <row r="21208" ht="12.75" customHeight="1" x14ac:dyDescent="0.2"/>
    <row r="21209" ht="12.75" customHeight="1" x14ac:dyDescent="0.2"/>
    <row r="21210" ht="12.75" customHeight="1" x14ac:dyDescent="0.2"/>
    <row r="21211" ht="12.75" customHeight="1" x14ac:dyDescent="0.2"/>
    <row r="21212" ht="12.75" customHeight="1" x14ac:dyDescent="0.2"/>
    <row r="21213" ht="12.75" customHeight="1" x14ac:dyDescent="0.2"/>
    <row r="21214" ht="12.75" customHeight="1" x14ac:dyDescent="0.2"/>
    <row r="21215" ht="12.75" customHeight="1" x14ac:dyDescent="0.2"/>
    <row r="21216" ht="12.75" customHeight="1" x14ac:dyDescent="0.2"/>
    <row r="21217" ht="12.75" customHeight="1" x14ac:dyDescent="0.2"/>
    <row r="21218" ht="12.75" customHeight="1" x14ac:dyDescent="0.2"/>
    <row r="21219" ht="12.75" customHeight="1" x14ac:dyDescent="0.2"/>
    <row r="21220" ht="12.75" customHeight="1" x14ac:dyDescent="0.2"/>
    <row r="21221" ht="12.75" customHeight="1" x14ac:dyDescent="0.2"/>
    <row r="21222" ht="12.75" customHeight="1" x14ac:dyDescent="0.2"/>
    <row r="21223" ht="12.75" customHeight="1" x14ac:dyDescent="0.2"/>
    <row r="21224" ht="12.75" customHeight="1" x14ac:dyDescent="0.2"/>
    <row r="21225" ht="12.75" customHeight="1" x14ac:dyDescent="0.2"/>
    <row r="21226" ht="12.75" customHeight="1" x14ac:dyDescent="0.2"/>
    <row r="21227" ht="12.75" customHeight="1" x14ac:dyDescent="0.2"/>
    <row r="21228" ht="12.75" customHeight="1" x14ac:dyDescent="0.2"/>
    <row r="21229" ht="12.75" customHeight="1" x14ac:dyDescent="0.2"/>
    <row r="21230" ht="12.75" customHeight="1" x14ac:dyDescent="0.2"/>
    <row r="21231" ht="12.75" customHeight="1" x14ac:dyDescent="0.2"/>
    <row r="21232" ht="12.75" customHeight="1" x14ac:dyDescent="0.2"/>
    <row r="21233" ht="12.75" customHeight="1" x14ac:dyDescent="0.2"/>
    <row r="21234" ht="12.75" customHeight="1" x14ac:dyDescent="0.2"/>
    <row r="21235" ht="12.75" customHeight="1" x14ac:dyDescent="0.2"/>
    <row r="21236" ht="12.75" customHeight="1" x14ac:dyDescent="0.2"/>
    <row r="21237" ht="12.75" customHeight="1" x14ac:dyDescent="0.2"/>
    <row r="21238" ht="12.75" customHeight="1" x14ac:dyDescent="0.2"/>
    <row r="21239" ht="12.75" customHeight="1" x14ac:dyDescent="0.2"/>
    <row r="21240" ht="12.75" customHeight="1" x14ac:dyDescent="0.2"/>
    <row r="21241" ht="12.75" customHeight="1" x14ac:dyDescent="0.2"/>
    <row r="21242" ht="12.75" customHeight="1" x14ac:dyDescent="0.2"/>
    <row r="21243" ht="12.75" customHeight="1" x14ac:dyDescent="0.2"/>
    <row r="21244" ht="12.75" customHeight="1" x14ac:dyDescent="0.2"/>
    <row r="21245" ht="12.75" customHeight="1" x14ac:dyDescent="0.2"/>
    <row r="21246" ht="12.75" customHeight="1" x14ac:dyDescent="0.2"/>
    <row r="21247" ht="12.75" customHeight="1" x14ac:dyDescent="0.2"/>
    <row r="21248" ht="12.75" customHeight="1" x14ac:dyDescent="0.2"/>
    <row r="21249" ht="12.75" customHeight="1" x14ac:dyDescent="0.2"/>
    <row r="21250" ht="12.75" customHeight="1" x14ac:dyDescent="0.2"/>
    <row r="21251" ht="12.75" customHeight="1" x14ac:dyDescent="0.2"/>
    <row r="21252" ht="12.75" customHeight="1" x14ac:dyDescent="0.2"/>
    <row r="21253" ht="12.75" customHeight="1" x14ac:dyDescent="0.2"/>
    <row r="21254" ht="12.75" customHeight="1" x14ac:dyDescent="0.2"/>
    <row r="21255" ht="12.75" customHeight="1" x14ac:dyDescent="0.2"/>
    <row r="21256" ht="12.75" customHeight="1" x14ac:dyDescent="0.2"/>
    <row r="21257" ht="12.75" customHeight="1" x14ac:dyDescent="0.2"/>
    <row r="21258" ht="12.75" customHeight="1" x14ac:dyDescent="0.2"/>
    <row r="21259" ht="12.75" customHeight="1" x14ac:dyDescent="0.2"/>
    <row r="21260" ht="12.75" customHeight="1" x14ac:dyDescent="0.2"/>
    <row r="21261" ht="12.75" customHeight="1" x14ac:dyDescent="0.2"/>
    <row r="21262" ht="12.75" customHeight="1" x14ac:dyDescent="0.2"/>
    <row r="21263" ht="12.75" customHeight="1" x14ac:dyDescent="0.2"/>
    <row r="21264" ht="12.75" customHeight="1" x14ac:dyDescent="0.2"/>
    <row r="21265" ht="12.75" customHeight="1" x14ac:dyDescent="0.2"/>
    <row r="21266" ht="12.75" customHeight="1" x14ac:dyDescent="0.2"/>
    <row r="21267" ht="12.75" customHeight="1" x14ac:dyDescent="0.2"/>
    <row r="21268" ht="12.75" customHeight="1" x14ac:dyDescent="0.2"/>
    <row r="21269" ht="12.75" customHeight="1" x14ac:dyDescent="0.2"/>
    <row r="21270" ht="12.75" customHeight="1" x14ac:dyDescent="0.2"/>
    <row r="21271" ht="12.75" customHeight="1" x14ac:dyDescent="0.2"/>
    <row r="21272" ht="12.75" customHeight="1" x14ac:dyDescent="0.2"/>
    <row r="21273" ht="12.75" customHeight="1" x14ac:dyDescent="0.2"/>
    <row r="21274" ht="12.75" customHeight="1" x14ac:dyDescent="0.2"/>
    <row r="21275" ht="12.75" customHeight="1" x14ac:dyDescent="0.2"/>
    <row r="21276" ht="12.75" customHeight="1" x14ac:dyDescent="0.2"/>
    <row r="21277" ht="12.75" customHeight="1" x14ac:dyDescent="0.2"/>
    <row r="21278" ht="12.75" customHeight="1" x14ac:dyDescent="0.2"/>
    <row r="21279" ht="12.75" customHeight="1" x14ac:dyDescent="0.2"/>
    <row r="21280" ht="12.75" customHeight="1" x14ac:dyDescent="0.2"/>
    <row r="21281" ht="12.75" customHeight="1" x14ac:dyDescent="0.2"/>
    <row r="21282" ht="12.75" customHeight="1" x14ac:dyDescent="0.2"/>
    <row r="21283" ht="12.75" customHeight="1" x14ac:dyDescent="0.2"/>
    <row r="21284" ht="12.75" customHeight="1" x14ac:dyDescent="0.2"/>
    <row r="21285" ht="12.75" customHeight="1" x14ac:dyDescent="0.2"/>
    <row r="21286" ht="12.75" customHeight="1" x14ac:dyDescent="0.2"/>
    <row r="21287" ht="12.75" customHeight="1" x14ac:dyDescent="0.2"/>
    <row r="21288" ht="12.75" customHeight="1" x14ac:dyDescent="0.2"/>
    <row r="21289" ht="12.75" customHeight="1" x14ac:dyDescent="0.2"/>
    <row r="21290" ht="12.75" customHeight="1" x14ac:dyDescent="0.2"/>
    <row r="21291" ht="12.75" customHeight="1" x14ac:dyDescent="0.2"/>
    <row r="21292" ht="12.75" customHeight="1" x14ac:dyDescent="0.2"/>
    <row r="21293" ht="12.75" customHeight="1" x14ac:dyDescent="0.2"/>
    <row r="21294" ht="12.75" customHeight="1" x14ac:dyDescent="0.2"/>
    <row r="21295" ht="12.75" customHeight="1" x14ac:dyDescent="0.2"/>
    <row r="21296" ht="12.75" customHeight="1" x14ac:dyDescent="0.2"/>
    <row r="21297" ht="12.75" customHeight="1" x14ac:dyDescent="0.2"/>
    <row r="21298" ht="12.75" customHeight="1" x14ac:dyDescent="0.2"/>
    <row r="21299" ht="12.75" customHeight="1" x14ac:dyDescent="0.2"/>
    <row r="21300" ht="12.75" customHeight="1" x14ac:dyDescent="0.2"/>
    <row r="21301" ht="12.75" customHeight="1" x14ac:dyDescent="0.2"/>
    <row r="21302" ht="12.75" customHeight="1" x14ac:dyDescent="0.2"/>
    <row r="21303" ht="12.75" customHeight="1" x14ac:dyDescent="0.2"/>
    <row r="21304" ht="12.75" customHeight="1" x14ac:dyDescent="0.2"/>
    <row r="21305" ht="12.75" customHeight="1" x14ac:dyDescent="0.2"/>
    <row r="21306" ht="12.75" customHeight="1" x14ac:dyDescent="0.2"/>
    <row r="21307" ht="12.75" customHeight="1" x14ac:dyDescent="0.2"/>
    <row r="21308" ht="12.75" customHeight="1" x14ac:dyDescent="0.2"/>
    <row r="21309" ht="12.75" customHeight="1" x14ac:dyDescent="0.2"/>
    <row r="21310" ht="12.75" customHeight="1" x14ac:dyDescent="0.2"/>
    <row r="21311" ht="12.75" customHeight="1" x14ac:dyDescent="0.2"/>
    <row r="21312" ht="12.75" customHeight="1" x14ac:dyDescent="0.2"/>
    <row r="21313" ht="12.75" customHeight="1" x14ac:dyDescent="0.2"/>
    <row r="21314" ht="12.75" customHeight="1" x14ac:dyDescent="0.2"/>
    <row r="21315" ht="12.75" customHeight="1" x14ac:dyDescent="0.2"/>
    <row r="21316" ht="12.75" customHeight="1" x14ac:dyDescent="0.2"/>
    <row r="21317" ht="12.75" customHeight="1" x14ac:dyDescent="0.2"/>
    <row r="21318" ht="12.75" customHeight="1" x14ac:dyDescent="0.2"/>
    <row r="21319" ht="12.75" customHeight="1" x14ac:dyDescent="0.2"/>
    <row r="21320" ht="12.75" customHeight="1" x14ac:dyDescent="0.2"/>
    <row r="21321" ht="12.75" customHeight="1" x14ac:dyDescent="0.2"/>
    <row r="21322" ht="12.75" customHeight="1" x14ac:dyDescent="0.2"/>
    <row r="21323" ht="12.75" customHeight="1" x14ac:dyDescent="0.2"/>
    <row r="21324" ht="12.75" customHeight="1" x14ac:dyDescent="0.2"/>
    <row r="21325" ht="12.75" customHeight="1" x14ac:dyDescent="0.2"/>
    <row r="21326" ht="12.75" customHeight="1" x14ac:dyDescent="0.2"/>
    <row r="21327" ht="12.75" customHeight="1" x14ac:dyDescent="0.2"/>
    <row r="21328" ht="12.75" customHeight="1" x14ac:dyDescent="0.2"/>
    <row r="21329" ht="12.75" customHeight="1" x14ac:dyDescent="0.2"/>
    <row r="21330" ht="12.75" customHeight="1" x14ac:dyDescent="0.2"/>
    <row r="21331" ht="12.75" customHeight="1" x14ac:dyDescent="0.2"/>
    <row r="21332" ht="12.75" customHeight="1" x14ac:dyDescent="0.2"/>
    <row r="21333" ht="12.75" customHeight="1" x14ac:dyDescent="0.2"/>
    <row r="21334" ht="12.75" customHeight="1" x14ac:dyDescent="0.2"/>
    <row r="21335" ht="12.75" customHeight="1" x14ac:dyDescent="0.2"/>
    <row r="21336" ht="12.75" customHeight="1" x14ac:dyDescent="0.2"/>
    <row r="21337" ht="12.75" customHeight="1" x14ac:dyDescent="0.2"/>
    <row r="21338" ht="12.75" customHeight="1" x14ac:dyDescent="0.2"/>
    <row r="21339" ht="12.75" customHeight="1" x14ac:dyDescent="0.2"/>
    <row r="21340" ht="12.75" customHeight="1" x14ac:dyDescent="0.2"/>
    <row r="21341" ht="12.75" customHeight="1" x14ac:dyDescent="0.2"/>
    <row r="21342" ht="12.75" customHeight="1" x14ac:dyDescent="0.2"/>
    <row r="21343" ht="12.75" customHeight="1" x14ac:dyDescent="0.2"/>
    <row r="21344" ht="12.75" customHeight="1" x14ac:dyDescent="0.2"/>
    <row r="21345" ht="12.75" customHeight="1" x14ac:dyDescent="0.2"/>
    <row r="21346" ht="12.75" customHeight="1" x14ac:dyDescent="0.2"/>
    <row r="21347" ht="12.75" customHeight="1" x14ac:dyDescent="0.2"/>
    <row r="21348" ht="12.75" customHeight="1" x14ac:dyDescent="0.2"/>
    <row r="21349" ht="12.75" customHeight="1" x14ac:dyDescent="0.2"/>
    <row r="21350" ht="12.75" customHeight="1" x14ac:dyDescent="0.2"/>
    <row r="21351" ht="12.75" customHeight="1" x14ac:dyDescent="0.2"/>
    <row r="21352" ht="12.75" customHeight="1" x14ac:dyDescent="0.2"/>
    <row r="21353" ht="12.75" customHeight="1" x14ac:dyDescent="0.2"/>
    <row r="21354" ht="12.75" customHeight="1" x14ac:dyDescent="0.2"/>
    <row r="21355" ht="12.75" customHeight="1" x14ac:dyDescent="0.2"/>
    <row r="21356" ht="12.75" customHeight="1" x14ac:dyDescent="0.2"/>
    <row r="21357" ht="12.75" customHeight="1" x14ac:dyDescent="0.2"/>
    <row r="21358" ht="12.75" customHeight="1" x14ac:dyDescent="0.2"/>
    <row r="21359" ht="12.75" customHeight="1" x14ac:dyDescent="0.2"/>
    <row r="21360" ht="12.75" customHeight="1" x14ac:dyDescent="0.2"/>
    <row r="21361" ht="12.75" customHeight="1" x14ac:dyDescent="0.2"/>
    <row r="21362" ht="12.75" customHeight="1" x14ac:dyDescent="0.2"/>
    <row r="21363" ht="12.75" customHeight="1" x14ac:dyDescent="0.2"/>
    <row r="21364" ht="12.75" customHeight="1" x14ac:dyDescent="0.2"/>
    <row r="21365" ht="12.75" customHeight="1" x14ac:dyDescent="0.2"/>
    <row r="21366" ht="12.75" customHeight="1" x14ac:dyDescent="0.2"/>
    <row r="21367" ht="12.75" customHeight="1" x14ac:dyDescent="0.2"/>
    <row r="21368" ht="12.75" customHeight="1" x14ac:dyDescent="0.2"/>
    <row r="21369" ht="12.75" customHeight="1" x14ac:dyDescent="0.2"/>
    <row r="21370" ht="12.75" customHeight="1" x14ac:dyDescent="0.2"/>
    <row r="21371" ht="12.75" customHeight="1" x14ac:dyDescent="0.2"/>
    <row r="21372" ht="12.75" customHeight="1" x14ac:dyDescent="0.2"/>
    <row r="21373" ht="12.75" customHeight="1" x14ac:dyDescent="0.2"/>
    <row r="21374" ht="12.75" customHeight="1" x14ac:dyDescent="0.2"/>
    <row r="21375" ht="12.75" customHeight="1" x14ac:dyDescent="0.2"/>
    <row r="21376" ht="12.75" customHeight="1" x14ac:dyDescent="0.2"/>
    <row r="21377" ht="12.75" customHeight="1" x14ac:dyDescent="0.2"/>
    <row r="21378" ht="12.75" customHeight="1" x14ac:dyDescent="0.2"/>
    <row r="21379" ht="12.75" customHeight="1" x14ac:dyDescent="0.2"/>
    <row r="21380" ht="12.75" customHeight="1" x14ac:dyDescent="0.2"/>
    <row r="21381" ht="12.75" customHeight="1" x14ac:dyDescent="0.2"/>
    <row r="21382" ht="12.75" customHeight="1" x14ac:dyDescent="0.2"/>
    <row r="21383" ht="12.75" customHeight="1" x14ac:dyDescent="0.2"/>
    <row r="21384" ht="12.75" customHeight="1" x14ac:dyDescent="0.2"/>
    <row r="21385" ht="12.75" customHeight="1" x14ac:dyDescent="0.2"/>
    <row r="21386" ht="12.75" customHeight="1" x14ac:dyDescent="0.2"/>
    <row r="21387" ht="12.75" customHeight="1" x14ac:dyDescent="0.2"/>
    <row r="21388" ht="12.75" customHeight="1" x14ac:dyDescent="0.2"/>
    <row r="21389" ht="12.75" customHeight="1" x14ac:dyDescent="0.2"/>
    <row r="21390" ht="12.75" customHeight="1" x14ac:dyDescent="0.2"/>
    <row r="21391" ht="12.75" customHeight="1" x14ac:dyDescent="0.2"/>
    <row r="21392" ht="12.75" customHeight="1" x14ac:dyDescent="0.2"/>
    <row r="21393" ht="12.75" customHeight="1" x14ac:dyDescent="0.2"/>
    <row r="21394" ht="12.75" customHeight="1" x14ac:dyDescent="0.2"/>
    <row r="21395" ht="12.75" customHeight="1" x14ac:dyDescent="0.2"/>
    <row r="21396" ht="12.75" customHeight="1" x14ac:dyDescent="0.2"/>
    <row r="21397" ht="12.75" customHeight="1" x14ac:dyDescent="0.2"/>
    <row r="21398" ht="12.75" customHeight="1" x14ac:dyDescent="0.2"/>
    <row r="21399" ht="12.75" customHeight="1" x14ac:dyDescent="0.2"/>
    <row r="21400" ht="12.75" customHeight="1" x14ac:dyDescent="0.2"/>
    <row r="21401" ht="12.75" customHeight="1" x14ac:dyDescent="0.2"/>
    <row r="21402" ht="12.75" customHeight="1" x14ac:dyDescent="0.2"/>
    <row r="21403" ht="12.75" customHeight="1" x14ac:dyDescent="0.2"/>
    <row r="21404" ht="12.75" customHeight="1" x14ac:dyDescent="0.2"/>
    <row r="21405" ht="12.75" customHeight="1" x14ac:dyDescent="0.2"/>
    <row r="21406" ht="12.75" customHeight="1" x14ac:dyDescent="0.2"/>
    <row r="21407" ht="12.75" customHeight="1" x14ac:dyDescent="0.2"/>
    <row r="21408" ht="12.75" customHeight="1" x14ac:dyDescent="0.2"/>
    <row r="21409" ht="12.75" customHeight="1" x14ac:dyDescent="0.2"/>
    <row r="21410" ht="12.75" customHeight="1" x14ac:dyDescent="0.2"/>
    <row r="21411" ht="12.75" customHeight="1" x14ac:dyDescent="0.2"/>
    <row r="21412" ht="12.75" customHeight="1" x14ac:dyDescent="0.2"/>
    <row r="21413" ht="12.75" customHeight="1" x14ac:dyDescent="0.2"/>
    <row r="21414" ht="12.75" customHeight="1" x14ac:dyDescent="0.2"/>
    <row r="21415" ht="12.75" customHeight="1" x14ac:dyDescent="0.2"/>
    <row r="21416" ht="12.75" customHeight="1" x14ac:dyDescent="0.2"/>
    <row r="21417" ht="12.75" customHeight="1" x14ac:dyDescent="0.2"/>
    <row r="21418" ht="12.75" customHeight="1" x14ac:dyDescent="0.2"/>
    <row r="21419" ht="12.75" customHeight="1" x14ac:dyDescent="0.2"/>
    <row r="21420" ht="12.75" customHeight="1" x14ac:dyDescent="0.2"/>
    <row r="21421" ht="12.75" customHeight="1" x14ac:dyDescent="0.2"/>
    <row r="21422" ht="12.75" customHeight="1" x14ac:dyDescent="0.2"/>
    <row r="21423" ht="12.75" customHeight="1" x14ac:dyDescent="0.2"/>
    <row r="21424" ht="12.75" customHeight="1" x14ac:dyDescent="0.2"/>
    <row r="21425" ht="12.75" customHeight="1" x14ac:dyDescent="0.2"/>
    <row r="21426" ht="12.75" customHeight="1" x14ac:dyDescent="0.2"/>
    <row r="21427" ht="12.75" customHeight="1" x14ac:dyDescent="0.2"/>
    <row r="21428" ht="12.75" customHeight="1" x14ac:dyDescent="0.2"/>
    <row r="21429" ht="12.75" customHeight="1" x14ac:dyDescent="0.2"/>
    <row r="21430" ht="12.75" customHeight="1" x14ac:dyDescent="0.2"/>
    <row r="21431" ht="12.75" customHeight="1" x14ac:dyDescent="0.2"/>
    <row r="21432" ht="12.75" customHeight="1" x14ac:dyDescent="0.2"/>
    <row r="21433" ht="12.75" customHeight="1" x14ac:dyDescent="0.2"/>
    <row r="21434" ht="12.75" customHeight="1" x14ac:dyDescent="0.2"/>
    <row r="21435" ht="12.75" customHeight="1" x14ac:dyDescent="0.2"/>
    <row r="21436" ht="12.75" customHeight="1" x14ac:dyDescent="0.2"/>
    <row r="21437" ht="12.75" customHeight="1" x14ac:dyDescent="0.2"/>
    <row r="21438" ht="12.75" customHeight="1" x14ac:dyDescent="0.2"/>
    <row r="21439" ht="12.75" customHeight="1" x14ac:dyDescent="0.2"/>
    <row r="21440" ht="12.75" customHeight="1" x14ac:dyDescent="0.2"/>
    <row r="21441" ht="12.75" customHeight="1" x14ac:dyDescent="0.2"/>
    <row r="21442" ht="12.75" customHeight="1" x14ac:dyDescent="0.2"/>
    <row r="21443" ht="12.75" customHeight="1" x14ac:dyDescent="0.2"/>
    <row r="21444" ht="12.75" customHeight="1" x14ac:dyDescent="0.2"/>
    <row r="21445" ht="12.75" customHeight="1" x14ac:dyDescent="0.2"/>
    <row r="21446" ht="12.75" customHeight="1" x14ac:dyDescent="0.2"/>
    <row r="21447" ht="12.75" customHeight="1" x14ac:dyDescent="0.2"/>
    <row r="21448" ht="12.75" customHeight="1" x14ac:dyDescent="0.2"/>
    <row r="21449" ht="12.75" customHeight="1" x14ac:dyDescent="0.2"/>
    <row r="21450" ht="12.75" customHeight="1" x14ac:dyDescent="0.2"/>
    <row r="21451" ht="12.75" customHeight="1" x14ac:dyDescent="0.2"/>
    <row r="21452" ht="12.75" customHeight="1" x14ac:dyDescent="0.2"/>
    <row r="21453" ht="12.75" customHeight="1" x14ac:dyDescent="0.2"/>
    <row r="21454" ht="12.75" customHeight="1" x14ac:dyDescent="0.2"/>
    <row r="21455" ht="12.75" customHeight="1" x14ac:dyDescent="0.2"/>
    <row r="21456" ht="12.75" customHeight="1" x14ac:dyDescent="0.2"/>
    <row r="21457" ht="12.75" customHeight="1" x14ac:dyDescent="0.2"/>
    <row r="21458" ht="12.75" customHeight="1" x14ac:dyDescent="0.2"/>
    <row r="21459" ht="12.75" customHeight="1" x14ac:dyDescent="0.2"/>
    <row r="21460" ht="12.75" customHeight="1" x14ac:dyDescent="0.2"/>
    <row r="21461" ht="12.75" customHeight="1" x14ac:dyDescent="0.2"/>
    <row r="21462" ht="12.75" customHeight="1" x14ac:dyDescent="0.2"/>
    <row r="21463" ht="12.75" customHeight="1" x14ac:dyDescent="0.2"/>
    <row r="21464" ht="12.75" customHeight="1" x14ac:dyDescent="0.2"/>
    <row r="21465" ht="12.75" customHeight="1" x14ac:dyDescent="0.2"/>
    <row r="21466" ht="12.75" customHeight="1" x14ac:dyDescent="0.2"/>
    <row r="21467" ht="12.75" customHeight="1" x14ac:dyDescent="0.2"/>
    <row r="21468" ht="12.75" customHeight="1" x14ac:dyDescent="0.2"/>
    <row r="21469" ht="12.75" customHeight="1" x14ac:dyDescent="0.2"/>
    <row r="21470" ht="12.75" customHeight="1" x14ac:dyDescent="0.2"/>
    <row r="21471" ht="12.75" customHeight="1" x14ac:dyDescent="0.2"/>
    <row r="21472" ht="12.75" customHeight="1" x14ac:dyDescent="0.2"/>
    <row r="21473" ht="12.75" customHeight="1" x14ac:dyDescent="0.2"/>
    <row r="21474" ht="12.75" customHeight="1" x14ac:dyDescent="0.2"/>
    <row r="21475" ht="12.75" customHeight="1" x14ac:dyDescent="0.2"/>
    <row r="21476" ht="12.75" customHeight="1" x14ac:dyDescent="0.2"/>
    <row r="21477" ht="12.75" customHeight="1" x14ac:dyDescent="0.2"/>
    <row r="21478" ht="12.75" customHeight="1" x14ac:dyDescent="0.2"/>
    <row r="21479" ht="12.75" customHeight="1" x14ac:dyDescent="0.2"/>
    <row r="21480" ht="12.75" customHeight="1" x14ac:dyDescent="0.2"/>
    <row r="21481" ht="12.75" customHeight="1" x14ac:dyDescent="0.2"/>
    <row r="21482" ht="12.75" customHeight="1" x14ac:dyDescent="0.2"/>
    <row r="21483" ht="12.75" customHeight="1" x14ac:dyDescent="0.2"/>
    <row r="21484" ht="12.75" customHeight="1" x14ac:dyDescent="0.2"/>
    <row r="21485" ht="12.75" customHeight="1" x14ac:dyDescent="0.2"/>
    <row r="21486" ht="12.75" customHeight="1" x14ac:dyDescent="0.2"/>
    <row r="21487" ht="12.75" customHeight="1" x14ac:dyDescent="0.2"/>
    <row r="21488" ht="12.75" customHeight="1" x14ac:dyDescent="0.2"/>
    <row r="21489" ht="12.75" customHeight="1" x14ac:dyDescent="0.2"/>
    <row r="21490" ht="12.75" customHeight="1" x14ac:dyDescent="0.2"/>
    <row r="21491" ht="12.75" customHeight="1" x14ac:dyDescent="0.2"/>
    <row r="21492" ht="12.75" customHeight="1" x14ac:dyDescent="0.2"/>
    <row r="21493" ht="12.75" customHeight="1" x14ac:dyDescent="0.2"/>
    <row r="21494" ht="12.75" customHeight="1" x14ac:dyDescent="0.2"/>
    <row r="21495" ht="12.75" customHeight="1" x14ac:dyDescent="0.2"/>
    <row r="21496" ht="12.75" customHeight="1" x14ac:dyDescent="0.2"/>
    <row r="21497" ht="12.75" customHeight="1" x14ac:dyDescent="0.2"/>
    <row r="21498" ht="12.75" customHeight="1" x14ac:dyDescent="0.2"/>
    <row r="21499" ht="12.75" customHeight="1" x14ac:dyDescent="0.2"/>
    <row r="21500" ht="12.75" customHeight="1" x14ac:dyDescent="0.2"/>
    <row r="21501" ht="12.75" customHeight="1" x14ac:dyDescent="0.2"/>
    <row r="21502" ht="12.75" customHeight="1" x14ac:dyDescent="0.2"/>
    <row r="21503" ht="12.75" customHeight="1" x14ac:dyDescent="0.2"/>
    <row r="21504" ht="12.75" customHeight="1" x14ac:dyDescent="0.2"/>
    <row r="21505" ht="12.75" customHeight="1" x14ac:dyDescent="0.2"/>
    <row r="21506" ht="12.75" customHeight="1" x14ac:dyDescent="0.2"/>
    <row r="21507" ht="12.75" customHeight="1" x14ac:dyDescent="0.2"/>
    <row r="21508" ht="12.75" customHeight="1" x14ac:dyDescent="0.2"/>
    <row r="21509" ht="12.75" customHeight="1" x14ac:dyDescent="0.2"/>
    <row r="21510" ht="12.75" customHeight="1" x14ac:dyDescent="0.2"/>
    <row r="21511" ht="12.75" customHeight="1" x14ac:dyDescent="0.2"/>
    <row r="21512" ht="12.75" customHeight="1" x14ac:dyDescent="0.2"/>
    <row r="21513" ht="12.75" customHeight="1" x14ac:dyDescent="0.2"/>
    <row r="21514" ht="12.75" customHeight="1" x14ac:dyDescent="0.2"/>
    <row r="21515" ht="12.75" customHeight="1" x14ac:dyDescent="0.2"/>
    <row r="21516" ht="12.75" customHeight="1" x14ac:dyDescent="0.2"/>
    <row r="21517" ht="12.75" customHeight="1" x14ac:dyDescent="0.2"/>
    <row r="21518" ht="12.75" customHeight="1" x14ac:dyDescent="0.2"/>
    <row r="21519" ht="12.75" customHeight="1" x14ac:dyDescent="0.2"/>
    <row r="21520" ht="12.75" customHeight="1" x14ac:dyDescent="0.2"/>
    <row r="21521" ht="12.75" customHeight="1" x14ac:dyDescent="0.2"/>
    <row r="21522" ht="12.75" customHeight="1" x14ac:dyDescent="0.2"/>
    <row r="21523" ht="12.75" customHeight="1" x14ac:dyDescent="0.2"/>
    <row r="21524" ht="12.75" customHeight="1" x14ac:dyDescent="0.2"/>
    <row r="21525" ht="12.75" customHeight="1" x14ac:dyDescent="0.2"/>
    <row r="21526" ht="12.75" customHeight="1" x14ac:dyDescent="0.2"/>
    <row r="21527" ht="12.75" customHeight="1" x14ac:dyDescent="0.2"/>
    <row r="21528" ht="12.75" customHeight="1" x14ac:dyDescent="0.2"/>
    <row r="21529" ht="12.75" customHeight="1" x14ac:dyDescent="0.2"/>
    <row r="21530" ht="12.75" customHeight="1" x14ac:dyDescent="0.2"/>
    <row r="21531" ht="12.75" customHeight="1" x14ac:dyDescent="0.2"/>
    <row r="21532" ht="12.75" customHeight="1" x14ac:dyDescent="0.2"/>
    <row r="21533" ht="12.75" customHeight="1" x14ac:dyDescent="0.2"/>
    <row r="21534" ht="12.75" customHeight="1" x14ac:dyDescent="0.2"/>
    <row r="21535" ht="12.75" customHeight="1" x14ac:dyDescent="0.2"/>
    <row r="21536" ht="12.75" customHeight="1" x14ac:dyDescent="0.2"/>
    <row r="21537" ht="12.75" customHeight="1" x14ac:dyDescent="0.2"/>
    <row r="21538" ht="12.75" customHeight="1" x14ac:dyDescent="0.2"/>
    <row r="21539" ht="12.75" customHeight="1" x14ac:dyDescent="0.2"/>
    <row r="21540" ht="12.75" customHeight="1" x14ac:dyDescent="0.2"/>
    <row r="21541" ht="12.75" customHeight="1" x14ac:dyDescent="0.2"/>
    <row r="21542" ht="12.75" customHeight="1" x14ac:dyDescent="0.2"/>
    <row r="21543" ht="12.75" customHeight="1" x14ac:dyDescent="0.2"/>
    <row r="21544" ht="12.75" customHeight="1" x14ac:dyDescent="0.2"/>
    <row r="21545" ht="12.75" customHeight="1" x14ac:dyDescent="0.2"/>
    <row r="21546" ht="12.75" customHeight="1" x14ac:dyDescent="0.2"/>
    <row r="21547" ht="12.75" customHeight="1" x14ac:dyDescent="0.2"/>
    <row r="21548" ht="12.75" customHeight="1" x14ac:dyDescent="0.2"/>
    <row r="21549" ht="12.75" customHeight="1" x14ac:dyDescent="0.2"/>
    <row r="21550" ht="12.75" customHeight="1" x14ac:dyDescent="0.2"/>
    <row r="21551" ht="12.75" customHeight="1" x14ac:dyDescent="0.2"/>
    <row r="21552" ht="12.75" customHeight="1" x14ac:dyDescent="0.2"/>
    <row r="21553" ht="12.75" customHeight="1" x14ac:dyDescent="0.2"/>
    <row r="21554" ht="12.75" customHeight="1" x14ac:dyDescent="0.2"/>
    <row r="21555" ht="12.75" customHeight="1" x14ac:dyDescent="0.2"/>
    <row r="21556" ht="12.75" customHeight="1" x14ac:dyDescent="0.2"/>
    <row r="21557" ht="12.75" customHeight="1" x14ac:dyDescent="0.2"/>
    <row r="21558" ht="12.75" customHeight="1" x14ac:dyDescent="0.2"/>
    <row r="21559" ht="12.75" customHeight="1" x14ac:dyDescent="0.2"/>
    <row r="21560" ht="12.75" customHeight="1" x14ac:dyDescent="0.2"/>
    <row r="21561" ht="12.75" customHeight="1" x14ac:dyDescent="0.2"/>
    <row r="21562" ht="12.75" customHeight="1" x14ac:dyDescent="0.2"/>
    <row r="21563" ht="12.75" customHeight="1" x14ac:dyDescent="0.2"/>
    <row r="21564" ht="12.75" customHeight="1" x14ac:dyDescent="0.2"/>
    <row r="21565" ht="12.75" customHeight="1" x14ac:dyDescent="0.2"/>
    <row r="21566" ht="12.75" customHeight="1" x14ac:dyDescent="0.2"/>
    <row r="21567" ht="12.75" customHeight="1" x14ac:dyDescent="0.2"/>
    <row r="21568" ht="12.75" customHeight="1" x14ac:dyDescent="0.2"/>
    <row r="21569" ht="12.75" customHeight="1" x14ac:dyDescent="0.2"/>
    <row r="21570" ht="12.75" customHeight="1" x14ac:dyDescent="0.2"/>
    <row r="21571" ht="12.75" customHeight="1" x14ac:dyDescent="0.2"/>
    <row r="21572" ht="12.75" customHeight="1" x14ac:dyDescent="0.2"/>
    <row r="21573" ht="12.75" customHeight="1" x14ac:dyDescent="0.2"/>
    <row r="21574" ht="12.75" customHeight="1" x14ac:dyDescent="0.2"/>
    <row r="21575" ht="12.75" customHeight="1" x14ac:dyDescent="0.2"/>
    <row r="21576" ht="12.75" customHeight="1" x14ac:dyDescent="0.2"/>
    <row r="21577" ht="12.75" customHeight="1" x14ac:dyDescent="0.2"/>
    <row r="21578" ht="12.75" customHeight="1" x14ac:dyDescent="0.2"/>
    <row r="21579" ht="12.75" customHeight="1" x14ac:dyDescent="0.2"/>
    <row r="21580" ht="12.75" customHeight="1" x14ac:dyDescent="0.2"/>
    <row r="21581" ht="12.75" customHeight="1" x14ac:dyDescent="0.2"/>
    <row r="21582" ht="12.75" customHeight="1" x14ac:dyDescent="0.2"/>
    <row r="21583" ht="12.75" customHeight="1" x14ac:dyDescent="0.2"/>
    <row r="21584" ht="12.75" customHeight="1" x14ac:dyDescent="0.2"/>
    <row r="21585" ht="12.75" customHeight="1" x14ac:dyDescent="0.2"/>
    <row r="21586" ht="12.75" customHeight="1" x14ac:dyDescent="0.2"/>
    <row r="21587" ht="12.75" customHeight="1" x14ac:dyDescent="0.2"/>
    <row r="21588" ht="12.75" customHeight="1" x14ac:dyDescent="0.2"/>
    <row r="21589" ht="12.75" customHeight="1" x14ac:dyDescent="0.2"/>
    <row r="21590" ht="12.75" customHeight="1" x14ac:dyDescent="0.2"/>
    <row r="21591" ht="12.75" customHeight="1" x14ac:dyDescent="0.2"/>
    <row r="21592" ht="12.75" customHeight="1" x14ac:dyDescent="0.2"/>
    <row r="21593" ht="12.75" customHeight="1" x14ac:dyDescent="0.2"/>
    <row r="21594" ht="12.75" customHeight="1" x14ac:dyDescent="0.2"/>
    <row r="21595" ht="12.75" customHeight="1" x14ac:dyDescent="0.2"/>
    <row r="21596" ht="12.75" customHeight="1" x14ac:dyDescent="0.2"/>
    <row r="21597" ht="12.75" customHeight="1" x14ac:dyDescent="0.2"/>
    <row r="21598" ht="12.75" customHeight="1" x14ac:dyDescent="0.2"/>
    <row r="21599" ht="12.75" customHeight="1" x14ac:dyDescent="0.2"/>
    <row r="21600" ht="12.75" customHeight="1" x14ac:dyDescent="0.2"/>
    <row r="21601" ht="12.75" customHeight="1" x14ac:dyDescent="0.2"/>
    <row r="21602" ht="12.75" customHeight="1" x14ac:dyDescent="0.2"/>
    <row r="21603" ht="12.75" customHeight="1" x14ac:dyDescent="0.2"/>
    <row r="21604" ht="12.75" customHeight="1" x14ac:dyDescent="0.2"/>
    <row r="21605" ht="12.75" customHeight="1" x14ac:dyDescent="0.2"/>
    <row r="21606" ht="12.75" customHeight="1" x14ac:dyDescent="0.2"/>
    <row r="21607" ht="12.75" customHeight="1" x14ac:dyDescent="0.2"/>
    <row r="21608" ht="12.75" customHeight="1" x14ac:dyDescent="0.2"/>
    <row r="21609" ht="12.75" customHeight="1" x14ac:dyDescent="0.2"/>
    <row r="21610" ht="12.75" customHeight="1" x14ac:dyDescent="0.2"/>
    <row r="21611" ht="12.75" customHeight="1" x14ac:dyDescent="0.2"/>
    <row r="21612" ht="12.75" customHeight="1" x14ac:dyDescent="0.2"/>
    <row r="21613" ht="12.75" customHeight="1" x14ac:dyDescent="0.2"/>
    <row r="21614" ht="12.75" customHeight="1" x14ac:dyDescent="0.2"/>
    <row r="21615" ht="12.75" customHeight="1" x14ac:dyDescent="0.2"/>
    <row r="21616" ht="12.75" customHeight="1" x14ac:dyDescent="0.2"/>
    <row r="21617" ht="12.75" customHeight="1" x14ac:dyDescent="0.2"/>
    <row r="21618" ht="12.75" customHeight="1" x14ac:dyDescent="0.2"/>
    <row r="21619" ht="12.75" customHeight="1" x14ac:dyDescent="0.2"/>
    <row r="21620" ht="12.75" customHeight="1" x14ac:dyDescent="0.2"/>
    <row r="21621" ht="12.75" customHeight="1" x14ac:dyDescent="0.2"/>
    <row r="21622" ht="12.75" customHeight="1" x14ac:dyDescent="0.2"/>
    <row r="21623" ht="12.75" customHeight="1" x14ac:dyDescent="0.2"/>
    <row r="21624" ht="12.75" customHeight="1" x14ac:dyDescent="0.2"/>
    <row r="21625" ht="12.75" customHeight="1" x14ac:dyDescent="0.2"/>
    <row r="21626" ht="12.75" customHeight="1" x14ac:dyDescent="0.2"/>
    <row r="21627" ht="12.75" customHeight="1" x14ac:dyDescent="0.2"/>
    <row r="21628" ht="12.75" customHeight="1" x14ac:dyDescent="0.2"/>
    <row r="21629" ht="12.75" customHeight="1" x14ac:dyDescent="0.2"/>
    <row r="21630" ht="12.75" customHeight="1" x14ac:dyDescent="0.2"/>
    <row r="21631" ht="12.75" customHeight="1" x14ac:dyDescent="0.2"/>
    <row r="21632" ht="12.75" customHeight="1" x14ac:dyDescent="0.2"/>
    <row r="21633" ht="12.75" customHeight="1" x14ac:dyDescent="0.2"/>
    <row r="21634" ht="12.75" customHeight="1" x14ac:dyDescent="0.2"/>
    <row r="21635" ht="12.75" customHeight="1" x14ac:dyDescent="0.2"/>
    <row r="21636" ht="12.75" customHeight="1" x14ac:dyDescent="0.2"/>
    <row r="21637" ht="12.75" customHeight="1" x14ac:dyDescent="0.2"/>
    <row r="21638" ht="12.75" customHeight="1" x14ac:dyDescent="0.2"/>
    <row r="21639" ht="12.75" customHeight="1" x14ac:dyDescent="0.2"/>
    <row r="21640" ht="12.75" customHeight="1" x14ac:dyDescent="0.2"/>
    <row r="21641" ht="12.75" customHeight="1" x14ac:dyDescent="0.2"/>
    <row r="21642" ht="12.75" customHeight="1" x14ac:dyDescent="0.2"/>
    <row r="21643" ht="12.75" customHeight="1" x14ac:dyDescent="0.2"/>
    <row r="21644" ht="12.75" customHeight="1" x14ac:dyDescent="0.2"/>
    <row r="21645" ht="12.75" customHeight="1" x14ac:dyDescent="0.2"/>
    <row r="21646" ht="12.75" customHeight="1" x14ac:dyDescent="0.2"/>
    <row r="21647" ht="12.75" customHeight="1" x14ac:dyDescent="0.2"/>
    <row r="21648" ht="12.75" customHeight="1" x14ac:dyDescent="0.2"/>
    <row r="21649" ht="12.75" customHeight="1" x14ac:dyDescent="0.2"/>
    <row r="21650" ht="12.75" customHeight="1" x14ac:dyDescent="0.2"/>
    <row r="21651" ht="12.75" customHeight="1" x14ac:dyDescent="0.2"/>
    <row r="21652" ht="12.75" customHeight="1" x14ac:dyDescent="0.2"/>
    <row r="21653" ht="12.75" customHeight="1" x14ac:dyDescent="0.2"/>
    <row r="21654" ht="12.75" customHeight="1" x14ac:dyDescent="0.2"/>
    <row r="21655" ht="12.75" customHeight="1" x14ac:dyDescent="0.2"/>
    <row r="21656" ht="12.75" customHeight="1" x14ac:dyDescent="0.2"/>
    <row r="21657" ht="12.75" customHeight="1" x14ac:dyDescent="0.2"/>
    <row r="21658" ht="12.75" customHeight="1" x14ac:dyDescent="0.2"/>
    <row r="21659" ht="12.75" customHeight="1" x14ac:dyDescent="0.2"/>
    <row r="21660" ht="12.75" customHeight="1" x14ac:dyDescent="0.2"/>
    <row r="21661" ht="12.75" customHeight="1" x14ac:dyDescent="0.2"/>
    <row r="21662" ht="12.75" customHeight="1" x14ac:dyDescent="0.2"/>
    <row r="21663" ht="12.75" customHeight="1" x14ac:dyDescent="0.2"/>
    <row r="21664" ht="12.75" customHeight="1" x14ac:dyDescent="0.2"/>
    <row r="21665" ht="12.75" customHeight="1" x14ac:dyDescent="0.2"/>
    <row r="21666" ht="12.75" customHeight="1" x14ac:dyDescent="0.2"/>
    <row r="21667" ht="12.75" customHeight="1" x14ac:dyDescent="0.2"/>
    <row r="21668" ht="12.75" customHeight="1" x14ac:dyDescent="0.2"/>
    <row r="21669" ht="12.75" customHeight="1" x14ac:dyDescent="0.2"/>
    <row r="21670" ht="12.75" customHeight="1" x14ac:dyDescent="0.2"/>
    <row r="21671" ht="12.75" customHeight="1" x14ac:dyDescent="0.2"/>
    <row r="21672" ht="12.75" customHeight="1" x14ac:dyDescent="0.2"/>
    <row r="21673" ht="12.75" customHeight="1" x14ac:dyDescent="0.2"/>
    <row r="21674" ht="12.75" customHeight="1" x14ac:dyDescent="0.2"/>
    <row r="21675" ht="12.75" customHeight="1" x14ac:dyDescent="0.2"/>
    <row r="21676" ht="12.75" customHeight="1" x14ac:dyDescent="0.2"/>
    <row r="21677" ht="12.75" customHeight="1" x14ac:dyDescent="0.2"/>
    <row r="21678" ht="12.75" customHeight="1" x14ac:dyDescent="0.2"/>
    <row r="21679" ht="12.75" customHeight="1" x14ac:dyDescent="0.2"/>
    <row r="21680" ht="12.75" customHeight="1" x14ac:dyDescent="0.2"/>
    <row r="21681" ht="12.75" customHeight="1" x14ac:dyDescent="0.2"/>
    <row r="21682" ht="12.75" customHeight="1" x14ac:dyDescent="0.2"/>
    <row r="21683" ht="12.75" customHeight="1" x14ac:dyDescent="0.2"/>
    <row r="21684" ht="12.75" customHeight="1" x14ac:dyDescent="0.2"/>
    <row r="21685" ht="12.75" customHeight="1" x14ac:dyDescent="0.2"/>
    <row r="21686" ht="12.75" customHeight="1" x14ac:dyDescent="0.2"/>
    <row r="21687" ht="12.75" customHeight="1" x14ac:dyDescent="0.2"/>
    <row r="21688" ht="12.75" customHeight="1" x14ac:dyDescent="0.2"/>
    <row r="21689" ht="12.75" customHeight="1" x14ac:dyDescent="0.2"/>
    <row r="21690" ht="12.75" customHeight="1" x14ac:dyDescent="0.2"/>
    <row r="21691" ht="12.75" customHeight="1" x14ac:dyDescent="0.2"/>
    <row r="21692" ht="12.75" customHeight="1" x14ac:dyDescent="0.2"/>
    <row r="21693" ht="12.75" customHeight="1" x14ac:dyDescent="0.2"/>
    <row r="21694" ht="12.75" customHeight="1" x14ac:dyDescent="0.2"/>
    <row r="21695" ht="12.75" customHeight="1" x14ac:dyDescent="0.2"/>
    <row r="21696" ht="12.75" customHeight="1" x14ac:dyDescent="0.2"/>
    <row r="21697" ht="12.75" customHeight="1" x14ac:dyDescent="0.2"/>
    <row r="21698" ht="12.75" customHeight="1" x14ac:dyDescent="0.2"/>
    <row r="21699" ht="12.75" customHeight="1" x14ac:dyDescent="0.2"/>
    <row r="21700" ht="12.75" customHeight="1" x14ac:dyDescent="0.2"/>
    <row r="21701" ht="12.75" customHeight="1" x14ac:dyDescent="0.2"/>
    <row r="21702" ht="12.75" customHeight="1" x14ac:dyDescent="0.2"/>
    <row r="21703" ht="12.75" customHeight="1" x14ac:dyDescent="0.2"/>
    <row r="21704" ht="12.75" customHeight="1" x14ac:dyDescent="0.2"/>
    <row r="21705" ht="12.75" customHeight="1" x14ac:dyDescent="0.2"/>
    <row r="21706" ht="12.75" customHeight="1" x14ac:dyDescent="0.2"/>
    <row r="21707" ht="12.75" customHeight="1" x14ac:dyDescent="0.2"/>
    <row r="21708" ht="12.75" customHeight="1" x14ac:dyDescent="0.2"/>
    <row r="21709" ht="12.75" customHeight="1" x14ac:dyDescent="0.2"/>
    <row r="21710" ht="12.75" customHeight="1" x14ac:dyDescent="0.2"/>
    <row r="21711" ht="12.75" customHeight="1" x14ac:dyDescent="0.2"/>
    <row r="21712" ht="12.75" customHeight="1" x14ac:dyDescent="0.2"/>
    <row r="21713" ht="12.75" customHeight="1" x14ac:dyDescent="0.2"/>
    <row r="21714" ht="12.75" customHeight="1" x14ac:dyDescent="0.2"/>
    <row r="21715" ht="12.75" customHeight="1" x14ac:dyDescent="0.2"/>
    <row r="21716" ht="12.75" customHeight="1" x14ac:dyDescent="0.2"/>
    <row r="21717" ht="12.75" customHeight="1" x14ac:dyDescent="0.2"/>
    <row r="21718" ht="12.75" customHeight="1" x14ac:dyDescent="0.2"/>
    <row r="21719" ht="12.75" customHeight="1" x14ac:dyDescent="0.2"/>
    <row r="21720" ht="12.75" customHeight="1" x14ac:dyDescent="0.2"/>
    <row r="21721" ht="12.75" customHeight="1" x14ac:dyDescent="0.2"/>
    <row r="21722" ht="12.75" customHeight="1" x14ac:dyDescent="0.2"/>
    <row r="21723" ht="12.75" customHeight="1" x14ac:dyDescent="0.2"/>
    <row r="21724" ht="12.75" customHeight="1" x14ac:dyDescent="0.2"/>
    <row r="21725" ht="12.75" customHeight="1" x14ac:dyDescent="0.2"/>
    <row r="21726" ht="12.75" customHeight="1" x14ac:dyDescent="0.2"/>
    <row r="21727" ht="12.75" customHeight="1" x14ac:dyDescent="0.2"/>
    <row r="21728" ht="12.75" customHeight="1" x14ac:dyDescent="0.2"/>
    <row r="21729" ht="12.75" customHeight="1" x14ac:dyDescent="0.2"/>
    <row r="21730" ht="12.75" customHeight="1" x14ac:dyDescent="0.2"/>
    <row r="21731" ht="12.75" customHeight="1" x14ac:dyDescent="0.2"/>
    <row r="21732" ht="12.75" customHeight="1" x14ac:dyDescent="0.2"/>
    <row r="21733" ht="12.75" customHeight="1" x14ac:dyDescent="0.2"/>
    <row r="21734" ht="12.75" customHeight="1" x14ac:dyDescent="0.2"/>
    <row r="21735" ht="12.75" customHeight="1" x14ac:dyDescent="0.2"/>
    <row r="21736" ht="12.75" customHeight="1" x14ac:dyDescent="0.2"/>
    <row r="21737" ht="12.75" customHeight="1" x14ac:dyDescent="0.2"/>
    <row r="21738" ht="12.75" customHeight="1" x14ac:dyDescent="0.2"/>
    <row r="21739" ht="12.75" customHeight="1" x14ac:dyDescent="0.2"/>
    <row r="21740" ht="12.75" customHeight="1" x14ac:dyDescent="0.2"/>
    <row r="21741" ht="12.75" customHeight="1" x14ac:dyDescent="0.2"/>
    <row r="21742" ht="12.75" customHeight="1" x14ac:dyDescent="0.2"/>
    <row r="21743" ht="12.75" customHeight="1" x14ac:dyDescent="0.2"/>
    <row r="21744" ht="12.75" customHeight="1" x14ac:dyDescent="0.2"/>
    <row r="21745" ht="12.75" customHeight="1" x14ac:dyDescent="0.2"/>
    <row r="21746" ht="12.75" customHeight="1" x14ac:dyDescent="0.2"/>
    <row r="21747" ht="12.75" customHeight="1" x14ac:dyDescent="0.2"/>
    <row r="21748" ht="12.75" customHeight="1" x14ac:dyDescent="0.2"/>
    <row r="21749" ht="12.75" customHeight="1" x14ac:dyDescent="0.2"/>
    <row r="21750" ht="12.75" customHeight="1" x14ac:dyDescent="0.2"/>
    <row r="21751" ht="12.75" customHeight="1" x14ac:dyDescent="0.2"/>
    <row r="21752" ht="12.75" customHeight="1" x14ac:dyDescent="0.2"/>
    <row r="21753" ht="12.75" customHeight="1" x14ac:dyDescent="0.2"/>
    <row r="21754" ht="12.75" customHeight="1" x14ac:dyDescent="0.2"/>
    <row r="21755" ht="12.75" customHeight="1" x14ac:dyDescent="0.2"/>
    <row r="21756" ht="12.75" customHeight="1" x14ac:dyDescent="0.2"/>
    <row r="21757" ht="12.75" customHeight="1" x14ac:dyDescent="0.2"/>
    <row r="21758" ht="12.75" customHeight="1" x14ac:dyDescent="0.2"/>
    <row r="21759" ht="12.75" customHeight="1" x14ac:dyDescent="0.2"/>
    <row r="21760" ht="12.75" customHeight="1" x14ac:dyDescent="0.2"/>
    <row r="21761" ht="12.75" customHeight="1" x14ac:dyDescent="0.2"/>
    <row r="21762" ht="12.75" customHeight="1" x14ac:dyDescent="0.2"/>
    <row r="21763" ht="12.75" customHeight="1" x14ac:dyDescent="0.2"/>
    <row r="21764" ht="12.75" customHeight="1" x14ac:dyDescent="0.2"/>
    <row r="21765" ht="12.75" customHeight="1" x14ac:dyDescent="0.2"/>
    <row r="21766" ht="12.75" customHeight="1" x14ac:dyDescent="0.2"/>
    <row r="21767" ht="12.75" customHeight="1" x14ac:dyDescent="0.2"/>
    <row r="21768" ht="12.75" customHeight="1" x14ac:dyDescent="0.2"/>
    <row r="21769" ht="12.75" customHeight="1" x14ac:dyDescent="0.2"/>
    <row r="21770" ht="12.75" customHeight="1" x14ac:dyDescent="0.2"/>
    <row r="21771" ht="12.75" customHeight="1" x14ac:dyDescent="0.2"/>
    <row r="21772" ht="12.75" customHeight="1" x14ac:dyDescent="0.2"/>
    <row r="21773" ht="12.75" customHeight="1" x14ac:dyDescent="0.2"/>
    <row r="21774" ht="12.75" customHeight="1" x14ac:dyDescent="0.2"/>
    <row r="21775" ht="12.75" customHeight="1" x14ac:dyDescent="0.2"/>
    <row r="21776" ht="12.75" customHeight="1" x14ac:dyDescent="0.2"/>
    <row r="21777" ht="12.75" customHeight="1" x14ac:dyDescent="0.2"/>
    <row r="21778" ht="12.75" customHeight="1" x14ac:dyDescent="0.2"/>
    <row r="21779" ht="12.75" customHeight="1" x14ac:dyDescent="0.2"/>
    <row r="21780" ht="12.75" customHeight="1" x14ac:dyDescent="0.2"/>
    <row r="21781" ht="12.75" customHeight="1" x14ac:dyDescent="0.2"/>
    <row r="21782" ht="12.75" customHeight="1" x14ac:dyDescent="0.2"/>
    <row r="21783" ht="12.75" customHeight="1" x14ac:dyDescent="0.2"/>
    <row r="21784" ht="12.75" customHeight="1" x14ac:dyDescent="0.2"/>
    <row r="21785" ht="12.75" customHeight="1" x14ac:dyDescent="0.2"/>
    <row r="21786" ht="12.75" customHeight="1" x14ac:dyDescent="0.2"/>
    <row r="21787" ht="12.75" customHeight="1" x14ac:dyDescent="0.2"/>
    <row r="21788" ht="12.75" customHeight="1" x14ac:dyDescent="0.2"/>
    <row r="21789" ht="12.75" customHeight="1" x14ac:dyDescent="0.2"/>
    <row r="21790" ht="12.75" customHeight="1" x14ac:dyDescent="0.2"/>
    <row r="21791" ht="12.75" customHeight="1" x14ac:dyDescent="0.2"/>
    <row r="21792" ht="12.75" customHeight="1" x14ac:dyDescent="0.2"/>
    <row r="21793" ht="12.75" customHeight="1" x14ac:dyDescent="0.2"/>
    <row r="21794" ht="12.75" customHeight="1" x14ac:dyDescent="0.2"/>
    <row r="21795" ht="12.75" customHeight="1" x14ac:dyDescent="0.2"/>
    <row r="21796" ht="12.75" customHeight="1" x14ac:dyDescent="0.2"/>
    <row r="21797" ht="12.75" customHeight="1" x14ac:dyDescent="0.2"/>
    <row r="21798" ht="12.75" customHeight="1" x14ac:dyDescent="0.2"/>
    <row r="21799" ht="12.75" customHeight="1" x14ac:dyDescent="0.2"/>
    <row r="21800" ht="12.75" customHeight="1" x14ac:dyDescent="0.2"/>
    <row r="21801" ht="12.75" customHeight="1" x14ac:dyDescent="0.2"/>
    <row r="21802" ht="12.75" customHeight="1" x14ac:dyDescent="0.2"/>
    <row r="21803" ht="12.75" customHeight="1" x14ac:dyDescent="0.2"/>
    <row r="21804" ht="12.75" customHeight="1" x14ac:dyDescent="0.2"/>
    <row r="21805" ht="12.75" customHeight="1" x14ac:dyDescent="0.2"/>
    <row r="21806" ht="12.75" customHeight="1" x14ac:dyDescent="0.2"/>
    <row r="21807" ht="12.75" customHeight="1" x14ac:dyDescent="0.2"/>
    <row r="21808" ht="12.75" customHeight="1" x14ac:dyDescent="0.2"/>
    <row r="21809" ht="12.75" customHeight="1" x14ac:dyDescent="0.2"/>
    <row r="21810" ht="12.75" customHeight="1" x14ac:dyDescent="0.2"/>
    <row r="21811" ht="12.75" customHeight="1" x14ac:dyDescent="0.2"/>
    <row r="21812" ht="12.75" customHeight="1" x14ac:dyDescent="0.2"/>
    <row r="21813" ht="12.75" customHeight="1" x14ac:dyDescent="0.2"/>
    <row r="21814" ht="12.75" customHeight="1" x14ac:dyDescent="0.2"/>
    <row r="21815" ht="12.75" customHeight="1" x14ac:dyDescent="0.2"/>
    <row r="21816" ht="12.75" customHeight="1" x14ac:dyDescent="0.2"/>
    <row r="21817" ht="12.75" customHeight="1" x14ac:dyDescent="0.2"/>
    <row r="21818" ht="12.75" customHeight="1" x14ac:dyDescent="0.2"/>
    <row r="21819" ht="12.75" customHeight="1" x14ac:dyDescent="0.2"/>
    <row r="21820" ht="12.75" customHeight="1" x14ac:dyDescent="0.2"/>
    <row r="21821" ht="12.75" customHeight="1" x14ac:dyDescent="0.2"/>
    <row r="21822" ht="12.75" customHeight="1" x14ac:dyDescent="0.2"/>
    <row r="21823" ht="12.75" customHeight="1" x14ac:dyDescent="0.2"/>
    <row r="21824" ht="12.75" customHeight="1" x14ac:dyDescent="0.2"/>
    <row r="21825" ht="12.75" customHeight="1" x14ac:dyDescent="0.2"/>
    <row r="21826" ht="12.75" customHeight="1" x14ac:dyDescent="0.2"/>
    <row r="21827" ht="12.75" customHeight="1" x14ac:dyDescent="0.2"/>
    <row r="21828" ht="12.75" customHeight="1" x14ac:dyDescent="0.2"/>
    <row r="21829" ht="12.75" customHeight="1" x14ac:dyDescent="0.2"/>
    <row r="21830" ht="12.75" customHeight="1" x14ac:dyDescent="0.2"/>
    <row r="21831" ht="12.75" customHeight="1" x14ac:dyDescent="0.2"/>
    <row r="21832" ht="12.75" customHeight="1" x14ac:dyDescent="0.2"/>
    <row r="21833" ht="12.75" customHeight="1" x14ac:dyDescent="0.2"/>
    <row r="21834" ht="12.75" customHeight="1" x14ac:dyDescent="0.2"/>
    <row r="21835" ht="12.75" customHeight="1" x14ac:dyDescent="0.2"/>
    <row r="21836" ht="12.75" customHeight="1" x14ac:dyDescent="0.2"/>
    <row r="21837" ht="12.75" customHeight="1" x14ac:dyDescent="0.2"/>
    <row r="21838" ht="12.75" customHeight="1" x14ac:dyDescent="0.2"/>
    <row r="21839" ht="12.75" customHeight="1" x14ac:dyDescent="0.2"/>
    <row r="21840" ht="12.75" customHeight="1" x14ac:dyDescent="0.2"/>
    <row r="21841" ht="12.75" customHeight="1" x14ac:dyDescent="0.2"/>
    <row r="21842" ht="12.75" customHeight="1" x14ac:dyDescent="0.2"/>
    <row r="21843" ht="12.75" customHeight="1" x14ac:dyDescent="0.2"/>
    <row r="21844" ht="12.75" customHeight="1" x14ac:dyDescent="0.2"/>
    <row r="21845" ht="12.75" customHeight="1" x14ac:dyDescent="0.2"/>
    <row r="21846" ht="12.75" customHeight="1" x14ac:dyDescent="0.2"/>
    <row r="21847" ht="12.75" customHeight="1" x14ac:dyDescent="0.2"/>
    <row r="21848" ht="12.75" customHeight="1" x14ac:dyDescent="0.2"/>
    <row r="21849" ht="12.75" customHeight="1" x14ac:dyDescent="0.2"/>
    <row r="21850" ht="12.75" customHeight="1" x14ac:dyDescent="0.2"/>
    <row r="21851" ht="12.75" customHeight="1" x14ac:dyDescent="0.2"/>
    <row r="21852" ht="12.75" customHeight="1" x14ac:dyDescent="0.2"/>
    <row r="21853" ht="12.75" customHeight="1" x14ac:dyDescent="0.2"/>
    <row r="21854" ht="12.75" customHeight="1" x14ac:dyDescent="0.2"/>
    <row r="21855" ht="12.75" customHeight="1" x14ac:dyDescent="0.2"/>
    <row r="21856" ht="12.75" customHeight="1" x14ac:dyDescent="0.2"/>
    <row r="21857" ht="12.75" customHeight="1" x14ac:dyDescent="0.2"/>
    <row r="21858" ht="12.75" customHeight="1" x14ac:dyDescent="0.2"/>
    <row r="21859" ht="12.75" customHeight="1" x14ac:dyDescent="0.2"/>
    <row r="21860" ht="12.75" customHeight="1" x14ac:dyDescent="0.2"/>
    <row r="21861" ht="12.75" customHeight="1" x14ac:dyDescent="0.2"/>
    <row r="21862" ht="12.75" customHeight="1" x14ac:dyDescent="0.2"/>
    <row r="21863" ht="12.75" customHeight="1" x14ac:dyDescent="0.2"/>
    <row r="21864" ht="12.75" customHeight="1" x14ac:dyDescent="0.2"/>
    <row r="21865" ht="12.75" customHeight="1" x14ac:dyDescent="0.2"/>
    <row r="21866" ht="12.75" customHeight="1" x14ac:dyDescent="0.2"/>
    <row r="21867" ht="12.75" customHeight="1" x14ac:dyDescent="0.2"/>
    <row r="21868" ht="12.75" customHeight="1" x14ac:dyDescent="0.2"/>
    <row r="21869" ht="12.75" customHeight="1" x14ac:dyDescent="0.2"/>
    <row r="21870" ht="12.75" customHeight="1" x14ac:dyDescent="0.2"/>
    <row r="21871" ht="12.75" customHeight="1" x14ac:dyDescent="0.2"/>
    <row r="21872" ht="12.75" customHeight="1" x14ac:dyDescent="0.2"/>
    <row r="21873" ht="12.75" customHeight="1" x14ac:dyDescent="0.2"/>
    <row r="21874" ht="12.75" customHeight="1" x14ac:dyDescent="0.2"/>
    <row r="21875" ht="12.75" customHeight="1" x14ac:dyDescent="0.2"/>
    <row r="21876" ht="12.75" customHeight="1" x14ac:dyDescent="0.2"/>
    <row r="21877" ht="12.75" customHeight="1" x14ac:dyDescent="0.2"/>
    <row r="21878" ht="12.75" customHeight="1" x14ac:dyDescent="0.2"/>
    <row r="21879" ht="12.75" customHeight="1" x14ac:dyDescent="0.2"/>
    <row r="21880" ht="12.75" customHeight="1" x14ac:dyDescent="0.2"/>
    <row r="21881" ht="12.75" customHeight="1" x14ac:dyDescent="0.2"/>
    <row r="21882" ht="12.75" customHeight="1" x14ac:dyDescent="0.2"/>
    <row r="21883" ht="12.75" customHeight="1" x14ac:dyDescent="0.2"/>
    <row r="21884" ht="12.75" customHeight="1" x14ac:dyDescent="0.2"/>
    <row r="21885" ht="12.75" customHeight="1" x14ac:dyDescent="0.2"/>
    <row r="21886" ht="12.75" customHeight="1" x14ac:dyDescent="0.2"/>
    <row r="21887" ht="12.75" customHeight="1" x14ac:dyDescent="0.2"/>
    <row r="21888" ht="12.75" customHeight="1" x14ac:dyDescent="0.2"/>
    <row r="21889" ht="12.75" customHeight="1" x14ac:dyDescent="0.2"/>
    <row r="21890" ht="12.75" customHeight="1" x14ac:dyDescent="0.2"/>
    <row r="21891" ht="12.75" customHeight="1" x14ac:dyDescent="0.2"/>
    <row r="21892" ht="12.75" customHeight="1" x14ac:dyDescent="0.2"/>
    <row r="21893" ht="12.75" customHeight="1" x14ac:dyDescent="0.2"/>
    <row r="21894" ht="12.75" customHeight="1" x14ac:dyDescent="0.2"/>
    <row r="21895" ht="12.75" customHeight="1" x14ac:dyDescent="0.2"/>
    <row r="21896" ht="12.75" customHeight="1" x14ac:dyDescent="0.2"/>
    <row r="21897" ht="12.75" customHeight="1" x14ac:dyDescent="0.2"/>
    <row r="21898" ht="12.75" customHeight="1" x14ac:dyDescent="0.2"/>
    <row r="21899" ht="12.75" customHeight="1" x14ac:dyDescent="0.2"/>
    <row r="21900" ht="12.75" customHeight="1" x14ac:dyDescent="0.2"/>
    <row r="21901" ht="12.75" customHeight="1" x14ac:dyDescent="0.2"/>
    <row r="21902" ht="12.75" customHeight="1" x14ac:dyDescent="0.2"/>
    <row r="21903" ht="12.75" customHeight="1" x14ac:dyDescent="0.2"/>
    <row r="21904" ht="12.75" customHeight="1" x14ac:dyDescent="0.2"/>
    <row r="21905" ht="12.75" customHeight="1" x14ac:dyDescent="0.2"/>
    <row r="21906" ht="12.75" customHeight="1" x14ac:dyDescent="0.2"/>
    <row r="21907" ht="12.75" customHeight="1" x14ac:dyDescent="0.2"/>
    <row r="21908" ht="12.75" customHeight="1" x14ac:dyDescent="0.2"/>
    <row r="21909" ht="12.75" customHeight="1" x14ac:dyDescent="0.2"/>
    <row r="21910" ht="12.75" customHeight="1" x14ac:dyDescent="0.2"/>
    <row r="21911" ht="12.75" customHeight="1" x14ac:dyDescent="0.2"/>
    <row r="21912" ht="12.75" customHeight="1" x14ac:dyDescent="0.2"/>
    <row r="21913" ht="12.75" customHeight="1" x14ac:dyDescent="0.2"/>
    <row r="21914" ht="12.75" customHeight="1" x14ac:dyDescent="0.2"/>
    <row r="21915" ht="12.75" customHeight="1" x14ac:dyDescent="0.2"/>
    <row r="21916" ht="12.75" customHeight="1" x14ac:dyDescent="0.2"/>
    <row r="21917" ht="12.75" customHeight="1" x14ac:dyDescent="0.2"/>
    <row r="21918" ht="12.75" customHeight="1" x14ac:dyDescent="0.2"/>
    <row r="21919" ht="12.75" customHeight="1" x14ac:dyDescent="0.2"/>
    <row r="21920" ht="12.75" customHeight="1" x14ac:dyDescent="0.2"/>
    <row r="21921" ht="12.75" customHeight="1" x14ac:dyDescent="0.2"/>
    <row r="21922" ht="12.75" customHeight="1" x14ac:dyDescent="0.2"/>
    <row r="21923" ht="12.75" customHeight="1" x14ac:dyDescent="0.2"/>
    <row r="21924" ht="12.75" customHeight="1" x14ac:dyDescent="0.2"/>
    <row r="21925" ht="12.75" customHeight="1" x14ac:dyDescent="0.2"/>
    <row r="21926" ht="12.75" customHeight="1" x14ac:dyDescent="0.2"/>
    <row r="21927" ht="12.75" customHeight="1" x14ac:dyDescent="0.2"/>
    <row r="21928" ht="12.75" customHeight="1" x14ac:dyDescent="0.2"/>
    <row r="21929" ht="12.75" customHeight="1" x14ac:dyDescent="0.2"/>
    <row r="21930" ht="12.75" customHeight="1" x14ac:dyDescent="0.2"/>
    <row r="21931" ht="12.75" customHeight="1" x14ac:dyDescent="0.2"/>
    <row r="21932" ht="12.75" customHeight="1" x14ac:dyDescent="0.2"/>
    <row r="21933" ht="12.75" customHeight="1" x14ac:dyDescent="0.2"/>
    <row r="21934" ht="12.75" customHeight="1" x14ac:dyDescent="0.2"/>
    <row r="21935" ht="12.75" customHeight="1" x14ac:dyDescent="0.2"/>
    <row r="21936" ht="12.75" customHeight="1" x14ac:dyDescent="0.2"/>
    <row r="21937" ht="12.75" customHeight="1" x14ac:dyDescent="0.2"/>
    <row r="21938" ht="12.75" customHeight="1" x14ac:dyDescent="0.2"/>
    <row r="21939" ht="12.75" customHeight="1" x14ac:dyDescent="0.2"/>
    <row r="21940" ht="12.75" customHeight="1" x14ac:dyDescent="0.2"/>
    <row r="21941" ht="12.75" customHeight="1" x14ac:dyDescent="0.2"/>
    <row r="21942" ht="12.75" customHeight="1" x14ac:dyDescent="0.2"/>
    <row r="21943" ht="12.75" customHeight="1" x14ac:dyDescent="0.2"/>
    <row r="21944" ht="12.75" customHeight="1" x14ac:dyDescent="0.2"/>
    <row r="21945" ht="12.75" customHeight="1" x14ac:dyDescent="0.2"/>
    <row r="21946" ht="12.75" customHeight="1" x14ac:dyDescent="0.2"/>
    <row r="21947" ht="12.75" customHeight="1" x14ac:dyDescent="0.2"/>
    <row r="21948" ht="12.75" customHeight="1" x14ac:dyDescent="0.2"/>
    <row r="21949" ht="12.75" customHeight="1" x14ac:dyDescent="0.2"/>
    <row r="21950" ht="12.75" customHeight="1" x14ac:dyDescent="0.2"/>
    <row r="21951" ht="12.75" customHeight="1" x14ac:dyDescent="0.2"/>
    <row r="21952" ht="12.75" customHeight="1" x14ac:dyDescent="0.2"/>
    <row r="21953" ht="12.75" customHeight="1" x14ac:dyDescent="0.2"/>
    <row r="21954" ht="12.75" customHeight="1" x14ac:dyDescent="0.2"/>
    <row r="21955" ht="12.75" customHeight="1" x14ac:dyDescent="0.2"/>
    <row r="21956" ht="12.75" customHeight="1" x14ac:dyDescent="0.2"/>
    <row r="21957" ht="12.75" customHeight="1" x14ac:dyDescent="0.2"/>
    <row r="21958" ht="12.75" customHeight="1" x14ac:dyDescent="0.2"/>
    <row r="21959" ht="12.75" customHeight="1" x14ac:dyDescent="0.2"/>
    <row r="21960" ht="12.75" customHeight="1" x14ac:dyDescent="0.2"/>
    <row r="21961" ht="12.75" customHeight="1" x14ac:dyDescent="0.2"/>
    <row r="21962" ht="12.75" customHeight="1" x14ac:dyDescent="0.2"/>
    <row r="21963" ht="12.75" customHeight="1" x14ac:dyDescent="0.2"/>
    <row r="21964" ht="12.75" customHeight="1" x14ac:dyDescent="0.2"/>
    <row r="21965" ht="12.75" customHeight="1" x14ac:dyDescent="0.2"/>
    <row r="21966" ht="12.75" customHeight="1" x14ac:dyDescent="0.2"/>
    <row r="21967" ht="12.75" customHeight="1" x14ac:dyDescent="0.2"/>
    <row r="21968" ht="12.75" customHeight="1" x14ac:dyDescent="0.2"/>
    <row r="21969" ht="12.75" customHeight="1" x14ac:dyDescent="0.2"/>
    <row r="21970" ht="12.75" customHeight="1" x14ac:dyDescent="0.2"/>
    <row r="21971" ht="12.75" customHeight="1" x14ac:dyDescent="0.2"/>
    <row r="21972" ht="12.75" customHeight="1" x14ac:dyDescent="0.2"/>
    <row r="21973" ht="12.75" customHeight="1" x14ac:dyDescent="0.2"/>
    <row r="21974" ht="12.75" customHeight="1" x14ac:dyDescent="0.2"/>
    <row r="21975" ht="12.75" customHeight="1" x14ac:dyDescent="0.2"/>
    <row r="21976" ht="12.75" customHeight="1" x14ac:dyDescent="0.2"/>
    <row r="21977" ht="12.75" customHeight="1" x14ac:dyDescent="0.2"/>
    <row r="21978" ht="12.75" customHeight="1" x14ac:dyDescent="0.2"/>
    <row r="21979" ht="12.75" customHeight="1" x14ac:dyDescent="0.2"/>
    <row r="21980" ht="12.75" customHeight="1" x14ac:dyDescent="0.2"/>
    <row r="21981" ht="12.75" customHeight="1" x14ac:dyDescent="0.2"/>
    <row r="21982" ht="12.75" customHeight="1" x14ac:dyDescent="0.2"/>
    <row r="21983" ht="12.75" customHeight="1" x14ac:dyDescent="0.2"/>
    <row r="21984" ht="12.75" customHeight="1" x14ac:dyDescent="0.2"/>
    <row r="21985" ht="12.75" customHeight="1" x14ac:dyDescent="0.2"/>
    <row r="21986" ht="12.75" customHeight="1" x14ac:dyDescent="0.2"/>
    <row r="21987" ht="12.75" customHeight="1" x14ac:dyDescent="0.2"/>
    <row r="21988" ht="12.75" customHeight="1" x14ac:dyDescent="0.2"/>
    <row r="21989" ht="12.75" customHeight="1" x14ac:dyDescent="0.2"/>
    <row r="21990" ht="12.75" customHeight="1" x14ac:dyDescent="0.2"/>
    <row r="21991" ht="12.75" customHeight="1" x14ac:dyDescent="0.2"/>
    <row r="21992" ht="12.75" customHeight="1" x14ac:dyDescent="0.2"/>
    <row r="21993" ht="12.75" customHeight="1" x14ac:dyDescent="0.2"/>
    <row r="21994" ht="12.75" customHeight="1" x14ac:dyDescent="0.2"/>
    <row r="21995" ht="12.75" customHeight="1" x14ac:dyDescent="0.2"/>
    <row r="21996" ht="12.75" customHeight="1" x14ac:dyDescent="0.2"/>
    <row r="21997" ht="12.75" customHeight="1" x14ac:dyDescent="0.2"/>
    <row r="21998" ht="12.75" customHeight="1" x14ac:dyDescent="0.2"/>
    <row r="21999" ht="12.75" customHeight="1" x14ac:dyDescent="0.2"/>
    <row r="22000" ht="12.75" customHeight="1" x14ac:dyDescent="0.2"/>
    <row r="22001" ht="12.75" customHeight="1" x14ac:dyDescent="0.2"/>
    <row r="22002" ht="12.75" customHeight="1" x14ac:dyDescent="0.2"/>
    <row r="22003" ht="12.75" customHeight="1" x14ac:dyDescent="0.2"/>
    <row r="22004" ht="12.75" customHeight="1" x14ac:dyDescent="0.2"/>
    <row r="22005" ht="12.75" customHeight="1" x14ac:dyDescent="0.2"/>
    <row r="22006" ht="12.75" customHeight="1" x14ac:dyDescent="0.2"/>
    <row r="22007" ht="12.75" customHeight="1" x14ac:dyDescent="0.2"/>
    <row r="22008" ht="12.75" customHeight="1" x14ac:dyDescent="0.2"/>
    <row r="22009" ht="12.75" customHeight="1" x14ac:dyDescent="0.2"/>
    <row r="22010" ht="12.75" customHeight="1" x14ac:dyDescent="0.2"/>
    <row r="22011" ht="12.75" customHeight="1" x14ac:dyDescent="0.2"/>
    <row r="22012" ht="12.75" customHeight="1" x14ac:dyDescent="0.2"/>
    <row r="22013" ht="12.75" customHeight="1" x14ac:dyDescent="0.2"/>
    <row r="22014" ht="12.75" customHeight="1" x14ac:dyDescent="0.2"/>
    <row r="22015" ht="12.75" customHeight="1" x14ac:dyDescent="0.2"/>
    <row r="22016" ht="12.75" customHeight="1" x14ac:dyDescent="0.2"/>
    <row r="22017" ht="12.75" customHeight="1" x14ac:dyDescent="0.2"/>
    <row r="22018" ht="12.75" customHeight="1" x14ac:dyDescent="0.2"/>
    <row r="22019" ht="12.75" customHeight="1" x14ac:dyDescent="0.2"/>
    <row r="22020" ht="12.75" customHeight="1" x14ac:dyDescent="0.2"/>
    <row r="22021" ht="12.75" customHeight="1" x14ac:dyDescent="0.2"/>
    <row r="22022" ht="12.75" customHeight="1" x14ac:dyDescent="0.2"/>
    <row r="22023" ht="12.75" customHeight="1" x14ac:dyDescent="0.2"/>
    <row r="22024" ht="12.75" customHeight="1" x14ac:dyDescent="0.2"/>
    <row r="22025" ht="12.75" customHeight="1" x14ac:dyDescent="0.2"/>
    <row r="22026" ht="12.75" customHeight="1" x14ac:dyDescent="0.2"/>
    <row r="22027" ht="12.75" customHeight="1" x14ac:dyDescent="0.2"/>
    <row r="22028" ht="12.75" customHeight="1" x14ac:dyDescent="0.2"/>
    <row r="22029" ht="12.75" customHeight="1" x14ac:dyDescent="0.2"/>
    <row r="22030" ht="12.75" customHeight="1" x14ac:dyDescent="0.2"/>
    <row r="22031" ht="12.75" customHeight="1" x14ac:dyDescent="0.2"/>
    <row r="22032" ht="12.75" customHeight="1" x14ac:dyDescent="0.2"/>
    <row r="22033" ht="12.75" customHeight="1" x14ac:dyDescent="0.2"/>
    <row r="22034" ht="12.75" customHeight="1" x14ac:dyDescent="0.2"/>
    <row r="22035" ht="12.75" customHeight="1" x14ac:dyDescent="0.2"/>
    <row r="22036" ht="12.75" customHeight="1" x14ac:dyDescent="0.2"/>
    <row r="22037" ht="12.75" customHeight="1" x14ac:dyDescent="0.2"/>
    <row r="22038" ht="12.75" customHeight="1" x14ac:dyDescent="0.2"/>
    <row r="22039" ht="12.75" customHeight="1" x14ac:dyDescent="0.2"/>
    <row r="22040" ht="12.75" customHeight="1" x14ac:dyDescent="0.2"/>
    <row r="22041" ht="12.75" customHeight="1" x14ac:dyDescent="0.2"/>
    <row r="22042" ht="12.75" customHeight="1" x14ac:dyDescent="0.2"/>
    <row r="22043" ht="12.75" customHeight="1" x14ac:dyDescent="0.2"/>
    <row r="22044" ht="12.75" customHeight="1" x14ac:dyDescent="0.2"/>
    <row r="22045" ht="12.75" customHeight="1" x14ac:dyDescent="0.2"/>
    <row r="22046" ht="12.75" customHeight="1" x14ac:dyDescent="0.2"/>
    <row r="22047" ht="12.75" customHeight="1" x14ac:dyDescent="0.2"/>
    <row r="22048" ht="12.75" customHeight="1" x14ac:dyDescent="0.2"/>
    <row r="22049" ht="12.75" customHeight="1" x14ac:dyDescent="0.2"/>
    <row r="22050" ht="12.75" customHeight="1" x14ac:dyDescent="0.2"/>
    <row r="22051" ht="12.75" customHeight="1" x14ac:dyDescent="0.2"/>
    <row r="22052" ht="12.75" customHeight="1" x14ac:dyDescent="0.2"/>
    <row r="22053" ht="12.75" customHeight="1" x14ac:dyDescent="0.2"/>
    <row r="22054" ht="12.75" customHeight="1" x14ac:dyDescent="0.2"/>
    <row r="22055" ht="12.75" customHeight="1" x14ac:dyDescent="0.2"/>
    <row r="22056" ht="12.75" customHeight="1" x14ac:dyDescent="0.2"/>
    <row r="22057" ht="12.75" customHeight="1" x14ac:dyDescent="0.2"/>
    <row r="22058" ht="12.75" customHeight="1" x14ac:dyDescent="0.2"/>
    <row r="22059" ht="12.75" customHeight="1" x14ac:dyDescent="0.2"/>
    <row r="22060" ht="12.75" customHeight="1" x14ac:dyDescent="0.2"/>
    <row r="22061" ht="12.75" customHeight="1" x14ac:dyDescent="0.2"/>
    <row r="22062" ht="12.75" customHeight="1" x14ac:dyDescent="0.2"/>
    <row r="22063" ht="12.75" customHeight="1" x14ac:dyDescent="0.2"/>
    <row r="22064" ht="12.75" customHeight="1" x14ac:dyDescent="0.2"/>
    <row r="22065" ht="12.75" customHeight="1" x14ac:dyDescent="0.2"/>
    <row r="22066" ht="12.75" customHeight="1" x14ac:dyDescent="0.2"/>
    <row r="22067" ht="12.75" customHeight="1" x14ac:dyDescent="0.2"/>
    <row r="22068" ht="12.75" customHeight="1" x14ac:dyDescent="0.2"/>
    <row r="22069" ht="12.75" customHeight="1" x14ac:dyDescent="0.2"/>
    <row r="22070" ht="12.75" customHeight="1" x14ac:dyDescent="0.2"/>
    <row r="22071" ht="12.75" customHeight="1" x14ac:dyDescent="0.2"/>
    <row r="22072" ht="12.75" customHeight="1" x14ac:dyDescent="0.2"/>
    <row r="22073" ht="12.75" customHeight="1" x14ac:dyDescent="0.2"/>
    <row r="22074" ht="12.75" customHeight="1" x14ac:dyDescent="0.2"/>
    <row r="22075" ht="12.75" customHeight="1" x14ac:dyDescent="0.2"/>
    <row r="22076" ht="12.75" customHeight="1" x14ac:dyDescent="0.2"/>
    <row r="22077" ht="12.75" customHeight="1" x14ac:dyDescent="0.2"/>
    <row r="22078" ht="12.75" customHeight="1" x14ac:dyDescent="0.2"/>
    <row r="22079" ht="12.75" customHeight="1" x14ac:dyDescent="0.2"/>
    <row r="22080" ht="12.75" customHeight="1" x14ac:dyDescent="0.2"/>
    <row r="22081" ht="12.75" customHeight="1" x14ac:dyDescent="0.2"/>
    <row r="22082" ht="12.75" customHeight="1" x14ac:dyDescent="0.2"/>
    <row r="22083" ht="12.75" customHeight="1" x14ac:dyDescent="0.2"/>
    <row r="22084" ht="12.75" customHeight="1" x14ac:dyDescent="0.2"/>
    <row r="22085" ht="12.75" customHeight="1" x14ac:dyDescent="0.2"/>
    <row r="22086" ht="12.75" customHeight="1" x14ac:dyDescent="0.2"/>
    <row r="22087" ht="12.75" customHeight="1" x14ac:dyDescent="0.2"/>
    <row r="22088" ht="12.75" customHeight="1" x14ac:dyDescent="0.2"/>
    <row r="22089" ht="12.75" customHeight="1" x14ac:dyDescent="0.2"/>
    <row r="22090" ht="12.75" customHeight="1" x14ac:dyDescent="0.2"/>
    <row r="22091" ht="12.75" customHeight="1" x14ac:dyDescent="0.2"/>
    <row r="22092" ht="12.75" customHeight="1" x14ac:dyDescent="0.2"/>
    <row r="22093" ht="12.75" customHeight="1" x14ac:dyDescent="0.2"/>
    <row r="22094" ht="12.75" customHeight="1" x14ac:dyDescent="0.2"/>
    <row r="22095" ht="12.75" customHeight="1" x14ac:dyDescent="0.2"/>
    <row r="22096" ht="12.75" customHeight="1" x14ac:dyDescent="0.2"/>
    <row r="22097" ht="12.75" customHeight="1" x14ac:dyDescent="0.2"/>
    <row r="22098" ht="12.75" customHeight="1" x14ac:dyDescent="0.2"/>
    <row r="22099" ht="12.75" customHeight="1" x14ac:dyDescent="0.2"/>
    <row r="22100" ht="12.75" customHeight="1" x14ac:dyDescent="0.2"/>
    <row r="22101" ht="12.75" customHeight="1" x14ac:dyDescent="0.2"/>
    <row r="22102" ht="12.75" customHeight="1" x14ac:dyDescent="0.2"/>
    <row r="22103" ht="12.75" customHeight="1" x14ac:dyDescent="0.2"/>
    <row r="22104" ht="12.75" customHeight="1" x14ac:dyDescent="0.2"/>
    <row r="22105" ht="12.75" customHeight="1" x14ac:dyDescent="0.2"/>
    <row r="22106" ht="12.75" customHeight="1" x14ac:dyDescent="0.2"/>
    <row r="22107" ht="12.75" customHeight="1" x14ac:dyDescent="0.2"/>
    <row r="22108" ht="12.75" customHeight="1" x14ac:dyDescent="0.2"/>
    <row r="22109" ht="12.75" customHeight="1" x14ac:dyDescent="0.2"/>
    <row r="22110" ht="12.75" customHeight="1" x14ac:dyDescent="0.2"/>
    <row r="22111" ht="12.75" customHeight="1" x14ac:dyDescent="0.2"/>
    <row r="22112" ht="12.75" customHeight="1" x14ac:dyDescent="0.2"/>
    <row r="22113" ht="12.75" customHeight="1" x14ac:dyDescent="0.2"/>
    <row r="22114" ht="12.75" customHeight="1" x14ac:dyDescent="0.2"/>
    <row r="22115" ht="12.75" customHeight="1" x14ac:dyDescent="0.2"/>
    <row r="22116" ht="12.75" customHeight="1" x14ac:dyDescent="0.2"/>
    <row r="22117" ht="12.75" customHeight="1" x14ac:dyDescent="0.2"/>
    <row r="22118" ht="12.75" customHeight="1" x14ac:dyDescent="0.2"/>
    <row r="22119" ht="12.75" customHeight="1" x14ac:dyDescent="0.2"/>
    <row r="22120" ht="12.75" customHeight="1" x14ac:dyDescent="0.2"/>
    <row r="22121" ht="12.75" customHeight="1" x14ac:dyDescent="0.2"/>
    <row r="22122" ht="12.75" customHeight="1" x14ac:dyDescent="0.2"/>
    <row r="22123" ht="12.75" customHeight="1" x14ac:dyDescent="0.2"/>
    <row r="22124" ht="12.75" customHeight="1" x14ac:dyDescent="0.2"/>
    <row r="22125" ht="12.75" customHeight="1" x14ac:dyDescent="0.2"/>
    <row r="22126" ht="12.75" customHeight="1" x14ac:dyDescent="0.2"/>
    <row r="22127" ht="12.75" customHeight="1" x14ac:dyDescent="0.2"/>
    <row r="22128" ht="12.75" customHeight="1" x14ac:dyDescent="0.2"/>
    <row r="22129" ht="12.75" customHeight="1" x14ac:dyDescent="0.2"/>
    <row r="22130" ht="12.75" customHeight="1" x14ac:dyDescent="0.2"/>
    <row r="22131" ht="12.75" customHeight="1" x14ac:dyDescent="0.2"/>
    <row r="22132" ht="12.75" customHeight="1" x14ac:dyDescent="0.2"/>
    <row r="22133" ht="12.75" customHeight="1" x14ac:dyDescent="0.2"/>
    <row r="22134" ht="12.75" customHeight="1" x14ac:dyDescent="0.2"/>
    <row r="22135" ht="12.75" customHeight="1" x14ac:dyDescent="0.2"/>
    <row r="22136" ht="12.75" customHeight="1" x14ac:dyDescent="0.2"/>
    <row r="22137" ht="12.75" customHeight="1" x14ac:dyDescent="0.2"/>
    <row r="22138" ht="12.75" customHeight="1" x14ac:dyDescent="0.2"/>
    <row r="22139" ht="12.75" customHeight="1" x14ac:dyDescent="0.2"/>
    <row r="22140" ht="12.75" customHeight="1" x14ac:dyDescent="0.2"/>
    <row r="22141" ht="12.75" customHeight="1" x14ac:dyDescent="0.2"/>
    <row r="22142" ht="12.75" customHeight="1" x14ac:dyDescent="0.2"/>
    <row r="22143" ht="12.75" customHeight="1" x14ac:dyDescent="0.2"/>
    <row r="22144" ht="12.75" customHeight="1" x14ac:dyDescent="0.2"/>
    <row r="22145" ht="12.75" customHeight="1" x14ac:dyDescent="0.2"/>
    <row r="22146" ht="12.75" customHeight="1" x14ac:dyDescent="0.2"/>
    <row r="22147" ht="12.75" customHeight="1" x14ac:dyDescent="0.2"/>
    <row r="22148" ht="12.75" customHeight="1" x14ac:dyDescent="0.2"/>
    <row r="22149" ht="12.75" customHeight="1" x14ac:dyDescent="0.2"/>
    <row r="22150" ht="12.75" customHeight="1" x14ac:dyDescent="0.2"/>
    <row r="22151" ht="12.75" customHeight="1" x14ac:dyDescent="0.2"/>
    <row r="22152" ht="12.75" customHeight="1" x14ac:dyDescent="0.2"/>
    <row r="22153" ht="12.75" customHeight="1" x14ac:dyDescent="0.2"/>
    <row r="22154" ht="12.75" customHeight="1" x14ac:dyDescent="0.2"/>
    <row r="22155" ht="12.75" customHeight="1" x14ac:dyDescent="0.2"/>
    <row r="22156" ht="12.75" customHeight="1" x14ac:dyDescent="0.2"/>
    <row r="22157" ht="12.75" customHeight="1" x14ac:dyDescent="0.2"/>
    <row r="22158" ht="12.75" customHeight="1" x14ac:dyDescent="0.2"/>
    <row r="22159" ht="12.75" customHeight="1" x14ac:dyDescent="0.2"/>
    <row r="22160" ht="12.75" customHeight="1" x14ac:dyDescent="0.2"/>
    <row r="22161" ht="12.75" customHeight="1" x14ac:dyDescent="0.2"/>
    <row r="22162" ht="12.75" customHeight="1" x14ac:dyDescent="0.2"/>
    <row r="22163" ht="12.75" customHeight="1" x14ac:dyDescent="0.2"/>
    <row r="22164" ht="12.75" customHeight="1" x14ac:dyDescent="0.2"/>
    <row r="22165" ht="12.75" customHeight="1" x14ac:dyDescent="0.2"/>
    <row r="22166" ht="12.75" customHeight="1" x14ac:dyDescent="0.2"/>
    <row r="22167" ht="12.75" customHeight="1" x14ac:dyDescent="0.2"/>
    <row r="22168" ht="12.75" customHeight="1" x14ac:dyDescent="0.2"/>
    <row r="22169" ht="12.75" customHeight="1" x14ac:dyDescent="0.2"/>
    <row r="22170" ht="12.75" customHeight="1" x14ac:dyDescent="0.2"/>
    <row r="22171" ht="12.75" customHeight="1" x14ac:dyDescent="0.2"/>
    <row r="22172" ht="12.75" customHeight="1" x14ac:dyDescent="0.2"/>
    <row r="22173" ht="12.75" customHeight="1" x14ac:dyDescent="0.2"/>
    <row r="22174" ht="12.75" customHeight="1" x14ac:dyDescent="0.2"/>
    <row r="22175" ht="12.75" customHeight="1" x14ac:dyDescent="0.2"/>
    <row r="22176" ht="12.75" customHeight="1" x14ac:dyDescent="0.2"/>
    <row r="22177" ht="12.75" customHeight="1" x14ac:dyDescent="0.2"/>
    <row r="22178" ht="12.75" customHeight="1" x14ac:dyDescent="0.2"/>
    <row r="22179" ht="12.75" customHeight="1" x14ac:dyDescent="0.2"/>
    <row r="22180" ht="12.75" customHeight="1" x14ac:dyDescent="0.2"/>
    <row r="22181" ht="12.75" customHeight="1" x14ac:dyDescent="0.2"/>
    <row r="22182" ht="12.75" customHeight="1" x14ac:dyDescent="0.2"/>
    <row r="22183" ht="12.75" customHeight="1" x14ac:dyDescent="0.2"/>
    <row r="22184" ht="12.75" customHeight="1" x14ac:dyDescent="0.2"/>
    <row r="22185" ht="12.75" customHeight="1" x14ac:dyDescent="0.2"/>
    <row r="22186" ht="12.75" customHeight="1" x14ac:dyDescent="0.2"/>
    <row r="22187" ht="12.75" customHeight="1" x14ac:dyDescent="0.2"/>
    <row r="22188" ht="12.75" customHeight="1" x14ac:dyDescent="0.2"/>
    <row r="22189" ht="12.75" customHeight="1" x14ac:dyDescent="0.2"/>
    <row r="22190" ht="12.75" customHeight="1" x14ac:dyDescent="0.2"/>
    <row r="22191" ht="12.75" customHeight="1" x14ac:dyDescent="0.2"/>
    <row r="22192" ht="12.75" customHeight="1" x14ac:dyDescent="0.2"/>
    <row r="22193" ht="12.75" customHeight="1" x14ac:dyDescent="0.2"/>
    <row r="22194" ht="12.75" customHeight="1" x14ac:dyDescent="0.2"/>
    <row r="22195" ht="12.75" customHeight="1" x14ac:dyDescent="0.2"/>
    <row r="22196" ht="12.75" customHeight="1" x14ac:dyDescent="0.2"/>
    <row r="22197" ht="12.75" customHeight="1" x14ac:dyDescent="0.2"/>
    <row r="22198" ht="12.75" customHeight="1" x14ac:dyDescent="0.2"/>
    <row r="22199" ht="12.75" customHeight="1" x14ac:dyDescent="0.2"/>
    <row r="22200" ht="12.75" customHeight="1" x14ac:dyDescent="0.2"/>
    <row r="22201" ht="12.75" customHeight="1" x14ac:dyDescent="0.2"/>
    <row r="22202" ht="12.75" customHeight="1" x14ac:dyDescent="0.2"/>
    <row r="22203" ht="12.75" customHeight="1" x14ac:dyDescent="0.2"/>
    <row r="22204" ht="12.75" customHeight="1" x14ac:dyDescent="0.2"/>
    <row r="22205" ht="12.75" customHeight="1" x14ac:dyDescent="0.2"/>
    <row r="22206" ht="12.75" customHeight="1" x14ac:dyDescent="0.2"/>
    <row r="22207" ht="12.75" customHeight="1" x14ac:dyDescent="0.2"/>
    <row r="22208" ht="12.75" customHeight="1" x14ac:dyDescent="0.2"/>
    <row r="22209" ht="12.75" customHeight="1" x14ac:dyDescent="0.2"/>
    <row r="22210" ht="12.75" customHeight="1" x14ac:dyDescent="0.2"/>
    <row r="22211" ht="12.75" customHeight="1" x14ac:dyDescent="0.2"/>
    <row r="22212" ht="12.75" customHeight="1" x14ac:dyDescent="0.2"/>
    <row r="22213" ht="12.75" customHeight="1" x14ac:dyDescent="0.2"/>
    <row r="22214" ht="12.75" customHeight="1" x14ac:dyDescent="0.2"/>
    <row r="22215" ht="12.75" customHeight="1" x14ac:dyDescent="0.2"/>
    <row r="22216" ht="12.75" customHeight="1" x14ac:dyDescent="0.2"/>
    <row r="22217" ht="12.75" customHeight="1" x14ac:dyDescent="0.2"/>
    <row r="22218" ht="12.75" customHeight="1" x14ac:dyDescent="0.2"/>
    <row r="22219" ht="12.75" customHeight="1" x14ac:dyDescent="0.2"/>
    <row r="22220" ht="12.75" customHeight="1" x14ac:dyDescent="0.2"/>
    <row r="22221" ht="12.75" customHeight="1" x14ac:dyDescent="0.2"/>
    <row r="22222" ht="12.75" customHeight="1" x14ac:dyDescent="0.2"/>
    <row r="22223" ht="12.75" customHeight="1" x14ac:dyDescent="0.2"/>
    <row r="22224" ht="12.75" customHeight="1" x14ac:dyDescent="0.2"/>
    <row r="22225" ht="12.75" customHeight="1" x14ac:dyDescent="0.2"/>
    <row r="22226" ht="12.75" customHeight="1" x14ac:dyDescent="0.2"/>
    <row r="22227" ht="12.75" customHeight="1" x14ac:dyDescent="0.2"/>
    <row r="22228" ht="12.75" customHeight="1" x14ac:dyDescent="0.2"/>
    <row r="22229" ht="12.75" customHeight="1" x14ac:dyDescent="0.2"/>
    <row r="22230" ht="12.75" customHeight="1" x14ac:dyDescent="0.2"/>
    <row r="22231" ht="12.75" customHeight="1" x14ac:dyDescent="0.2"/>
    <row r="22232" ht="12.75" customHeight="1" x14ac:dyDescent="0.2"/>
    <row r="22233" ht="12.75" customHeight="1" x14ac:dyDescent="0.2"/>
    <row r="22234" ht="12.75" customHeight="1" x14ac:dyDescent="0.2"/>
    <row r="22235" ht="12.75" customHeight="1" x14ac:dyDescent="0.2"/>
    <row r="22236" ht="12.75" customHeight="1" x14ac:dyDescent="0.2"/>
    <row r="22237" ht="12.75" customHeight="1" x14ac:dyDescent="0.2"/>
    <row r="22238" ht="12.75" customHeight="1" x14ac:dyDescent="0.2"/>
    <row r="22239" ht="12.75" customHeight="1" x14ac:dyDescent="0.2"/>
    <row r="22240" ht="12.75" customHeight="1" x14ac:dyDescent="0.2"/>
    <row r="22241" ht="12.75" customHeight="1" x14ac:dyDescent="0.2"/>
    <row r="22242" ht="12.75" customHeight="1" x14ac:dyDescent="0.2"/>
    <row r="22243" ht="12.75" customHeight="1" x14ac:dyDescent="0.2"/>
    <row r="22244" ht="12.75" customHeight="1" x14ac:dyDescent="0.2"/>
    <row r="22245" ht="12.75" customHeight="1" x14ac:dyDescent="0.2"/>
    <row r="22246" ht="12.75" customHeight="1" x14ac:dyDescent="0.2"/>
    <row r="22247" ht="12.75" customHeight="1" x14ac:dyDescent="0.2"/>
    <row r="22248" ht="12.75" customHeight="1" x14ac:dyDescent="0.2"/>
    <row r="22249" ht="12.75" customHeight="1" x14ac:dyDescent="0.2"/>
    <row r="22250" ht="12.75" customHeight="1" x14ac:dyDescent="0.2"/>
    <row r="22251" ht="12.75" customHeight="1" x14ac:dyDescent="0.2"/>
    <row r="22252" ht="12.75" customHeight="1" x14ac:dyDescent="0.2"/>
    <row r="22253" ht="12.75" customHeight="1" x14ac:dyDescent="0.2"/>
    <row r="22254" ht="12.75" customHeight="1" x14ac:dyDescent="0.2"/>
    <row r="22255" ht="12.75" customHeight="1" x14ac:dyDescent="0.2"/>
    <row r="22256" ht="12.75" customHeight="1" x14ac:dyDescent="0.2"/>
    <row r="22257" ht="12.75" customHeight="1" x14ac:dyDescent="0.2"/>
    <row r="22258" ht="12.75" customHeight="1" x14ac:dyDescent="0.2"/>
    <row r="22259" ht="12.75" customHeight="1" x14ac:dyDescent="0.2"/>
    <row r="22260" ht="12.75" customHeight="1" x14ac:dyDescent="0.2"/>
    <row r="22261" ht="12.75" customHeight="1" x14ac:dyDescent="0.2"/>
    <row r="22262" ht="12.75" customHeight="1" x14ac:dyDescent="0.2"/>
    <row r="22263" ht="12.75" customHeight="1" x14ac:dyDescent="0.2"/>
    <row r="22264" ht="12.75" customHeight="1" x14ac:dyDescent="0.2"/>
    <row r="22265" ht="12.75" customHeight="1" x14ac:dyDescent="0.2"/>
    <row r="22266" ht="12.75" customHeight="1" x14ac:dyDescent="0.2"/>
    <row r="22267" ht="12.75" customHeight="1" x14ac:dyDescent="0.2"/>
    <row r="22268" ht="12.75" customHeight="1" x14ac:dyDescent="0.2"/>
    <row r="22269" ht="12.75" customHeight="1" x14ac:dyDescent="0.2"/>
    <row r="22270" ht="12.75" customHeight="1" x14ac:dyDescent="0.2"/>
    <row r="22271" ht="12.75" customHeight="1" x14ac:dyDescent="0.2"/>
    <row r="22272" ht="12.75" customHeight="1" x14ac:dyDescent="0.2"/>
    <row r="22273" ht="12.75" customHeight="1" x14ac:dyDescent="0.2"/>
    <row r="22274" ht="12.75" customHeight="1" x14ac:dyDescent="0.2"/>
    <row r="22275" ht="12.75" customHeight="1" x14ac:dyDescent="0.2"/>
    <row r="22276" ht="12.75" customHeight="1" x14ac:dyDescent="0.2"/>
    <row r="22277" ht="12.75" customHeight="1" x14ac:dyDescent="0.2"/>
    <row r="22278" ht="12.75" customHeight="1" x14ac:dyDescent="0.2"/>
    <row r="22279" ht="12.75" customHeight="1" x14ac:dyDescent="0.2"/>
    <row r="22280" ht="12.75" customHeight="1" x14ac:dyDescent="0.2"/>
    <row r="22281" ht="12.75" customHeight="1" x14ac:dyDescent="0.2"/>
    <row r="22282" ht="12.75" customHeight="1" x14ac:dyDescent="0.2"/>
    <row r="22283" ht="12.75" customHeight="1" x14ac:dyDescent="0.2"/>
    <row r="22284" ht="12.75" customHeight="1" x14ac:dyDescent="0.2"/>
    <row r="22285" ht="12.75" customHeight="1" x14ac:dyDescent="0.2"/>
    <row r="22286" ht="12.75" customHeight="1" x14ac:dyDescent="0.2"/>
    <row r="22287" ht="12.75" customHeight="1" x14ac:dyDescent="0.2"/>
    <row r="22288" ht="12.75" customHeight="1" x14ac:dyDescent="0.2"/>
    <row r="22289" ht="12.75" customHeight="1" x14ac:dyDescent="0.2"/>
    <row r="22290" ht="12.75" customHeight="1" x14ac:dyDescent="0.2"/>
    <row r="22291" ht="12.75" customHeight="1" x14ac:dyDescent="0.2"/>
    <row r="22292" ht="12.75" customHeight="1" x14ac:dyDescent="0.2"/>
    <row r="22293" ht="12.75" customHeight="1" x14ac:dyDescent="0.2"/>
    <row r="22294" ht="12.75" customHeight="1" x14ac:dyDescent="0.2"/>
    <row r="22295" ht="12.75" customHeight="1" x14ac:dyDescent="0.2"/>
    <row r="22296" ht="12.75" customHeight="1" x14ac:dyDescent="0.2"/>
    <row r="22297" ht="12.75" customHeight="1" x14ac:dyDescent="0.2"/>
    <row r="22298" ht="12.75" customHeight="1" x14ac:dyDescent="0.2"/>
    <row r="22299" ht="12.75" customHeight="1" x14ac:dyDescent="0.2"/>
    <row r="22300" ht="12.75" customHeight="1" x14ac:dyDescent="0.2"/>
    <row r="22301" ht="12.75" customHeight="1" x14ac:dyDescent="0.2"/>
    <row r="22302" ht="12.75" customHeight="1" x14ac:dyDescent="0.2"/>
    <row r="22303" ht="12.75" customHeight="1" x14ac:dyDescent="0.2"/>
    <row r="22304" ht="12.75" customHeight="1" x14ac:dyDescent="0.2"/>
    <row r="22305" ht="12.75" customHeight="1" x14ac:dyDescent="0.2"/>
    <row r="22306" ht="12.75" customHeight="1" x14ac:dyDescent="0.2"/>
    <row r="22307" ht="12.75" customHeight="1" x14ac:dyDescent="0.2"/>
    <row r="22308" ht="12.75" customHeight="1" x14ac:dyDescent="0.2"/>
    <row r="22309" ht="12.75" customHeight="1" x14ac:dyDescent="0.2"/>
    <row r="22310" ht="12.75" customHeight="1" x14ac:dyDescent="0.2"/>
    <row r="22311" ht="12.75" customHeight="1" x14ac:dyDescent="0.2"/>
    <row r="22312" ht="12.75" customHeight="1" x14ac:dyDescent="0.2"/>
    <row r="22313" ht="12.75" customHeight="1" x14ac:dyDescent="0.2"/>
    <row r="22314" ht="12.75" customHeight="1" x14ac:dyDescent="0.2"/>
    <row r="22315" ht="12.75" customHeight="1" x14ac:dyDescent="0.2"/>
    <row r="22316" ht="12.75" customHeight="1" x14ac:dyDescent="0.2"/>
    <row r="22317" ht="12.75" customHeight="1" x14ac:dyDescent="0.2"/>
    <row r="22318" ht="12.75" customHeight="1" x14ac:dyDescent="0.2"/>
    <row r="22319" ht="12.75" customHeight="1" x14ac:dyDescent="0.2"/>
    <row r="22320" ht="12.75" customHeight="1" x14ac:dyDescent="0.2"/>
    <row r="22321" ht="12.75" customHeight="1" x14ac:dyDescent="0.2"/>
    <row r="22322" ht="12.75" customHeight="1" x14ac:dyDescent="0.2"/>
    <row r="22323" ht="12.75" customHeight="1" x14ac:dyDescent="0.2"/>
    <row r="22324" ht="12.75" customHeight="1" x14ac:dyDescent="0.2"/>
    <row r="22325" ht="12.75" customHeight="1" x14ac:dyDescent="0.2"/>
    <row r="22326" ht="12.75" customHeight="1" x14ac:dyDescent="0.2"/>
    <row r="22327" ht="12.75" customHeight="1" x14ac:dyDescent="0.2"/>
    <row r="22328" ht="12.75" customHeight="1" x14ac:dyDescent="0.2"/>
    <row r="22329" ht="12.75" customHeight="1" x14ac:dyDescent="0.2"/>
    <row r="22330" ht="12.75" customHeight="1" x14ac:dyDescent="0.2"/>
    <row r="22331" ht="12.75" customHeight="1" x14ac:dyDescent="0.2"/>
    <row r="22332" ht="12.75" customHeight="1" x14ac:dyDescent="0.2"/>
    <row r="22333" ht="12.75" customHeight="1" x14ac:dyDescent="0.2"/>
    <row r="22334" ht="12.75" customHeight="1" x14ac:dyDescent="0.2"/>
    <row r="22335" ht="12.75" customHeight="1" x14ac:dyDescent="0.2"/>
    <row r="22336" ht="12.75" customHeight="1" x14ac:dyDescent="0.2"/>
    <row r="22337" ht="12.75" customHeight="1" x14ac:dyDescent="0.2"/>
    <row r="22338" ht="12.75" customHeight="1" x14ac:dyDescent="0.2"/>
    <row r="22339" ht="12.75" customHeight="1" x14ac:dyDescent="0.2"/>
    <row r="22340" ht="12.75" customHeight="1" x14ac:dyDescent="0.2"/>
    <row r="22341" ht="12.75" customHeight="1" x14ac:dyDescent="0.2"/>
    <row r="22342" ht="12.75" customHeight="1" x14ac:dyDescent="0.2"/>
    <row r="22343" ht="12.75" customHeight="1" x14ac:dyDescent="0.2"/>
    <row r="22344" ht="12.75" customHeight="1" x14ac:dyDescent="0.2"/>
    <row r="22345" ht="12.75" customHeight="1" x14ac:dyDescent="0.2"/>
    <row r="22346" ht="12.75" customHeight="1" x14ac:dyDescent="0.2"/>
    <row r="22347" ht="12.75" customHeight="1" x14ac:dyDescent="0.2"/>
    <row r="22348" ht="12.75" customHeight="1" x14ac:dyDescent="0.2"/>
    <row r="22349" ht="12.75" customHeight="1" x14ac:dyDescent="0.2"/>
    <row r="22350" ht="12.75" customHeight="1" x14ac:dyDescent="0.2"/>
    <row r="22351" ht="12.75" customHeight="1" x14ac:dyDescent="0.2"/>
    <row r="22352" ht="12.75" customHeight="1" x14ac:dyDescent="0.2"/>
    <row r="22353" ht="12.75" customHeight="1" x14ac:dyDescent="0.2"/>
    <row r="22354" ht="12.75" customHeight="1" x14ac:dyDescent="0.2"/>
    <row r="22355" ht="12.75" customHeight="1" x14ac:dyDescent="0.2"/>
    <row r="22356" ht="12.75" customHeight="1" x14ac:dyDescent="0.2"/>
    <row r="22357" ht="12.75" customHeight="1" x14ac:dyDescent="0.2"/>
    <row r="22358" ht="12.75" customHeight="1" x14ac:dyDescent="0.2"/>
    <row r="22359" ht="12.75" customHeight="1" x14ac:dyDescent="0.2"/>
    <row r="22360" ht="12.75" customHeight="1" x14ac:dyDescent="0.2"/>
    <row r="22361" ht="12.75" customHeight="1" x14ac:dyDescent="0.2"/>
    <row r="22362" ht="12.75" customHeight="1" x14ac:dyDescent="0.2"/>
    <row r="22363" ht="12.75" customHeight="1" x14ac:dyDescent="0.2"/>
    <row r="22364" ht="12.75" customHeight="1" x14ac:dyDescent="0.2"/>
    <row r="22365" ht="12.75" customHeight="1" x14ac:dyDescent="0.2"/>
    <row r="22366" ht="12.75" customHeight="1" x14ac:dyDescent="0.2"/>
    <row r="22367" ht="12.75" customHeight="1" x14ac:dyDescent="0.2"/>
    <row r="22368" ht="12.75" customHeight="1" x14ac:dyDescent="0.2"/>
    <row r="22369" ht="12.75" customHeight="1" x14ac:dyDescent="0.2"/>
    <row r="22370" ht="12.75" customHeight="1" x14ac:dyDescent="0.2"/>
    <row r="22371" ht="12.75" customHeight="1" x14ac:dyDescent="0.2"/>
    <row r="22372" ht="12.75" customHeight="1" x14ac:dyDescent="0.2"/>
    <row r="22373" ht="12.75" customHeight="1" x14ac:dyDescent="0.2"/>
    <row r="22374" ht="12.75" customHeight="1" x14ac:dyDescent="0.2"/>
    <row r="22375" ht="12.75" customHeight="1" x14ac:dyDescent="0.2"/>
    <row r="22376" ht="12.75" customHeight="1" x14ac:dyDescent="0.2"/>
    <row r="22377" ht="12.75" customHeight="1" x14ac:dyDescent="0.2"/>
    <row r="22378" ht="12.75" customHeight="1" x14ac:dyDescent="0.2"/>
    <row r="22379" ht="12.75" customHeight="1" x14ac:dyDescent="0.2"/>
    <row r="22380" ht="12.75" customHeight="1" x14ac:dyDescent="0.2"/>
    <row r="22381" ht="12.75" customHeight="1" x14ac:dyDescent="0.2"/>
    <row r="22382" ht="12.75" customHeight="1" x14ac:dyDescent="0.2"/>
    <row r="22383" ht="12.75" customHeight="1" x14ac:dyDescent="0.2"/>
    <row r="22384" ht="12.75" customHeight="1" x14ac:dyDescent="0.2"/>
    <row r="22385" ht="12.75" customHeight="1" x14ac:dyDescent="0.2"/>
    <row r="22386" ht="12.75" customHeight="1" x14ac:dyDescent="0.2"/>
    <row r="22387" ht="12.75" customHeight="1" x14ac:dyDescent="0.2"/>
    <row r="22388" ht="12.75" customHeight="1" x14ac:dyDescent="0.2"/>
    <row r="22389" ht="12.75" customHeight="1" x14ac:dyDescent="0.2"/>
    <row r="22390" ht="12.75" customHeight="1" x14ac:dyDescent="0.2"/>
    <row r="22391" ht="12.75" customHeight="1" x14ac:dyDescent="0.2"/>
    <row r="22392" ht="12.75" customHeight="1" x14ac:dyDescent="0.2"/>
    <row r="22393" ht="12.75" customHeight="1" x14ac:dyDescent="0.2"/>
    <row r="22394" ht="12.75" customHeight="1" x14ac:dyDescent="0.2"/>
    <row r="22395" ht="12.75" customHeight="1" x14ac:dyDescent="0.2"/>
    <row r="22396" ht="12.75" customHeight="1" x14ac:dyDescent="0.2"/>
    <row r="22397" ht="12.75" customHeight="1" x14ac:dyDescent="0.2"/>
    <row r="22398" ht="12.75" customHeight="1" x14ac:dyDescent="0.2"/>
    <row r="22399" ht="12.75" customHeight="1" x14ac:dyDescent="0.2"/>
    <row r="22400" ht="12.75" customHeight="1" x14ac:dyDescent="0.2"/>
    <row r="22401" ht="12.75" customHeight="1" x14ac:dyDescent="0.2"/>
    <row r="22402" ht="12.75" customHeight="1" x14ac:dyDescent="0.2"/>
    <row r="22403" ht="12.75" customHeight="1" x14ac:dyDescent="0.2"/>
    <row r="22404" ht="12.75" customHeight="1" x14ac:dyDescent="0.2"/>
    <row r="22405" ht="12.75" customHeight="1" x14ac:dyDescent="0.2"/>
    <row r="22406" ht="12.75" customHeight="1" x14ac:dyDescent="0.2"/>
    <row r="22407" ht="12.75" customHeight="1" x14ac:dyDescent="0.2"/>
    <row r="22408" ht="12.75" customHeight="1" x14ac:dyDescent="0.2"/>
    <row r="22409" ht="12.75" customHeight="1" x14ac:dyDescent="0.2"/>
    <row r="22410" ht="12.75" customHeight="1" x14ac:dyDescent="0.2"/>
    <row r="22411" ht="12.75" customHeight="1" x14ac:dyDescent="0.2"/>
    <row r="22412" ht="12.75" customHeight="1" x14ac:dyDescent="0.2"/>
    <row r="22413" ht="12.75" customHeight="1" x14ac:dyDescent="0.2"/>
    <row r="22414" ht="12.75" customHeight="1" x14ac:dyDescent="0.2"/>
    <row r="22415" ht="12.75" customHeight="1" x14ac:dyDescent="0.2"/>
    <row r="22416" ht="12.75" customHeight="1" x14ac:dyDescent="0.2"/>
    <row r="22417" ht="12.75" customHeight="1" x14ac:dyDescent="0.2"/>
    <row r="22418" ht="12.75" customHeight="1" x14ac:dyDescent="0.2"/>
    <row r="22419" ht="12.75" customHeight="1" x14ac:dyDescent="0.2"/>
    <row r="22420" ht="12.75" customHeight="1" x14ac:dyDescent="0.2"/>
    <row r="22421" ht="12.75" customHeight="1" x14ac:dyDescent="0.2"/>
    <row r="22422" ht="12.75" customHeight="1" x14ac:dyDescent="0.2"/>
    <row r="22423" ht="12.75" customHeight="1" x14ac:dyDescent="0.2"/>
    <row r="22424" ht="12.75" customHeight="1" x14ac:dyDescent="0.2"/>
    <row r="22425" ht="12.75" customHeight="1" x14ac:dyDescent="0.2"/>
    <row r="22426" ht="12.75" customHeight="1" x14ac:dyDescent="0.2"/>
    <row r="22427" ht="12.75" customHeight="1" x14ac:dyDescent="0.2"/>
    <row r="22428" ht="12.75" customHeight="1" x14ac:dyDescent="0.2"/>
    <row r="22429" ht="12.75" customHeight="1" x14ac:dyDescent="0.2"/>
    <row r="22430" ht="12.75" customHeight="1" x14ac:dyDescent="0.2"/>
    <row r="22431" ht="12.75" customHeight="1" x14ac:dyDescent="0.2"/>
    <row r="22432" ht="12.75" customHeight="1" x14ac:dyDescent="0.2"/>
    <row r="22433" ht="12.75" customHeight="1" x14ac:dyDescent="0.2"/>
    <row r="22434" ht="12.75" customHeight="1" x14ac:dyDescent="0.2"/>
    <row r="22435" ht="12.75" customHeight="1" x14ac:dyDescent="0.2"/>
    <row r="22436" ht="12.75" customHeight="1" x14ac:dyDescent="0.2"/>
    <row r="22437" ht="12.75" customHeight="1" x14ac:dyDescent="0.2"/>
    <row r="22438" ht="12.75" customHeight="1" x14ac:dyDescent="0.2"/>
    <row r="22439" ht="12.75" customHeight="1" x14ac:dyDescent="0.2"/>
    <row r="22440" ht="12.75" customHeight="1" x14ac:dyDescent="0.2"/>
    <row r="22441" ht="12.75" customHeight="1" x14ac:dyDescent="0.2"/>
    <row r="22442" ht="12.75" customHeight="1" x14ac:dyDescent="0.2"/>
    <row r="22443" ht="12.75" customHeight="1" x14ac:dyDescent="0.2"/>
    <row r="22444" ht="12.75" customHeight="1" x14ac:dyDescent="0.2"/>
    <row r="22445" ht="12.75" customHeight="1" x14ac:dyDescent="0.2"/>
    <row r="22446" ht="12.75" customHeight="1" x14ac:dyDescent="0.2"/>
    <row r="22447" ht="12.75" customHeight="1" x14ac:dyDescent="0.2"/>
    <row r="22448" ht="12.75" customHeight="1" x14ac:dyDescent="0.2"/>
    <row r="22449" ht="12.75" customHeight="1" x14ac:dyDescent="0.2"/>
    <row r="22450" ht="12.75" customHeight="1" x14ac:dyDescent="0.2"/>
    <row r="22451" ht="12.75" customHeight="1" x14ac:dyDescent="0.2"/>
    <row r="22452" ht="12.75" customHeight="1" x14ac:dyDescent="0.2"/>
    <row r="22453" ht="12.75" customHeight="1" x14ac:dyDescent="0.2"/>
    <row r="22454" ht="12.75" customHeight="1" x14ac:dyDescent="0.2"/>
    <row r="22455" ht="12.75" customHeight="1" x14ac:dyDescent="0.2"/>
    <row r="22456" ht="12.75" customHeight="1" x14ac:dyDescent="0.2"/>
    <row r="22457" ht="12.75" customHeight="1" x14ac:dyDescent="0.2"/>
    <row r="22458" ht="12.75" customHeight="1" x14ac:dyDescent="0.2"/>
    <row r="22459" ht="12.75" customHeight="1" x14ac:dyDescent="0.2"/>
    <row r="22460" ht="12.75" customHeight="1" x14ac:dyDescent="0.2"/>
    <row r="22461" ht="12.75" customHeight="1" x14ac:dyDescent="0.2"/>
    <row r="22462" ht="12.75" customHeight="1" x14ac:dyDescent="0.2"/>
    <row r="22463" ht="12.75" customHeight="1" x14ac:dyDescent="0.2"/>
    <row r="22464" ht="12.75" customHeight="1" x14ac:dyDescent="0.2"/>
    <row r="22465" ht="12.75" customHeight="1" x14ac:dyDescent="0.2"/>
    <row r="22466" ht="12.75" customHeight="1" x14ac:dyDescent="0.2"/>
    <row r="22467" ht="12.75" customHeight="1" x14ac:dyDescent="0.2"/>
    <row r="22468" ht="12.75" customHeight="1" x14ac:dyDescent="0.2"/>
    <row r="22469" ht="12.75" customHeight="1" x14ac:dyDescent="0.2"/>
    <row r="22470" ht="12.75" customHeight="1" x14ac:dyDescent="0.2"/>
    <row r="22471" ht="12.75" customHeight="1" x14ac:dyDescent="0.2"/>
    <row r="22472" ht="12.75" customHeight="1" x14ac:dyDescent="0.2"/>
    <row r="22473" ht="12.75" customHeight="1" x14ac:dyDescent="0.2"/>
    <row r="22474" ht="12.75" customHeight="1" x14ac:dyDescent="0.2"/>
    <row r="22475" ht="12.75" customHeight="1" x14ac:dyDescent="0.2"/>
    <row r="22476" ht="12.75" customHeight="1" x14ac:dyDescent="0.2"/>
    <row r="22477" ht="12.75" customHeight="1" x14ac:dyDescent="0.2"/>
    <row r="22478" ht="12.75" customHeight="1" x14ac:dyDescent="0.2"/>
    <row r="22479" ht="12.75" customHeight="1" x14ac:dyDescent="0.2"/>
    <row r="22480" ht="12.75" customHeight="1" x14ac:dyDescent="0.2"/>
    <row r="22481" ht="12.75" customHeight="1" x14ac:dyDescent="0.2"/>
    <row r="22482" ht="12.75" customHeight="1" x14ac:dyDescent="0.2"/>
    <row r="22483" ht="12.75" customHeight="1" x14ac:dyDescent="0.2"/>
    <row r="22484" ht="12.75" customHeight="1" x14ac:dyDescent="0.2"/>
    <row r="22485" ht="12.75" customHeight="1" x14ac:dyDescent="0.2"/>
    <row r="22486" ht="12.75" customHeight="1" x14ac:dyDescent="0.2"/>
    <row r="22487" ht="12.75" customHeight="1" x14ac:dyDescent="0.2"/>
    <row r="22488" ht="12.75" customHeight="1" x14ac:dyDescent="0.2"/>
    <row r="22489" ht="12.75" customHeight="1" x14ac:dyDescent="0.2"/>
    <row r="22490" ht="12.75" customHeight="1" x14ac:dyDescent="0.2"/>
    <row r="22491" ht="12.75" customHeight="1" x14ac:dyDescent="0.2"/>
    <row r="22492" ht="12.75" customHeight="1" x14ac:dyDescent="0.2"/>
    <row r="22493" ht="12.75" customHeight="1" x14ac:dyDescent="0.2"/>
    <row r="22494" ht="12.75" customHeight="1" x14ac:dyDescent="0.2"/>
    <row r="22495" ht="12.75" customHeight="1" x14ac:dyDescent="0.2"/>
    <row r="22496" ht="12.75" customHeight="1" x14ac:dyDescent="0.2"/>
    <row r="22497" ht="12.75" customHeight="1" x14ac:dyDescent="0.2"/>
    <row r="22498" ht="12.75" customHeight="1" x14ac:dyDescent="0.2"/>
    <row r="22499" ht="12.75" customHeight="1" x14ac:dyDescent="0.2"/>
    <row r="22500" ht="12.75" customHeight="1" x14ac:dyDescent="0.2"/>
    <row r="22501" ht="12.75" customHeight="1" x14ac:dyDescent="0.2"/>
    <row r="22502" ht="12.75" customHeight="1" x14ac:dyDescent="0.2"/>
    <row r="22503" ht="12.75" customHeight="1" x14ac:dyDescent="0.2"/>
    <row r="22504" ht="12.75" customHeight="1" x14ac:dyDescent="0.2"/>
    <row r="22505" ht="12.75" customHeight="1" x14ac:dyDescent="0.2"/>
    <row r="22506" ht="12.75" customHeight="1" x14ac:dyDescent="0.2"/>
    <row r="22507" ht="12.75" customHeight="1" x14ac:dyDescent="0.2"/>
    <row r="22508" ht="12.75" customHeight="1" x14ac:dyDescent="0.2"/>
    <row r="22509" ht="12.75" customHeight="1" x14ac:dyDescent="0.2"/>
    <row r="22510" ht="12.75" customHeight="1" x14ac:dyDescent="0.2"/>
    <row r="22511" ht="12.75" customHeight="1" x14ac:dyDescent="0.2"/>
    <row r="22512" ht="12.75" customHeight="1" x14ac:dyDescent="0.2"/>
    <row r="22513" ht="12.75" customHeight="1" x14ac:dyDescent="0.2"/>
    <row r="22514" ht="12.75" customHeight="1" x14ac:dyDescent="0.2"/>
    <row r="22515" ht="12.75" customHeight="1" x14ac:dyDescent="0.2"/>
    <row r="22516" ht="12.75" customHeight="1" x14ac:dyDescent="0.2"/>
    <row r="22517" ht="12.75" customHeight="1" x14ac:dyDescent="0.2"/>
    <row r="22518" ht="12.75" customHeight="1" x14ac:dyDescent="0.2"/>
    <row r="22519" ht="12.75" customHeight="1" x14ac:dyDescent="0.2"/>
    <row r="22520" ht="12.75" customHeight="1" x14ac:dyDescent="0.2"/>
    <row r="22521" ht="12.75" customHeight="1" x14ac:dyDescent="0.2"/>
    <row r="22522" ht="12.75" customHeight="1" x14ac:dyDescent="0.2"/>
    <row r="22523" ht="12.75" customHeight="1" x14ac:dyDescent="0.2"/>
    <row r="22524" ht="12.75" customHeight="1" x14ac:dyDescent="0.2"/>
    <row r="22525" ht="12.75" customHeight="1" x14ac:dyDescent="0.2"/>
    <row r="22526" ht="12.75" customHeight="1" x14ac:dyDescent="0.2"/>
    <row r="22527" ht="12.75" customHeight="1" x14ac:dyDescent="0.2"/>
    <row r="22528" ht="12.75" customHeight="1" x14ac:dyDescent="0.2"/>
    <row r="22529" ht="12.75" customHeight="1" x14ac:dyDescent="0.2"/>
    <row r="22530" ht="12.75" customHeight="1" x14ac:dyDescent="0.2"/>
    <row r="22531" ht="12.75" customHeight="1" x14ac:dyDescent="0.2"/>
    <row r="22532" ht="12.75" customHeight="1" x14ac:dyDescent="0.2"/>
    <row r="22533" ht="12.75" customHeight="1" x14ac:dyDescent="0.2"/>
    <row r="22534" ht="12.75" customHeight="1" x14ac:dyDescent="0.2"/>
    <row r="22535" ht="12.75" customHeight="1" x14ac:dyDescent="0.2"/>
    <row r="22536" ht="12.75" customHeight="1" x14ac:dyDescent="0.2"/>
    <row r="22537" ht="12.75" customHeight="1" x14ac:dyDescent="0.2"/>
    <row r="22538" ht="12.75" customHeight="1" x14ac:dyDescent="0.2"/>
    <row r="22539" ht="12.75" customHeight="1" x14ac:dyDescent="0.2"/>
    <row r="22540" ht="12.75" customHeight="1" x14ac:dyDescent="0.2"/>
    <row r="22541" ht="12.75" customHeight="1" x14ac:dyDescent="0.2"/>
    <row r="22542" ht="12.75" customHeight="1" x14ac:dyDescent="0.2"/>
    <row r="22543" ht="12.75" customHeight="1" x14ac:dyDescent="0.2"/>
    <row r="22544" ht="12.75" customHeight="1" x14ac:dyDescent="0.2"/>
    <row r="22545" ht="12.75" customHeight="1" x14ac:dyDescent="0.2"/>
    <row r="22546" ht="12.75" customHeight="1" x14ac:dyDescent="0.2"/>
    <row r="22547" ht="12.75" customHeight="1" x14ac:dyDescent="0.2"/>
    <row r="22548" ht="12.75" customHeight="1" x14ac:dyDescent="0.2"/>
    <row r="22549" ht="12.75" customHeight="1" x14ac:dyDescent="0.2"/>
    <row r="22550" ht="12.75" customHeight="1" x14ac:dyDescent="0.2"/>
    <row r="22551" ht="12.75" customHeight="1" x14ac:dyDescent="0.2"/>
    <row r="22552" ht="12.75" customHeight="1" x14ac:dyDescent="0.2"/>
    <row r="22553" ht="12.75" customHeight="1" x14ac:dyDescent="0.2"/>
    <row r="22554" ht="12.75" customHeight="1" x14ac:dyDescent="0.2"/>
    <row r="22555" ht="12.75" customHeight="1" x14ac:dyDescent="0.2"/>
    <row r="22556" ht="12.75" customHeight="1" x14ac:dyDescent="0.2"/>
    <row r="22557" ht="12.75" customHeight="1" x14ac:dyDescent="0.2"/>
    <row r="22558" ht="12.75" customHeight="1" x14ac:dyDescent="0.2"/>
    <row r="22559" ht="12.75" customHeight="1" x14ac:dyDescent="0.2"/>
    <row r="22560" ht="12.75" customHeight="1" x14ac:dyDescent="0.2"/>
    <row r="22561" ht="12.75" customHeight="1" x14ac:dyDescent="0.2"/>
    <row r="22562" ht="12.75" customHeight="1" x14ac:dyDescent="0.2"/>
    <row r="22563" ht="12.75" customHeight="1" x14ac:dyDescent="0.2"/>
    <row r="22564" ht="12.75" customHeight="1" x14ac:dyDescent="0.2"/>
    <row r="22565" ht="12.75" customHeight="1" x14ac:dyDescent="0.2"/>
    <row r="22566" ht="12.75" customHeight="1" x14ac:dyDescent="0.2"/>
    <row r="22567" ht="12.75" customHeight="1" x14ac:dyDescent="0.2"/>
    <row r="22568" ht="12.75" customHeight="1" x14ac:dyDescent="0.2"/>
    <row r="22569" ht="12.75" customHeight="1" x14ac:dyDescent="0.2"/>
    <row r="22570" ht="12.75" customHeight="1" x14ac:dyDescent="0.2"/>
    <row r="22571" ht="12.75" customHeight="1" x14ac:dyDescent="0.2"/>
    <row r="22572" ht="12.75" customHeight="1" x14ac:dyDescent="0.2"/>
    <row r="22573" ht="12.75" customHeight="1" x14ac:dyDescent="0.2"/>
    <row r="22574" ht="12.75" customHeight="1" x14ac:dyDescent="0.2"/>
    <row r="22575" ht="12.75" customHeight="1" x14ac:dyDescent="0.2"/>
    <row r="22576" ht="12.75" customHeight="1" x14ac:dyDescent="0.2"/>
    <row r="22577" ht="12.75" customHeight="1" x14ac:dyDescent="0.2"/>
    <row r="22578" ht="12.75" customHeight="1" x14ac:dyDescent="0.2"/>
    <row r="22579" ht="12.75" customHeight="1" x14ac:dyDescent="0.2"/>
    <row r="22580" ht="12.75" customHeight="1" x14ac:dyDescent="0.2"/>
    <row r="22581" ht="12.75" customHeight="1" x14ac:dyDescent="0.2"/>
    <row r="22582" ht="12.75" customHeight="1" x14ac:dyDescent="0.2"/>
    <row r="22583" ht="12.75" customHeight="1" x14ac:dyDescent="0.2"/>
    <row r="22584" ht="12.75" customHeight="1" x14ac:dyDescent="0.2"/>
    <row r="22585" ht="12.75" customHeight="1" x14ac:dyDescent="0.2"/>
    <row r="22586" ht="12.75" customHeight="1" x14ac:dyDescent="0.2"/>
    <row r="22587" ht="12.75" customHeight="1" x14ac:dyDescent="0.2"/>
    <row r="22588" ht="12.75" customHeight="1" x14ac:dyDescent="0.2"/>
    <row r="22589" ht="12.75" customHeight="1" x14ac:dyDescent="0.2"/>
    <row r="22590" ht="12.75" customHeight="1" x14ac:dyDescent="0.2"/>
    <row r="22591" ht="12.75" customHeight="1" x14ac:dyDescent="0.2"/>
    <row r="22592" ht="12.75" customHeight="1" x14ac:dyDescent="0.2"/>
    <row r="22593" ht="12.75" customHeight="1" x14ac:dyDescent="0.2"/>
    <row r="22594" ht="12.75" customHeight="1" x14ac:dyDescent="0.2"/>
    <row r="22595" ht="12.75" customHeight="1" x14ac:dyDescent="0.2"/>
    <row r="22596" ht="12.75" customHeight="1" x14ac:dyDescent="0.2"/>
    <row r="22597" ht="12.75" customHeight="1" x14ac:dyDescent="0.2"/>
    <row r="22598" ht="12.75" customHeight="1" x14ac:dyDescent="0.2"/>
    <row r="22599" ht="12.75" customHeight="1" x14ac:dyDescent="0.2"/>
    <row r="22600" ht="12.75" customHeight="1" x14ac:dyDescent="0.2"/>
    <row r="22601" ht="12.75" customHeight="1" x14ac:dyDescent="0.2"/>
    <row r="22602" ht="12.75" customHeight="1" x14ac:dyDescent="0.2"/>
    <row r="22603" ht="12.75" customHeight="1" x14ac:dyDescent="0.2"/>
    <row r="22604" ht="12.75" customHeight="1" x14ac:dyDescent="0.2"/>
    <row r="22605" ht="12.75" customHeight="1" x14ac:dyDescent="0.2"/>
    <row r="22606" ht="12.75" customHeight="1" x14ac:dyDescent="0.2"/>
    <row r="22607" ht="12.75" customHeight="1" x14ac:dyDescent="0.2"/>
    <row r="22608" ht="12.75" customHeight="1" x14ac:dyDescent="0.2"/>
    <row r="22609" ht="12.75" customHeight="1" x14ac:dyDescent="0.2"/>
    <row r="22610" ht="12.75" customHeight="1" x14ac:dyDescent="0.2"/>
    <row r="22611" ht="12.75" customHeight="1" x14ac:dyDescent="0.2"/>
    <row r="22612" ht="12.75" customHeight="1" x14ac:dyDescent="0.2"/>
    <row r="22613" ht="12.75" customHeight="1" x14ac:dyDescent="0.2"/>
    <row r="22614" ht="12.75" customHeight="1" x14ac:dyDescent="0.2"/>
    <row r="22615" ht="12.75" customHeight="1" x14ac:dyDescent="0.2"/>
    <row r="22616" ht="12.75" customHeight="1" x14ac:dyDescent="0.2"/>
    <row r="22617" ht="12.75" customHeight="1" x14ac:dyDescent="0.2"/>
    <row r="22618" ht="12.75" customHeight="1" x14ac:dyDescent="0.2"/>
    <row r="22619" ht="12.75" customHeight="1" x14ac:dyDescent="0.2"/>
    <row r="22620" ht="12.75" customHeight="1" x14ac:dyDescent="0.2"/>
    <row r="22621" ht="12.75" customHeight="1" x14ac:dyDescent="0.2"/>
    <row r="22622" ht="12.75" customHeight="1" x14ac:dyDescent="0.2"/>
    <row r="22623" ht="12.75" customHeight="1" x14ac:dyDescent="0.2"/>
    <row r="22624" ht="12.75" customHeight="1" x14ac:dyDescent="0.2"/>
    <row r="22625" ht="12.75" customHeight="1" x14ac:dyDescent="0.2"/>
    <row r="22626" ht="12.75" customHeight="1" x14ac:dyDescent="0.2"/>
    <row r="22627" ht="12.75" customHeight="1" x14ac:dyDescent="0.2"/>
    <row r="22628" ht="12.75" customHeight="1" x14ac:dyDescent="0.2"/>
    <row r="22629" ht="12.75" customHeight="1" x14ac:dyDescent="0.2"/>
    <row r="22630" ht="12.75" customHeight="1" x14ac:dyDescent="0.2"/>
    <row r="22631" ht="12.75" customHeight="1" x14ac:dyDescent="0.2"/>
    <row r="22632" ht="12.75" customHeight="1" x14ac:dyDescent="0.2"/>
    <row r="22633" ht="12.75" customHeight="1" x14ac:dyDescent="0.2"/>
    <row r="22634" ht="12.75" customHeight="1" x14ac:dyDescent="0.2"/>
    <row r="22635" ht="12.75" customHeight="1" x14ac:dyDescent="0.2"/>
    <row r="22636" ht="12.75" customHeight="1" x14ac:dyDescent="0.2"/>
    <row r="22637" ht="12.75" customHeight="1" x14ac:dyDescent="0.2"/>
    <row r="22638" ht="12.75" customHeight="1" x14ac:dyDescent="0.2"/>
    <row r="22639" ht="12.75" customHeight="1" x14ac:dyDescent="0.2"/>
    <row r="22640" ht="12.75" customHeight="1" x14ac:dyDescent="0.2"/>
    <row r="22641" ht="12.75" customHeight="1" x14ac:dyDescent="0.2"/>
    <row r="22642" ht="12.75" customHeight="1" x14ac:dyDescent="0.2"/>
    <row r="22643" ht="12.75" customHeight="1" x14ac:dyDescent="0.2"/>
    <row r="22644" ht="12.75" customHeight="1" x14ac:dyDescent="0.2"/>
    <row r="22645" ht="12.75" customHeight="1" x14ac:dyDescent="0.2"/>
    <row r="22646" ht="12.75" customHeight="1" x14ac:dyDescent="0.2"/>
    <row r="22647" ht="12.75" customHeight="1" x14ac:dyDescent="0.2"/>
    <row r="22648" ht="12.75" customHeight="1" x14ac:dyDescent="0.2"/>
    <row r="22649" ht="12.75" customHeight="1" x14ac:dyDescent="0.2"/>
    <row r="22650" ht="12.75" customHeight="1" x14ac:dyDescent="0.2"/>
    <row r="22651" ht="12.75" customHeight="1" x14ac:dyDescent="0.2"/>
    <row r="22652" ht="12.75" customHeight="1" x14ac:dyDescent="0.2"/>
    <row r="22653" ht="12.75" customHeight="1" x14ac:dyDescent="0.2"/>
    <row r="22654" ht="12.75" customHeight="1" x14ac:dyDescent="0.2"/>
    <row r="22655" ht="12.75" customHeight="1" x14ac:dyDescent="0.2"/>
    <row r="22656" ht="12.75" customHeight="1" x14ac:dyDescent="0.2"/>
    <row r="22657" ht="12.75" customHeight="1" x14ac:dyDescent="0.2"/>
    <row r="22658" ht="12.75" customHeight="1" x14ac:dyDescent="0.2"/>
    <row r="22659" ht="12.75" customHeight="1" x14ac:dyDescent="0.2"/>
    <row r="22660" ht="12.75" customHeight="1" x14ac:dyDescent="0.2"/>
    <row r="22661" ht="12.75" customHeight="1" x14ac:dyDescent="0.2"/>
    <row r="22662" ht="12.75" customHeight="1" x14ac:dyDescent="0.2"/>
    <row r="22663" ht="12.75" customHeight="1" x14ac:dyDescent="0.2"/>
    <row r="22664" ht="12.75" customHeight="1" x14ac:dyDescent="0.2"/>
    <row r="22665" ht="12.75" customHeight="1" x14ac:dyDescent="0.2"/>
    <row r="22666" ht="12.75" customHeight="1" x14ac:dyDescent="0.2"/>
    <row r="22667" ht="12.75" customHeight="1" x14ac:dyDescent="0.2"/>
    <row r="22668" ht="12.75" customHeight="1" x14ac:dyDescent="0.2"/>
    <row r="22669" ht="12.75" customHeight="1" x14ac:dyDescent="0.2"/>
    <row r="22670" ht="12.75" customHeight="1" x14ac:dyDescent="0.2"/>
    <row r="22671" ht="12.75" customHeight="1" x14ac:dyDescent="0.2"/>
    <row r="22672" ht="12.75" customHeight="1" x14ac:dyDescent="0.2"/>
    <row r="22673" ht="12.75" customHeight="1" x14ac:dyDescent="0.2"/>
    <row r="22674" ht="12.75" customHeight="1" x14ac:dyDescent="0.2"/>
    <row r="22675" ht="12.75" customHeight="1" x14ac:dyDescent="0.2"/>
    <row r="22676" ht="12.75" customHeight="1" x14ac:dyDescent="0.2"/>
    <row r="22677" ht="12.75" customHeight="1" x14ac:dyDescent="0.2"/>
    <row r="22678" ht="12.75" customHeight="1" x14ac:dyDescent="0.2"/>
    <row r="22679" ht="12.75" customHeight="1" x14ac:dyDescent="0.2"/>
    <row r="22680" ht="12.75" customHeight="1" x14ac:dyDescent="0.2"/>
    <row r="22681" ht="12.75" customHeight="1" x14ac:dyDescent="0.2"/>
    <row r="22682" ht="12.75" customHeight="1" x14ac:dyDescent="0.2"/>
    <row r="22683" ht="12.75" customHeight="1" x14ac:dyDescent="0.2"/>
    <row r="22684" ht="12.75" customHeight="1" x14ac:dyDescent="0.2"/>
    <row r="22685" ht="12.75" customHeight="1" x14ac:dyDescent="0.2"/>
    <row r="22686" ht="12.75" customHeight="1" x14ac:dyDescent="0.2"/>
    <row r="22687" ht="12.75" customHeight="1" x14ac:dyDescent="0.2"/>
    <row r="22688" ht="12.75" customHeight="1" x14ac:dyDescent="0.2"/>
    <row r="22689" ht="12.75" customHeight="1" x14ac:dyDescent="0.2"/>
    <row r="22690" ht="12.75" customHeight="1" x14ac:dyDescent="0.2"/>
    <row r="22691" ht="12.75" customHeight="1" x14ac:dyDescent="0.2"/>
    <row r="22692" ht="12.75" customHeight="1" x14ac:dyDescent="0.2"/>
    <row r="22693" ht="12.75" customHeight="1" x14ac:dyDescent="0.2"/>
    <row r="22694" ht="12.75" customHeight="1" x14ac:dyDescent="0.2"/>
    <row r="22695" ht="12.75" customHeight="1" x14ac:dyDescent="0.2"/>
    <row r="22696" ht="12.75" customHeight="1" x14ac:dyDescent="0.2"/>
    <row r="22697" ht="12.75" customHeight="1" x14ac:dyDescent="0.2"/>
    <row r="22698" ht="12.75" customHeight="1" x14ac:dyDescent="0.2"/>
    <row r="22699" ht="12.75" customHeight="1" x14ac:dyDescent="0.2"/>
    <row r="22700" ht="12.75" customHeight="1" x14ac:dyDescent="0.2"/>
    <row r="22701" ht="12.75" customHeight="1" x14ac:dyDescent="0.2"/>
    <row r="22702" ht="12.75" customHeight="1" x14ac:dyDescent="0.2"/>
    <row r="22703" ht="12.75" customHeight="1" x14ac:dyDescent="0.2"/>
    <row r="22704" ht="12.75" customHeight="1" x14ac:dyDescent="0.2"/>
    <row r="22705" ht="12.75" customHeight="1" x14ac:dyDescent="0.2"/>
    <row r="22706" ht="12.75" customHeight="1" x14ac:dyDescent="0.2"/>
    <row r="22707" ht="12.75" customHeight="1" x14ac:dyDescent="0.2"/>
    <row r="22708" ht="12.75" customHeight="1" x14ac:dyDescent="0.2"/>
    <row r="22709" ht="12.75" customHeight="1" x14ac:dyDescent="0.2"/>
    <row r="22710" ht="12.75" customHeight="1" x14ac:dyDescent="0.2"/>
    <row r="22711" ht="12.75" customHeight="1" x14ac:dyDescent="0.2"/>
    <row r="22712" ht="12.75" customHeight="1" x14ac:dyDescent="0.2"/>
    <row r="22713" ht="12.75" customHeight="1" x14ac:dyDescent="0.2"/>
    <row r="22714" ht="12.75" customHeight="1" x14ac:dyDescent="0.2"/>
    <row r="22715" ht="12.75" customHeight="1" x14ac:dyDescent="0.2"/>
    <row r="22716" ht="12.75" customHeight="1" x14ac:dyDescent="0.2"/>
    <row r="22717" ht="12.75" customHeight="1" x14ac:dyDescent="0.2"/>
    <row r="22718" ht="12.75" customHeight="1" x14ac:dyDescent="0.2"/>
    <row r="22719" ht="12.75" customHeight="1" x14ac:dyDescent="0.2"/>
    <row r="22720" ht="12.75" customHeight="1" x14ac:dyDescent="0.2"/>
    <row r="22721" ht="12.75" customHeight="1" x14ac:dyDescent="0.2"/>
    <row r="22722" ht="12.75" customHeight="1" x14ac:dyDescent="0.2"/>
    <row r="22723" ht="12.75" customHeight="1" x14ac:dyDescent="0.2"/>
    <row r="22724" ht="12.75" customHeight="1" x14ac:dyDescent="0.2"/>
    <row r="22725" ht="12.75" customHeight="1" x14ac:dyDescent="0.2"/>
    <row r="22726" ht="12.75" customHeight="1" x14ac:dyDescent="0.2"/>
    <row r="22727" ht="12.75" customHeight="1" x14ac:dyDescent="0.2"/>
    <row r="22728" ht="12.75" customHeight="1" x14ac:dyDescent="0.2"/>
    <row r="22729" ht="12.75" customHeight="1" x14ac:dyDescent="0.2"/>
    <row r="22730" ht="12.75" customHeight="1" x14ac:dyDescent="0.2"/>
    <row r="22731" ht="12.75" customHeight="1" x14ac:dyDescent="0.2"/>
    <row r="22732" ht="12.75" customHeight="1" x14ac:dyDescent="0.2"/>
    <row r="22733" ht="12.75" customHeight="1" x14ac:dyDescent="0.2"/>
    <row r="22734" ht="12.75" customHeight="1" x14ac:dyDescent="0.2"/>
    <row r="22735" ht="12.75" customHeight="1" x14ac:dyDescent="0.2"/>
    <row r="22736" ht="12.75" customHeight="1" x14ac:dyDescent="0.2"/>
    <row r="22737" ht="12.75" customHeight="1" x14ac:dyDescent="0.2"/>
    <row r="22738" ht="12.75" customHeight="1" x14ac:dyDescent="0.2"/>
    <row r="22739" ht="12.75" customHeight="1" x14ac:dyDescent="0.2"/>
    <row r="22740" ht="12.75" customHeight="1" x14ac:dyDescent="0.2"/>
    <row r="22741" ht="12.75" customHeight="1" x14ac:dyDescent="0.2"/>
    <row r="22742" ht="12.75" customHeight="1" x14ac:dyDescent="0.2"/>
    <row r="22743" ht="12.75" customHeight="1" x14ac:dyDescent="0.2"/>
    <row r="22744" ht="12.75" customHeight="1" x14ac:dyDescent="0.2"/>
    <row r="22745" ht="12.75" customHeight="1" x14ac:dyDescent="0.2"/>
    <row r="22746" ht="12.75" customHeight="1" x14ac:dyDescent="0.2"/>
    <row r="22747" ht="12.75" customHeight="1" x14ac:dyDescent="0.2"/>
    <row r="22748" ht="12.75" customHeight="1" x14ac:dyDescent="0.2"/>
    <row r="22749" ht="12.75" customHeight="1" x14ac:dyDescent="0.2"/>
    <row r="22750" ht="12.75" customHeight="1" x14ac:dyDescent="0.2"/>
    <row r="22751" ht="12.75" customHeight="1" x14ac:dyDescent="0.2"/>
    <row r="22752" ht="12.75" customHeight="1" x14ac:dyDescent="0.2"/>
    <row r="22753" ht="12.75" customHeight="1" x14ac:dyDescent="0.2"/>
    <row r="22754" ht="12.75" customHeight="1" x14ac:dyDescent="0.2"/>
    <row r="22755" ht="12.75" customHeight="1" x14ac:dyDescent="0.2"/>
    <row r="22756" ht="12.75" customHeight="1" x14ac:dyDescent="0.2"/>
    <row r="22757" ht="12.75" customHeight="1" x14ac:dyDescent="0.2"/>
    <row r="22758" ht="12.75" customHeight="1" x14ac:dyDescent="0.2"/>
    <row r="22759" ht="12.75" customHeight="1" x14ac:dyDescent="0.2"/>
    <row r="22760" ht="12.75" customHeight="1" x14ac:dyDescent="0.2"/>
    <row r="22761" ht="12.75" customHeight="1" x14ac:dyDescent="0.2"/>
    <row r="22762" ht="12.75" customHeight="1" x14ac:dyDescent="0.2"/>
    <row r="22763" ht="12.75" customHeight="1" x14ac:dyDescent="0.2"/>
    <row r="22764" ht="12.75" customHeight="1" x14ac:dyDescent="0.2"/>
    <row r="22765" ht="12.75" customHeight="1" x14ac:dyDescent="0.2"/>
    <row r="22766" ht="12.75" customHeight="1" x14ac:dyDescent="0.2"/>
    <row r="22767" ht="12.75" customHeight="1" x14ac:dyDescent="0.2"/>
    <row r="22768" ht="12.75" customHeight="1" x14ac:dyDescent="0.2"/>
    <row r="22769" ht="12.75" customHeight="1" x14ac:dyDescent="0.2"/>
    <row r="22770" ht="12.75" customHeight="1" x14ac:dyDescent="0.2"/>
    <row r="22771" ht="12.75" customHeight="1" x14ac:dyDescent="0.2"/>
    <row r="22772" ht="12.75" customHeight="1" x14ac:dyDescent="0.2"/>
    <row r="22773" ht="12.75" customHeight="1" x14ac:dyDescent="0.2"/>
    <row r="22774" ht="12.75" customHeight="1" x14ac:dyDescent="0.2"/>
    <row r="22775" ht="12.75" customHeight="1" x14ac:dyDescent="0.2"/>
    <row r="22776" ht="12.75" customHeight="1" x14ac:dyDescent="0.2"/>
    <row r="22777" ht="12.75" customHeight="1" x14ac:dyDescent="0.2"/>
    <row r="22778" ht="12.75" customHeight="1" x14ac:dyDescent="0.2"/>
    <row r="22779" ht="12.75" customHeight="1" x14ac:dyDescent="0.2"/>
    <row r="22780" ht="12.75" customHeight="1" x14ac:dyDescent="0.2"/>
    <row r="22781" ht="12.75" customHeight="1" x14ac:dyDescent="0.2"/>
    <row r="22782" ht="12.75" customHeight="1" x14ac:dyDescent="0.2"/>
    <row r="22783" ht="12.75" customHeight="1" x14ac:dyDescent="0.2"/>
    <row r="22784" ht="12.75" customHeight="1" x14ac:dyDescent="0.2"/>
    <row r="22785" ht="12.75" customHeight="1" x14ac:dyDescent="0.2"/>
    <row r="22786" ht="12.75" customHeight="1" x14ac:dyDescent="0.2"/>
    <row r="22787" ht="12.75" customHeight="1" x14ac:dyDescent="0.2"/>
    <row r="22788" ht="12.75" customHeight="1" x14ac:dyDescent="0.2"/>
    <row r="22789" ht="12.75" customHeight="1" x14ac:dyDescent="0.2"/>
    <row r="22790" ht="12.75" customHeight="1" x14ac:dyDescent="0.2"/>
    <row r="22791" ht="12.75" customHeight="1" x14ac:dyDescent="0.2"/>
    <row r="22792" ht="12.75" customHeight="1" x14ac:dyDescent="0.2"/>
    <row r="22793" ht="12.75" customHeight="1" x14ac:dyDescent="0.2"/>
    <row r="22794" ht="12.75" customHeight="1" x14ac:dyDescent="0.2"/>
    <row r="22795" ht="12.75" customHeight="1" x14ac:dyDescent="0.2"/>
    <row r="22796" ht="12.75" customHeight="1" x14ac:dyDescent="0.2"/>
    <row r="22797" ht="12.75" customHeight="1" x14ac:dyDescent="0.2"/>
    <row r="22798" ht="12.75" customHeight="1" x14ac:dyDescent="0.2"/>
    <row r="22799" ht="12.75" customHeight="1" x14ac:dyDescent="0.2"/>
    <row r="22800" ht="12.75" customHeight="1" x14ac:dyDescent="0.2"/>
    <row r="22801" ht="12.75" customHeight="1" x14ac:dyDescent="0.2"/>
    <row r="22802" ht="12.75" customHeight="1" x14ac:dyDescent="0.2"/>
    <row r="22803" ht="12.75" customHeight="1" x14ac:dyDescent="0.2"/>
    <row r="22804" ht="12.75" customHeight="1" x14ac:dyDescent="0.2"/>
    <row r="22805" ht="12.75" customHeight="1" x14ac:dyDescent="0.2"/>
    <row r="22806" ht="12.75" customHeight="1" x14ac:dyDescent="0.2"/>
    <row r="22807" ht="12.75" customHeight="1" x14ac:dyDescent="0.2"/>
    <row r="22808" ht="12.75" customHeight="1" x14ac:dyDescent="0.2"/>
    <row r="22809" ht="12.75" customHeight="1" x14ac:dyDescent="0.2"/>
    <row r="22810" ht="12.75" customHeight="1" x14ac:dyDescent="0.2"/>
    <row r="22811" ht="12.75" customHeight="1" x14ac:dyDescent="0.2"/>
    <row r="22812" ht="12.75" customHeight="1" x14ac:dyDescent="0.2"/>
    <row r="22813" ht="12.75" customHeight="1" x14ac:dyDescent="0.2"/>
    <row r="22814" ht="12.75" customHeight="1" x14ac:dyDescent="0.2"/>
    <row r="22815" ht="12.75" customHeight="1" x14ac:dyDescent="0.2"/>
    <row r="22816" ht="12.75" customHeight="1" x14ac:dyDescent="0.2"/>
    <row r="22817" ht="12.75" customHeight="1" x14ac:dyDescent="0.2"/>
    <row r="22818" ht="12.75" customHeight="1" x14ac:dyDescent="0.2"/>
    <row r="22819" ht="12.75" customHeight="1" x14ac:dyDescent="0.2"/>
    <row r="22820" ht="12.75" customHeight="1" x14ac:dyDescent="0.2"/>
    <row r="22821" ht="12.75" customHeight="1" x14ac:dyDescent="0.2"/>
    <row r="22822" ht="12.75" customHeight="1" x14ac:dyDescent="0.2"/>
    <row r="22823" ht="12.75" customHeight="1" x14ac:dyDescent="0.2"/>
    <row r="22824" ht="12.75" customHeight="1" x14ac:dyDescent="0.2"/>
    <row r="22825" ht="12.75" customHeight="1" x14ac:dyDescent="0.2"/>
    <row r="22826" ht="12.75" customHeight="1" x14ac:dyDescent="0.2"/>
    <row r="22827" ht="12.75" customHeight="1" x14ac:dyDescent="0.2"/>
    <row r="22828" ht="12.75" customHeight="1" x14ac:dyDescent="0.2"/>
    <row r="22829" ht="12.75" customHeight="1" x14ac:dyDescent="0.2"/>
    <row r="22830" ht="12.75" customHeight="1" x14ac:dyDescent="0.2"/>
    <row r="22831" ht="12.75" customHeight="1" x14ac:dyDescent="0.2"/>
    <row r="22832" ht="12.75" customHeight="1" x14ac:dyDescent="0.2"/>
    <row r="22833" ht="12.75" customHeight="1" x14ac:dyDescent="0.2"/>
    <row r="22834" ht="12.75" customHeight="1" x14ac:dyDescent="0.2"/>
    <row r="22835" ht="12.75" customHeight="1" x14ac:dyDescent="0.2"/>
    <row r="22836" ht="12.75" customHeight="1" x14ac:dyDescent="0.2"/>
    <row r="22837" ht="12.75" customHeight="1" x14ac:dyDescent="0.2"/>
    <row r="22838" ht="12.75" customHeight="1" x14ac:dyDescent="0.2"/>
    <row r="22839" ht="12.75" customHeight="1" x14ac:dyDescent="0.2"/>
    <row r="22840" ht="12.75" customHeight="1" x14ac:dyDescent="0.2"/>
    <row r="22841" ht="12.75" customHeight="1" x14ac:dyDescent="0.2"/>
    <row r="22842" ht="12.75" customHeight="1" x14ac:dyDescent="0.2"/>
    <row r="22843" ht="12.75" customHeight="1" x14ac:dyDescent="0.2"/>
    <row r="22844" ht="12.75" customHeight="1" x14ac:dyDescent="0.2"/>
    <row r="22845" ht="12.75" customHeight="1" x14ac:dyDescent="0.2"/>
    <row r="22846" ht="12.75" customHeight="1" x14ac:dyDescent="0.2"/>
    <row r="22847" ht="12.75" customHeight="1" x14ac:dyDescent="0.2"/>
    <row r="22848" ht="12.75" customHeight="1" x14ac:dyDescent="0.2"/>
    <row r="22849" ht="12.75" customHeight="1" x14ac:dyDescent="0.2"/>
    <row r="22850" ht="12.75" customHeight="1" x14ac:dyDescent="0.2"/>
    <row r="22851" ht="12.75" customHeight="1" x14ac:dyDescent="0.2"/>
    <row r="22852" ht="12.75" customHeight="1" x14ac:dyDescent="0.2"/>
    <row r="22853" ht="12.75" customHeight="1" x14ac:dyDescent="0.2"/>
    <row r="22854" ht="12.75" customHeight="1" x14ac:dyDescent="0.2"/>
    <row r="22855" ht="12.75" customHeight="1" x14ac:dyDescent="0.2"/>
    <row r="22856" ht="12.75" customHeight="1" x14ac:dyDescent="0.2"/>
    <row r="22857" ht="12.75" customHeight="1" x14ac:dyDescent="0.2"/>
    <row r="22858" ht="12.75" customHeight="1" x14ac:dyDescent="0.2"/>
    <row r="22859" ht="12.75" customHeight="1" x14ac:dyDescent="0.2"/>
    <row r="22860" ht="12.75" customHeight="1" x14ac:dyDescent="0.2"/>
    <row r="22861" ht="12.75" customHeight="1" x14ac:dyDescent="0.2"/>
    <row r="22862" ht="12.75" customHeight="1" x14ac:dyDescent="0.2"/>
    <row r="22863" ht="12.75" customHeight="1" x14ac:dyDescent="0.2"/>
    <row r="22864" ht="12.75" customHeight="1" x14ac:dyDescent="0.2"/>
    <row r="22865" ht="12.75" customHeight="1" x14ac:dyDescent="0.2"/>
    <row r="22866" ht="12.75" customHeight="1" x14ac:dyDescent="0.2"/>
    <row r="22867" ht="12.75" customHeight="1" x14ac:dyDescent="0.2"/>
    <row r="22868" ht="12.75" customHeight="1" x14ac:dyDescent="0.2"/>
    <row r="22869" ht="12.75" customHeight="1" x14ac:dyDescent="0.2"/>
    <row r="22870" ht="12.75" customHeight="1" x14ac:dyDescent="0.2"/>
    <row r="22871" ht="12.75" customHeight="1" x14ac:dyDescent="0.2"/>
    <row r="22872" ht="12.75" customHeight="1" x14ac:dyDescent="0.2"/>
    <row r="22873" ht="12.75" customHeight="1" x14ac:dyDescent="0.2"/>
    <row r="22874" ht="12.75" customHeight="1" x14ac:dyDescent="0.2"/>
    <row r="22875" ht="12.75" customHeight="1" x14ac:dyDescent="0.2"/>
    <row r="22876" ht="12.75" customHeight="1" x14ac:dyDescent="0.2"/>
    <row r="22877" ht="12.75" customHeight="1" x14ac:dyDescent="0.2"/>
    <row r="22878" ht="12.75" customHeight="1" x14ac:dyDescent="0.2"/>
    <row r="22879" ht="12.75" customHeight="1" x14ac:dyDescent="0.2"/>
    <row r="22880" ht="12.75" customHeight="1" x14ac:dyDescent="0.2"/>
    <row r="22881" ht="12.75" customHeight="1" x14ac:dyDescent="0.2"/>
    <row r="22882" ht="12.75" customHeight="1" x14ac:dyDescent="0.2"/>
    <row r="22883" ht="12.75" customHeight="1" x14ac:dyDescent="0.2"/>
    <row r="22884" ht="12.75" customHeight="1" x14ac:dyDescent="0.2"/>
    <row r="22885" ht="12.75" customHeight="1" x14ac:dyDescent="0.2"/>
    <row r="22886" ht="12.75" customHeight="1" x14ac:dyDescent="0.2"/>
    <row r="22887" ht="12.75" customHeight="1" x14ac:dyDescent="0.2"/>
    <row r="22888" ht="12.75" customHeight="1" x14ac:dyDescent="0.2"/>
    <row r="22889" ht="12.75" customHeight="1" x14ac:dyDescent="0.2"/>
    <row r="22890" ht="12.75" customHeight="1" x14ac:dyDescent="0.2"/>
    <row r="22891" ht="12.75" customHeight="1" x14ac:dyDescent="0.2"/>
    <row r="22892" ht="12.75" customHeight="1" x14ac:dyDescent="0.2"/>
    <row r="22893" ht="12.75" customHeight="1" x14ac:dyDescent="0.2"/>
    <row r="22894" ht="12.75" customHeight="1" x14ac:dyDescent="0.2"/>
    <row r="22895" ht="12.75" customHeight="1" x14ac:dyDescent="0.2"/>
    <row r="22896" ht="12.75" customHeight="1" x14ac:dyDescent="0.2"/>
    <row r="22897" ht="12.75" customHeight="1" x14ac:dyDescent="0.2"/>
    <row r="22898" ht="12.75" customHeight="1" x14ac:dyDescent="0.2"/>
    <row r="22899" ht="12.75" customHeight="1" x14ac:dyDescent="0.2"/>
    <row r="22900" ht="12.75" customHeight="1" x14ac:dyDescent="0.2"/>
    <row r="22901" ht="12.75" customHeight="1" x14ac:dyDescent="0.2"/>
    <row r="22902" ht="12.75" customHeight="1" x14ac:dyDescent="0.2"/>
    <row r="22903" ht="12.75" customHeight="1" x14ac:dyDescent="0.2"/>
    <row r="22904" ht="12.75" customHeight="1" x14ac:dyDescent="0.2"/>
    <row r="22905" ht="12.75" customHeight="1" x14ac:dyDescent="0.2"/>
    <row r="22906" ht="12.75" customHeight="1" x14ac:dyDescent="0.2"/>
    <row r="22907" ht="12.75" customHeight="1" x14ac:dyDescent="0.2"/>
    <row r="22908" ht="12.75" customHeight="1" x14ac:dyDescent="0.2"/>
    <row r="22909" ht="12.75" customHeight="1" x14ac:dyDescent="0.2"/>
    <row r="22910" ht="12.75" customHeight="1" x14ac:dyDescent="0.2"/>
    <row r="22911" ht="12.75" customHeight="1" x14ac:dyDescent="0.2"/>
    <row r="22912" ht="12.75" customHeight="1" x14ac:dyDescent="0.2"/>
    <row r="22913" ht="12.75" customHeight="1" x14ac:dyDescent="0.2"/>
    <row r="22914" ht="12.75" customHeight="1" x14ac:dyDescent="0.2"/>
    <row r="22915" ht="12.75" customHeight="1" x14ac:dyDescent="0.2"/>
    <row r="22916" ht="12.75" customHeight="1" x14ac:dyDescent="0.2"/>
    <row r="22917" ht="12.75" customHeight="1" x14ac:dyDescent="0.2"/>
    <row r="22918" ht="12.75" customHeight="1" x14ac:dyDescent="0.2"/>
    <row r="22919" ht="12.75" customHeight="1" x14ac:dyDescent="0.2"/>
    <row r="22920" ht="12.75" customHeight="1" x14ac:dyDescent="0.2"/>
    <row r="22921" ht="12.75" customHeight="1" x14ac:dyDescent="0.2"/>
    <row r="22922" ht="12.75" customHeight="1" x14ac:dyDescent="0.2"/>
    <row r="22923" ht="12.75" customHeight="1" x14ac:dyDescent="0.2"/>
    <row r="22924" ht="12.75" customHeight="1" x14ac:dyDescent="0.2"/>
    <row r="22925" ht="12.75" customHeight="1" x14ac:dyDescent="0.2"/>
    <row r="22926" ht="12.75" customHeight="1" x14ac:dyDescent="0.2"/>
    <row r="22927" ht="12.75" customHeight="1" x14ac:dyDescent="0.2"/>
    <row r="22928" ht="12.75" customHeight="1" x14ac:dyDescent="0.2"/>
    <row r="22929" ht="12.75" customHeight="1" x14ac:dyDescent="0.2"/>
    <row r="22930" ht="12.75" customHeight="1" x14ac:dyDescent="0.2"/>
    <row r="22931" ht="12.75" customHeight="1" x14ac:dyDescent="0.2"/>
    <row r="22932" ht="12.75" customHeight="1" x14ac:dyDescent="0.2"/>
    <row r="22933" ht="12.75" customHeight="1" x14ac:dyDescent="0.2"/>
    <row r="22934" ht="12.75" customHeight="1" x14ac:dyDescent="0.2"/>
    <row r="22935" ht="12.75" customHeight="1" x14ac:dyDescent="0.2"/>
    <row r="22936" ht="12.75" customHeight="1" x14ac:dyDescent="0.2"/>
    <row r="22937" ht="12.75" customHeight="1" x14ac:dyDescent="0.2"/>
    <row r="22938" ht="12.75" customHeight="1" x14ac:dyDescent="0.2"/>
    <row r="22939" ht="12.75" customHeight="1" x14ac:dyDescent="0.2"/>
    <row r="22940" ht="12.75" customHeight="1" x14ac:dyDescent="0.2"/>
    <row r="22941" ht="12.75" customHeight="1" x14ac:dyDescent="0.2"/>
    <row r="22942" ht="12.75" customHeight="1" x14ac:dyDescent="0.2"/>
    <row r="22943" ht="12.75" customHeight="1" x14ac:dyDescent="0.2"/>
    <row r="22944" ht="12.75" customHeight="1" x14ac:dyDescent="0.2"/>
    <row r="22945" ht="12.75" customHeight="1" x14ac:dyDescent="0.2"/>
    <row r="22946" ht="12.75" customHeight="1" x14ac:dyDescent="0.2"/>
    <row r="22947" ht="12.75" customHeight="1" x14ac:dyDescent="0.2"/>
    <row r="22948" ht="12.75" customHeight="1" x14ac:dyDescent="0.2"/>
    <row r="22949" ht="12.75" customHeight="1" x14ac:dyDescent="0.2"/>
    <row r="22950" ht="12.75" customHeight="1" x14ac:dyDescent="0.2"/>
    <row r="22951" ht="12.75" customHeight="1" x14ac:dyDescent="0.2"/>
    <row r="22952" ht="12.75" customHeight="1" x14ac:dyDescent="0.2"/>
    <row r="22953" ht="12.75" customHeight="1" x14ac:dyDescent="0.2"/>
    <row r="22954" ht="12.75" customHeight="1" x14ac:dyDescent="0.2"/>
    <row r="22955" ht="12.75" customHeight="1" x14ac:dyDescent="0.2"/>
    <row r="22956" ht="12.75" customHeight="1" x14ac:dyDescent="0.2"/>
    <row r="22957" ht="12.75" customHeight="1" x14ac:dyDescent="0.2"/>
    <row r="22958" ht="12.75" customHeight="1" x14ac:dyDescent="0.2"/>
    <row r="22959" ht="12.75" customHeight="1" x14ac:dyDescent="0.2"/>
    <row r="22960" ht="12.75" customHeight="1" x14ac:dyDescent="0.2"/>
    <row r="22961" ht="12.75" customHeight="1" x14ac:dyDescent="0.2"/>
    <row r="22962" ht="12.75" customHeight="1" x14ac:dyDescent="0.2"/>
    <row r="22963" ht="12.75" customHeight="1" x14ac:dyDescent="0.2"/>
    <row r="22964" ht="12.75" customHeight="1" x14ac:dyDescent="0.2"/>
    <row r="22965" ht="12.75" customHeight="1" x14ac:dyDescent="0.2"/>
    <row r="22966" ht="12.75" customHeight="1" x14ac:dyDescent="0.2"/>
    <row r="22967" ht="12.75" customHeight="1" x14ac:dyDescent="0.2"/>
    <row r="22968" ht="12.75" customHeight="1" x14ac:dyDescent="0.2"/>
    <row r="22969" ht="12.75" customHeight="1" x14ac:dyDescent="0.2"/>
    <row r="22970" ht="12.75" customHeight="1" x14ac:dyDescent="0.2"/>
    <row r="22971" ht="12.75" customHeight="1" x14ac:dyDescent="0.2"/>
    <row r="22972" ht="12.75" customHeight="1" x14ac:dyDescent="0.2"/>
    <row r="22973" ht="12.75" customHeight="1" x14ac:dyDescent="0.2"/>
    <row r="22974" ht="12.75" customHeight="1" x14ac:dyDescent="0.2"/>
    <row r="22975" ht="12.75" customHeight="1" x14ac:dyDescent="0.2"/>
    <row r="22976" ht="12.75" customHeight="1" x14ac:dyDescent="0.2"/>
    <row r="22977" ht="12.75" customHeight="1" x14ac:dyDescent="0.2"/>
    <row r="22978" ht="12.75" customHeight="1" x14ac:dyDescent="0.2"/>
    <row r="22979" ht="12.75" customHeight="1" x14ac:dyDescent="0.2"/>
    <row r="22980" ht="12.75" customHeight="1" x14ac:dyDescent="0.2"/>
    <row r="22981" ht="12.75" customHeight="1" x14ac:dyDescent="0.2"/>
    <row r="22982" ht="12.75" customHeight="1" x14ac:dyDescent="0.2"/>
    <row r="22983" ht="12.75" customHeight="1" x14ac:dyDescent="0.2"/>
    <row r="22984" ht="12.75" customHeight="1" x14ac:dyDescent="0.2"/>
    <row r="22985" ht="12.75" customHeight="1" x14ac:dyDescent="0.2"/>
    <row r="22986" ht="12.75" customHeight="1" x14ac:dyDescent="0.2"/>
    <row r="22987" ht="12.75" customHeight="1" x14ac:dyDescent="0.2"/>
    <row r="22988" ht="12.75" customHeight="1" x14ac:dyDescent="0.2"/>
    <row r="22989" ht="12.75" customHeight="1" x14ac:dyDescent="0.2"/>
    <row r="22990" ht="12.75" customHeight="1" x14ac:dyDescent="0.2"/>
    <row r="22991" ht="12.75" customHeight="1" x14ac:dyDescent="0.2"/>
    <row r="22992" ht="12.75" customHeight="1" x14ac:dyDescent="0.2"/>
    <row r="22993" ht="12.75" customHeight="1" x14ac:dyDescent="0.2"/>
    <row r="22994" ht="12.75" customHeight="1" x14ac:dyDescent="0.2"/>
    <row r="22995" ht="12.75" customHeight="1" x14ac:dyDescent="0.2"/>
    <row r="22996" ht="12.75" customHeight="1" x14ac:dyDescent="0.2"/>
    <row r="22997" ht="12.75" customHeight="1" x14ac:dyDescent="0.2"/>
    <row r="22998" ht="12.75" customHeight="1" x14ac:dyDescent="0.2"/>
    <row r="22999" ht="12.75" customHeight="1" x14ac:dyDescent="0.2"/>
    <row r="23000" ht="12.75" customHeight="1" x14ac:dyDescent="0.2"/>
    <row r="23001" ht="12.75" customHeight="1" x14ac:dyDescent="0.2"/>
    <row r="23002" ht="12.75" customHeight="1" x14ac:dyDescent="0.2"/>
    <row r="23003" ht="12.75" customHeight="1" x14ac:dyDescent="0.2"/>
    <row r="23004" ht="12.75" customHeight="1" x14ac:dyDescent="0.2"/>
    <row r="23005" ht="12.75" customHeight="1" x14ac:dyDescent="0.2"/>
    <row r="23006" ht="12.75" customHeight="1" x14ac:dyDescent="0.2"/>
    <row r="23007" ht="12.75" customHeight="1" x14ac:dyDescent="0.2"/>
    <row r="23008" ht="12.75" customHeight="1" x14ac:dyDescent="0.2"/>
    <row r="23009" ht="12.75" customHeight="1" x14ac:dyDescent="0.2"/>
    <row r="23010" ht="12.75" customHeight="1" x14ac:dyDescent="0.2"/>
    <row r="23011" ht="12.75" customHeight="1" x14ac:dyDescent="0.2"/>
    <row r="23012" ht="12.75" customHeight="1" x14ac:dyDescent="0.2"/>
    <row r="23013" ht="12.75" customHeight="1" x14ac:dyDescent="0.2"/>
    <row r="23014" ht="12.75" customHeight="1" x14ac:dyDescent="0.2"/>
    <row r="23015" ht="12.75" customHeight="1" x14ac:dyDescent="0.2"/>
    <row r="23016" ht="12.75" customHeight="1" x14ac:dyDescent="0.2"/>
    <row r="23017" ht="12.75" customHeight="1" x14ac:dyDescent="0.2"/>
    <row r="23018" ht="12.75" customHeight="1" x14ac:dyDescent="0.2"/>
    <row r="23019" ht="12.75" customHeight="1" x14ac:dyDescent="0.2"/>
    <row r="23020" ht="12.75" customHeight="1" x14ac:dyDescent="0.2"/>
    <row r="23021" ht="12.75" customHeight="1" x14ac:dyDescent="0.2"/>
    <row r="23022" ht="12.75" customHeight="1" x14ac:dyDescent="0.2"/>
    <row r="23023" ht="12.75" customHeight="1" x14ac:dyDescent="0.2"/>
    <row r="23024" ht="12.75" customHeight="1" x14ac:dyDescent="0.2"/>
    <row r="23025" ht="12.75" customHeight="1" x14ac:dyDescent="0.2"/>
    <row r="23026" ht="12.75" customHeight="1" x14ac:dyDescent="0.2"/>
    <row r="23027" ht="12.75" customHeight="1" x14ac:dyDescent="0.2"/>
    <row r="23028" ht="12.75" customHeight="1" x14ac:dyDescent="0.2"/>
    <row r="23029" ht="12.75" customHeight="1" x14ac:dyDescent="0.2"/>
    <row r="23030" ht="12.75" customHeight="1" x14ac:dyDescent="0.2"/>
    <row r="23031" ht="12.75" customHeight="1" x14ac:dyDescent="0.2"/>
    <row r="23032" ht="12.75" customHeight="1" x14ac:dyDescent="0.2"/>
    <row r="23033" ht="12.75" customHeight="1" x14ac:dyDescent="0.2"/>
    <row r="23034" ht="12.75" customHeight="1" x14ac:dyDescent="0.2"/>
    <row r="23035" ht="12.75" customHeight="1" x14ac:dyDescent="0.2"/>
    <row r="23036" ht="12.75" customHeight="1" x14ac:dyDescent="0.2"/>
    <row r="23037" ht="12.75" customHeight="1" x14ac:dyDescent="0.2"/>
    <row r="23038" ht="12.75" customHeight="1" x14ac:dyDescent="0.2"/>
    <row r="23039" ht="12.75" customHeight="1" x14ac:dyDescent="0.2"/>
    <row r="23040" ht="12.75" customHeight="1" x14ac:dyDescent="0.2"/>
    <row r="23041" ht="12.75" customHeight="1" x14ac:dyDescent="0.2"/>
    <row r="23042" ht="12.75" customHeight="1" x14ac:dyDescent="0.2"/>
    <row r="23043" ht="12.75" customHeight="1" x14ac:dyDescent="0.2"/>
    <row r="23044" ht="12.75" customHeight="1" x14ac:dyDescent="0.2"/>
    <row r="23045" ht="12.75" customHeight="1" x14ac:dyDescent="0.2"/>
    <row r="23046" ht="12.75" customHeight="1" x14ac:dyDescent="0.2"/>
    <row r="23047" ht="12.75" customHeight="1" x14ac:dyDescent="0.2"/>
    <row r="23048" ht="12.75" customHeight="1" x14ac:dyDescent="0.2"/>
    <row r="23049" ht="12.75" customHeight="1" x14ac:dyDescent="0.2"/>
    <row r="23050" ht="12.75" customHeight="1" x14ac:dyDescent="0.2"/>
    <row r="23051" ht="12.75" customHeight="1" x14ac:dyDescent="0.2"/>
    <row r="23052" ht="12.75" customHeight="1" x14ac:dyDescent="0.2"/>
    <row r="23053" ht="12.75" customHeight="1" x14ac:dyDescent="0.2"/>
    <row r="23054" ht="12.75" customHeight="1" x14ac:dyDescent="0.2"/>
    <row r="23055" ht="12.75" customHeight="1" x14ac:dyDescent="0.2"/>
    <row r="23056" ht="12.75" customHeight="1" x14ac:dyDescent="0.2"/>
    <row r="23057" ht="12.75" customHeight="1" x14ac:dyDescent="0.2"/>
    <row r="23058" ht="12.75" customHeight="1" x14ac:dyDescent="0.2"/>
    <row r="23059" ht="12.75" customHeight="1" x14ac:dyDescent="0.2"/>
    <row r="23060" ht="12.75" customHeight="1" x14ac:dyDescent="0.2"/>
    <row r="23061" ht="12.75" customHeight="1" x14ac:dyDescent="0.2"/>
    <row r="23062" ht="12.75" customHeight="1" x14ac:dyDescent="0.2"/>
    <row r="23063" ht="12.75" customHeight="1" x14ac:dyDescent="0.2"/>
    <row r="23064" ht="12.75" customHeight="1" x14ac:dyDescent="0.2"/>
    <row r="23065" ht="12.75" customHeight="1" x14ac:dyDescent="0.2"/>
    <row r="23066" ht="12.75" customHeight="1" x14ac:dyDescent="0.2"/>
    <row r="23067" ht="12.75" customHeight="1" x14ac:dyDescent="0.2"/>
    <row r="23068" ht="12.75" customHeight="1" x14ac:dyDescent="0.2"/>
    <row r="23069" ht="12.75" customHeight="1" x14ac:dyDescent="0.2"/>
    <row r="23070" ht="12.75" customHeight="1" x14ac:dyDescent="0.2"/>
    <row r="23071" ht="12.75" customHeight="1" x14ac:dyDescent="0.2"/>
    <row r="23072" ht="12.75" customHeight="1" x14ac:dyDescent="0.2"/>
    <row r="23073" ht="12.75" customHeight="1" x14ac:dyDescent="0.2"/>
    <row r="23074" ht="12.75" customHeight="1" x14ac:dyDescent="0.2"/>
    <row r="23075" ht="12.75" customHeight="1" x14ac:dyDescent="0.2"/>
    <row r="23076" ht="12.75" customHeight="1" x14ac:dyDescent="0.2"/>
    <row r="23077" ht="12.75" customHeight="1" x14ac:dyDescent="0.2"/>
    <row r="23078" ht="12.75" customHeight="1" x14ac:dyDescent="0.2"/>
    <row r="23079" ht="12.75" customHeight="1" x14ac:dyDescent="0.2"/>
    <row r="23080" ht="12.75" customHeight="1" x14ac:dyDescent="0.2"/>
    <row r="23081" ht="12.75" customHeight="1" x14ac:dyDescent="0.2"/>
    <row r="23082" ht="12.75" customHeight="1" x14ac:dyDescent="0.2"/>
    <row r="23083" ht="12.75" customHeight="1" x14ac:dyDescent="0.2"/>
    <row r="23084" ht="12.75" customHeight="1" x14ac:dyDescent="0.2"/>
    <row r="23085" ht="12.75" customHeight="1" x14ac:dyDescent="0.2"/>
    <row r="23086" ht="12.75" customHeight="1" x14ac:dyDescent="0.2"/>
    <row r="23087" ht="12.75" customHeight="1" x14ac:dyDescent="0.2"/>
    <row r="23088" ht="12.75" customHeight="1" x14ac:dyDescent="0.2"/>
    <row r="23089" ht="12.75" customHeight="1" x14ac:dyDescent="0.2"/>
    <row r="23090" ht="12.75" customHeight="1" x14ac:dyDescent="0.2"/>
    <row r="23091" ht="12.75" customHeight="1" x14ac:dyDescent="0.2"/>
    <row r="23092" ht="12.75" customHeight="1" x14ac:dyDescent="0.2"/>
    <row r="23093" ht="12.75" customHeight="1" x14ac:dyDescent="0.2"/>
    <row r="23094" ht="12.75" customHeight="1" x14ac:dyDescent="0.2"/>
    <row r="23095" ht="12.75" customHeight="1" x14ac:dyDescent="0.2"/>
    <row r="23096" ht="12.75" customHeight="1" x14ac:dyDescent="0.2"/>
    <row r="23097" ht="12.75" customHeight="1" x14ac:dyDescent="0.2"/>
    <row r="23098" ht="12.75" customHeight="1" x14ac:dyDescent="0.2"/>
    <row r="23099" ht="12.75" customHeight="1" x14ac:dyDescent="0.2"/>
    <row r="23100" ht="12.75" customHeight="1" x14ac:dyDescent="0.2"/>
    <row r="23101" ht="12.75" customHeight="1" x14ac:dyDescent="0.2"/>
    <row r="23102" ht="12.75" customHeight="1" x14ac:dyDescent="0.2"/>
    <row r="23103" ht="12.75" customHeight="1" x14ac:dyDescent="0.2"/>
    <row r="23104" ht="12.75" customHeight="1" x14ac:dyDescent="0.2"/>
    <row r="23105" ht="12.75" customHeight="1" x14ac:dyDescent="0.2"/>
    <row r="23106" ht="12.75" customHeight="1" x14ac:dyDescent="0.2"/>
    <row r="23107" ht="12.75" customHeight="1" x14ac:dyDescent="0.2"/>
    <row r="23108" ht="12.75" customHeight="1" x14ac:dyDescent="0.2"/>
    <row r="23109" ht="12.75" customHeight="1" x14ac:dyDescent="0.2"/>
    <row r="23110" ht="12.75" customHeight="1" x14ac:dyDescent="0.2"/>
    <row r="23111" ht="12.75" customHeight="1" x14ac:dyDescent="0.2"/>
    <row r="23112" ht="12.75" customHeight="1" x14ac:dyDescent="0.2"/>
    <row r="23113" ht="12.75" customHeight="1" x14ac:dyDescent="0.2"/>
    <row r="23114" ht="12.75" customHeight="1" x14ac:dyDescent="0.2"/>
    <row r="23115" ht="12.75" customHeight="1" x14ac:dyDescent="0.2"/>
    <row r="23116" ht="12.75" customHeight="1" x14ac:dyDescent="0.2"/>
    <row r="23117" ht="12.75" customHeight="1" x14ac:dyDescent="0.2"/>
    <row r="23118" ht="12.75" customHeight="1" x14ac:dyDescent="0.2"/>
    <row r="23119" ht="12.75" customHeight="1" x14ac:dyDescent="0.2"/>
    <row r="23120" ht="12.75" customHeight="1" x14ac:dyDescent="0.2"/>
    <row r="23121" ht="12.75" customHeight="1" x14ac:dyDescent="0.2"/>
    <row r="23122" ht="12.75" customHeight="1" x14ac:dyDescent="0.2"/>
    <row r="23123" ht="12.75" customHeight="1" x14ac:dyDescent="0.2"/>
    <row r="23124" ht="12.75" customHeight="1" x14ac:dyDescent="0.2"/>
    <row r="23125" ht="12.75" customHeight="1" x14ac:dyDescent="0.2"/>
    <row r="23126" ht="12.75" customHeight="1" x14ac:dyDescent="0.2"/>
    <row r="23127" ht="12.75" customHeight="1" x14ac:dyDescent="0.2"/>
    <row r="23128" ht="12.75" customHeight="1" x14ac:dyDescent="0.2"/>
    <row r="23129" ht="12.75" customHeight="1" x14ac:dyDescent="0.2"/>
    <row r="23130" ht="12.75" customHeight="1" x14ac:dyDescent="0.2"/>
    <row r="23131" ht="12.75" customHeight="1" x14ac:dyDescent="0.2"/>
    <row r="23132" ht="12.75" customHeight="1" x14ac:dyDescent="0.2"/>
    <row r="23133" ht="12.75" customHeight="1" x14ac:dyDescent="0.2"/>
    <row r="23134" ht="12.75" customHeight="1" x14ac:dyDescent="0.2"/>
    <row r="23135" ht="12.75" customHeight="1" x14ac:dyDescent="0.2"/>
    <row r="23136" ht="12.75" customHeight="1" x14ac:dyDescent="0.2"/>
    <row r="23137" ht="12.75" customHeight="1" x14ac:dyDescent="0.2"/>
    <row r="23138" ht="12.75" customHeight="1" x14ac:dyDescent="0.2"/>
    <row r="23139" ht="12.75" customHeight="1" x14ac:dyDescent="0.2"/>
    <row r="23140" ht="12.75" customHeight="1" x14ac:dyDescent="0.2"/>
    <row r="23141" ht="12.75" customHeight="1" x14ac:dyDescent="0.2"/>
    <row r="23142" ht="12.75" customHeight="1" x14ac:dyDescent="0.2"/>
    <row r="23143" ht="12.75" customHeight="1" x14ac:dyDescent="0.2"/>
  </sheetData>
  <mergeCells count="385">
    <mergeCell ref="B809:J809"/>
    <mergeCell ref="B830:J830"/>
    <mergeCell ref="B851:J851"/>
    <mergeCell ref="B872:J872"/>
    <mergeCell ref="B893:J893"/>
    <mergeCell ref="B916:J916"/>
    <mergeCell ref="B598:J598"/>
    <mergeCell ref="B620:J620"/>
    <mergeCell ref="B641:J641"/>
    <mergeCell ref="B662:J662"/>
    <mergeCell ref="B683:J683"/>
    <mergeCell ref="B704:J704"/>
    <mergeCell ref="B725:J725"/>
    <mergeCell ref="B746:J746"/>
    <mergeCell ref="B767:J767"/>
    <mergeCell ref="B623:J623"/>
    <mergeCell ref="B788:J788"/>
    <mergeCell ref="B601:J601"/>
    <mergeCell ref="Q876:Q877"/>
    <mergeCell ref="R876:R877"/>
    <mergeCell ref="B875:J875"/>
    <mergeCell ref="A876:A877"/>
    <mergeCell ref="B876:J876"/>
    <mergeCell ref="K876:K877"/>
    <mergeCell ref="L876:L877"/>
    <mergeCell ref="M876:M877"/>
    <mergeCell ref="N876:N877"/>
    <mergeCell ref="O876:O877"/>
    <mergeCell ref="P876:P877"/>
    <mergeCell ref="Q813:Q814"/>
    <mergeCell ref="R813:R814"/>
    <mergeCell ref="B812:J812"/>
    <mergeCell ref="A813:A814"/>
    <mergeCell ref="B813:J813"/>
    <mergeCell ref="K813:K814"/>
    <mergeCell ref="L813:L814"/>
    <mergeCell ref="M813:M814"/>
    <mergeCell ref="N813:N814"/>
    <mergeCell ref="O813:O814"/>
    <mergeCell ref="P813:P814"/>
    <mergeCell ref="N729:N730"/>
    <mergeCell ref="O729:O730"/>
    <mergeCell ref="P729:P730"/>
    <mergeCell ref="Q729:Q730"/>
    <mergeCell ref="R729:R730"/>
    <mergeCell ref="B728:J728"/>
    <mergeCell ref="A729:A730"/>
    <mergeCell ref="B729:J729"/>
    <mergeCell ref="K729:K730"/>
    <mergeCell ref="L729:L730"/>
    <mergeCell ref="M729:M730"/>
    <mergeCell ref="N708:N709"/>
    <mergeCell ref="O708:O709"/>
    <mergeCell ref="P708:P709"/>
    <mergeCell ref="Q708:Q709"/>
    <mergeCell ref="R708:R709"/>
    <mergeCell ref="B707:J707"/>
    <mergeCell ref="A708:A709"/>
    <mergeCell ref="B708:J708"/>
    <mergeCell ref="K708:K709"/>
    <mergeCell ref="L708:L709"/>
    <mergeCell ref="M708:M709"/>
    <mergeCell ref="Q645:Q646"/>
    <mergeCell ref="R645:R646"/>
    <mergeCell ref="B644:J644"/>
    <mergeCell ref="A645:A646"/>
    <mergeCell ref="B645:J645"/>
    <mergeCell ref="K645:K646"/>
    <mergeCell ref="L645:L646"/>
    <mergeCell ref="N687:N688"/>
    <mergeCell ref="O687:O688"/>
    <mergeCell ref="P687:P688"/>
    <mergeCell ref="Q687:Q688"/>
    <mergeCell ref="R687:R688"/>
    <mergeCell ref="B686:J686"/>
    <mergeCell ref="A687:A688"/>
    <mergeCell ref="B687:J687"/>
    <mergeCell ref="K687:K688"/>
    <mergeCell ref="L687:L688"/>
    <mergeCell ref="M687:M688"/>
    <mergeCell ref="N666:N667"/>
    <mergeCell ref="O666:O667"/>
    <mergeCell ref="P666:P667"/>
    <mergeCell ref="Q666:Q667"/>
    <mergeCell ref="R666:R667"/>
    <mergeCell ref="B665:J665"/>
    <mergeCell ref="A666:A667"/>
    <mergeCell ref="B666:J666"/>
    <mergeCell ref="K666:K667"/>
    <mergeCell ref="L666:L667"/>
    <mergeCell ref="M666:M667"/>
    <mergeCell ref="N792:N793"/>
    <mergeCell ref="O792:O793"/>
    <mergeCell ref="P792:P793"/>
    <mergeCell ref="Q792:Q793"/>
    <mergeCell ref="R792:R793"/>
    <mergeCell ref="B791:J791"/>
    <mergeCell ref="A792:A793"/>
    <mergeCell ref="B792:J792"/>
    <mergeCell ref="K792:K793"/>
    <mergeCell ref="L792:L793"/>
    <mergeCell ref="M792:M793"/>
    <mergeCell ref="A234:A235"/>
    <mergeCell ref="N257:N258"/>
    <mergeCell ref="O257:O258"/>
    <mergeCell ref="P257:P258"/>
    <mergeCell ref="Q257:Q258"/>
    <mergeCell ref="R257:R258"/>
    <mergeCell ref="B256:J256"/>
    <mergeCell ref="A257:A258"/>
    <mergeCell ref="B257:J257"/>
    <mergeCell ref="K257:K258"/>
    <mergeCell ref="L257:L258"/>
    <mergeCell ref="M257:M258"/>
    <mergeCell ref="R234:R235"/>
    <mergeCell ref="B253:J253"/>
    <mergeCell ref="B4:J4"/>
    <mergeCell ref="B20:J20"/>
    <mergeCell ref="B39:J39"/>
    <mergeCell ref="B56:J56"/>
    <mergeCell ref="B72:J72"/>
    <mergeCell ref="B89:J89"/>
    <mergeCell ref="B108:J108"/>
    <mergeCell ref="P234:P235"/>
    <mergeCell ref="Q234:Q235"/>
    <mergeCell ref="B233:J233"/>
    <mergeCell ref="B234:J234"/>
    <mergeCell ref="K234:K235"/>
    <mergeCell ref="L234:L235"/>
    <mergeCell ref="M234:M235"/>
    <mergeCell ref="N234:N235"/>
    <mergeCell ref="O234:O235"/>
    <mergeCell ref="B125:J125"/>
    <mergeCell ref="B143:J143"/>
    <mergeCell ref="B161:J161"/>
    <mergeCell ref="B179:J179"/>
    <mergeCell ref="B197:J197"/>
    <mergeCell ref="B215:J215"/>
    <mergeCell ref="N771:N772"/>
    <mergeCell ref="O771:O772"/>
    <mergeCell ref="P771:P772"/>
    <mergeCell ref="Q771:Q772"/>
    <mergeCell ref="R771:R772"/>
    <mergeCell ref="B770:J770"/>
    <mergeCell ref="A771:A772"/>
    <mergeCell ref="B771:J771"/>
    <mergeCell ref="K771:K772"/>
    <mergeCell ref="L771:L772"/>
    <mergeCell ref="M771:M772"/>
    <mergeCell ref="M645:M646"/>
    <mergeCell ref="N624:N625"/>
    <mergeCell ref="N602:N603"/>
    <mergeCell ref="O602:O603"/>
    <mergeCell ref="P602:P603"/>
    <mergeCell ref="Q602:Q603"/>
    <mergeCell ref="R602:R603"/>
    <mergeCell ref="A602:A603"/>
    <mergeCell ref="B602:J602"/>
    <mergeCell ref="K602:K603"/>
    <mergeCell ref="L602:L603"/>
    <mergeCell ref="M602:M603"/>
    <mergeCell ref="O624:O625"/>
    <mergeCell ref="P624:P625"/>
    <mergeCell ref="Q624:Q625"/>
    <mergeCell ref="R624:R625"/>
    <mergeCell ref="A624:A625"/>
    <mergeCell ref="B624:J624"/>
    <mergeCell ref="K624:K625"/>
    <mergeCell ref="L624:L625"/>
    <mergeCell ref="M624:M625"/>
    <mergeCell ref="N645:N646"/>
    <mergeCell ref="O645:O646"/>
    <mergeCell ref="P645:P646"/>
    <mergeCell ref="N750:N751"/>
    <mergeCell ref="O750:O751"/>
    <mergeCell ref="P750:P751"/>
    <mergeCell ref="Q750:Q751"/>
    <mergeCell ref="R750:R751"/>
    <mergeCell ref="B749:J749"/>
    <mergeCell ref="A750:A751"/>
    <mergeCell ref="B750:J750"/>
    <mergeCell ref="K750:K751"/>
    <mergeCell ref="L750:L751"/>
    <mergeCell ref="M750:M751"/>
    <mergeCell ref="A579:A580"/>
    <mergeCell ref="B579:J579"/>
    <mergeCell ref="K579:K580"/>
    <mergeCell ref="L579:L580"/>
    <mergeCell ref="M579:M580"/>
    <mergeCell ref="B575:J575"/>
    <mergeCell ref="A556:A557"/>
    <mergeCell ref="B556:J556"/>
    <mergeCell ref="K556:K557"/>
    <mergeCell ref="L556:L557"/>
    <mergeCell ref="M556:M557"/>
    <mergeCell ref="R533:R534"/>
    <mergeCell ref="R556:R557"/>
    <mergeCell ref="B532:J532"/>
    <mergeCell ref="B555:J555"/>
    <mergeCell ref="B529:J529"/>
    <mergeCell ref="B552:J552"/>
    <mergeCell ref="M510:M511"/>
    <mergeCell ref="M533:M534"/>
    <mergeCell ref="N579:N580"/>
    <mergeCell ref="O579:O580"/>
    <mergeCell ref="P579:P580"/>
    <mergeCell ref="Q579:Q580"/>
    <mergeCell ref="R579:R580"/>
    <mergeCell ref="B578:J578"/>
    <mergeCell ref="N556:N557"/>
    <mergeCell ref="O556:O557"/>
    <mergeCell ref="P556:P557"/>
    <mergeCell ref="Q556:Q557"/>
    <mergeCell ref="A533:A534"/>
    <mergeCell ref="B533:J533"/>
    <mergeCell ref="K533:K534"/>
    <mergeCell ref="L533:L534"/>
    <mergeCell ref="Q510:Q511"/>
    <mergeCell ref="N533:N534"/>
    <mergeCell ref="O533:O534"/>
    <mergeCell ref="P533:P534"/>
    <mergeCell ref="Q533:Q534"/>
    <mergeCell ref="P487:P488"/>
    <mergeCell ref="N510:N511"/>
    <mergeCell ref="O510:O511"/>
    <mergeCell ref="P510:P511"/>
    <mergeCell ref="Q487:Q488"/>
    <mergeCell ref="R487:R488"/>
    <mergeCell ref="B506:J506"/>
    <mergeCell ref="B509:J509"/>
    <mergeCell ref="A510:A511"/>
    <mergeCell ref="B510:J510"/>
    <mergeCell ref="K510:K511"/>
    <mergeCell ref="L510:L511"/>
    <mergeCell ref="R510:R511"/>
    <mergeCell ref="B486:J486"/>
    <mergeCell ref="A487:A488"/>
    <mergeCell ref="B487:J487"/>
    <mergeCell ref="K487:K488"/>
    <mergeCell ref="L487:L488"/>
    <mergeCell ref="M487:M488"/>
    <mergeCell ref="N464:N465"/>
    <mergeCell ref="O464:O465"/>
    <mergeCell ref="B483:J483"/>
    <mergeCell ref="N487:N488"/>
    <mergeCell ref="O487:O488"/>
    <mergeCell ref="P464:P465"/>
    <mergeCell ref="Q464:Q465"/>
    <mergeCell ref="R464:R465"/>
    <mergeCell ref="B463:J463"/>
    <mergeCell ref="A464:A465"/>
    <mergeCell ref="B464:J464"/>
    <mergeCell ref="K464:K465"/>
    <mergeCell ref="L464:L465"/>
    <mergeCell ref="M464:M465"/>
    <mergeCell ref="B460:J460"/>
    <mergeCell ref="N441:N442"/>
    <mergeCell ref="O441:O442"/>
    <mergeCell ref="P441:P442"/>
    <mergeCell ref="Q441:Q442"/>
    <mergeCell ref="R441:R442"/>
    <mergeCell ref="B440:J440"/>
    <mergeCell ref="A441:A442"/>
    <mergeCell ref="B441:J441"/>
    <mergeCell ref="K441:K442"/>
    <mergeCell ref="L441:L442"/>
    <mergeCell ref="M441:M442"/>
    <mergeCell ref="B437:J437"/>
    <mergeCell ref="N418:N419"/>
    <mergeCell ref="O418:O419"/>
    <mergeCell ref="P418:P419"/>
    <mergeCell ref="Q418:Q419"/>
    <mergeCell ref="R418:R419"/>
    <mergeCell ref="B417:J417"/>
    <mergeCell ref="A418:A419"/>
    <mergeCell ref="B418:J418"/>
    <mergeCell ref="K418:K419"/>
    <mergeCell ref="L418:L419"/>
    <mergeCell ref="M418:M419"/>
    <mergeCell ref="B414:J414"/>
    <mergeCell ref="N395:N396"/>
    <mergeCell ref="O395:O396"/>
    <mergeCell ref="P395:P396"/>
    <mergeCell ref="Q395:Q396"/>
    <mergeCell ref="R395:R396"/>
    <mergeCell ref="B394:J394"/>
    <mergeCell ref="A395:A396"/>
    <mergeCell ref="B395:J395"/>
    <mergeCell ref="K395:K396"/>
    <mergeCell ref="L395:L396"/>
    <mergeCell ref="M395:M396"/>
    <mergeCell ref="B391:J391"/>
    <mergeCell ref="N372:N373"/>
    <mergeCell ref="O372:O373"/>
    <mergeCell ref="P372:P373"/>
    <mergeCell ref="Q372:Q373"/>
    <mergeCell ref="R372:R373"/>
    <mergeCell ref="B371:J371"/>
    <mergeCell ref="A372:A373"/>
    <mergeCell ref="B372:J372"/>
    <mergeCell ref="K372:K373"/>
    <mergeCell ref="L372:L373"/>
    <mergeCell ref="M372:M373"/>
    <mergeCell ref="B368:J368"/>
    <mergeCell ref="N349:N350"/>
    <mergeCell ref="O349:O350"/>
    <mergeCell ref="P349:P350"/>
    <mergeCell ref="Q349:Q350"/>
    <mergeCell ref="R349:R350"/>
    <mergeCell ref="B348:J348"/>
    <mergeCell ref="A349:A350"/>
    <mergeCell ref="B349:J349"/>
    <mergeCell ref="K349:K350"/>
    <mergeCell ref="L349:L350"/>
    <mergeCell ref="M349:M350"/>
    <mergeCell ref="B345:J345"/>
    <mergeCell ref="N326:N327"/>
    <mergeCell ref="O326:O327"/>
    <mergeCell ref="P326:P327"/>
    <mergeCell ref="Q326:Q327"/>
    <mergeCell ref="R326:R327"/>
    <mergeCell ref="B325:J325"/>
    <mergeCell ref="A326:A327"/>
    <mergeCell ref="B326:J326"/>
    <mergeCell ref="K326:K327"/>
    <mergeCell ref="L326:L327"/>
    <mergeCell ref="M326:M327"/>
    <mergeCell ref="B322:J322"/>
    <mergeCell ref="N303:N304"/>
    <mergeCell ref="O303:O304"/>
    <mergeCell ref="P303:P304"/>
    <mergeCell ref="Q303:Q304"/>
    <mergeCell ref="R303:R304"/>
    <mergeCell ref="B302:J302"/>
    <mergeCell ref="A303:A304"/>
    <mergeCell ref="B303:J303"/>
    <mergeCell ref="K303:K304"/>
    <mergeCell ref="L303:L304"/>
    <mergeCell ref="M303:M304"/>
    <mergeCell ref="B276:J276"/>
    <mergeCell ref="Q834:Q835"/>
    <mergeCell ref="R834:R835"/>
    <mergeCell ref="B833:J833"/>
    <mergeCell ref="A834:A835"/>
    <mergeCell ref="B834:J834"/>
    <mergeCell ref="K834:K835"/>
    <mergeCell ref="L834:L835"/>
    <mergeCell ref="M834:M835"/>
    <mergeCell ref="N834:N835"/>
    <mergeCell ref="O834:O835"/>
    <mergeCell ref="P834:P835"/>
    <mergeCell ref="B299:J299"/>
    <mergeCell ref="N280:N281"/>
    <mergeCell ref="O280:O281"/>
    <mergeCell ref="P280:P281"/>
    <mergeCell ref="Q280:Q281"/>
    <mergeCell ref="R280:R281"/>
    <mergeCell ref="B279:J279"/>
    <mergeCell ref="A280:A281"/>
    <mergeCell ref="B280:J280"/>
    <mergeCell ref="K280:K281"/>
    <mergeCell ref="L280:L281"/>
    <mergeCell ref="M280:M281"/>
    <mergeCell ref="Q855:Q856"/>
    <mergeCell ref="R855:R856"/>
    <mergeCell ref="B854:J854"/>
    <mergeCell ref="A855:A856"/>
    <mergeCell ref="B855:J855"/>
    <mergeCell ref="K855:K856"/>
    <mergeCell ref="L855:L856"/>
    <mergeCell ref="M855:M856"/>
    <mergeCell ref="N855:N856"/>
    <mergeCell ref="O855:O856"/>
    <mergeCell ref="P855:P856"/>
    <mergeCell ref="Q897:Q898"/>
    <mergeCell ref="R897:R898"/>
    <mergeCell ref="B896:J896"/>
    <mergeCell ref="A897:A898"/>
    <mergeCell ref="B897:J897"/>
    <mergeCell ref="K897:K898"/>
    <mergeCell ref="L897:L898"/>
    <mergeCell ref="M897:M898"/>
    <mergeCell ref="N897:N898"/>
    <mergeCell ref="O897:O898"/>
    <mergeCell ref="P897:P898"/>
  </mergeCells>
  <pageMargins left="0.7" right="0.7" top="0.75" bottom="0.75" header="0" footer="0"/>
  <pageSetup orientation="landscape" r:id="rId1"/>
  <ignoredErrors>
    <ignoredError sqref="A241 A263 A285 A307 A329 A351 A397 A466" numberStoredAsText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99CC00"/>
  </sheetPr>
  <dimension ref="A1:S981"/>
  <sheetViews>
    <sheetView topLeftCell="A439" zoomScaleNormal="100" workbookViewId="0">
      <selection activeCell="V467" sqref="V467"/>
    </sheetView>
  </sheetViews>
  <sheetFormatPr baseColWidth="10" defaultColWidth="12.5703125" defaultRowHeight="15" customHeight="1" x14ac:dyDescent="0.2"/>
  <cols>
    <col min="1" max="1" width="8.5703125" customWidth="1"/>
    <col min="2" max="10" width="7.140625" customWidth="1"/>
    <col min="11" max="11" width="15.7109375" style="212" customWidth="1"/>
    <col min="12" max="18" width="12.85546875" customWidth="1"/>
    <col min="19" max="26" width="10" customWidth="1"/>
  </cols>
  <sheetData>
    <row r="1" spans="1:19" ht="26.25" x14ac:dyDescent="0.4">
      <c r="A1" s="2"/>
      <c r="B1" s="340" t="s">
        <v>101</v>
      </c>
      <c r="C1" s="315"/>
      <c r="D1" s="315"/>
      <c r="E1" s="315"/>
      <c r="F1" s="315"/>
      <c r="G1" s="315"/>
      <c r="H1" s="315"/>
      <c r="I1" s="315"/>
      <c r="J1" s="315"/>
      <c r="K1" s="208" t="s">
        <v>95</v>
      </c>
      <c r="L1" s="1"/>
      <c r="M1" s="1"/>
      <c r="N1" s="2"/>
      <c r="O1" s="1"/>
      <c r="P1" s="2"/>
      <c r="Q1" s="2"/>
      <c r="R1" s="2"/>
    </row>
    <row r="2" spans="1:19" ht="20.25" x14ac:dyDescent="0.2">
      <c r="A2" s="316" t="s">
        <v>18</v>
      </c>
      <c r="B2" s="318" t="s">
        <v>102</v>
      </c>
      <c r="C2" s="319"/>
      <c r="D2" s="319"/>
      <c r="E2" s="319"/>
      <c r="F2" s="319"/>
      <c r="G2" s="319"/>
      <c r="H2" s="319"/>
      <c r="I2" s="319"/>
      <c r="J2" s="335"/>
      <c r="K2" s="327" t="s">
        <v>19</v>
      </c>
      <c r="L2" s="323" t="s">
        <v>11</v>
      </c>
      <c r="M2" s="323" t="s">
        <v>12</v>
      </c>
      <c r="N2" s="325" t="s">
        <v>13</v>
      </c>
      <c r="O2" s="323" t="s">
        <v>14</v>
      </c>
      <c r="P2" s="324" t="s">
        <v>15</v>
      </c>
      <c r="Q2" s="324" t="s">
        <v>16</v>
      </c>
      <c r="R2" s="323" t="s">
        <v>103</v>
      </c>
    </row>
    <row r="3" spans="1:19" ht="15.75" x14ac:dyDescent="0.25">
      <c r="A3" s="317"/>
      <c r="B3" s="84" t="s">
        <v>104</v>
      </c>
      <c r="C3" s="84" t="s">
        <v>105</v>
      </c>
      <c r="D3" s="84" t="s">
        <v>106</v>
      </c>
      <c r="E3" s="84" t="s">
        <v>107</v>
      </c>
      <c r="F3" s="84" t="s">
        <v>108</v>
      </c>
      <c r="G3" s="84" t="s">
        <v>109</v>
      </c>
      <c r="H3" s="84" t="s">
        <v>110</v>
      </c>
      <c r="I3" s="84" t="s">
        <v>73</v>
      </c>
      <c r="J3" s="84" t="s">
        <v>74</v>
      </c>
      <c r="K3" s="322"/>
      <c r="L3" s="317"/>
      <c r="M3" s="317"/>
      <c r="N3" s="317"/>
      <c r="O3" s="317"/>
      <c r="P3" s="317"/>
      <c r="Q3" s="317"/>
      <c r="R3" s="317"/>
    </row>
    <row r="4" spans="1:19" ht="15.75" customHeight="1" x14ac:dyDescent="0.25">
      <c r="A4" s="84">
        <v>1401</v>
      </c>
      <c r="B4" s="87">
        <v>99</v>
      </c>
      <c r="C4" s="87"/>
      <c r="D4" s="87"/>
      <c r="E4" s="87"/>
      <c r="F4" s="87"/>
      <c r="G4" s="87"/>
      <c r="H4" s="87"/>
      <c r="I4" s="87"/>
      <c r="J4" s="87"/>
      <c r="K4" s="129"/>
      <c r="L4" s="238"/>
      <c r="M4" s="239"/>
      <c r="N4" s="240"/>
      <c r="O4" s="254"/>
      <c r="P4" s="182">
        <f>B4</f>
        <v>99</v>
      </c>
      <c r="Q4" s="255"/>
      <c r="R4" s="254"/>
    </row>
    <row r="5" spans="1:19" ht="15.75" customHeight="1" x14ac:dyDescent="0.25">
      <c r="A5" s="84">
        <v>1402</v>
      </c>
      <c r="B5" s="87"/>
      <c r="C5" s="87">
        <v>56</v>
      </c>
      <c r="D5" s="87"/>
      <c r="E5" s="87"/>
      <c r="F5" s="87"/>
      <c r="G5" s="87"/>
      <c r="H5" s="87"/>
      <c r="I5" s="87"/>
      <c r="J5" s="87"/>
      <c r="K5" s="129"/>
      <c r="L5" s="241"/>
      <c r="M5" s="101"/>
      <c r="N5" s="242"/>
      <c r="O5" s="96">
        <f>IF(C5=0,"",C5/B4)</f>
        <v>0.56565656565656564</v>
      </c>
      <c r="P5" s="97">
        <v>75</v>
      </c>
      <c r="Q5" s="256">
        <f t="shared" ref="Q5:Q12" si="0">IF(P5=0,"",P5/P4)</f>
        <v>0.75757575757575757</v>
      </c>
      <c r="R5" s="256">
        <f t="shared" ref="R5:R12" si="1">IF(P5=0,"",100%-Q5)</f>
        <v>0.24242424242424243</v>
      </c>
    </row>
    <row r="6" spans="1:19" ht="15.75" customHeight="1" x14ac:dyDescent="0.25">
      <c r="A6" s="84">
        <v>1501</v>
      </c>
      <c r="B6" s="87"/>
      <c r="C6" s="87"/>
      <c r="D6" s="87">
        <v>36</v>
      </c>
      <c r="E6" s="87"/>
      <c r="F6" s="87"/>
      <c r="G6" s="87"/>
      <c r="H6" s="87"/>
      <c r="I6" s="87"/>
      <c r="J6" s="87"/>
      <c r="K6" s="129"/>
      <c r="L6" s="241"/>
      <c r="M6" s="101"/>
      <c r="N6" s="242"/>
      <c r="O6" s="96">
        <f>IF(D6=0,"",D6/C5)</f>
        <v>0.6428571428571429</v>
      </c>
      <c r="P6" s="97">
        <v>52</v>
      </c>
      <c r="Q6" s="256">
        <f t="shared" si="0"/>
        <v>0.69333333333333336</v>
      </c>
      <c r="R6" s="256">
        <f t="shared" si="1"/>
        <v>0.30666666666666664</v>
      </c>
      <c r="S6" s="14">
        <f>P6/P4</f>
        <v>0.5252525252525253</v>
      </c>
    </row>
    <row r="7" spans="1:19" ht="15.75" customHeight="1" x14ac:dyDescent="0.25">
      <c r="A7" s="84">
        <v>1502</v>
      </c>
      <c r="B7" s="87"/>
      <c r="C7" s="87"/>
      <c r="D7" s="87"/>
      <c r="E7" s="87">
        <v>28</v>
      </c>
      <c r="F7" s="87"/>
      <c r="G7" s="87"/>
      <c r="H7" s="87"/>
      <c r="I7" s="87"/>
      <c r="J7" s="87"/>
      <c r="K7" s="129"/>
      <c r="L7" s="241"/>
      <c r="M7" s="101"/>
      <c r="N7" s="242"/>
      <c r="O7" s="96">
        <f>IF(E7=0,"",E7/D6)</f>
        <v>0.77777777777777779</v>
      </c>
      <c r="P7" s="97">
        <v>43</v>
      </c>
      <c r="Q7" s="256">
        <f t="shared" si="0"/>
        <v>0.82692307692307687</v>
      </c>
      <c r="R7" s="256">
        <f t="shared" si="1"/>
        <v>0.17307692307692313</v>
      </c>
    </row>
    <row r="8" spans="1:19" ht="15.75" customHeight="1" x14ac:dyDescent="0.25">
      <c r="A8" s="84">
        <v>1601</v>
      </c>
      <c r="B8" s="87"/>
      <c r="C8" s="87"/>
      <c r="D8" s="87"/>
      <c r="E8" s="87"/>
      <c r="F8" s="87">
        <v>20</v>
      </c>
      <c r="G8" s="87"/>
      <c r="H8" s="87"/>
      <c r="I8" s="87"/>
      <c r="J8" s="87"/>
      <c r="K8" s="129"/>
      <c r="L8" s="241"/>
      <c r="M8" s="101"/>
      <c r="N8" s="242"/>
      <c r="O8" s="96">
        <f>IF(F8=0,"",F8/E7)</f>
        <v>0.7142857142857143</v>
      </c>
      <c r="P8" s="97">
        <v>37</v>
      </c>
      <c r="Q8" s="256">
        <f t="shared" si="0"/>
        <v>0.86046511627906974</v>
      </c>
      <c r="R8" s="256">
        <f t="shared" si="1"/>
        <v>0.13953488372093026</v>
      </c>
    </row>
    <row r="9" spans="1:19" ht="15.75" customHeight="1" x14ac:dyDescent="0.25">
      <c r="A9" s="84">
        <v>1602</v>
      </c>
      <c r="B9" s="87"/>
      <c r="C9" s="87"/>
      <c r="D9" s="87"/>
      <c r="E9" s="87"/>
      <c r="F9" s="87"/>
      <c r="G9" s="87">
        <v>11</v>
      </c>
      <c r="H9" s="87"/>
      <c r="I9" s="87"/>
      <c r="J9" s="87"/>
      <c r="K9" s="129"/>
      <c r="L9" s="241"/>
      <c r="M9" s="101"/>
      <c r="N9" s="242"/>
      <c r="O9" s="96">
        <f>IF(G9=0,"",G9/F8)</f>
        <v>0.55000000000000004</v>
      </c>
      <c r="P9" s="97">
        <v>35</v>
      </c>
      <c r="Q9" s="256">
        <f t="shared" si="0"/>
        <v>0.94594594594594594</v>
      </c>
      <c r="R9" s="256">
        <f t="shared" si="1"/>
        <v>5.4054054054054057E-2</v>
      </c>
    </row>
    <row r="10" spans="1:19" ht="15.75" customHeight="1" x14ac:dyDescent="0.25">
      <c r="A10" s="84">
        <v>1701</v>
      </c>
      <c r="B10" s="87"/>
      <c r="C10" s="87"/>
      <c r="D10" s="87"/>
      <c r="E10" s="87"/>
      <c r="F10" s="87"/>
      <c r="G10" s="87"/>
      <c r="H10" s="87">
        <v>11</v>
      </c>
      <c r="I10" s="87"/>
      <c r="J10" s="87"/>
      <c r="K10" s="129"/>
      <c r="L10" s="241"/>
      <c r="M10" s="101"/>
      <c r="N10" s="242"/>
      <c r="O10" s="96">
        <f>IF(H10=0,"",H10/G9)</f>
        <v>1</v>
      </c>
      <c r="P10" s="97">
        <v>35</v>
      </c>
      <c r="Q10" s="256">
        <f t="shared" si="0"/>
        <v>1</v>
      </c>
      <c r="R10" s="256">
        <f t="shared" si="1"/>
        <v>0</v>
      </c>
    </row>
    <row r="11" spans="1:19" ht="15.75" customHeight="1" x14ac:dyDescent="0.25">
      <c r="A11" s="84">
        <v>1702</v>
      </c>
      <c r="B11" s="87"/>
      <c r="C11" s="87"/>
      <c r="D11" s="87"/>
      <c r="E11" s="87"/>
      <c r="F11" s="87"/>
      <c r="G11" s="87"/>
      <c r="H11" s="87"/>
      <c r="I11" s="87">
        <v>11</v>
      </c>
      <c r="J11" s="87"/>
      <c r="K11" s="129"/>
      <c r="L11" s="241"/>
      <c r="M11" s="101"/>
      <c r="N11" s="242"/>
      <c r="O11" s="96">
        <f>IF(I11=0,"",I11/H10)</f>
        <v>1</v>
      </c>
      <c r="P11" s="97">
        <v>24</v>
      </c>
      <c r="Q11" s="256">
        <f t="shared" si="0"/>
        <v>0.68571428571428572</v>
      </c>
      <c r="R11" s="256">
        <f t="shared" si="1"/>
        <v>0.31428571428571428</v>
      </c>
    </row>
    <row r="12" spans="1:19" ht="15.75" customHeight="1" x14ac:dyDescent="0.25">
      <c r="A12" s="84">
        <v>1801</v>
      </c>
      <c r="B12" s="87"/>
      <c r="C12" s="87"/>
      <c r="D12" s="87"/>
      <c r="E12" s="87"/>
      <c r="F12" s="87"/>
      <c r="G12" s="87"/>
      <c r="H12" s="87"/>
      <c r="I12" s="87"/>
      <c r="J12" s="87">
        <v>10</v>
      </c>
      <c r="K12" s="129"/>
      <c r="L12" s="241"/>
      <c r="M12" s="101"/>
      <c r="N12" s="242"/>
      <c r="O12" s="126">
        <f>IF(J12=0,"",J12/I11)</f>
        <v>0.90909090909090906</v>
      </c>
      <c r="P12" s="97">
        <v>19</v>
      </c>
      <c r="Q12" s="126">
        <f t="shared" si="0"/>
        <v>0.79166666666666663</v>
      </c>
      <c r="R12" s="126">
        <f t="shared" si="1"/>
        <v>0.20833333333333337</v>
      </c>
    </row>
    <row r="13" spans="1:19" ht="15.75" customHeight="1" x14ac:dyDescent="0.25">
      <c r="A13" s="84">
        <v>1802</v>
      </c>
      <c r="B13" s="87"/>
      <c r="C13" s="87"/>
      <c r="D13" s="87"/>
      <c r="E13" s="87"/>
      <c r="F13" s="87"/>
      <c r="G13" s="87"/>
      <c r="H13" s="87"/>
      <c r="I13" s="87"/>
      <c r="J13" s="87">
        <v>4</v>
      </c>
      <c r="K13" s="129"/>
      <c r="L13" s="241"/>
      <c r="M13" s="101"/>
      <c r="N13" s="232"/>
      <c r="O13" s="175"/>
      <c r="P13" s="97">
        <v>11</v>
      </c>
      <c r="Q13" s="175"/>
      <c r="R13" s="257"/>
    </row>
    <row r="14" spans="1:19" ht="15.75" customHeight="1" x14ac:dyDescent="0.25">
      <c r="A14" s="84">
        <v>1901</v>
      </c>
      <c r="B14" s="87"/>
      <c r="C14" s="87"/>
      <c r="D14" s="87"/>
      <c r="E14" s="87"/>
      <c r="F14" s="87"/>
      <c r="G14" s="87"/>
      <c r="H14" s="87"/>
      <c r="I14" s="87"/>
      <c r="J14" s="87">
        <v>4</v>
      </c>
      <c r="K14" s="129"/>
      <c r="L14" s="241"/>
      <c r="M14" s="101"/>
      <c r="N14" s="232"/>
      <c r="O14" s="205"/>
      <c r="P14" s="106">
        <v>10</v>
      </c>
      <c r="Q14" s="261"/>
      <c r="R14" s="205"/>
    </row>
    <row r="15" spans="1:19" ht="15.75" customHeight="1" x14ac:dyDescent="0.25">
      <c r="A15" s="84">
        <v>1902</v>
      </c>
      <c r="B15" s="87"/>
      <c r="C15" s="87"/>
      <c r="D15" s="87"/>
      <c r="E15" s="87"/>
      <c r="F15" s="87"/>
      <c r="G15" s="87"/>
      <c r="H15" s="87"/>
      <c r="I15" s="87"/>
      <c r="J15" s="87">
        <v>2</v>
      </c>
      <c r="K15" s="129"/>
      <c r="L15" s="241"/>
      <c r="M15" s="101"/>
      <c r="N15" s="232"/>
      <c r="O15" s="205"/>
      <c r="P15" s="106">
        <v>5</v>
      </c>
      <c r="Q15" s="261"/>
      <c r="R15" s="205"/>
    </row>
    <row r="16" spans="1:19" ht="15.75" customHeight="1" x14ac:dyDescent="0.25">
      <c r="A16" s="84">
        <v>2001</v>
      </c>
      <c r="B16" s="87"/>
      <c r="C16" s="87"/>
      <c r="D16" s="87"/>
      <c r="E16" s="87"/>
      <c r="F16" s="87"/>
      <c r="G16" s="87"/>
      <c r="H16" s="87"/>
      <c r="I16" s="87"/>
      <c r="J16" s="87">
        <v>2</v>
      </c>
      <c r="K16" s="129">
        <v>1</v>
      </c>
      <c r="L16" s="241"/>
      <c r="M16" s="101"/>
      <c r="N16" s="232"/>
      <c r="O16" s="205"/>
      <c r="P16" s="228">
        <v>5</v>
      </c>
      <c r="Q16" s="261"/>
      <c r="R16" s="205"/>
    </row>
    <row r="17" spans="1:19" ht="15.75" customHeight="1" x14ac:dyDescent="0.25">
      <c r="A17" s="84">
        <v>2002</v>
      </c>
      <c r="B17" s="87"/>
      <c r="C17" s="87"/>
      <c r="D17" s="87"/>
      <c r="E17" s="87"/>
      <c r="F17" s="87"/>
      <c r="G17" s="87"/>
      <c r="H17" s="87"/>
      <c r="I17" s="87"/>
      <c r="J17" s="87">
        <v>1</v>
      </c>
      <c r="K17" s="129"/>
      <c r="L17" s="241"/>
      <c r="M17" s="101"/>
      <c r="N17" s="232"/>
      <c r="O17" s="290"/>
      <c r="P17" s="230">
        <v>1</v>
      </c>
      <c r="Q17" s="292"/>
      <c r="R17" s="293"/>
    </row>
    <row r="18" spans="1:19" ht="15.75" customHeight="1" x14ac:dyDescent="0.25">
      <c r="A18" s="84">
        <v>2101</v>
      </c>
      <c r="B18" s="87"/>
      <c r="C18" s="87"/>
      <c r="D18" s="87"/>
      <c r="E18" s="87"/>
      <c r="F18" s="87"/>
      <c r="G18" s="87"/>
      <c r="H18" s="87"/>
      <c r="I18" s="87"/>
      <c r="J18" s="87">
        <v>1</v>
      </c>
      <c r="K18" s="129"/>
      <c r="L18" s="241"/>
      <c r="M18" s="101"/>
      <c r="N18" s="232"/>
      <c r="O18" s="111" t="s">
        <v>91</v>
      </c>
      <c r="P18" s="278">
        <v>14</v>
      </c>
      <c r="Q18" s="189">
        <f>K21</f>
        <v>2</v>
      </c>
      <c r="R18" s="114" t="s">
        <v>19</v>
      </c>
    </row>
    <row r="19" spans="1:19" ht="15.75" customHeight="1" x14ac:dyDescent="0.25">
      <c r="A19" s="84">
        <v>2102</v>
      </c>
      <c r="B19" s="87"/>
      <c r="C19" s="87"/>
      <c r="D19" s="87"/>
      <c r="E19" s="87"/>
      <c r="F19" s="87"/>
      <c r="G19" s="87"/>
      <c r="H19" s="87"/>
      <c r="I19" s="87"/>
      <c r="J19" s="87">
        <v>1</v>
      </c>
      <c r="K19" s="129">
        <v>1</v>
      </c>
      <c r="L19" s="241"/>
      <c r="M19" s="101"/>
      <c r="N19" s="232"/>
      <c r="O19" s="115" t="s">
        <v>92</v>
      </c>
      <c r="P19" s="165">
        <f>IF(P18/B4=0,"",P18/B4)</f>
        <v>0.14141414141414141</v>
      </c>
      <c r="Q19" s="190">
        <f>IF(P18/Q18=0,"",P18/Q18)</f>
        <v>7</v>
      </c>
      <c r="R19" s="118" t="s">
        <v>93</v>
      </c>
    </row>
    <row r="20" spans="1:19" ht="15.75" customHeight="1" x14ac:dyDescent="0.25">
      <c r="A20" s="84">
        <v>2201</v>
      </c>
      <c r="B20" s="227"/>
      <c r="C20" s="227"/>
      <c r="D20" s="227"/>
      <c r="E20" s="227"/>
      <c r="F20" s="227"/>
      <c r="G20" s="227"/>
      <c r="H20" s="227"/>
      <c r="I20" s="227"/>
      <c r="J20" s="227">
        <v>1</v>
      </c>
      <c r="K20" s="129"/>
      <c r="L20" s="243"/>
      <c r="M20" s="244"/>
      <c r="N20" s="245"/>
      <c r="O20" s="120"/>
      <c r="P20" s="121"/>
      <c r="Q20" s="121"/>
      <c r="R20" s="122"/>
    </row>
    <row r="21" spans="1:19" ht="18" customHeight="1" x14ac:dyDescent="0.25">
      <c r="A21" s="46"/>
      <c r="B21" s="296" t="s">
        <v>111</v>
      </c>
      <c r="C21" s="296"/>
      <c r="D21" s="296"/>
      <c r="E21" s="296"/>
      <c r="F21" s="296"/>
      <c r="G21" s="296"/>
      <c r="H21" s="296"/>
      <c r="I21" s="296"/>
      <c r="J21" s="296"/>
      <c r="K21" s="209">
        <f>SUM(K4:K19)</f>
        <v>2</v>
      </c>
      <c r="L21" s="124">
        <v>0</v>
      </c>
      <c r="M21" s="124">
        <f>IF(K21=0,"",K21/B4)</f>
        <v>2.0202020202020204E-2</v>
      </c>
      <c r="N21" s="124">
        <f>M21-L21</f>
        <v>2.0202020202020204E-2</v>
      </c>
      <c r="O21" s="1"/>
      <c r="P21" s="2"/>
      <c r="Q21" s="36"/>
      <c r="R21" s="1"/>
    </row>
    <row r="22" spans="1:19" ht="12.75" customHeight="1" x14ac:dyDescent="0.2"/>
    <row r="23" spans="1:19" ht="12.75" customHeight="1" x14ac:dyDescent="0.2">
      <c r="O23" s="1"/>
      <c r="P23" s="1"/>
      <c r="Q23" s="1"/>
      <c r="R23" s="1"/>
    </row>
    <row r="24" spans="1:19" ht="26.25" customHeight="1" x14ac:dyDescent="0.4">
      <c r="A24" s="2"/>
      <c r="B24" s="340" t="s">
        <v>101</v>
      </c>
      <c r="C24" s="315"/>
      <c r="D24" s="315"/>
      <c r="E24" s="315"/>
      <c r="F24" s="315"/>
      <c r="G24" s="315"/>
      <c r="H24" s="315"/>
      <c r="I24" s="315"/>
      <c r="J24" s="315"/>
      <c r="K24" s="208" t="s">
        <v>97</v>
      </c>
      <c r="L24" s="1"/>
      <c r="M24" s="1"/>
      <c r="N24" s="2"/>
      <c r="O24" s="1"/>
      <c r="P24" s="2"/>
      <c r="Q24" s="2"/>
      <c r="R24" s="2"/>
    </row>
    <row r="25" spans="1:19" ht="20.25" x14ac:dyDescent="0.2">
      <c r="A25" s="316" t="s">
        <v>18</v>
      </c>
      <c r="B25" s="318" t="s">
        <v>102</v>
      </c>
      <c r="C25" s="319"/>
      <c r="D25" s="319"/>
      <c r="E25" s="319"/>
      <c r="F25" s="319"/>
      <c r="G25" s="319"/>
      <c r="H25" s="319"/>
      <c r="I25" s="319"/>
      <c r="J25" s="335"/>
      <c r="K25" s="327" t="s">
        <v>19</v>
      </c>
      <c r="L25" s="323" t="s">
        <v>11</v>
      </c>
      <c r="M25" s="323" t="s">
        <v>12</v>
      </c>
      <c r="N25" s="325" t="s">
        <v>13</v>
      </c>
      <c r="O25" s="323" t="s">
        <v>14</v>
      </c>
      <c r="P25" s="324" t="s">
        <v>15</v>
      </c>
      <c r="Q25" s="324" t="s">
        <v>16</v>
      </c>
      <c r="R25" s="323" t="s">
        <v>103</v>
      </c>
    </row>
    <row r="26" spans="1:19" ht="15.75" x14ac:dyDescent="0.25">
      <c r="A26" s="317"/>
      <c r="B26" s="84" t="s">
        <v>104</v>
      </c>
      <c r="C26" s="84" t="s">
        <v>105</v>
      </c>
      <c r="D26" s="84" t="s">
        <v>106</v>
      </c>
      <c r="E26" s="84" t="s">
        <v>107</v>
      </c>
      <c r="F26" s="84" t="s">
        <v>108</v>
      </c>
      <c r="G26" s="84" t="s">
        <v>109</v>
      </c>
      <c r="H26" s="84" t="s">
        <v>110</v>
      </c>
      <c r="I26" s="84" t="s">
        <v>73</v>
      </c>
      <c r="J26" s="84" t="s">
        <v>74</v>
      </c>
      <c r="K26" s="322"/>
      <c r="L26" s="317"/>
      <c r="M26" s="317"/>
      <c r="N26" s="317"/>
      <c r="O26" s="317"/>
      <c r="P26" s="317"/>
      <c r="Q26" s="317"/>
      <c r="R26" s="317"/>
    </row>
    <row r="27" spans="1:19" ht="15.75" x14ac:dyDescent="0.25">
      <c r="A27" s="84">
        <v>1402</v>
      </c>
      <c r="B27" s="87">
        <v>67</v>
      </c>
      <c r="C27" s="87"/>
      <c r="D27" s="87"/>
      <c r="E27" s="87"/>
      <c r="F27" s="87"/>
      <c r="G27" s="87"/>
      <c r="H27" s="87"/>
      <c r="I27" s="87"/>
      <c r="J27" s="87"/>
      <c r="K27" s="129"/>
      <c r="L27" s="238"/>
      <c r="M27" s="239"/>
      <c r="N27" s="240"/>
      <c r="O27" s="254"/>
      <c r="P27" s="182">
        <f>B27</f>
        <v>67</v>
      </c>
      <c r="Q27" s="255"/>
      <c r="R27" s="254"/>
    </row>
    <row r="28" spans="1:19" ht="15.75" x14ac:dyDescent="0.25">
      <c r="A28" s="84">
        <v>1501</v>
      </c>
      <c r="B28" s="87"/>
      <c r="C28" s="87">
        <v>48</v>
      </c>
      <c r="D28" s="87"/>
      <c r="E28" s="87"/>
      <c r="F28" s="87"/>
      <c r="G28" s="87"/>
      <c r="H28" s="87"/>
      <c r="I28" s="87"/>
      <c r="J28" s="87"/>
      <c r="K28" s="129"/>
      <c r="L28" s="241"/>
      <c r="M28" s="101"/>
      <c r="N28" s="242"/>
      <c r="O28" s="96">
        <f>IF(C28=0,"",C28/B27)</f>
        <v>0.71641791044776115</v>
      </c>
      <c r="P28" s="97">
        <v>54</v>
      </c>
      <c r="Q28" s="256">
        <f t="shared" ref="Q28:Q35" si="2">IF(P28=0,"",P28/P27)</f>
        <v>0.80597014925373134</v>
      </c>
      <c r="R28" s="256">
        <f t="shared" ref="R28:R35" si="3">IF(P28=0,"",100%-Q28)</f>
        <v>0.19402985074626866</v>
      </c>
    </row>
    <row r="29" spans="1:19" ht="15.75" x14ac:dyDescent="0.25">
      <c r="A29" s="84">
        <v>1502</v>
      </c>
      <c r="B29" s="87"/>
      <c r="C29" s="87"/>
      <c r="D29" s="87">
        <v>28</v>
      </c>
      <c r="E29" s="87"/>
      <c r="F29" s="87"/>
      <c r="G29" s="87"/>
      <c r="H29" s="87"/>
      <c r="I29" s="87"/>
      <c r="J29" s="87"/>
      <c r="K29" s="129"/>
      <c r="L29" s="241"/>
      <c r="M29" s="101"/>
      <c r="N29" s="242"/>
      <c r="O29" s="96">
        <f>IF(D29=0,"",D29/C28)</f>
        <v>0.58333333333333337</v>
      </c>
      <c r="P29" s="97">
        <v>40</v>
      </c>
      <c r="Q29" s="256">
        <f t="shared" si="2"/>
        <v>0.7407407407407407</v>
      </c>
      <c r="R29" s="256">
        <f t="shared" si="3"/>
        <v>0.2592592592592593</v>
      </c>
      <c r="S29" s="14">
        <f>P29/P27</f>
        <v>0.59701492537313428</v>
      </c>
    </row>
    <row r="30" spans="1:19" ht="15.75" x14ac:dyDescent="0.25">
      <c r="A30" s="84">
        <v>1601</v>
      </c>
      <c r="B30" s="87"/>
      <c r="C30" s="87"/>
      <c r="D30" s="87"/>
      <c r="E30" s="87">
        <v>19</v>
      </c>
      <c r="F30" s="87"/>
      <c r="G30" s="87"/>
      <c r="H30" s="87"/>
      <c r="I30" s="87"/>
      <c r="J30" s="87"/>
      <c r="K30" s="129"/>
      <c r="L30" s="241"/>
      <c r="M30" s="101"/>
      <c r="N30" s="242"/>
      <c r="O30" s="96">
        <f>IF(E30=0,"",E30/D29)</f>
        <v>0.6785714285714286</v>
      </c>
      <c r="P30" s="97">
        <v>33</v>
      </c>
      <c r="Q30" s="256">
        <f t="shared" si="2"/>
        <v>0.82499999999999996</v>
      </c>
      <c r="R30" s="256">
        <f t="shared" si="3"/>
        <v>0.17500000000000004</v>
      </c>
    </row>
    <row r="31" spans="1:19" ht="15.75" x14ac:dyDescent="0.25">
      <c r="A31" s="84">
        <v>1602</v>
      </c>
      <c r="B31" s="87"/>
      <c r="C31" s="87"/>
      <c r="D31" s="87"/>
      <c r="E31" s="87"/>
      <c r="F31" s="87">
        <v>17</v>
      </c>
      <c r="G31" s="87"/>
      <c r="H31" s="87"/>
      <c r="I31" s="87"/>
      <c r="J31" s="87"/>
      <c r="K31" s="129"/>
      <c r="L31" s="241"/>
      <c r="M31" s="101"/>
      <c r="N31" s="242"/>
      <c r="O31" s="96">
        <f>IF(F31=0,"",F31/E30)</f>
        <v>0.89473684210526316</v>
      </c>
      <c r="P31" s="97">
        <v>31</v>
      </c>
      <c r="Q31" s="256">
        <f t="shared" si="2"/>
        <v>0.93939393939393945</v>
      </c>
      <c r="R31" s="256">
        <f t="shared" si="3"/>
        <v>6.0606060606060552E-2</v>
      </c>
    </row>
    <row r="32" spans="1:19" ht="15.75" x14ac:dyDescent="0.25">
      <c r="A32" s="84">
        <v>1701</v>
      </c>
      <c r="B32" s="87"/>
      <c r="C32" s="87"/>
      <c r="D32" s="87"/>
      <c r="E32" s="87"/>
      <c r="F32" s="87"/>
      <c r="G32" s="87">
        <v>13</v>
      </c>
      <c r="H32" s="87"/>
      <c r="I32" s="87"/>
      <c r="J32" s="87"/>
      <c r="K32" s="129"/>
      <c r="L32" s="241"/>
      <c r="M32" s="101"/>
      <c r="N32" s="242"/>
      <c r="O32" s="96">
        <f>IF(G32=0,"",G32/F31)</f>
        <v>0.76470588235294112</v>
      </c>
      <c r="P32" s="97">
        <v>29</v>
      </c>
      <c r="Q32" s="256">
        <f t="shared" si="2"/>
        <v>0.93548387096774188</v>
      </c>
      <c r="R32" s="256">
        <f t="shared" si="3"/>
        <v>6.4516129032258118E-2</v>
      </c>
    </row>
    <row r="33" spans="1:18" ht="15.75" x14ac:dyDescent="0.25">
      <c r="A33" s="84">
        <v>1702</v>
      </c>
      <c r="B33" s="87"/>
      <c r="C33" s="87"/>
      <c r="D33" s="87"/>
      <c r="E33" s="87"/>
      <c r="F33" s="87"/>
      <c r="G33" s="87"/>
      <c r="H33" s="87">
        <v>7</v>
      </c>
      <c r="I33" s="87"/>
      <c r="J33" s="87"/>
      <c r="K33" s="129"/>
      <c r="L33" s="241"/>
      <c r="M33" s="101"/>
      <c r="N33" s="242"/>
      <c r="O33" s="96">
        <f>IF(H33=0,"",H33/G32)</f>
        <v>0.53846153846153844</v>
      </c>
      <c r="P33" s="97">
        <v>26</v>
      </c>
      <c r="Q33" s="256">
        <f t="shared" si="2"/>
        <v>0.89655172413793105</v>
      </c>
      <c r="R33" s="256">
        <f t="shared" si="3"/>
        <v>0.10344827586206895</v>
      </c>
    </row>
    <row r="34" spans="1:18" ht="15.75" x14ac:dyDescent="0.25">
      <c r="A34" s="84">
        <v>1801</v>
      </c>
      <c r="B34" s="87"/>
      <c r="C34" s="87"/>
      <c r="D34" s="87"/>
      <c r="E34" s="87"/>
      <c r="F34" s="87"/>
      <c r="G34" s="87"/>
      <c r="H34" s="87"/>
      <c r="I34" s="87">
        <v>5</v>
      </c>
      <c r="J34" s="87"/>
      <c r="K34" s="129"/>
      <c r="L34" s="241"/>
      <c r="M34" s="101"/>
      <c r="N34" s="242"/>
      <c r="O34" s="96">
        <f>IF(I34=0,"",I34/H33)</f>
        <v>0.7142857142857143</v>
      </c>
      <c r="P34" s="97">
        <v>16</v>
      </c>
      <c r="Q34" s="256">
        <f t="shared" si="2"/>
        <v>0.61538461538461542</v>
      </c>
      <c r="R34" s="256">
        <f t="shared" si="3"/>
        <v>0.38461538461538458</v>
      </c>
    </row>
    <row r="35" spans="1:18" ht="15.75" x14ac:dyDescent="0.25">
      <c r="A35" s="84">
        <v>1802</v>
      </c>
      <c r="B35" s="87"/>
      <c r="C35" s="87"/>
      <c r="D35" s="87"/>
      <c r="E35" s="87"/>
      <c r="F35" s="87"/>
      <c r="G35" s="87"/>
      <c r="H35" s="87"/>
      <c r="I35" s="87"/>
      <c r="J35" s="87">
        <v>5</v>
      </c>
      <c r="K35" s="129"/>
      <c r="L35" s="241"/>
      <c r="M35" s="101"/>
      <c r="N35" s="242"/>
      <c r="O35" s="126">
        <f>IF(J35=0,"",J35/I34)</f>
        <v>1</v>
      </c>
      <c r="P35" s="97">
        <v>12</v>
      </c>
      <c r="Q35" s="126">
        <f t="shared" si="2"/>
        <v>0.75</v>
      </c>
      <c r="R35" s="126">
        <f t="shared" si="3"/>
        <v>0.25</v>
      </c>
    </row>
    <row r="36" spans="1:18" ht="15.75" x14ac:dyDescent="0.25">
      <c r="A36" s="84">
        <v>1901</v>
      </c>
      <c r="B36" s="87"/>
      <c r="C36" s="87"/>
      <c r="D36" s="87"/>
      <c r="E36" s="87"/>
      <c r="F36" s="87"/>
      <c r="G36" s="87"/>
      <c r="H36" s="87"/>
      <c r="I36" s="87"/>
      <c r="J36" s="87">
        <v>5</v>
      </c>
      <c r="K36" s="129"/>
      <c r="L36" s="241"/>
      <c r="M36" s="101"/>
      <c r="N36" s="232"/>
      <c r="O36" s="175"/>
      <c r="P36" s="97">
        <v>11</v>
      </c>
      <c r="Q36" s="175"/>
      <c r="R36" s="257"/>
    </row>
    <row r="37" spans="1:18" ht="15.75" x14ac:dyDescent="0.25">
      <c r="A37" s="84">
        <v>1902</v>
      </c>
      <c r="B37" s="87"/>
      <c r="C37" s="87"/>
      <c r="D37" s="87"/>
      <c r="E37" s="87"/>
      <c r="F37" s="87"/>
      <c r="G37" s="87"/>
      <c r="H37" s="87"/>
      <c r="I37" s="87"/>
      <c r="J37" s="87">
        <v>5</v>
      </c>
      <c r="K37" s="129"/>
      <c r="L37" s="241"/>
      <c r="M37" s="101"/>
      <c r="N37" s="232"/>
      <c r="O37" s="205"/>
      <c r="P37" s="106">
        <v>11</v>
      </c>
      <c r="Q37" s="261"/>
      <c r="R37" s="205"/>
    </row>
    <row r="38" spans="1:18" ht="15.75" x14ac:dyDescent="0.25">
      <c r="A38" s="84">
        <v>2001</v>
      </c>
      <c r="B38" s="87"/>
      <c r="C38" s="87"/>
      <c r="D38" s="87"/>
      <c r="E38" s="87"/>
      <c r="F38" s="87"/>
      <c r="G38" s="87"/>
      <c r="H38" s="87"/>
      <c r="I38" s="87"/>
      <c r="J38" s="87">
        <v>5</v>
      </c>
      <c r="K38" s="129">
        <v>2</v>
      </c>
      <c r="L38" s="241"/>
      <c r="M38" s="101"/>
      <c r="N38" s="232"/>
      <c r="O38" s="205"/>
      <c r="P38" s="228">
        <v>8</v>
      </c>
      <c r="Q38" s="261"/>
      <c r="R38" s="205"/>
    </row>
    <row r="39" spans="1:18" ht="15.75" x14ac:dyDescent="0.25">
      <c r="A39" s="84">
        <v>2002</v>
      </c>
      <c r="B39" s="87"/>
      <c r="C39" s="87"/>
      <c r="D39" s="87"/>
      <c r="E39" s="87"/>
      <c r="F39" s="87"/>
      <c r="G39" s="87"/>
      <c r="H39" s="87"/>
      <c r="I39" s="87"/>
      <c r="J39" s="87">
        <v>3</v>
      </c>
      <c r="K39" s="129">
        <v>3</v>
      </c>
      <c r="L39" s="241"/>
      <c r="M39" s="101"/>
      <c r="N39" s="232"/>
      <c r="O39" s="268"/>
      <c r="P39" s="230">
        <v>5</v>
      </c>
      <c r="Q39" s="270"/>
      <c r="R39" s="205"/>
    </row>
    <row r="40" spans="1:18" ht="15.75" x14ac:dyDescent="0.25">
      <c r="A40" s="84">
        <v>2101</v>
      </c>
      <c r="B40" s="87"/>
      <c r="C40" s="87"/>
      <c r="D40" s="87"/>
      <c r="E40" s="87"/>
      <c r="F40" s="87"/>
      <c r="G40" s="87"/>
      <c r="H40" s="87"/>
      <c r="I40" s="87"/>
      <c r="J40" s="87">
        <v>2</v>
      </c>
      <c r="K40" s="129">
        <v>2</v>
      </c>
      <c r="L40" s="241"/>
      <c r="M40" s="101"/>
      <c r="N40" s="232"/>
      <c r="O40" s="290"/>
      <c r="P40" s="230">
        <v>5</v>
      </c>
      <c r="Q40" s="292"/>
      <c r="R40" s="293"/>
    </row>
    <row r="41" spans="1:18" ht="15.75" x14ac:dyDescent="0.25">
      <c r="A41" s="84">
        <v>2102</v>
      </c>
      <c r="B41" s="87"/>
      <c r="C41" s="87"/>
      <c r="D41" s="87"/>
      <c r="E41" s="87"/>
      <c r="F41" s="87"/>
      <c r="G41" s="87"/>
      <c r="H41" s="87"/>
      <c r="I41" s="87"/>
      <c r="J41" s="87"/>
      <c r="K41" s="129"/>
      <c r="L41" s="241"/>
      <c r="M41" s="101"/>
      <c r="N41" s="232"/>
      <c r="O41" s="111" t="s">
        <v>91</v>
      </c>
      <c r="P41" s="278">
        <v>15</v>
      </c>
      <c r="Q41" s="189">
        <f>IF(SUM(K32:K40)=0,"",SUM(K32:K40))</f>
        <v>7</v>
      </c>
      <c r="R41" s="114" t="s">
        <v>19</v>
      </c>
    </row>
    <row r="42" spans="1:18" ht="15.75" x14ac:dyDescent="0.25">
      <c r="A42" s="84">
        <v>2201</v>
      </c>
      <c r="B42" s="87"/>
      <c r="C42" s="87"/>
      <c r="D42" s="87"/>
      <c r="E42" s="87"/>
      <c r="F42" s="87"/>
      <c r="G42" s="87"/>
      <c r="H42" s="87"/>
      <c r="I42" s="87"/>
      <c r="J42" s="87"/>
      <c r="K42" s="129"/>
      <c r="L42" s="241"/>
      <c r="M42" s="101"/>
      <c r="N42" s="232"/>
      <c r="O42" s="115" t="s">
        <v>92</v>
      </c>
      <c r="P42" s="165">
        <f>IF(P41/B27=0,"",P41/B27)</f>
        <v>0.22388059701492538</v>
      </c>
      <c r="Q42" s="190">
        <f>IF(P41/Q41=0,"",P41/Q41)</f>
        <v>2.1428571428571428</v>
      </c>
      <c r="R42" s="118" t="s">
        <v>93</v>
      </c>
    </row>
    <row r="43" spans="1:18" ht="15.75" x14ac:dyDescent="0.25">
      <c r="A43" s="84">
        <v>2202</v>
      </c>
      <c r="B43" s="87"/>
      <c r="C43" s="87"/>
      <c r="D43" s="87"/>
      <c r="E43" s="87"/>
      <c r="F43" s="87"/>
      <c r="G43" s="87"/>
      <c r="H43" s="87"/>
      <c r="I43" s="87"/>
      <c r="J43" s="87"/>
      <c r="K43" s="129"/>
      <c r="L43" s="243"/>
      <c r="M43" s="244"/>
      <c r="N43" s="245"/>
      <c r="O43" s="120"/>
      <c r="P43" s="121"/>
      <c r="Q43" s="121"/>
      <c r="R43" s="122"/>
    </row>
    <row r="44" spans="1:18" ht="18" customHeight="1" x14ac:dyDescent="0.25">
      <c r="A44" s="46"/>
      <c r="B44" s="296" t="s">
        <v>111</v>
      </c>
      <c r="C44" s="296"/>
      <c r="D44" s="296"/>
      <c r="E44" s="296"/>
      <c r="F44" s="296"/>
      <c r="G44" s="296"/>
      <c r="H44" s="296"/>
      <c r="I44" s="296"/>
      <c r="J44" s="296"/>
      <c r="K44" s="123">
        <f>SUM(K27:K40)</f>
        <v>7</v>
      </c>
      <c r="L44" s="124">
        <v>0</v>
      </c>
      <c r="M44" s="124">
        <f>IF(K44=0,"",K44/B27)</f>
        <v>0.1044776119402985</v>
      </c>
      <c r="N44" s="124">
        <f>M44-L44</f>
        <v>0.1044776119402985</v>
      </c>
      <c r="O44" s="1"/>
      <c r="P44" s="2"/>
      <c r="Q44" s="36"/>
      <c r="R44" s="1"/>
    </row>
    <row r="45" spans="1:18" ht="12.75" customHeight="1" x14ac:dyDescent="0.2"/>
    <row r="46" spans="1:18" ht="12.75" customHeight="1" x14ac:dyDescent="0.2"/>
    <row r="47" spans="1:18" ht="26.25" customHeight="1" x14ac:dyDescent="0.4">
      <c r="A47" s="2"/>
      <c r="B47" s="340" t="s">
        <v>101</v>
      </c>
      <c r="C47" s="315"/>
      <c r="D47" s="315"/>
      <c r="E47" s="315"/>
      <c r="F47" s="315"/>
      <c r="G47" s="315"/>
      <c r="H47" s="315"/>
      <c r="I47" s="315"/>
      <c r="J47" s="315"/>
      <c r="K47" s="208" t="s">
        <v>98</v>
      </c>
      <c r="L47" s="1"/>
      <c r="M47" s="1"/>
      <c r="N47" s="2"/>
      <c r="O47" s="1"/>
      <c r="P47" s="2"/>
      <c r="Q47" s="2"/>
      <c r="R47" s="2"/>
    </row>
    <row r="48" spans="1:18" ht="20.25" customHeight="1" x14ac:dyDescent="0.2">
      <c r="A48" s="316" t="s">
        <v>18</v>
      </c>
      <c r="B48" s="318" t="s">
        <v>102</v>
      </c>
      <c r="C48" s="319"/>
      <c r="D48" s="319"/>
      <c r="E48" s="319"/>
      <c r="F48" s="319"/>
      <c r="G48" s="319"/>
      <c r="H48" s="319"/>
      <c r="I48" s="319"/>
      <c r="J48" s="335"/>
      <c r="K48" s="327" t="s">
        <v>19</v>
      </c>
      <c r="L48" s="323" t="s">
        <v>11</v>
      </c>
      <c r="M48" s="323" t="s">
        <v>12</v>
      </c>
      <c r="N48" s="325" t="s">
        <v>13</v>
      </c>
      <c r="O48" s="323" t="s">
        <v>14</v>
      </c>
      <c r="P48" s="324" t="s">
        <v>15</v>
      </c>
      <c r="Q48" s="324" t="s">
        <v>16</v>
      </c>
      <c r="R48" s="323" t="s">
        <v>103</v>
      </c>
    </row>
    <row r="49" spans="1:19" ht="15.75" customHeight="1" x14ac:dyDescent="0.25">
      <c r="A49" s="317"/>
      <c r="B49" s="84" t="s">
        <v>104</v>
      </c>
      <c r="C49" s="84" t="s">
        <v>105</v>
      </c>
      <c r="D49" s="84" t="s">
        <v>106</v>
      </c>
      <c r="E49" s="84" t="s">
        <v>107</v>
      </c>
      <c r="F49" s="84" t="s">
        <v>108</v>
      </c>
      <c r="G49" s="84" t="s">
        <v>109</v>
      </c>
      <c r="H49" s="84" t="s">
        <v>110</v>
      </c>
      <c r="I49" s="84" t="s">
        <v>73</v>
      </c>
      <c r="J49" s="84" t="s">
        <v>74</v>
      </c>
      <c r="K49" s="322"/>
      <c r="L49" s="317"/>
      <c r="M49" s="317"/>
      <c r="N49" s="317"/>
      <c r="O49" s="317"/>
      <c r="P49" s="317"/>
      <c r="Q49" s="317"/>
      <c r="R49" s="317"/>
    </row>
    <row r="50" spans="1:19" ht="15.75" customHeight="1" x14ac:dyDescent="0.25">
      <c r="A50" s="84" t="s">
        <v>98</v>
      </c>
      <c r="B50" s="87">
        <v>122</v>
      </c>
      <c r="C50" s="87"/>
      <c r="D50" s="87"/>
      <c r="E50" s="87"/>
      <c r="F50" s="87"/>
      <c r="G50" s="87"/>
      <c r="H50" s="87"/>
      <c r="I50" s="87"/>
      <c r="J50" s="87"/>
      <c r="K50" s="129"/>
      <c r="L50" s="238"/>
      <c r="M50" s="239"/>
      <c r="N50" s="240"/>
      <c r="O50" s="254"/>
      <c r="P50" s="182">
        <f>B50</f>
        <v>122</v>
      </c>
      <c r="Q50" s="255"/>
      <c r="R50" s="254"/>
    </row>
    <row r="51" spans="1:19" ht="15.75" customHeight="1" x14ac:dyDescent="0.25">
      <c r="A51" s="84">
        <v>1502</v>
      </c>
      <c r="B51" s="87"/>
      <c r="C51" s="87">
        <v>86</v>
      </c>
      <c r="D51" s="87"/>
      <c r="E51" s="87"/>
      <c r="F51" s="87"/>
      <c r="G51" s="87"/>
      <c r="H51" s="87"/>
      <c r="I51" s="87"/>
      <c r="J51" s="87"/>
      <c r="K51" s="129"/>
      <c r="L51" s="241"/>
      <c r="M51" s="101"/>
      <c r="N51" s="242"/>
      <c r="O51" s="96">
        <f>IF(C51=0,"",C51/B50)</f>
        <v>0.70491803278688525</v>
      </c>
      <c r="P51" s="97">
        <v>97</v>
      </c>
      <c r="Q51" s="256">
        <f t="shared" ref="Q51:Q58" si="4">IF(P51=0,"",P51/P50)</f>
        <v>0.79508196721311475</v>
      </c>
      <c r="R51" s="256">
        <f t="shared" ref="R51:R58" si="5">IF(P51=0,"",100%-Q51)</f>
        <v>0.20491803278688525</v>
      </c>
    </row>
    <row r="52" spans="1:19" ht="15.75" customHeight="1" x14ac:dyDescent="0.25">
      <c r="A52" s="84">
        <v>1601</v>
      </c>
      <c r="B52" s="87"/>
      <c r="C52" s="87"/>
      <c r="D52" s="87">
        <v>63</v>
      </c>
      <c r="E52" s="87"/>
      <c r="F52" s="87"/>
      <c r="G52" s="87"/>
      <c r="H52" s="87"/>
      <c r="I52" s="87"/>
      <c r="J52" s="87"/>
      <c r="K52" s="129"/>
      <c r="L52" s="241"/>
      <c r="M52" s="101"/>
      <c r="N52" s="242"/>
      <c r="O52" s="96">
        <f>IF(D52=0,"",D52/C51)</f>
        <v>0.73255813953488369</v>
      </c>
      <c r="P52" s="97">
        <v>84</v>
      </c>
      <c r="Q52" s="256">
        <f t="shared" si="4"/>
        <v>0.865979381443299</v>
      </c>
      <c r="R52" s="256">
        <f t="shared" si="5"/>
        <v>0.134020618556701</v>
      </c>
      <c r="S52" s="14">
        <f>P52/P50</f>
        <v>0.68852459016393441</v>
      </c>
    </row>
    <row r="53" spans="1:19" ht="15.75" customHeight="1" x14ac:dyDescent="0.25">
      <c r="A53" s="84">
        <v>1602</v>
      </c>
      <c r="B53" s="87"/>
      <c r="C53" s="87"/>
      <c r="D53" s="87"/>
      <c r="E53" s="87">
        <v>40</v>
      </c>
      <c r="F53" s="87"/>
      <c r="G53" s="87"/>
      <c r="H53" s="87"/>
      <c r="I53" s="87"/>
      <c r="J53" s="87"/>
      <c r="K53" s="129"/>
      <c r="L53" s="241"/>
      <c r="M53" s="101"/>
      <c r="N53" s="242"/>
      <c r="O53" s="96">
        <f>IF(E53=0,"",E53/D52)</f>
        <v>0.63492063492063489</v>
      </c>
      <c r="P53" s="97">
        <v>76</v>
      </c>
      <c r="Q53" s="256">
        <f t="shared" si="4"/>
        <v>0.90476190476190477</v>
      </c>
      <c r="R53" s="256">
        <f t="shared" si="5"/>
        <v>9.5238095238095233E-2</v>
      </c>
    </row>
    <row r="54" spans="1:19" ht="15.75" customHeight="1" x14ac:dyDescent="0.25">
      <c r="A54" s="84">
        <v>1701</v>
      </c>
      <c r="B54" s="87"/>
      <c r="C54" s="87"/>
      <c r="D54" s="87"/>
      <c r="E54" s="87"/>
      <c r="F54" s="87">
        <v>40</v>
      </c>
      <c r="G54" s="87"/>
      <c r="H54" s="87"/>
      <c r="I54" s="87"/>
      <c r="J54" s="87"/>
      <c r="K54" s="129"/>
      <c r="L54" s="241"/>
      <c r="M54" s="101"/>
      <c r="N54" s="242"/>
      <c r="O54" s="96">
        <f>IF(F54=0,"",F54/E53)</f>
        <v>1</v>
      </c>
      <c r="P54" s="97">
        <v>72</v>
      </c>
      <c r="Q54" s="256">
        <f t="shared" si="4"/>
        <v>0.94736842105263153</v>
      </c>
      <c r="R54" s="256">
        <f t="shared" si="5"/>
        <v>5.2631578947368474E-2</v>
      </c>
    </row>
    <row r="55" spans="1:19" ht="15.75" customHeight="1" x14ac:dyDescent="0.25">
      <c r="A55" s="84">
        <v>1702</v>
      </c>
      <c r="B55" s="87"/>
      <c r="C55" s="87"/>
      <c r="D55" s="87"/>
      <c r="E55" s="87"/>
      <c r="F55" s="87"/>
      <c r="G55" s="87">
        <v>39</v>
      </c>
      <c r="H55" s="87"/>
      <c r="I55" s="87"/>
      <c r="J55" s="87"/>
      <c r="K55" s="129"/>
      <c r="L55" s="241"/>
      <c r="M55" s="101"/>
      <c r="N55" s="242"/>
      <c r="O55" s="96">
        <f>IF(G55=0,"",G55/F54)</f>
        <v>0.97499999999999998</v>
      </c>
      <c r="P55" s="97">
        <v>65</v>
      </c>
      <c r="Q55" s="256">
        <f t="shared" si="4"/>
        <v>0.90277777777777779</v>
      </c>
      <c r="R55" s="256">
        <f t="shared" si="5"/>
        <v>9.722222222222221E-2</v>
      </c>
    </row>
    <row r="56" spans="1:19" ht="15.75" customHeight="1" x14ac:dyDescent="0.25">
      <c r="A56" s="84">
        <v>1801</v>
      </c>
      <c r="B56" s="87"/>
      <c r="C56" s="87"/>
      <c r="D56" s="87"/>
      <c r="E56" s="87"/>
      <c r="F56" s="87"/>
      <c r="G56" s="87"/>
      <c r="H56" s="87">
        <v>23</v>
      </c>
      <c r="I56" s="87"/>
      <c r="J56" s="87"/>
      <c r="K56" s="129"/>
      <c r="L56" s="241"/>
      <c r="M56" s="101"/>
      <c r="N56" s="242"/>
      <c r="O56" s="96">
        <f>IF(H56=0,"",H56/G55)</f>
        <v>0.58974358974358976</v>
      </c>
      <c r="P56" s="97">
        <v>54</v>
      </c>
      <c r="Q56" s="256">
        <f t="shared" si="4"/>
        <v>0.83076923076923082</v>
      </c>
      <c r="R56" s="256">
        <f t="shared" si="5"/>
        <v>0.16923076923076918</v>
      </c>
    </row>
    <row r="57" spans="1:19" ht="15.75" customHeight="1" x14ac:dyDescent="0.25">
      <c r="A57" s="84">
        <v>1802</v>
      </c>
      <c r="B57" s="87"/>
      <c r="C57" s="87"/>
      <c r="D57" s="87"/>
      <c r="E57" s="87"/>
      <c r="F57" s="87"/>
      <c r="G57" s="87"/>
      <c r="H57" s="87"/>
      <c r="I57" s="87">
        <v>13</v>
      </c>
      <c r="J57" s="87"/>
      <c r="K57" s="129"/>
      <c r="L57" s="241"/>
      <c r="M57" s="101"/>
      <c r="N57" s="242"/>
      <c r="O57" s="96">
        <f>IF(I57=0,"",I57/H56)</f>
        <v>0.56521739130434778</v>
      </c>
      <c r="P57" s="97">
        <v>35</v>
      </c>
      <c r="Q57" s="256">
        <f t="shared" si="4"/>
        <v>0.64814814814814814</v>
      </c>
      <c r="R57" s="256">
        <f t="shared" si="5"/>
        <v>0.35185185185185186</v>
      </c>
    </row>
    <row r="58" spans="1:19" ht="15.75" customHeight="1" x14ac:dyDescent="0.25">
      <c r="A58" s="84">
        <v>1901</v>
      </c>
      <c r="B58" s="87"/>
      <c r="C58" s="87"/>
      <c r="D58" s="87"/>
      <c r="E58" s="87"/>
      <c r="F58" s="87"/>
      <c r="G58" s="87"/>
      <c r="H58" s="87"/>
      <c r="I58" s="87"/>
      <c r="J58" s="87">
        <v>8</v>
      </c>
      <c r="K58" s="129"/>
      <c r="L58" s="241"/>
      <c r="M58" s="101"/>
      <c r="N58" s="242"/>
      <c r="O58" s="126">
        <f>IF(J58=0,"",J58/I57)</f>
        <v>0.61538461538461542</v>
      </c>
      <c r="P58" s="97">
        <v>25</v>
      </c>
      <c r="Q58" s="126">
        <f t="shared" si="4"/>
        <v>0.7142857142857143</v>
      </c>
      <c r="R58" s="126">
        <f t="shared" si="5"/>
        <v>0.2857142857142857</v>
      </c>
    </row>
    <row r="59" spans="1:19" ht="15.75" customHeight="1" x14ac:dyDescent="0.25">
      <c r="A59" s="84">
        <v>1902</v>
      </c>
      <c r="B59" s="87"/>
      <c r="C59" s="87"/>
      <c r="D59" s="87"/>
      <c r="E59" s="87"/>
      <c r="F59" s="87"/>
      <c r="G59" s="87"/>
      <c r="H59" s="87"/>
      <c r="I59" s="87"/>
      <c r="J59" s="87">
        <v>5</v>
      </c>
      <c r="K59" s="129"/>
      <c r="L59" s="241"/>
      <c r="M59" s="101"/>
      <c r="N59" s="232"/>
      <c r="O59" s="175"/>
      <c r="P59" s="97">
        <v>19</v>
      </c>
      <c r="Q59" s="175"/>
      <c r="R59" s="257"/>
    </row>
    <row r="60" spans="1:19" ht="15.75" customHeight="1" x14ac:dyDescent="0.25">
      <c r="A60" s="84">
        <v>2001</v>
      </c>
      <c r="B60" s="87"/>
      <c r="C60" s="87"/>
      <c r="D60" s="87"/>
      <c r="E60" s="87"/>
      <c r="F60" s="87"/>
      <c r="G60" s="87"/>
      <c r="H60" s="87"/>
      <c r="I60" s="87"/>
      <c r="J60" s="87">
        <v>5</v>
      </c>
      <c r="K60" s="129">
        <v>1</v>
      </c>
      <c r="L60" s="241"/>
      <c r="M60" s="101"/>
      <c r="N60" s="232"/>
      <c r="O60" s="205"/>
      <c r="P60" s="106">
        <v>17</v>
      </c>
      <c r="Q60" s="261"/>
      <c r="R60" s="205"/>
    </row>
    <row r="61" spans="1:19" ht="15.75" customHeight="1" x14ac:dyDescent="0.25">
      <c r="A61" s="84">
        <v>2002</v>
      </c>
      <c r="B61" s="87"/>
      <c r="C61" s="87"/>
      <c r="D61" s="87"/>
      <c r="E61" s="87"/>
      <c r="F61" s="87"/>
      <c r="G61" s="87"/>
      <c r="H61" s="87"/>
      <c r="I61" s="87"/>
      <c r="J61" s="87">
        <v>5</v>
      </c>
      <c r="K61" s="129"/>
      <c r="L61" s="241"/>
      <c r="M61" s="101"/>
      <c r="N61" s="232"/>
      <c r="O61" s="205"/>
      <c r="P61" s="106">
        <v>13</v>
      </c>
      <c r="Q61" s="261"/>
      <c r="R61" s="205"/>
    </row>
    <row r="62" spans="1:19" ht="15.75" customHeight="1" x14ac:dyDescent="0.25">
      <c r="A62" s="84">
        <v>2101</v>
      </c>
      <c r="B62" s="87"/>
      <c r="C62" s="87"/>
      <c r="D62" s="87"/>
      <c r="E62" s="87"/>
      <c r="F62" s="87"/>
      <c r="G62" s="87"/>
      <c r="H62" s="87"/>
      <c r="I62" s="87"/>
      <c r="J62" s="87">
        <v>5</v>
      </c>
      <c r="K62" s="129">
        <v>6</v>
      </c>
      <c r="L62" s="241"/>
      <c r="M62" s="101"/>
      <c r="N62" s="232"/>
      <c r="O62" s="205"/>
      <c r="P62" s="228">
        <v>13</v>
      </c>
      <c r="Q62" s="261"/>
      <c r="R62" s="205"/>
    </row>
    <row r="63" spans="1:19" ht="15.75" customHeight="1" x14ac:dyDescent="0.25">
      <c r="A63" s="84">
        <v>2102</v>
      </c>
      <c r="B63" s="87"/>
      <c r="C63" s="87"/>
      <c r="D63" s="87"/>
      <c r="E63" s="87"/>
      <c r="F63" s="87"/>
      <c r="G63" s="87"/>
      <c r="H63" s="87"/>
      <c r="I63" s="87"/>
      <c r="J63" s="87">
        <v>4</v>
      </c>
      <c r="K63" s="129">
        <v>4</v>
      </c>
      <c r="L63" s="241"/>
      <c r="M63" s="101"/>
      <c r="N63" s="232"/>
      <c r="O63" s="290"/>
      <c r="P63" s="230">
        <v>4</v>
      </c>
      <c r="Q63" s="292"/>
      <c r="R63" s="293"/>
    </row>
    <row r="64" spans="1:19" ht="15.75" customHeight="1" x14ac:dyDescent="0.25">
      <c r="A64" s="84">
        <v>2201</v>
      </c>
      <c r="B64" s="87"/>
      <c r="C64" s="87"/>
      <c r="D64" s="87"/>
      <c r="E64" s="87"/>
      <c r="F64" s="87"/>
      <c r="G64" s="87"/>
      <c r="H64" s="87"/>
      <c r="I64" s="87"/>
      <c r="J64" s="87"/>
      <c r="K64" s="129"/>
      <c r="L64" s="241"/>
      <c r="M64" s="101"/>
      <c r="N64" s="232"/>
      <c r="O64" s="111" t="s">
        <v>91</v>
      </c>
      <c r="P64" s="278">
        <v>33</v>
      </c>
      <c r="Q64" s="189">
        <f>IF(SUM(K55:K63)=0,"",SUM(K55:K63))</f>
        <v>11</v>
      </c>
      <c r="R64" s="114" t="s">
        <v>19</v>
      </c>
    </row>
    <row r="65" spans="1:19" ht="15.75" customHeight="1" x14ac:dyDescent="0.25">
      <c r="A65" s="84">
        <v>2202</v>
      </c>
      <c r="B65" s="87"/>
      <c r="C65" s="87"/>
      <c r="D65" s="87"/>
      <c r="E65" s="87"/>
      <c r="F65" s="87"/>
      <c r="G65" s="87"/>
      <c r="H65" s="87"/>
      <c r="I65" s="87"/>
      <c r="J65" s="87"/>
      <c r="K65" s="129"/>
      <c r="L65" s="241"/>
      <c r="M65" s="101"/>
      <c r="N65" s="232"/>
      <c r="O65" s="115" t="s">
        <v>92</v>
      </c>
      <c r="P65" s="165">
        <f>IF(P64/B50=0,"",P64/B50)</f>
        <v>0.27049180327868855</v>
      </c>
      <c r="Q65" s="190">
        <f>IF(P64/Q64=0,"",P64/Q64)</f>
        <v>3</v>
      </c>
      <c r="R65" s="118" t="s">
        <v>93</v>
      </c>
    </row>
    <row r="66" spans="1:19" ht="15.75" customHeight="1" x14ac:dyDescent="0.25">
      <c r="A66" s="84">
        <v>2301</v>
      </c>
      <c r="B66" s="87"/>
      <c r="C66" s="87"/>
      <c r="D66" s="87"/>
      <c r="E66" s="87"/>
      <c r="F66" s="87"/>
      <c r="G66" s="87"/>
      <c r="H66" s="87"/>
      <c r="I66" s="87"/>
      <c r="J66" s="87"/>
      <c r="K66" s="129"/>
      <c r="L66" s="243"/>
      <c r="M66" s="244"/>
      <c r="N66" s="245"/>
      <c r="O66" s="120"/>
      <c r="P66" s="121"/>
      <c r="Q66" s="121"/>
      <c r="R66" s="122"/>
    </row>
    <row r="67" spans="1:19" ht="18" customHeight="1" x14ac:dyDescent="0.25">
      <c r="A67" s="46"/>
      <c r="B67" s="296" t="s">
        <v>111</v>
      </c>
      <c r="C67" s="296"/>
      <c r="D67" s="296"/>
      <c r="E67" s="296"/>
      <c r="F67" s="296"/>
      <c r="G67" s="296"/>
      <c r="H67" s="296"/>
      <c r="I67" s="296"/>
      <c r="J67" s="296"/>
      <c r="K67" s="123">
        <f>SUM(K50:K63)</f>
        <v>11</v>
      </c>
      <c r="L67" s="124">
        <v>0</v>
      </c>
      <c r="M67" s="124">
        <f>IF(K67=0,"",K67/B50)</f>
        <v>9.0163934426229511E-2</v>
      </c>
      <c r="N67" s="124">
        <f>M67-L67</f>
        <v>9.0163934426229511E-2</v>
      </c>
      <c r="O67" s="1"/>
      <c r="P67" s="2"/>
      <c r="Q67" s="36"/>
      <c r="R67" s="1"/>
    </row>
    <row r="68" spans="1:19" ht="12.75" customHeight="1" x14ac:dyDescent="0.2"/>
    <row r="69" spans="1:19" ht="12.75" customHeight="1" x14ac:dyDescent="0.2"/>
    <row r="70" spans="1:19" ht="26.25" customHeight="1" x14ac:dyDescent="0.4">
      <c r="A70" s="3"/>
      <c r="B70" s="340" t="s">
        <v>101</v>
      </c>
      <c r="C70" s="315"/>
      <c r="D70" s="315"/>
      <c r="E70" s="315"/>
      <c r="F70" s="315"/>
      <c r="G70" s="315"/>
      <c r="H70" s="315"/>
      <c r="I70" s="315"/>
      <c r="J70" s="315"/>
      <c r="K70" s="208" t="s">
        <v>112</v>
      </c>
      <c r="L70" s="1"/>
      <c r="M70" s="1"/>
      <c r="N70" s="2"/>
      <c r="O70" s="1"/>
      <c r="P70" s="2"/>
      <c r="Q70" s="2"/>
      <c r="R70" s="2"/>
    </row>
    <row r="71" spans="1:19" ht="20.25" customHeight="1" x14ac:dyDescent="0.2">
      <c r="A71" s="316" t="s">
        <v>18</v>
      </c>
      <c r="B71" s="318" t="s">
        <v>102</v>
      </c>
      <c r="C71" s="319"/>
      <c r="D71" s="319"/>
      <c r="E71" s="319"/>
      <c r="F71" s="319"/>
      <c r="G71" s="319"/>
      <c r="H71" s="319"/>
      <c r="I71" s="319"/>
      <c r="J71" s="335"/>
      <c r="K71" s="327" t="s">
        <v>19</v>
      </c>
      <c r="L71" s="323" t="s">
        <v>11</v>
      </c>
      <c r="M71" s="323" t="s">
        <v>12</v>
      </c>
      <c r="N71" s="325" t="s">
        <v>13</v>
      </c>
      <c r="O71" s="323" t="s">
        <v>14</v>
      </c>
      <c r="P71" s="324" t="s">
        <v>15</v>
      </c>
      <c r="Q71" s="324" t="s">
        <v>16</v>
      </c>
      <c r="R71" s="323" t="s">
        <v>103</v>
      </c>
    </row>
    <row r="72" spans="1:19" ht="15.75" customHeight="1" x14ac:dyDescent="0.25">
      <c r="A72" s="317"/>
      <c r="B72" s="84" t="s">
        <v>104</v>
      </c>
      <c r="C72" s="84" t="s">
        <v>105</v>
      </c>
      <c r="D72" s="84" t="s">
        <v>106</v>
      </c>
      <c r="E72" s="84" t="s">
        <v>107</v>
      </c>
      <c r="F72" s="84" t="s">
        <v>108</v>
      </c>
      <c r="G72" s="84" t="s">
        <v>109</v>
      </c>
      <c r="H72" s="84" t="s">
        <v>110</v>
      </c>
      <c r="I72" s="84" t="s">
        <v>73</v>
      </c>
      <c r="J72" s="84" t="s">
        <v>74</v>
      </c>
      <c r="K72" s="322"/>
      <c r="L72" s="317"/>
      <c r="M72" s="317"/>
      <c r="N72" s="317"/>
      <c r="O72" s="317"/>
      <c r="P72" s="317"/>
      <c r="Q72" s="317"/>
      <c r="R72" s="317"/>
    </row>
    <row r="73" spans="1:19" ht="15.75" customHeight="1" x14ac:dyDescent="0.25">
      <c r="A73" s="84">
        <v>1502</v>
      </c>
      <c r="B73" s="87">
        <v>64</v>
      </c>
      <c r="C73" s="87"/>
      <c r="D73" s="87"/>
      <c r="E73" s="87"/>
      <c r="F73" s="87"/>
      <c r="G73" s="87"/>
      <c r="H73" s="87"/>
      <c r="I73" s="87"/>
      <c r="J73" s="87"/>
      <c r="K73" s="129"/>
      <c r="L73" s="238"/>
      <c r="M73" s="239"/>
      <c r="N73" s="240"/>
      <c r="O73" s="254"/>
      <c r="P73" s="182">
        <f>B73</f>
        <v>64</v>
      </c>
      <c r="Q73" s="255"/>
      <c r="R73" s="254"/>
    </row>
    <row r="74" spans="1:19" ht="15.75" customHeight="1" x14ac:dyDescent="0.25">
      <c r="A74" s="84">
        <v>1601</v>
      </c>
      <c r="B74" s="87"/>
      <c r="C74" s="87">
        <v>48</v>
      </c>
      <c r="D74" s="87"/>
      <c r="E74" s="87"/>
      <c r="F74" s="87"/>
      <c r="G74" s="87"/>
      <c r="H74" s="87"/>
      <c r="I74" s="87"/>
      <c r="J74" s="87"/>
      <c r="K74" s="129"/>
      <c r="L74" s="241"/>
      <c r="M74" s="101"/>
      <c r="N74" s="242"/>
      <c r="O74" s="96">
        <f>IF(C74=0,"",C74/B73)</f>
        <v>0.75</v>
      </c>
      <c r="P74" s="97">
        <v>53</v>
      </c>
      <c r="Q74" s="256">
        <f t="shared" ref="Q74:Q81" si="6">IF(P74=0,"",P74/P73)</f>
        <v>0.828125</v>
      </c>
      <c r="R74" s="256">
        <f t="shared" ref="R74:R81" si="7">IF(P74=0,"",100%-Q74)</f>
        <v>0.171875</v>
      </c>
    </row>
    <row r="75" spans="1:19" ht="15.75" customHeight="1" x14ac:dyDescent="0.25">
      <c r="A75" s="84">
        <v>1602</v>
      </c>
      <c r="B75" s="87"/>
      <c r="C75" s="87"/>
      <c r="D75" s="87">
        <v>18</v>
      </c>
      <c r="E75" s="87"/>
      <c r="F75" s="87"/>
      <c r="G75" s="87"/>
      <c r="H75" s="87"/>
      <c r="I75" s="87"/>
      <c r="J75" s="87"/>
      <c r="K75" s="129"/>
      <c r="L75" s="241"/>
      <c r="M75" s="101"/>
      <c r="N75" s="242"/>
      <c r="O75" s="96">
        <f>IF(D75=0,"",D75/C74)</f>
        <v>0.375</v>
      </c>
      <c r="P75" s="97">
        <v>36</v>
      </c>
      <c r="Q75" s="256">
        <f t="shared" si="6"/>
        <v>0.67924528301886788</v>
      </c>
      <c r="R75" s="256">
        <f t="shared" si="7"/>
        <v>0.32075471698113212</v>
      </c>
      <c r="S75" s="14">
        <f>P75/P73</f>
        <v>0.5625</v>
      </c>
    </row>
    <row r="76" spans="1:19" ht="15.75" customHeight="1" x14ac:dyDescent="0.25">
      <c r="A76" s="84">
        <v>1701</v>
      </c>
      <c r="B76" s="87"/>
      <c r="C76" s="87"/>
      <c r="D76" s="87"/>
      <c r="E76" s="87">
        <v>14</v>
      </c>
      <c r="F76" s="87"/>
      <c r="G76" s="87"/>
      <c r="H76" s="87"/>
      <c r="I76" s="87"/>
      <c r="J76" s="87"/>
      <c r="K76" s="129"/>
      <c r="L76" s="241"/>
      <c r="M76" s="101"/>
      <c r="N76" s="242"/>
      <c r="O76" s="96">
        <f>IF(E76=0,"",E76/D75)</f>
        <v>0.77777777777777779</v>
      </c>
      <c r="P76" s="97">
        <v>30</v>
      </c>
      <c r="Q76" s="256">
        <f t="shared" si="6"/>
        <v>0.83333333333333337</v>
      </c>
      <c r="R76" s="256">
        <f t="shared" si="7"/>
        <v>0.16666666666666663</v>
      </c>
    </row>
    <row r="77" spans="1:19" ht="15.75" customHeight="1" x14ac:dyDescent="0.25">
      <c r="A77" s="84">
        <v>1702</v>
      </c>
      <c r="B77" s="87"/>
      <c r="C77" s="87"/>
      <c r="D77" s="87"/>
      <c r="E77" s="87"/>
      <c r="F77" s="87">
        <v>7</v>
      </c>
      <c r="G77" s="87"/>
      <c r="H77" s="87"/>
      <c r="I77" s="87"/>
      <c r="J77" s="87"/>
      <c r="K77" s="129"/>
      <c r="L77" s="241"/>
      <c r="M77" s="101"/>
      <c r="N77" s="242"/>
      <c r="O77" s="96">
        <f>IF(F77=0,"",F77/E76)</f>
        <v>0.5</v>
      </c>
      <c r="P77" s="97">
        <v>23</v>
      </c>
      <c r="Q77" s="256">
        <f t="shared" si="6"/>
        <v>0.76666666666666672</v>
      </c>
      <c r="R77" s="256">
        <f t="shared" si="7"/>
        <v>0.23333333333333328</v>
      </c>
    </row>
    <row r="78" spans="1:19" ht="15.75" customHeight="1" x14ac:dyDescent="0.25">
      <c r="A78" s="84">
        <v>1801</v>
      </c>
      <c r="B78" s="87"/>
      <c r="C78" s="87"/>
      <c r="D78" s="87"/>
      <c r="E78" s="87"/>
      <c r="F78" s="87"/>
      <c r="G78" s="87">
        <v>6</v>
      </c>
      <c r="H78" s="87"/>
      <c r="I78" s="87"/>
      <c r="J78" s="87"/>
      <c r="K78" s="129"/>
      <c r="L78" s="241"/>
      <c r="M78" s="101"/>
      <c r="N78" s="242"/>
      <c r="O78" s="96">
        <f>IF(G78=0,"",G78/F77)</f>
        <v>0.8571428571428571</v>
      </c>
      <c r="P78" s="97">
        <v>20</v>
      </c>
      <c r="Q78" s="256">
        <f t="shared" si="6"/>
        <v>0.86956521739130432</v>
      </c>
      <c r="R78" s="256">
        <f t="shared" si="7"/>
        <v>0.13043478260869568</v>
      </c>
    </row>
    <row r="79" spans="1:19" ht="15.75" customHeight="1" x14ac:dyDescent="0.25">
      <c r="A79" s="84">
        <v>1802</v>
      </c>
      <c r="B79" s="87"/>
      <c r="C79" s="87"/>
      <c r="D79" s="87"/>
      <c r="E79" s="87"/>
      <c r="F79" s="87"/>
      <c r="G79" s="87"/>
      <c r="H79" s="87">
        <v>5</v>
      </c>
      <c r="I79" s="87"/>
      <c r="J79" s="87"/>
      <c r="K79" s="129"/>
      <c r="L79" s="241"/>
      <c r="M79" s="101"/>
      <c r="N79" s="242"/>
      <c r="O79" s="96">
        <f>IF(H79=0,"",H79/G78)</f>
        <v>0.83333333333333337</v>
      </c>
      <c r="P79" s="97">
        <v>13</v>
      </c>
      <c r="Q79" s="256">
        <f t="shared" si="6"/>
        <v>0.65</v>
      </c>
      <c r="R79" s="256">
        <f t="shared" si="7"/>
        <v>0.35</v>
      </c>
    </row>
    <row r="80" spans="1:19" ht="15.75" customHeight="1" x14ac:dyDescent="0.25">
      <c r="A80" s="84">
        <v>1901</v>
      </c>
      <c r="B80" s="87"/>
      <c r="C80" s="87"/>
      <c r="D80" s="87"/>
      <c r="E80" s="87"/>
      <c r="F80" s="87"/>
      <c r="G80" s="87"/>
      <c r="H80" s="87"/>
      <c r="I80" s="87">
        <v>5</v>
      </c>
      <c r="J80" s="87"/>
      <c r="K80" s="129"/>
      <c r="L80" s="241"/>
      <c r="M80" s="101"/>
      <c r="N80" s="242"/>
      <c r="O80" s="96">
        <f>IF(I80=0,"",I80/H79)</f>
        <v>1</v>
      </c>
      <c r="P80" s="97">
        <v>12</v>
      </c>
      <c r="Q80" s="256">
        <f t="shared" si="6"/>
        <v>0.92307692307692313</v>
      </c>
      <c r="R80" s="256">
        <f t="shared" si="7"/>
        <v>7.6923076923076872E-2</v>
      </c>
    </row>
    <row r="81" spans="1:18" ht="15.75" customHeight="1" x14ac:dyDescent="0.25">
      <c r="A81" s="84">
        <v>1902</v>
      </c>
      <c r="B81" s="87"/>
      <c r="C81" s="87"/>
      <c r="D81" s="87"/>
      <c r="E81" s="87"/>
      <c r="F81" s="87"/>
      <c r="G81" s="87"/>
      <c r="H81" s="87"/>
      <c r="I81" s="87"/>
      <c r="J81" s="87">
        <v>1</v>
      </c>
      <c r="K81" s="129"/>
      <c r="L81" s="241"/>
      <c r="M81" s="101"/>
      <c r="N81" s="242"/>
      <c r="O81" s="126">
        <f>IF(J81=0,"",J81/I80)</f>
        <v>0.2</v>
      </c>
      <c r="P81" s="97">
        <v>8</v>
      </c>
      <c r="Q81" s="126">
        <f t="shared" si="6"/>
        <v>0.66666666666666663</v>
      </c>
      <c r="R81" s="126">
        <f t="shared" si="7"/>
        <v>0.33333333333333337</v>
      </c>
    </row>
    <row r="82" spans="1:18" ht="15.75" customHeight="1" x14ac:dyDescent="0.25">
      <c r="A82" s="84">
        <v>2001</v>
      </c>
      <c r="B82" s="87"/>
      <c r="C82" s="87"/>
      <c r="D82" s="87"/>
      <c r="E82" s="87"/>
      <c r="F82" s="87"/>
      <c r="G82" s="87"/>
      <c r="H82" s="87"/>
      <c r="I82" s="87"/>
      <c r="J82" s="87">
        <v>1</v>
      </c>
      <c r="K82" s="129">
        <v>1</v>
      </c>
      <c r="L82" s="241"/>
      <c r="M82" s="101"/>
      <c r="N82" s="232"/>
      <c r="O82" s="101"/>
      <c r="P82" s="97">
        <v>9</v>
      </c>
      <c r="Q82" s="101"/>
      <c r="R82" s="263"/>
    </row>
    <row r="83" spans="1:18" ht="15.75" customHeight="1" x14ac:dyDescent="0.25">
      <c r="A83" s="84">
        <v>2002</v>
      </c>
      <c r="B83" s="87"/>
      <c r="C83" s="87"/>
      <c r="D83" s="87"/>
      <c r="E83" s="87"/>
      <c r="F83" s="87"/>
      <c r="G83" s="87"/>
      <c r="H83" s="87"/>
      <c r="I83" s="87"/>
      <c r="J83" s="87">
        <v>1</v>
      </c>
      <c r="K83" s="129"/>
      <c r="L83" s="241"/>
      <c r="M83" s="101"/>
      <c r="N83" s="232"/>
      <c r="O83" s="205"/>
      <c r="P83" s="106">
        <v>6</v>
      </c>
      <c r="Q83" s="261"/>
      <c r="R83" s="205"/>
    </row>
    <row r="84" spans="1:18" ht="15.75" customHeight="1" x14ac:dyDescent="0.25">
      <c r="A84" s="84">
        <v>2101</v>
      </c>
      <c r="B84" s="87"/>
      <c r="C84" s="87"/>
      <c r="D84" s="87"/>
      <c r="E84" s="87"/>
      <c r="F84" s="87"/>
      <c r="G84" s="87"/>
      <c r="H84" s="87"/>
      <c r="I84" s="87"/>
      <c r="J84" s="87">
        <v>1</v>
      </c>
      <c r="K84" s="129">
        <v>5</v>
      </c>
      <c r="L84" s="241"/>
      <c r="M84" s="101"/>
      <c r="N84" s="232"/>
      <c r="O84" s="205"/>
      <c r="P84" s="106">
        <v>6</v>
      </c>
      <c r="Q84" s="261"/>
      <c r="R84" s="205"/>
    </row>
    <row r="85" spans="1:18" ht="15.75" customHeight="1" x14ac:dyDescent="0.25">
      <c r="A85" s="84">
        <v>2102</v>
      </c>
      <c r="B85" s="87"/>
      <c r="C85" s="87"/>
      <c r="D85" s="87"/>
      <c r="E85" s="87"/>
      <c r="F85" s="87"/>
      <c r="G85" s="87"/>
      <c r="H85" s="87"/>
      <c r="I85" s="87"/>
      <c r="J85" s="87">
        <v>1</v>
      </c>
      <c r="K85" s="129">
        <v>2</v>
      </c>
      <c r="L85" s="241"/>
      <c r="M85" s="101"/>
      <c r="N85" s="232"/>
      <c r="O85" s="205"/>
      <c r="P85" s="228">
        <v>2</v>
      </c>
      <c r="Q85" s="261"/>
      <c r="R85" s="205"/>
    </row>
    <row r="86" spans="1:18" ht="15.75" customHeight="1" x14ac:dyDescent="0.25">
      <c r="A86" s="84">
        <v>2201</v>
      </c>
      <c r="B86" s="87"/>
      <c r="C86" s="87"/>
      <c r="D86" s="87"/>
      <c r="E86" s="87"/>
      <c r="F86" s="87"/>
      <c r="G86" s="87"/>
      <c r="H86" s="87"/>
      <c r="I86" s="87"/>
      <c r="J86" s="87">
        <v>1</v>
      </c>
      <c r="K86" s="129"/>
      <c r="L86" s="241"/>
      <c r="M86" s="101"/>
      <c r="N86" s="232"/>
      <c r="O86" s="290"/>
      <c r="P86" s="230">
        <v>1</v>
      </c>
      <c r="Q86" s="292"/>
      <c r="R86" s="293"/>
    </row>
    <row r="87" spans="1:18" ht="15.75" customHeight="1" x14ac:dyDescent="0.25">
      <c r="A87" s="84">
        <v>2202</v>
      </c>
      <c r="B87" s="87"/>
      <c r="C87" s="87"/>
      <c r="D87" s="87"/>
      <c r="E87" s="87"/>
      <c r="F87" s="87"/>
      <c r="G87" s="87"/>
      <c r="H87" s="87"/>
      <c r="I87" s="87"/>
      <c r="J87" s="87"/>
      <c r="K87" s="129"/>
      <c r="L87" s="241"/>
      <c r="M87" s="101"/>
      <c r="N87" s="232"/>
      <c r="O87" s="111" t="s">
        <v>91</v>
      </c>
      <c r="P87" s="278">
        <v>12</v>
      </c>
      <c r="Q87" s="189">
        <f>IF(SUM(K79:K86)=0,"",SUM(K79:K86))</f>
        <v>8</v>
      </c>
      <c r="R87" s="114" t="s">
        <v>19</v>
      </c>
    </row>
    <row r="88" spans="1:18" ht="15.75" customHeight="1" x14ac:dyDescent="0.25">
      <c r="A88" s="84">
        <v>2301</v>
      </c>
      <c r="B88" s="87"/>
      <c r="C88" s="87"/>
      <c r="D88" s="87"/>
      <c r="E88" s="87"/>
      <c r="F88" s="87"/>
      <c r="G88" s="87"/>
      <c r="H88" s="87"/>
      <c r="I88" s="87"/>
      <c r="J88" s="87"/>
      <c r="K88" s="129"/>
      <c r="L88" s="241"/>
      <c r="M88" s="101"/>
      <c r="N88" s="232"/>
      <c r="O88" s="115" t="s">
        <v>92</v>
      </c>
      <c r="P88" s="165">
        <f>IF(P87/B73=0,"",P87/B73)</f>
        <v>0.1875</v>
      </c>
      <c r="Q88" s="190">
        <f>IF(P87/Q87=0,"",P87/Q87)</f>
        <v>1.5</v>
      </c>
      <c r="R88" s="118" t="s">
        <v>93</v>
      </c>
    </row>
    <row r="89" spans="1:18" ht="15.75" customHeight="1" x14ac:dyDescent="0.25">
      <c r="A89" s="84">
        <v>2302</v>
      </c>
      <c r="B89" s="87"/>
      <c r="C89" s="87"/>
      <c r="D89" s="87"/>
      <c r="E89" s="87"/>
      <c r="F89" s="87"/>
      <c r="G89" s="87"/>
      <c r="H89" s="87"/>
      <c r="I89" s="87"/>
      <c r="J89" s="87"/>
      <c r="K89" s="129"/>
      <c r="L89" s="243"/>
      <c r="M89" s="244"/>
      <c r="N89" s="245"/>
      <c r="O89" s="120"/>
      <c r="P89" s="121"/>
      <c r="Q89" s="121"/>
      <c r="R89" s="122"/>
    </row>
    <row r="90" spans="1:18" ht="18" customHeight="1" x14ac:dyDescent="0.25">
      <c r="A90" s="46"/>
      <c r="B90" s="296" t="s">
        <v>111</v>
      </c>
      <c r="C90" s="296"/>
      <c r="D90" s="296"/>
      <c r="E90" s="296"/>
      <c r="F90" s="296"/>
      <c r="G90" s="296"/>
      <c r="H90" s="296"/>
      <c r="I90" s="296"/>
      <c r="J90" s="296"/>
      <c r="K90" s="123">
        <f>SUM(K73:K86)</f>
        <v>8</v>
      </c>
      <c r="L90" s="124">
        <v>0</v>
      </c>
      <c r="M90" s="124">
        <f>IF(K90=0,"",K90/B73)</f>
        <v>0.125</v>
      </c>
      <c r="N90" s="124">
        <f>M90-L90</f>
        <v>0.125</v>
      </c>
      <c r="O90" s="1"/>
      <c r="P90" s="2"/>
      <c r="Q90" s="36"/>
      <c r="R90" s="1"/>
    </row>
    <row r="91" spans="1:18" ht="12.75" customHeight="1" x14ac:dyDescent="0.2"/>
    <row r="92" spans="1:18" ht="12.75" customHeight="1" x14ac:dyDescent="0.2"/>
    <row r="93" spans="1:18" ht="26.25" customHeight="1" x14ac:dyDescent="0.4">
      <c r="A93" s="3"/>
      <c r="B93" s="340" t="s">
        <v>101</v>
      </c>
      <c r="C93" s="315"/>
      <c r="D93" s="315"/>
      <c r="E93" s="315"/>
      <c r="F93" s="315"/>
      <c r="G93" s="315"/>
      <c r="H93" s="315"/>
      <c r="I93" s="315"/>
      <c r="J93" s="315"/>
      <c r="K93" s="208" t="s">
        <v>113</v>
      </c>
      <c r="L93" s="1"/>
      <c r="M93" s="1"/>
      <c r="N93" s="2"/>
      <c r="O93" s="1"/>
      <c r="P93" s="2"/>
      <c r="Q93" s="2"/>
      <c r="R93" s="2"/>
    </row>
    <row r="94" spans="1:18" ht="20.25" customHeight="1" x14ac:dyDescent="0.2">
      <c r="A94" s="316" t="s">
        <v>18</v>
      </c>
      <c r="B94" s="318" t="s">
        <v>102</v>
      </c>
      <c r="C94" s="319"/>
      <c r="D94" s="319"/>
      <c r="E94" s="319"/>
      <c r="F94" s="319"/>
      <c r="G94" s="319"/>
      <c r="H94" s="319"/>
      <c r="I94" s="319"/>
      <c r="J94" s="335"/>
      <c r="K94" s="327" t="s">
        <v>19</v>
      </c>
      <c r="L94" s="323" t="s">
        <v>11</v>
      </c>
      <c r="M94" s="323" t="s">
        <v>12</v>
      </c>
      <c r="N94" s="325" t="s">
        <v>13</v>
      </c>
      <c r="O94" s="323" t="s">
        <v>14</v>
      </c>
      <c r="P94" s="324" t="s">
        <v>15</v>
      </c>
      <c r="Q94" s="324" t="s">
        <v>16</v>
      </c>
      <c r="R94" s="323" t="s">
        <v>103</v>
      </c>
    </row>
    <row r="95" spans="1:18" ht="15.75" customHeight="1" x14ac:dyDescent="0.25">
      <c r="A95" s="317"/>
      <c r="B95" s="84" t="s">
        <v>104</v>
      </c>
      <c r="C95" s="84" t="s">
        <v>105</v>
      </c>
      <c r="D95" s="84" t="s">
        <v>106</v>
      </c>
      <c r="E95" s="84" t="s">
        <v>107</v>
      </c>
      <c r="F95" s="84" t="s">
        <v>108</v>
      </c>
      <c r="G95" s="84" t="s">
        <v>109</v>
      </c>
      <c r="H95" s="84" t="s">
        <v>110</v>
      </c>
      <c r="I95" s="84" t="s">
        <v>73</v>
      </c>
      <c r="J95" s="84" t="s">
        <v>74</v>
      </c>
      <c r="K95" s="322"/>
      <c r="L95" s="317"/>
      <c r="M95" s="317"/>
      <c r="N95" s="317"/>
      <c r="O95" s="317"/>
      <c r="P95" s="317"/>
      <c r="Q95" s="317"/>
      <c r="R95" s="317"/>
    </row>
    <row r="96" spans="1:18" ht="15.75" customHeight="1" x14ac:dyDescent="0.25">
      <c r="A96" s="84">
        <v>1601</v>
      </c>
      <c r="B96" s="87">
        <v>62</v>
      </c>
      <c r="C96" s="87"/>
      <c r="D96" s="87"/>
      <c r="E96" s="87"/>
      <c r="F96" s="87"/>
      <c r="G96" s="87"/>
      <c r="H96" s="87"/>
      <c r="I96" s="87"/>
      <c r="J96" s="87"/>
      <c r="K96" s="129"/>
      <c r="L96" s="238"/>
      <c r="M96" s="239"/>
      <c r="N96" s="240"/>
      <c r="O96" s="91"/>
      <c r="P96" s="182">
        <f>B96</f>
        <v>62</v>
      </c>
      <c r="Q96" s="93"/>
      <c r="R96" s="91"/>
    </row>
    <row r="97" spans="1:19" ht="15.75" customHeight="1" x14ac:dyDescent="0.25">
      <c r="A97" s="84">
        <v>1602</v>
      </c>
      <c r="B97" s="87"/>
      <c r="C97" s="87">
        <v>33</v>
      </c>
      <c r="D97" s="87"/>
      <c r="E97" s="87"/>
      <c r="F97" s="87"/>
      <c r="G97" s="87"/>
      <c r="H97" s="87"/>
      <c r="I97" s="87"/>
      <c r="J97" s="87"/>
      <c r="K97" s="129"/>
      <c r="L97" s="241"/>
      <c r="M97" s="101"/>
      <c r="N97" s="242"/>
      <c r="O97" s="96">
        <f>IF(C97=0,"",C97/B96)</f>
        <v>0.532258064516129</v>
      </c>
      <c r="P97" s="97">
        <v>52</v>
      </c>
      <c r="Q97" s="98">
        <f t="shared" ref="Q97:Q104" si="8">IF(P97=0,"",P97/P96)</f>
        <v>0.83870967741935487</v>
      </c>
      <c r="R97" s="98">
        <f t="shared" ref="R97:R104" si="9">IF(P97=0,"",100%-Q97)</f>
        <v>0.16129032258064513</v>
      </c>
    </row>
    <row r="98" spans="1:19" ht="15.75" customHeight="1" x14ac:dyDescent="0.25">
      <c r="A98" s="84">
        <v>1701</v>
      </c>
      <c r="B98" s="87"/>
      <c r="C98" s="87"/>
      <c r="D98" s="87">
        <v>18</v>
      </c>
      <c r="E98" s="87"/>
      <c r="F98" s="87"/>
      <c r="G98" s="87"/>
      <c r="H98" s="87"/>
      <c r="I98" s="87"/>
      <c r="J98" s="87"/>
      <c r="K98" s="129"/>
      <c r="L98" s="241"/>
      <c r="M98" s="101"/>
      <c r="N98" s="242"/>
      <c r="O98" s="96">
        <f>IF(D98=0,"",D98/C97)</f>
        <v>0.54545454545454541</v>
      </c>
      <c r="P98" s="97">
        <v>42</v>
      </c>
      <c r="Q98" s="98">
        <f t="shared" si="8"/>
        <v>0.80769230769230771</v>
      </c>
      <c r="R98" s="98">
        <f t="shared" si="9"/>
        <v>0.19230769230769229</v>
      </c>
      <c r="S98" s="14">
        <f>P98/P96</f>
        <v>0.67741935483870963</v>
      </c>
    </row>
    <row r="99" spans="1:19" ht="15.75" customHeight="1" x14ac:dyDescent="0.25">
      <c r="A99" s="84">
        <v>1702</v>
      </c>
      <c r="B99" s="87"/>
      <c r="C99" s="87"/>
      <c r="D99" s="87"/>
      <c r="E99" s="87">
        <v>18</v>
      </c>
      <c r="F99" s="87"/>
      <c r="G99" s="87"/>
      <c r="H99" s="87"/>
      <c r="I99" s="87"/>
      <c r="J99" s="87"/>
      <c r="K99" s="129"/>
      <c r="L99" s="241"/>
      <c r="M99" s="101"/>
      <c r="N99" s="242"/>
      <c r="O99" s="96">
        <f>IF(E99=0,"",E99/D98)</f>
        <v>1</v>
      </c>
      <c r="P99" s="97">
        <v>33</v>
      </c>
      <c r="Q99" s="98">
        <f t="shared" si="8"/>
        <v>0.7857142857142857</v>
      </c>
      <c r="R99" s="98">
        <f t="shared" si="9"/>
        <v>0.2142857142857143</v>
      </c>
    </row>
    <row r="100" spans="1:19" ht="15.75" customHeight="1" x14ac:dyDescent="0.25">
      <c r="A100" s="84">
        <v>1801</v>
      </c>
      <c r="B100" s="87"/>
      <c r="C100" s="87"/>
      <c r="D100" s="87"/>
      <c r="E100" s="87"/>
      <c r="F100" s="87">
        <v>22</v>
      </c>
      <c r="G100" s="87"/>
      <c r="H100" s="87"/>
      <c r="I100" s="87"/>
      <c r="J100" s="87"/>
      <c r="K100" s="129"/>
      <c r="L100" s="241"/>
      <c r="M100" s="101"/>
      <c r="N100" s="242"/>
      <c r="O100" s="96">
        <f>IF(F100=0,"",F100/E99)</f>
        <v>1.2222222222222223</v>
      </c>
      <c r="P100" s="97">
        <v>33</v>
      </c>
      <c r="Q100" s="98">
        <f t="shared" si="8"/>
        <v>1</v>
      </c>
      <c r="R100" s="98">
        <f t="shared" si="9"/>
        <v>0</v>
      </c>
    </row>
    <row r="101" spans="1:19" ht="15.75" customHeight="1" x14ac:dyDescent="0.25">
      <c r="A101" s="84">
        <v>1802</v>
      </c>
      <c r="B101" s="87"/>
      <c r="C101" s="87"/>
      <c r="D101" s="87"/>
      <c r="E101" s="87"/>
      <c r="F101" s="87"/>
      <c r="G101" s="87">
        <v>16</v>
      </c>
      <c r="H101" s="87"/>
      <c r="I101" s="87"/>
      <c r="J101" s="87"/>
      <c r="K101" s="129"/>
      <c r="L101" s="241"/>
      <c r="M101" s="101"/>
      <c r="N101" s="242"/>
      <c r="O101" s="96">
        <f>IF(G101=0,"",G101/F100)</f>
        <v>0.72727272727272729</v>
      </c>
      <c r="P101" s="97">
        <v>28</v>
      </c>
      <c r="Q101" s="98">
        <f t="shared" si="8"/>
        <v>0.84848484848484851</v>
      </c>
      <c r="R101" s="98">
        <f t="shared" si="9"/>
        <v>0.15151515151515149</v>
      </c>
    </row>
    <row r="102" spans="1:19" ht="15.75" customHeight="1" x14ac:dyDescent="0.25">
      <c r="A102" s="84">
        <v>1901</v>
      </c>
      <c r="B102" s="87"/>
      <c r="C102" s="87"/>
      <c r="D102" s="87"/>
      <c r="E102" s="87"/>
      <c r="F102" s="87"/>
      <c r="G102" s="87"/>
      <c r="H102" s="87">
        <v>14</v>
      </c>
      <c r="I102" s="87"/>
      <c r="J102" s="87"/>
      <c r="K102" s="129"/>
      <c r="L102" s="241"/>
      <c r="M102" s="101"/>
      <c r="N102" s="242"/>
      <c r="O102" s="96">
        <f>IF(H102=0,"",H102/G101)</f>
        <v>0.875</v>
      </c>
      <c r="P102" s="97">
        <v>24</v>
      </c>
      <c r="Q102" s="98">
        <f t="shared" si="8"/>
        <v>0.8571428571428571</v>
      </c>
      <c r="R102" s="98">
        <f t="shared" si="9"/>
        <v>0.1428571428571429</v>
      </c>
    </row>
    <row r="103" spans="1:19" ht="15.75" customHeight="1" x14ac:dyDescent="0.25">
      <c r="A103" s="84">
        <v>1902</v>
      </c>
      <c r="B103" s="87"/>
      <c r="C103" s="87"/>
      <c r="D103" s="87"/>
      <c r="E103" s="87"/>
      <c r="F103" s="87"/>
      <c r="G103" s="87"/>
      <c r="H103" s="87"/>
      <c r="I103" s="87">
        <v>7</v>
      </c>
      <c r="J103" s="87"/>
      <c r="K103" s="129"/>
      <c r="L103" s="241"/>
      <c r="M103" s="101"/>
      <c r="N103" s="242"/>
      <c r="O103" s="96">
        <f>IF(I103=0,"",I103/H102)</f>
        <v>0.5</v>
      </c>
      <c r="P103" s="97">
        <v>19</v>
      </c>
      <c r="Q103" s="98">
        <f t="shared" si="8"/>
        <v>0.79166666666666663</v>
      </c>
      <c r="R103" s="98">
        <f t="shared" si="9"/>
        <v>0.20833333333333337</v>
      </c>
    </row>
    <row r="104" spans="1:19" ht="15.75" customHeight="1" x14ac:dyDescent="0.25">
      <c r="A104" s="84">
        <v>2001</v>
      </c>
      <c r="B104" s="87"/>
      <c r="C104" s="87"/>
      <c r="D104" s="87"/>
      <c r="E104" s="87"/>
      <c r="F104" s="87"/>
      <c r="G104" s="87"/>
      <c r="H104" s="87"/>
      <c r="I104" s="87"/>
      <c r="J104" s="87">
        <v>6</v>
      </c>
      <c r="K104" s="129">
        <v>1</v>
      </c>
      <c r="L104" s="241"/>
      <c r="M104" s="101"/>
      <c r="N104" s="242"/>
      <c r="O104" s="126">
        <f>IF(J104=0,"",J104/I103)</f>
        <v>0.8571428571428571</v>
      </c>
      <c r="P104" s="97">
        <v>13</v>
      </c>
      <c r="Q104" s="100">
        <f t="shared" si="8"/>
        <v>0.68421052631578949</v>
      </c>
      <c r="R104" s="100">
        <f t="shared" si="9"/>
        <v>0.31578947368421051</v>
      </c>
    </row>
    <row r="105" spans="1:19" ht="15.75" customHeight="1" x14ac:dyDescent="0.25">
      <c r="A105" s="84">
        <v>2002</v>
      </c>
      <c r="B105" s="87"/>
      <c r="C105" s="87"/>
      <c r="D105" s="87"/>
      <c r="E105" s="87"/>
      <c r="F105" s="87"/>
      <c r="G105" s="87"/>
      <c r="H105" s="87"/>
      <c r="I105" s="87"/>
      <c r="J105" s="87">
        <v>4</v>
      </c>
      <c r="K105" s="129">
        <v>1</v>
      </c>
      <c r="L105" s="241"/>
      <c r="M105" s="101"/>
      <c r="N105" s="232"/>
      <c r="O105" s="101"/>
      <c r="P105" s="97">
        <v>8</v>
      </c>
      <c r="Q105" s="102"/>
      <c r="R105" s="103"/>
    </row>
    <row r="106" spans="1:19" ht="15.75" customHeight="1" x14ac:dyDescent="0.25">
      <c r="A106" s="84">
        <v>2101</v>
      </c>
      <c r="B106" s="87"/>
      <c r="C106" s="87"/>
      <c r="D106" s="87"/>
      <c r="E106" s="87"/>
      <c r="F106" s="87"/>
      <c r="G106" s="87"/>
      <c r="H106" s="87"/>
      <c r="I106" s="87"/>
      <c r="J106" s="87">
        <v>4</v>
      </c>
      <c r="K106" s="129">
        <v>2</v>
      </c>
      <c r="L106" s="241"/>
      <c r="M106" s="101"/>
      <c r="N106" s="232"/>
      <c r="O106" s="105"/>
      <c r="P106" s="106">
        <v>8</v>
      </c>
      <c r="Q106" s="107"/>
      <c r="R106" s="105"/>
    </row>
    <row r="107" spans="1:19" ht="15.75" customHeight="1" x14ac:dyDescent="0.25">
      <c r="A107" s="84">
        <v>2102</v>
      </c>
      <c r="B107" s="87"/>
      <c r="C107" s="87"/>
      <c r="D107" s="87"/>
      <c r="E107" s="87"/>
      <c r="F107" s="87"/>
      <c r="G107" s="87"/>
      <c r="H107" s="87"/>
      <c r="I107" s="87"/>
      <c r="J107" s="87">
        <v>3</v>
      </c>
      <c r="K107" s="129">
        <v>1</v>
      </c>
      <c r="L107" s="241"/>
      <c r="M107" s="101"/>
      <c r="N107" s="232"/>
      <c r="O107" s="105"/>
      <c r="P107" s="106">
        <v>5</v>
      </c>
      <c r="Q107" s="107"/>
      <c r="R107" s="105"/>
    </row>
    <row r="108" spans="1:19" ht="15.75" customHeight="1" x14ac:dyDescent="0.25">
      <c r="A108" s="84">
        <v>2201</v>
      </c>
      <c r="B108" s="87"/>
      <c r="C108" s="87"/>
      <c r="D108" s="87"/>
      <c r="E108" s="87"/>
      <c r="F108" s="87"/>
      <c r="G108" s="87"/>
      <c r="H108" s="87"/>
      <c r="I108" s="87"/>
      <c r="J108" s="87">
        <v>3</v>
      </c>
      <c r="K108" s="129"/>
      <c r="L108" s="241"/>
      <c r="M108" s="101"/>
      <c r="N108" s="232"/>
      <c r="O108" s="105"/>
      <c r="P108" s="106">
        <v>3</v>
      </c>
      <c r="Q108" s="107"/>
      <c r="R108" s="105"/>
    </row>
    <row r="109" spans="1:19" ht="15.75" customHeight="1" x14ac:dyDescent="0.25">
      <c r="A109" s="84">
        <v>2202</v>
      </c>
      <c r="B109" s="87"/>
      <c r="C109" s="87"/>
      <c r="D109" s="87"/>
      <c r="E109" s="87"/>
      <c r="F109" s="87"/>
      <c r="G109" s="87"/>
      <c r="H109" s="87"/>
      <c r="I109" s="87"/>
      <c r="J109" s="87"/>
      <c r="K109" s="129"/>
      <c r="L109" s="241"/>
      <c r="M109" s="101"/>
      <c r="N109" s="232"/>
      <c r="O109" s="183"/>
      <c r="P109" s="109"/>
      <c r="Q109" s="184"/>
      <c r="R109" s="185"/>
    </row>
    <row r="110" spans="1:19" ht="15.75" customHeight="1" x14ac:dyDescent="0.25">
      <c r="A110" s="84">
        <v>2301</v>
      </c>
      <c r="B110" s="87"/>
      <c r="C110" s="87"/>
      <c r="D110" s="87"/>
      <c r="E110" s="87"/>
      <c r="F110" s="87"/>
      <c r="G110" s="87"/>
      <c r="H110" s="87"/>
      <c r="I110" s="87"/>
      <c r="J110" s="87"/>
      <c r="K110" s="129"/>
      <c r="L110" s="241"/>
      <c r="M110" s="101"/>
      <c r="N110" s="232"/>
      <c r="O110" s="111" t="s">
        <v>91</v>
      </c>
      <c r="P110" s="164">
        <v>15</v>
      </c>
      <c r="Q110" s="189">
        <f>IF(SUM(K102:K109)=0,"",SUM(K102:K109))</f>
        <v>5</v>
      </c>
      <c r="R110" s="114" t="s">
        <v>19</v>
      </c>
    </row>
    <row r="111" spans="1:19" ht="15.75" customHeight="1" x14ac:dyDescent="0.25">
      <c r="A111" s="84">
        <v>2302</v>
      </c>
      <c r="B111" s="87"/>
      <c r="C111" s="87"/>
      <c r="D111" s="87"/>
      <c r="E111" s="87"/>
      <c r="F111" s="87"/>
      <c r="G111" s="87"/>
      <c r="H111" s="87"/>
      <c r="I111" s="87"/>
      <c r="J111" s="87"/>
      <c r="K111" s="129"/>
      <c r="L111" s="241"/>
      <c r="M111" s="101"/>
      <c r="N111" s="232"/>
      <c r="O111" s="115" t="s">
        <v>92</v>
      </c>
      <c r="P111" s="165">
        <f>IF(P110/B96=0,"",P110/B96)</f>
        <v>0.24193548387096775</v>
      </c>
      <c r="Q111" s="190">
        <f>IF(P110/Q110=0,"",P110/Q110)</f>
        <v>3</v>
      </c>
      <c r="R111" s="118" t="s">
        <v>93</v>
      </c>
    </row>
    <row r="112" spans="1:19" ht="15.75" customHeight="1" x14ac:dyDescent="0.25">
      <c r="A112" s="84">
        <v>2401</v>
      </c>
      <c r="B112" s="87"/>
      <c r="C112" s="87"/>
      <c r="D112" s="87"/>
      <c r="E112" s="87"/>
      <c r="F112" s="87"/>
      <c r="G112" s="87"/>
      <c r="H112" s="87"/>
      <c r="I112" s="87"/>
      <c r="J112" s="87"/>
      <c r="K112" s="129"/>
      <c r="L112" s="243"/>
      <c r="M112" s="244"/>
      <c r="N112" s="245"/>
      <c r="O112" s="120"/>
      <c r="P112" s="121"/>
      <c r="Q112" s="121"/>
      <c r="R112" s="122"/>
    </row>
    <row r="113" spans="1:19" ht="18" customHeight="1" x14ac:dyDescent="0.25">
      <c r="A113" s="46"/>
      <c r="B113" s="296" t="s">
        <v>111</v>
      </c>
      <c r="C113" s="296"/>
      <c r="D113" s="296"/>
      <c r="E113" s="296"/>
      <c r="F113" s="296"/>
      <c r="G113" s="296"/>
      <c r="H113" s="296"/>
      <c r="I113" s="296"/>
      <c r="J113" s="296"/>
      <c r="K113" s="123">
        <f>SUM(K96:K109)</f>
        <v>5</v>
      </c>
      <c r="L113" s="124">
        <f>IF(K104=0,"",K104/B96)</f>
        <v>1.6129032258064516E-2</v>
      </c>
      <c r="M113" s="124">
        <f>IF(K113=0,"",K113/B96)</f>
        <v>8.0645161290322578E-2</v>
      </c>
      <c r="N113" s="124">
        <f>IF(K104=0,"",M113-L113)</f>
        <v>6.4516129032258063E-2</v>
      </c>
      <c r="O113" s="1"/>
      <c r="P113" s="2"/>
      <c r="Q113" s="36"/>
      <c r="R113" s="1"/>
    </row>
    <row r="114" spans="1:19" ht="12.75" customHeight="1" x14ac:dyDescent="0.2"/>
    <row r="115" spans="1:19" ht="12.75" customHeight="1" x14ac:dyDescent="0.2"/>
    <row r="116" spans="1:19" ht="26.25" customHeight="1" x14ac:dyDescent="0.4">
      <c r="A116" s="3"/>
      <c r="B116" s="340" t="s">
        <v>101</v>
      </c>
      <c r="C116" s="315"/>
      <c r="D116" s="315"/>
      <c r="E116" s="315"/>
      <c r="F116" s="315"/>
      <c r="G116" s="315"/>
      <c r="H116" s="315"/>
      <c r="I116" s="315"/>
      <c r="J116" s="315"/>
      <c r="K116" s="208" t="s">
        <v>114</v>
      </c>
      <c r="L116" s="1"/>
      <c r="M116" s="1"/>
      <c r="N116" s="2"/>
      <c r="O116" s="1"/>
      <c r="P116" s="2"/>
      <c r="Q116" s="2"/>
      <c r="R116" s="2"/>
    </row>
    <row r="117" spans="1:19" ht="20.25" customHeight="1" x14ac:dyDescent="0.2">
      <c r="A117" s="316" t="s">
        <v>18</v>
      </c>
      <c r="B117" s="318" t="s">
        <v>102</v>
      </c>
      <c r="C117" s="319"/>
      <c r="D117" s="319"/>
      <c r="E117" s="319"/>
      <c r="F117" s="319"/>
      <c r="G117" s="319"/>
      <c r="H117" s="319"/>
      <c r="I117" s="319"/>
      <c r="J117" s="335"/>
      <c r="K117" s="327" t="s">
        <v>19</v>
      </c>
      <c r="L117" s="323" t="s">
        <v>11</v>
      </c>
      <c r="M117" s="323" t="s">
        <v>12</v>
      </c>
      <c r="N117" s="325" t="s">
        <v>13</v>
      </c>
      <c r="O117" s="323" t="s">
        <v>14</v>
      </c>
      <c r="P117" s="324" t="s">
        <v>15</v>
      </c>
      <c r="Q117" s="324" t="s">
        <v>16</v>
      </c>
      <c r="R117" s="323" t="s">
        <v>103</v>
      </c>
    </row>
    <row r="118" spans="1:19" ht="15.75" customHeight="1" x14ac:dyDescent="0.25">
      <c r="A118" s="317"/>
      <c r="B118" s="84" t="s">
        <v>104</v>
      </c>
      <c r="C118" s="84" t="s">
        <v>105</v>
      </c>
      <c r="D118" s="84" t="s">
        <v>106</v>
      </c>
      <c r="E118" s="84" t="s">
        <v>107</v>
      </c>
      <c r="F118" s="84" t="s">
        <v>108</v>
      </c>
      <c r="G118" s="84" t="s">
        <v>109</v>
      </c>
      <c r="H118" s="84" t="s">
        <v>110</v>
      </c>
      <c r="I118" s="84" t="s">
        <v>73</v>
      </c>
      <c r="J118" s="84" t="s">
        <v>74</v>
      </c>
      <c r="K118" s="322"/>
      <c r="L118" s="317"/>
      <c r="M118" s="317"/>
      <c r="N118" s="317"/>
      <c r="O118" s="317"/>
      <c r="P118" s="317"/>
      <c r="Q118" s="317"/>
      <c r="R118" s="317"/>
    </row>
    <row r="119" spans="1:19" ht="15.75" customHeight="1" x14ac:dyDescent="0.25">
      <c r="A119" s="84">
        <v>1602</v>
      </c>
      <c r="B119" s="87">
        <v>74</v>
      </c>
      <c r="C119" s="87"/>
      <c r="D119" s="87"/>
      <c r="E119" s="87"/>
      <c r="F119" s="87"/>
      <c r="G119" s="87"/>
      <c r="H119" s="87"/>
      <c r="I119" s="87"/>
      <c r="J119" s="87"/>
      <c r="K119" s="129"/>
      <c r="L119" s="238"/>
      <c r="M119" s="239"/>
      <c r="N119" s="240"/>
      <c r="O119" s="254"/>
      <c r="P119" s="182">
        <f>B119</f>
        <v>74</v>
      </c>
      <c r="Q119" s="255"/>
      <c r="R119" s="254"/>
    </row>
    <row r="120" spans="1:19" ht="15.75" customHeight="1" x14ac:dyDescent="0.25">
      <c r="A120" s="84">
        <v>1701</v>
      </c>
      <c r="B120" s="87"/>
      <c r="C120" s="87">
        <v>48</v>
      </c>
      <c r="D120" s="87"/>
      <c r="E120" s="87"/>
      <c r="F120" s="87"/>
      <c r="G120" s="87"/>
      <c r="H120" s="87"/>
      <c r="I120" s="87"/>
      <c r="J120" s="87"/>
      <c r="K120" s="129"/>
      <c r="L120" s="241"/>
      <c r="M120" s="101"/>
      <c r="N120" s="242"/>
      <c r="O120" s="96">
        <f>IF(C120=0,"",C120/B119)</f>
        <v>0.64864864864864868</v>
      </c>
      <c r="P120" s="97">
        <v>56</v>
      </c>
      <c r="Q120" s="256">
        <f t="shared" ref="Q120:Q127" si="10">IF(P120=0,"",P120/P119)</f>
        <v>0.7567567567567568</v>
      </c>
      <c r="R120" s="256">
        <f t="shared" ref="R120:R127" si="11">IF(P120=0,"",100%-Q120)</f>
        <v>0.2432432432432432</v>
      </c>
    </row>
    <row r="121" spans="1:19" ht="15.75" customHeight="1" x14ac:dyDescent="0.25">
      <c r="A121" s="84">
        <v>1702</v>
      </c>
      <c r="B121" s="87"/>
      <c r="C121" s="87"/>
      <c r="D121" s="87">
        <v>30</v>
      </c>
      <c r="E121" s="87"/>
      <c r="F121" s="87"/>
      <c r="G121" s="87"/>
      <c r="H121" s="87"/>
      <c r="I121" s="87"/>
      <c r="J121" s="87"/>
      <c r="K121" s="129"/>
      <c r="L121" s="241"/>
      <c r="M121" s="101"/>
      <c r="N121" s="242"/>
      <c r="O121" s="96">
        <f>IF(D121=0,"",D121/C120)</f>
        <v>0.625</v>
      </c>
      <c r="P121" s="97">
        <v>46</v>
      </c>
      <c r="Q121" s="256">
        <f t="shared" si="10"/>
        <v>0.8214285714285714</v>
      </c>
      <c r="R121" s="256">
        <f t="shared" si="11"/>
        <v>0.1785714285714286</v>
      </c>
      <c r="S121" s="14">
        <f>P121/P119</f>
        <v>0.6216216216216216</v>
      </c>
    </row>
    <row r="122" spans="1:19" ht="15.75" customHeight="1" x14ac:dyDescent="0.25">
      <c r="A122" s="84">
        <v>1801</v>
      </c>
      <c r="B122" s="87"/>
      <c r="C122" s="87"/>
      <c r="D122" s="87"/>
      <c r="E122" s="87">
        <v>25</v>
      </c>
      <c r="F122" s="87"/>
      <c r="G122" s="87"/>
      <c r="H122" s="87"/>
      <c r="I122" s="87"/>
      <c r="J122" s="87"/>
      <c r="K122" s="129"/>
      <c r="L122" s="241"/>
      <c r="M122" s="101"/>
      <c r="N122" s="242"/>
      <c r="O122" s="96">
        <f>IF(E122=0,"",E122/D121)</f>
        <v>0.83333333333333337</v>
      </c>
      <c r="P122" s="97">
        <v>44</v>
      </c>
      <c r="Q122" s="256">
        <f t="shared" si="10"/>
        <v>0.95652173913043481</v>
      </c>
      <c r="R122" s="256">
        <f t="shared" si="11"/>
        <v>4.3478260869565188E-2</v>
      </c>
    </row>
    <row r="123" spans="1:19" ht="15.75" customHeight="1" x14ac:dyDescent="0.25">
      <c r="A123" s="84">
        <v>1802</v>
      </c>
      <c r="B123" s="87"/>
      <c r="C123" s="87"/>
      <c r="D123" s="87"/>
      <c r="E123" s="87"/>
      <c r="F123" s="87">
        <v>25</v>
      </c>
      <c r="G123" s="87"/>
      <c r="H123" s="87"/>
      <c r="I123" s="87"/>
      <c r="J123" s="87"/>
      <c r="K123" s="129"/>
      <c r="L123" s="241"/>
      <c r="M123" s="101"/>
      <c r="N123" s="242"/>
      <c r="O123" s="96">
        <f>IF(F123=0,"",F123/E122)</f>
        <v>1</v>
      </c>
      <c r="P123" s="97">
        <v>37</v>
      </c>
      <c r="Q123" s="256">
        <f t="shared" si="10"/>
        <v>0.84090909090909094</v>
      </c>
      <c r="R123" s="256">
        <f t="shared" si="11"/>
        <v>0.15909090909090906</v>
      </c>
    </row>
    <row r="124" spans="1:19" ht="15.75" customHeight="1" x14ac:dyDescent="0.25">
      <c r="A124" s="84">
        <v>1901</v>
      </c>
      <c r="B124" s="87"/>
      <c r="C124" s="87"/>
      <c r="D124" s="87"/>
      <c r="E124" s="87"/>
      <c r="F124" s="87"/>
      <c r="G124" s="87">
        <v>16</v>
      </c>
      <c r="H124" s="87"/>
      <c r="I124" s="87"/>
      <c r="J124" s="87"/>
      <c r="K124" s="129"/>
      <c r="L124" s="241"/>
      <c r="M124" s="101"/>
      <c r="N124" s="242"/>
      <c r="O124" s="96">
        <f>IF(G124=0,"",G124/F123)</f>
        <v>0.64</v>
      </c>
      <c r="P124" s="97">
        <v>33</v>
      </c>
      <c r="Q124" s="256">
        <f t="shared" si="10"/>
        <v>0.89189189189189189</v>
      </c>
      <c r="R124" s="256">
        <f t="shared" si="11"/>
        <v>0.10810810810810811</v>
      </c>
    </row>
    <row r="125" spans="1:19" ht="15.75" customHeight="1" x14ac:dyDescent="0.25">
      <c r="A125" s="84">
        <v>1902</v>
      </c>
      <c r="B125" s="87"/>
      <c r="C125" s="87"/>
      <c r="D125" s="87"/>
      <c r="E125" s="87"/>
      <c r="F125" s="87"/>
      <c r="G125" s="87"/>
      <c r="H125" s="87">
        <v>10</v>
      </c>
      <c r="I125" s="87"/>
      <c r="J125" s="87"/>
      <c r="K125" s="129"/>
      <c r="L125" s="241"/>
      <c r="M125" s="101"/>
      <c r="N125" s="242"/>
      <c r="O125" s="96">
        <f>IF(H125=0,"",H125/G124)</f>
        <v>0.625</v>
      </c>
      <c r="P125" s="97">
        <v>32</v>
      </c>
      <c r="Q125" s="256">
        <f t="shared" si="10"/>
        <v>0.96969696969696972</v>
      </c>
      <c r="R125" s="256">
        <f t="shared" si="11"/>
        <v>3.0303030303030276E-2</v>
      </c>
    </row>
    <row r="126" spans="1:19" ht="15.75" customHeight="1" x14ac:dyDescent="0.25">
      <c r="A126" s="84">
        <v>2001</v>
      </c>
      <c r="B126" s="87"/>
      <c r="C126" s="87"/>
      <c r="D126" s="87"/>
      <c r="E126" s="87"/>
      <c r="F126" s="87"/>
      <c r="G126" s="87"/>
      <c r="H126" s="87"/>
      <c r="I126" s="87">
        <v>8</v>
      </c>
      <c r="J126" s="87"/>
      <c r="K126" s="129">
        <v>6</v>
      </c>
      <c r="L126" s="241"/>
      <c r="M126" s="101"/>
      <c r="N126" s="242"/>
      <c r="O126" s="96">
        <f>IF(I126=0,"",I126/H125)</f>
        <v>0.8</v>
      </c>
      <c r="P126" s="97">
        <v>22</v>
      </c>
      <c r="Q126" s="256">
        <f t="shared" si="10"/>
        <v>0.6875</v>
      </c>
      <c r="R126" s="256">
        <f t="shared" si="11"/>
        <v>0.3125</v>
      </c>
    </row>
    <row r="127" spans="1:19" ht="15.75" customHeight="1" x14ac:dyDescent="0.25">
      <c r="A127" s="84">
        <v>2002</v>
      </c>
      <c r="B127" s="87"/>
      <c r="C127" s="87"/>
      <c r="D127" s="87"/>
      <c r="E127" s="87"/>
      <c r="F127" s="87"/>
      <c r="G127" s="87"/>
      <c r="H127" s="87"/>
      <c r="I127" s="87"/>
      <c r="J127" s="87">
        <v>3</v>
      </c>
      <c r="K127" s="129">
        <v>3</v>
      </c>
      <c r="L127" s="241"/>
      <c r="M127" s="101"/>
      <c r="N127" s="242"/>
      <c r="O127" s="126">
        <f>IF(J127=0,"",J127/I126)</f>
        <v>0.375</v>
      </c>
      <c r="P127" s="97">
        <v>8</v>
      </c>
      <c r="Q127" s="126">
        <f t="shared" si="10"/>
        <v>0.36363636363636365</v>
      </c>
      <c r="R127" s="126">
        <f t="shared" si="11"/>
        <v>0.63636363636363635</v>
      </c>
    </row>
    <row r="128" spans="1:19" ht="15.75" customHeight="1" x14ac:dyDescent="0.25">
      <c r="A128" s="84">
        <v>2101</v>
      </c>
      <c r="B128" s="87"/>
      <c r="C128" s="87"/>
      <c r="D128" s="87"/>
      <c r="E128" s="87"/>
      <c r="F128" s="87"/>
      <c r="G128" s="87"/>
      <c r="H128" s="87"/>
      <c r="I128" s="87"/>
      <c r="J128" s="87">
        <v>2</v>
      </c>
      <c r="K128" s="129">
        <v>1</v>
      </c>
      <c r="L128" s="241"/>
      <c r="M128" s="101"/>
      <c r="N128" s="232"/>
      <c r="O128" s="175"/>
      <c r="P128" s="97">
        <v>8</v>
      </c>
      <c r="Q128" s="175"/>
      <c r="R128" s="257"/>
    </row>
    <row r="129" spans="1:18" ht="15.75" customHeight="1" x14ac:dyDescent="0.25">
      <c r="A129" s="84">
        <v>2102</v>
      </c>
      <c r="B129" s="87"/>
      <c r="C129" s="87"/>
      <c r="D129" s="87"/>
      <c r="E129" s="87"/>
      <c r="F129" s="87"/>
      <c r="G129" s="87"/>
      <c r="H129" s="87"/>
      <c r="I129" s="87"/>
      <c r="J129" s="87">
        <v>4</v>
      </c>
      <c r="K129" s="129"/>
      <c r="L129" s="241"/>
      <c r="M129" s="101"/>
      <c r="N129" s="232"/>
      <c r="O129" s="205"/>
      <c r="P129" s="106">
        <v>7</v>
      </c>
      <c r="Q129" s="261"/>
      <c r="R129" s="205"/>
    </row>
    <row r="130" spans="1:18" ht="15.75" customHeight="1" x14ac:dyDescent="0.25">
      <c r="A130" s="84">
        <v>2201</v>
      </c>
      <c r="B130" s="87"/>
      <c r="C130" s="87"/>
      <c r="D130" s="87"/>
      <c r="E130" s="87"/>
      <c r="F130" s="87"/>
      <c r="G130" s="87"/>
      <c r="H130" s="87"/>
      <c r="I130" s="87"/>
      <c r="J130" s="87">
        <v>4</v>
      </c>
      <c r="K130" s="129"/>
      <c r="L130" s="241"/>
      <c r="M130" s="101"/>
      <c r="N130" s="232"/>
      <c r="O130" s="205"/>
      <c r="P130" s="106">
        <v>7</v>
      </c>
      <c r="Q130" s="261"/>
      <c r="R130" s="205"/>
    </row>
    <row r="131" spans="1:18" ht="15.75" customHeight="1" x14ac:dyDescent="0.25">
      <c r="A131" s="84">
        <v>2202</v>
      </c>
      <c r="B131" s="87"/>
      <c r="C131" s="87"/>
      <c r="D131" s="87"/>
      <c r="E131" s="87"/>
      <c r="F131" s="87"/>
      <c r="G131" s="87"/>
      <c r="H131" s="87"/>
      <c r="I131" s="87"/>
      <c r="J131" s="87">
        <v>2</v>
      </c>
      <c r="K131" s="129">
        <v>2</v>
      </c>
      <c r="L131" s="241"/>
      <c r="M131" s="101"/>
      <c r="N131" s="232"/>
      <c r="O131" s="205"/>
      <c r="P131" s="106">
        <v>2</v>
      </c>
      <c r="Q131" s="261"/>
      <c r="R131" s="205"/>
    </row>
    <row r="132" spans="1:18" ht="15.75" customHeight="1" x14ac:dyDescent="0.25">
      <c r="A132" s="84">
        <v>2301</v>
      </c>
      <c r="B132" s="87"/>
      <c r="C132" s="87"/>
      <c r="D132" s="87"/>
      <c r="E132" s="87"/>
      <c r="F132" s="87"/>
      <c r="G132" s="87"/>
      <c r="H132" s="87"/>
      <c r="I132" s="87"/>
      <c r="J132" s="87"/>
      <c r="K132" s="129"/>
      <c r="L132" s="241"/>
      <c r="M132" s="101"/>
      <c r="N132" s="232"/>
      <c r="O132" s="290"/>
      <c r="P132" s="291"/>
      <c r="Q132" s="292"/>
      <c r="R132" s="293"/>
    </row>
    <row r="133" spans="1:18" ht="15.75" customHeight="1" x14ac:dyDescent="0.25">
      <c r="A133" s="84">
        <v>2302</v>
      </c>
      <c r="B133" s="87"/>
      <c r="C133" s="87"/>
      <c r="D133" s="87"/>
      <c r="E133" s="87"/>
      <c r="F133" s="87"/>
      <c r="G133" s="87"/>
      <c r="H133" s="87"/>
      <c r="I133" s="87"/>
      <c r="J133" s="87"/>
      <c r="K133" s="129"/>
      <c r="L133" s="241"/>
      <c r="M133" s="101"/>
      <c r="N133" s="232"/>
      <c r="O133" s="111" t="s">
        <v>91</v>
      </c>
      <c r="P133" s="164">
        <v>21</v>
      </c>
      <c r="Q133" s="189">
        <f>IF(SUM(K125:K132)=0,"",SUM(K125:K132))</f>
        <v>12</v>
      </c>
      <c r="R133" s="114" t="s">
        <v>19</v>
      </c>
    </row>
    <row r="134" spans="1:18" ht="15.75" customHeight="1" x14ac:dyDescent="0.25">
      <c r="A134" s="84">
        <v>2401</v>
      </c>
      <c r="B134" s="87"/>
      <c r="C134" s="87"/>
      <c r="D134" s="87"/>
      <c r="E134" s="87"/>
      <c r="F134" s="87"/>
      <c r="G134" s="87"/>
      <c r="H134" s="87"/>
      <c r="I134" s="87"/>
      <c r="J134" s="87"/>
      <c r="K134" s="129"/>
      <c r="L134" s="241"/>
      <c r="M134" s="101"/>
      <c r="N134" s="232"/>
      <c r="O134" s="115" t="s">
        <v>92</v>
      </c>
      <c r="P134" s="165">
        <f>IF(P133/B119=0,"",P133/B119)</f>
        <v>0.28378378378378377</v>
      </c>
      <c r="Q134" s="190">
        <f>IF(P133/Q133=0,"",P133/Q133)</f>
        <v>1.75</v>
      </c>
      <c r="R134" s="118" t="s">
        <v>93</v>
      </c>
    </row>
    <row r="135" spans="1:18" ht="15.75" customHeight="1" x14ac:dyDescent="0.25">
      <c r="A135" s="84">
        <v>2402</v>
      </c>
      <c r="B135" s="87"/>
      <c r="C135" s="87"/>
      <c r="D135" s="87"/>
      <c r="E135" s="87"/>
      <c r="F135" s="87"/>
      <c r="G135" s="87"/>
      <c r="H135" s="87"/>
      <c r="I135" s="87"/>
      <c r="J135" s="87"/>
      <c r="K135" s="129"/>
      <c r="L135" s="243"/>
      <c r="M135" s="244"/>
      <c r="N135" s="245"/>
      <c r="O135" s="120"/>
      <c r="P135" s="121"/>
      <c r="Q135" s="121"/>
      <c r="R135" s="122"/>
    </row>
    <row r="136" spans="1:18" ht="18" customHeight="1" x14ac:dyDescent="0.25">
      <c r="A136" s="46"/>
      <c r="B136" s="296" t="s">
        <v>111</v>
      </c>
      <c r="C136" s="296"/>
      <c r="D136" s="296"/>
      <c r="E136" s="296"/>
      <c r="F136" s="296"/>
      <c r="G136" s="296"/>
      <c r="H136" s="296"/>
      <c r="I136" s="296"/>
      <c r="J136" s="296"/>
      <c r="K136" s="123">
        <f>SUM(K119:K132)</f>
        <v>12</v>
      </c>
      <c r="L136" s="124">
        <f>(SUM(K126:K127)/B119)</f>
        <v>0.12162162162162163</v>
      </c>
      <c r="M136" s="124">
        <f>IF(K136=0,"",K136/B119)</f>
        <v>0.16216216216216217</v>
      </c>
      <c r="N136" s="124">
        <f>IF(K127=0,"",M136-L136)</f>
        <v>4.0540540540540543E-2</v>
      </c>
      <c r="O136" s="1"/>
      <c r="P136" s="2"/>
      <c r="Q136" s="36"/>
      <c r="R136" s="1"/>
    </row>
    <row r="137" spans="1:18" ht="12.75" customHeight="1" x14ac:dyDescent="0.2"/>
    <row r="138" spans="1:18" ht="12.75" customHeight="1" x14ac:dyDescent="0.2"/>
    <row r="139" spans="1:18" ht="26.25" x14ac:dyDescent="0.4">
      <c r="A139" s="3"/>
      <c r="B139" s="340" t="s">
        <v>101</v>
      </c>
      <c r="C139" s="315"/>
      <c r="D139" s="315"/>
      <c r="E139" s="315"/>
      <c r="F139" s="315"/>
      <c r="G139" s="315"/>
      <c r="H139" s="315"/>
      <c r="I139" s="315"/>
      <c r="J139" s="315"/>
      <c r="K139" s="208" t="s">
        <v>115</v>
      </c>
      <c r="L139" s="1"/>
      <c r="M139" s="1"/>
      <c r="N139" s="2"/>
      <c r="O139" s="1"/>
      <c r="P139" s="2"/>
      <c r="Q139" s="2"/>
      <c r="R139" s="2"/>
    </row>
    <row r="140" spans="1:18" ht="20.25" customHeight="1" x14ac:dyDescent="0.2">
      <c r="A140" s="316" t="s">
        <v>18</v>
      </c>
      <c r="B140" s="318" t="s">
        <v>102</v>
      </c>
      <c r="C140" s="319"/>
      <c r="D140" s="319"/>
      <c r="E140" s="319"/>
      <c r="F140" s="319"/>
      <c r="G140" s="319"/>
      <c r="H140" s="319"/>
      <c r="I140" s="319"/>
      <c r="J140" s="335"/>
      <c r="K140" s="327" t="s">
        <v>19</v>
      </c>
      <c r="L140" s="323" t="s">
        <v>11</v>
      </c>
      <c r="M140" s="323" t="s">
        <v>12</v>
      </c>
      <c r="N140" s="325" t="s">
        <v>13</v>
      </c>
      <c r="O140" s="323" t="s">
        <v>14</v>
      </c>
      <c r="P140" s="324" t="s">
        <v>15</v>
      </c>
      <c r="Q140" s="324" t="s">
        <v>16</v>
      </c>
      <c r="R140" s="323" t="s">
        <v>103</v>
      </c>
    </row>
    <row r="141" spans="1:18" ht="15.75" customHeight="1" x14ac:dyDescent="0.25">
      <c r="A141" s="317"/>
      <c r="B141" s="84" t="s">
        <v>104</v>
      </c>
      <c r="C141" s="84" t="s">
        <v>105</v>
      </c>
      <c r="D141" s="84" t="s">
        <v>106</v>
      </c>
      <c r="E141" s="84" t="s">
        <v>107</v>
      </c>
      <c r="F141" s="84" t="s">
        <v>108</v>
      </c>
      <c r="G141" s="84" t="s">
        <v>109</v>
      </c>
      <c r="H141" s="84" t="s">
        <v>110</v>
      </c>
      <c r="I141" s="84" t="s">
        <v>73</v>
      </c>
      <c r="J141" s="84" t="s">
        <v>74</v>
      </c>
      <c r="K141" s="322"/>
      <c r="L141" s="317"/>
      <c r="M141" s="317"/>
      <c r="N141" s="317"/>
      <c r="O141" s="317"/>
      <c r="P141" s="317"/>
      <c r="Q141" s="317"/>
      <c r="R141" s="317"/>
    </row>
    <row r="142" spans="1:18" ht="15.75" customHeight="1" x14ac:dyDescent="0.25">
      <c r="A142" s="84">
        <v>1701</v>
      </c>
      <c r="B142" s="87">
        <v>61</v>
      </c>
      <c r="C142" s="87"/>
      <c r="D142" s="87"/>
      <c r="E142" s="87"/>
      <c r="F142" s="87"/>
      <c r="G142" s="87"/>
      <c r="H142" s="87"/>
      <c r="I142" s="87"/>
      <c r="J142" s="87"/>
      <c r="K142" s="129"/>
      <c r="L142" s="238"/>
      <c r="M142" s="239"/>
      <c r="N142" s="240"/>
      <c r="O142" s="254"/>
      <c r="P142" s="182">
        <f>B142</f>
        <v>61</v>
      </c>
      <c r="Q142" s="255"/>
      <c r="R142" s="254"/>
    </row>
    <row r="143" spans="1:18" ht="15.75" customHeight="1" x14ac:dyDescent="0.25">
      <c r="A143" s="84">
        <v>1702</v>
      </c>
      <c r="B143" s="87"/>
      <c r="C143" s="87">
        <v>36</v>
      </c>
      <c r="D143" s="87"/>
      <c r="E143" s="87"/>
      <c r="F143" s="87"/>
      <c r="G143" s="87"/>
      <c r="H143" s="87"/>
      <c r="I143" s="87"/>
      <c r="J143" s="87"/>
      <c r="K143" s="129"/>
      <c r="L143" s="241"/>
      <c r="M143" s="101"/>
      <c r="N143" s="242"/>
      <c r="O143" s="96">
        <f>IF(C143=0,"",C143/B142)</f>
        <v>0.5901639344262295</v>
      </c>
      <c r="P143" s="97">
        <v>44</v>
      </c>
      <c r="Q143" s="256">
        <f t="shared" ref="Q143:Q150" si="12">IF(P143=0,"",P143/P142)</f>
        <v>0.72131147540983609</v>
      </c>
      <c r="R143" s="256">
        <f t="shared" ref="R143:R150" si="13">IF(P143=0,"",100%-Q143)</f>
        <v>0.27868852459016391</v>
      </c>
    </row>
    <row r="144" spans="1:18" ht="15.75" customHeight="1" x14ac:dyDescent="0.25">
      <c r="A144" s="84">
        <v>1801</v>
      </c>
      <c r="B144" s="87"/>
      <c r="C144" s="87"/>
      <c r="D144" s="87">
        <v>23</v>
      </c>
      <c r="E144" s="87"/>
      <c r="F144" s="87"/>
      <c r="G144" s="87"/>
      <c r="H144" s="87"/>
      <c r="I144" s="87"/>
      <c r="J144" s="87"/>
      <c r="K144" s="129"/>
      <c r="L144" s="241"/>
      <c r="M144" s="101"/>
      <c r="N144" s="242"/>
      <c r="O144" s="96">
        <f>IF(D144=0,"",D144/C143)</f>
        <v>0.63888888888888884</v>
      </c>
      <c r="P144" s="97">
        <v>35</v>
      </c>
      <c r="Q144" s="256">
        <f t="shared" si="12"/>
        <v>0.79545454545454541</v>
      </c>
      <c r="R144" s="256">
        <f t="shared" si="13"/>
        <v>0.20454545454545459</v>
      </c>
    </row>
    <row r="145" spans="1:18" ht="15.75" customHeight="1" x14ac:dyDescent="0.25">
      <c r="A145" s="84">
        <v>1802</v>
      </c>
      <c r="B145" s="87"/>
      <c r="C145" s="87"/>
      <c r="D145" s="87"/>
      <c r="E145" s="87">
        <v>14</v>
      </c>
      <c r="F145" s="87"/>
      <c r="G145" s="87"/>
      <c r="H145" s="87"/>
      <c r="I145" s="87"/>
      <c r="J145" s="87"/>
      <c r="K145" s="129"/>
      <c r="L145" s="241"/>
      <c r="M145" s="101"/>
      <c r="N145" s="242"/>
      <c r="O145" s="96">
        <f>IF(E145=0,"",E145/D144)</f>
        <v>0.60869565217391308</v>
      </c>
      <c r="P145" s="97">
        <v>22</v>
      </c>
      <c r="Q145" s="256">
        <f t="shared" si="12"/>
        <v>0.62857142857142856</v>
      </c>
      <c r="R145" s="256">
        <f t="shared" si="13"/>
        <v>0.37142857142857144</v>
      </c>
    </row>
    <row r="146" spans="1:18" ht="15.75" customHeight="1" x14ac:dyDescent="0.25">
      <c r="A146" s="84">
        <v>1901</v>
      </c>
      <c r="B146" s="87"/>
      <c r="C146" s="87"/>
      <c r="D146" s="87"/>
      <c r="E146" s="87"/>
      <c r="F146" s="87">
        <v>12</v>
      </c>
      <c r="G146" s="87"/>
      <c r="H146" s="87"/>
      <c r="I146" s="87"/>
      <c r="J146" s="87"/>
      <c r="K146" s="129"/>
      <c r="L146" s="241"/>
      <c r="M146" s="101"/>
      <c r="N146" s="242"/>
      <c r="O146" s="96">
        <f>IF(F146=0,"",F146/E145)</f>
        <v>0.8571428571428571</v>
      </c>
      <c r="P146" s="97">
        <v>22</v>
      </c>
      <c r="Q146" s="256">
        <f t="shared" si="12"/>
        <v>1</v>
      </c>
      <c r="R146" s="256">
        <f t="shared" si="13"/>
        <v>0</v>
      </c>
    </row>
    <row r="147" spans="1:18" ht="15.75" customHeight="1" x14ac:dyDescent="0.25">
      <c r="A147" s="84">
        <v>1902</v>
      </c>
      <c r="B147" s="87"/>
      <c r="C147" s="87"/>
      <c r="D147" s="87"/>
      <c r="E147" s="87"/>
      <c r="F147" s="87"/>
      <c r="G147" s="87">
        <v>12</v>
      </c>
      <c r="H147" s="87"/>
      <c r="I147" s="87"/>
      <c r="J147" s="87"/>
      <c r="K147" s="129"/>
      <c r="L147" s="241"/>
      <c r="M147" s="101"/>
      <c r="N147" s="242"/>
      <c r="O147" s="96">
        <f>IF(G147=0,"",G147/F146)</f>
        <v>1</v>
      </c>
      <c r="P147" s="97">
        <v>16</v>
      </c>
      <c r="Q147" s="256">
        <f t="shared" si="12"/>
        <v>0.72727272727272729</v>
      </c>
      <c r="R147" s="256">
        <f t="shared" si="13"/>
        <v>0.27272727272727271</v>
      </c>
    </row>
    <row r="148" spans="1:18" ht="15.75" customHeight="1" x14ac:dyDescent="0.25">
      <c r="A148" s="84">
        <v>2001</v>
      </c>
      <c r="B148" s="87"/>
      <c r="C148" s="87"/>
      <c r="D148" s="87"/>
      <c r="E148" s="87"/>
      <c r="F148" s="87"/>
      <c r="G148" s="87"/>
      <c r="H148" s="87">
        <v>8</v>
      </c>
      <c r="I148" s="87"/>
      <c r="J148" s="87"/>
      <c r="K148" s="129">
        <v>5</v>
      </c>
      <c r="L148" s="241"/>
      <c r="M148" s="101"/>
      <c r="N148" s="242"/>
      <c r="O148" s="96">
        <f>IF(H148=0,"",H148/G147)</f>
        <v>0.66666666666666663</v>
      </c>
      <c r="P148" s="97">
        <v>14</v>
      </c>
      <c r="Q148" s="256">
        <f t="shared" si="12"/>
        <v>0.875</v>
      </c>
      <c r="R148" s="256">
        <f t="shared" si="13"/>
        <v>0.125</v>
      </c>
    </row>
    <row r="149" spans="1:18" ht="15.75" customHeight="1" x14ac:dyDescent="0.25">
      <c r="A149" s="84">
        <v>2002</v>
      </c>
      <c r="B149" s="87"/>
      <c r="C149" s="87"/>
      <c r="D149" s="87"/>
      <c r="E149" s="87"/>
      <c r="F149" s="87"/>
      <c r="G149" s="87"/>
      <c r="H149" s="87"/>
      <c r="I149" s="87">
        <v>4</v>
      </c>
      <c r="J149" s="87"/>
      <c r="K149" s="129">
        <v>1</v>
      </c>
      <c r="L149" s="241"/>
      <c r="M149" s="101"/>
      <c r="N149" s="242"/>
      <c r="O149" s="96">
        <f>IF(I149=0,"",I149/H148)</f>
        <v>0.5</v>
      </c>
      <c r="P149" s="97">
        <v>9</v>
      </c>
      <c r="Q149" s="256">
        <f t="shared" si="12"/>
        <v>0.6428571428571429</v>
      </c>
      <c r="R149" s="256">
        <f t="shared" si="13"/>
        <v>0.3571428571428571</v>
      </c>
    </row>
    <row r="150" spans="1:18" ht="15.75" customHeight="1" x14ac:dyDescent="0.25">
      <c r="A150" s="84">
        <v>2101</v>
      </c>
      <c r="B150" s="87"/>
      <c r="C150" s="87"/>
      <c r="D150" s="87"/>
      <c r="E150" s="87"/>
      <c r="F150" s="87"/>
      <c r="G150" s="87"/>
      <c r="H150" s="87"/>
      <c r="I150" s="87"/>
      <c r="J150" s="87">
        <v>4</v>
      </c>
      <c r="K150" s="129">
        <v>2</v>
      </c>
      <c r="L150" s="241"/>
      <c r="M150" s="101"/>
      <c r="N150" s="242"/>
      <c r="O150" s="126">
        <f>IF(J150=0,"",J150/I149)</f>
        <v>1</v>
      </c>
      <c r="P150" s="97">
        <v>9</v>
      </c>
      <c r="Q150" s="126">
        <f t="shared" si="12"/>
        <v>1</v>
      </c>
      <c r="R150" s="126">
        <f t="shared" si="13"/>
        <v>0</v>
      </c>
    </row>
    <row r="151" spans="1:18" ht="15.75" customHeight="1" x14ac:dyDescent="0.25">
      <c r="A151" s="84">
        <v>2102</v>
      </c>
      <c r="B151" s="87"/>
      <c r="C151" s="87"/>
      <c r="D151" s="87"/>
      <c r="E151" s="87"/>
      <c r="F151" s="87"/>
      <c r="G151" s="87"/>
      <c r="H151" s="87"/>
      <c r="I151" s="87"/>
      <c r="J151" s="87">
        <v>3</v>
      </c>
      <c r="K151" s="129"/>
      <c r="L151" s="241"/>
      <c r="M151" s="101"/>
      <c r="N151" s="232"/>
      <c r="O151" s="175"/>
      <c r="P151" s="97">
        <v>5</v>
      </c>
      <c r="Q151" s="175"/>
      <c r="R151" s="257"/>
    </row>
    <row r="152" spans="1:18" ht="15.75" customHeight="1" x14ac:dyDescent="0.25">
      <c r="A152" s="84">
        <v>2201</v>
      </c>
      <c r="B152" s="87"/>
      <c r="C152" s="87"/>
      <c r="D152" s="87"/>
      <c r="E152" s="87"/>
      <c r="F152" s="87"/>
      <c r="G152" s="87"/>
      <c r="H152" s="87"/>
      <c r="I152" s="87"/>
      <c r="J152" s="87">
        <v>3</v>
      </c>
      <c r="K152" s="129"/>
      <c r="L152" s="241"/>
      <c r="M152" s="101"/>
      <c r="N152" s="232"/>
      <c r="O152" s="205"/>
      <c r="P152" s="106">
        <v>5</v>
      </c>
      <c r="Q152" s="261"/>
      <c r="R152" s="205"/>
    </row>
    <row r="153" spans="1:18" ht="15.75" customHeight="1" x14ac:dyDescent="0.25">
      <c r="A153" s="84">
        <v>2202</v>
      </c>
      <c r="B153" s="87"/>
      <c r="C153" s="87"/>
      <c r="D153" s="87"/>
      <c r="E153" s="87"/>
      <c r="F153" s="87"/>
      <c r="G153" s="87"/>
      <c r="H153" s="87"/>
      <c r="I153" s="87"/>
      <c r="J153" s="87">
        <v>3</v>
      </c>
      <c r="K153" s="129">
        <v>1</v>
      </c>
      <c r="L153" s="241"/>
      <c r="M153" s="101"/>
      <c r="N153" s="232"/>
      <c r="O153" s="205"/>
      <c r="P153" s="106">
        <v>3</v>
      </c>
      <c r="Q153" s="261"/>
      <c r="R153" s="205"/>
    </row>
    <row r="154" spans="1:18" ht="15.75" customHeight="1" x14ac:dyDescent="0.25">
      <c r="A154" s="84">
        <v>2301</v>
      </c>
      <c r="B154" s="87"/>
      <c r="C154" s="87"/>
      <c r="D154" s="87"/>
      <c r="E154" s="87"/>
      <c r="F154" s="87"/>
      <c r="G154" s="87"/>
      <c r="H154" s="87"/>
      <c r="I154" s="87"/>
      <c r="J154" s="87">
        <v>1</v>
      </c>
      <c r="K154" s="129"/>
      <c r="L154" s="241"/>
      <c r="M154" s="101"/>
      <c r="N154" s="232"/>
      <c r="O154" s="205"/>
      <c r="P154" s="106">
        <v>1</v>
      </c>
      <c r="Q154" s="261"/>
      <c r="R154" s="205"/>
    </row>
    <row r="155" spans="1:18" ht="15.75" customHeight="1" x14ac:dyDescent="0.25">
      <c r="A155" s="84">
        <v>2302</v>
      </c>
      <c r="B155" s="87"/>
      <c r="C155" s="87"/>
      <c r="D155" s="87"/>
      <c r="E155" s="87"/>
      <c r="F155" s="87"/>
      <c r="G155" s="87"/>
      <c r="H155" s="87"/>
      <c r="I155" s="87"/>
      <c r="J155" s="87"/>
      <c r="K155" s="129"/>
      <c r="L155" s="241"/>
      <c r="M155" s="101"/>
      <c r="N155" s="232"/>
      <c r="O155" s="290"/>
      <c r="P155" s="291"/>
      <c r="Q155" s="292"/>
      <c r="R155" s="293"/>
    </row>
    <row r="156" spans="1:18" ht="15.75" customHeight="1" x14ac:dyDescent="0.25">
      <c r="A156" s="84">
        <v>2401</v>
      </c>
      <c r="B156" s="87"/>
      <c r="C156" s="87"/>
      <c r="D156" s="87"/>
      <c r="E156" s="87"/>
      <c r="F156" s="87"/>
      <c r="G156" s="87"/>
      <c r="H156" s="87"/>
      <c r="I156" s="87"/>
      <c r="J156" s="87"/>
      <c r="K156" s="129"/>
      <c r="L156" s="241"/>
      <c r="M156" s="101"/>
      <c r="N156" s="232"/>
      <c r="O156" s="111" t="s">
        <v>91</v>
      </c>
      <c r="P156" s="164">
        <v>9</v>
      </c>
      <c r="Q156" s="113">
        <f>IF(SUM(K148:K155)=0,"",SUM(K148:K155))</f>
        <v>9</v>
      </c>
      <c r="R156" s="114" t="s">
        <v>19</v>
      </c>
    </row>
    <row r="157" spans="1:18" ht="15.75" customHeight="1" x14ac:dyDescent="0.25">
      <c r="A157" s="84">
        <v>2402</v>
      </c>
      <c r="B157" s="87"/>
      <c r="C157" s="87"/>
      <c r="D157" s="87"/>
      <c r="E157" s="87"/>
      <c r="F157" s="87"/>
      <c r="G157" s="87"/>
      <c r="H157" s="87"/>
      <c r="I157" s="87"/>
      <c r="J157" s="87"/>
      <c r="K157" s="129"/>
      <c r="L157" s="241"/>
      <c r="M157" s="101"/>
      <c r="N157" s="232"/>
      <c r="O157" s="115" t="s">
        <v>92</v>
      </c>
      <c r="P157" s="165">
        <f>IF(P156/B142=0,"",P156/B142)</f>
        <v>0.14754098360655737</v>
      </c>
      <c r="Q157" s="117">
        <f>IF(P156/Q156=0,"",P156/Q156)</f>
        <v>1</v>
      </c>
      <c r="R157" s="118" t="s">
        <v>93</v>
      </c>
    </row>
    <row r="158" spans="1:18" ht="15.75" customHeight="1" x14ac:dyDescent="0.25">
      <c r="A158" s="84">
        <v>2501</v>
      </c>
      <c r="B158" s="87"/>
      <c r="C158" s="87"/>
      <c r="D158" s="87"/>
      <c r="E158" s="87"/>
      <c r="F158" s="87"/>
      <c r="G158" s="87"/>
      <c r="H158" s="87"/>
      <c r="I158" s="87"/>
      <c r="J158" s="87"/>
      <c r="K158" s="129"/>
      <c r="L158" s="243"/>
      <c r="M158" s="244"/>
      <c r="N158" s="245"/>
      <c r="O158" s="120"/>
      <c r="P158" s="121"/>
      <c r="Q158" s="121"/>
      <c r="R158" s="122"/>
    </row>
    <row r="159" spans="1:18" ht="18" customHeight="1" x14ac:dyDescent="0.25">
      <c r="A159" s="46"/>
      <c r="B159" s="296" t="s">
        <v>111</v>
      </c>
      <c r="C159" s="296"/>
      <c r="D159" s="296"/>
      <c r="E159" s="296"/>
      <c r="F159" s="296"/>
      <c r="G159" s="296"/>
      <c r="H159" s="296"/>
      <c r="I159" s="296"/>
      <c r="J159" s="296"/>
      <c r="K159" s="123">
        <f>SUM(K142:K155)</f>
        <v>9</v>
      </c>
      <c r="L159" s="124">
        <f>(SUM(K147:K150))/B142</f>
        <v>0.13114754098360656</v>
      </c>
      <c r="M159" s="124">
        <f>IF(K159=0,"",K159/B142)</f>
        <v>0.14754098360655737</v>
      </c>
      <c r="N159" s="124">
        <f>IF(K150=0,"",M159-L159)</f>
        <v>1.639344262295081E-2</v>
      </c>
      <c r="O159" s="1"/>
      <c r="P159" s="2"/>
      <c r="Q159" s="36"/>
      <c r="R159" s="1"/>
    </row>
    <row r="160" spans="1:18" ht="12.75" customHeight="1" x14ac:dyDescent="0.2"/>
    <row r="161" spans="1:19" ht="12.75" customHeight="1" x14ac:dyDescent="0.2"/>
    <row r="162" spans="1:19" ht="26.25" customHeight="1" x14ac:dyDescent="0.4">
      <c r="A162" s="2"/>
      <c r="B162" s="340" t="s">
        <v>101</v>
      </c>
      <c r="C162" s="315"/>
      <c r="D162" s="315"/>
      <c r="E162" s="315"/>
      <c r="F162" s="315"/>
      <c r="G162" s="315"/>
      <c r="H162" s="315"/>
      <c r="I162" s="315"/>
      <c r="J162" s="315"/>
      <c r="K162" s="208" t="s">
        <v>116</v>
      </c>
      <c r="L162" s="1"/>
      <c r="M162" s="1"/>
      <c r="N162" s="2"/>
      <c r="O162" s="1"/>
      <c r="P162" s="2"/>
      <c r="Q162" s="2"/>
      <c r="R162" s="2"/>
    </row>
    <row r="163" spans="1:19" ht="20.25" customHeight="1" x14ac:dyDescent="0.2">
      <c r="A163" s="316" t="s">
        <v>18</v>
      </c>
      <c r="B163" s="318" t="s">
        <v>102</v>
      </c>
      <c r="C163" s="319"/>
      <c r="D163" s="319"/>
      <c r="E163" s="319"/>
      <c r="F163" s="319"/>
      <c r="G163" s="319"/>
      <c r="H163" s="319"/>
      <c r="I163" s="319"/>
      <c r="J163" s="335"/>
      <c r="K163" s="327" t="s">
        <v>19</v>
      </c>
      <c r="L163" s="323" t="s">
        <v>11</v>
      </c>
      <c r="M163" s="323" t="s">
        <v>12</v>
      </c>
      <c r="N163" s="325" t="s">
        <v>13</v>
      </c>
      <c r="O163" s="323" t="s">
        <v>14</v>
      </c>
      <c r="P163" s="324" t="s">
        <v>15</v>
      </c>
      <c r="Q163" s="324" t="s">
        <v>16</v>
      </c>
      <c r="R163" s="323" t="s">
        <v>103</v>
      </c>
    </row>
    <row r="164" spans="1:19" ht="15.75" customHeight="1" x14ac:dyDescent="0.25">
      <c r="A164" s="317"/>
      <c r="B164" s="84" t="s">
        <v>104</v>
      </c>
      <c r="C164" s="84" t="s">
        <v>105</v>
      </c>
      <c r="D164" s="84" t="s">
        <v>106</v>
      </c>
      <c r="E164" s="84" t="s">
        <v>107</v>
      </c>
      <c r="F164" s="84" t="s">
        <v>108</v>
      </c>
      <c r="G164" s="84" t="s">
        <v>109</v>
      </c>
      <c r="H164" s="84" t="s">
        <v>110</v>
      </c>
      <c r="I164" s="84" t="s">
        <v>73</v>
      </c>
      <c r="J164" s="84" t="s">
        <v>74</v>
      </c>
      <c r="K164" s="322"/>
      <c r="L164" s="317"/>
      <c r="M164" s="317"/>
      <c r="N164" s="317"/>
      <c r="O164" s="317"/>
      <c r="P164" s="317"/>
      <c r="Q164" s="317"/>
      <c r="R164" s="317"/>
    </row>
    <row r="165" spans="1:19" ht="15.75" customHeight="1" x14ac:dyDescent="0.25">
      <c r="A165" s="84">
        <v>1702</v>
      </c>
      <c r="B165" s="87">
        <v>74</v>
      </c>
      <c r="C165" s="87"/>
      <c r="D165" s="87"/>
      <c r="E165" s="87"/>
      <c r="F165" s="87"/>
      <c r="G165" s="87"/>
      <c r="H165" s="87"/>
      <c r="I165" s="87"/>
      <c r="J165" s="87"/>
      <c r="K165" s="129"/>
      <c r="L165" s="238"/>
      <c r="M165" s="239"/>
      <c r="N165" s="240"/>
      <c r="O165" s="254"/>
      <c r="P165" s="182">
        <f>B165</f>
        <v>74</v>
      </c>
      <c r="Q165" s="255"/>
      <c r="R165" s="254"/>
    </row>
    <row r="166" spans="1:19" ht="15.75" customHeight="1" x14ac:dyDescent="0.25">
      <c r="A166" s="84">
        <v>1801</v>
      </c>
      <c r="B166" s="87"/>
      <c r="C166" s="87">
        <v>41</v>
      </c>
      <c r="D166" s="87"/>
      <c r="E166" s="87"/>
      <c r="F166" s="87"/>
      <c r="G166" s="87"/>
      <c r="H166" s="87"/>
      <c r="I166" s="87"/>
      <c r="J166" s="87"/>
      <c r="K166" s="129"/>
      <c r="L166" s="241"/>
      <c r="M166" s="101"/>
      <c r="N166" s="242"/>
      <c r="O166" s="96">
        <f>IF(C166=0,"",C166/B165)</f>
        <v>0.55405405405405406</v>
      </c>
      <c r="P166" s="97">
        <v>49</v>
      </c>
      <c r="Q166" s="256">
        <f t="shared" ref="Q166:Q173" si="14">IF(P166=0,"",P166/P165)</f>
        <v>0.66216216216216217</v>
      </c>
      <c r="R166" s="256">
        <f t="shared" ref="R166:R173" si="15">IF(P166=0,"",100%-Q166)</f>
        <v>0.33783783783783783</v>
      </c>
    </row>
    <row r="167" spans="1:19" ht="15.75" customHeight="1" x14ac:dyDescent="0.25">
      <c r="A167" s="84">
        <v>1802</v>
      </c>
      <c r="B167" s="87"/>
      <c r="C167" s="87"/>
      <c r="D167" s="87">
        <v>33</v>
      </c>
      <c r="E167" s="87"/>
      <c r="F167" s="87"/>
      <c r="G167" s="87"/>
      <c r="H167" s="87"/>
      <c r="I167" s="87"/>
      <c r="J167" s="87"/>
      <c r="K167" s="129"/>
      <c r="L167" s="241"/>
      <c r="M167" s="101"/>
      <c r="N167" s="242"/>
      <c r="O167" s="96">
        <f>IF(D167=0,"",D167/C166)</f>
        <v>0.80487804878048785</v>
      </c>
      <c r="P167" s="97">
        <v>40</v>
      </c>
      <c r="Q167" s="256">
        <f t="shared" si="14"/>
        <v>0.81632653061224492</v>
      </c>
      <c r="R167" s="256">
        <f t="shared" si="15"/>
        <v>0.18367346938775508</v>
      </c>
      <c r="S167" s="14">
        <f>P167/P165</f>
        <v>0.54054054054054057</v>
      </c>
    </row>
    <row r="168" spans="1:19" ht="15.75" customHeight="1" x14ac:dyDescent="0.25">
      <c r="A168" s="84">
        <v>1901</v>
      </c>
      <c r="B168" s="87"/>
      <c r="C168" s="87"/>
      <c r="D168" s="87"/>
      <c r="E168" s="87">
        <v>30</v>
      </c>
      <c r="F168" s="87"/>
      <c r="G168" s="87"/>
      <c r="H168" s="87"/>
      <c r="I168" s="87"/>
      <c r="J168" s="87"/>
      <c r="K168" s="129"/>
      <c r="L168" s="241"/>
      <c r="M168" s="101"/>
      <c r="N168" s="242"/>
      <c r="O168" s="96">
        <f>IF(E168=0,"",E168/D167)</f>
        <v>0.90909090909090906</v>
      </c>
      <c r="P168" s="97">
        <v>40</v>
      </c>
      <c r="Q168" s="256">
        <f t="shared" si="14"/>
        <v>1</v>
      </c>
      <c r="R168" s="256">
        <f t="shared" si="15"/>
        <v>0</v>
      </c>
    </row>
    <row r="169" spans="1:19" ht="15.75" customHeight="1" x14ac:dyDescent="0.25">
      <c r="A169" s="84">
        <v>1902</v>
      </c>
      <c r="B169" s="87"/>
      <c r="C169" s="87"/>
      <c r="D169" s="87"/>
      <c r="E169" s="87"/>
      <c r="F169" s="87">
        <v>21</v>
      </c>
      <c r="G169" s="87"/>
      <c r="H169" s="87"/>
      <c r="I169" s="87"/>
      <c r="J169" s="87"/>
      <c r="K169" s="129"/>
      <c r="L169" s="241"/>
      <c r="M169" s="101"/>
      <c r="N169" s="242"/>
      <c r="O169" s="96">
        <f>IF(F169=0,"",F169/E168)</f>
        <v>0.7</v>
      </c>
      <c r="P169" s="97">
        <v>38</v>
      </c>
      <c r="Q169" s="256">
        <f t="shared" si="14"/>
        <v>0.95</v>
      </c>
      <c r="R169" s="256">
        <f t="shared" si="15"/>
        <v>5.0000000000000044E-2</v>
      </c>
    </row>
    <row r="170" spans="1:19" ht="15.75" customHeight="1" x14ac:dyDescent="0.25">
      <c r="A170" s="84">
        <v>2001</v>
      </c>
      <c r="B170" s="87"/>
      <c r="C170" s="87"/>
      <c r="D170" s="87"/>
      <c r="E170" s="87"/>
      <c r="F170" s="87"/>
      <c r="G170" s="87">
        <v>16</v>
      </c>
      <c r="H170" s="87"/>
      <c r="I170" s="87"/>
      <c r="J170" s="87"/>
      <c r="K170" s="129">
        <v>6</v>
      </c>
      <c r="L170" s="241"/>
      <c r="M170" s="101"/>
      <c r="N170" s="242"/>
      <c r="O170" s="96">
        <f>IF(G170=0,"",G170/F169)</f>
        <v>0.76190476190476186</v>
      </c>
      <c r="P170" s="97">
        <v>37</v>
      </c>
      <c r="Q170" s="256">
        <f t="shared" si="14"/>
        <v>0.97368421052631582</v>
      </c>
      <c r="R170" s="256">
        <f t="shared" si="15"/>
        <v>2.6315789473684181E-2</v>
      </c>
    </row>
    <row r="171" spans="1:19" ht="15.75" customHeight="1" x14ac:dyDescent="0.25">
      <c r="A171" s="84">
        <v>2002</v>
      </c>
      <c r="B171" s="87"/>
      <c r="C171" s="87"/>
      <c r="D171" s="87"/>
      <c r="E171" s="87"/>
      <c r="F171" s="87"/>
      <c r="G171" s="87"/>
      <c r="H171" s="87">
        <v>13</v>
      </c>
      <c r="I171" s="87"/>
      <c r="J171" s="87"/>
      <c r="K171" s="129">
        <v>2</v>
      </c>
      <c r="L171" s="241"/>
      <c r="M171" s="101"/>
      <c r="N171" s="242"/>
      <c r="O171" s="96">
        <f>IF(H171=0,"",H171/G170)</f>
        <v>0.8125</v>
      </c>
      <c r="P171" s="97">
        <v>27</v>
      </c>
      <c r="Q171" s="256">
        <f t="shared" si="14"/>
        <v>0.72972972972972971</v>
      </c>
      <c r="R171" s="256">
        <f t="shared" si="15"/>
        <v>0.27027027027027029</v>
      </c>
    </row>
    <row r="172" spans="1:19" ht="15.75" customHeight="1" x14ac:dyDescent="0.25">
      <c r="A172" s="84">
        <v>2101</v>
      </c>
      <c r="B172" s="87"/>
      <c r="C172" s="87"/>
      <c r="D172" s="87"/>
      <c r="E172" s="87"/>
      <c r="F172" s="87"/>
      <c r="G172" s="87"/>
      <c r="H172" s="87"/>
      <c r="I172" s="87">
        <v>10</v>
      </c>
      <c r="J172" s="87"/>
      <c r="K172" s="129">
        <v>6</v>
      </c>
      <c r="L172" s="241"/>
      <c r="M172" s="101"/>
      <c r="N172" s="242"/>
      <c r="O172" s="96">
        <f>IF(I172=0,"",I172/H171)</f>
        <v>0.76923076923076927</v>
      </c>
      <c r="P172" s="97">
        <v>24</v>
      </c>
      <c r="Q172" s="256">
        <f t="shared" si="14"/>
        <v>0.88888888888888884</v>
      </c>
      <c r="R172" s="256">
        <f t="shared" si="15"/>
        <v>0.11111111111111116</v>
      </c>
    </row>
    <row r="173" spans="1:19" ht="15.75" customHeight="1" x14ac:dyDescent="0.25">
      <c r="A173" s="84">
        <v>2102</v>
      </c>
      <c r="B173" s="87"/>
      <c r="C173" s="87"/>
      <c r="D173" s="87"/>
      <c r="E173" s="87"/>
      <c r="F173" s="87"/>
      <c r="G173" s="87"/>
      <c r="H173" s="87"/>
      <c r="I173" s="87"/>
      <c r="J173" s="87">
        <v>7</v>
      </c>
      <c r="K173" s="129">
        <v>1</v>
      </c>
      <c r="L173" s="241"/>
      <c r="M173" s="101"/>
      <c r="N173" s="242"/>
      <c r="O173" s="126">
        <f>IF(J173=0,"",J173/I172)</f>
        <v>0.7</v>
      </c>
      <c r="P173" s="97">
        <v>13</v>
      </c>
      <c r="Q173" s="126">
        <f t="shared" si="14"/>
        <v>0.54166666666666663</v>
      </c>
      <c r="R173" s="126">
        <f t="shared" si="15"/>
        <v>0.45833333333333337</v>
      </c>
    </row>
    <row r="174" spans="1:19" ht="15.75" customHeight="1" x14ac:dyDescent="0.25">
      <c r="A174" s="84">
        <v>2201</v>
      </c>
      <c r="B174" s="87"/>
      <c r="C174" s="87"/>
      <c r="D174" s="87"/>
      <c r="E174" s="87"/>
      <c r="F174" s="87"/>
      <c r="G174" s="87"/>
      <c r="H174" s="87"/>
      <c r="I174" s="87"/>
      <c r="J174" s="87">
        <v>7</v>
      </c>
      <c r="K174" s="129"/>
      <c r="L174" s="241"/>
      <c r="M174" s="101"/>
      <c r="N174" s="232"/>
      <c r="O174" s="175"/>
      <c r="P174" s="97">
        <v>12</v>
      </c>
      <c r="Q174" s="175"/>
      <c r="R174" s="257"/>
    </row>
    <row r="175" spans="1:19" ht="15.75" customHeight="1" x14ac:dyDescent="0.25">
      <c r="A175" s="84">
        <v>2202</v>
      </c>
      <c r="B175" s="87"/>
      <c r="C175" s="87"/>
      <c r="D175" s="87"/>
      <c r="E175" s="87"/>
      <c r="F175" s="87"/>
      <c r="G175" s="87"/>
      <c r="H175" s="87"/>
      <c r="I175" s="87"/>
      <c r="J175" s="87">
        <v>3</v>
      </c>
      <c r="K175" s="129">
        <v>1</v>
      </c>
      <c r="L175" s="241"/>
      <c r="M175" s="101"/>
      <c r="N175" s="232"/>
      <c r="O175" s="205"/>
      <c r="P175" s="106">
        <v>3</v>
      </c>
      <c r="Q175" s="261"/>
      <c r="R175" s="205"/>
    </row>
    <row r="176" spans="1:19" ht="15.75" customHeight="1" x14ac:dyDescent="0.25">
      <c r="A176" s="84">
        <v>2301</v>
      </c>
      <c r="B176" s="87"/>
      <c r="C176" s="87"/>
      <c r="D176" s="87"/>
      <c r="E176" s="87"/>
      <c r="F176" s="87"/>
      <c r="G176" s="87"/>
      <c r="H176" s="87"/>
      <c r="I176" s="87"/>
      <c r="J176" s="87">
        <v>1</v>
      </c>
      <c r="K176" s="129"/>
      <c r="L176" s="241"/>
      <c r="M176" s="101"/>
      <c r="N176" s="232"/>
      <c r="O176" s="205"/>
      <c r="P176" s="106">
        <v>2</v>
      </c>
      <c r="Q176" s="261"/>
      <c r="R176" s="205"/>
    </row>
    <row r="177" spans="1:19" ht="15.75" customHeight="1" x14ac:dyDescent="0.25">
      <c r="A177" s="84">
        <v>2302</v>
      </c>
      <c r="B177" s="87"/>
      <c r="C177" s="87"/>
      <c r="D177" s="87"/>
      <c r="E177" s="87"/>
      <c r="F177" s="87"/>
      <c r="G177" s="87"/>
      <c r="H177" s="87"/>
      <c r="I177" s="87"/>
      <c r="J177" s="87"/>
      <c r="K177" s="129" t="s">
        <v>37</v>
      </c>
      <c r="L177" s="241"/>
      <c r="M177" s="101"/>
      <c r="N177" s="232"/>
      <c r="O177" s="205"/>
      <c r="P177" s="106"/>
      <c r="Q177" s="261"/>
      <c r="R177" s="205"/>
    </row>
    <row r="178" spans="1:19" ht="15.75" customHeight="1" x14ac:dyDescent="0.25">
      <c r="A178" s="84">
        <v>2401</v>
      </c>
      <c r="B178" s="87"/>
      <c r="C178" s="87"/>
      <c r="D178" s="87"/>
      <c r="E178" s="87"/>
      <c r="F178" s="87"/>
      <c r="G178" s="87"/>
      <c r="H178" s="87"/>
      <c r="I178" s="87"/>
      <c r="J178" s="87"/>
      <c r="K178" s="129"/>
      <c r="L178" s="241"/>
      <c r="M178" s="101"/>
      <c r="N178" s="232"/>
      <c r="O178" s="290"/>
      <c r="P178" s="291"/>
      <c r="Q178" s="292"/>
      <c r="R178" s="293"/>
    </row>
    <row r="179" spans="1:19" ht="15.75" customHeight="1" x14ac:dyDescent="0.25">
      <c r="A179" s="84">
        <v>2402</v>
      </c>
      <c r="B179" s="87"/>
      <c r="C179" s="87"/>
      <c r="D179" s="87"/>
      <c r="E179" s="87"/>
      <c r="F179" s="87"/>
      <c r="G179" s="87"/>
      <c r="H179" s="87"/>
      <c r="I179" s="87"/>
      <c r="J179" s="87"/>
      <c r="K179" s="129"/>
      <c r="L179" s="241"/>
      <c r="M179" s="101"/>
      <c r="N179" s="232"/>
      <c r="O179" s="111" t="s">
        <v>91</v>
      </c>
      <c r="P179" s="164">
        <v>20</v>
      </c>
      <c r="Q179" s="189">
        <f>K182</f>
        <v>16</v>
      </c>
      <c r="R179" s="114" t="s">
        <v>19</v>
      </c>
    </row>
    <row r="180" spans="1:19" ht="15.75" customHeight="1" x14ac:dyDescent="0.25">
      <c r="A180" s="84">
        <v>2501</v>
      </c>
      <c r="B180" s="87"/>
      <c r="C180" s="87"/>
      <c r="D180" s="87"/>
      <c r="E180" s="87"/>
      <c r="F180" s="87"/>
      <c r="G180" s="87"/>
      <c r="H180" s="87"/>
      <c r="I180" s="87"/>
      <c r="J180" s="87"/>
      <c r="K180" s="129"/>
      <c r="L180" s="241"/>
      <c r="M180" s="101"/>
      <c r="N180" s="232"/>
      <c r="O180" s="115" t="s">
        <v>92</v>
      </c>
      <c r="P180" s="165">
        <f>IF(P179/B165=0,"",P179/B165)</f>
        <v>0.27027027027027029</v>
      </c>
      <c r="Q180" s="190">
        <f>IF(P179/Q179=0,"",P179/Q179)</f>
        <v>1.25</v>
      </c>
      <c r="R180" s="118" t="s">
        <v>93</v>
      </c>
    </row>
    <row r="181" spans="1:19" ht="15.75" customHeight="1" x14ac:dyDescent="0.25">
      <c r="A181" s="84">
        <v>2502</v>
      </c>
      <c r="B181" s="87"/>
      <c r="C181" s="87"/>
      <c r="D181" s="87"/>
      <c r="E181" s="87"/>
      <c r="F181" s="87"/>
      <c r="G181" s="87"/>
      <c r="H181" s="87"/>
      <c r="I181" s="87"/>
      <c r="J181" s="87"/>
      <c r="K181" s="129"/>
      <c r="L181" s="243"/>
      <c r="M181" s="244"/>
      <c r="N181" s="245"/>
      <c r="O181" s="120"/>
      <c r="P181" s="121"/>
      <c r="Q181" s="121"/>
      <c r="R181" s="122"/>
    </row>
    <row r="182" spans="1:19" ht="18" customHeight="1" x14ac:dyDescent="0.25">
      <c r="A182" s="46"/>
      <c r="B182" s="296" t="s">
        <v>111</v>
      </c>
      <c r="C182" s="296"/>
      <c r="D182" s="296"/>
      <c r="E182" s="296"/>
      <c r="F182" s="296"/>
      <c r="G182" s="296"/>
      <c r="H182" s="296"/>
      <c r="I182" s="296"/>
      <c r="J182" s="296"/>
      <c r="K182" s="123">
        <f>SUM(K165:K178)</f>
        <v>16</v>
      </c>
      <c r="L182" s="124">
        <f>(SUM(K170:K173))/B165</f>
        <v>0.20270270270270271</v>
      </c>
      <c r="M182" s="124">
        <f>IF(K182=0,"",K182/B165)</f>
        <v>0.21621621621621623</v>
      </c>
      <c r="N182" s="124">
        <f>IF(K173=0,"",M182-L182)</f>
        <v>1.3513513513513514E-2</v>
      </c>
      <c r="O182" s="1"/>
      <c r="P182" s="2"/>
      <c r="Q182" s="36"/>
      <c r="R182" s="1"/>
    </row>
    <row r="183" spans="1:19" ht="12.75" customHeight="1" x14ac:dyDescent="0.2"/>
    <row r="184" spans="1:19" ht="12.75" customHeight="1" x14ac:dyDescent="0.2"/>
    <row r="185" spans="1:19" ht="26.25" customHeight="1" x14ac:dyDescent="0.4">
      <c r="A185" s="2"/>
      <c r="B185" s="340" t="s">
        <v>101</v>
      </c>
      <c r="C185" s="315"/>
      <c r="D185" s="315"/>
      <c r="E185" s="315"/>
      <c r="F185" s="315"/>
      <c r="G185" s="315"/>
      <c r="H185" s="315"/>
      <c r="I185" s="315"/>
      <c r="J185" s="315"/>
      <c r="K185" s="208" t="s">
        <v>117</v>
      </c>
      <c r="L185" s="186" t="s">
        <v>139</v>
      </c>
      <c r="M185" s="1"/>
      <c r="N185" s="2"/>
      <c r="O185" s="1"/>
      <c r="P185" s="2"/>
      <c r="Q185" s="2"/>
      <c r="R185" s="2"/>
    </row>
    <row r="186" spans="1:19" ht="20.25" customHeight="1" x14ac:dyDescent="0.2">
      <c r="A186" s="316" t="s">
        <v>18</v>
      </c>
      <c r="B186" s="318" t="s">
        <v>102</v>
      </c>
      <c r="C186" s="319"/>
      <c r="D186" s="319"/>
      <c r="E186" s="319"/>
      <c r="F186" s="319"/>
      <c r="G186" s="319"/>
      <c r="H186" s="319"/>
      <c r="I186" s="319"/>
      <c r="J186" s="335"/>
      <c r="K186" s="327" t="s">
        <v>19</v>
      </c>
      <c r="L186" s="323" t="s">
        <v>11</v>
      </c>
      <c r="M186" s="323" t="s">
        <v>12</v>
      </c>
      <c r="N186" s="325" t="s">
        <v>13</v>
      </c>
      <c r="O186" s="323" t="s">
        <v>14</v>
      </c>
      <c r="P186" s="324" t="s">
        <v>15</v>
      </c>
      <c r="Q186" s="324" t="s">
        <v>16</v>
      </c>
      <c r="R186" s="323" t="s">
        <v>103</v>
      </c>
    </row>
    <row r="187" spans="1:19" ht="15.75" customHeight="1" x14ac:dyDescent="0.25">
      <c r="A187" s="317"/>
      <c r="B187" s="84" t="s">
        <v>104</v>
      </c>
      <c r="C187" s="84" t="s">
        <v>105</v>
      </c>
      <c r="D187" s="84" t="s">
        <v>106</v>
      </c>
      <c r="E187" s="84" t="s">
        <v>107</v>
      </c>
      <c r="F187" s="84" t="s">
        <v>108</v>
      </c>
      <c r="G187" s="84" t="s">
        <v>109</v>
      </c>
      <c r="H187" s="84" t="s">
        <v>110</v>
      </c>
      <c r="I187" s="84" t="s">
        <v>73</v>
      </c>
      <c r="J187" s="84" t="s">
        <v>74</v>
      </c>
      <c r="K187" s="322"/>
      <c r="L187" s="317"/>
      <c r="M187" s="317"/>
      <c r="N187" s="317"/>
      <c r="O187" s="317"/>
      <c r="P187" s="317"/>
      <c r="Q187" s="317"/>
      <c r="R187" s="317"/>
    </row>
    <row r="188" spans="1:19" ht="15.75" customHeight="1" x14ac:dyDescent="0.25">
      <c r="A188" s="84">
        <v>1801</v>
      </c>
      <c r="B188" s="87"/>
      <c r="C188" s="87"/>
      <c r="D188" s="87"/>
      <c r="E188" s="87"/>
      <c r="F188" s="87"/>
      <c r="G188" s="87"/>
      <c r="H188" s="87"/>
      <c r="I188" s="87"/>
      <c r="J188" s="87"/>
      <c r="K188" s="129"/>
      <c r="L188" s="238"/>
      <c r="M188" s="239"/>
      <c r="N188" s="240"/>
      <c r="O188" s="254"/>
      <c r="P188" s="182">
        <f>B188</f>
        <v>0</v>
      </c>
      <c r="Q188" s="255"/>
      <c r="R188" s="254"/>
    </row>
    <row r="189" spans="1:19" ht="15.75" customHeight="1" x14ac:dyDescent="0.25">
      <c r="A189" s="84">
        <v>1802</v>
      </c>
      <c r="B189" s="87"/>
      <c r="C189" s="87"/>
      <c r="D189" s="87"/>
      <c r="E189" s="87"/>
      <c r="F189" s="87"/>
      <c r="G189" s="87"/>
      <c r="H189" s="87"/>
      <c r="I189" s="87"/>
      <c r="J189" s="87"/>
      <c r="K189" s="129"/>
      <c r="L189" s="241"/>
      <c r="M189" s="101"/>
      <c r="N189" s="242"/>
      <c r="O189" s="96" t="str">
        <f>IF(C189=0,"",C189/B188)</f>
        <v/>
      </c>
      <c r="P189" s="97"/>
      <c r="Q189" s="256" t="str">
        <f t="shared" ref="Q189:Q195" si="16">IF(P189=0,"",P189/P188)</f>
        <v/>
      </c>
      <c r="R189" s="256" t="str">
        <f t="shared" ref="R189:R195" si="17">IF(P189=0,"",100%-Q189)</f>
        <v/>
      </c>
    </row>
    <row r="190" spans="1:19" ht="15.75" customHeight="1" x14ac:dyDescent="0.25">
      <c r="A190" s="84">
        <v>1901</v>
      </c>
      <c r="B190" s="87"/>
      <c r="C190" s="87"/>
      <c r="D190" s="87"/>
      <c r="E190" s="87"/>
      <c r="F190" s="87"/>
      <c r="G190" s="87"/>
      <c r="H190" s="87"/>
      <c r="I190" s="87"/>
      <c r="J190" s="87"/>
      <c r="K190" s="129"/>
      <c r="L190" s="241"/>
      <c r="M190" s="101"/>
      <c r="N190" s="242"/>
      <c r="O190" s="96" t="str">
        <f>IF(D190=0,"",D190/C189)</f>
        <v/>
      </c>
      <c r="P190" s="97"/>
      <c r="Q190" s="256" t="str">
        <f t="shared" si="16"/>
        <v/>
      </c>
      <c r="R190" s="256" t="str">
        <f t="shared" si="17"/>
        <v/>
      </c>
      <c r="S190" s="152" t="e">
        <f>P190/P188</f>
        <v>#DIV/0!</v>
      </c>
    </row>
    <row r="191" spans="1:19" ht="15.75" customHeight="1" x14ac:dyDescent="0.25">
      <c r="A191" s="84">
        <v>1902</v>
      </c>
      <c r="B191" s="87"/>
      <c r="C191" s="87"/>
      <c r="D191" s="87"/>
      <c r="E191" s="87"/>
      <c r="F191" s="87"/>
      <c r="G191" s="87"/>
      <c r="H191" s="87"/>
      <c r="I191" s="87"/>
      <c r="J191" s="87"/>
      <c r="K191" s="129"/>
      <c r="L191" s="241"/>
      <c r="M191" s="101"/>
      <c r="N191" s="242"/>
      <c r="O191" s="96" t="str">
        <f>IF(E191=0,"",E191/D190)</f>
        <v/>
      </c>
      <c r="P191" s="97"/>
      <c r="Q191" s="256" t="str">
        <f t="shared" si="16"/>
        <v/>
      </c>
      <c r="R191" s="256" t="str">
        <f t="shared" si="17"/>
        <v/>
      </c>
    </row>
    <row r="192" spans="1:19" ht="15.75" customHeight="1" x14ac:dyDescent="0.25">
      <c r="A192" s="84">
        <v>2001</v>
      </c>
      <c r="B192" s="87"/>
      <c r="C192" s="87"/>
      <c r="D192" s="87"/>
      <c r="E192" s="87"/>
      <c r="F192" s="87"/>
      <c r="G192" s="87"/>
      <c r="H192" s="87"/>
      <c r="I192" s="87"/>
      <c r="J192" s="87"/>
      <c r="K192" s="129"/>
      <c r="L192" s="241"/>
      <c r="M192" s="101"/>
      <c r="N192" s="242"/>
      <c r="O192" s="96" t="str">
        <f>IF(F192=0,"",F192/E191)</f>
        <v/>
      </c>
      <c r="P192" s="97"/>
      <c r="Q192" s="256" t="str">
        <f t="shared" si="16"/>
        <v/>
      </c>
      <c r="R192" s="256" t="str">
        <f t="shared" si="17"/>
        <v/>
      </c>
    </row>
    <row r="193" spans="1:18" ht="15.75" customHeight="1" x14ac:dyDescent="0.25">
      <c r="A193" s="84">
        <v>2002</v>
      </c>
      <c r="B193" s="87"/>
      <c r="C193" s="87"/>
      <c r="D193" s="87"/>
      <c r="E193" s="87"/>
      <c r="F193" s="87"/>
      <c r="G193" s="87"/>
      <c r="H193" s="87"/>
      <c r="I193" s="87"/>
      <c r="J193" s="87"/>
      <c r="K193" s="129"/>
      <c r="L193" s="241"/>
      <c r="M193" s="101"/>
      <c r="N193" s="242"/>
      <c r="O193" s="96" t="str">
        <f>IF(G193=0,"",G193/F192)</f>
        <v/>
      </c>
      <c r="P193" s="97"/>
      <c r="Q193" s="256" t="str">
        <f t="shared" si="16"/>
        <v/>
      </c>
      <c r="R193" s="256" t="str">
        <f t="shared" si="17"/>
        <v/>
      </c>
    </row>
    <row r="194" spans="1:18" ht="15.75" customHeight="1" x14ac:dyDescent="0.25">
      <c r="A194" s="84">
        <v>2101</v>
      </c>
      <c r="B194" s="87"/>
      <c r="C194" s="87"/>
      <c r="D194" s="87"/>
      <c r="E194" s="87"/>
      <c r="F194" s="87"/>
      <c r="G194" s="87"/>
      <c r="H194" s="87"/>
      <c r="I194" s="87"/>
      <c r="J194" s="87"/>
      <c r="K194" s="129"/>
      <c r="L194" s="241"/>
      <c r="M194" s="101"/>
      <c r="N194" s="242"/>
      <c r="O194" s="96" t="str">
        <f>IF(H194=0,"",H194/G193)</f>
        <v/>
      </c>
      <c r="P194" s="97"/>
      <c r="Q194" s="256" t="str">
        <f t="shared" si="16"/>
        <v/>
      </c>
      <c r="R194" s="256" t="str">
        <f t="shared" si="17"/>
        <v/>
      </c>
    </row>
    <row r="195" spans="1:18" ht="15.75" customHeight="1" x14ac:dyDescent="0.25">
      <c r="A195" s="84">
        <v>2102</v>
      </c>
      <c r="B195" s="87"/>
      <c r="C195" s="87"/>
      <c r="D195" s="87"/>
      <c r="E195" s="87"/>
      <c r="F195" s="87"/>
      <c r="G195" s="87"/>
      <c r="H195" s="87"/>
      <c r="I195" s="87"/>
      <c r="J195" s="87"/>
      <c r="K195" s="129"/>
      <c r="L195" s="241"/>
      <c r="M195" s="101"/>
      <c r="N195" s="242"/>
      <c r="O195" s="96" t="str">
        <f>IF(H195=0,"",H195/G194)</f>
        <v/>
      </c>
      <c r="P195" s="97"/>
      <c r="Q195" s="256" t="str">
        <f t="shared" si="16"/>
        <v/>
      </c>
      <c r="R195" s="126" t="str">
        <f t="shared" si="17"/>
        <v/>
      </c>
    </row>
    <row r="196" spans="1:18" ht="15.75" customHeight="1" x14ac:dyDescent="0.25">
      <c r="A196" s="84">
        <v>2201</v>
      </c>
      <c r="B196" s="87"/>
      <c r="C196" s="87"/>
      <c r="D196" s="87"/>
      <c r="E196" s="87"/>
      <c r="F196" s="87"/>
      <c r="G196" s="87"/>
      <c r="H196" s="87"/>
      <c r="I196" s="87"/>
      <c r="J196" s="87"/>
      <c r="K196" s="129"/>
      <c r="L196" s="241"/>
      <c r="M196" s="101"/>
      <c r="N196" s="232"/>
      <c r="O196" s="175"/>
      <c r="P196" s="97"/>
      <c r="Q196" s="175"/>
      <c r="R196" s="257"/>
    </row>
    <row r="197" spans="1:18" ht="15.75" customHeight="1" x14ac:dyDescent="0.25">
      <c r="A197" s="84">
        <v>2202</v>
      </c>
      <c r="B197" s="87"/>
      <c r="C197" s="87"/>
      <c r="D197" s="87"/>
      <c r="E197" s="87"/>
      <c r="F197" s="87"/>
      <c r="G197" s="87"/>
      <c r="H197" s="87"/>
      <c r="I197" s="87"/>
      <c r="J197" s="87"/>
      <c r="K197" s="129"/>
      <c r="L197" s="241"/>
      <c r="M197" s="101"/>
      <c r="N197" s="232"/>
      <c r="O197" s="205"/>
      <c r="P197" s="106"/>
      <c r="Q197" s="261"/>
      <c r="R197" s="205"/>
    </row>
    <row r="198" spans="1:18" ht="15.75" customHeight="1" x14ac:dyDescent="0.25">
      <c r="A198" s="84">
        <v>2301</v>
      </c>
      <c r="B198" s="87"/>
      <c r="C198" s="87"/>
      <c r="D198" s="87"/>
      <c r="E198" s="87"/>
      <c r="F198" s="87"/>
      <c r="G198" s="87"/>
      <c r="H198" s="87"/>
      <c r="I198" s="87"/>
      <c r="J198" s="87"/>
      <c r="K198" s="129"/>
      <c r="L198" s="241"/>
      <c r="M198" s="101"/>
      <c r="N198" s="232"/>
      <c r="O198" s="205"/>
      <c r="P198" s="106"/>
      <c r="Q198" s="261"/>
      <c r="R198" s="205"/>
    </row>
    <row r="199" spans="1:18" ht="15.75" customHeight="1" x14ac:dyDescent="0.25">
      <c r="A199" s="84">
        <v>2302</v>
      </c>
      <c r="B199" s="87"/>
      <c r="C199" s="87"/>
      <c r="D199" s="87"/>
      <c r="E199" s="87"/>
      <c r="F199" s="87"/>
      <c r="G199" s="87"/>
      <c r="H199" s="87"/>
      <c r="I199" s="87"/>
      <c r="J199" s="87"/>
      <c r="K199" s="129"/>
      <c r="L199" s="241"/>
      <c r="M199" s="101"/>
      <c r="N199" s="232"/>
      <c r="O199" s="205"/>
      <c r="P199" s="106"/>
      <c r="Q199" s="261"/>
      <c r="R199" s="205"/>
    </row>
    <row r="200" spans="1:18" ht="15.75" customHeight="1" x14ac:dyDescent="0.25">
      <c r="A200" s="84">
        <v>2401</v>
      </c>
      <c r="B200" s="87"/>
      <c r="C200" s="87"/>
      <c r="D200" s="87"/>
      <c r="E200" s="87"/>
      <c r="F200" s="87"/>
      <c r="G200" s="87"/>
      <c r="H200" s="87"/>
      <c r="I200" s="87"/>
      <c r="J200" s="87"/>
      <c r="K200" s="129"/>
      <c r="L200" s="241"/>
      <c r="M200" s="101"/>
      <c r="N200" s="232"/>
      <c r="O200" s="290"/>
      <c r="P200" s="291"/>
      <c r="Q200" s="292"/>
      <c r="R200" s="293"/>
    </row>
    <row r="201" spans="1:18" ht="15.75" customHeight="1" x14ac:dyDescent="0.25">
      <c r="A201" s="84">
        <v>2402</v>
      </c>
      <c r="B201" s="87"/>
      <c r="C201" s="87"/>
      <c r="D201" s="87"/>
      <c r="E201" s="87"/>
      <c r="F201" s="87"/>
      <c r="G201" s="87"/>
      <c r="H201" s="87"/>
      <c r="I201" s="87"/>
      <c r="J201" s="87"/>
      <c r="K201" s="129"/>
      <c r="L201" s="241"/>
      <c r="M201" s="101"/>
      <c r="N201" s="232"/>
      <c r="O201" s="111" t="s">
        <v>91</v>
      </c>
      <c r="P201" s="164"/>
      <c r="Q201" s="113" t="str">
        <f>IF(SUM(K193:K200)=0,"",SUM(K193:K200))</f>
        <v/>
      </c>
      <c r="R201" s="114" t="s">
        <v>19</v>
      </c>
    </row>
    <row r="202" spans="1:18" ht="15.75" customHeight="1" x14ac:dyDescent="0.25">
      <c r="A202" s="84">
        <v>2501</v>
      </c>
      <c r="B202" s="87"/>
      <c r="C202" s="87"/>
      <c r="D202" s="87"/>
      <c r="E202" s="87"/>
      <c r="F202" s="87"/>
      <c r="G202" s="87"/>
      <c r="H202" s="87"/>
      <c r="I202" s="87"/>
      <c r="J202" s="87"/>
      <c r="K202" s="129"/>
      <c r="L202" s="241"/>
      <c r="M202" s="101"/>
      <c r="N202" s="232"/>
      <c r="O202" s="115" t="s">
        <v>92</v>
      </c>
      <c r="P202" s="165" t="e">
        <f>IF(P201/B188=0,"",P201/B188)</f>
        <v>#DIV/0!</v>
      </c>
      <c r="Q202" s="117" t="e">
        <f>IF(P201/Q201=0,"",P201/Q201)</f>
        <v>#VALUE!</v>
      </c>
      <c r="R202" s="118" t="s">
        <v>93</v>
      </c>
    </row>
    <row r="203" spans="1:18" ht="15.75" customHeight="1" x14ac:dyDescent="0.25">
      <c r="A203" s="84">
        <v>2502</v>
      </c>
      <c r="B203" s="87"/>
      <c r="C203" s="87"/>
      <c r="D203" s="87"/>
      <c r="E203" s="87"/>
      <c r="F203" s="87"/>
      <c r="G203" s="87"/>
      <c r="H203" s="87"/>
      <c r="I203" s="87"/>
      <c r="J203" s="87"/>
      <c r="K203" s="129"/>
      <c r="L203" s="243"/>
      <c r="M203" s="244"/>
      <c r="N203" s="245"/>
      <c r="O203" s="120"/>
      <c r="P203" s="121"/>
      <c r="Q203" s="121"/>
      <c r="R203" s="122"/>
    </row>
    <row r="204" spans="1:18" ht="18" customHeight="1" x14ac:dyDescent="0.25">
      <c r="A204" s="46"/>
      <c r="B204" s="296" t="s">
        <v>111</v>
      </c>
      <c r="C204" s="296"/>
      <c r="D204" s="296"/>
      <c r="E204" s="296"/>
      <c r="F204" s="296"/>
      <c r="G204" s="296"/>
      <c r="H204" s="296"/>
      <c r="I204" s="296"/>
      <c r="J204" s="296"/>
      <c r="K204" s="123">
        <f>SUM(K188:K200)</f>
        <v>0</v>
      </c>
      <c r="L204" s="124" t="str">
        <f>IF(K195=0,"",K195/B188)</f>
        <v/>
      </c>
      <c r="M204" s="124" t="str">
        <f>IF(K204=0,"",K204/B188)</f>
        <v/>
      </c>
      <c r="N204" s="124" t="str">
        <f>IF(K195=0,"",M204-L204)</f>
        <v/>
      </c>
      <c r="O204" s="1"/>
      <c r="P204" s="2"/>
      <c r="Q204" s="36"/>
      <c r="R204" s="1"/>
    </row>
    <row r="205" spans="1:18" ht="12.75" customHeight="1" x14ac:dyDescent="0.2"/>
    <row r="206" spans="1:18" ht="12.75" customHeight="1" x14ac:dyDescent="0.2"/>
    <row r="207" spans="1:18" ht="26.25" customHeight="1" x14ac:dyDescent="0.4">
      <c r="A207" s="2"/>
      <c r="B207" s="340" t="s">
        <v>101</v>
      </c>
      <c r="C207" s="315"/>
      <c r="D207" s="315"/>
      <c r="E207" s="315"/>
      <c r="F207" s="315"/>
      <c r="G207" s="315"/>
      <c r="H207" s="315"/>
      <c r="I207" s="315"/>
      <c r="J207" s="315"/>
      <c r="K207" s="208" t="s">
        <v>118</v>
      </c>
      <c r="L207" s="1"/>
      <c r="M207" s="1"/>
      <c r="N207" s="2"/>
      <c r="O207" s="1"/>
      <c r="P207" s="2"/>
      <c r="Q207" s="2"/>
      <c r="R207" s="2"/>
    </row>
    <row r="208" spans="1:18" ht="20.25" customHeight="1" x14ac:dyDescent="0.2">
      <c r="A208" s="316" t="s">
        <v>18</v>
      </c>
      <c r="B208" s="318" t="s">
        <v>102</v>
      </c>
      <c r="C208" s="319"/>
      <c r="D208" s="319"/>
      <c r="E208" s="319"/>
      <c r="F208" s="319"/>
      <c r="G208" s="319"/>
      <c r="H208" s="319"/>
      <c r="I208" s="319"/>
      <c r="J208" s="335"/>
      <c r="K208" s="327" t="s">
        <v>19</v>
      </c>
      <c r="L208" s="323" t="s">
        <v>11</v>
      </c>
      <c r="M208" s="323" t="s">
        <v>12</v>
      </c>
      <c r="N208" s="325" t="s">
        <v>13</v>
      </c>
      <c r="O208" s="323" t="s">
        <v>14</v>
      </c>
      <c r="P208" s="324" t="s">
        <v>15</v>
      </c>
      <c r="Q208" s="324" t="s">
        <v>16</v>
      </c>
      <c r="R208" s="323" t="s">
        <v>103</v>
      </c>
    </row>
    <row r="209" spans="1:19" ht="15.75" customHeight="1" x14ac:dyDescent="0.25">
      <c r="A209" s="317"/>
      <c r="B209" s="84" t="s">
        <v>104</v>
      </c>
      <c r="C209" s="84" t="s">
        <v>105</v>
      </c>
      <c r="D209" s="84" t="s">
        <v>106</v>
      </c>
      <c r="E209" s="84" t="s">
        <v>107</v>
      </c>
      <c r="F209" s="84" t="s">
        <v>108</v>
      </c>
      <c r="G209" s="84" t="s">
        <v>109</v>
      </c>
      <c r="H209" s="84" t="s">
        <v>110</v>
      </c>
      <c r="I209" s="84" t="s">
        <v>73</v>
      </c>
      <c r="J209" s="84" t="s">
        <v>74</v>
      </c>
      <c r="K209" s="322"/>
      <c r="L209" s="317"/>
      <c r="M209" s="317"/>
      <c r="N209" s="317"/>
      <c r="O209" s="317"/>
      <c r="P209" s="317"/>
      <c r="Q209" s="317"/>
      <c r="R209" s="317"/>
    </row>
    <row r="210" spans="1:19" ht="15.75" customHeight="1" x14ac:dyDescent="0.25">
      <c r="A210" s="84">
        <v>1802</v>
      </c>
      <c r="B210" s="87">
        <v>93</v>
      </c>
      <c r="C210" s="87"/>
      <c r="D210" s="87"/>
      <c r="E210" s="87"/>
      <c r="F210" s="87"/>
      <c r="G210" s="87"/>
      <c r="H210" s="87"/>
      <c r="I210" s="87"/>
      <c r="J210" s="87"/>
      <c r="K210" s="129"/>
      <c r="L210" s="238"/>
      <c r="M210" s="239"/>
      <c r="N210" s="240"/>
      <c r="O210" s="254"/>
      <c r="P210" s="182">
        <f>B210</f>
        <v>93</v>
      </c>
      <c r="Q210" s="255"/>
      <c r="R210" s="254"/>
    </row>
    <row r="211" spans="1:19" ht="15.75" customHeight="1" x14ac:dyDescent="0.25">
      <c r="A211" s="84">
        <v>1901</v>
      </c>
      <c r="B211" s="87"/>
      <c r="C211" s="87">
        <v>48</v>
      </c>
      <c r="D211" s="87"/>
      <c r="E211" s="87"/>
      <c r="F211" s="87"/>
      <c r="G211" s="87"/>
      <c r="H211" s="87"/>
      <c r="I211" s="87"/>
      <c r="J211" s="87"/>
      <c r="K211" s="129"/>
      <c r="L211" s="241"/>
      <c r="M211" s="101"/>
      <c r="N211" s="242"/>
      <c r="O211" s="96">
        <f>IF(C211=0,"",C211/B210)</f>
        <v>0.5161290322580645</v>
      </c>
      <c r="P211" s="97">
        <v>63</v>
      </c>
      <c r="Q211" s="256">
        <f t="shared" ref="Q211:Q217" si="18">IF(P211=0,"",P211/P210)</f>
        <v>0.67741935483870963</v>
      </c>
      <c r="R211" s="256">
        <f t="shared" ref="R211:R217" si="19">IF(P211=0,"",100%-Q211)</f>
        <v>0.32258064516129037</v>
      </c>
    </row>
    <row r="212" spans="1:19" ht="15.75" customHeight="1" x14ac:dyDescent="0.25">
      <c r="A212" s="84">
        <v>1902</v>
      </c>
      <c r="B212" s="87"/>
      <c r="C212" s="87"/>
      <c r="D212" s="87">
        <v>31</v>
      </c>
      <c r="E212" s="87"/>
      <c r="F212" s="87"/>
      <c r="G212" s="87"/>
      <c r="H212" s="87"/>
      <c r="I212" s="87"/>
      <c r="J212" s="87"/>
      <c r="K212" s="129"/>
      <c r="L212" s="241"/>
      <c r="M212" s="101"/>
      <c r="N212" s="242"/>
      <c r="O212" s="96">
        <f>IF(D212=0,"",D212/C211)</f>
        <v>0.64583333333333337</v>
      </c>
      <c r="P212" s="97">
        <v>47</v>
      </c>
      <c r="Q212" s="256">
        <f t="shared" si="18"/>
        <v>0.74603174603174605</v>
      </c>
      <c r="R212" s="256">
        <f t="shared" si="19"/>
        <v>0.25396825396825395</v>
      </c>
      <c r="S212" s="128">
        <f>P212/P210</f>
        <v>0.5053763440860215</v>
      </c>
    </row>
    <row r="213" spans="1:19" ht="15.75" customHeight="1" x14ac:dyDescent="0.25">
      <c r="A213" s="84">
        <v>2001</v>
      </c>
      <c r="B213" s="87"/>
      <c r="C213" s="87"/>
      <c r="D213" s="87"/>
      <c r="E213" s="87">
        <v>17</v>
      </c>
      <c r="F213" s="87"/>
      <c r="G213" s="87"/>
      <c r="H213" s="87"/>
      <c r="I213" s="87"/>
      <c r="J213" s="87"/>
      <c r="K213" s="129"/>
      <c r="L213" s="241"/>
      <c r="M213" s="101"/>
      <c r="N213" s="242"/>
      <c r="O213" s="96">
        <f>IF(E213=0,"",E213/D212)</f>
        <v>0.54838709677419351</v>
      </c>
      <c r="P213" s="97">
        <v>44</v>
      </c>
      <c r="Q213" s="256">
        <f t="shared" si="18"/>
        <v>0.93617021276595747</v>
      </c>
      <c r="R213" s="256">
        <f t="shared" si="19"/>
        <v>6.3829787234042534E-2</v>
      </c>
    </row>
    <row r="214" spans="1:19" ht="15.75" customHeight="1" x14ac:dyDescent="0.25">
      <c r="A214" s="84">
        <v>2002</v>
      </c>
      <c r="B214" s="87"/>
      <c r="C214" s="87"/>
      <c r="D214" s="87"/>
      <c r="E214" s="87"/>
      <c r="F214" s="87">
        <v>16</v>
      </c>
      <c r="G214" s="87"/>
      <c r="H214" s="87"/>
      <c r="I214" s="87"/>
      <c r="J214" s="87"/>
      <c r="K214" s="129">
        <v>1</v>
      </c>
      <c r="L214" s="241"/>
      <c r="M214" s="101"/>
      <c r="N214" s="242"/>
      <c r="O214" s="96">
        <f>IF(F214=0,"",F214/E213)</f>
        <v>0.94117647058823528</v>
      </c>
      <c r="P214" s="97">
        <v>40</v>
      </c>
      <c r="Q214" s="256">
        <f t="shared" si="18"/>
        <v>0.90909090909090906</v>
      </c>
      <c r="R214" s="256">
        <f t="shared" si="19"/>
        <v>9.0909090909090939E-2</v>
      </c>
    </row>
    <row r="215" spans="1:19" ht="15.75" customHeight="1" x14ac:dyDescent="0.25">
      <c r="A215" s="84">
        <v>2101</v>
      </c>
      <c r="B215" s="87"/>
      <c r="C215" s="87"/>
      <c r="D215" s="87"/>
      <c r="E215" s="87"/>
      <c r="F215" s="87"/>
      <c r="G215" s="87">
        <v>15</v>
      </c>
      <c r="H215" s="87"/>
      <c r="I215" s="87"/>
      <c r="J215" s="87"/>
      <c r="K215" s="129">
        <v>2</v>
      </c>
      <c r="L215" s="241"/>
      <c r="M215" s="101"/>
      <c r="N215" s="242"/>
      <c r="O215" s="96">
        <f>IF(G215=0,"",G215/F214)</f>
        <v>0.9375</v>
      </c>
      <c r="P215" s="97">
        <v>37</v>
      </c>
      <c r="Q215" s="256">
        <f t="shared" si="18"/>
        <v>0.92500000000000004</v>
      </c>
      <c r="R215" s="256">
        <f t="shared" si="19"/>
        <v>7.4999999999999956E-2</v>
      </c>
    </row>
    <row r="216" spans="1:19" ht="15.75" customHeight="1" x14ac:dyDescent="0.25">
      <c r="A216" s="84">
        <v>2102</v>
      </c>
      <c r="B216" s="87"/>
      <c r="C216" s="87"/>
      <c r="D216" s="87"/>
      <c r="E216" s="87"/>
      <c r="F216" s="87"/>
      <c r="G216" s="87"/>
      <c r="H216" s="87">
        <v>12</v>
      </c>
      <c r="I216" s="87"/>
      <c r="J216" s="87"/>
      <c r="K216" s="129">
        <v>2</v>
      </c>
      <c r="L216" s="241"/>
      <c r="M216" s="101"/>
      <c r="N216" s="242"/>
      <c r="O216" s="96">
        <f>IF(H216=0,"",H216/G215)</f>
        <v>0.8</v>
      </c>
      <c r="P216" s="97">
        <v>23</v>
      </c>
      <c r="Q216" s="256">
        <f t="shared" si="18"/>
        <v>0.6216216216216216</v>
      </c>
      <c r="R216" s="256">
        <f t="shared" si="19"/>
        <v>0.3783783783783784</v>
      </c>
    </row>
    <row r="217" spans="1:19" ht="15.75" customHeight="1" x14ac:dyDescent="0.25">
      <c r="A217" s="84">
        <v>2201</v>
      </c>
      <c r="B217" s="87"/>
      <c r="C217" s="87"/>
      <c r="D217" s="87"/>
      <c r="E217" s="87"/>
      <c r="F217" s="87"/>
      <c r="G217" s="87"/>
      <c r="H217" s="87"/>
      <c r="I217" s="87">
        <v>10</v>
      </c>
      <c r="J217" s="87"/>
      <c r="K217" s="129"/>
      <c r="L217" s="241"/>
      <c r="M217" s="101"/>
      <c r="N217" s="242"/>
      <c r="O217" s="126">
        <f>IF(I217=0,"",I217/H216)</f>
        <v>0.83333333333333337</v>
      </c>
      <c r="P217" s="97">
        <v>23</v>
      </c>
      <c r="Q217" s="256">
        <f t="shared" si="18"/>
        <v>1</v>
      </c>
      <c r="R217" s="126">
        <f t="shared" si="19"/>
        <v>0</v>
      </c>
    </row>
    <row r="218" spans="1:19" ht="15.75" customHeight="1" x14ac:dyDescent="0.25">
      <c r="A218" s="84">
        <v>2202</v>
      </c>
      <c r="B218" s="87"/>
      <c r="C218" s="87"/>
      <c r="D218" s="87"/>
      <c r="E218" s="87"/>
      <c r="F218" s="87"/>
      <c r="G218" s="87"/>
      <c r="H218" s="87"/>
      <c r="I218" s="87"/>
      <c r="J218" s="87">
        <v>3</v>
      </c>
      <c r="K218" s="129">
        <v>2</v>
      </c>
      <c r="L218" s="241"/>
      <c r="M218" s="101"/>
      <c r="N218" s="232"/>
      <c r="O218" s="126">
        <f>J218/I217</f>
        <v>0.3</v>
      </c>
      <c r="P218" s="97">
        <v>10</v>
      </c>
      <c r="Q218" s="256">
        <f t="shared" ref="Q218" si="20">IF(P218=0,"",P218/P217)</f>
        <v>0.43478260869565216</v>
      </c>
      <c r="R218" s="126">
        <f t="shared" ref="R218" si="21">IF(P218=0,"",100%-Q218)</f>
        <v>0.56521739130434789</v>
      </c>
    </row>
    <row r="219" spans="1:19" ht="15.75" customHeight="1" x14ac:dyDescent="0.25">
      <c r="A219" s="84">
        <v>2301</v>
      </c>
      <c r="B219" s="87"/>
      <c r="C219" s="87"/>
      <c r="D219" s="87"/>
      <c r="E219" s="87"/>
      <c r="F219" s="87"/>
      <c r="G219" s="87"/>
      <c r="H219" s="87"/>
      <c r="I219" s="87"/>
      <c r="J219" s="87">
        <v>1</v>
      </c>
      <c r="K219" s="129"/>
      <c r="L219" s="241"/>
      <c r="M219" s="101"/>
      <c r="N219" s="232"/>
      <c r="O219" s="205"/>
      <c r="P219" s="106">
        <v>5</v>
      </c>
      <c r="Q219" s="261"/>
      <c r="R219" s="205"/>
    </row>
    <row r="220" spans="1:19" ht="15.75" customHeight="1" x14ac:dyDescent="0.25">
      <c r="A220" s="84">
        <v>2302</v>
      </c>
      <c r="B220" s="87"/>
      <c r="C220" s="87"/>
      <c r="D220" s="87"/>
      <c r="E220" s="87"/>
      <c r="F220" s="87"/>
      <c r="G220" s="87"/>
      <c r="H220" s="87"/>
      <c r="I220" s="87"/>
      <c r="J220" s="87">
        <v>1</v>
      </c>
      <c r="K220" s="129"/>
      <c r="L220" s="241"/>
      <c r="M220" s="101"/>
      <c r="N220" s="232"/>
      <c r="O220" s="205"/>
      <c r="P220" s="228">
        <v>2</v>
      </c>
      <c r="Q220" s="261"/>
      <c r="R220" s="205"/>
    </row>
    <row r="221" spans="1:19" ht="15.75" customHeight="1" x14ac:dyDescent="0.25">
      <c r="A221" s="84">
        <v>2401</v>
      </c>
      <c r="B221" s="87"/>
      <c r="C221" s="87"/>
      <c r="D221" s="87"/>
      <c r="E221" s="87"/>
      <c r="F221" s="87"/>
      <c r="G221" s="87"/>
      <c r="H221" s="87"/>
      <c r="I221" s="87"/>
      <c r="J221" s="87">
        <v>3</v>
      </c>
      <c r="K221" s="129">
        <v>1</v>
      </c>
      <c r="L221" s="241"/>
      <c r="M221" s="101"/>
      <c r="N221" s="232"/>
      <c r="O221" s="290"/>
      <c r="P221" s="230">
        <v>4</v>
      </c>
      <c r="Q221" s="292"/>
      <c r="R221" s="293"/>
    </row>
    <row r="222" spans="1:19" ht="15.75" customHeight="1" x14ac:dyDescent="0.25">
      <c r="A222" s="84">
        <v>2402</v>
      </c>
      <c r="B222" s="87"/>
      <c r="C222" s="87"/>
      <c r="D222" s="87"/>
      <c r="E222" s="87"/>
      <c r="F222" s="87"/>
      <c r="G222" s="87"/>
      <c r="H222" s="87"/>
      <c r="I222" s="87"/>
      <c r="J222" s="87">
        <v>1</v>
      </c>
      <c r="K222" s="129">
        <v>1</v>
      </c>
      <c r="L222" s="241"/>
      <c r="M222" s="101"/>
      <c r="N222" s="232"/>
      <c r="O222" s="111" t="s">
        <v>91</v>
      </c>
      <c r="P222" s="278">
        <v>21</v>
      </c>
      <c r="Q222" s="189">
        <f>K225</f>
        <v>9</v>
      </c>
      <c r="R222" s="114" t="s">
        <v>19</v>
      </c>
    </row>
    <row r="223" spans="1:19" ht="15.75" customHeight="1" x14ac:dyDescent="0.25">
      <c r="A223" s="84">
        <v>2501</v>
      </c>
      <c r="B223" s="87"/>
      <c r="C223" s="87"/>
      <c r="D223" s="87"/>
      <c r="E223" s="87"/>
      <c r="F223" s="87"/>
      <c r="G223" s="87"/>
      <c r="H223" s="87"/>
      <c r="I223" s="87"/>
      <c r="J223" s="87">
        <v>1</v>
      </c>
      <c r="K223" s="129"/>
      <c r="L223" s="241"/>
      <c r="M223" s="101"/>
      <c r="N223" s="232"/>
      <c r="O223" s="115" t="s">
        <v>92</v>
      </c>
      <c r="P223" s="165">
        <f>IF(P222/B210=0,"",P222/B210)</f>
        <v>0.22580645161290322</v>
      </c>
      <c r="Q223" s="190">
        <f>IF(P222/Q222=0,"",P222/Q222)</f>
        <v>2.3333333333333335</v>
      </c>
      <c r="R223" s="118" t="s">
        <v>93</v>
      </c>
    </row>
    <row r="224" spans="1:19" ht="15.75" customHeight="1" x14ac:dyDescent="0.25">
      <c r="A224" s="84">
        <v>2502</v>
      </c>
      <c r="B224" s="87"/>
      <c r="C224" s="87"/>
      <c r="D224" s="87"/>
      <c r="E224" s="87"/>
      <c r="F224" s="87"/>
      <c r="G224" s="87"/>
      <c r="H224" s="87"/>
      <c r="I224" s="87"/>
      <c r="J224" s="87"/>
      <c r="K224" s="129"/>
      <c r="L224" s="243"/>
      <c r="M224" s="244"/>
      <c r="N224" s="245"/>
      <c r="O224" s="120"/>
      <c r="P224" s="121"/>
      <c r="Q224" s="121"/>
      <c r="R224" s="122"/>
    </row>
    <row r="225" spans="1:19" ht="18" customHeight="1" x14ac:dyDescent="0.25">
      <c r="A225" s="46"/>
      <c r="B225" s="296" t="s">
        <v>111</v>
      </c>
      <c r="C225" s="296"/>
      <c r="D225" s="296"/>
      <c r="E225" s="296"/>
      <c r="F225" s="296"/>
      <c r="G225" s="296"/>
      <c r="H225" s="296"/>
      <c r="I225" s="296"/>
      <c r="J225" s="296"/>
      <c r="K225" s="123">
        <f>SUM(K210:K224)</f>
        <v>9</v>
      </c>
      <c r="L225" s="124">
        <f>(SUM(K213:K218))/B210</f>
        <v>7.5268817204301078E-2</v>
      </c>
      <c r="M225" s="124">
        <f>IF(K225=0,"",K225/B210)</f>
        <v>9.6774193548387094E-2</v>
      </c>
      <c r="N225" s="124">
        <f>M225-L225</f>
        <v>2.1505376344086016E-2</v>
      </c>
      <c r="O225" s="1"/>
      <c r="P225" s="2"/>
      <c r="Q225" s="36"/>
      <c r="R225" s="1"/>
    </row>
    <row r="226" spans="1:19" ht="12.75" customHeight="1" x14ac:dyDescent="0.2"/>
    <row r="227" spans="1:19" ht="12.75" customHeight="1" x14ac:dyDescent="0.2"/>
    <row r="228" spans="1:19" ht="26.25" customHeight="1" x14ac:dyDescent="0.4">
      <c r="A228" s="2"/>
      <c r="B228" s="340" t="s">
        <v>101</v>
      </c>
      <c r="C228" s="315"/>
      <c r="D228" s="315"/>
      <c r="E228" s="315"/>
      <c r="F228" s="315"/>
      <c r="G228" s="315"/>
      <c r="H228" s="315"/>
      <c r="I228" s="315"/>
      <c r="J228" s="315"/>
      <c r="K228" s="208" t="s">
        <v>119</v>
      </c>
      <c r="L228" s="1"/>
      <c r="M228" s="1"/>
      <c r="N228" s="2"/>
      <c r="O228" s="1"/>
      <c r="P228" s="2"/>
      <c r="Q228" s="2"/>
      <c r="R228" s="2"/>
    </row>
    <row r="229" spans="1:19" ht="20.25" customHeight="1" x14ac:dyDescent="0.2">
      <c r="A229" s="316" t="s">
        <v>18</v>
      </c>
      <c r="B229" s="318" t="s">
        <v>102</v>
      </c>
      <c r="C229" s="319"/>
      <c r="D229" s="319"/>
      <c r="E229" s="319"/>
      <c r="F229" s="319"/>
      <c r="G229" s="319"/>
      <c r="H229" s="319"/>
      <c r="I229" s="319"/>
      <c r="J229" s="335"/>
      <c r="K229" s="327" t="s">
        <v>19</v>
      </c>
      <c r="L229" s="323" t="s">
        <v>11</v>
      </c>
      <c r="M229" s="323" t="s">
        <v>12</v>
      </c>
      <c r="N229" s="325" t="s">
        <v>13</v>
      </c>
      <c r="O229" s="323" t="s">
        <v>14</v>
      </c>
      <c r="P229" s="324" t="s">
        <v>15</v>
      </c>
      <c r="Q229" s="324" t="s">
        <v>16</v>
      </c>
      <c r="R229" s="323" t="s">
        <v>103</v>
      </c>
    </row>
    <row r="230" spans="1:19" ht="15.75" customHeight="1" x14ac:dyDescent="0.25">
      <c r="A230" s="317"/>
      <c r="B230" s="84" t="s">
        <v>104</v>
      </c>
      <c r="C230" s="84" t="s">
        <v>105</v>
      </c>
      <c r="D230" s="84" t="s">
        <v>106</v>
      </c>
      <c r="E230" s="84" t="s">
        <v>107</v>
      </c>
      <c r="F230" s="84" t="s">
        <v>108</v>
      </c>
      <c r="G230" s="84" t="s">
        <v>109</v>
      </c>
      <c r="H230" s="84" t="s">
        <v>110</v>
      </c>
      <c r="I230" s="84" t="s">
        <v>73</v>
      </c>
      <c r="J230" s="84" t="s">
        <v>74</v>
      </c>
      <c r="K230" s="322"/>
      <c r="L230" s="317"/>
      <c r="M230" s="317"/>
      <c r="N230" s="317"/>
      <c r="O230" s="317"/>
      <c r="P230" s="317"/>
      <c r="Q230" s="317"/>
      <c r="R230" s="317"/>
    </row>
    <row r="231" spans="1:19" ht="15.75" customHeight="1" x14ac:dyDescent="0.25">
      <c r="A231" s="84">
        <v>1901</v>
      </c>
      <c r="B231" s="87">
        <v>69</v>
      </c>
      <c r="C231" s="87"/>
      <c r="D231" s="87"/>
      <c r="E231" s="87"/>
      <c r="F231" s="87"/>
      <c r="G231" s="87"/>
      <c r="H231" s="87"/>
      <c r="I231" s="87"/>
      <c r="J231" s="87"/>
      <c r="K231" s="129"/>
      <c r="L231" s="238"/>
      <c r="M231" s="239"/>
      <c r="N231" s="240"/>
      <c r="O231" s="254"/>
      <c r="P231" s="182">
        <f>B231</f>
        <v>69</v>
      </c>
      <c r="Q231" s="255"/>
      <c r="R231" s="254"/>
    </row>
    <row r="232" spans="1:19" ht="15.75" customHeight="1" x14ac:dyDescent="0.25">
      <c r="A232" s="84">
        <v>1902</v>
      </c>
      <c r="B232" s="87"/>
      <c r="C232" s="87">
        <v>48</v>
      </c>
      <c r="D232" s="87"/>
      <c r="E232" s="87"/>
      <c r="F232" s="87"/>
      <c r="G232" s="87"/>
      <c r="H232" s="87"/>
      <c r="I232" s="87"/>
      <c r="J232" s="87"/>
      <c r="K232" s="129"/>
      <c r="L232" s="241"/>
      <c r="M232" s="101"/>
      <c r="N232" s="242"/>
      <c r="O232" s="96">
        <f>IF(C232=0,"",C232/B231)</f>
        <v>0.69565217391304346</v>
      </c>
      <c r="P232" s="97">
        <v>63</v>
      </c>
      <c r="Q232" s="256">
        <f t="shared" ref="Q232:Q238" si="22">IF(P232=0,"",P232/P231)</f>
        <v>0.91304347826086951</v>
      </c>
      <c r="R232" s="256">
        <f t="shared" ref="R232:R238" si="23">IF(P232=0,"",100%-Q232)</f>
        <v>8.6956521739130488E-2</v>
      </c>
    </row>
    <row r="233" spans="1:19" ht="15.75" customHeight="1" x14ac:dyDescent="0.25">
      <c r="A233" s="84">
        <v>2001</v>
      </c>
      <c r="B233" s="87"/>
      <c r="C233" s="87"/>
      <c r="D233" s="87">
        <v>34</v>
      </c>
      <c r="E233" s="87"/>
      <c r="F233" s="87"/>
      <c r="G233" s="87"/>
      <c r="H233" s="87"/>
      <c r="I233" s="87"/>
      <c r="J233" s="87"/>
      <c r="K233" s="129">
        <v>1</v>
      </c>
      <c r="L233" s="241"/>
      <c r="M233" s="101"/>
      <c r="N233" s="242"/>
      <c r="O233" s="96">
        <f>IF(D233=0,"",D233/C232)</f>
        <v>0.70833333333333337</v>
      </c>
      <c r="P233" s="97">
        <v>56</v>
      </c>
      <c r="Q233" s="256">
        <f t="shared" si="22"/>
        <v>0.88888888888888884</v>
      </c>
      <c r="R233" s="256">
        <f t="shared" si="23"/>
        <v>0.11111111111111116</v>
      </c>
      <c r="S233" s="128">
        <f>P233/P231</f>
        <v>0.81159420289855078</v>
      </c>
    </row>
    <row r="234" spans="1:19" ht="15.75" customHeight="1" x14ac:dyDescent="0.25">
      <c r="A234" s="84">
        <v>2002</v>
      </c>
      <c r="B234" s="87"/>
      <c r="C234" s="87"/>
      <c r="D234" s="87"/>
      <c r="E234" s="87">
        <v>23</v>
      </c>
      <c r="F234" s="87"/>
      <c r="G234" s="87"/>
      <c r="H234" s="87"/>
      <c r="I234" s="87"/>
      <c r="J234" s="87"/>
      <c r="K234" s="129">
        <v>1</v>
      </c>
      <c r="L234" s="241"/>
      <c r="M234" s="101"/>
      <c r="N234" s="242"/>
      <c r="O234" s="96">
        <f>IF(E234=0,"",E234/D233)</f>
        <v>0.67647058823529416</v>
      </c>
      <c r="P234" s="97">
        <v>45</v>
      </c>
      <c r="Q234" s="256">
        <f t="shared" si="22"/>
        <v>0.8035714285714286</v>
      </c>
      <c r="R234" s="256">
        <f t="shared" si="23"/>
        <v>0.1964285714285714</v>
      </c>
    </row>
    <row r="235" spans="1:19" ht="15.75" customHeight="1" x14ac:dyDescent="0.25">
      <c r="A235" s="84">
        <v>2101</v>
      </c>
      <c r="B235" s="87"/>
      <c r="C235" s="87"/>
      <c r="D235" s="87"/>
      <c r="E235" s="87"/>
      <c r="F235" s="87">
        <v>23</v>
      </c>
      <c r="G235" s="87"/>
      <c r="H235" s="87"/>
      <c r="I235" s="87"/>
      <c r="J235" s="87"/>
      <c r="K235" s="129">
        <v>2</v>
      </c>
      <c r="L235" s="241"/>
      <c r="M235" s="101"/>
      <c r="N235" s="242"/>
      <c r="O235" s="96">
        <f>F235/E234</f>
        <v>1</v>
      </c>
      <c r="P235" s="97">
        <v>41</v>
      </c>
      <c r="Q235" s="256">
        <f t="shared" si="22"/>
        <v>0.91111111111111109</v>
      </c>
      <c r="R235" s="256">
        <f t="shared" si="23"/>
        <v>8.8888888888888906E-2</v>
      </c>
    </row>
    <row r="236" spans="1:19" ht="15.75" customHeight="1" x14ac:dyDescent="0.25">
      <c r="A236" s="84">
        <v>2102</v>
      </c>
      <c r="B236" s="87"/>
      <c r="C236" s="87"/>
      <c r="D236" s="87"/>
      <c r="E236" s="87"/>
      <c r="F236" s="87"/>
      <c r="G236" s="87">
        <v>19</v>
      </c>
      <c r="H236" s="87"/>
      <c r="I236" s="87"/>
      <c r="J236" s="87"/>
      <c r="K236" s="129">
        <v>1</v>
      </c>
      <c r="L236" s="241"/>
      <c r="M236" s="101"/>
      <c r="N236" s="242"/>
      <c r="O236" s="96">
        <f>IF(G236=0,"",G236/F235)</f>
        <v>0.82608695652173914</v>
      </c>
      <c r="P236" s="97">
        <v>31</v>
      </c>
      <c r="Q236" s="256">
        <f t="shared" si="22"/>
        <v>0.75609756097560976</v>
      </c>
      <c r="R236" s="256">
        <f t="shared" si="23"/>
        <v>0.24390243902439024</v>
      </c>
    </row>
    <row r="237" spans="1:19" ht="15.75" customHeight="1" x14ac:dyDescent="0.25">
      <c r="A237" s="84">
        <v>2201</v>
      </c>
      <c r="B237" s="87"/>
      <c r="C237" s="87"/>
      <c r="D237" s="87"/>
      <c r="E237" s="87"/>
      <c r="F237" s="87"/>
      <c r="G237" s="87"/>
      <c r="H237" s="87">
        <v>20</v>
      </c>
      <c r="I237" s="87"/>
      <c r="J237" s="87"/>
      <c r="K237" s="129"/>
      <c r="L237" s="241"/>
      <c r="M237" s="101"/>
      <c r="N237" s="242"/>
      <c r="O237" s="96">
        <f>IF(H237=0,"",H237/G236)</f>
        <v>1.0526315789473684</v>
      </c>
      <c r="P237" s="97">
        <v>31</v>
      </c>
      <c r="Q237" s="256">
        <f t="shared" si="22"/>
        <v>1</v>
      </c>
      <c r="R237" s="256">
        <f t="shared" si="23"/>
        <v>0</v>
      </c>
    </row>
    <row r="238" spans="1:19" ht="15.75" customHeight="1" x14ac:dyDescent="0.25">
      <c r="A238" s="84">
        <v>2202</v>
      </c>
      <c r="B238" s="87"/>
      <c r="C238" s="87"/>
      <c r="D238" s="87"/>
      <c r="E238" s="87"/>
      <c r="F238" s="87"/>
      <c r="G238" s="87"/>
      <c r="H238" s="87"/>
      <c r="I238" s="87">
        <v>5</v>
      </c>
      <c r="J238" s="87"/>
      <c r="K238" s="129">
        <v>3</v>
      </c>
      <c r="L238" s="241"/>
      <c r="M238" s="101"/>
      <c r="N238" s="242"/>
      <c r="O238" s="126">
        <f>I238/H237</f>
        <v>0.25</v>
      </c>
      <c r="P238" s="97">
        <v>12</v>
      </c>
      <c r="Q238" s="126">
        <f t="shared" si="22"/>
        <v>0.38709677419354838</v>
      </c>
      <c r="R238" s="126">
        <f t="shared" si="23"/>
        <v>0.61290322580645162</v>
      </c>
    </row>
    <row r="239" spans="1:19" ht="15.75" customHeight="1" x14ac:dyDescent="0.25">
      <c r="A239" s="84">
        <v>2301</v>
      </c>
      <c r="B239" s="87"/>
      <c r="C239" s="87"/>
      <c r="D239" s="87"/>
      <c r="E239" s="87"/>
      <c r="F239" s="87"/>
      <c r="G239" s="87"/>
      <c r="H239" s="87"/>
      <c r="I239" s="87"/>
      <c r="J239" s="87">
        <v>1</v>
      </c>
      <c r="K239" s="129"/>
      <c r="L239" s="241"/>
      <c r="M239" s="101"/>
      <c r="N239" s="232"/>
      <c r="O239" s="175"/>
      <c r="P239" s="97">
        <v>7</v>
      </c>
      <c r="Q239" s="175"/>
      <c r="R239" s="257"/>
    </row>
    <row r="240" spans="1:19" ht="15.75" customHeight="1" x14ac:dyDescent="0.25">
      <c r="A240" s="84">
        <v>2302</v>
      </c>
      <c r="B240" s="87"/>
      <c r="C240" s="87"/>
      <c r="D240" s="87"/>
      <c r="E240" s="87"/>
      <c r="F240" s="87"/>
      <c r="G240" s="87"/>
      <c r="H240" s="87"/>
      <c r="I240" s="87"/>
      <c r="J240" s="87">
        <v>2</v>
      </c>
      <c r="K240" s="129"/>
      <c r="L240" s="241"/>
      <c r="M240" s="101"/>
      <c r="N240" s="232"/>
      <c r="O240" s="205"/>
      <c r="P240" s="106">
        <v>6</v>
      </c>
      <c r="Q240" s="261"/>
      <c r="R240" s="205"/>
    </row>
    <row r="241" spans="1:19" ht="15.75" customHeight="1" x14ac:dyDescent="0.25">
      <c r="A241" s="84">
        <v>2401</v>
      </c>
      <c r="B241" s="87"/>
      <c r="C241" s="87"/>
      <c r="D241" s="87"/>
      <c r="E241" s="87"/>
      <c r="F241" s="87"/>
      <c r="G241" s="87"/>
      <c r="H241" s="87"/>
      <c r="I241" s="87"/>
      <c r="J241" s="87">
        <v>4</v>
      </c>
      <c r="K241" s="129">
        <v>2</v>
      </c>
      <c r="L241" s="241"/>
      <c r="M241" s="101"/>
      <c r="N241" s="232"/>
      <c r="O241" s="205"/>
      <c r="P241" s="228">
        <v>4</v>
      </c>
      <c r="Q241" s="261"/>
      <c r="R241" s="205"/>
    </row>
    <row r="242" spans="1:19" ht="15.75" customHeight="1" x14ac:dyDescent="0.25">
      <c r="A242" s="84">
        <v>2402</v>
      </c>
      <c r="B242" s="87"/>
      <c r="C242" s="87"/>
      <c r="D242" s="87"/>
      <c r="E242" s="87"/>
      <c r="F242" s="87"/>
      <c r="G242" s="87"/>
      <c r="H242" s="87"/>
      <c r="I242" s="87"/>
      <c r="J242" s="87">
        <v>2</v>
      </c>
      <c r="K242" s="129"/>
      <c r="L242" s="241"/>
      <c r="M242" s="101"/>
      <c r="N242" s="232"/>
      <c r="O242" s="290"/>
      <c r="P242" s="230">
        <v>3</v>
      </c>
      <c r="Q242" s="292"/>
      <c r="R242" s="293"/>
    </row>
    <row r="243" spans="1:19" ht="15.75" customHeight="1" x14ac:dyDescent="0.25">
      <c r="A243" s="84">
        <v>2501</v>
      </c>
      <c r="B243" s="87"/>
      <c r="C243" s="87"/>
      <c r="D243" s="87"/>
      <c r="E243" s="87"/>
      <c r="F243" s="87"/>
      <c r="G243" s="87"/>
      <c r="H243" s="87"/>
      <c r="I243" s="87"/>
      <c r="J243" s="87">
        <v>1</v>
      </c>
      <c r="K243" s="129"/>
      <c r="L243" s="241"/>
      <c r="M243" s="101"/>
      <c r="N243" s="232"/>
      <c r="O243" s="111" t="s">
        <v>91</v>
      </c>
      <c r="P243" s="278">
        <v>15</v>
      </c>
      <c r="Q243" s="189">
        <f>K246</f>
        <v>10</v>
      </c>
      <c r="R243" s="114" t="s">
        <v>19</v>
      </c>
    </row>
    <row r="244" spans="1:19" ht="15.75" customHeight="1" x14ac:dyDescent="0.25">
      <c r="A244" s="84">
        <v>2502</v>
      </c>
      <c r="B244" s="87"/>
      <c r="C244" s="87"/>
      <c r="D244" s="87"/>
      <c r="E244" s="87"/>
      <c r="F244" s="87"/>
      <c r="G244" s="87"/>
      <c r="H244" s="87"/>
      <c r="I244" s="87"/>
      <c r="J244" s="87"/>
      <c r="K244" s="129"/>
      <c r="L244" s="241"/>
      <c r="M244" s="101"/>
      <c r="N244" s="232"/>
      <c r="O244" s="115" t="s">
        <v>92</v>
      </c>
      <c r="P244" s="165">
        <f>IF(P243/B231=0,"",P243/B231)</f>
        <v>0.21739130434782608</v>
      </c>
      <c r="Q244" s="190">
        <f>IF(P243/Q243=0,"",P243/Q243)</f>
        <v>1.5</v>
      </c>
      <c r="R244" s="118" t="s">
        <v>93</v>
      </c>
    </row>
    <row r="245" spans="1:19" ht="15.75" customHeight="1" x14ac:dyDescent="0.25">
      <c r="A245" s="84">
        <v>2601</v>
      </c>
      <c r="B245" s="87"/>
      <c r="C245" s="87"/>
      <c r="D245" s="87"/>
      <c r="E245" s="87"/>
      <c r="F245" s="87"/>
      <c r="G245" s="87"/>
      <c r="H245" s="87"/>
      <c r="I245" s="87"/>
      <c r="J245" s="87"/>
      <c r="K245" s="129"/>
      <c r="L245" s="243"/>
      <c r="M245" s="244"/>
      <c r="N245" s="245"/>
      <c r="O245" s="120"/>
      <c r="P245" s="121"/>
      <c r="Q245" s="121"/>
      <c r="R245" s="122"/>
    </row>
    <row r="246" spans="1:19" ht="18" customHeight="1" x14ac:dyDescent="0.25">
      <c r="A246" s="46"/>
      <c r="B246" s="296" t="s">
        <v>111</v>
      </c>
      <c r="C246" s="296"/>
      <c r="D246" s="296"/>
      <c r="E246" s="296"/>
      <c r="F246" s="296"/>
      <c r="G246" s="296"/>
      <c r="H246" s="296"/>
      <c r="I246" s="296"/>
      <c r="J246" s="296"/>
      <c r="K246" s="123">
        <f>SUM(K231:K242)</f>
        <v>10</v>
      </c>
      <c r="L246" s="124">
        <f>(SUM(K233:K239))/B231</f>
        <v>0.11594202898550725</v>
      </c>
      <c r="M246" s="124">
        <f>IF(K246=0,"",K246/B231)</f>
        <v>0.14492753623188406</v>
      </c>
      <c r="N246" s="124">
        <f>IF(K238=0,"",M246-L246)</f>
        <v>2.8985507246376815E-2</v>
      </c>
      <c r="O246" s="1"/>
      <c r="P246" s="2"/>
      <c r="Q246" s="36"/>
      <c r="R246" s="1"/>
    </row>
    <row r="247" spans="1:19" ht="12.75" customHeight="1" x14ac:dyDescent="0.2"/>
    <row r="248" spans="1:19" ht="12.75" customHeight="1" x14ac:dyDescent="0.2"/>
    <row r="249" spans="1:19" ht="26.25" customHeight="1" x14ac:dyDescent="0.4">
      <c r="A249" s="2"/>
      <c r="B249" s="340" t="s">
        <v>101</v>
      </c>
      <c r="C249" s="315"/>
      <c r="D249" s="315"/>
      <c r="E249" s="315"/>
      <c r="F249" s="315"/>
      <c r="G249" s="315"/>
      <c r="H249" s="315"/>
      <c r="I249" s="315"/>
      <c r="J249" s="315"/>
      <c r="K249" s="208" t="s">
        <v>120</v>
      </c>
      <c r="L249" s="1"/>
      <c r="M249" s="1"/>
      <c r="N249" s="2"/>
      <c r="O249" s="1"/>
      <c r="P249" s="2"/>
      <c r="Q249" s="2"/>
      <c r="R249" s="2"/>
    </row>
    <row r="250" spans="1:19" ht="20.25" customHeight="1" x14ac:dyDescent="0.2">
      <c r="A250" s="316" t="s">
        <v>18</v>
      </c>
      <c r="B250" s="318" t="s">
        <v>102</v>
      </c>
      <c r="C250" s="319"/>
      <c r="D250" s="319"/>
      <c r="E250" s="319"/>
      <c r="F250" s="319"/>
      <c r="G250" s="319"/>
      <c r="H250" s="319"/>
      <c r="I250" s="319"/>
      <c r="J250" s="335"/>
      <c r="K250" s="327" t="s">
        <v>19</v>
      </c>
      <c r="L250" s="323" t="s">
        <v>11</v>
      </c>
      <c r="M250" s="323" t="s">
        <v>12</v>
      </c>
      <c r="N250" s="325" t="s">
        <v>13</v>
      </c>
      <c r="O250" s="323" t="s">
        <v>14</v>
      </c>
      <c r="P250" s="324" t="s">
        <v>15</v>
      </c>
      <c r="Q250" s="324" t="s">
        <v>16</v>
      </c>
      <c r="R250" s="323" t="s">
        <v>103</v>
      </c>
    </row>
    <row r="251" spans="1:19" ht="15.75" customHeight="1" x14ac:dyDescent="0.25">
      <c r="A251" s="317"/>
      <c r="B251" s="84" t="s">
        <v>104</v>
      </c>
      <c r="C251" s="84" t="s">
        <v>105</v>
      </c>
      <c r="D251" s="84" t="s">
        <v>106</v>
      </c>
      <c r="E251" s="84" t="s">
        <v>107</v>
      </c>
      <c r="F251" s="84" t="s">
        <v>108</v>
      </c>
      <c r="G251" s="84" t="s">
        <v>109</v>
      </c>
      <c r="H251" s="84" t="s">
        <v>110</v>
      </c>
      <c r="I251" s="84" t="s">
        <v>73</v>
      </c>
      <c r="J251" s="84" t="s">
        <v>74</v>
      </c>
      <c r="K251" s="322"/>
      <c r="L251" s="317"/>
      <c r="M251" s="317"/>
      <c r="N251" s="317"/>
      <c r="O251" s="317"/>
      <c r="P251" s="317"/>
      <c r="Q251" s="317"/>
      <c r="R251" s="317"/>
    </row>
    <row r="252" spans="1:19" ht="15.75" customHeight="1" x14ac:dyDescent="0.25">
      <c r="A252" s="84">
        <v>1902</v>
      </c>
      <c r="B252" s="87">
        <v>62</v>
      </c>
      <c r="C252" s="87"/>
      <c r="D252" s="87"/>
      <c r="E252" s="87"/>
      <c r="F252" s="87"/>
      <c r="G252" s="87"/>
      <c r="H252" s="87"/>
      <c r="I252" s="87"/>
      <c r="J252" s="87"/>
      <c r="K252" s="129"/>
      <c r="L252" s="238"/>
      <c r="M252" s="239"/>
      <c r="N252" s="240"/>
      <c r="O252" s="254"/>
      <c r="P252" s="182">
        <f>B252</f>
        <v>62</v>
      </c>
      <c r="Q252" s="255"/>
      <c r="R252" s="254"/>
    </row>
    <row r="253" spans="1:19" ht="15.75" customHeight="1" x14ac:dyDescent="0.25">
      <c r="A253" s="84">
        <v>2001</v>
      </c>
      <c r="B253" s="87"/>
      <c r="C253" s="87">
        <v>43</v>
      </c>
      <c r="D253" s="87"/>
      <c r="E253" s="87"/>
      <c r="F253" s="87"/>
      <c r="G253" s="87"/>
      <c r="H253" s="87"/>
      <c r="I253" s="87"/>
      <c r="J253" s="87"/>
      <c r="K253" s="129"/>
      <c r="L253" s="241"/>
      <c r="M253" s="101"/>
      <c r="N253" s="242"/>
      <c r="O253" s="96">
        <f>IF(C253=0,"",C253/B252)</f>
        <v>0.69354838709677424</v>
      </c>
      <c r="P253" s="97">
        <v>57</v>
      </c>
      <c r="Q253" s="256">
        <f t="shared" ref="Q253:Q259" si="24">IF(P253=0,"",P253/P252)</f>
        <v>0.91935483870967738</v>
      </c>
      <c r="R253" s="256">
        <f t="shared" ref="R253:R259" si="25">IF(P253=0,"",100%-Q253)</f>
        <v>8.064516129032262E-2</v>
      </c>
    </row>
    <row r="254" spans="1:19" ht="15.75" customHeight="1" x14ac:dyDescent="0.25">
      <c r="A254" s="84">
        <v>2002</v>
      </c>
      <c r="B254" s="87"/>
      <c r="C254" s="87"/>
      <c r="D254" s="87">
        <v>29</v>
      </c>
      <c r="E254" s="87"/>
      <c r="F254" s="87"/>
      <c r="G254" s="87"/>
      <c r="H254" s="87"/>
      <c r="I254" s="87"/>
      <c r="J254" s="87"/>
      <c r="K254" s="129"/>
      <c r="L254" s="241"/>
      <c r="M254" s="101"/>
      <c r="N254" s="242"/>
      <c r="O254" s="96">
        <f>IF(D254=0,"",D254/C253)</f>
        <v>0.67441860465116277</v>
      </c>
      <c r="P254" s="97">
        <v>45</v>
      </c>
      <c r="Q254" s="256">
        <f t="shared" si="24"/>
        <v>0.78947368421052633</v>
      </c>
      <c r="R254" s="256">
        <f t="shared" si="25"/>
        <v>0.21052631578947367</v>
      </c>
      <c r="S254" s="128">
        <f>P254/P252</f>
        <v>0.72580645161290325</v>
      </c>
    </row>
    <row r="255" spans="1:19" ht="15.75" customHeight="1" x14ac:dyDescent="0.25">
      <c r="A255" s="84">
        <v>2101</v>
      </c>
      <c r="B255" s="87"/>
      <c r="C255" s="87"/>
      <c r="D255" s="87"/>
      <c r="E255" s="87">
        <v>24</v>
      </c>
      <c r="F255" s="87"/>
      <c r="G255" s="87"/>
      <c r="H255" s="87"/>
      <c r="I255" s="87"/>
      <c r="J255" s="87"/>
      <c r="K255" s="129"/>
      <c r="L255" s="241"/>
      <c r="M255" s="101"/>
      <c r="N255" s="242"/>
      <c r="O255" s="96">
        <f>IF(E255=0,"",E255/D254)</f>
        <v>0.82758620689655171</v>
      </c>
      <c r="P255" s="97">
        <v>40</v>
      </c>
      <c r="Q255" s="256">
        <f t="shared" si="24"/>
        <v>0.88888888888888884</v>
      </c>
      <c r="R255" s="256">
        <f t="shared" si="25"/>
        <v>0.11111111111111116</v>
      </c>
    </row>
    <row r="256" spans="1:19" ht="15.75" customHeight="1" x14ac:dyDescent="0.25">
      <c r="A256" s="84">
        <v>2102</v>
      </c>
      <c r="B256" s="87"/>
      <c r="C256" s="87"/>
      <c r="D256" s="87"/>
      <c r="E256" s="87"/>
      <c r="F256" s="87">
        <v>12</v>
      </c>
      <c r="G256" s="87"/>
      <c r="H256" s="87"/>
      <c r="I256" s="87"/>
      <c r="J256" s="87"/>
      <c r="K256" s="129">
        <v>1</v>
      </c>
      <c r="L256" s="241"/>
      <c r="M256" s="101"/>
      <c r="N256" s="242"/>
      <c r="O256" s="96">
        <f>F256/E255</f>
        <v>0.5</v>
      </c>
      <c r="P256" s="97">
        <v>27</v>
      </c>
      <c r="Q256" s="256">
        <f t="shared" si="24"/>
        <v>0.67500000000000004</v>
      </c>
      <c r="R256" s="256">
        <f t="shared" si="25"/>
        <v>0.32499999999999996</v>
      </c>
    </row>
    <row r="257" spans="1:18" ht="15.75" customHeight="1" x14ac:dyDescent="0.25">
      <c r="A257" s="84">
        <v>2201</v>
      </c>
      <c r="B257" s="87"/>
      <c r="C257" s="87"/>
      <c r="D257" s="87"/>
      <c r="E257" s="87"/>
      <c r="F257" s="87"/>
      <c r="G257" s="87">
        <v>12</v>
      </c>
      <c r="H257" s="87"/>
      <c r="I257" s="87"/>
      <c r="J257" s="87"/>
      <c r="K257" s="129"/>
      <c r="L257" s="241"/>
      <c r="M257" s="101"/>
      <c r="N257" s="242"/>
      <c r="O257" s="96">
        <f>IF(G257=0,"",G257/F256)</f>
        <v>1</v>
      </c>
      <c r="P257" s="97">
        <v>27</v>
      </c>
      <c r="Q257" s="256">
        <f t="shared" si="24"/>
        <v>1</v>
      </c>
      <c r="R257" s="256">
        <f t="shared" si="25"/>
        <v>0</v>
      </c>
    </row>
    <row r="258" spans="1:18" ht="15.75" customHeight="1" x14ac:dyDescent="0.25">
      <c r="A258" s="84">
        <v>2202</v>
      </c>
      <c r="B258" s="87"/>
      <c r="C258" s="87"/>
      <c r="D258" s="87"/>
      <c r="E258" s="87"/>
      <c r="F258" s="87"/>
      <c r="G258" s="87"/>
      <c r="H258" s="87">
        <v>10</v>
      </c>
      <c r="I258" s="87"/>
      <c r="J258" s="87"/>
      <c r="K258" s="129">
        <v>5</v>
      </c>
      <c r="L258" s="241"/>
      <c r="M258" s="101"/>
      <c r="N258" s="242"/>
      <c r="O258" s="96">
        <f>H258/G257</f>
        <v>0.83333333333333337</v>
      </c>
      <c r="P258" s="97">
        <v>24</v>
      </c>
      <c r="Q258" s="256">
        <f t="shared" si="24"/>
        <v>0.88888888888888884</v>
      </c>
      <c r="R258" s="256">
        <f t="shared" si="25"/>
        <v>0.11111111111111116</v>
      </c>
    </row>
    <row r="259" spans="1:18" ht="15.75" customHeight="1" x14ac:dyDescent="0.25">
      <c r="A259" s="84">
        <v>2301</v>
      </c>
      <c r="B259" s="87"/>
      <c r="C259" s="87"/>
      <c r="D259" s="87"/>
      <c r="E259" s="87"/>
      <c r="F259" s="87"/>
      <c r="G259" s="87"/>
      <c r="H259" s="87"/>
      <c r="I259" s="87">
        <v>7</v>
      </c>
      <c r="J259" s="87"/>
      <c r="K259" s="129"/>
      <c r="L259" s="241"/>
      <c r="M259" s="101"/>
      <c r="N259" s="242"/>
      <c r="O259" s="126">
        <f>IF(I259=0,"",I259/H258)</f>
        <v>0.7</v>
      </c>
      <c r="P259" s="97">
        <v>18</v>
      </c>
      <c r="Q259" s="126">
        <f t="shared" si="24"/>
        <v>0.75</v>
      </c>
      <c r="R259" s="126">
        <f t="shared" si="25"/>
        <v>0.25</v>
      </c>
    </row>
    <row r="260" spans="1:18" ht="15.75" customHeight="1" x14ac:dyDescent="0.25">
      <c r="A260" s="84">
        <v>2302</v>
      </c>
      <c r="B260" s="87"/>
      <c r="C260" s="87"/>
      <c r="D260" s="87"/>
      <c r="E260" s="87"/>
      <c r="F260" s="87"/>
      <c r="G260" s="87"/>
      <c r="H260" s="87"/>
      <c r="I260" s="87"/>
      <c r="J260" s="87">
        <v>7</v>
      </c>
      <c r="K260" s="129"/>
      <c r="L260" s="241"/>
      <c r="M260" s="101"/>
      <c r="N260" s="232"/>
      <c r="O260" s="126">
        <f>IF(J260=0,"",J260/I259)</f>
        <v>1</v>
      </c>
      <c r="P260" s="97">
        <v>17</v>
      </c>
      <c r="Q260" s="126">
        <f t="shared" ref="Q260" si="26">IF(P260=0,"",P260/P259)</f>
        <v>0.94444444444444442</v>
      </c>
      <c r="R260" s="126">
        <f t="shared" ref="R260" si="27">IF(P260=0,"",100%-Q260)</f>
        <v>5.555555555555558E-2</v>
      </c>
    </row>
    <row r="261" spans="1:18" ht="15.75" customHeight="1" x14ac:dyDescent="0.25">
      <c r="A261" s="84">
        <v>2401</v>
      </c>
      <c r="B261" s="87"/>
      <c r="C261" s="87"/>
      <c r="D261" s="87"/>
      <c r="E261" s="87"/>
      <c r="F261" s="87"/>
      <c r="G261" s="87"/>
      <c r="H261" s="87"/>
      <c r="I261" s="87"/>
      <c r="J261" s="87">
        <v>9</v>
      </c>
      <c r="K261" s="129">
        <v>3</v>
      </c>
      <c r="L261" s="241"/>
      <c r="M261" s="101"/>
      <c r="N261" s="232"/>
      <c r="O261" s="205"/>
      <c r="P261" s="106">
        <v>17</v>
      </c>
      <c r="Q261" s="261"/>
      <c r="R261" s="205"/>
    </row>
    <row r="262" spans="1:18" ht="15.75" customHeight="1" x14ac:dyDescent="0.25">
      <c r="A262" s="84">
        <v>2402</v>
      </c>
      <c r="B262" s="87"/>
      <c r="C262" s="87"/>
      <c r="D262" s="87"/>
      <c r="E262" s="87"/>
      <c r="F262" s="87"/>
      <c r="G262" s="87"/>
      <c r="H262" s="87"/>
      <c r="I262" s="87"/>
      <c r="J262" s="87">
        <v>2</v>
      </c>
      <c r="K262" s="129">
        <v>1</v>
      </c>
      <c r="L262" s="241"/>
      <c r="M262" s="101"/>
      <c r="N262" s="232"/>
      <c r="O262" s="205"/>
      <c r="P262" s="228">
        <v>8</v>
      </c>
      <c r="Q262" s="261"/>
      <c r="R262" s="205"/>
    </row>
    <row r="263" spans="1:18" ht="15.75" customHeight="1" x14ac:dyDescent="0.25">
      <c r="A263" s="84">
        <v>2501</v>
      </c>
      <c r="B263" s="87"/>
      <c r="C263" s="87"/>
      <c r="D263" s="87"/>
      <c r="E263" s="87"/>
      <c r="F263" s="87"/>
      <c r="G263" s="87"/>
      <c r="H263" s="87"/>
      <c r="I263" s="87"/>
      <c r="J263" s="87">
        <v>6</v>
      </c>
      <c r="K263" s="129"/>
      <c r="L263" s="241"/>
      <c r="M263" s="101"/>
      <c r="N263" s="232"/>
      <c r="O263" s="290"/>
      <c r="P263" s="230">
        <v>8</v>
      </c>
      <c r="Q263" s="292"/>
      <c r="R263" s="293"/>
    </row>
    <row r="264" spans="1:18" ht="15.75" customHeight="1" x14ac:dyDescent="0.25">
      <c r="A264" s="84">
        <v>2502</v>
      </c>
      <c r="B264" s="87"/>
      <c r="C264" s="87"/>
      <c r="D264" s="87"/>
      <c r="E264" s="87"/>
      <c r="F264" s="87"/>
      <c r="G264" s="87"/>
      <c r="H264" s="87"/>
      <c r="I264" s="87"/>
      <c r="J264" s="87"/>
      <c r="K264" s="129"/>
      <c r="L264" s="241"/>
      <c r="M264" s="101"/>
      <c r="N264" s="232"/>
      <c r="O264" s="111" t="s">
        <v>91</v>
      </c>
      <c r="P264" s="278">
        <v>8</v>
      </c>
      <c r="Q264" s="113">
        <f>K267</f>
        <v>10</v>
      </c>
      <c r="R264" s="114" t="s">
        <v>19</v>
      </c>
    </row>
    <row r="265" spans="1:18" ht="15.75" customHeight="1" x14ac:dyDescent="0.25">
      <c r="A265" s="84">
        <v>2601</v>
      </c>
      <c r="B265" s="87"/>
      <c r="C265" s="87"/>
      <c r="D265" s="87"/>
      <c r="E265" s="87"/>
      <c r="F265" s="87"/>
      <c r="G265" s="87"/>
      <c r="H265" s="87"/>
      <c r="I265" s="87"/>
      <c r="J265" s="87"/>
      <c r="K265" s="129"/>
      <c r="L265" s="241"/>
      <c r="M265" s="101"/>
      <c r="N265" s="232"/>
      <c r="O265" s="115" t="s">
        <v>92</v>
      </c>
      <c r="P265" s="165">
        <f>IF(P264/B252=0,"",P264/B252)</f>
        <v>0.12903225806451613</v>
      </c>
      <c r="Q265" s="117">
        <f>IF(P264/Q264=0,"",P264/Q264)</f>
        <v>0.8</v>
      </c>
      <c r="R265" s="118" t="s">
        <v>93</v>
      </c>
    </row>
    <row r="266" spans="1:18" ht="15.75" customHeight="1" x14ac:dyDescent="0.25">
      <c r="A266" s="84">
        <v>2602</v>
      </c>
      <c r="B266" s="87"/>
      <c r="C266" s="87"/>
      <c r="D266" s="87"/>
      <c r="E266" s="87"/>
      <c r="F266" s="87"/>
      <c r="G266" s="87"/>
      <c r="H266" s="87"/>
      <c r="I266" s="87"/>
      <c r="J266" s="87"/>
      <c r="K266" s="129"/>
      <c r="L266" s="243"/>
      <c r="M266" s="244"/>
      <c r="N266" s="245"/>
      <c r="O266" s="120"/>
      <c r="P266" s="121"/>
      <c r="Q266" s="121"/>
      <c r="R266" s="122"/>
    </row>
    <row r="267" spans="1:18" ht="18" customHeight="1" x14ac:dyDescent="0.25">
      <c r="A267" s="46"/>
      <c r="B267" s="296" t="s">
        <v>111</v>
      </c>
      <c r="C267" s="296"/>
      <c r="D267" s="296"/>
      <c r="E267" s="296"/>
      <c r="F267" s="296"/>
      <c r="G267" s="296"/>
      <c r="H267" s="296"/>
      <c r="I267" s="296"/>
      <c r="J267" s="296"/>
      <c r="K267" s="123">
        <f>SUM(K252:K263)</f>
        <v>10</v>
      </c>
      <c r="L267" s="124">
        <f>(SUM(K255:K260))/B252</f>
        <v>9.6774193548387094E-2</v>
      </c>
      <c r="M267" s="124">
        <f>IF(K267=0,"",K267/B252)</f>
        <v>0.16129032258064516</v>
      </c>
      <c r="N267" s="124">
        <f>M267-L267</f>
        <v>6.4516129032258063E-2</v>
      </c>
      <c r="O267" s="1"/>
      <c r="P267" s="2"/>
      <c r="Q267" s="36"/>
      <c r="R267" s="1"/>
    </row>
    <row r="268" spans="1:18" ht="12.75" customHeight="1" x14ac:dyDescent="0.2"/>
    <row r="269" spans="1:18" ht="12.75" customHeight="1" x14ac:dyDescent="0.2"/>
    <row r="270" spans="1:18" ht="26.25" customHeight="1" x14ac:dyDescent="0.4">
      <c r="A270" s="2"/>
      <c r="B270" s="340" t="s">
        <v>101</v>
      </c>
      <c r="C270" s="315"/>
      <c r="D270" s="315"/>
      <c r="E270" s="315"/>
      <c r="F270" s="315"/>
      <c r="G270" s="315"/>
      <c r="H270" s="315"/>
      <c r="I270" s="315"/>
      <c r="J270" s="315"/>
      <c r="K270" s="208" t="s">
        <v>121</v>
      </c>
      <c r="L270" s="1"/>
      <c r="M270" s="1"/>
      <c r="N270" s="2"/>
      <c r="O270" s="1"/>
      <c r="P270" s="2"/>
      <c r="Q270" s="2"/>
      <c r="R270" s="2"/>
    </row>
    <row r="271" spans="1:18" ht="20.25" customHeight="1" x14ac:dyDescent="0.2">
      <c r="A271" s="316" t="s">
        <v>18</v>
      </c>
      <c r="B271" s="318" t="s">
        <v>102</v>
      </c>
      <c r="C271" s="319"/>
      <c r="D271" s="319"/>
      <c r="E271" s="319"/>
      <c r="F271" s="319"/>
      <c r="G271" s="319"/>
      <c r="H271" s="319"/>
      <c r="I271" s="319"/>
      <c r="J271" s="335"/>
      <c r="K271" s="327" t="s">
        <v>19</v>
      </c>
      <c r="L271" s="323" t="s">
        <v>11</v>
      </c>
      <c r="M271" s="323" t="s">
        <v>12</v>
      </c>
      <c r="N271" s="325" t="s">
        <v>13</v>
      </c>
      <c r="O271" s="323" t="s">
        <v>14</v>
      </c>
      <c r="P271" s="324" t="s">
        <v>15</v>
      </c>
      <c r="Q271" s="324" t="s">
        <v>16</v>
      </c>
      <c r="R271" s="323" t="s">
        <v>103</v>
      </c>
    </row>
    <row r="272" spans="1:18" ht="15.75" customHeight="1" x14ac:dyDescent="0.25">
      <c r="A272" s="317"/>
      <c r="B272" s="84" t="s">
        <v>104</v>
      </c>
      <c r="C272" s="84" t="s">
        <v>105</v>
      </c>
      <c r="D272" s="84" t="s">
        <v>106</v>
      </c>
      <c r="E272" s="84" t="s">
        <v>107</v>
      </c>
      <c r="F272" s="84" t="s">
        <v>108</v>
      </c>
      <c r="G272" s="84" t="s">
        <v>109</v>
      </c>
      <c r="H272" s="84" t="s">
        <v>110</v>
      </c>
      <c r="I272" s="84" t="s">
        <v>73</v>
      </c>
      <c r="J272" s="84" t="s">
        <v>74</v>
      </c>
      <c r="K272" s="322"/>
      <c r="L272" s="317"/>
      <c r="M272" s="317"/>
      <c r="N272" s="317"/>
      <c r="O272" s="317"/>
      <c r="P272" s="317"/>
      <c r="Q272" s="317"/>
      <c r="R272" s="317"/>
    </row>
    <row r="273" spans="1:19" ht="15.75" customHeight="1" x14ac:dyDescent="0.25">
      <c r="A273" s="84">
        <v>2001</v>
      </c>
      <c r="B273" s="87">
        <v>43</v>
      </c>
      <c r="C273" s="87"/>
      <c r="D273" s="87"/>
      <c r="E273" s="87"/>
      <c r="F273" s="87"/>
      <c r="G273" s="87"/>
      <c r="H273" s="87"/>
      <c r="I273" s="87"/>
      <c r="J273" s="87"/>
      <c r="K273" s="129"/>
      <c r="L273" s="238"/>
      <c r="M273" s="239"/>
      <c r="N273" s="240"/>
      <c r="O273" s="254"/>
      <c r="P273" s="182">
        <f>B273</f>
        <v>43</v>
      </c>
      <c r="Q273" s="255"/>
      <c r="R273" s="254"/>
    </row>
    <row r="274" spans="1:19" ht="15.75" customHeight="1" x14ac:dyDescent="0.25">
      <c r="A274" s="84">
        <v>2002</v>
      </c>
      <c r="B274" s="87"/>
      <c r="C274" s="87">
        <v>24</v>
      </c>
      <c r="D274" s="87"/>
      <c r="E274" s="87"/>
      <c r="F274" s="87"/>
      <c r="G274" s="87"/>
      <c r="H274" s="87"/>
      <c r="I274" s="87"/>
      <c r="J274" s="87"/>
      <c r="K274" s="129"/>
      <c r="L274" s="241"/>
      <c r="M274" s="101"/>
      <c r="N274" s="242"/>
      <c r="O274" s="96">
        <f>IF(C274=0,"",C274/B273)</f>
        <v>0.55813953488372092</v>
      </c>
      <c r="P274" s="97">
        <v>35</v>
      </c>
      <c r="Q274" s="256">
        <f t="shared" ref="Q274:Q280" si="28">IF(P274=0,"",P274/P273)</f>
        <v>0.81395348837209303</v>
      </c>
      <c r="R274" s="256">
        <f t="shared" ref="R274:R280" si="29">IF(P274=0,"",100%-Q274)</f>
        <v>0.18604651162790697</v>
      </c>
    </row>
    <row r="275" spans="1:19" ht="15.75" customHeight="1" x14ac:dyDescent="0.25">
      <c r="A275" s="84">
        <v>2101</v>
      </c>
      <c r="B275" s="87"/>
      <c r="C275" s="87"/>
      <c r="D275" s="87">
        <v>21</v>
      </c>
      <c r="E275" s="87"/>
      <c r="F275" s="87"/>
      <c r="G275" s="87"/>
      <c r="H275" s="87"/>
      <c r="I275" s="87"/>
      <c r="J275" s="87"/>
      <c r="K275" s="129"/>
      <c r="L275" s="241"/>
      <c r="M275" s="101"/>
      <c r="N275" s="242"/>
      <c r="O275" s="96">
        <f>IF(D275=0,"",D275/C274)</f>
        <v>0.875</v>
      </c>
      <c r="P275" s="97">
        <v>29</v>
      </c>
      <c r="Q275" s="256">
        <f t="shared" si="28"/>
        <v>0.82857142857142863</v>
      </c>
      <c r="R275" s="256">
        <f t="shared" si="29"/>
        <v>0.17142857142857137</v>
      </c>
      <c r="S275" s="128">
        <f>P275/P273</f>
        <v>0.67441860465116277</v>
      </c>
    </row>
    <row r="276" spans="1:19" ht="15.75" customHeight="1" x14ac:dyDescent="0.25">
      <c r="A276" s="84">
        <v>2102</v>
      </c>
      <c r="B276" s="87"/>
      <c r="C276" s="87"/>
      <c r="D276" s="87"/>
      <c r="E276" s="87">
        <v>17</v>
      </c>
      <c r="F276" s="87"/>
      <c r="G276" s="87"/>
      <c r="H276" s="87"/>
      <c r="I276" s="87"/>
      <c r="J276" s="87"/>
      <c r="K276" s="129"/>
      <c r="L276" s="241"/>
      <c r="M276" s="101"/>
      <c r="N276" s="242"/>
      <c r="O276" s="96">
        <f>IF(E276=0,"",E276/D275)</f>
        <v>0.80952380952380953</v>
      </c>
      <c r="P276" s="97">
        <v>27</v>
      </c>
      <c r="Q276" s="256">
        <f t="shared" si="28"/>
        <v>0.93103448275862066</v>
      </c>
      <c r="R276" s="256">
        <f t="shared" si="29"/>
        <v>6.8965517241379337E-2</v>
      </c>
    </row>
    <row r="277" spans="1:19" ht="15.75" customHeight="1" x14ac:dyDescent="0.25">
      <c r="A277" s="84">
        <v>2201</v>
      </c>
      <c r="B277" s="87"/>
      <c r="C277" s="87"/>
      <c r="D277" s="87"/>
      <c r="E277" s="87"/>
      <c r="F277" s="87">
        <v>17</v>
      </c>
      <c r="G277" s="87"/>
      <c r="H277" s="87"/>
      <c r="I277" s="87"/>
      <c r="J277" s="87"/>
      <c r="K277" s="129"/>
      <c r="L277" s="241"/>
      <c r="M277" s="101"/>
      <c r="N277" s="242"/>
      <c r="O277" s="96">
        <f>F277/E276</f>
        <v>1</v>
      </c>
      <c r="P277" s="97">
        <v>27</v>
      </c>
      <c r="Q277" s="256">
        <f t="shared" si="28"/>
        <v>1</v>
      </c>
      <c r="R277" s="256">
        <f t="shared" si="29"/>
        <v>0</v>
      </c>
    </row>
    <row r="278" spans="1:19" ht="15.75" customHeight="1" x14ac:dyDescent="0.25">
      <c r="A278" s="84">
        <v>2202</v>
      </c>
      <c r="B278" s="87"/>
      <c r="C278" s="87"/>
      <c r="D278" s="87"/>
      <c r="E278" s="87"/>
      <c r="F278" s="87"/>
      <c r="G278" s="87">
        <v>13</v>
      </c>
      <c r="H278" s="87"/>
      <c r="I278" s="87"/>
      <c r="J278" s="87"/>
      <c r="K278" s="129">
        <v>2</v>
      </c>
      <c r="L278" s="241"/>
      <c r="M278" s="101"/>
      <c r="N278" s="242"/>
      <c r="O278" s="96">
        <f>G278/F277</f>
        <v>0.76470588235294112</v>
      </c>
      <c r="P278" s="97">
        <v>26</v>
      </c>
      <c r="Q278" s="256">
        <f t="shared" si="28"/>
        <v>0.96296296296296291</v>
      </c>
      <c r="R278" s="256">
        <f t="shared" si="29"/>
        <v>3.703703703703709E-2</v>
      </c>
    </row>
    <row r="279" spans="1:19" ht="15.75" customHeight="1" x14ac:dyDescent="0.25">
      <c r="A279" s="84">
        <v>2301</v>
      </c>
      <c r="B279" s="87"/>
      <c r="C279" s="87"/>
      <c r="D279" s="87"/>
      <c r="E279" s="87"/>
      <c r="F279" s="87"/>
      <c r="G279" s="87"/>
      <c r="H279" s="87">
        <v>10</v>
      </c>
      <c r="I279" s="87"/>
      <c r="J279" s="87"/>
      <c r="K279" s="129"/>
      <c r="L279" s="241"/>
      <c r="M279" s="101"/>
      <c r="N279" s="242"/>
      <c r="O279" s="96">
        <f>IF(H279=0,"",H279/G278)</f>
        <v>0.76923076923076927</v>
      </c>
      <c r="P279" s="97">
        <v>19</v>
      </c>
      <c r="Q279" s="256">
        <f t="shared" si="28"/>
        <v>0.73076923076923073</v>
      </c>
      <c r="R279" s="256">
        <f t="shared" si="29"/>
        <v>0.26923076923076927</v>
      </c>
    </row>
    <row r="280" spans="1:19" ht="15.75" customHeight="1" x14ac:dyDescent="0.25">
      <c r="A280" s="84">
        <v>2302</v>
      </c>
      <c r="B280" s="87"/>
      <c r="C280" s="87"/>
      <c r="D280" s="87"/>
      <c r="E280" s="87"/>
      <c r="F280" s="87"/>
      <c r="G280" s="87"/>
      <c r="H280" s="87"/>
      <c r="I280" s="87">
        <v>7</v>
      </c>
      <c r="J280" s="87"/>
      <c r="K280" s="129">
        <v>1</v>
      </c>
      <c r="L280" s="241"/>
      <c r="M280" s="101"/>
      <c r="N280" s="242" t="s">
        <v>37</v>
      </c>
      <c r="O280" s="126">
        <f>IF(I280=0,"",I280/H279)</f>
        <v>0.7</v>
      </c>
      <c r="P280" s="97">
        <v>14</v>
      </c>
      <c r="Q280" s="126">
        <f t="shared" si="28"/>
        <v>0.73684210526315785</v>
      </c>
      <c r="R280" s="126">
        <f t="shared" si="29"/>
        <v>0.26315789473684215</v>
      </c>
    </row>
    <row r="281" spans="1:19" ht="15.75" customHeight="1" x14ac:dyDescent="0.25">
      <c r="A281" s="84">
        <v>2401</v>
      </c>
      <c r="B281" s="87"/>
      <c r="C281" s="87"/>
      <c r="D281" s="87"/>
      <c r="E281" s="87"/>
      <c r="F281" s="87"/>
      <c r="G281" s="87"/>
      <c r="H281" s="87"/>
      <c r="I281" s="87"/>
      <c r="J281" s="87">
        <v>9</v>
      </c>
      <c r="K281" s="129">
        <v>5</v>
      </c>
      <c r="L281" s="241"/>
      <c r="M281" s="101"/>
      <c r="N281" s="232"/>
      <c r="O281" s="126">
        <f>IF(J281=0,"",J281/I280)</f>
        <v>1.2857142857142858</v>
      </c>
      <c r="P281" s="97">
        <v>14</v>
      </c>
      <c r="Q281" s="126">
        <f t="shared" ref="Q281" si="30">IF(P281=0,"",P281/P280)</f>
        <v>1</v>
      </c>
      <c r="R281" s="126">
        <f t="shared" ref="R281" si="31">IF(P281=0,"",100%-Q281)</f>
        <v>0</v>
      </c>
    </row>
    <row r="282" spans="1:19" ht="15.75" customHeight="1" x14ac:dyDescent="0.25">
      <c r="A282" s="84">
        <v>2402</v>
      </c>
      <c r="B282" s="87"/>
      <c r="C282" s="87"/>
      <c r="D282" s="87"/>
      <c r="E282" s="87"/>
      <c r="F282" s="87"/>
      <c r="G282" s="87"/>
      <c r="H282" s="87"/>
      <c r="I282" s="87"/>
      <c r="J282" s="87">
        <v>1</v>
      </c>
      <c r="K282" s="129"/>
      <c r="L282" s="241"/>
      <c r="M282" s="101"/>
      <c r="N282" s="232"/>
      <c r="O282" s="205"/>
      <c r="P282" s="106">
        <v>8</v>
      </c>
      <c r="Q282" s="261"/>
      <c r="R282" s="205"/>
    </row>
    <row r="283" spans="1:19" ht="15.75" customHeight="1" x14ac:dyDescent="0.25">
      <c r="A283" s="84">
        <v>2501</v>
      </c>
      <c r="B283" s="87"/>
      <c r="C283" s="87"/>
      <c r="D283" s="87"/>
      <c r="E283" s="87"/>
      <c r="F283" s="87"/>
      <c r="G283" s="87"/>
      <c r="H283" s="87"/>
      <c r="I283" s="87"/>
      <c r="J283" s="87">
        <v>4</v>
      </c>
      <c r="K283" s="129"/>
      <c r="L283" s="241"/>
      <c r="M283" s="101"/>
      <c r="N283" s="232"/>
      <c r="O283" s="205"/>
      <c r="P283" s="106">
        <v>6</v>
      </c>
      <c r="Q283" s="261"/>
      <c r="R283" s="205"/>
    </row>
    <row r="284" spans="1:19" ht="15.75" customHeight="1" x14ac:dyDescent="0.25">
      <c r="A284" s="84">
        <v>2502</v>
      </c>
      <c r="B284" s="87"/>
      <c r="C284" s="87"/>
      <c r="D284" s="87"/>
      <c r="E284" s="87"/>
      <c r="F284" s="87"/>
      <c r="G284" s="87"/>
      <c r="H284" s="87"/>
      <c r="I284" s="87"/>
      <c r="J284" s="87"/>
      <c r="K284" s="129"/>
      <c r="L284" s="241"/>
      <c r="M284" s="101"/>
      <c r="N284" s="232"/>
      <c r="O284" s="290"/>
      <c r="P284" s="291"/>
      <c r="Q284" s="292"/>
      <c r="R284" s="293"/>
    </row>
    <row r="285" spans="1:19" ht="15.75" customHeight="1" x14ac:dyDescent="0.25">
      <c r="A285" s="84">
        <v>2601</v>
      </c>
      <c r="B285" s="87"/>
      <c r="C285" s="87"/>
      <c r="D285" s="87"/>
      <c r="E285" s="87"/>
      <c r="F285" s="87"/>
      <c r="G285" s="87"/>
      <c r="H285" s="87"/>
      <c r="I285" s="87"/>
      <c r="J285" s="87"/>
      <c r="K285" s="129"/>
      <c r="L285" s="241"/>
      <c r="M285" s="101"/>
      <c r="N285" s="232"/>
      <c r="O285" s="111" t="s">
        <v>91</v>
      </c>
      <c r="P285" s="164">
        <v>6</v>
      </c>
      <c r="Q285" s="113">
        <f>IF(SUM(K278:K284)=0,"",SUM(K278:K284))</f>
        <v>8</v>
      </c>
      <c r="R285" s="114" t="s">
        <v>19</v>
      </c>
    </row>
    <row r="286" spans="1:19" ht="15.75" customHeight="1" x14ac:dyDescent="0.25">
      <c r="A286" s="84">
        <v>2602</v>
      </c>
      <c r="B286" s="87"/>
      <c r="C286" s="87"/>
      <c r="D286" s="87"/>
      <c r="E286" s="87"/>
      <c r="F286" s="87"/>
      <c r="G286" s="87"/>
      <c r="H286" s="87"/>
      <c r="I286" s="87"/>
      <c r="J286" s="87"/>
      <c r="K286" s="129"/>
      <c r="L286" s="241"/>
      <c r="M286" s="101"/>
      <c r="N286" s="232"/>
      <c r="O286" s="115" t="s">
        <v>92</v>
      </c>
      <c r="P286" s="165">
        <f>IF(P285/B273=0,"",P285/B273)</f>
        <v>0.13953488372093023</v>
      </c>
      <c r="Q286" s="117">
        <f>IF(P285/Q285=0,"",P285/Q285)</f>
        <v>0.75</v>
      </c>
      <c r="R286" s="118" t="s">
        <v>93</v>
      </c>
    </row>
    <row r="287" spans="1:19" ht="15.75" customHeight="1" x14ac:dyDescent="0.25">
      <c r="A287" s="84">
        <v>2701</v>
      </c>
      <c r="B287" s="87"/>
      <c r="C287" s="87"/>
      <c r="D287" s="87"/>
      <c r="E287" s="87"/>
      <c r="F287" s="87"/>
      <c r="G287" s="87"/>
      <c r="H287" s="87"/>
      <c r="I287" s="87"/>
      <c r="J287" s="87"/>
      <c r="K287" s="129"/>
      <c r="L287" s="243"/>
      <c r="M287" s="244"/>
      <c r="N287" s="245"/>
      <c r="O287" s="120"/>
      <c r="P287" s="121"/>
      <c r="Q287" s="121"/>
      <c r="R287" s="122"/>
    </row>
    <row r="288" spans="1:19" ht="18" customHeight="1" x14ac:dyDescent="0.25">
      <c r="A288" s="46"/>
      <c r="B288" s="296" t="s">
        <v>111</v>
      </c>
      <c r="C288" s="296"/>
      <c r="D288" s="296"/>
      <c r="E288" s="296"/>
      <c r="F288" s="296"/>
      <c r="G288" s="296"/>
      <c r="H288" s="296"/>
      <c r="I288" s="296"/>
      <c r="J288" s="296"/>
      <c r="K288" s="123">
        <f>SUM(K273:K284)</f>
        <v>8</v>
      </c>
      <c r="L288" s="124">
        <f>(SUM(K276:K281))/B273</f>
        <v>0.18604651162790697</v>
      </c>
      <c r="M288" s="124">
        <f>IF(K288=0,"",K288/B273)</f>
        <v>0.18604651162790697</v>
      </c>
      <c r="N288" s="124">
        <f>M288-L288</f>
        <v>0</v>
      </c>
      <c r="O288" s="1"/>
      <c r="P288" s="2"/>
      <c r="Q288" s="36"/>
      <c r="R288" s="1"/>
    </row>
    <row r="289" spans="1:19" ht="12.75" customHeight="1" x14ac:dyDescent="0.2"/>
    <row r="290" spans="1:19" ht="12.75" customHeight="1" x14ac:dyDescent="0.2"/>
    <row r="291" spans="1:19" ht="26.25" customHeight="1" x14ac:dyDescent="0.4">
      <c r="A291" s="2"/>
      <c r="B291" s="340" t="s">
        <v>101</v>
      </c>
      <c r="C291" s="315"/>
      <c r="D291" s="315"/>
      <c r="E291" s="315"/>
      <c r="F291" s="315"/>
      <c r="G291" s="315"/>
      <c r="H291" s="315"/>
      <c r="I291" s="315"/>
      <c r="J291" s="315"/>
      <c r="K291" s="208" t="s">
        <v>122</v>
      </c>
      <c r="L291" s="1"/>
      <c r="M291" s="1"/>
      <c r="N291" s="2"/>
      <c r="O291" s="1"/>
      <c r="P291" s="2"/>
      <c r="Q291" s="2"/>
      <c r="R291" s="2"/>
    </row>
    <row r="292" spans="1:19" ht="20.25" customHeight="1" x14ac:dyDescent="0.2">
      <c r="A292" s="316" t="s">
        <v>18</v>
      </c>
      <c r="B292" s="318" t="s">
        <v>102</v>
      </c>
      <c r="C292" s="319"/>
      <c r="D292" s="319"/>
      <c r="E292" s="319"/>
      <c r="F292" s="319"/>
      <c r="G292" s="319"/>
      <c r="H292" s="319"/>
      <c r="I292" s="319"/>
      <c r="J292" s="335"/>
      <c r="K292" s="327" t="s">
        <v>19</v>
      </c>
      <c r="L292" s="323" t="s">
        <v>11</v>
      </c>
      <c r="M292" s="323" t="s">
        <v>12</v>
      </c>
      <c r="N292" s="325" t="s">
        <v>13</v>
      </c>
      <c r="O292" s="323" t="s">
        <v>14</v>
      </c>
      <c r="P292" s="324" t="s">
        <v>15</v>
      </c>
      <c r="Q292" s="324" t="s">
        <v>16</v>
      </c>
      <c r="R292" s="323" t="s">
        <v>103</v>
      </c>
    </row>
    <row r="293" spans="1:19" ht="15.75" customHeight="1" x14ac:dyDescent="0.25">
      <c r="A293" s="317"/>
      <c r="B293" s="84" t="s">
        <v>104</v>
      </c>
      <c r="C293" s="84" t="s">
        <v>105</v>
      </c>
      <c r="D293" s="84" t="s">
        <v>106</v>
      </c>
      <c r="E293" s="84" t="s">
        <v>107</v>
      </c>
      <c r="F293" s="84" t="s">
        <v>108</v>
      </c>
      <c r="G293" s="84" t="s">
        <v>109</v>
      </c>
      <c r="H293" s="84" t="s">
        <v>110</v>
      </c>
      <c r="I293" s="84" t="s">
        <v>73</v>
      </c>
      <c r="J293" s="84" t="s">
        <v>74</v>
      </c>
      <c r="K293" s="322"/>
      <c r="L293" s="317"/>
      <c r="M293" s="317"/>
      <c r="N293" s="317"/>
      <c r="O293" s="317"/>
      <c r="P293" s="317"/>
      <c r="Q293" s="317"/>
      <c r="R293" s="317"/>
    </row>
    <row r="294" spans="1:19" ht="15.75" customHeight="1" x14ac:dyDescent="0.25">
      <c r="A294" s="84">
        <v>2002</v>
      </c>
      <c r="B294" s="87">
        <v>58</v>
      </c>
      <c r="C294" s="87"/>
      <c r="D294" s="87"/>
      <c r="E294" s="87"/>
      <c r="F294" s="87"/>
      <c r="G294" s="87"/>
      <c r="H294" s="87"/>
      <c r="I294" s="87"/>
      <c r="J294" s="87"/>
      <c r="K294" s="129"/>
      <c r="L294" s="238"/>
      <c r="M294" s="239"/>
      <c r="N294" s="240"/>
      <c r="O294" s="254"/>
      <c r="P294" s="182">
        <f>B294</f>
        <v>58</v>
      </c>
      <c r="Q294" s="255"/>
      <c r="R294" s="254"/>
    </row>
    <row r="295" spans="1:19" ht="15.75" customHeight="1" x14ac:dyDescent="0.25">
      <c r="A295" s="84">
        <v>2101</v>
      </c>
      <c r="B295" s="87"/>
      <c r="C295" s="87">
        <v>26</v>
      </c>
      <c r="D295" s="87"/>
      <c r="E295" s="87"/>
      <c r="F295" s="87"/>
      <c r="G295" s="87"/>
      <c r="H295" s="87"/>
      <c r="I295" s="87"/>
      <c r="J295" s="87"/>
      <c r="K295" s="129"/>
      <c r="L295" s="241"/>
      <c r="M295" s="101"/>
      <c r="N295" s="242"/>
      <c r="O295" s="96">
        <f>IF(C295=0,"",C295/B294)</f>
        <v>0.44827586206896552</v>
      </c>
      <c r="P295" s="97">
        <v>41</v>
      </c>
      <c r="Q295" s="256">
        <f t="shared" ref="Q295:Q301" si="32">IF(P295=0,"",P295/P294)</f>
        <v>0.7068965517241379</v>
      </c>
      <c r="R295" s="256">
        <f t="shared" ref="R295:R301" si="33">IF(P295=0,"",100%-Q295)</f>
        <v>0.2931034482758621</v>
      </c>
    </row>
    <row r="296" spans="1:19" ht="15.75" customHeight="1" x14ac:dyDescent="0.25">
      <c r="A296" s="84">
        <v>2102</v>
      </c>
      <c r="B296" s="87"/>
      <c r="C296" s="87"/>
      <c r="D296" s="87">
        <v>12</v>
      </c>
      <c r="E296" s="87"/>
      <c r="F296" s="87"/>
      <c r="G296" s="87"/>
      <c r="H296" s="87"/>
      <c r="I296" s="87"/>
      <c r="J296" s="87"/>
      <c r="K296" s="129"/>
      <c r="L296" s="241"/>
      <c r="M296" s="101"/>
      <c r="N296" s="242"/>
      <c r="O296" s="96">
        <f>IF(D296=0,"",D296/C295)</f>
        <v>0.46153846153846156</v>
      </c>
      <c r="P296" s="97">
        <v>21</v>
      </c>
      <c r="Q296" s="256">
        <f t="shared" si="32"/>
        <v>0.51219512195121952</v>
      </c>
      <c r="R296" s="256">
        <f t="shared" si="33"/>
        <v>0.48780487804878048</v>
      </c>
      <c r="S296" s="128">
        <f>P296/P294</f>
        <v>0.36206896551724138</v>
      </c>
    </row>
    <row r="297" spans="1:19" ht="15.75" customHeight="1" x14ac:dyDescent="0.25">
      <c r="A297" s="84">
        <v>2201</v>
      </c>
      <c r="B297" s="87"/>
      <c r="C297" s="87"/>
      <c r="D297" s="87"/>
      <c r="E297" s="87">
        <v>11</v>
      </c>
      <c r="F297" s="87"/>
      <c r="G297" s="87"/>
      <c r="H297" s="87"/>
      <c r="I297" s="87"/>
      <c r="J297" s="87"/>
      <c r="K297" s="129"/>
      <c r="L297" s="241"/>
      <c r="M297" s="101"/>
      <c r="N297" s="242"/>
      <c r="O297" s="96">
        <f>IF(E297=0,"",E297/D296)</f>
        <v>0.91666666666666663</v>
      </c>
      <c r="P297" s="97">
        <v>21</v>
      </c>
      <c r="Q297" s="256">
        <f t="shared" si="32"/>
        <v>1</v>
      </c>
      <c r="R297" s="256">
        <f t="shared" si="33"/>
        <v>0</v>
      </c>
    </row>
    <row r="298" spans="1:19" ht="15.75" customHeight="1" x14ac:dyDescent="0.25">
      <c r="A298" s="84">
        <v>2202</v>
      </c>
      <c r="B298" s="87"/>
      <c r="C298" s="87"/>
      <c r="D298" s="87"/>
      <c r="E298" s="87"/>
      <c r="F298" s="87">
        <v>11</v>
      </c>
      <c r="G298" s="87"/>
      <c r="H298" s="87"/>
      <c r="I298" s="87"/>
      <c r="J298" s="87"/>
      <c r="K298" s="129"/>
      <c r="L298" s="241"/>
      <c r="M298" s="101"/>
      <c r="N298" s="242"/>
      <c r="O298" s="96">
        <f>F298/E297</f>
        <v>1</v>
      </c>
      <c r="P298" s="97">
        <v>16</v>
      </c>
      <c r="Q298" s="256">
        <f t="shared" si="32"/>
        <v>0.76190476190476186</v>
      </c>
      <c r="R298" s="256">
        <f t="shared" si="33"/>
        <v>0.23809523809523814</v>
      </c>
    </row>
    <row r="299" spans="1:19" ht="15.75" customHeight="1" x14ac:dyDescent="0.25">
      <c r="A299" s="84">
        <v>2301</v>
      </c>
      <c r="B299" s="87"/>
      <c r="C299" s="87"/>
      <c r="D299" s="87"/>
      <c r="E299" s="87"/>
      <c r="F299" s="87"/>
      <c r="G299" s="87">
        <v>8</v>
      </c>
      <c r="H299" s="87"/>
      <c r="I299" s="87"/>
      <c r="J299" s="87"/>
      <c r="K299" s="129"/>
      <c r="L299" s="241"/>
      <c r="M299" s="101"/>
      <c r="N299" s="242"/>
      <c r="O299" s="96">
        <f>IF(G299=0,"",G299/F298)</f>
        <v>0.72727272727272729</v>
      </c>
      <c r="P299" s="97">
        <v>11</v>
      </c>
      <c r="Q299" s="256">
        <f t="shared" si="32"/>
        <v>0.6875</v>
      </c>
      <c r="R299" s="256">
        <f t="shared" si="33"/>
        <v>0.3125</v>
      </c>
    </row>
    <row r="300" spans="1:19" ht="15.75" customHeight="1" x14ac:dyDescent="0.25">
      <c r="A300" s="84">
        <v>2302</v>
      </c>
      <c r="B300" s="87"/>
      <c r="C300" s="87"/>
      <c r="D300" s="87"/>
      <c r="E300" s="87"/>
      <c r="F300" s="87"/>
      <c r="G300" s="87"/>
      <c r="H300" s="87">
        <v>8</v>
      </c>
      <c r="I300" s="87"/>
      <c r="J300" s="87"/>
      <c r="K300" s="129"/>
      <c r="L300" s="241"/>
      <c r="M300" s="101"/>
      <c r="N300" s="242"/>
      <c r="O300" s="96">
        <f>IF(H300=0,"",H300/G299)</f>
        <v>1</v>
      </c>
      <c r="P300" s="97">
        <v>11</v>
      </c>
      <c r="Q300" s="256">
        <f t="shared" si="32"/>
        <v>1</v>
      </c>
      <c r="R300" s="256">
        <f t="shared" si="33"/>
        <v>0</v>
      </c>
    </row>
    <row r="301" spans="1:19" ht="15.75" customHeight="1" x14ac:dyDescent="0.25">
      <c r="A301" s="84">
        <v>2401</v>
      </c>
      <c r="B301" s="87"/>
      <c r="C301" s="87"/>
      <c r="D301" s="87"/>
      <c r="E301" s="87"/>
      <c r="F301" s="87"/>
      <c r="G301" s="87"/>
      <c r="H301" s="87"/>
      <c r="I301" s="87">
        <v>7</v>
      </c>
      <c r="J301" s="87"/>
      <c r="K301" s="129">
        <v>2</v>
      </c>
      <c r="L301" s="241"/>
      <c r="M301" s="101"/>
      <c r="N301" s="242"/>
      <c r="O301" s="126">
        <f>IF(I301=0,"",I301/H300)</f>
        <v>0.875</v>
      </c>
      <c r="P301" s="97">
        <v>10</v>
      </c>
      <c r="Q301" s="126">
        <f t="shared" si="32"/>
        <v>0.90909090909090906</v>
      </c>
      <c r="R301" s="126">
        <f t="shared" si="33"/>
        <v>9.0909090909090939E-2</v>
      </c>
    </row>
    <row r="302" spans="1:19" ht="15.75" customHeight="1" x14ac:dyDescent="0.25">
      <c r="A302" s="84">
        <v>2402</v>
      </c>
      <c r="B302" s="87"/>
      <c r="C302" s="87"/>
      <c r="D302" s="87"/>
      <c r="E302" s="87"/>
      <c r="F302" s="87"/>
      <c r="G302" s="87"/>
      <c r="H302" s="87"/>
      <c r="I302" s="87"/>
      <c r="J302" s="87">
        <v>7</v>
      </c>
      <c r="K302" s="129">
        <v>1</v>
      </c>
      <c r="L302" s="241"/>
      <c r="M302" s="101"/>
      <c r="N302" s="232"/>
      <c r="O302" s="126">
        <f>IF(J302=0,"",J302/I301)</f>
        <v>1</v>
      </c>
      <c r="P302" s="97">
        <v>8</v>
      </c>
      <c r="Q302" s="126">
        <f t="shared" ref="Q302" si="34">IF(P302=0,"",P302/P301)</f>
        <v>0.8</v>
      </c>
      <c r="R302" s="126">
        <f t="shared" ref="R302" si="35">IF(P302=0,"",100%-Q302)</f>
        <v>0.19999999999999996</v>
      </c>
    </row>
    <row r="303" spans="1:19" ht="15.75" customHeight="1" x14ac:dyDescent="0.25">
      <c r="A303" s="84">
        <v>2501</v>
      </c>
      <c r="B303" s="87"/>
      <c r="C303" s="87"/>
      <c r="D303" s="87"/>
      <c r="E303" s="87"/>
      <c r="F303" s="87"/>
      <c r="G303" s="87"/>
      <c r="H303" s="87"/>
      <c r="I303" s="87"/>
      <c r="J303" s="87">
        <v>4</v>
      </c>
      <c r="K303" s="129"/>
      <c r="L303" s="241"/>
      <c r="M303" s="101"/>
      <c r="N303" s="232"/>
      <c r="O303" s="205"/>
      <c r="P303" s="106">
        <v>8</v>
      </c>
      <c r="Q303" s="261"/>
      <c r="R303" s="205"/>
    </row>
    <row r="304" spans="1:19" ht="15.75" customHeight="1" x14ac:dyDescent="0.25">
      <c r="A304" s="84">
        <v>2502</v>
      </c>
      <c r="B304" s="87"/>
      <c r="C304" s="87"/>
      <c r="D304" s="87"/>
      <c r="E304" s="87"/>
      <c r="F304" s="87"/>
      <c r="G304" s="87"/>
      <c r="H304" s="87"/>
      <c r="I304" s="87"/>
      <c r="J304" s="87"/>
      <c r="K304" s="129"/>
      <c r="L304" s="241"/>
      <c r="M304" s="101"/>
      <c r="N304" s="232"/>
      <c r="O304" s="205"/>
      <c r="P304" s="106"/>
      <c r="Q304" s="261"/>
      <c r="R304" s="205"/>
    </row>
    <row r="305" spans="1:19" ht="15.75" customHeight="1" x14ac:dyDescent="0.25">
      <c r="A305" s="84">
        <v>2601</v>
      </c>
      <c r="B305" s="87"/>
      <c r="C305" s="87"/>
      <c r="D305" s="87"/>
      <c r="E305" s="87"/>
      <c r="F305" s="87"/>
      <c r="G305" s="87"/>
      <c r="H305" s="87"/>
      <c r="I305" s="87"/>
      <c r="J305" s="87"/>
      <c r="K305" s="129"/>
      <c r="L305" s="241"/>
      <c r="M305" s="101"/>
      <c r="N305" s="232"/>
      <c r="O305" s="290"/>
      <c r="P305" s="291"/>
      <c r="Q305" s="292"/>
      <c r="R305" s="293"/>
    </row>
    <row r="306" spans="1:19" ht="15.75" customHeight="1" x14ac:dyDescent="0.25">
      <c r="A306" s="84">
        <v>2602</v>
      </c>
      <c r="B306" s="87"/>
      <c r="C306" s="87"/>
      <c r="D306" s="87"/>
      <c r="E306" s="87"/>
      <c r="F306" s="87"/>
      <c r="G306" s="87"/>
      <c r="H306" s="87"/>
      <c r="I306" s="87"/>
      <c r="J306" s="87"/>
      <c r="K306" s="129"/>
      <c r="L306" s="241"/>
      <c r="M306" s="101"/>
      <c r="N306" s="232"/>
      <c r="O306" s="111" t="s">
        <v>91</v>
      </c>
      <c r="P306" s="164"/>
      <c r="Q306" s="113">
        <f>IF(SUM(K299:K305)=0,"",SUM(K299:K305))</f>
        <v>3</v>
      </c>
      <c r="R306" s="114" t="s">
        <v>19</v>
      </c>
    </row>
    <row r="307" spans="1:19" ht="15.75" customHeight="1" x14ac:dyDescent="0.25">
      <c r="A307" s="84">
        <v>2701</v>
      </c>
      <c r="B307" s="87"/>
      <c r="C307" s="87"/>
      <c r="D307" s="87"/>
      <c r="E307" s="87"/>
      <c r="F307" s="87"/>
      <c r="G307" s="87"/>
      <c r="H307" s="87"/>
      <c r="I307" s="87"/>
      <c r="J307" s="87"/>
      <c r="K307" s="129"/>
      <c r="L307" s="241"/>
      <c r="M307" s="101"/>
      <c r="N307" s="232"/>
      <c r="O307" s="115" t="s">
        <v>92</v>
      </c>
      <c r="P307" s="165" t="str">
        <f>IF(P306/B294=0,"",P306/B294)</f>
        <v/>
      </c>
      <c r="Q307" s="117" t="str">
        <f>IF(P306/Q306=0,"",P306/Q306)</f>
        <v/>
      </c>
      <c r="R307" s="118" t="s">
        <v>93</v>
      </c>
    </row>
    <row r="308" spans="1:19" ht="15.75" customHeight="1" x14ac:dyDescent="0.25">
      <c r="A308" s="84">
        <v>2702</v>
      </c>
      <c r="B308" s="87"/>
      <c r="C308" s="87"/>
      <c r="D308" s="87"/>
      <c r="E308" s="87"/>
      <c r="F308" s="87"/>
      <c r="G308" s="87"/>
      <c r="H308" s="87"/>
      <c r="I308" s="87"/>
      <c r="J308" s="87"/>
      <c r="K308" s="129"/>
      <c r="L308" s="243"/>
      <c r="M308" s="244"/>
      <c r="N308" s="245"/>
      <c r="O308" s="120"/>
      <c r="P308" s="121"/>
      <c r="Q308" s="121"/>
      <c r="R308" s="122"/>
    </row>
    <row r="309" spans="1:19" ht="18" customHeight="1" x14ac:dyDescent="0.25">
      <c r="A309" s="46"/>
      <c r="B309" s="296" t="s">
        <v>111</v>
      </c>
      <c r="C309" s="296"/>
      <c r="D309" s="296"/>
      <c r="E309" s="296"/>
      <c r="F309" s="296"/>
      <c r="G309" s="296"/>
      <c r="H309" s="296"/>
      <c r="I309" s="296"/>
      <c r="J309" s="296"/>
      <c r="K309" s="123">
        <f>SUM(K294:K305)</f>
        <v>3</v>
      </c>
      <c r="L309" s="124">
        <f>(SUM(K299:K302))/B294</f>
        <v>5.1724137931034482E-2</v>
      </c>
      <c r="M309" s="124">
        <f>IF(K309=0,"",K309/B294)</f>
        <v>5.1724137931034482E-2</v>
      </c>
      <c r="N309" s="124">
        <f>IF(K301=0,"",M309-L309)</f>
        <v>0</v>
      </c>
      <c r="O309" s="1"/>
      <c r="P309" s="2"/>
      <c r="Q309" s="36"/>
      <c r="R309" s="1"/>
    </row>
    <row r="310" spans="1:19" ht="12.75" customHeight="1" x14ac:dyDescent="0.2"/>
    <row r="311" spans="1:19" ht="12.75" customHeight="1" x14ac:dyDescent="0.2"/>
    <row r="312" spans="1:19" ht="26.25" customHeight="1" x14ac:dyDescent="0.4">
      <c r="A312" s="2"/>
      <c r="B312" s="340" t="s">
        <v>101</v>
      </c>
      <c r="C312" s="315"/>
      <c r="D312" s="315"/>
      <c r="E312" s="315"/>
      <c r="F312" s="315"/>
      <c r="G312" s="315"/>
      <c r="H312" s="315"/>
      <c r="I312" s="315"/>
      <c r="J312" s="315"/>
      <c r="K312" s="208" t="s">
        <v>123</v>
      </c>
      <c r="L312" s="1"/>
      <c r="M312" s="1"/>
      <c r="N312" s="2"/>
      <c r="O312" s="1"/>
      <c r="P312" s="2"/>
      <c r="Q312" s="2"/>
      <c r="R312" s="2"/>
    </row>
    <row r="313" spans="1:19" ht="20.25" customHeight="1" x14ac:dyDescent="0.2">
      <c r="A313" s="316" t="s">
        <v>18</v>
      </c>
      <c r="B313" s="318" t="s">
        <v>102</v>
      </c>
      <c r="C313" s="319"/>
      <c r="D313" s="319"/>
      <c r="E313" s="319"/>
      <c r="F313" s="319"/>
      <c r="G313" s="319"/>
      <c r="H313" s="319"/>
      <c r="I313" s="319"/>
      <c r="J313" s="335"/>
      <c r="K313" s="327" t="s">
        <v>19</v>
      </c>
      <c r="L313" s="323" t="s">
        <v>11</v>
      </c>
      <c r="M313" s="323" t="s">
        <v>12</v>
      </c>
      <c r="N313" s="325" t="s">
        <v>13</v>
      </c>
      <c r="O313" s="323" t="s">
        <v>14</v>
      </c>
      <c r="P313" s="324" t="s">
        <v>15</v>
      </c>
      <c r="Q313" s="324" t="s">
        <v>16</v>
      </c>
      <c r="R313" s="323" t="s">
        <v>103</v>
      </c>
    </row>
    <row r="314" spans="1:19" ht="15.75" customHeight="1" x14ac:dyDescent="0.25">
      <c r="A314" s="317"/>
      <c r="B314" s="84" t="s">
        <v>104</v>
      </c>
      <c r="C314" s="84" t="s">
        <v>105</v>
      </c>
      <c r="D314" s="84" t="s">
        <v>106</v>
      </c>
      <c r="E314" s="84" t="s">
        <v>107</v>
      </c>
      <c r="F314" s="84" t="s">
        <v>108</v>
      </c>
      <c r="G314" s="84" t="s">
        <v>109</v>
      </c>
      <c r="H314" s="84" t="s">
        <v>110</v>
      </c>
      <c r="I314" s="84" t="s">
        <v>73</v>
      </c>
      <c r="J314" s="84" t="s">
        <v>74</v>
      </c>
      <c r="K314" s="322"/>
      <c r="L314" s="317"/>
      <c r="M314" s="317"/>
      <c r="N314" s="317"/>
      <c r="O314" s="317"/>
      <c r="P314" s="317"/>
      <c r="Q314" s="317"/>
      <c r="R314" s="317"/>
    </row>
    <row r="315" spans="1:19" ht="15.75" customHeight="1" x14ac:dyDescent="0.25">
      <c r="A315" s="84">
        <v>2101</v>
      </c>
      <c r="B315" s="87">
        <v>22</v>
      </c>
      <c r="C315" s="87"/>
      <c r="D315" s="87"/>
      <c r="E315" s="87"/>
      <c r="F315" s="87"/>
      <c r="G315" s="87"/>
      <c r="H315" s="87"/>
      <c r="I315" s="87"/>
      <c r="J315" s="87"/>
      <c r="K315" s="129"/>
      <c r="L315" s="238"/>
      <c r="M315" s="239"/>
      <c r="N315" s="240"/>
      <c r="O315" s="254"/>
      <c r="P315" s="182">
        <f>B315</f>
        <v>22</v>
      </c>
      <c r="Q315" s="255"/>
      <c r="R315" s="254"/>
    </row>
    <row r="316" spans="1:19" ht="15.75" customHeight="1" x14ac:dyDescent="0.25">
      <c r="A316" s="84">
        <v>2102</v>
      </c>
      <c r="B316" s="87"/>
      <c r="C316" s="87">
        <v>11</v>
      </c>
      <c r="D316" s="87"/>
      <c r="E316" s="87"/>
      <c r="F316" s="87"/>
      <c r="G316" s="87"/>
      <c r="H316" s="87"/>
      <c r="I316" s="87"/>
      <c r="J316" s="87"/>
      <c r="K316" s="129"/>
      <c r="L316" s="241"/>
      <c r="M316" s="101"/>
      <c r="N316" s="242"/>
      <c r="O316" s="96">
        <f>IF(C316=0,"",C316/B315)</f>
        <v>0.5</v>
      </c>
      <c r="P316" s="97">
        <v>14</v>
      </c>
      <c r="Q316" s="256">
        <f t="shared" ref="Q316:Q322" si="36">IF(P316=0,"",P316/P315)</f>
        <v>0.63636363636363635</v>
      </c>
      <c r="R316" s="256">
        <f t="shared" ref="R316:R322" si="37">IF(P316=0,"",100%-Q316)</f>
        <v>0.36363636363636365</v>
      </c>
    </row>
    <row r="317" spans="1:19" ht="15.75" customHeight="1" x14ac:dyDescent="0.25">
      <c r="A317" s="84">
        <v>2201</v>
      </c>
      <c r="B317" s="87"/>
      <c r="C317" s="87"/>
      <c r="D317" s="87">
        <v>9</v>
      </c>
      <c r="E317" s="87"/>
      <c r="F317" s="87"/>
      <c r="G317" s="87"/>
      <c r="H317" s="87"/>
      <c r="I317" s="87"/>
      <c r="J317" s="87"/>
      <c r="K317" s="129"/>
      <c r="L317" s="241"/>
      <c r="M317" s="101"/>
      <c r="N317" s="242"/>
      <c r="O317" s="96">
        <f>IF(D317=0,"",D317/C316)</f>
        <v>0.81818181818181823</v>
      </c>
      <c r="P317" s="97">
        <v>14</v>
      </c>
      <c r="Q317" s="256">
        <f t="shared" si="36"/>
        <v>1</v>
      </c>
      <c r="R317" s="256">
        <f t="shared" si="37"/>
        <v>0</v>
      </c>
      <c r="S317" s="128">
        <f>P317/P315</f>
        <v>0.63636363636363635</v>
      </c>
    </row>
    <row r="318" spans="1:19" ht="15.75" customHeight="1" x14ac:dyDescent="0.25">
      <c r="A318" s="84">
        <v>2202</v>
      </c>
      <c r="B318" s="87"/>
      <c r="C318" s="87"/>
      <c r="D318" s="87"/>
      <c r="E318" s="87">
        <v>7</v>
      </c>
      <c r="F318" s="87"/>
      <c r="G318" s="87"/>
      <c r="H318" s="87"/>
      <c r="I318" s="87"/>
      <c r="J318" s="87"/>
      <c r="K318" s="129"/>
      <c r="L318" s="241"/>
      <c r="M318" s="101"/>
      <c r="N318" s="242"/>
      <c r="O318" s="96">
        <f>IF(E318=0,"",E318/D317)</f>
        <v>0.77777777777777779</v>
      </c>
      <c r="P318" s="97">
        <v>12</v>
      </c>
      <c r="Q318" s="256">
        <f t="shared" si="36"/>
        <v>0.8571428571428571</v>
      </c>
      <c r="R318" s="256">
        <f t="shared" si="37"/>
        <v>0.1428571428571429</v>
      </c>
    </row>
    <row r="319" spans="1:19" ht="15.75" customHeight="1" x14ac:dyDescent="0.25">
      <c r="A319" s="84">
        <v>2301</v>
      </c>
      <c r="B319" s="87"/>
      <c r="C319" s="87"/>
      <c r="D319" s="87"/>
      <c r="E319" s="87"/>
      <c r="F319" s="87">
        <v>7</v>
      </c>
      <c r="G319" s="87"/>
      <c r="H319" s="87"/>
      <c r="I319" s="87"/>
      <c r="J319" s="87"/>
      <c r="K319" s="129"/>
      <c r="L319" s="241"/>
      <c r="M319" s="101"/>
      <c r="N319" s="242"/>
      <c r="O319" s="96">
        <f>F319/E318</f>
        <v>1</v>
      </c>
      <c r="P319" s="97">
        <v>12</v>
      </c>
      <c r="Q319" s="256">
        <f t="shared" si="36"/>
        <v>1</v>
      </c>
      <c r="R319" s="256">
        <f t="shared" si="37"/>
        <v>0</v>
      </c>
    </row>
    <row r="320" spans="1:19" ht="15.75" customHeight="1" x14ac:dyDescent="0.25">
      <c r="A320" s="84">
        <v>2302</v>
      </c>
      <c r="B320" s="87"/>
      <c r="C320" s="87"/>
      <c r="D320" s="87"/>
      <c r="E320" s="87"/>
      <c r="F320" s="87"/>
      <c r="G320" s="87">
        <v>7</v>
      </c>
      <c r="H320" s="87"/>
      <c r="I320" s="87"/>
      <c r="J320" s="87"/>
      <c r="K320" s="129"/>
      <c r="L320" s="241"/>
      <c r="M320" s="101"/>
      <c r="N320" s="242"/>
      <c r="O320" s="96">
        <f>IF(G320=0,"",G320/F319)</f>
        <v>1</v>
      </c>
      <c r="P320" s="97">
        <v>12</v>
      </c>
      <c r="Q320" s="256">
        <f t="shared" si="36"/>
        <v>1</v>
      </c>
      <c r="R320" s="256">
        <f t="shared" si="37"/>
        <v>0</v>
      </c>
    </row>
    <row r="321" spans="1:18" ht="15.75" customHeight="1" x14ac:dyDescent="0.25">
      <c r="A321" s="84">
        <v>2401</v>
      </c>
      <c r="B321" s="87"/>
      <c r="C321" s="87"/>
      <c r="D321" s="87"/>
      <c r="E321" s="87"/>
      <c r="F321" s="87"/>
      <c r="G321" s="87"/>
      <c r="H321" s="87">
        <v>9</v>
      </c>
      <c r="I321" s="87"/>
      <c r="J321" s="87"/>
      <c r="K321" s="129">
        <v>3</v>
      </c>
      <c r="L321" s="241"/>
      <c r="M321" s="101"/>
      <c r="N321" s="242"/>
      <c r="O321" s="96">
        <f>IF(H321=0,"",H321/G320)</f>
        <v>1.2857142857142858</v>
      </c>
      <c r="P321" s="97">
        <v>12</v>
      </c>
      <c r="Q321" s="256">
        <f t="shared" si="36"/>
        <v>1</v>
      </c>
      <c r="R321" s="256">
        <f t="shared" si="37"/>
        <v>0</v>
      </c>
    </row>
    <row r="322" spans="1:18" ht="15.75" customHeight="1" x14ac:dyDescent="0.25">
      <c r="A322" s="84">
        <v>2402</v>
      </c>
      <c r="B322" s="87"/>
      <c r="C322" s="87"/>
      <c r="D322" s="87"/>
      <c r="E322" s="87"/>
      <c r="F322" s="87"/>
      <c r="G322" s="87"/>
      <c r="H322" s="87"/>
      <c r="I322" s="87">
        <v>4</v>
      </c>
      <c r="J322" s="87"/>
      <c r="K322" s="129"/>
      <c r="L322" s="241"/>
      <c r="M322" s="101"/>
      <c r="N322" s="242"/>
      <c r="O322" s="126">
        <f>IF(I322=0,"",I322/H321)</f>
        <v>0.44444444444444442</v>
      </c>
      <c r="P322" s="97">
        <v>8</v>
      </c>
      <c r="Q322" s="126">
        <f t="shared" si="36"/>
        <v>0.66666666666666663</v>
      </c>
      <c r="R322" s="126">
        <f t="shared" si="37"/>
        <v>0.33333333333333337</v>
      </c>
    </row>
    <row r="323" spans="1:18" ht="15.75" customHeight="1" x14ac:dyDescent="0.25">
      <c r="A323" s="84">
        <v>2501</v>
      </c>
      <c r="B323" s="87"/>
      <c r="C323" s="87"/>
      <c r="D323" s="87"/>
      <c r="E323" s="87"/>
      <c r="F323" s="87"/>
      <c r="G323" s="87"/>
      <c r="H323" s="87"/>
      <c r="I323" s="87"/>
      <c r="J323" s="197">
        <v>5</v>
      </c>
      <c r="K323" s="129"/>
      <c r="L323" s="241"/>
      <c r="M323" s="101"/>
      <c r="N323" s="232"/>
      <c r="O323" s="207">
        <f>IF(J323=0,"",J323/I322)</f>
        <v>1.25</v>
      </c>
      <c r="P323" s="97">
        <v>7</v>
      </c>
      <c r="Q323" s="126">
        <f t="shared" ref="Q323" si="38">IF(P323=0,"",P323/P322)</f>
        <v>0.875</v>
      </c>
      <c r="R323" s="126">
        <f t="shared" ref="R323" si="39">IF(P323=0,"",100%-Q323)</f>
        <v>0.125</v>
      </c>
    </row>
    <row r="324" spans="1:18" ht="15.75" customHeight="1" x14ac:dyDescent="0.25">
      <c r="A324" s="84">
        <v>2502</v>
      </c>
      <c r="B324" s="87"/>
      <c r="C324" s="87"/>
      <c r="D324" s="87"/>
      <c r="E324" s="87"/>
      <c r="F324" s="87"/>
      <c r="G324" s="87"/>
      <c r="H324" s="87"/>
      <c r="I324" s="87"/>
      <c r="J324" s="87"/>
      <c r="K324" s="129"/>
      <c r="L324" s="241"/>
      <c r="M324" s="101"/>
      <c r="N324" s="232"/>
      <c r="O324" s="205"/>
      <c r="P324" s="106"/>
      <c r="Q324" s="261"/>
      <c r="R324" s="205"/>
    </row>
    <row r="325" spans="1:18" ht="15.75" customHeight="1" x14ac:dyDescent="0.25">
      <c r="A325" s="84">
        <v>2601</v>
      </c>
      <c r="B325" s="87"/>
      <c r="C325" s="87"/>
      <c r="D325" s="87"/>
      <c r="E325" s="87"/>
      <c r="F325" s="87"/>
      <c r="G325" s="87"/>
      <c r="H325" s="87"/>
      <c r="I325" s="87"/>
      <c r="J325" s="87"/>
      <c r="K325" s="129"/>
      <c r="L325" s="241"/>
      <c r="M325" s="101"/>
      <c r="N325" s="232"/>
      <c r="O325" s="205"/>
      <c r="P325" s="106"/>
      <c r="Q325" s="261"/>
      <c r="R325" s="205"/>
    </row>
    <row r="326" spans="1:18" ht="15.75" customHeight="1" x14ac:dyDescent="0.25">
      <c r="A326" s="84">
        <v>2602</v>
      </c>
      <c r="B326" s="87"/>
      <c r="C326" s="87"/>
      <c r="D326" s="87"/>
      <c r="E326" s="87"/>
      <c r="F326" s="87"/>
      <c r="G326" s="87"/>
      <c r="H326" s="87"/>
      <c r="I326" s="87"/>
      <c r="J326" s="87"/>
      <c r="K326" s="129"/>
      <c r="L326" s="241"/>
      <c r="M326" s="101"/>
      <c r="N326" s="232"/>
      <c r="O326" s="290"/>
      <c r="P326" s="291"/>
      <c r="Q326" s="292"/>
      <c r="R326" s="293"/>
    </row>
    <row r="327" spans="1:18" ht="15.75" customHeight="1" x14ac:dyDescent="0.25">
      <c r="A327" s="84">
        <v>2701</v>
      </c>
      <c r="B327" s="87"/>
      <c r="C327" s="87"/>
      <c r="D327" s="87"/>
      <c r="E327" s="87"/>
      <c r="F327" s="87"/>
      <c r="G327" s="87"/>
      <c r="H327" s="87"/>
      <c r="I327" s="87"/>
      <c r="J327" s="87"/>
      <c r="K327" s="129"/>
      <c r="L327" s="241"/>
      <c r="M327" s="101"/>
      <c r="N327" s="232"/>
      <c r="O327" s="111" t="s">
        <v>91</v>
      </c>
      <c r="P327" s="164"/>
      <c r="Q327" s="113">
        <f>IF(SUM(K320:K326)=0,"",SUM(K320:K326))</f>
        <v>3</v>
      </c>
      <c r="R327" s="114" t="s">
        <v>19</v>
      </c>
    </row>
    <row r="328" spans="1:18" ht="15.75" customHeight="1" x14ac:dyDescent="0.25">
      <c r="A328" s="84">
        <v>2702</v>
      </c>
      <c r="B328" s="87"/>
      <c r="C328" s="87"/>
      <c r="D328" s="87"/>
      <c r="E328" s="87"/>
      <c r="F328" s="87"/>
      <c r="G328" s="87"/>
      <c r="H328" s="87"/>
      <c r="I328" s="87"/>
      <c r="J328" s="87"/>
      <c r="K328" s="129"/>
      <c r="L328" s="241"/>
      <c r="M328" s="101"/>
      <c r="N328" s="232"/>
      <c r="O328" s="115" t="s">
        <v>92</v>
      </c>
      <c r="P328" s="165" t="str">
        <f>IF(P327/B315=0,"",P327/B315)</f>
        <v/>
      </c>
      <c r="Q328" s="117" t="str">
        <f>IF(P327/Q327=0,"",P327/Q327)</f>
        <v/>
      </c>
      <c r="R328" s="118" t="s">
        <v>93</v>
      </c>
    </row>
    <row r="329" spans="1:18" ht="15.75" customHeight="1" x14ac:dyDescent="0.25">
      <c r="A329" s="84">
        <v>2801</v>
      </c>
      <c r="B329" s="87"/>
      <c r="C329" s="87"/>
      <c r="D329" s="87"/>
      <c r="E329" s="87"/>
      <c r="F329" s="87"/>
      <c r="G329" s="87"/>
      <c r="H329" s="87"/>
      <c r="I329" s="87"/>
      <c r="J329" s="87"/>
      <c r="K329" s="129"/>
      <c r="L329" s="243"/>
      <c r="M329" s="244"/>
      <c r="N329" s="245"/>
      <c r="O329" s="120"/>
      <c r="P329" s="121"/>
      <c r="Q329" s="121"/>
      <c r="R329" s="122"/>
    </row>
    <row r="330" spans="1:18" ht="18" customHeight="1" x14ac:dyDescent="0.25">
      <c r="A330" s="46"/>
      <c r="B330" s="296" t="s">
        <v>111</v>
      </c>
      <c r="C330" s="296"/>
      <c r="D330" s="296"/>
      <c r="E330" s="296"/>
      <c r="F330" s="296"/>
      <c r="G330" s="296"/>
      <c r="H330" s="296"/>
      <c r="I330" s="296"/>
      <c r="J330" s="296"/>
      <c r="K330" s="123">
        <f>SUM(K315:K326)</f>
        <v>3</v>
      </c>
      <c r="L330" s="124">
        <f>(SUM(K318:K321))/B315</f>
        <v>0.13636363636363635</v>
      </c>
      <c r="M330" s="124">
        <f>IF(K330=0,"",K330/B315)</f>
        <v>0.13636363636363635</v>
      </c>
      <c r="N330" s="124">
        <f>M330-L330</f>
        <v>0</v>
      </c>
      <c r="O330" s="1"/>
      <c r="P330" s="2"/>
      <c r="Q330" s="36"/>
      <c r="R330" s="1"/>
    </row>
    <row r="331" spans="1:18" ht="12.75" customHeight="1" x14ac:dyDescent="0.2"/>
    <row r="332" spans="1:18" ht="12.75" customHeight="1" x14ac:dyDescent="0.2"/>
    <row r="333" spans="1:18" ht="26.25" customHeight="1" x14ac:dyDescent="0.4">
      <c r="A333" s="2"/>
      <c r="B333" s="340" t="s">
        <v>101</v>
      </c>
      <c r="C333" s="315"/>
      <c r="D333" s="315"/>
      <c r="E333" s="315"/>
      <c r="F333" s="315"/>
      <c r="G333" s="315"/>
      <c r="H333" s="315"/>
      <c r="I333" s="315"/>
      <c r="J333" s="315"/>
      <c r="K333" s="208" t="s">
        <v>129</v>
      </c>
      <c r="L333" s="1"/>
      <c r="M333" s="1"/>
      <c r="N333" s="2"/>
      <c r="O333" s="1"/>
      <c r="P333" s="2"/>
      <c r="Q333" s="2"/>
      <c r="R333" s="2"/>
    </row>
    <row r="334" spans="1:18" ht="20.25" customHeight="1" x14ac:dyDescent="0.2">
      <c r="A334" s="316" t="s">
        <v>18</v>
      </c>
      <c r="B334" s="318" t="s">
        <v>102</v>
      </c>
      <c r="C334" s="319"/>
      <c r="D334" s="319"/>
      <c r="E334" s="319"/>
      <c r="F334" s="319"/>
      <c r="G334" s="319"/>
      <c r="H334" s="319"/>
      <c r="I334" s="319"/>
      <c r="J334" s="335"/>
      <c r="K334" s="327" t="s">
        <v>19</v>
      </c>
      <c r="L334" s="323" t="s">
        <v>11</v>
      </c>
      <c r="M334" s="323" t="s">
        <v>12</v>
      </c>
      <c r="N334" s="325" t="s">
        <v>13</v>
      </c>
      <c r="O334" s="323" t="s">
        <v>14</v>
      </c>
      <c r="P334" s="324" t="s">
        <v>15</v>
      </c>
      <c r="Q334" s="324" t="s">
        <v>16</v>
      </c>
      <c r="R334" s="323" t="s">
        <v>103</v>
      </c>
    </row>
    <row r="335" spans="1:18" ht="15.75" customHeight="1" x14ac:dyDescent="0.25">
      <c r="A335" s="317"/>
      <c r="B335" s="84" t="s">
        <v>104</v>
      </c>
      <c r="C335" s="84" t="s">
        <v>105</v>
      </c>
      <c r="D335" s="84" t="s">
        <v>106</v>
      </c>
      <c r="E335" s="84" t="s">
        <v>107</v>
      </c>
      <c r="F335" s="84" t="s">
        <v>108</v>
      </c>
      <c r="G335" s="84" t="s">
        <v>109</v>
      </c>
      <c r="H335" s="84" t="s">
        <v>110</v>
      </c>
      <c r="I335" s="84" t="s">
        <v>73</v>
      </c>
      <c r="J335" s="84" t="s">
        <v>74</v>
      </c>
      <c r="K335" s="322"/>
      <c r="L335" s="317"/>
      <c r="M335" s="317"/>
      <c r="N335" s="317"/>
      <c r="O335" s="317"/>
      <c r="P335" s="317"/>
      <c r="Q335" s="317"/>
      <c r="R335" s="317"/>
    </row>
    <row r="336" spans="1:18" ht="15.75" customHeight="1" x14ac:dyDescent="0.25">
      <c r="A336" s="84">
        <v>2102</v>
      </c>
      <c r="B336" s="87">
        <v>67</v>
      </c>
      <c r="C336" s="87"/>
      <c r="D336" s="87"/>
      <c r="E336" s="87"/>
      <c r="F336" s="87"/>
      <c r="G336" s="87"/>
      <c r="H336" s="87"/>
      <c r="I336" s="87"/>
      <c r="J336" s="87"/>
      <c r="K336" s="129"/>
      <c r="L336" s="238"/>
      <c r="M336" s="239"/>
      <c r="N336" s="240"/>
      <c r="O336" s="254"/>
      <c r="P336" s="182">
        <f>B336</f>
        <v>67</v>
      </c>
      <c r="Q336" s="255"/>
      <c r="R336" s="254"/>
    </row>
    <row r="337" spans="1:19" ht="15.75" customHeight="1" x14ac:dyDescent="0.25">
      <c r="A337" s="84">
        <v>2201</v>
      </c>
      <c r="B337" s="87"/>
      <c r="C337" s="87">
        <v>37</v>
      </c>
      <c r="D337" s="87"/>
      <c r="E337" s="87"/>
      <c r="F337" s="87"/>
      <c r="G337" s="87"/>
      <c r="H337" s="87"/>
      <c r="I337" s="87"/>
      <c r="J337" s="87"/>
      <c r="K337" s="129"/>
      <c r="L337" s="241"/>
      <c r="M337" s="101"/>
      <c r="N337" s="242"/>
      <c r="O337" s="96">
        <f>IF(C337=0,"",C337/B336)</f>
        <v>0.55223880597014929</v>
      </c>
      <c r="P337" s="97">
        <v>50</v>
      </c>
      <c r="Q337" s="256">
        <f t="shared" ref="Q337:Q343" si="40">IF(P337=0,"",P337/P336)</f>
        <v>0.74626865671641796</v>
      </c>
      <c r="R337" s="256">
        <f t="shared" ref="R337:R343" si="41">IF(P337=0,"",100%-Q337)</f>
        <v>0.25373134328358204</v>
      </c>
    </row>
    <row r="338" spans="1:19" ht="15.75" customHeight="1" x14ac:dyDescent="0.25">
      <c r="A338" s="84">
        <v>2202</v>
      </c>
      <c r="B338" s="87"/>
      <c r="C338" s="87"/>
      <c r="D338" s="87">
        <v>17</v>
      </c>
      <c r="E338" s="87"/>
      <c r="F338" s="87"/>
      <c r="G338" s="87"/>
      <c r="H338" s="87"/>
      <c r="I338" s="87"/>
      <c r="J338" s="87"/>
      <c r="K338" s="129"/>
      <c r="L338" s="241"/>
      <c r="M338" s="101"/>
      <c r="N338" s="242"/>
      <c r="O338" s="96">
        <f>IF(D338=0,"",D338/C337)</f>
        <v>0.45945945945945948</v>
      </c>
      <c r="P338" s="97">
        <v>34</v>
      </c>
      <c r="Q338" s="256">
        <f t="shared" si="40"/>
        <v>0.68</v>
      </c>
      <c r="R338" s="256">
        <f t="shared" si="41"/>
        <v>0.31999999999999995</v>
      </c>
      <c r="S338" s="128">
        <f>P338/P336</f>
        <v>0.5074626865671642</v>
      </c>
    </row>
    <row r="339" spans="1:19" ht="15.75" customHeight="1" x14ac:dyDescent="0.25">
      <c r="A339" s="84">
        <v>2301</v>
      </c>
      <c r="B339" s="87"/>
      <c r="C339" s="87"/>
      <c r="D339" s="87"/>
      <c r="E339" s="87">
        <v>14</v>
      </c>
      <c r="F339" s="87"/>
      <c r="G339" s="87"/>
      <c r="H339" s="87"/>
      <c r="I339" s="87"/>
      <c r="J339" s="87"/>
      <c r="K339" s="129"/>
      <c r="L339" s="241"/>
      <c r="M339" s="101"/>
      <c r="N339" s="242"/>
      <c r="O339" s="96">
        <f>IF(E339=0,"",E339/D338)</f>
        <v>0.82352941176470584</v>
      </c>
      <c r="P339" s="97">
        <v>27</v>
      </c>
      <c r="Q339" s="256">
        <f t="shared" si="40"/>
        <v>0.79411764705882348</v>
      </c>
      <c r="R339" s="256">
        <f t="shared" si="41"/>
        <v>0.20588235294117652</v>
      </c>
    </row>
    <row r="340" spans="1:19" ht="15.75" customHeight="1" x14ac:dyDescent="0.25">
      <c r="A340" s="84">
        <v>2302</v>
      </c>
      <c r="B340" s="87"/>
      <c r="C340" s="87"/>
      <c r="D340" s="87"/>
      <c r="E340" s="87"/>
      <c r="F340" s="87">
        <v>10</v>
      </c>
      <c r="G340" s="87"/>
      <c r="H340" s="87"/>
      <c r="I340" s="87"/>
      <c r="J340" s="87"/>
      <c r="K340" s="129"/>
      <c r="L340" s="241"/>
      <c r="M340" s="101"/>
      <c r="N340" s="242"/>
      <c r="O340" s="96">
        <f>IF(F340=0,"",F340/E339)</f>
        <v>0.7142857142857143</v>
      </c>
      <c r="P340" s="97">
        <v>26</v>
      </c>
      <c r="Q340" s="256">
        <f t="shared" si="40"/>
        <v>0.96296296296296291</v>
      </c>
      <c r="R340" s="256">
        <f t="shared" si="41"/>
        <v>3.703703703703709E-2</v>
      </c>
    </row>
    <row r="341" spans="1:19" ht="15.75" customHeight="1" x14ac:dyDescent="0.25">
      <c r="A341" s="84">
        <v>2401</v>
      </c>
      <c r="B341" s="87"/>
      <c r="C341" s="87"/>
      <c r="D341" s="87"/>
      <c r="E341" s="87"/>
      <c r="F341" s="87"/>
      <c r="G341" s="87">
        <v>17</v>
      </c>
      <c r="H341" s="87"/>
      <c r="I341" s="87"/>
      <c r="J341" s="87"/>
      <c r="K341" s="129">
        <v>1</v>
      </c>
      <c r="L341" s="241"/>
      <c r="M341" s="101"/>
      <c r="N341" s="242"/>
      <c r="O341" s="96">
        <f>IF(G341=0,"",G341/F340)</f>
        <v>1.7</v>
      </c>
      <c r="P341" s="97">
        <v>24</v>
      </c>
      <c r="Q341" s="256">
        <f t="shared" si="40"/>
        <v>0.92307692307692313</v>
      </c>
      <c r="R341" s="256">
        <f t="shared" si="41"/>
        <v>7.6923076923076872E-2</v>
      </c>
    </row>
    <row r="342" spans="1:19" ht="15.75" customHeight="1" x14ac:dyDescent="0.25">
      <c r="A342" s="84">
        <v>2402</v>
      </c>
      <c r="B342" s="87"/>
      <c r="C342" s="87"/>
      <c r="D342" s="87"/>
      <c r="E342" s="87"/>
      <c r="F342" s="87"/>
      <c r="G342" s="87"/>
      <c r="H342" s="87">
        <v>19</v>
      </c>
      <c r="I342" s="87"/>
      <c r="J342" s="87"/>
      <c r="K342" s="129"/>
      <c r="L342" s="241"/>
      <c r="M342" s="101"/>
      <c r="N342" s="242"/>
      <c r="O342" s="96">
        <f>IF(H342=0,"",H342/G341)</f>
        <v>1.1176470588235294</v>
      </c>
      <c r="P342" s="97">
        <v>21</v>
      </c>
      <c r="Q342" s="256">
        <f t="shared" si="40"/>
        <v>0.875</v>
      </c>
      <c r="R342" s="256">
        <f t="shared" si="41"/>
        <v>0.125</v>
      </c>
    </row>
    <row r="343" spans="1:19" ht="15.75" customHeight="1" x14ac:dyDescent="0.25">
      <c r="A343" s="84">
        <v>2501</v>
      </c>
      <c r="B343" s="87"/>
      <c r="C343" s="87"/>
      <c r="D343" s="87"/>
      <c r="E343" s="87"/>
      <c r="F343" s="87"/>
      <c r="G343" s="87"/>
      <c r="H343" s="87"/>
      <c r="I343" s="87">
        <v>4</v>
      </c>
      <c r="J343" s="87"/>
      <c r="K343" s="129"/>
      <c r="L343" s="241"/>
      <c r="M343" s="101"/>
      <c r="N343" s="242"/>
      <c r="O343" s="126">
        <f>IF(I343=0,"",I343/H342)</f>
        <v>0.21052631578947367</v>
      </c>
      <c r="P343" s="97">
        <v>22</v>
      </c>
      <c r="Q343" s="207">
        <f t="shared" si="40"/>
        <v>1.0476190476190477</v>
      </c>
      <c r="R343" s="207">
        <f t="shared" si="41"/>
        <v>-4.7619047619047672E-2</v>
      </c>
    </row>
    <row r="344" spans="1:19" ht="15.75" customHeight="1" x14ac:dyDescent="0.25">
      <c r="A344" s="84">
        <v>2502</v>
      </c>
      <c r="B344" s="87"/>
      <c r="C344" s="87"/>
      <c r="D344" s="87"/>
      <c r="E344" s="87"/>
      <c r="F344" s="87"/>
      <c r="G344" s="87"/>
      <c r="H344" s="87"/>
      <c r="I344" s="87"/>
      <c r="J344" s="87"/>
      <c r="K344" s="129"/>
      <c r="L344" s="241"/>
      <c r="M344" s="101"/>
      <c r="N344" s="232"/>
      <c r="O344" s="126" t="str">
        <f>IF(I344=0,"",I344/H343)</f>
        <v/>
      </c>
      <c r="P344" s="97"/>
      <c r="Q344" s="126" t="str">
        <f t="shared" ref="Q344" si="42">IF(P344=0,"",P344/P343)</f>
        <v/>
      </c>
      <c r="R344" s="126" t="str">
        <f t="shared" ref="R344" si="43">IF(P344=0,"",100%-Q344)</f>
        <v/>
      </c>
    </row>
    <row r="345" spans="1:19" ht="15.75" customHeight="1" x14ac:dyDescent="0.25">
      <c r="A345" s="84">
        <v>2601</v>
      </c>
      <c r="B345" s="87"/>
      <c r="C345" s="87"/>
      <c r="D345" s="87"/>
      <c r="E345" s="87"/>
      <c r="F345" s="87"/>
      <c r="G345" s="87"/>
      <c r="H345" s="87"/>
      <c r="I345" s="87"/>
      <c r="J345" s="87"/>
      <c r="K345" s="129"/>
      <c r="L345" s="241"/>
      <c r="M345" s="101"/>
      <c r="N345" s="232"/>
      <c r="O345" s="205"/>
      <c r="P345" s="106"/>
      <c r="Q345" s="261"/>
      <c r="R345" s="205"/>
    </row>
    <row r="346" spans="1:19" ht="15.75" customHeight="1" x14ac:dyDescent="0.25">
      <c r="A346" s="84">
        <v>2602</v>
      </c>
      <c r="B346" s="87"/>
      <c r="C346" s="87"/>
      <c r="D346" s="87"/>
      <c r="E346" s="87"/>
      <c r="F346" s="87"/>
      <c r="G346" s="87"/>
      <c r="H346" s="87"/>
      <c r="I346" s="87"/>
      <c r="J346" s="87"/>
      <c r="K346" s="129"/>
      <c r="L346" s="241"/>
      <c r="M346" s="101"/>
      <c r="N346" s="232"/>
      <c r="O346" s="205"/>
      <c r="P346" s="106"/>
      <c r="Q346" s="261"/>
      <c r="R346" s="205"/>
    </row>
    <row r="347" spans="1:19" ht="15.75" customHeight="1" x14ac:dyDescent="0.25">
      <c r="A347" s="84">
        <v>2701</v>
      </c>
      <c r="B347" s="87"/>
      <c r="C347" s="87"/>
      <c r="D347" s="87"/>
      <c r="E347" s="87"/>
      <c r="F347" s="87"/>
      <c r="G347" s="87"/>
      <c r="H347" s="87"/>
      <c r="I347" s="87"/>
      <c r="J347" s="87"/>
      <c r="K347" s="129"/>
      <c r="L347" s="241"/>
      <c r="M347" s="101"/>
      <c r="N347" s="232"/>
      <c r="O347" s="290"/>
      <c r="P347" s="291"/>
      <c r="Q347" s="292"/>
      <c r="R347" s="293"/>
    </row>
    <row r="348" spans="1:19" ht="15.75" customHeight="1" x14ac:dyDescent="0.25">
      <c r="A348" s="84">
        <v>2702</v>
      </c>
      <c r="B348" s="87"/>
      <c r="C348" s="87"/>
      <c r="D348" s="87"/>
      <c r="E348" s="87"/>
      <c r="F348" s="87"/>
      <c r="G348" s="87"/>
      <c r="H348" s="87"/>
      <c r="I348" s="87"/>
      <c r="J348" s="87"/>
      <c r="K348" s="129"/>
      <c r="L348" s="241"/>
      <c r="M348" s="101"/>
      <c r="N348" s="232"/>
      <c r="O348" s="111" t="s">
        <v>91</v>
      </c>
      <c r="P348" s="164"/>
      <c r="Q348" s="113">
        <f>IF(SUM(K341:K347)=0,"",SUM(K341:K347))</f>
        <v>1</v>
      </c>
      <c r="R348" s="114" t="s">
        <v>19</v>
      </c>
    </row>
    <row r="349" spans="1:19" ht="15.75" customHeight="1" x14ac:dyDescent="0.25">
      <c r="A349" s="84">
        <v>2801</v>
      </c>
      <c r="B349" s="87"/>
      <c r="C349" s="87"/>
      <c r="D349" s="87"/>
      <c r="E349" s="87"/>
      <c r="F349" s="87"/>
      <c r="G349" s="87"/>
      <c r="H349" s="87"/>
      <c r="I349" s="87"/>
      <c r="J349" s="87"/>
      <c r="K349" s="129"/>
      <c r="L349" s="241"/>
      <c r="M349" s="101"/>
      <c r="N349" s="232"/>
      <c r="O349" s="115" t="s">
        <v>92</v>
      </c>
      <c r="P349" s="165" t="str">
        <f>IF(P348/B336=0,"",P348/B336)</f>
        <v/>
      </c>
      <c r="Q349" s="117" t="str">
        <f>IF(P348/Q348=0,"",P348/Q348)</f>
        <v/>
      </c>
      <c r="R349" s="118" t="s">
        <v>93</v>
      </c>
    </row>
    <row r="350" spans="1:19" ht="15.75" customHeight="1" x14ac:dyDescent="0.25">
      <c r="A350" s="84">
        <v>2802</v>
      </c>
      <c r="B350" s="87"/>
      <c r="C350" s="87"/>
      <c r="D350" s="87"/>
      <c r="E350" s="87"/>
      <c r="F350" s="87"/>
      <c r="G350" s="87"/>
      <c r="H350" s="87"/>
      <c r="I350" s="87"/>
      <c r="J350" s="87"/>
      <c r="K350" s="129"/>
      <c r="L350" s="243"/>
      <c r="M350" s="244"/>
      <c r="N350" s="245"/>
      <c r="O350" s="120"/>
      <c r="P350" s="121"/>
      <c r="Q350" s="121"/>
      <c r="R350" s="122"/>
    </row>
    <row r="351" spans="1:19" ht="18" customHeight="1" x14ac:dyDescent="0.25">
      <c r="A351" s="46"/>
      <c r="B351" s="296" t="s">
        <v>111</v>
      </c>
      <c r="C351" s="296"/>
      <c r="D351" s="296"/>
      <c r="E351" s="296"/>
      <c r="F351" s="296"/>
      <c r="G351" s="296"/>
      <c r="H351" s="296"/>
      <c r="I351" s="296"/>
      <c r="J351" s="296"/>
      <c r="K351" s="123">
        <f>SUM(K336:K347)</f>
        <v>1</v>
      </c>
      <c r="L351" s="124">
        <f>(SUM(K339:K342))/B336</f>
        <v>1.4925373134328358E-2</v>
      </c>
      <c r="M351" s="124">
        <f>IF(K351=0,"",K351/B336)</f>
        <v>1.4925373134328358E-2</v>
      </c>
      <c r="N351" s="124">
        <f>M351-L351</f>
        <v>0</v>
      </c>
      <c r="O351" s="1"/>
      <c r="P351" s="2"/>
      <c r="Q351" s="36"/>
      <c r="R351" s="1"/>
    </row>
    <row r="352" spans="1:19" ht="12.75" customHeight="1" x14ac:dyDescent="0.2"/>
    <row r="353" spans="1:19" ht="12.75" customHeight="1" x14ac:dyDescent="0.2"/>
    <row r="354" spans="1:19" ht="26.25" customHeight="1" x14ac:dyDescent="0.4">
      <c r="A354" s="2"/>
      <c r="B354" s="340" t="s">
        <v>101</v>
      </c>
      <c r="C354" s="315"/>
      <c r="D354" s="315"/>
      <c r="E354" s="315"/>
      <c r="F354" s="315"/>
      <c r="G354" s="315"/>
      <c r="H354" s="315"/>
      <c r="I354" s="315"/>
      <c r="J354" s="315"/>
      <c r="K354" s="208" t="s">
        <v>124</v>
      </c>
      <c r="L354" s="1"/>
      <c r="M354" s="1"/>
      <c r="N354" s="2"/>
      <c r="O354" s="1"/>
      <c r="P354" s="2"/>
      <c r="Q354" s="2"/>
      <c r="R354" s="2"/>
    </row>
    <row r="355" spans="1:19" ht="20.25" customHeight="1" x14ac:dyDescent="0.2">
      <c r="A355" s="316" t="s">
        <v>18</v>
      </c>
      <c r="B355" s="318" t="s">
        <v>102</v>
      </c>
      <c r="C355" s="319"/>
      <c r="D355" s="319"/>
      <c r="E355" s="319"/>
      <c r="F355" s="319"/>
      <c r="G355" s="319"/>
      <c r="H355" s="319"/>
      <c r="I355" s="319"/>
      <c r="J355" s="335"/>
      <c r="K355" s="327" t="s">
        <v>19</v>
      </c>
      <c r="L355" s="323" t="s">
        <v>11</v>
      </c>
      <c r="M355" s="323" t="s">
        <v>12</v>
      </c>
      <c r="N355" s="325" t="s">
        <v>13</v>
      </c>
      <c r="O355" s="323" t="s">
        <v>14</v>
      </c>
      <c r="P355" s="324" t="s">
        <v>15</v>
      </c>
      <c r="Q355" s="324" t="s">
        <v>16</v>
      </c>
      <c r="R355" s="323" t="s">
        <v>103</v>
      </c>
    </row>
    <row r="356" spans="1:19" ht="15.75" customHeight="1" x14ac:dyDescent="0.25">
      <c r="A356" s="317"/>
      <c r="B356" s="84" t="s">
        <v>104</v>
      </c>
      <c r="C356" s="84" t="s">
        <v>105</v>
      </c>
      <c r="D356" s="84" t="s">
        <v>106</v>
      </c>
      <c r="E356" s="84" t="s">
        <v>107</v>
      </c>
      <c r="F356" s="84" t="s">
        <v>108</v>
      </c>
      <c r="G356" s="84" t="s">
        <v>109</v>
      </c>
      <c r="H356" s="84" t="s">
        <v>110</v>
      </c>
      <c r="I356" s="84" t="s">
        <v>73</v>
      </c>
      <c r="J356" s="84" t="s">
        <v>74</v>
      </c>
      <c r="K356" s="322"/>
      <c r="L356" s="317"/>
      <c r="M356" s="317"/>
      <c r="N356" s="317"/>
      <c r="O356" s="317"/>
      <c r="P356" s="317"/>
      <c r="Q356" s="317"/>
      <c r="R356" s="317"/>
    </row>
    <row r="357" spans="1:19" ht="15.75" customHeight="1" x14ac:dyDescent="0.25">
      <c r="A357" s="84">
        <v>2201</v>
      </c>
      <c r="B357" s="87">
        <v>39</v>
      </c>
      <c r="C357" s="87"/>
      <c r="D357" s="87"/>
      <c r="E357" s="87"/>
      <c r="F357" s="87"/>
      <c r="G357" s="87"/>
      <c r="H357" s="87"/>
      <c r="I357" s="87"/>
      <c r="J357" s="87"/>
      <c r="K357" s="129"/>
      <c r="L357" s="238"/>
      <c r="M357" s="239"/>
      <c r="N357" s="240"/>
      <c r="O357" s="254"/>
      <c r="P357" s="182">
        <f>B357</f>
        <v>39</v>
      </c>
      <c r="Q357" s="255"/>
      <c r="R357" s="254"/>
    </row>
    <row r="358" spans="1:19" ht="15.75" customHeight="1" x14ac:dyDescent="0.25">
      <c r="A358" s="84">
        <v>2202</v>
      </c>
      <c r="B358" s="87"/>
      <c r="C358" s="87">
        <v>19</v>
      </c>
      <c r="D358" s="87"/>
      <c r="E358" s="87"/>
      <c r="F358" s="87"/>
      <c r="G358" s="87"/>
      <c r="H358" s="87"/>
      <c r="I358" s="87"/>
      <c r="J358" s="87"/>
      <c r="K358" s="129"/>
      <c r="L358" s="241"/>
      <c r="M358" s="101"/>
      <c r="N358" s="242"/>
      <c r="O358" s="96">
        <f>IF(C358=0,"",C358/B357)</f>
        <v>0.48717948717948717</v>
      </c>
      <c r="P358" s="97">
        <v>24</v>
      </c>
      <c r="Q358" s="256">
        <f t="shared" ref="Q358:Q364" si="44">IF(P358=0,"",P358/P357)</f>
        <v>0.61538461538461542</v>
      </c>
      <c r="R358" s="256">
        <f t="shared" ref="R358:R364" si="45">IF(P358=0,"",100%-Q358)</f>
        <v>0.38461538461538458</v>
      </c>
    </row>
    <row r="359" spans="1:19" ht="15.75" customHeight="1" x14ac:dyDescent="0.25">
      <c r="A359" s="84">
        <v>2301</v>
      </c>
      <c r="B359" s="87"/>
      <c r="C359" s="87"/>
      <c r="D359" s="87">
        <v>16</v>
      </c>
      <c r="E359" s="87"/>
      <c r="F359" s="87"/>
      <c r="G359" s="87"/>
      <c r="H359" s="87"/>
      <c r="I359" s="87"/>
      <c r="J359" s="87"/>
      <c r="K359" s="129"/>
      <c r="L359" s="241"/>
      <c r="M359" s="101"/>
      <c r="N359" s="242"/>
      <c r="O359" s="96">
        <f>IF(D359=0,"",D359/C358)</f>
        <v>0.84210526315789469</v>
      </c>
      <c r="P359" s="97">
        <v>21</v>
      </c>
      <c r="Q359" s="256">
        <f t="shared" si="44"/>
        <v>0.875</v>
      </c>
      <c r="R359" s="256">
        <f t="shared" si="45"/>
        <v>0.125</v>
      </c>
      <c r="S359" s="128">
        <f>P359/P357</f>
        <v>0.53846153846153844</v>
      </c>
    </row>
    <row r="360" spans="1:19" ht="15.75" customHeight="1" x14ac:dyDescent="0.25">
      <c r="A360" s="84">
        <v>2302</v>
      </c>
      <c r="B360" s="87"/>
      <c r="C360" s="87"/>
      <c r="D360" s="87"/>
      <c r="E360" s="87">
        <v>11</v>
      </c>
      <c r="F360" s="87"/>
      <c r="G360" s="87"/>
      <c r="H360" s="87"/>
      <c r="I360" s="87"/>
      <c r="J360" s="87"/>
      <c r="K360" s="129"/>
      <c r="L360" s="241"/>
      <c r="M360" s="101"/>
      <c r="N360" s="242"/>
      <c r="O360" s="96">
        <f>IF(E360=0,"",E360/D359)</f>
        <v>0.6875</v>
      </c>
      <c r="P360" s="97">
        <v>18</v>
      </c>
      <c r="Q360" s="256">
        <f t="shared" si="44"/>
        <v>0.8571428571428571</v>
      </c>
      <c r="R360" s="256">
        <f t="shared" si="45"/>
        <v>0.1428571428571429</v>
      </c>
    </row>
    <row r="361" spans="1:19" ht="15.75" customHeight="1" x14ac:dyDescent="0.25">
      <c r="A361" s="84">
        <v>2401</v>
      </c>
      <c r="B361" s="87"/>
      <c r="C361" s="87"/>
      <c r="D361" s="87"/>
      <c r="E361" s="87"/>
      <c r="F361" s="87">
        <v>9</v>
      </c>
      <c r="G361" s="87"/>
      <c r="H361" s="87"/>
      <c r="I361" s="87"/>
      <c r="J361" s="87"/>
      <c r="K361" s="129"/>
      <c r="L361" s="241"/>
      <c r="M361" s="101"/>
      <c r="N361" s="242"/>
      <c r="O361" s="96">
        <f>IF(F361=0,"",F361/E360)</f>
        <v>0.81818181818181823</v>
      </c>
      <c r="P361" s="97">
        <v>18</v>
      </c>
      <c r="Q361" s="256">
        <f t="shared" si="44"/>
        <v>1</v>
      </c>
      <c r="R361" s="256">
        <f t="shared" si="45"/>
        <v>0</v>
      </c>
    </row>
    <row r="362" spans="1:19" ht="15.75" customHeight="1" x14ac:dyDescent="0.25">
      <c r="A362" s="84">
        <v>2402</v>
      </c>
      <c r="B362" s="87"/>
      <c r="C362" s="87"/>
      <c r="D362" s="87"/>
      <c r="E362" s="87"/>
      <c r="F362" s="87"/>
      <c r="G362" s="87">
        <v>5</v>
      </c>
      <c r="H362" s="87"/>
      <c r="I362" s="87"/>
      <c r="J362" s="87"/>
      <c r="K362" s="129"/>
      <c r="L362" s="241"/>
      <c r="M362" s="101"/>
      <c r="N362" s="242"/>
      <c r="O362" s="96">
        <f>IF(G362=0,"",G362/F361)</f>
        <v>0.55555555555555558</v>
      </c>
      <c r="P362" s="97">
        <v>16</v>
      </c>
      <c r="Q362" s="256">
        <f t="shared" si="44"/>
        <v>0.88888888888888884</v>
      </c>
      <c r="R362" s="256">
        <f t="shared" si="45"/>
        <v>0.11111111111111116</v>
      </c>
    </row>
    <row r="363" spans="1:19" ht="15.75" customHeight="1" x14ac:dyDescent="0.25">
      <c r="A363" s="84">
        <v>2501</v>
      </c>
      <c r="B363" s="87"/>
      <c r="C363" s="87"/>
      <c r="D363" s="87"/>
      <c r="E363" s="87"/>
      <c r="F363" s="87"/>
      <c r="G363" s="87"/>
      <c r="H363" s="87">
        <v>3</v>
      </c>
      <c r="I363" s="87"/>
      <c r="J363" s="87"/>
      <c r="K363" s="129"/>
      <c r="L363" s="241"/>
      <c r="M363" s="101"/>
      <c r="N363" s="242"/>
      <c r="O363" s="96">
        <f>IF(H363=0,"",H363/G362)</f>
        <v>0.6</v>
      </c>
      <c r="P363" s="97">
        <v>16</v>
      </c>
      <c r="Q363" s="256">
        <f t="shared" si="44"/>
        <v>1</v>
      </c>
      <c r="R363" s="256">
        <f t="shared" si="45"/>
        <v>0</v>
      </c>
    </row>
    <row r="364" spans="1:19" ht="15.75" customHeight="1" x14ac:dyDescent="0.25">
      <c r="A364" s="84">
        <v>2502</v>
      </c>
      <c r="B364" s="87"/>
      <c r="C364" s="87"/>
      <c r="D364" s="87"/>
      <c r="E364" s="87"/>
      <c r="F364" s="87"/>
      <c r="G364" s="87"/>
      <c r="H364" s="87"/>
      <c r="I364" s="87"/>
      <c r="J364" s="87"/>
      <c r="K364" s="129"/>
      <c r="L364" s="241"/>
      <c r="M364" s="101"/>
      <c r="N364" s="242"/>
      <c r="O364" s="126" t="str">
        <f>IF(J364=0,"",J364/I363)</f>
        <v/>
      </c>
      <c r="P364" s="97"/>
      <c r="Q364" s="126" t="str">
        <f t="shared" si="44"/>
        <v/>
      </c>
      <c r="R364" s="126" t="str">
        <f t="shared" si="45"/>
        <v/>
      </c>
    </row>
    <row r="365" spans="1:19" ht="15.75" customHeight="1" x14ac:dyDescent="0.25">
      <c r="A365" s="84">
        <v>2601</v>
      </c>
      <c r="B365" s="87"/>
      <c r="C365" s="87"/>
      <c r="D365" s="87"/>
      <c r="E365" s="87"/>
      <c r="F365" s="87"/>
      <c r="G365" s="87"/>
      <c r="H365" s="87"/>
      <c r="I365" s="87"/>
      <c r="J365" s="87"/>
      <c r="K365" s="129"/>
      <c r="L365" s="241"/>
      <c r="M365" s="101"/>
      <c r="N365" s="232"/>
      <c r="O365" s="126" t="str">
        <f>IF(J365=0,"",J365/I364)</f>
        <v/>
      </c>
      <c r="P365" s="97"/>
      <c r="Q365" s="126" t="str">
        <f t="shared" ref="Q365" si="46">IF(P365=0,"",P365/P364)</f>
        <v/>
      </c>
      <c r="R365" s="126" t="str">
        <f t="shared" ref="R365" si="47">IF(P365=0,"",100%-Q365)</f>
        <v/>
      </c>
    </row>
    <row r="366" spans="1:19" ht="15.75" customHeight="1" x14ac:dyDescent="0.25">
      <c r="A366" s="84">
        <v>2602</v>
      </c>
      <c r="B366" s="87"/>
      <c r="C366" s="87"/>
      <c r="D366" s="87"/>
      <c r="E366" s="87"/>
      <c r="F366" s="87"/>
      <c r="G366" s="87"/>
      <c r="H366" s="87"/>
      <c r="I366" s="87"/>
      <c r="J366" s="87"/>
      <c r="K366" s="129"/>
      <c r="L366" s="241"/>
      <c r="M366" s="101"/>
      <c r="N366" s="232"/>
      <c r="O366" s="205"/>
      <c r="P366" s="106"/>
      <c r="Q366" s="261"/>
      <c r="R366" s="205"/>
    </row>
    <row r="367" spans="1:19" ht="15.75" customHeight="1" x14ac:dyDescent="0.25">
      <c r="A367" s="84">
        <v>2701</v>
      </c>
      <c r="B367" s="87"/>
      <c r="C367" s="87"/>
      <c r="D367" s="87"/>
      <c r="E367" s="87"/>
      <c r="F367" s="87"/>
      <c r="G367" s="87"/>
      <c r="H367" s="87"/>
      <c r="I367" s="87"/>
      <c r="J367" s="87"/>
      <c r="K367" s="129"/>
      <c r="L367" s="241"/>
      <c r="M367" s="101"/>
      <c r="N367" s="232"/>
      <c r="O367" s="205"/>
      <c r="P367" s="106"/>
      <c r="Q367" s="261"/>
      <c r="R367" s="205"/>
    </row>
    <row r="368" spans="1:19" ht="15.75" customHeight="1" x14ac:dyDescent="0.25">
      <c r="A368" s="84">
        <v>2702</v>
      </c>
      <c r="B368" s="87"/>
      <c r="C368" s="87"/>
      <c r="D368" s="87"/>
      <c r="E368" s="87"/>
      <c r="F368" s="87"/>
      <c r="G368" s="87"/>
      <c r="H368" s="87"/>
      <c r="I368" s="87"/>
      <c r="J368" s="87"/>
      <c r="K368" s="129"/>
      <c r="L368" s="241"/>
      <c r="M368" s="101"/>
      <c r="N368" s="232"/>
      <c r="O368" s="290"/>
      <c r="P368" s="291"/>
      <c r="Q368" s="292"/>
      <c r="R368" s="293"/>
    </row>
    <row r="369" spans="1:19" ht="15.75" customHeight="1" x14ac:dyDescent="0.25">
      <c r="A369" s="84">
        <v>2801</v>
      </c>
      <c r="B369" s="87"/>
      <c r="C369" s="87"/>
      <c r="D369" s="87"/>
      <c r="E369" s="87"/>
      <c r="F369" s="87"/>
      <c r="G369" s="87"/>
      <c r="H369" s="87"/>
      <c r="I369" s="87"/>
      <c r="J369" s="87"/>
      <c r="K369" s="129"/>
      <c r="L369" s="241"/>
      <c r="M369" s="101"/>
      <c r="N369" s="232"/>
      <c r="O369" s="111" t="s">
        <v>91</v>
      </c>
      <c r="P369" s="164"/>
      <c r="Q369" s="113" t="str">
        <f>IF(SUM(K362:K368)=0,"",SUM(K362:K368))</f>
        <v/>
      </c>
      <c r="R369" s="114" t="s">
        <v>19</v>
      </c>
    </row>
    <row r="370" spans="1:19" ht="15.75" customHeight="1" x14ac:dyDescent="0.25">
      <c r="A370" s="84">
        <v>2802</v>
      </c>
      <c r="B370" s="87"/>
      <c r="C370" s="87"/>
      <c r="D370" s="87"/>
      <c r="E370" s="87"/>
      <c r="F370" s="87"/>
      <c r="G370" s="87"/>
      <c r="H370" s="87"/>
      <c r="I370" s="87"/>
      <c r="J370" s="87"/>
      <c r="K370" s="129"/>
      <c r="L370" s="241"/>
      <c r="M370" s="101"/>
      <c r="N370" s="232"/>
      <c r="O370" s="115" t="s">
        <v>92</v>
      </c>
      <c r="P370" s="165" t="str">
        <f>IF(P369/B357=0,"",P369/B357)</f>
        <v/>
      </c>
      <c r="Q370" s="117" t="e">
        <f>IF(P369/Q369=0,"",P369/Q369)</f>
        <v>#VALUE!</v>
      </c>
      <c r="R370" s="118" t="s">
        <v>93</v>
      </c>
    </row>
    <row r="371" spans="1:19" ht="15.75" customHeight="1" x14ac:dyDescent="0.25">
      <c r="A371" s="84">
        <v>2901</v>
      </c>
      <c r="B371" s="87"/>
      <c r="C371" s="87"/>
      <c r="D371" s="87"/>
      <c r="E371" s="87"/>
      <c r="F371" s="87"/>
      <c r="G371" s="87"/>
      <c r="H371" s="87"/>
      <c r="I371" s="87"/>
      <c r="J371" s="87"/>
      <c r="K371" s="129"/>
      <c r="L371" s="243"/>
      <c r="M371" s="244"/>
      <c r="N371" s="245"/>
      <c r="O371" s="120"/>
      <c r="P371" s="121"/>
      <c r="Q371" s="121"/>
      <c r="R371" s="122"/>
    </row>
    <row r="372" spans="1:19" ht="18" customHeight="1" x14ac:dyDescent="0.25">
      <c r="A372" s="46"/>
      <c r="B372" s="296" t="s">
        <v>111</v>
      </c>
      <c r="C372" s="296"/>
      <c r="D372" s="296"/>
      <c r="E372" s="296"/>
      <c r="F372" s="296"/>
      <c r="G372" s="296"/>
      <c r="H372" s="296"/>
      <c r="I372" s="296"/>
      <c r="J372" s="296"/>
      <c r="K372" s="123">
        <f>SUM(K357:K368)</f>
        <v>0</v>
      </c>
      <c r="L372" s="124">
        <f>(SUM(K360:K363))/B357</f>
        <v>0</v>
      </c>
      <c r="M372" s="124" t="str">
        <f>IF(K372=0,"",K372/B357)</f>
        <v/>
      </c>
      <c r="N372" s="124" t="str">
        <f>IF(K364=0,"",M372-L372)</f>
        <v/>
      </c>
      <c r="O372" s="1"/>
      <c r="P372" s="2"/>
      <c r="Q372" s="36"/>
      <c r="R372" s="1"/>
    </row>
    <row r="373" spans="1:19" ht="12.75" customHeight="1" x14ac:dyDescent="0.2"/>
    <row r="374" spans="1:19" ht="12.75" customHeight="1" x14ac:dyDescent="0.2"/>
    <row r="375" spans="1:19" ht="26.25" x14ac:dyDescent="0.4">
      <c r="A375" s="2"/>
      <c r="B375" s="340" t="s">
        <v>101</v>
      </c>
      <c r="C375" s="315"/>
      <c r="D375" s="315"/>
      <c r="E375" s="315"/>
      <c r="F375" s="315"/>
      <c r="G375" s="315"/>
      <c r="H375" s="315"/>
      <c r="I375" s="315"/>
      <c r="J375" s="315"/>
      <c r="K375" s="208" t="s">
        <v>130</v>
      </c>
      <c r="L375" s="1"/>
      <c r="M375" s="1"/>
      <c r="N375" s="2"/>
      <c r="O375" s="1"/>
      <c r="P375" s="2"/>
      <c r="Q375" s="2"/>
      <c r="R375" s="2"/>
    </row>
    <row r="376" spans="1:19" ht="20.25" x14ac:dyDescent="0.2">
      <c r="A376" s="316" t="s">
        <v>18</v>
      </c>
      <c r="B376" s="318" t="s">
        <v>102</v>
      </c>
      <c r="C376" s="319"/>
      <c r="D376" s="319"/>
      <c r="E376" s="319"/>
      <c r="F376" s="319"/>
      <c r="G376" s="319"/>
      <c r="H376" s="319"/>
      <c r="I376" s="319"/>
      <c r="J376" s="335"/>
      <c r="K376" s="327" t="s">
        <v>19</v>
      </c>
      <c r="L376" s="323" t="s">
        <v>11</v>
      </c>
      <c r="M376" s="323" t="s">
        <v>12</v>
      </c>
      <c r="N376" s="325" t="s">
        <v>13</v>
      </c>
      <c r="O376" s="323" t="s">
        <v>14</v>
      </c>
      <c r="P376" s="324" t="s">
        <v>15</v>
      </c>
      <c r="Q376" s="324" t="s">
        <v>16</v>
      </c>
      <c r="R376" s="323" t="s">
        <v>103</v>
      </c>
    </row>
    <row r="377" spans="1:19" ht="15.75" x14ac:dyDescent="0.25">
      <c r="A377" s="317"/>
      <c r="B377" s="84" t="s">
        <v>104</v>
      </c>
      <c r="C377" s="84" t="s">
        <v>105</v>
      </c>
      <c r="D377" s="84" t="s">
        <v>106</v>
      </c>
      <c r="E377" s="84" t="s">
        <v>107</v>
      </c>
      <c r="F377" s="84" t="s">
        <v>108</v>
      </c>
      <c r="G377" s="84" t="s">
        <v>109</v>
      </c>
      <c r="H377" s="84" t="s">
        <v>110</v>
      </c>
      <c r="I377" s="84" t="s">
        <v>73</v>
      </c>
      <c r="J377" s="84" t="s">
        <v>74</v>
      </c>
      <c r="K377" s="322"/>
      <c r="L377" s="317"/>
      <c r="M377" s="317"/>
      <c r="N377" s="317"/>
      <c r="O377" s="317"/>
      <c r="P377" s="317"/>
      <c r="Q377" s="317"/>
      <c r="R377" s="317"/>
    </row>
    <row r="378" spans="1:19" ht="15.75" x14ac:dyDescent="0.25">
      <c r="A378" s="84">
        <v>2202</v>
      </c>
      <c r="B378" s="87">
        <v>40</v>
      </c>
      <c r="C378" s="87"/>
      <c r="D378" s="87"/>
      <c r="E378" s="87"/>
      <c r="F378" s="87"/>
      <c r="G378" s="87"/>
      <c r="H378" s="87"/>
      <c r="I378" s="87"/>
      <c r="J378" s="87"/>
      <c r="K378" s="129"/>
      <c r="L378" s="238"/>
      <c r="M378" s="239"/>
      <c r="N378" s="240"/>
      <c r="O378" s="254"/>
      <c r="P378" s="182">
        <f>B378</f>
        <v>40</v>
      </c>
      <c r="Q378" s="255"/>
      <c r="R378" s="254"/>
    </row>
    <row r="379" spans="1:19" ht="15.75" x14ac:dyDescent="0.25">
      <c r="A379" s="84">
        <v>2301</v>
      </c>
      <c r="B379" s="87"/>
      <c r="C379" s="87">
        <v>25</v>
      </c>
      <c r="D379" s="87"/>
      <c r="E379" s="87"/>
      <c r="F379" s="87"/>
      <c r="G379" s="87"/>
      <c r="H379" s="87"/>
      <c r="I379" s="87"/>
      <c r="J379" s="87"/>
      <c r="K379" s="129"/>
      <c r="L379" s="241"/>
      <c r="M379" s="101"/>
      <c r="N379" s="242"/>
      <c r="O379" s="96">
        <f>IF(C379=0,"",C379/B378)</f>
        <v>0.625</v>
      </c>
      <c r="P379" s="97">
        <v>40</v>
      </c>
      <c r="Q379" s="256">
        <f t="shared" ref="Q379:Q385" si="48">IF(P379=0,"",P379/P378)</f>
        <v>1</v>
      </c>
      <c r="R379" s="256">
        <f t="shared" ref="R379:R385" si="49">IF(P379=0,"",100%-Q379)</f>
        <v>0</v>
      </c>
    </row>
    <row r="380" spans="1:19" ht="15.75" x14ac:dyDescent="0.25">
      <c r="A380" s="84">
        <v>2302</v>
      </c>
      <c r="B380" s="87"/>
      <c r="C380" s="87"/>
      <c r="D380" s="87">
        <v>13</v>
      </c>
      <c r="E380" s="87"/>
      <c r="F380" s="87"/>
      <c r="G380" s="87"/>
      <c r="H380" s="87"/>
      <c r="I380" s="87"/>
      <c r="J380" s="87"/>
      <c r="K380" s="129"/>
      <c r="L380" s="241"/>
      <c r="M380" s="101"/>
      <c r="N380" s="242"/>
      <c r="O380" s="96">
        <f>IF(D380=0,"",D380/C379)</f>
        <v>0.52</v>
      </c>
      <c r="P380" s="97">
        <v>22</v>
      </c>
      <c r="Q380" s="256">
        <f t="shared" si="48"/>
        <v>0.55000000000000004</v>
      </c>
      <c r="R380" s="256">
        <f t="shared" si="49"/>
        <v>0.44999999999999996</v>
      </c>
      <c r="S380" s="128">
        <f>P380/P378</f>
        <v>0.55000000000000004</v>
      </c>
    </row>
    <row r="381" spans="1:19" ht="15.75" x14ac:dyDescent="0.25">
      <c r="A381" s="84">
        <v>2401</v>
      </c>
      <c r="B381" s="87"/>
      <c r="C381" s="87"/>
      <c r="D381" s="87"/>
      <c r="E381" s="87">
        <v>14</v>
      </c>
      <c r="F381" s="87"/>
      <c r="G381" s="87"/>
      <c r="H381" s="87"/>
      <c r="I381" s="87"/>
      <c r="J381" s="87"/>
      <c r="K381" s="129"/>
      <c r="L381" s="241"/>
      <c r="M381" s="101"/>
      <c r="N381" s="242"/>
      <c r="O381" s="96">
        <f>IF(E381=0,"",E381/D380)</f>
        <v>1.0769230769230769</v>
      </c>
      <c r="P381" s="97">
        <v>18</v>
      </c>
      <c r="Q381" s="256">
        <f t="shared" si="48"/>
        <v>0.81818181818181823</v>
      </c>
      <c r="R381" s="256">
        <f t="shared" si="49"/>
        <v>0.18181818181818177</v>
      </c>
    </row>
    <row r="382" spans="1:19" ht="15.75" x14ac:dyDescent="0.25">
      <c r="A382" s="84">
        <v>2402</v>
      </c>
      <c r="B382" s="87"/>
      <c r="C382" s="87"/>
      <c r="D382" s="87"/>
      <c r="E382" s="87"/>
      <c r="F382" s="87">
        <v>11</v>
      </c>
      <c r="G382" s="87"/>
      <c r="H382" s="87"/>
      <c r="I382" s="87"/>
      <c r="J382" s="87"/>
      <c r="K382" s="129"/>
      <c r="L382" s="241"/>
      <c r="M382" s="101"/>
      <c r="N382" s="242"/>
      <c r="O382" s="96">
        <f>IF(F382=0,"",F382/E381)</f>
        <v>0.7857142857142857</v>
      </c>
      <c r="P382" s="97">
        <v>17</v>
      </c>
      <c r="Q382" s="256">
        <f t="shared" si="48"/>
        <v>0.94444444444444442</v>
      </c>
      <c r="R382" s="256">
        <f t="shared" si="49"/>
        <v>5.555555555555558E-2</v>
      </c>
    </row>
    <row r="383" spans="1:19" ht="15.75" x14ac:dyDescent="0.25">
      <c r="A383" s="84">
        <v>2501</v>
      </c>
      <c r="B383" s="87"/>
      <c r="C383" s="87"/>
      <c r="D383" s="87"/>
      <c r="E383" s="87"/>
      <c r="F383" s="87"/>
      <c r="G383" s="87">
        <v>6</v>
      </c>
      <c r="H383" s="87"/>
      <c r="I383" s="87"/>
      <c r="J383" s="87"/>
      <c r="K383" s="129"/>
      <c r="L383" s="241"/>
      <c r="M383" s="101"/>
      <c r="N383" s="242"/>
      <c r="O383" s="96">
        <f>IF(G383=0,"",G383/F382)</f>
        <v>0.54545454545454541</v>
      </c>
      <c r="P383" s="97">
        <v>17</v>
      </c>
      <c r="Q383" s="256">
        <f t="shared" si="48"/>
        <v>1</v>
      </c>
      <c r="R383" s="256">
        <f t="shared" si="49"/>
        <v>0</v>
      </c>
    </row>
    <row r="384" spans="1:19" ht="15.75" x14ac:dyDescent="0.25">
      <c r="A384" s="84">
        <v>2502</v>
      </c>
      <c r="B384" s="87"/>
      <c r="C384" s="87"/>
      <c r="D384" s="87"/>
      <c r="E384" s="87"/>
      <c r="F384" s="87"/>
      <c r="G384" s="87"/>
      <c r="H384" s="87"/>
      <c r="I384" s="87"/>
      <c r="J384" s="87"/>
      <c r="K384" s="129"/>
      <c r="L384" s="241"/>
      <c r="M384" s="101"/>
      <c r="N384" s="242"/>
      <c r="O384" s="96" t="str">
        <f>IF(I384=0,"",I384/H383)</f>
        <v/>
      </c>
      <c r="P384" s="97"/>
      <c r="Q384" s="256" t="str">
        <f t="shared" si="48"/>
        <v/>
      </c>
      <c r="R384" s="256" t="str">
        <f t="shared" si="49"/>
        <v/>
      </c>
    </row>
    <row r="385" spans="1:18" ht="15.75" x14ac:dyDescent="0.25">
      <c r="A385" s="84">
        <v>2601</v>
      </c>
      <c r="B385" s="87"/>
      <c r="C385" s="87"/>
      <c r="D385" s="87"/>
      <c r="E385" s="87"/>
      <c r="F385" s="87"/>
      <c r="G385" s="87"/>
      <c r="H385" s="87"/>
      <c r="I385" s="87"/>
      <c r="J385" s="87"/>
      <c r="K385" s="129"/>
      <c r="L385" s="241"/>
      <c r="M385" s="101"/>
      <c r="N385" s="242"/>
      <c r="O385" s="126" t="str">
        <f>IF(J385=0,"",J385/I384)</f>
        <v/>
      </c>
      <c r="P385" s="97"/>
      <c r="Q385" s="126" t="str">
        <f t="shared" si="48"/>
        <v/>
      </c>
      <c r="R385" s="126" t="str">
        <f t="shared" si="49"/>
        <v/>
      </c>
    </row>
    <row r="386" spans="1:18" ht="15.75" x14ac:dyDescent="0.25">
      <c r="A386" s="84">
        <v>2602</v>
      </c>
      <c r="B386" s="87"/>
      <c r="C386" s="87"/>
      <c r="D386" s="87"/>
      <c r="E386" s="87"/>
      <c r="F386" s="87"/>
      <c r="G386" s="87"/>
      <c r="H386" s="87"/>
      <c r="I386" s="87"/>
      <c r="J386" s="87"/>
      <c r="K386" s="129"/>
      <c r="L386" s="241"/>
      <c r="M386" s="101"/>
      <c r="N386" s="232"/>
      <c r="O386" s="126" t="str">
        <f>IF(J386=0,"",J386/I385)</f>
        <v/>
      </c>
      <c r="P386" s="97"/>
      <c r="Q386" s="126" t="str">
        <f t="shared" ref="Q386" si="50">IF(P386=0,"",P386/P385)</f>
        <v/>
      </c>
      <c r="R386" s="126" t="str">
        <f t="shared" ref="R386" si="51">IF(P386=0,"",100%-Q386)</f>
        <v/>
      </c>
    </row>
    <row r="387" spans="1:18" ht="15.75" x14ac:dyDescent="0.25">
      <c r="A387" s="84">
        <v>2701</v>
      </c>
      <c r="B387" s="87"/>
      <c r="C387" s="87"/>
      <c r="D387" s="87"/>
      <c r="E387" s="87"/>
      <c r="F387" s="87"/>
      <c r="G387" s="87"/>
      <c r="H387" s="87"/>
      <c r="I387" s="87"/>
      <c r="J387" s="87"/>
      <c r="K387" s="129"/>
      <c r="L387" s="241"/>
      <c r="M387" s="101"/>
      <c r="N387" s="232"/>
      <c r="O387" s="205"/>
      <c r="P387" s="106"/>
      <c r="Q387" s="261"/>
      <c r="R387" s="205"/>
    </row>
    <row r="388" spans="1:18" ht="15.75" x14ac:dyDescent="0.25">
      <c r="A388" s="84">
        <v>2702</v>
      </c>
      <c r="B388" s="87"/>
      <c r="C388" s="87"/>
      <c r="D388" s="87"/>
      <c r="E388" s="87"/>
      <c r="F388" s="87"/>
      <c r="G388" s="87"/>
      <c r="H388" s="87"/>
      <c r="I388" s="87"/>
      <c r="J388" s="87"/>
      <c r="K388" s="129"/>
      <c r="L388" s="241"/>
      <c r="M388" s="101"/>
      <c r="N388" s="232"/>
      <c r="O388" s="205"/>
      <c r="P388" s="106"/>
      <c r="Q388" s="261"/>
      <c r="R388" s="205"/>
    </row>
    <row r="389" spans="1:18" ht="15.75" x14ac:dyDescent="0.25">
      <c r="A389" s="84">
        <v>2801</v>
      </c>
      <c r="B389" s="87"/>
      <c r="C389" s="87"/>
      <c r="D389" s="87"/>
      <c r="E389" s="87"/>
      <c r="F389" s="87"/>
      <c r="G389" s="87"/>
      <c r="H389" s="87"/>
      <c r="I389" s="87"/>
      <c r="J389" s="87"/>
      <c r="K389" s="129"/>
      <c r="L389" s="241"/>
      <c r="M389" s="101"/>
      <c r="N389" s="232"/>
      <c r="O389" s="290"/>
      <c r="P389" s="291"/>
      <c r="Q389" s="292"/>
      <c r="R389" s="293"/>
    </row>
    <row r="390" spans="1:18" ht="15.75" x14ac:dyDescent="0.25">
      <c r="A390" s="84">
        <v>2802</v>
      </c>
      <c r="B390" s="87"/>
      <c r="C390" s="87"/>
      <c r="D390" s="87"/>
      <c r="E390" s="87"/>
      <c r="F390" s="87"/>
      <c r="G390" s="87"/>
      <c r="H390" s="87"/>
      <c r="I390" s="87"/>
      <c r="J390" s="87"/>
      <c r="K390" s="129"/>
      <c r="L390" s="241"/>
      <c r="M390" s="101"/>
      <c r="N390" s="232"/>
      <c r="O390" s="111" t="s">
        <v>91</v>
      </c>
      <c r="P390" s="164"/>
      <c r="Q390" s="113" t="str">
        <f>IF(SUM(K383:K389)=0,"",SUM(K383:K389))</f>
        <v/>
      </c>
      <c r="R390" s="114" t="s">
        <v>19</v>
      </c>
    </row>
    <row r="391" spans="1:18" ht="15.75" x14ac:dyDescent="0.25">
      <c r="A391" s="84">
        <v>2901</v>
      </c>
      <c r="B391" s="87"/>
      <c r="C391" s="87"/>
      <c r="D391" s="87"/>
      <c r="E391" s="87"/>
      <c r="F391" s="87"/>
      <c r="G391" s="87"/>
      <c r="H391" s="87"/>
      <c r="I391" s="87"/>
      <c r="J391" s="87"/>
      <c r="K391" s="129"/>
      <c r="L391" s="241"/>
      <c r="M391" s="101"/>
      <c r="N391" s="232"/>
      <c r="O391" s="115" t="s">
        <v>92</v>
      </c>
      <c r="P391" s="165" t="str">
        <f>IF(P390/B378=0,"",P390/B378)</f>
        <v/>
      </c>
      <c r="Q391" s="117" t="e">
        <f>IF(P390/Q390=0,"",P390/Q390)</f>
        <v>#VALUE!</v>
      </c>
      <c r="R391" s="118" t="s">
        <v>93</v>
      </c>
    </row>
    <row r="392" spans="1:18" ht="15.75" x14ac:dyDescent="0.25">
      <c r="A392" s="84">
        <v>2902</v>
      </c>
      <c r="B392" s="87"/>
      <c r="C392" s="87"/>
      <c r="D392" s="87"/>
      <c r="E392" s="87"/>
      <c r="F392" s="87"/>
      <c r="G392" s="87"/>
      <c r="H392" s="87"/>
      <c r="I392" s="87"/>
      <c r="J392" s="87"/>
      <c r="K392" s="129"/>
      <c r="L392" s="243"/>
      <c r="M392" s="244"/>
      <c r="N392" s="245"/>
      <c r="O392" s="120"/>
      <c r="P392" s="121"/>
      <c r="Q392" s="121"/>
      <c r="R392" s="122"/>
    </row>
    <row r="393" spans="1:18" ht="18" customHeight="1" x14ac:dyDescent="0.25">
      <c r="A393" s="46"/>
      <c r="B393" s="296" t="s">
        <v>111</v>
      </c>
      <c r="C393" s="296"/>
      <c r="D393" s="296"/>
      <c r="E393" s="296"/>
      <c r="F393" s="296"/>
      <c r="G393" s="296"/>
      <c r="H393" s="296"/>
      <c r="I393" s="296"/>
      <c r="J393" s="296"/>
      <c r="K393" s="123">
        <f>SUM(K378:K389)</f>
        <v>0</v>
      </c>
      <c r="L393" s="124">
        <f>(SUM(K381:K384))/B378</f>
        <v>0</v>
      </c>
      <c r="M393" s="124" t="str">
        <f>IF(K393=0,"",K393/B378)</f>
        <v/>
      </c>
      <c r="N393" s="124" t="str">
        <f>IF(K385=0,"",M393-L393)</f>
        <v/>
      </c>
      <c r="O393" s="1"/>
      <c r="P393" s="2"/>
      <c r="Q393" s="36"/>
      <c r="R393" s="1"/>
    </row>
    <row r="394" spans="1:18" ht="12.75" customHeight="1" x14ac:dyDescent="0.2"/>
    <row r="395" spans="1:18" ht="12.75" customHeight="1" x14ac:dyDescent="0.2"/>
    <row r="396" spans="1:18" ht="26.25" x14ac:dyDescent="0.4">
      <c r="A396" s="2"/>
      <c r="B396" s="297" t="s">
        <v>101</v>
      </c>
      <c r="C396" s="343"/>
      <c r="D396" s="343"/>
      <c r="E396" s="343"/>
      <c r="F396" s="343"/>
      <c r="G396" s="343"/>
      <c r="H396" s="343"/>
      <c r="I396" s="343"/>
      <c r="J396" s="343"/>
      <c r="K396" s="294" t="s">
        <v>153</v>
      </c>
      <c r="L396" s="188" t="s">
        <v>139</v>
      </c>
      <c r="M396" s="1"/>
      <c r="N396" s="2"/>
      <c r="O396" s="1"/>
      <c r="P396" s="2"/>
      <c r="Q396" s="2"/>
      <c r="R396" s="2"/>
    </row>
    <row r="397" spans="1:18" ht="12.75" customHeight="1" x14ac:dyDescent="0.2"/>
    <row r="398" spans="1:18" ht="12.75" customHeight="1" x14ac:dyDescent="0.2"/>
    <row r="399" spans="1:18" ht="26.25" x14ac:dyDescent="0.4">
      <c r="A399" s="2"/>
      <c r="B399" s="340" t="s">
        <v>101</v>
      </c>
      <c r="C399" s="315"/>
      <c r="D399" s="315"/>
      <c r="E399" s="315"/>
      <c r="F399" s="315"/>
      <c r="G399" s="315"/>
      <c r="H399" s="315"/>
      <c r="I399" s="315"/>
      <c r="J399" s="315"/>
      <c r="K399" s="208" t="s">
        <v>155</v>
      </c>
      <c r="L399" s="1"/>
      <c r="M399" s="1"/>
      <c r="N399" s="2"/>
      <c r="O399" s="1"/>
      <c r="P399" s="2"/>
      <c r="Q399" s="2"/>
      <c r="R399" s="2"/>
    </row>
    <row r="400" spans="1:18" ht="20.25" x14ac:dyDescent="0.2">
      <c r="A400" s="316" t="s">
        <v>18</v>
      </c>
      <c r="B400" s="318" t="s">
        <v>102</v>
      </c>
      <c r="C400" s="319"/>
      <c r="D400" s="319"/>
      <c r="E400" s="319"/>
      <c r="F400" s="319"/>
      <c r="G400" s="319"/>
      <c r="H400" s="319"/>
      <c r="I400" s="319"/>
      <c r="J400" s="335"/>
      <c r="K400" s="327" t="s">
        <v>19</v>
      </c>
      <c r="L400" s="323" t="s">
        <v>11</v>
      </c>
      <c r="M400" s="323" t="s">
        <v>12</v>
      </c>
      <c r="N400" s="325" t="s">
        <v>13</v>
      </c>
      <c r="O400" s="323" t="s">
        <v>14</v>
      </c>
      <c r="P400" s="324" t="s">
        <v>15</v>
      </c>
      <c r="Q400" s="324" t="s">
        <v>16</v>
      </c>
      <c r="R400" s="323" t="s">
        <v>103</v>
      </c>
    </row>
    <row r="401" spans="1:19" ht="15.75" x14ac:dyDescent="0.25">
      <c r="A401" s="317"/>
      <c r="B401" s="84" t="s">
        <v>104</v>
      </c>
      <c r="C401" s="84" t="s">
        <v>105</v>
      </c>
      <c r="D401" s="84" t="s">
        <v>106</v>
      </c>
      <c r="E401" s="84" t="s">
        <v>107</v>
      </c>
      <c r="F401" s="84" t="s">
        <v>108</v>
      </c>
      <c r="G401" s="84" t="s">
        <v>109</v>
      </c>
      <c r="H401" s="84" t="s">
        <v>110</v>
      </c>
      <c r="I401" s="84" t="s">
        <v>73</v>
      </c>
      <c r="J401" s="84" t="s">
        <v>74</v>
      </c>
      <c r="K401" s="322"/>
      <c r="L401" s="317"/>
      <c r="M401" s="317"/>
      <c r="N401" s="317"/>
      <c r="O401" s="317"/>
      <c r="P401" s="317"/>
      <c r="Q401" s="317"/>
      <c r="R401" s="317"/>
    </row>
    <row r="402" spans="1:19" ht="15.75" x14ac:dyDescent="0.25">
      <c r="A402" s="84">
        <v>2302</v>
      </c>
      <c r="B402" s="87">
        <v>33</v>
      </c>
      <c r="C402" s="87"/>
      <c r="D402" s="87"/>
      <c r="E402" s="87"/>
      <c r="F402" s="87"/>
      <c r="G402" s="87"/>
      <c r="H402" s="87"/>
      <c r="I402" s="87"/>
      <c r="J402" s="87"/>
      <c r="K402" s="129"/>
      <c r="L402" s="238"/>
      <c r="M402" s="239"/>
      <c r="N402" s="240"/>
      <c r="O402" s="254"/>
      <c r="P402" s="182">
        <f>B402</f>
        <v>33</v>
      </c>
      <c r="Q402" s="255"/>
      <c r="R402" s="254"/>
    </row>
    <row r="403" spans="1:19" ht="15.75" x14ac:dyDescent="0.25">
      <c r="A403" s="84">
        <v>2401</v>
      </c>
      <c r="B403" s="87"/>
      <c r="C403" s="87">
        <v>21</v>
      </c>
      <c r="D403" s="87"/>
      <c r="E403" s="87"/>
      <c r="F403" s="87"/>
      <c r="G403" s="87"/>
      <c r="H403" s="87"/>
      <c r="I403" s="87"/>
      <c r="J403" s="87"/>
      <c r="K403" s="129"/>
      <c r="L403" s="241"/>
      <c r="M403" s="101"/>
      <c r="N403" s="242"/>
      <c r="O403" s="96">
        <f>IF(C403=0,"",C403/B402)</f>
        <v>0.63636363636363635</v>
      </c>
      <c r="P403" s="97">
        <v>31</v>
      </c>
      <c r="Q403" s="256">
        <f t="shared" ref="Q403:Q409" si="52">IF(P403=0,"",P403/P402)</f>
        <v>0.93939393939393945</v>
      </c>
      <c r="R403" s="256">
        <f t="shared" ref="R403:R409" si="53">IF(P403=0,"",100%-Q403)</f>
        <v>6.0606060606060552E-2</v>
      </c>
    </row>
    <row r="404" spans="1:19" ht="15.75" x14ac:dyDescent="0.25">
      <c r="A404" s="84">
        <v>2402</v>
      </c>
      <c r="B404" s="87"/>
      <c r="C404" s="87"/>
      <c r="D404" s="87">
        <v>13</v>
      </c>
      <c r="E404" s="87"/>
      <c r="F404" s="87"/>
      <c r="G404" s="87"/>
      <c r="H404" s="87"/>
      <c r="I404" s="87"/>
      <c r="J404" s="87"/>
      <c r="K404" s="129"/>
      <c r="L404" s="241"/>
      <c r="M404" s="101"/>
      <c r="N404" s="242"/>
      <c r="O404" s="96">
        <f>IF(D404=0,"",D404/C403)</f>
        <v>0.61904761904761907</v>
      </c>
      <c r="P404" s="97">
        <v>20</v>
      </c>
      <c r="Q404" s="256">
        <f t="shared" si="52"/>
        <v>0.64516129032258063</v>
      </c>
      <c r="R404" s="256">
        <f t="shared" si="53"/>
        <v>0.35483870967741937</v>
      </c>
      <c r="S404" s="128">
        <f>P404/P402</f>
        <v>0.60606060606060608</v>
      </c>
    </row>
    <row r="405" spans="1:19" ht="15.75" x14ac:dyDescent="0.25">
      <c r="A405" s="84">
        <v>2501</v>
      </c>
      <c r="B405" s="87"/>
      <c r="C405" s="87"/>
      <c r="D405" s="87"/>
      <c r="E405" s="87">
        <v>8</v>
      </c>
      <c r="F405" s="87"/>
      <c r="G405" s="87"/>
      <c r="H405" s="87"/>
      <c r="I405" s="87"/>
      <c r="J405" s="87"/>
      <c r="K405" s="129"/>
      <c r="L405" s="241"/>
      <c r="M405" s="101"/>
      <c r="N405" s="242"/>
      <c r="O405" s="96">
        <f>IF(E405=0,"",E405/D404)</f>
        <v>0.61538461538461542</v>
      </c>
      <c r="P405" s="97">
        <v>17</v>
      </c>
      <c r="Q405" s="256">
        <f t="shared" si="52"/>
        <v>0.85</v>
      </c>
      <c r="R405" s="256">
        <f t="shared" si="53"/>
        <v>0.15000000000000002</v>
      </c>
    </row>
    <row r="406" spans="1:19" ht="15.75" x14ac:dyDescent="0.25">
      <c r="A406" s="84">
        <v>2502</v>
      </c>
      <c r="B406" s="87"/>
      <c r="C406" s="87"/>
      <c r="D406" s="87"/>
      <c r="E406" s="87"/>
      <c r="F406" s="87"/>
      <c r="G406" s="87"/>
      <c r="H406" s="87"/>
      <c r="I406" s="87"/>
      <c r="J406" s="87"/>
      <c r="K406" s="129"/>
      <c r="L406" s="241"/>
      <c r="M406" s="101"/>
      <c r="N406" s="242"/>
      <c r="O406" s="96" t="str">
        <f>IF(G406=0,"",G406/#REF!)</f>
        <v/>
      </c>
      <c r="P406" s="97"/>
      <c r="Q406" s="256" t="str">
        <f t="shared" si="52"/>
        <v/>
      </c>
      <c r="R406" s="256" t="str">
        <f t="shared" si="53"/>
        <v/>
      </c>
    </row>
    <row r="407" spans="1:19" ht="15.75" x14ac:dyDescent="0.25">
      <c r="A407" s="84">
        <v>2601</v>
      </c>
      <c r="B407" s="87"/>
      <c r="C407" s="87"/>
      <c r="D407" s="87"/>
      <c r="E407" s="87"/>
      <c r="F407" s="87"/>
      <c r="G407" s="87"/>
      <c r="H407" s="87"/>
      <c r="I407" s="87"/>
      <c r="J407" s="87"/>
      <c r="K407" s="129"/>
      <c r="L407" s="241"/>
      <c r="M407" s="101"/>
      <c r="N407" s="242"/>
      <c r="O407" s="96" t="str">
        <f>IF(H407=0,"",H407/G406)</f>
        <v/>
      </c>
      <c r="P407" s="97"/>
      <c r="Q407" s="256" t="str">
        <f t="shared" si="52"/>
        <v/>
      </c>
      <c r="R407" s="256" t="str">
        <f t="shared" si="53"/>
        <v/>
      </c>
    </row>
    <row r="408" spans="1:19" ht="15.75" x14ac:dyDescent="0.25">
      <c r="A408" s="84">
        <v>2602</v>
      </c>
      <c r="B408" s="87"/>
      <c r="C408" s="87"/>
      <c r="D408" s="87"/>
      <c r="E408" s="87"/>
      <c r="F408" s="87"/>
      <c r="G408" s="87"/>
      <c r="H408" s="87"/>
      <c r="I408" s="87"/>
      <c r="J408" s="87"/>
      <c r="K408" s="129"/>
      <c r="L408" s="241"/>
      <c r="M408" s="101"/>
      <c r="N408" s="242"/>
      <c r="O408" s="96" t="str">
        <f>IF(I408=0,"",I408/H407)</f>
        <v/>
      </c>
      <c r="P408" s="97"/>
      <c r="Q408" s="256" t="str">
        <f t="shared" si="52"/>
        <v/>
      </c>
      <c r="R408" s="256" t="str">
        <f t="shared" si="53"/>
        <v/>
      </c>
    </row>
    <row r="409" spans="1:19" ht="15.75" x14ac:dyDescent="0.25">
      <c r="A409" s="84">
        <v>2701</v>
      </c>
      <c r="B409" s="87"/>
      <c r="C409" s="87"/>
      <c r="D409" s="87"/>
      <c r="E409" s="87"/>
      <c r="F409" s="87"/>
      <c r="G409" s="87"/>
      <c r="H409" s="87"/>
      <c r="I409" s="87"/>
      <c r="J409" s="87"/>
      <c r="K409" s="129"/>
      <c r="L409" s="241"/>
      <c r="M409" s="101"/>
      <c r="N409" s="242"/>
      <c r="O409" s="126" t="str">
        <f>IF(J409=0,"",J409/I408)</f>
        <v/>
      </c>
      <c r="P409" s="97"/>
      <c r="Q409" s="126" t="str">
        <f t="shared" si="52"/>
        <v/>
      </c>
      <c r="R409" s="126" t="str">
        <f t="shared" si="53"/>
        <v/>
      </c>
    </row>
    <row r="410" spans="1:19" ht="15.75" x14ac:dyDescent="0.25">
      <c r="A410" s="84">
        <v>2702</v>
      </c>
      <c r="B410" s="87"/>
      <c r="C410" s="87"/>
      <c r="D410" s="87"/>
      <c r="E410" s="87"/>
      <c r="F410" s="87"/>
      <c r="G410" s="87"/>
      <c r="H410" s="87"/>
      <c r="I410" s="87"/>
      <c r="J410" s="87"/>
      <c r="K410" s="129"/>
      <c r="L410" s="241"/>
      <c r="M410" s="101"/>
      <c r="N410" s="232"/>
      <c r="O410" s="126" t="str">
        <f>IF(J410=0,"",J410/I409)</f>
        <v/>
      </c>
      <c r="P410" s="97"/>
      <c r="Q410" s="126" t="str">
        <f t="shared" ref="Q410" si="54">IF(P410=0,"",P410/P409)</f>
        <v/>
      </c>
      <c r="R410" s="126" t="str">
        <f t="shared" ref="R410" si="55">IF(P410=0,"",100%-Q410)</f>
        <v/>
      </c>
    </row>
    <row r="411" spans="1:19" ht="15.75" x14ac:dyDescent="0.25">
      <c r="A411" s="84">
        <v>2801</v>
      </c>
      <c r="B411" s="87"/>
      <c r="C411" s="87"/>
      <c r="D411" s="87"/>
      <c r="E411" s="87"/>
      <c r="F411" s="87"/>
      <c r="G411" s="87"/>
      <c r="H411" s="87"/>
      <c r="I411" s="87"/>
      <c r="J411" s="87"/>
      <c r="K411" s="129"/>
      <c r="L411" s="241"/>
      <c r="M411" s="101"/>
      <c r="N411" s="232"/>
      <c r="O411" s="205"/>
      <c r="P411" s="106"/>
      <c r="Q411" s="261"/>
      <c r="R411" s="205"/>
    </row>
    <row r="412" spans="1:19" ht="15.75" x14ac:dyDescent="0.25">
      <c r="A412" s="84">
        <v>2802</v>
      </c>
      <c r="B412" s="87"/>
      <c r="C412" s="87"/>
      <c r="D412" s="87"/>
      <c r="E412" s="87"/>
      <c r="F412" s="87"/>
      <c r="G412" s="87"/>
      <c r="H412" s="87"/>
      <c r="I412" s="87"/>
      <c r="J412" s="87"/>
      <c r="K412" s="129"/>
      <c r="L412" s="241"/>
      <c r="M412" s="101"/>
      <c r="N412" s="232"/>
      <c r="O412" s="205"/>
      <c r="P412" s="106"/>
      <c r="Q412" s="261"/>
      <c r="R412" s="205"/>
    </row>
    <row r="413" spans="1:19" ht="15.75" x14ac:dyDescent="0.25">
      <c r="A413" s="84">
        <v>2901</v>
      </c>
      <c r="B413" s="87"/>
      <c r="C413" s="87"/>
      <c r="D413" s="87"/>
      <c r="E413" s="87"/>
      <c r="F413" s="87"/>
      <c r="G413" s="87"/>
      <c r="H413" s="87"/>
      <c r="I413" s="87"/>
      <c r="J413" s="87"/>
      <c r="K413" s="129"/>
      <c r="L413" s="241"/>
      <c r="M413" s="101"/>
      <c r="N413" s="232"/>
      <c r="O413" s="290"/>
      <c r="P413" s="291"/>
      <c r="Q413" s="292"/>
      <c r="R413" s="293"/>
    </row>
    <row r="414" spans="1:19" ht="15.75" x14ac:dyDescent="0.25">
      <c r="A414" s="84">
        <v>2902</v>
      </c>
      <c r="B414" s="87"/>
      <c r="C414" s="87"/>
      <c r="D414" s="87"/>
      <c r="E414" s="87"/>
      <c r="F414" s="87"/>
      <c r="G414" s="87"/>
      <c r="H414" s="87"/>
      <c r="I414" s="87"/>
      <c r="J414" s="87"/>
      <c r="K414" s="129"/>
      <c r="L414" s="241"/>
      <c r="M414" s="101"/>
      <c r="N414" s="232"/>
      <c r="O414" s="111" t="s">
        <v>91</v>
      </c>
      <c r="P414" s="164"/>
      <c r="Q414" s="113" t="str">
        <f>IF(SUM(K407:K413)=0,"",SUM(K407:K413))</f>
        <v/>
      </c>
      <c r="R414" s="114" t="s">
        <v>19</v>
      </c>
    </row>
    <row r="415" spans="1:19" ht="15.75" x14ac:dyDescent="0.25">
      <c r="A415" s="84">
        <v>3001</v>
      </c>
      <c r="B415" s="87"/>
      <c r="C415" s="87"/>
      <c r="D415" s="87"/>
      <c r="E415" s="87"/>
      <c r="F415" s="87"/>
      <c r="G415" s="87"/>
      <c r="H415" s="87"/>
      <c r="I415" s="87"/>
      <c r="J415" s="87"/>
      <c r="K415" s="129"/>
      <c r="L415" s="241"/>
      <c r="M415" s="101"/>
      <c r="N415" s="232"/>
      <c r="O415" s="115" t="s">
        <v>92</v>
      </c>
      <c r="P415" s="165" t="str">
        <f>IF(P414/B402=0,"",P414/B402)</f>
        <v/>
      </c>
      <c r="Q415" s="117" t="e">
        <f>IF(P414/Q414=0,"",P414/Q414)</f>
        <v>#VALUE!</v>
      </c>
      <c r="R415" s="118" t="s">
        <v>93</v>
      </c>
    </row>
    <row r="416" spans="1:19" ht="15.75" x14ac:dyDescent="0.25">
      <c r="A416" s="84">
        <v>3002</v>
      </c>
      <c r="B416" s="87"/>
      <c r="C416" s="87"/>
      <c r="D416" s="87"/>
      <c r="E416" s="87"/>
      <c r="F416" s="87"/>
      <c r="G416" s="87"/>
      <c r="H416" s="87"/>
      <c r="I416" s="87"/>
      <c r="J416" s="87"/>
      <c r="K416" s="129"/>
      <c r="L416" s="243"/>
      <c r="M416" s="244"/>
      <c r="N416" s="245"/>
      <c r="O416" s="120"/>
      <c r="P416" s="121"/>
      <c r="Q416" s="121"/>
      <c r="R416" s="122"/>
    </row>
    <row r="417" spans="1:19" ht="18" customHeight="1" x14ac:dyDescent="0.25">
      <c r="A417" s="46"/>
      <c r="B417" s="296" t="s">
        <v>111</v>
      </c>
      <c r="C417" s="296"/>
      <c r="D417" s="296"/>
      <c r="E417" s="296"/>
      <c r="F417" s="296"/>
      <c r="G417" s="296"/>
      <c r="H417" s="296"/>
      <c r="I417" s="296"/>
      <c r="J417" s="296"/>
      <c r="K417" s="123">
        <f>SUM(K402:K413)</f>
        <v>0</v>
      </c>
      <c r="L417" s="124">
        <f>(SUM(K405:K408))/B402</f>
        <v>0</v>
      </c>
      <c r="M417" s="124" t="str">
        <f>IF(K417=0,"",K417/B402)</f>
        <v/>
      </c>
      <c r="N417" s="124" t="str">
        <f>IF(K409=0,"",M417-L417)</f>
        <v/>
      </c>
      <c r="O417" s="1"/>
      <c r="P417" s="2"/>
      <c r="Q417" s="36"/>
      <c r="R417" s="1"/>
    </row>
    <row r="418" spans="1:19" ht="12.75" customHeight="1" x14ac:dyDescent="0.2"/>
    <row r="419" spans="1:19" ht="12.75" customHeight="1" x14ac:dyDescent="0.2"/>
    <row r="420" spans="1:19" ht="26.25" x14ac:dyDescent="0.4">
      <c r="A420" s="2"/>
      <c r="B420" s="340" t="s">
        <v>101</v>
      </c>
      <c r="C420" s="315"/>
      <c r="D420" s="315"/>
      <c r="E420" s="315"/>
      <c r="F420" s="315"/>
      <c r="G420" s="315"/>
      <c r="H420" s="315"/>
      <c r="I420" s="315"/>
      <c r="J420" s="315"/>
      <c r="K420" s="208" t="s">
        <v>156</v>
      </c>
      <c r="L420" s="1"/>
      <c r="M420" s="1"/>
      <c r="N420" s="2"/>
      <c r="O420" s="1"/>
      <c r="P420" s="2"/>
      <c r="Q420" s="2"/>
      <c r="R420" s="2"/>
    </row>
    <row r="421" spans="1:19" ht="20.25" x14ac:dyDescent="0.2">
      <c r="A421" s="316" t="s">
        <v>18</v>
      </c>
      <c r="B421" s="318" t="s">
        <v>102</v>
      </c>
      <c r="C421" s="319"/>
      <c r="D421" s="319"/>
      <c r="E421" s="319"/>
      <c r="F421" s="319"/>
      <c r="G421" s="319"/>
      <c r="H421" s="319"/>
      <c r="I421" s="319"/>
      <c r="J421" s="335"/>
      <c r="K421" s="327" t="s">
        <v>19</v>
      </c>
      <c r="L421" s="323" t="s">
        <v>11</v>
      </c>
      <c r="M421" s="323" t="s">
        <v>12</v>
      </c>
      <c r="N421" s="325" t="s">
        <v>13</v>
      </c>
      <c r="O421" s="323" t="s">
        <v>14</v>
      </c>
      <c r="P421" s="324" t="s">
        <v>15</v>
      </c>
      <c r="Q421" s="324" t="s">
        <v>16</v>
      </c>
      <c r="R421" s="323" t="s">
        <v>103</v>
      </c>
    </row>
    <row r="422" spans="1:19" ht="15.75" x14ac:dyDescent="0.25">
      <c r="A422" s="317"/>
      <c r="B422" s="84" t="s">
        <v>104</v>
      </c>
      <c r="C422" s="84" t="s">
        <v>105</v>
      </c>
      <c r="D422" s="84" t="s">
        <v>106</v>
      </c>
      <c r="E422" s="84" t="s">
        <v>107</v>
      </c>
      <c r="F422" s="84" t="s">
        <v>108</v>
      </c>
      <c r="G422" s="84" t="s">
        <v>109</v>
      </c>
      <c r="H422" s="84" t="s">
        <v>110</v>
      </c>
      <c r="I422" s="84" t="s">
        <v>73</v>
      </c>
      <c r="J422" s="84" t="s">
        <v>74</v>
      </c>
      <c r="K422" s="322"/>
      <c r="L422" s="317"/>
      <c r="M422" s="317"/>
      <c r="N422" s="317"/>
      <c r="O422" s="317"/>
      <c r="P422" s="317"/>
      <c r="Q422" s="317"/>
      <c r="R422" s="317"/>
    </row>
    <row r="423" spans="1:19" ht="15.75" x14ac:dyDescent="0.25">
      <c r="A423" s="84">
        <v>2401</v>
      </c>
      <c r="B423" s="87">
        <v>54</v>
      </c>
      <c r="C423" s="87"/>
      <c r="D423" s="87"/>
      <c r="E423" s="87"/>
      <c r="F423" s="87"/>
      <c r="G423" s="87"/>
      <c r="H423" s="87"/>
      <c r="I423" s="87"/>
      <c r="J423" s="87"/>
      <c r="K423" s="129"/>
      <c r="L423" s="238"/>
      <c r="M423" s="239"/>
      <c r="N423" s="240"/>
      <c r="O423" s="254"/>
      <c r="P423" s="182">
        <f>B423</f>
        <v>54</v>
      </c>
      <c r="Q423" s="255"/>
      <c r="R423" s="254"/>
    </row>
    <row r="424" spans="1:19" ht="15.75" x14ac:dyDescent="0.25">
      <c r="A424" s="84">
        <v>2402</v>
      </c>
      <c r="B424" s="87"/>
      <c r="C424" s="87">
        <v>20</v>
      </c>
      <c r="D424" s="87"/>
      <c r="E424" s="87"/>
      <c r="F424" s="87"/>
      <c r="G424" s="87"/>
      <c r="H424" s="87"/>
      <c r="I424" s="87"/>
      <c r="J424" s="87"/>
      <c r="K424" s="129"/>
      <c r="L424" s="241"/>
      <c r="M424" s="101"/>
      <c r="N424" s="242"/>
      <c r="O424" s="96">
        <f>IF(C424=0,"",C424/B423)</f>
        <v>0.37037037037037035</v>
      </c>
      <c r="P424" s="97">
        <v>28</v>
      </c>
      <c r="Q424" s="256">
        <f t="shared" ref="Q424:Q430" si="56">IF(P424=0,"",P424/P423)</f>
        <v>0.51851851851851849</v>
      </c>
      <c r="R424" s="256">
        <f t="shared" ref="R424:R430" si="57">IF(P424=0,"",100%-Q424)</f>
        <v>0.48148148148148151</v>
      </c>
    </row>
    <row r="425" spans="1:19" ht="15.75" x14ac:dyDescent="0.25">
      <c r="A425" s="84">
        <v>2501</v>
      </c>
      <c r="B425" s="87"/>
      <c r="C425" s="87"/>
      <c r="D425" s="87">
        <v>15</v>
      </c>
      <c r="E425" s="87"/>
      <c r="F425" s="87"/>
      <c r="G425" s="87"/>
      <c r="H425" s="87"/>
      <c r="I425" s="87"/>
      <c r="J425" s="87"/>
      <c r="K425" s="129"/>
      <c r="L425" s="241"/>
      <c r="M425" s="101"/>
      <c r="N425" s="242"/>
      <c r="O425" s="96">
        <f>IF(D425=0,"",D425/C424)</f>
        <v>0.75</v>
      </c>
      <c r="P425" s="97">
        <v>24</v>
      </c>
      <c r="Q425" s="256">
        <f t="shared" si="56"/>
        <v>0.8571428571428571</v>
      </c>
      <c r="R425" s="256">
        <f t="shared" si="57"/>
        <v>0.1428571428571429</v>
      </c>
      <c r="S425" s="128">
        <f>P425/P423</f>
        <v>0.44444444444444442</v>
      </c>
    </row>
    <row r="426" spans="1:19" ht="15.75" x14ac:dyDescent="0.25">
      <c r="A426" s="84">
        <v>2502</v>
      </c>
      <c r="B426" s="87"/>
      <c r="C426" s="87"/>
      <c r="D426" s="87"/>
      <c r="E426" s="87"/>
      <c r="F426" s="87"/>
      <c r="G426" s="87"/>
      <c r="H426" s="87"/>
      <c r="I426" s="87"/>
      <c r="J426" s="87"/>
      <c r="K426" s="129"/>
      <c r="L426" s="241"/>
      <c r="M426" s="101"/>
      <c r="N426" s="242"/>
      <c r="O426" s="96" t="str">
        <f>IF(E426=0,"",E426/D425)</f>
        <v/>
      </c>
      <c r="P426" s="97"/>
      <c r="Q426" s="256" t="str">
        <f t="shared" si="56"/>
        <v/>
      </c>
      <c r="R426" s="256" t="str">
        <f t="shared" si="57"/>
        <v/>
      </c>
    </row>
    <row r="427" spans="1:19" ht="15.75" x14ac:dyDescent="0.25">
      <c r="A427" s="84">
        <v>2601</v>
      </c>
      <c r="B427" s="87"/>
      <c r="C427" s="87"/>
      <c r="D427" s="87"/>
      <c r="E427" s="87"/>
      <c r="F427" s="87"/>
      <c r="G427" s="87"/>
      <c r="H427" s="87"/>
      <c r="I427" s="87"/>
      <c r="J427" s="87"/>
      <c r="K427" s="129"/>
      <c r="L427" s="241"/>
      <c r="M427" s="101"/>
      <c r="N427" s="242"/>
      <c r="O427" s="96" t="str">
        <f>IF(G427=0,"",G427/#REF!)</f>
        <v/>
      </c>
      <c r="P427" s="97"/>
      <c r="Q427" s="256" t="str">
        <f t="shared" si="56"/>
        <v/>
      </c>
      <c r="R427" s="256" t="str">
        <f t="shared" si="57"/>
        <v/>
      </c>
    </row>
    <row r="428" spans="1:19" ht="15.75" x14ac:dyDescent="0.25">
      <c r="A428" s="84">
        <v>2602</v>
      </c>
      <c r="B428" s="87"/>
      <c r="C428" s="87"/>
      <c r="D428" s="87"/>
      <c r="E428" s="87"/>
      <c r="F428" s="87"/>
      <c r="G428" s="87"/>
      <c r="H428" s="87"/>
      <c r="I428" s="87"/>
      <c r="J428" s="87"/>
      <c r="K428" s="129"/>
      <c r="L428" s="241"/>
      <c r="M428" s="101"/>
      <c r="N428" s="242"/>
      <c r="O428" s="96" t="str">
        <f>IF(H428=0,"",H428/G427)</f>
        <v/>
      </c>
      <c r="P428" s="97"/>
      <c r="Q428" s="256" t="str">
        <f t="shared" si="56"/>
        <v/>
      </c>
      <c r="R428" s="256" t="str">
        <f t="shared" si="57"/>
        <v/>
      </c>
    </row>
    <row r="429" spans="1:19" ht="15.75" x14ac:dyDescent="0.25">
      <c r="A429" s="84">
        <v>2701</v>
      </c>
      <c r="B429" s="87"/>
      <c r="C429" s="87"/>
      <c r="D429" s="87"/>
      <c r="E429" s="87"/>
      <c r="F429" s="87"/>
      <c r="G429" s="87"/>
      <c r="H429" s="87"/>
      <c r="I429" s="87"/>
      <c r="J429" s="87"/>
      <c r="K429" s="129"/>
      <c r="L429" s="241"/>
      <c r="M429" s="101"/>
      <c r="N429" s="242"/>
      <c r="O429" s="96" t="str">
        <f>IF(I429=0,"",I429/H428)</f>
        <v/>
      </c>
      <c r="P429" s="97"/>
      <c r="Q429" s="256" t="str">
        <f t="shared" si="56"/>
        <v/>
      </c>
      <c r="R429" s="256" t="str">
        <f t="shared" si="57"/>
        <v/>
      </c>
    </row>
    <row r="430" spans="1:19" ht="15.75" x14ac:dyDescent="0.25">
      <c r="A430" s="84">
        <v>2702</v>
      </c>
      <c r="B430" s="87"/>
      <c r="C430" s="87"/>
      <c r="D430" s="87"/>
      <c r="E430" s="87"/>
      <c r="F430" s="87"/>
      <c r="G430" s="87"/>
      <c r="H430" s="87"/>
      <c r="I430" s="87"/>
      <c r="J430" s="87"/>
      <c r="K430" s="129"/>
      <c r="L430" s="241"/>
      <c r="M430" s="101"/>
      <c r="N430" s="242"/>
      <c r="O430" s="126" t="str">
        <f>IF(J430=0,"",J430/I429)</f>
        <v/>
      </c>
      <c r="P430" s="97"/>
      <c r="Q430" s="126" t="str">
        <f t="shared" si="56"/>
        <v/>
      </c>
      <c r="R430" s="126" t="str">
        <f t="shared" si="57"/>
        <v/>
      </c>
    </row>
    <row r="431" spans="1:19" ht="15.75" x14ac:dyDescent="0.25">
      <c r="A431" s="84">
        <v>2801</v>
      </c>
      <c r="B431" s="87"/>
      <c r="C431" s="87"/>
      <c r="D431" s="87"/>
      <c r="E431" s="87"/>
      <c r="F431" s="87"/>
      <c r="G431" s="87"/>
      <c r="H431" s="87"/>
      <c r="I431" s="87"/>
      <c r="J431" s="87"/>
      <c r="K431" s="129"/>
      <c r="L431" s="241"/>
      <c r="M431" s="101"/>
      <c r="N431" s="232"/>
      <c r="O431" s="126" t="str">
        <f>IF(J431=0,"",J431/I430)</f>
        <v/>
      </c>
      <c r="P431" s="97"/>
      <c r="Q431" s="126" t="str">
        <f t="shared" ref="Q431" si="58">IF(P431=0,"",P431/P430)</f>
        <v/>
      </c>
      <c r="R431" s="126" t="str">
        <f t="shared" ref="R431" si="59">IF(P431=0,"",100%-Q431)</f>
        <v/>
      </c>
    </row>
    <row r="432" spans="1:19" ht="15.75" x14ac:dyDescent="0.25">
      <c r="A432" s="84">
        <v>2802</v>
      </c>
      <c r="B432" s="87"/>
      <c r="C432" s="87"/>
      <c r="D432" s="87"/>
      <c r="E432" s="87"/>
      <c r="F432" s="87"/>
      <c r="G432" s="87"/>
      <c r="H432" s="87"/>
      <c r="I432" s="87"/>
      <c r="J432" s="87"/>
      <c r="K432" s="129"/>
      <c r="L432" s="241"/>
      <c r="M432" s="101"/>
      <c r="N432" s="232"/>
      <c r="O432" s="205"/>
      <c r="P432" s="106"/>
      <c r="Q432" s="261"/>
      <c r="R432" s="205"/>
    </row>
    <row r="433" spans="1:19" ht="15.75" x14ac:dyDescent="0.25">
      <c r="A433" s="84">
        <v>2901</v>
      </c>
      <c r="B433" s="87"/>
      <c r="C433" s="87"/>
      <c r="D433" s="87"/>
      <c r="E433" s="87"/>
      <c r="F433" s="87"/>
      <c r="G433" s="87"/>
      <c r="H433" s="87"/>
      <c r="I433" s="87"/>
      <c r="J433" s="87"/>
      <c r="K433" s="129"/>
      <c r="L433" s="241"/>
      <c r="M433" s="101"/>
      <c r="N433" s="232"/>
      <c r="O433" s="205"/>
      <c r="P433" s="106"/>
      <c r="Q433" s="261"/>
      <c r="R433" s="205"/>
    </row>
    <row r="434" spans="1:19" ht="15.75" x14ac:dyDescent="0.25">
      <c r="A434" s="84">
        <v>2902</v>
      </c>
      <c r="B434" s="87"/>
      <c r="C434" s="87"/>
      <c r="D434" s="87"/>
      <c r="E434" s="87"/>
      <c r="F434" s="87"/>
      <c r="G434" s="87"/>
      <c r="H434" s="87"/>
      <c r="I434" s="87"/>
      <c r="J434" s="87"/>
      <c r="K434" s="129"/>
      <c r="L434" s="241"/>
      <c r="M434" s="101"/>
      <c r="N434" s="232"/>
      <c r="O434" s="290"/>
      <c r="P434" s="291"/>
      <c r="Q434" s="292"/>
      <c r="R434" s="293"/>
    </row>
    <row r="435" spans="1:19" ht="15.75" x14ac:dyDescent="0.25">
      <c r="A435" s="84">
        <v>3001</v>
      </c>
      <c r="B435" s="87"/>
      <c r="C435" s="87"/>
      <c r="D435" s="87"/>
      <c r="E435" s="87"/>
      <c r="F435" s="87"/>
      <c r="G435" s="87"/>
      <c r="H435" s="87"/>
      <c r="I435" s="87"/>
      <c r="J435" s="87"/>
      <c r="K435" s="129"/>
      <c r="L435" s="241"/>
      <c r="M435" s="101"/>
      <c r="N435" s="232"/>
      <c r="O435" s="111" t="s">
        <v>91</v>
      </c>
      <c r="P435" s="164"/>
      <c r="Q435" s="113" t="str">
        <f>IF(SUM(K428:K434)=0,"",SUM(K428:K434))</f>
        <v/>
      </c>
      <c r="R435" s="114" t="s">
        <v>19</v>
      </c>
    </row>
    <row r="436" spans="1:19" ht="15.75" x14ac:dyDescent="0.25">
      <c r="A436" s="84">
        <v>3002</v>
      </c>
      <c r="B436" s="87"/>
      <c r="C436" s="87"/>
      <c r="D436" s="87"/>
      <c r="E436" s="87"/>
      <c r="F436" s="87"/>
      <c r="G436" s="87"/>
      <c r="H436" s="87"/>
      <c r="I436" s="87"/>
      <c r="J436" s="87"/>
      <c r="K436" s="129"/>
      <c r="L436" s="241"/>
      <c r="M436" s="101"/>
      <c r="N436" s="232"/>
      <c r="O436" s="115" t="s">
        <v>92</v>
      </c>
      <c r="P436" s="165" t="str">
        <f>IF(P435/B423=0,"",P435/B423)</f>
        <v/>
      </c>
      <c r="Q436" s="117" t="e">
        <f>IF(P435/Q435=0,"",P435/Q435)</f>
        <v>#VALUE!</v>
      </c>
      <c r="R436" s="118" t="s">
        <v>93</v>
      </c>
    </row>
    <row r="437" spans="1:19" ht="15.75" x14ac:dyDescent="0.25">
      <c r="A437" s="84">
        <v>3101</v>
      </c>
      <c r="B437" s="87"/>
      <c r="C437" s="87"/>
      <c r="D437" s="87"/>
      <c r="E437" s="87"/>
      <c r="F437" s="87"/>
      <c r="G437" s="87"/>
      <c r="H437" s="87"/>
      <c r="I437" s="87"/>
      <c r="J437" s="87"/>
      <c r="K437" s="129"/>
      <c r="L437" s="243"/>
      <c r="M437" s="244"/>
      <c r="N437" s="245"/>
      <c r="O437" s="120"/>
      <c r="P437" s="121"/>
      <c r="Q437" s="121"/>
      <c r="R437" s="122"/>
    </row>
    <row r="438" spans="1:19" ht="18" customHeight="1" x14ac:dyDescent="0.25">
      <c r="A438" s="46"/>
      <c r="B438" s="296" t="s">
        <v>111</v>
      </c>
      <c r="C438" s="296"/>
      <c r="D438" s="296"/>
      <c r="E438" s="296"/>
      <c r="F438" s="296"/>
      <c r="G438" s="296"/>
      <c r="H438" s="296"/>
      <c r="I438" s="296"/>
      <c r="J438" s="296"/>
      <c r="K438" s="123">
        <f>SUM(K423:K434)</f>
        <v>0</v>
      </c>
      <c r="L438" s="124">
        <f>(SUM(K426:K429))/B423</f>
        <v>0</v>
      </c>
      <c r="M438" s="124" t="str">
        <f>IF(K438=0,"",K438/B423)</f>
        <v/>
      </c>
      <c r="N438" s="124" t="str">
        <f>IF(K430=0,"",M438-L438)</f>
        <v/>
      </c>
      <c r="O438" s="1"/>
      <c r="P438" s="2"/>
      <c r="Q438" s="36"/>
      <c r="R438" s="1"/>
    </row>
    <row r="439" spans="1:19" ht="12.75" customHeight="1" x14ac:dyDescent="0.2"/>
    <row r="440" spans="1:19" ht="12.75" customHeight="1" x14ac:dyDescent="0.2"/>
    <row r="441" spans="1:19" ht="26.25" x14ac:dyDescent="0.4">
      <c r="A441" s="2"/>
      <c r="B441" s="340" t="s">
        <v>101</v>
      </c>
      <c r="C441" s="315"/>
      <c r="D441" s="315"/>
      <c r="E441" s="315"/>
      <c r="F441" s="315"/>
      <c r="G441" s="315"/>
      <c r="H441" s="315"/>
      <c r="I441" s="315"/>
      <c r="J441" s="315"/>
      <c r="K441" s="208" t="s">
        <v>157</v>
      </c>
      <c r="L441" s="1"/>
      <c r="M441" s="1"/>
      <c r="N441" s="2"/>
      <c r="O441" s="1"/>
      <c r="P441" s="2"/>
      <c r="Q441" s="2"/>
      <c r="R441" s="2"/>
    </row>
    <row r="442" spans="1:19" ht="20.25" x14ac:dyDescent="0.2">
      <c r="A442" s="316" t="s">
        <v>18</v>
      </c>
      <c r="B442" s="318" t="s">
        <v>102</v>
      </c>
      <c r="C442" s="319"/>
      <c r="D442" s="319"/>
      <c r="E442" s="319"/>
      <c r="F442" s="319"/>
      <c r="G442" s="319"/>
      <c r="H442" s="319"/>
      <c r="I442" s="319"/>
      <c r="J442" s="335"/>
      <c r="K442" s="327" t="s">
        <v>19</v>
      </c>
      <c r="L442" s="323" t="s">
        <v>11</v>
      </c>
      <c r="M442" s="323" t="s">
        <v>12</v>
      </c>
      <c r="N442" s="325" t="s">
        <v>13</v>
      </c>
      <c r="O442" s="323" t="s">
        <v>14</v>
      </c>
      <c r="P442" s="324" t="s">
        <v>15</v>
      </c>
      <c r="Q442" s="324" t="s">
        <v>16</v>
      </c>
      <c r="R442" s="323" t="s">
        <v>103</v>
      </c>
    </row>
    <row r="443" spans="1:19" ht="15.75" x14ac:dyDescent="0.25">
      <c r="A443" s="317"/>
      <c r="B443" s="84" t="s">
        <v>104</v>
      </c>
      <c r="C443" s="84" t="s">
        <v>105</v>
      </c>
      <c r="D443" s="84" t="s">
        <v>106</v>
      </c>
      <c r="E443" s="84" t="s">
        <v>107</v>
      </c>
      <c r="F443" s="84" t="s">
        <v>108</v>
      </c>
      <c r="G443" s="84" t="s">
        <v>109</v>
      </c>
      <c r="H443" s="84" t="s">
        <v>110</v>
      </c>
      <c r="I443" s="84" t="s">
        <v>73</v>
      </c>
      <c r="J443" s="84" t="s">
        <v>74</v>
      </c>
      <c r="K443" s="322"/>
      <c r="L443" s="317"/>
      <c r="M443" s="317"/>
      <c r="N443" s="317"/>
      <c r="O443" s="317"/>
      <c r="P443" s="317"/>
      <c r="Q443" s="317"/>
      <c r="R443" s="317"/>
    </row>
    <row r="444" spans="1:19" ht="15.75" x14ac:dyDescent="0.25">
      <c r="A444" s="84">
        <v>2402</v>
      </c>
      <c r="B444" s="87">
        <v>23</v>
      </c>
      <c r="C444" s="87"/>
      <c r="D444" s="87"/>
      <c r="E444" s="87"/>
      <c r="F444" s="87"/>
      <c r="G444" s="87"/>
      <c r="H444" s="87"/>
      <c r="I444" s="87"/>
      <c r="J444" s="87"/>
      <c r="K444" s="129"/>
      <c r="L444" s="238"/>
      <c r="M444" s="239"/>
      <c r="N444" s="240"/>
      <c r="O444" s="254"/>
      <c r="P444" s="182">
        <f>B444</f>
        <v>23</v>
      </c>
      <c r="Q444" s="255"/>
      <c r="R444" s="254"/>
    </row>
    <row r="445" spans="1:19" ht="15.75" x14ac:dyDescent="0.25">
      <c r="A445" s="84">
        <v>2501</v>
      </c>
      <c r="B445" s="87"/>
      <c r="C445" s="87">
        <v>8</v>
      </c>
      <c r="D445" s="87"/>
      <c r="E445" s="87"/>
      <c r="F445" s="87"/>
      <c r="G445" s="87"/>
      <c r="H445" s="87"/>
      <c r="I445" s="87"/>
      <c r="J445" s="87"/>
      <c r="K445" s="129"/>
      <c r="L445" s="241"/>
      <c r="M445" s="101"/>
      <c r="N445" s="242"/>
      <c r="O445" s="96">
        <f>IF(C445=0,"",C445/B444)</f>
        <v>0.34782608695652173</v>
      </c>
      <c r="P445" s="97">
        <v>12</v>
      </c>
      <c r="Q445" s="256">
        <f t="shared" ref="Q445:Q451" si="60">IF(P445=0,"",P445/P444)</f>
        <v>0.52173913043478259</v>
      </c>
      <c r="R445" s="256">
        <f t="shared" ref="R445:R451" si="61">IF(P445=0,"",100%-Q445)</f>
        <v>0.47826086956521741</v>
      </c>
    </row>
    <row r="446" spans="1:19" ht="15.75" x14ac:dyDescent="0.25">
      <c r="A446" s="84">
        <v>2502</v>
      </c>
      <c r="B446" s="87"/>
      <c r="C446" s="87"/>
      <c r="D446" s="87"/>
      <c r="E446" s="87"/>
      <c r="F446" s="87"/>
      <c r="G446" s="87"/>
      <c r="H446" s="87"/>
      <c r="I446" s="87"/>
      <c r="J446" s="87"/>
      <c r="K446" s="129"/>
      <c r="L446" s="241"/>
      <c r="M446" s="101"/>
      <c r="N446" s="242"/>
      <c r="O446" s="96" t="str">
        <f>IF(D446=0,"",D446/C445)</f>
        <v/>
      </c>
      <c r="P446" s="97"/>
      <c r="Q446" s="256" t="str">
        <f t="shared" si="60"/>
        <v/>
      </c>
      <c r="R446" s="256" t="str">
        <f t="shared" si="61"/>
        <v/>
      </c>
      <c r="S446" s="128">
        <f>P446/P444</f>
        <v>0</v>
      </c>
    </row>
    <row r="447" spans="1:19" ht="15.75" x14ac:dyDescent="0.25">
      <c r="A447" s="84">
        <v>2601</v>
      </c>
      <c r="B447" s="87"/>
      <c r="C447" s="87"/>
      <c r="D447" s="87"/>
      <c r="E447" s="87"/>
      <c r="F447" s="87"/>
      <c r="G447" s="87"/>
      <c r="H447" s="87"/>
      <c r="I447" s="87"/>
      <c r="J447" s="87"/>
      <c r="K447" s="129"/>
      <c r="L447" s="241"/>
      <c r="M447" s="101"/>
      <c r="N447" s="242"/>
      <c r="O447" s="96" t="str">
        <f>IF(E447=0,"",E447/D446)</f>
        <v/>
      </c>
      <c r="P447" s="97"/>
      <c r="Q447" s="256" t="str">
        <f t="shared" si="60"/>
        <v/>
      </c>
      <c r="R447" s="256" t="str">
        <f t="shared" si="61"/>
        <v/>
      </c>
    </row>
    <row r="448" spans="1:19" ht="15.75" x14ac:dyDescent="0.25">
      <c r="A448" s="84">
        <v>2602</v>
      </c>
      <c r="B448" s="87"/>
      <c r="C448" s="87"/>
      <c r="D448" s="87"/>
      <c r="E448" s="87"/>
      <c r="F448" s="87"/>
      <c r="G448" s="87"/>
      <c r="H448" s="87"/>
      <c r="I448" s="87"/>
      <c r="J448" s="87"/>
      <c r="K448" s="129"/>
      <c r="L448" s="241"/>
      <c r="M448" s="101"/>
      <c r="N448" s="242"/>
      <c r="O448" s="96" t="str">
        <f>IF(G448=0,"",G448/#REF!)</f>
        <v/>
      </c>
      <c r="P448" s="97"/>
      <c r="Q448" s="256" t="str">
        <f t="shared" si="60"/>
        <v/>
      </c>
      <c r="R448" s="256" t="str">
        <f t="shared" si="61"/>
        <v/>
      </c>
    </row>
    <row r="449" spans="1:18" ht="15.75" x14ac:dyDescent="0.25">
      <c r="A449" s="84">
        <v>2701</v>
      </c>
      <c r="B449" s="87"/>
      <c r="C449" s="87"/>
      <c r="D449" s="87"/>
      <c r="E449" s="87"/>
      <c r="F449" s="87"/>
      <c r="G449" s="87"/>
      <c r="H449" s="87"/>
      <c r="I449" s="87"/>
      <c r="J449" s="87"/>
      <c r="K449" s="129"/>
      <c r="L449" s="241"/>
      <c r="M449" s="101"/>
      <c r="N449" s="242"/>
      <c r="O449" s="96" t="str">
        <f>IF(H449=0,"",H449/G448)</f>
        <v/>
      </c>
      <c r="P449" s="97"/>
      <c r="Q449" s="256" t="str">
        <f t="shared" si="60"/>
        <v/>
      </c>
      <c r="R449" s="256" t="str">
        <f t="shared" si="61"/>
        <v/>
      </c>
    </row>
    <row r="450" spans="1:18" ht="15.75" x14ac:dyDescent="0.25">
      <c r="A450" s="84">
        <v>2702</v>
      </c>
      <c r="B450" s="87"/>
      <c r="C450" s="87"/>
      <c r="D450" s="87"/>
      <c r="E450" s="87"/>
      <c r="F450" s="87"/>
      <c r="G450" s="87"/>
      <c r="H450" s="87"/>
      <c r="I450" s="87"/>
      <c r="J450" s="87"/>
      <c r="K450" s="129"/>
      <c r="L450" s="241"/>
      <c r="M450" s="101"/>
      <c r="N450" s="242"/>
      <c r="O450" s="96" t="str">
        <f>IF(I450=0,"",I450/H449)</f>
        <v/>
      </c>
      <c r="P450" s="97"/>
      <c r="Q450" s="256" t="str">
        <f t="shared" si="60"/>
        <v/>
      </c>
      <c r="R450" s="256" t="str">
        <f t="shared" si="61"/>
        <v/>
      </c>
    </row>
    <row r="451" spans="1:18" ht="15.75" x14ac:dyDescent="0.25">
      <c r="A451" s="84">
        <v>2801</v>
      </c>
      <c r="B451" s="87"/>
      <c r="C451" s="87"/>
      <c r="D451" s="87"/>
      <c r="E451" s="87"/>
      <c r="F451" s="87"/>
      <c r="G451" s="87"/>
      <c r="H451" s="87"/>
      <c r="I451" s="87"/>
      <c r="J451" s="87"/>
      <c r="K451" s="129"/>
      <c r="L451" s="241"/>
      <c r="M451" s="101"/>
      <c r="N451" s="242"/>
      <c r="O451" s="126" t="str">
        <f>IF(J451=0,"",J451/I450)</f>
        <v/>
      </c>
      <c r="P451" s="97"/>
      <c r="Q451" s="126" t="str">
        <f t="shared" si="60"/>
        <v/>
      </c>
      <c r="R451" s="126" t="str">
        <f t="shared" si="61"/>
        <v/>
      </c>
    </row>
    <row r="452" spans="1:18" ht="15.75" x14ac:dyDescent="0.25">
      <c r="A452" s="84">
        <v>2802</v>
      </c>
      <c r="B452" s="87"/>
      <c r="C452" s="87"/>
      <c r="D452" s="87"/>
      <c r="E452" s="87"/>
      <c r="F452" s="87"/>
      <c r="G452" s="87"/>
      <c r="H452" s="87"/>
      <c r="I452" s="87"/>
      <c r="J452" s="87"/>
      <c r="K452" s="129"/>
      <c r="L452" s="241"/>
      <c r="M452" s="101"/>
      <c r="N452" s="232"/>
      <c r="O452" s="126" t="str">
        <f>IF(J452=0,"",J452/I451)</f>
        <v/>
      </c>
      <c r="P452" s="97"/>
      <c r="Q452" s="126" t="str">
        <f t="shared" ref="Q452" si="62">IF(P452=0,"",P452/P451)</f>
        <v/>
      </c>
      <c r="R452" s="126" t="str">
        <f t="shared" ref="R452" si="63">IF(P452=0,"",100%-Q452)</f>
        <v/>
      </c>
    </row>
    <row r="453" spans="1:18" ht="15.75" x14ac:dyDescent="0.25">
      <c r="A453" s="84">
        <v>2901</v>
      </c>
      <c r="B453" s="87"/>
      <c r="C453" s="87"/>
      <c r="D453" s="87"/>
      <c r="E453" s="87"/>
      <c r="F453" s="87"/>
      <c r="G453" s="87"/>
      <c r="H453" s="87"/>
      <c r="I453" s="87"/>
      <c r="J453" s="87"/>
      <c r="K453" s="129"/>
      <c r="L453" s="241"/>
      <c r="M453" s="101"/>
      <c r="N453" s="232"/>
      <c r="O453" s="205"/>
      <c r="P453" s="106"/>
      <c r="Q453" s="261"/>
      <c r="R453" s="205"/>
    </row>
    <row r="454" spans="1:18" ht="15.75" x14ac:dyDescent="0.25">
      <c r="A454" s="84">
        <v>2902</v>
      </c>
      <c r="B454" s="87"/>
      <c r="C454" s="87"/>
      <c r="D454" s="87"/>
      <c r="E454" s="87"/>
      <c r="F454" s="87"/>
      <c r="G454" s="87"/>
      <c r="H454" s="87"/>
      <c r="I454" s="87"/>
      <c r="J454" s="87"/>
      <c r="K454" s="129"/>
      <c r="L454" s="241"/>
      <c r="M454" s="101"/>
      <c r="N454" s="232"/>
      <c r="O454" s="205"/>
      <c r="P454" s="106"/>
      <c r="Q454" s="261"/>
      <c r="R454" s="205"/>
    </row>
    <row r="455" spans="1:18" ht="15.75" x14ac:dyDescent="0.25">
      <c r="A455" s="84">
        <v>3001</v>
      </c>
      <c r="B455" s="87"/>
      <c r="C455" s="87"/>
      <c r="D455" s="87"/>
      <c r="E455" s="87"/>
      <c r="F455" s="87"/>
      <c r="G455" s="87"/>
      <c r="H455" s="87"/>
      <c r="I455" s="87"/>
      <c r="J455" s="87"/>
      <c r="K455" s="129"/>
      <c r="L455" s="241"/>
      <c r="M455" s="101"/>
      <c r="N455" s="232"/>
      <c r="O455" s="290"/>
      <c r="P455" s="291"/>
      <c r="Q455" s="292"/>
      <c r="R455" s="293"/>
    </row>
    <row r="456" spans="1:18" ht="15.75" x14ac:dyDescent="0.25">
      <c r="A456" s="84">
        <v>3002</v>
      </c>
      <c r="B456" s="87"/>
      <c r="C456" s="87"/>
      <c r="D456" s="87"/>
      <c r="E456" s="87"/>
      <c r="F456" s="87"/>
      <c r="G456" s="87"/>
      <c r="H456" s="87"/>
      <c r="I456" s="87"/>
      <c r="J456" s="87"/>
      <c r="K456" s="129"/>
      <c r="L456" s="241"/>
      <c r="M456" s="101"/>
      <c r="N456" s="232"/>
      <c r="O456" s="111" t="s">
        <v>91</v>
      </c>
      <c r="P456" s="164"/>
      <c r="Q456" s="113" t="str">
        <f>IF(SUM(K449:K455)=0,"",SUM(K449:K455))</f>
        <v/>
      </c>
      <c r="R456" s="114" t="s">
        <v>19</v>
      </c>
    </row>
    <row r="457" spans="1:18" ht="15.75" x14ac:dyDescent="0.25">
      <c r="A457" s="84">
        <v>3101</v>
      </c>
      <c r="B457" s="87"/>
      <c r="C457" s="87"/>
      <c r="D457" s="87"/>
      <c r="E457" s="87"/>
      <c r="F457" s="87"/>
      <c r="G457" s="87"/>
      <c r="H457" s="87"/>
      <c r="I457" s="87"/>
      <c r="J457" s="87"/>
      <c r="K457" s="129"/>
      <c r="L457" s="241"/>
      <c r="M457" s="101"/>
      <c r="N457" s="232"/>
      <c r="O457" s="115" t="s">
        <v>92</v>
      </c>
      <c r="P457" s="165" t="str">
        <f>IF(P456/B444=0,"",P456/B444)</f>
        <v/>
      </c>
      <c r="Q457" s="117" t="e">
        <f>IF(P456/Q456=0,"",P456/Q456)</f>
        <v>#VALUE!</v>
      </c>
      <c r="R457" s="118" t="s">
        <v>93</v>
      </c>
    </row>
    <row r="458" spans="1:18" ht="15.75" x14ac:dyDescent="0.25">
      <c r="A458" s="84">
        <v>3102</v>
      </c>
      <c r="B458" s="87"/>
      <c r="C458" s="87"/>
      <c r="D458" s="87"/>
      <c r="E458" s="87"/>
      <c r="F458" s="87"/>
      <c r="G458" s="87"/>
      <c r="H458" s="87"/>
      <c r="I458" s="87"/>
      <c r="J458" s="87"/>
      <c r="K458" s="129"/>
      <c r="L458" s="243"/>
      <c r="M458" s="244"/>
      <c r="N458" s="245"/>
      <c r="O458" s="120"/>
      <c r="P458" s="121"/>
      <c r="Q458" s="121"/>
      <c r="R458" s="122"/>
    </row>
    <row r="459" spans="1:18" ht="18" customHeight="1" x14ac:dyDescent="0.25">
      <c r="A459" s="46"/>
      <c r="B459" s="296" t="s">
        <v>111</v>
      </c>
      <c r="C459" s="296"/>
      <c r="D459" s="296"/>
      <c r="E459" s="296"/>
      <c r="F459" s="296"/>
      <c r="G459" s="296"/>
      <c r="H459" s="296"/>
      <c r="I459" s="296"/>
      <c r="J459" s="296"/>
      <c r="K459" s="123">
        <f>SUM(K444:K455)</f>
        <v>0</v>
      </c>
      <c r="L459" s="124">
        <f>(SUM(K447:K450))/B444</f>
        <v>0</v>
      </c>
      <c r="M459" s="124" t="str">
        <f>IF(K459=0,"",K459/B444)</f>
        <v/>
      </c>
      <c r="N459" s="124" t="str">
        <f>IF(K451=0,"",M459-L459)</f>
        <v/>
      </c>
      <c r="O459" s="1"/>
      <c r="P459" s="2"/>
      <c r="Q459" s="36"/>
      <c r="R459" s="1"/>
    </row>
    <row r="460" spans="1:18" ht="12.75" customHeight="1" x14ac:dyDescent="0.2"/>
    <row r="461" spans="1:18" ht="12.75" customHeight="1" x14ac:dyDescent="0.2"/>
    <row r="462" spans="1:18" ht="21.75" customHeight="1" x14ac:dyDescent="0.4">
      <c r="A462" s="2"/>
      <c r="B462" s="340" t="s">
        <v>101</v>
      </c>
      <c r="C462" s="315"/>
      <c r="D462" s="315"/>
      <c r="E462" s="315"/>
      <c r="F462" s="315"/>
      <c r="G462" s="315"/>
      <c r="H462" s="315"/>
      <c r="I462" s="315"/>
      <c r="J462" s="315"/>
      <c r="K462" s="208" t="s">
        <v>158</v>
      </c>
      <c r="L462" s="1"/>
      <c r="M462" s="1"/>
      <c r="N462" s="2"/>
      <c r="O462" s="1"/>
      <c r="P462" s="2"/>
      <c r="Q462" s="2"/>
      <c r="R462" s="2"/>
    </row>
    <row r="463" spans="1:18" ht="20.25" x14ac:dyDescent="0.2">
      <c r="A463" s="316" t="s">
        <v>18</v>
      </c>
      <c r="B463" s="318" t="s">
        <v>102</v>
      </c>
      <c r="C463" s="319"/>
      <c r="D463" s="319"/>
      <c r="E463" s="319"/>
      <c r="F463" s="319"/>
      <c r="G463" s="319"/>
      <c r="H463" s="319"/>
      <c r="I463" s="319"/>
      <c r="J463" s="335"/>
      <c r="K463" s="327" t="s">
        <v>19</v>
      </c>
      <c r="L463" s="323" t="s">
        <v>11</v>
      </c>
      <c r="M463" s="323" t="s">
        <v>12</v>
      </c>
      <c r="N463" s="325" t="s">
        <v>13</v>
      </c>
      <c r="O463" s="323" t="s">
        <v>14</v>
      </c>
      <c r="P463" s="324" t="s">
        <v>15</v>
      </c>
      <c r="Q463" s="324" t="s">
        <v>16</v>
      </c>
      <c r="R463" s="323" t="s">
        <v>103</v>
      </c>
    </row>
    <row r="464" spans="1:18" ht="15.75" x14ac:dyDescent="0.25">
      <c r="A464" s="317"/>
      <c r="B464" s="84" t="s">
        <v>104</v>
      </c>
      <c r="C464" s="84" t="s">
        <v>105</v>
      </c>
      <c r="D464" s="84" t="s">
        <v>106</v>
      </c>
      <c r="E464" s="84" t="s">
        <v>107</v>
      </c>
      <c r="F464" s="84" t="s">
        <v>108</v>
      </c>
      <c r="G464" s="84" t="s">
        <v>109</v>
      </c>
      <c r="H464" s="84" t="s">
        <v>110</v>
      </c>
      <c r="I464" s="84" t="s">
        <v>73</v>
      </c>
      <c r="J464" s="84" t="s">
        <v>74</v>
      </c>
      <c r="K464" s="322"/>
      <c r="L464" s="317"/>
      <c r="M464" s="317"/>
      <c r="N464" s="317"/>
      <c r="O464" s="317"/>
      <c r="P464" s="317"/>
      <c r="Q464" s="317"/>
      <c r="R464" s="317"/>
    </row>
    <row r="465" spans="1:19" ht="15.75" x14ac:dyDescent="0.25">
      <c r="A465" s="84">
        <v>2501</v>
      </c>
      <c r="B465" s="87">
        <v>10</v>
      </c>
      <c r="C465" s="87"/>
      <c r="D465" s="87"/>
      <c r="E465" s="87"/>
      <c r="F465" s="87"/>
      <c r="G465" s="87"/>
      <c r="H465" s="87"/>
      <c r="I465" s="87"/>
      <c r="J465" s="87"/>
      <c r="K465" s="129"/>
      <c r="L465" s="238"/>
      <c r="M465" s="239"/>
      <c r="N465" s="240"/>
      <c r="O465" s="254"/>
      <c r="P465" s="182">
        <f>B465</f>
        <v>10</v>
      </c>
      <c r="Q465" s="255"/>
      <c r="R465" s="254"/>
    </row>
    <row r="466" spans="1:19" ht="15.75" x14ac:dyDescent="0.25">
      <c r="A466" s="84">
        <v>2502</v>
      </c>
      <c r="B466" s="87"/>
      <c r="C466" s="87"/>
      <c r="D466" s="87"/>
      <c r="E466" s="87"/>
      <c r="F466" s="87"/>
      <c r="G466" s="87"/>
      <c r="H466" s="87"/>
      <c r="I466" s="87"/>
      <c r="J466" s="87"/>
      <c r="K466" s="129"/>
      <c r="L466" s="241"/>
      <c r="M466" s="101"/>
      <c r="N466" s="242"/>
      <c r="O466" s="96" t="str">
        <f>IF(C466=0,"",C466/B465)</f>
        <v/>
      </c>
      <c r="P466" s="97"/>
      <c r="Q466" s="256" t="str">
        <f t="shared" ref="Q466:Q472" si="64">IF(P466=0,"",P466/P465)</f>
        <v/>
      </c>
      <c r="R466" s="256" t="str">
        <f t="shared" ref="R466:R472" si="65">IF(P466=0,"",100%-Q466)</f>
        <v/>
      </c>
    </row>
    <row r="467" spans="1:19" ht="15.75" x14ac:dyDescent="0.25">
      <c r="A467" s="84">
        <v>2601</v>
      </c>
      <c r="B467" s="87"/>
      <c r="C467" s="87"/>
      <c r="D467" s="87"/>
      <c r="E467" s="87"/>
      <c r="F467" s="87"/>
      <c r="G467" s="87"/>
      <c r="H467" s="87"/>
      <c r="I467" s="87"/>
      <c r="J467" s="87"/>
      <c r="K467" s="129"/>
      <c r="L467" s="241"/>
      <c r="M467" s="101"/>
      <c r="N467" s="242"/>
      <c r="O467" s="96" t="str">
        <f>IF(D467=0,"",D467/C466)</f>
        <v/>
      </c>
      <c r="P467" s="97"/>
      <c r="Q467" s="256" t="str">
        <f t="shared" si="64"/>
        <v/>
      </c>
      <c r="R467" s="256" t="str">
        <f t="shared" si="65"/>
        <v/>
      </c>
      <c r="S467" s="128">
        <f>P467/P465</f>
        <v>0</v>
      </c>
    </row>
    <row r="468" spans="1:19" ht="15.75" x14ac:dyDescent="0.25">
      <c r="A468" s="84">
        <v>2602</v>
      </c>
      <c r="B468" s="87"/>
      <c r="C468" s="87"/>
      <c r="D468" s="87"/>
      <c r="E468" s="87"/>
      <c r="F468" s="87"/>
      <c r="G468" s="87"/>
      <c r="H468" s="87"/>
      <c r="I468" s="87"/>
      <c r="J468" s="87"/>
      <c r="K468" s="129"/>
      <c r="L468" s="241"/>
      <c r="M468" s="101"/>
      <c r="N468" s="242"/>
      <c r="O468" s="96" t="str">
        <f>IF(E468=0,"",E468/D467)</f>
        <v/>
      </c>
      <c r="P468" s="97"/>
      <c r="Q468" s="256" t="str">
        <f t="shared" si="64"/>
        <v/>
      </c>
      <c r="R468" s="256" t="str">
        <f t="shared" si="65"/>
        <v/>
      </c>
    </row>
    <row r="469" spans="1:19" ht="15.75" x14ac:dyDescent="0.25">
      <c r="A469" s="84">
        <v>2701</v>
      </c>
      <c r="B469" s="87"/>
      <c r="C469" s="87"/>
      <c r="D469" s="87"/>
      <c r="E469" s="87"/>
      <c r="F469" s="87"/>
      <c r="G469" s="87"/>
      <c r="H469" s="87"/>
      <c r="I469" s="87"/>
      <c r="J469" s="87"/>
      <c r="K469" s="129"/>
      <c r="L469" s="241"/>
      <c r="M469" s="101"/>
      <c r="N469" s="242"/>
      <c r="O469" s="96" t="str">
        <f>IF(F469=0,"",F469/E468)</f>
        <v/>
      </c>
      <c r="P469" s="97"/>
      <c r="Q469" s="256" t="str">
        <f t="shared" si="64"/>
        <v/>
      </c>
      <c r="R469" s="256" t="str">
        <f t="shared" si="65"/>
        <v/>
      </c>
    </row>
    <row r="470" spans="1:19" ht="15.75" x14ac:dyDescent="0.25">
      <c r="A470" s="84">
        <v>2702</v>
      </c>
      <c r="B470" s="87"/>
      <c r="C470" s="87"/>
      <c r="D470" s="87"/>
      <c r="E470" s="87"/>
      <c r="F470" s="87"/>
      <c r="G470" s="87"/>
      <c r="H470" s="87"/>
      <c r="I470" s="87"/>
      <c r="J470" s="87"/>
      <c r="K470" s="129"/>
      <c r="L470" s="241"/>
      <c r="M470" s="101"/>
      <c r="N470" s="242"/>
      <c r="O470" s="96" t="str">
        <f>IF(G470=0,"",G470/F469)</f>
        <v/>
      </c>
      <c r="P470" s="97"/>
      <c r="Q470" s="256" t="str">
        <f t="shared" si="64"/>
        <v/>
      </c>
      <c r="R470" s="256" t="str">
        <f t="shared" si="65"/>
        <v/>
      </c>
    </row>
    <row r="471" spans="1:19" ht="15.75" x14ac:dyDescent="0.25">
      <c r="A471" s="84">
        <v>2801</v>
      </c>
      <c r="B471" s="87"/>
      <c r="C471" s="87"/>
      <c r="D471" s="87"/>
      <c r="E471" s="87"/>
      <c r="F471" s="87"/>
      <c r="G471" s="87"/>
      <c r="H471" s="87"/>
      <c r="I471" s="87"/>
      <c r="J471" s="87"/>
      <c r="K471" s="129"/>
      <c r="L471" s="241"/>
      <c r="M471" s="101"/>
      <c r="N471" s="242"/>
      <c r="O471" s="96" t="str">
        <f>IF(H471=0,"",H471/G470)</f>
        <v/>
      </c>
      <c r="P471" s="97"/>
      <c r="Q471" s="256" t="str">
        <f t="shared" si="64"/>
        <v/>
      </c>
      <c r="R471" s="256" t="str">
        <f t="shared" si="65"/>
        <v/>
      </c>
    </row>
    <row r="472" spans="1:19" ht="15.75" x14ac:dyDescent="0.25">
      <c r="A472" s="84">
        <v>2802</v>
      </c>
      <c r="B472" s="87"/>
      <c r="C472" s="87"/>
      <c r="D472" s="87"/>
      <c r="E472" s="87"/>
      <c r="F472" s="87"/>
      <c r="G472" s="87"/>
      <c r="H472" s="87"/>
      <c r="I472" s="87"/>
      <c r="J472" s="87"/>
      <c r="K472" s="129"/>
      <c r="L472" s="241"/>
      <c r="M472" s="101"/>
      <c r="N472" s="242"/>
      <c r="O472" s="126" t="str">
        <f>IF(I472=0,"",I472/H471)</f>
        <v/>
      </c>
      <c r="P472" s="97"/>
      <c r="Q472" s="256" t="str">
        <f t="shared" si="64"/>
        <v/>
      </c>
      <c r="R472" s="126" t="str">
        <f t="shared" si="65"/>
        <v/>
      </c>
    </row>
    <row r="473" spans="1:19" ht="15.75" x14ac:dyDescent="0.25">
      <c r="A473" s="84">
        <v>2901</v>
      </c>
      <c r="B473" s="87"/>
      <c r="C473" s="87"/>
      <c r="D473" s="87"/>
      <c r="E473" s="87"/>
      <c r="F473" s="87"/>
      <c r="G473" s="87"/>
      <c r="H473" s="87"/>
      <c r="I473" s="87"/>
      <c r="J473" s="87"/>
      <c r="K473" s="129"/>
      <c r="L473" s="241"/>
      <c r="M473" s="101"/>
      <c r="N473" s="232"/>
      <c r="O473" s="126" t="str">
        <f>IF(I473=0,"",I473/H472)</f>
        <v/>
      </c>
      <c r="P473" s="97"/>
      <c r="Q473" s="256" t="str">
        <f t="shared" ref="Q473" si="66">IF(P473=0,"",P473/P472)</f>
        <v/>
      </c>
      <c r="R473" s="126" t="str">
        <f t="shared" ref="R473" si="67">IF(P473=0,"",100%-Q473)</f>
        <v/>
      </c>
    </row>
    <row r="474" spans="1:19" ht="15.75" x14ac:dyDescent="0.25">
      <c r="A474" s="84">
        <v>2902</v>
      </c>
      <c r="B474" s="87"/>
      <c r="C474" s="87"/>
      <c r="D474" s="87"/>
      <c r="E474" s="87"/>
      <c r="F474" s="87"/>
      <c r="G474" s="87"/>
      <c r="H474" s="87"/>
      <c r="I474" s="87"/>
      <c r="J474" s="87"/>
      <c r="K474" s="129"/>
      <c r="L474" s="241"/>
      <c r="M474" s="101"/>
      <c r="N474" s="232"/>
      <c r="O474" s="205"/>
      <c r="P474" s="106"/>
      <c r="Q474" s="261"/>
      <c r="R474" s="205"/>
    </row>
    <row r="475" spans="1:19" ht="15.75" x14ac:dyDescent="0.25">
      <c r="A475" s="84">
        <v>3001</v>
      </c>
      <c r="B475" s="87"/>
      <c r="C475" s="87"/>
      <c r="D475" s="87"/>
      <c r="E475" s="87"/>
      <c r="F475" s="87"/>
      <c r="G475" s="87"/>
      <c r="H475" s="87"/>
      <c r="I475" s="87"/>
      <c r="J475" s="87"/>
      <c r="K475" s="129"/>
      <c r="L475" s="241"/>
      <c r="M475" s="101"/>
      <c r="N475" s="232"/>
      <c r="O475" s="205"/>
      <c r="P475" s="106"/>
      <c r="Q475" s="261"/>
      <c r="R475" s="205"/>
    </row>
    <row r="476" spans="1:19" ht="15.75" x14ac:dyDescent="0.25">
      <c r="A476" s="84">
        <v>3002</v>
      </c>
      <c r="B476" s="87"/>
      <c r="C476" s="87"/>
      <c r="D476" s="87"/>
      <c r="E476" s="87"/>
      <c r="F476" s="87"/>
      <c r="G476" s="87"/>
      <c r="H476" s="87"/>
      <c r="I476" s="87"/>
      <c r="J476" s="87"/>
      <c r="K476" s="129"/>
      <c r="L476" s="241"/>
      <c r="M476" s="101"/>
      <c r="N476" s="232"/>
      <c r="O476" s="290"/>
      <c r="P476" s="291"/>
      <c r="Q476" s="292"/>
      <c r="R476" s="293"/>
    </row>
    <row r="477" spans="1:19" ht="15.75" x14ac:dyDescent="0.25">
      <c r="A477" s="84">
        <v>3101</v>
      </c>
      <c r="B477" s="87"/>
      <c r="C477" s="87"/>
      <c r="D477" s="87"/>
      <c r="E477" s="87"/>
      <c r="F477" s="87"/>
      <c r="G477" s="87"/>
      <c r="H477" s="87"/>
      <c r="I477" s="87"/>
      <c r="J477" s="87"/>
      <c r="K477" s="129"/>
      <c r="L477" s="241"/>
      <c r="M477" s="101"/>
      <c r="N477" s="232"/>
      <c r="O477" s="111" t="s">
        <v>91</v>
      </c>
      <c r="P477" s="164"/>
      <c r="Q477" s="191">
        <f>K480</f>
        <v>0</v>
      </c>
      <c r="R477" s="114" t="s">
        <v>19</v>
      </c>
    </row>
    <row r="478" spans="1:19" ht="15.75" x14ac:dyDescent="0.25">
      <c r="A478" s="84">
        <v>3102</v>
      </c>
      <c r="B478" s="87"/>
      <c r="C478" s="87"/>
      <c r="D478" s="87"/>
      <c r="E478" s="87"/>
      <c r="F478" s="87"/>
      <c r="G478" s="87"/>
      <c r="H478" s="87"/>
      <c r="I478" s="87"/>
      <c r="J478" s="87"/>
      <c r="K478" s="129"/>
      <c r="L478" s="241"/>
      <c r="M478" s="101"/>
      <c r="N478" s="232"/>
      <c r="O478" s="115" t="s">
        <v>92</v>
      </c>
      <c r="P478" s="165" t="str">
        <f>IF(P477/B465=0,"",P477/B465)</f>
        <v/>
      </c>
      <c r="Q478" s="192" t="e">
        <f>IF(P477/Q477=0,"",P477/Q477)</f>
        <v>#DIV/0!</v>
      </c>
      <c r="R478" s="118" t="s">
        <v>93</v>
      </c>
    </row>
    <row r="479" spans="1:19" ht="15.75" x14ac:dyDescent="0.25">
      <c r="A479" s="84">
        <v>2502</v>
      </c>
      <c r="B479" s="87"/>
      <c r="C479" s="87"/>
      <c r="D479" s="87"/>
      <c r="E479" s="87"/>
      <c r="F479" s="87"/>
      <c r="G479" s="87"/>
      <c r="H479" s="87"/>
      <c r="I479" s="87"/>
      <c r="J479" s="87"/>
      <c r="K479" s="129"/>
      <c r="L479" s="243"/>
      <c r="M479" s="244"/>
      <c r="N479" s="245"/>
      <c r="O479" s="120"/>
      <c r="P479" s="121"/>
      <c r="Q479" s="121"/>
      <c r="R479" s="122"/>
    </row>
    <row r="480" spans="1:19" ht="18" customHeight="1" x14ac:dyDescent="0.25">
      <c r="A480" s="46"/>
      <c r="B480" s="296" t="s">
        <v>111</v>
      </c>
      <c r="C480" s="296"/>
      <c r="D480" s="296"/>
      <c r="E480" s="296"/>
      <c r="F480" s="296"/>
      <c r="G480" s="296"/>
      <c r="H480" s="296"/>
      <c r="I480" s="296"/>
      <c r="J480" s="296"/>
      <c r="K480" s="123">
        <f>SUM(K465:K479)</f>
        <v>0</v>
      </c>
      <c r="L480" s="124">
        <f>(SUM(K468:K473))/B465</f>
        <v>0</v>
      </c>
      <c r="M480" s="124" t="str">
        <f>IF(K480=0,"",K480/B465)</f>
        <v/>
      </c>
      <c r="N480" s="124" t="e">
        <f>M480-L480</f>
        <v>#VALUE!</v>
      </c>
      <c r="O480" s="1"/>
      <c r="P480" s="2"/>
      <c r="Q480" s="36"/>
      <c r="R480" s="1"/>
    </row>
    <row r="481" ht="12.75" customHeight="1" x14ac:dyDescent="0.2"/>
    <row r="482" ht="12.75" customHeight="1" x14ac:dyDescent="0.2"/>
    <row r="483" ht="12.75" customHeight="1" x14ac:dyDescent="0.2"/>
    <row r="484" ht="12.75" customHeight="1" x14ac:dyDescent="0.2"/>
    <row r="485" ht="12.75" customHeight="1" x14ac:dyDescent="0.2"/>
    <row r="486" ht="12.75" customHeight="1" x14ac:dyDescent="0.2"/>
    <row r="487" ht="12.75" customHeight="1" x14ac:dyDescent="0.2"/>
    <row r="488" ht="12.75" customHeight="1" x14ac:dyDescent="0.2"/>
    <row r="489" ht="12.75" customHeight="1" x14ac:dyDescent="0.2"/>
    <row r="490" ht="12.75" customHeight="1" x14ac:dyDescent="0.2"/>
    <row r="491" ht="12.75" customHeight="1" x14ac:dyDescent="0.2"/>
    <row r="492" ht="12.75" customHeight="1" x14ac:dyDescent="0.2"/>
    <row r="493" ht="12.75" customHeight="1" x14ac:dyDescent="0.2"/>
    <row r="494" ht="12.75" customHeight="1" x14ac:dyDescent="0.2"/>
    <row r="495" ht="12.75" customHeight="1" x14ac:dyDescent="0.2"/>
    <row r="496" ht="12.75" customHeight="1" x14ac:dyDescent="0.2"/>
    <row r="497" ht="12.75" customHeight="1" x14ac:dyDescent="0.2"/>
    <row r="498" ht="12.75" customHeight="1" x14ac:dyDescent="0.2"/>
    <row r="499" ht="12.75" customHeight="1" x14ac:dyDescent="0.2"/>
    <row r="500" ht="12.75" customHeight="1" x14ac:dyDescent="0.2"/>
    <row r="501" ht="12.75" customHeight="1" x14ac:dyDescent="0.2"/>
    <row r="502" ht="12.75" customHeight="1" x14ac:dyDescent="0.2"/>
    <row r="503" ht="12.75" customHeight="1" x14ac:dyDescent="0.2"/>
    <row r="504" ht="12.75" customHeight="1" x14ac:dyDescent="0.2"/>
    <row r="505" ht="12.75" customHeight="1" x14ac:dyDescent="0.2"/>
    <row r="506" ht="12.75" customHeight="1" x14ac:dyDescent="0.2"/>
    <row r="507" ht="12.75" customHeight="1" x14ac:dyDescent="0.2"/>
    <row r="508" ht="12.75" customHeight="1" x14ac:dyDescent="0.2"/>
    <row r="509" ht="12.75" customHeight="1" x14ac:dyDescent="0.2"/>
    <row r="510" ht="12.75" customHeight="1" x14ac:dyDescent="0.2"/>
    <row r="511" ht="12.75" customHeight="1" x14ac:dyDescent="0.2"/>
    <row r="512" ht="12.75" customHeight="1" x14ac:dyDescent="0.2"/>
    <row r="513" ht="12.75" customHeight="1" x14ac:dyDescent="0.2"/>
    <row r="514" ht="12.75" customHeight="1" x14ac:dyDescent="0.2"/>
    <row r="515" ht="12.75" customHeight="1" x14ac:dyDescent="0.2"/>
    <row r="516" ht="12.75" customHeight="1" x14ac:dyDescent="0.2"/>
    <row r="517" ht="12.75" customHeight="1" x14ac:dyDescent="0.2"/>
    <row r="518" ht="12.75" customHeight="1" x14ac:dyDescent="0.2"/>
    <row r="519" ht="12.75" customHeight="1" x14ac:dyDescent="0.2"/>
    <row r="520" ht="12.75" customHeight="1" x14ac:dyDescent="0.2"/>
    <row r="521" ht="12.75" customHeight="1" x14ac:dyDescent="0.2"/>
    <row r="522" ht="12.75" customHeight="1" x14ac:dyDescent="0.2"/>
    <row r="523" ht="12.75" customHeight="1" x14ac:dyDescent="0.2"/>
    <row r="524" ht="12.75" customHeight="1" x14ac:dyDescent="0.2"/>
    <row r="525" ht="12.75" customHeight="1" x14ac:dyDescent="0.2"/>
    <row r="526" ht="12.75" customHeight="1" x14ac:dyDescent="0.2"/>
    <row r="527" ht="12.75" customHeight="1" x14ac:dyDescent="0.2"/>
    <row r="528" ht="12.75" customHeight="1" x14ac:dyDescent="0.2"/>
    <row r="529" ht="12.75" customHeight="1" x14ac:dyDescent="0.2"/>
    <row r="530" ht="12.75" customHeight="1" x14ac:dyDescent="0.2"/>
    <row r="531" ht="12.75" customHeight="1" x14ac:dyDescent="0.2"/>
    <row r="532" ht="12.75" customHeight="1" x14ac:dyDescent="0.2"/>
    <row r="533" ht="12.75" customHeight="1" x14ac:dyDescent="0.2"/>
    <row r="534" ht="12.75" customHeight="1" x14ac:dyDescent="0.2"/>
    <row r="535" ht="12.75" customHeight="1" x14ac:dyDescent="0.2"/>
    <row r="536" ht="12.75" customHeight="1" x14ac:dyDescent="0.2"/>
    <row r="537" ht="12.75" customHeight="1" x14ac:dyDescent="0.2"/>
    <row r="538" ht="12.75" customHeight="1" x14ac:dyDescent="0.2"/>
    <row r="539" ht="12.75" customHeight="1" x14ac:dyDescent="0.2"/>
    <row r="540" ht="12.75" customHeight="1" x14ac:dyDescent="0.2"/>
    <row r="541" ht="12.75" customHeight="1" x14ac:dyDescent="0.2"/>
    <row r="542" ht="12.75" customHeight="1" x14ac:dyDescent="0.2"/>
    <row r="543" ht="12.75" customHeight="1" x14ac:dyDescent="0.2"/>
    <row r="544" ht="12.75" customHeight="1" x14ac:dyDescent="0.2"/>
    <row r="545" ht="12.75" customHeight="1" x14ac:dyDescent="0.2"/>
    <row r="546" ht="12.75" customHeight="1" x14ac:dyDescent="0.2"/>
    <row r="547" ht="12.75" customHeight="1" x14ac:dyDescent="0.2"/>
    <row r="548" ht="12.75" customHeight="1" x14ac:dyDescent="0.2"/>
    <row r="549" ht="12.75" customHeight="1" x14ac:dyDescent="0.2"/>
    <row r="550" ht="12.75" customHeight="1" x14ac:dyDescent="0.2"/>
    <row r="551" ht="12.75" customHeight="1" x14ac:dyDescent="0.2"/>
    <row r="552" ht="12.75" customHeight="1" x14ac:dyDescent="0.2"/>
    <row r="553" ht="12.75" customHeight="1" x14ac:dyDescent="0.2"/>
    <row r="554" ht="12.75" customHeight="1" x14ac:dyDescent="0.2"/>
    <row r="555" ht="12.75" customHeight="1" x14ac:dyDescent="0.2"/>
    <row r="556" ht="12.75" customHeight="1" x14ac:dyDescent="0.2"/>
    <row r="557" ht="12.75" customHeight="1" x14ac:dyDescent="0.2"/>
    <row r="558" ht="12.75" customHeight="1" x14ac:dyDescent="0.2"/>
    <row r="559" ht="12.75" customHeight="1" x14ac:dyDescent="0.2"/>
    <row r="560" ht="12.75" customHeight="1" x14ac:dyDescent="0.2"/>
    <row r="561" ht="12.75" customHeight="1" x14ac:dyDescent="0.2"/>
    <row r="562" ht="12.75" customHeight="1" x14ac:dyDescent="0.2"/>
    <row r="563" ht="12.75" customHeight="1" x14ac:dyDescent="0.2"/>
    <row r="564" ht="12.75" customHeight="1" x14ac:dyDescent="0.2"/>
    <row r="565" ht="12.75" customHeight="1" x14ac:dyDescent="0.2"/>
    <row r="566" ht="12.75" customHeight="1" x14ac:dyDescent="0.2"/>
    <row r="567" ht="12.75" customHeight="1" x14ac:dyDescent="0.2"/>
    <row r="568" ht="12.75" customHeight="1" x14ac:dyDescent="0.2"/>
    <row r="569" ht="12.75" customHeight="1" x14ac:dyDescent="0.2"/>
    <row r="570" ht="12.75" customHeight="1" x14ac:dyDescent="0.2"/>
    <row r="571" ht="12.75" customHeight="1" x14ac:dyDescent="0.2"/>
    <row r="572" ht="12.75" customHeight="1" x14ac:dyDescent="0.2"/>
    <row r="573" ht="12.75" customHeight="1" x14ac:dyDescent="0.2"/>
    <row r="574" ht="12.75" customHeight="1" x14ac:dyDescent="0.2"/>
    <row r="575" ht="12.75" customHeight="1" x14ac:dyDescent="0.2"/>
    <row r="576" ht="12.75" customHeight="1" x14ac:dyDescent="0.2"/>
    <row r="577" ht="12.75" customHeight="1" x14ac:dyDescent="0.2"/>
    <row r="578" ht="12.75" customHeight="1" x14ac:dyDescent="0.2"/>
    <row r="579" ht="12.75" customHeight="1" x14ac:dyDescent="0.2"/>
    <row r="580" ht="12.75" customHeight="1" x14ac:dyDescent="0.2"/>
    <row r="581" ht="12.75" customHeight="1" x14ac:dyDescent="0.2"/>
    <row r="582" ht="12.75" customHeight="1" x14ac:dyDescent="0.2"/>
    <row r="583" ht="12.75" customHeight="1" x14ac:dyDescent="0.2"/>
    <row r="584" ht="12.75" customHeight="1" x14ac:dyDescent="0.2"/>
    <row r="585" ht="12.75" customHeight="1" x14ac:dyDescent="0.2"/>
    <row r="586" ht="12.75" customHeight="1" x14ac:dyDescent="0.2"/>
    <row r="587" ht="12.75" customHeight="1" x14ac:dyDescent="0.2"/>
    <row r="588" ht="12.75" customHeight="1" x14ac:dyDescent="0.2"/>
    <row r="589" ht="12.75" customHeight="1" x14ac:dyDescent="0.2"/>
    <row r="590" ht="12.75" customHeight="1" x14ac:dyDescent="0.2"/>
    <row r="591" ht="12.75" customHeight="1" x14ac:dyDescent="0.2"/>
    <row r="592" ht="12.75" customHeight="1" x14ac:dyDescent="0.2"/>
    <row r="593" ht="12.75" customHeight="1" x14ac:dyDescent="0.2"/>
    <row r="594" ht="12.75" customHeight="1" x14ac:dyDescent="0.2"/>
    <row r="595" ht="12.75" customHeight="1" x14ac:dyDescent="0.2"/>
    <row r="596" ht="12.75" customHeight="1" x14ac:dyDescent="0.2"/>
    <row r="597" ht="12.75" customHeight="1" x14ac:dyDescent="0.2"/>
    <row r="598" ht="12.75" customHeight="1" x14ac:dyDescent="0.2"/>
    <row r="599" ht="12.75" customHeight="1" x14ac:dyDescent="0.2"/>
    <row r="600" ht="12.75" customHeight="1" x14ac:dyDescent="0.2"/>
    <row r="601" ht="12.75" customHeight="1" x14ac:dyDescent="0.2"/>
    <row r="602" ht="12.75" customHeight="1" x14ac:dyDescent="0.2"/>
    <row r="603" ht="12.75" customHeight="1" x14ac:dyDescent="0.2"/>
    <row r="604" ht="12.75" customHeight="1" x14ac:dyDescent="0.2"/>
    <row r="605" ht="12.75" customHeight="1" x14ac:dyDescent="0.2"/>
    <row r="606" ht="12.75" customHeight="1" x14ac:dyDescent="0.2"/>
    <row r="607" ht="12.75" customHeight="1" x14ac:dyDescent="0.2"/>
    <row r="608" ht="12.75" customHeight="1" x14ac:dyDescent="0.2"/>
    <row r="609" ht="12.75" customHeight="1" x14ac:dyDescent="0.2"/>
    <row r="610" ht="12.75" customHeight="1" x14ac:dyDescent="0.2"/>
    <row r="611" ht="12.75" customHeight="1" x14ac:dyDescent="0.2"/>
    <row r="612" ht="12.75" customHeight="1" x14ac:dyDescent="0.2"/>
    <row r="613" ht="12.75" customHeight="1" x14ac:dyDescent="0.2"/>
    <row r="614" ht="12.75" customHeight="1" x14ac:dyDescent="0.2"/>
    <row r="615" ht="12.75" customHeight="1" x14ac:dyDescent="0.2"/>
    <row r="616" ht="12.75" customHeight="1" x14ac:dyDescent="0.2"/>
    <row r="617" ht="12.75" customHeight="1" x14ac:dyDescent="0.2"/>
    <row r="618" ht="12.75" customHeight="1" x14ac:dyDescent="0.2"/>
    <row r="619" ht="12.75" customHeight="1" x14ac:dyDescent="0.2"/>
    <row r="620" ht="12.75" customHeight="1" x14ac:dyDescent="0.2"/>
    <row r="621" ht="12.75" customHeight="1" x14ac:dyDescent="0.2"/>
    <row r="622" ht="12.75" customHeight="1" x14ac:dyDescent="0.2"/>
    <row r="623" ht="12.75" customHeight="1" x14ac:dyDescent="0.2"/>
    <row r="624" ht="12.75" customHeight="1" x14ac:dyDescent="0.2"/>
    <row r="625" ht="12.75" customHeight="1" x14ac:dyDescent="0.2"/>
    <row r="626" ht="12.75" customHeight="1" x14ac:dyDescent="0.2"/>
    <row r="627" ht="12.75" customHeight="1" x14ac:dyDescent="0.2"/>
    <row r="628" ht="12.75" customHeight="1" x14ac:dyDescent="0.2"/>
    <row r="629" ht="12.75" customHeight="1" x14ac:dyDescent="0.2"/>
    <row r="630" ht="12.75" customHeight="1" x14ac:dyDescent="0.2"/>
    <row r="631" ht="12.75" customHeight="1" x14ac:dyDescent="0.2"/>
    <row r="632" ht="12.75" customHeight="1" x14ac:dyDescent="0.2"/>
    <row r="633" ht="12.75" customHeight="1" x14ac:dyDescent="0.2"/>
    <row r="634" ht="12.75" customHeight="1" x14ac:dyDescent="0.2"/>
    <row r="635" ht="12.75" customHeight="1" x14ac:dyDescent="0.2"/>
    <row r="636" ht="12.75" customHeight="1" x14ac:dyDescent="0.2"/>
    <row r="637" ht="12.75" customHeight="1" x14ac:dyDescent="0.2"/>
    <row r="638" ht="12.75" customHeight="1" x14ac:dyDescent="0.2"/>
    <row r="639" ht="12.75" customHeight="1" x14ac:dyDescent="0.2"/>
    <row r="640" ht="12.75" customHeight="1" x14ac:dyDescent="0.2"/>
    <row r="641" ht="12.75" customHeight="1" x14ac:dyDescent="0.2"/>
    <row r="642" ht="12.75" customHeight="1" x14ac:dyDescent="0.2"/>
    <row r="643" ht="12.75" customHeight="1" x14ac:dyDescent="0.2"/>
    <row r="644" ht="12.75" customHeight="1" x14ac:dyDescent="0.2"/>
    <row r="645" ht="12.75" customHeight="1" x14ac:dyDescent="0.2"/>
    <row r="646" ht="12.75" customHeight="1" x14ac:dyDescent="0.2"/>
    <row r="647" ht="12.75" customHeight="1" x14ac:dyDescent="0.2"/>
    <row r="648" ht="12.75" customHeight="1" x14ac:dyDescent="0.2"/>
    <row r="649" ht="12.75" customHeight="1" x14ac:dyDescent="0.2"/>
    <row r="650" ht="12.75" customHeight="1" x14ac:dyDescent="0.2"/>
    <row r="651" ht="12.75" customHeight="1" x14ac:dyDescent="0.2"/>
    <row r="652" ht="12.75" customHeight="1" x14ac:dyDescent="0.2"/>
    <row r="653" ht="12.75" customHeight="1" x14ac:dyDescent="0.2"/>
    <row r="654" ht="12.75" customHeight="1" x14ac:dyDescent="0.2"/>
    <row r="655" ht="12.75" customHeight="1" x14ac:dyDescent="0.2"/>
    <row r="656" ht="12.75" customHeight="1" x14ac:dyDescent="0.2"/>
    <row r="657" ht="12.75" customHeight="1" x14ac:dyDescent="0.2"/>
    <row r="658" ht="12.75" customHeight="1" x14ac:dyDescent="0.2"/>
    <row r="659" ht="12.75" customHeight="1" x14ac:dyDescent="0.2"/>
    <row r="660" ht="12.75" customHeight="1" x14ac:dyDescent="0.2"/>
    <row r="661" ht="12.75" customHeight="1" x14ac:dyDescent="0.2"/>
    <row r="662" ht="12.75" customHeight="1" x14ac:dyDescent="0.2"/>
    <row r="663" ht="12.75" customHeight="1" x14ac:dyDescent="0.2"/>
    <row r="664" ht="12.75" customHeight="1" x14ac:dyDescent="0.2"/>
    <row r="665" ht="12.75" customHeight="1" x14ac:dyDescent="0.2"/>
    <row r="666" ht="12.75" customHeight="1" x14ac:dyDescent="0.2"/>
    <row r="667" ht="12.75" customHeight="1" x14ac:dyDescent="0.2"/>
    <row r="668" ht="12.75" customHeight="1" x14ac:dyDescent="0.2"/>
    <row r="669" ht="12.75" customHeight="1" x14ac:dyDescent="0.2"/>
    <row r="670" ht="12.75" customHeight="1" x14ac:dyDescent="0.2"/>
    <row r="671" ht="12.75" customHeight="1" x14ac:dyDescent="0.2"/>
    <row r="672" ht="12.75" customHeight="1" x14ac:dyDescent="0.2"/>
    <row r="673" ht="12.75" customHeight="1" x14ac:dyDescent="0.2"/>
    <row r="674" ht="12.75" customHeight="1" x14ac:dyDescent="0.2"/>
    <row r="675" ht="12.75" customHeight="1" x14ac:dyDescent="0.2"/>
    <row r="676" ht="12.75" customHeight="1" x14ac:dyDescent="0.2"/>
    <row r="677" ht="12.75" customHeight="1" x14ac:dyDescent="0.2"/>
    <row r="678" ht="12.75" customHeight="1" x14ac:dyDescent="0.2"/>
    <row r="679" ht="12.75" customHeight="1" x14ac:dyDescent="0.2"/>
    <row r="680" ht="12.75" customHeight="1" x14ac:dyDescent="0.2"/>
    <row r="681" ht="12.75" customHeight="1" x14ac:dyDescent="0.2"/>
    <row r="682" ht="12.75" customHeight="1" x14ac:dyDescent="0.2"/>
    <row r="683" ht="12.75" customHeight="1" x14ac:dyDescent="0.2"/>
    <row r="684" ht="12.75" customHeight="1" x14ac:dyDescent="0.2"/>
    <row r="685" ht="12.75" customHeight="1" x14ac:dyDescent="0.2"/>
    <row r="686" ht="12.75" customHeight="1" x14ac:dyDescent="0.2"/>
    <row r="687" ht="12.75" customHeight="1" x14ac:dyDescent="0.2"/>
    <row r="688" ht="12.75" customHeight="1" x14ac:dyDescent="0.2"/>
    <row r="689" ht="12.75" customHeight="1" x14ac:dyDescent="0.2"/>
    <row r="690" ht="12.75" customHeight="1" x14ac:dyDescent="0.2"/>
    <row r="691" ht="12.75" customHeight="1" x14ac:dyDescent="0.2"/>
    <row r="692" ht="12.75" customHeight="1" x14ac:dyDescent="0.2"/>
    <row r="693" ht="12.75" customHeight="1" x14ac:dyDescent="0.2"/>
    <row r="694" ht="12.75" customHeight="1" x14ac:dyDescent="0.2"/>
    <row r="695" ht="12.75" customHeight="1" x14ac:dyDescent="0.2"/>
    <row r="696" ht="12.75" customHeight="1" x14ac:dyDescent="0.2"/>
    <row r="697" ht="12.75" customHeight="1" x14ac:dyDescent="0.2"/>
    <row r="698" ht="12.75" customHeight="1" x14ac:dyDescent="0.2"/>
    <row r="699" ht="12.75" customHeight="1" x14ac:dyDescent="0.2"/>
    <row r="700" ht="12.75" customHeight="1" x14ac:dyDescent="0.2"/>
    <row r="701" ht="12.75" customHeight="1" x14ac:dyDescent="0.2"/>
    <row r="702" ht="12.75" customHeight="1" x14ac:dyDescent="0.2"/>
    <row r="703" ht="12.75" customHeight="1" x14ac:dyDescent="0.2"/>
    <row r="704" ht="12.75" customHeight="1" x14ac:dyDescent="0.2"/>
    <row r="705" ht="12.75" customHeight="1" x14ac:dyDescent="0.2"/>
    <row r="706" ht="12.75" customHeight="1" x14ac:dyDescent="0.2"/>
    <row r="707" ht="12.75" customHeight="1" x14ac:dyDescent="0.2"/>
    <row r="708" ht="12.75" customHeight="1" x14ac:dyDescent="0.2"/>
    <row r="709" ht="12.75" customHeight="1" x14ac:dyDescent="0.2"/>
    <row r="710" ht="12.75" customHeight="1" x14ac:dyDescent="0.2"/>
    <row r="711" ht="12.75" customHeight="1" x14ac:dyDescent="0.2"/>
    <row r="712" ht="12.75" customHeight="1" x14ac:dyDescent="0.2"/>
    <row r="713" ht="12.75" customHeight="1" x14ac:dyDescent="0.2"/>
    <row r="714" ht="12.75" customHeight="1" x14ac:dyDescent="0.2"/>
    <row r="715" ht="12.75" customHeight="1" x14ac:dyDescent="0.2"/>
    <row r="716" ht="12.75" customHeight="1" x14ac:dyDescent="0.2"/>
    <row r="717" ht="12.75" customHeight="1" x14ac:dyDescent="0.2"/>
    <row r="718" ht="12.75" customHeight="1" x14ac:dyDescent="0.2"/>
    <row r="719" ht="12.75" customHeight="1" x14ac:dyDescent="0.2"/>
    <row r="720" ht="12.75" customHeight="1" x14ac:dyDescent="0.2"/>
    <row r="721" ht="12.75" customHeight="1" x14ac:dyDescent="0.2"/>
    <row r="722" ht="12.75" customHeight="1" x14ac:dyDescent="0.2"/>
    <row r="723" ht="12.75" customHeight="1" x14ac:dyDescent="0.2"/>
    <row r="724" ht="12.75" customHeight="1" x14ac:dyDescent="0.2"/>
    <row r="725" ht="12.75" customHeight="1" x14ac:dyDescent="0.2"/>
    <row r="726" ht="12.75" customHeight="1" x14ac:dyDescent="0.2"/>
    <row r="727" ht="12.75" customHeight="1" x14ac:dyDescent="0.2"/>
    <row r="728" ht="12.75" customHeight="1" x14ac:dyDescent="0.2"/>
    <row r="729" ht="12.75" customHeight="1" x14ac:dyDescent="0.2"/>
    <row r="730" ht="12.75" customHeight="1" x14ac:dyDescent="0.2"/>
    <row r="731" ht="12.75" customHeight="1" x14ac:dyDescent="0.2"/>
    <row r="732" ht="12.75" customHeight="1" x14ac:dyDescent="0.2"/>
    <row r="733" ht="12.75" customHeight="1" x14ac:dyDescent="0.2"/>
    <row r="734" ht="12.75" customHeight="1" x14ac:dyDescent="0.2"/>
    <row r="735" ht="12.75" customHeight="1" x14ac:dyDescent="0.2"/>
    <row r="736" ht="12.75" customHeight="1" x14ac:dyDescent="0.2"/>
    <row r="737" ht="12.75" customHeight="1" x14ac:dyDescent="0.2"/>
    <row r="738" ht="12.75" customHeight="1" x14ac:dyDescent="0.2"/>
    <row r="739" ht="12.75" customHeight="1" x14ac:dyDescent="0.2"/>
    <row r="740" ht="12.75" customHeight="1" x14ac:dyDescent="0.2"/>
    <row r="741" ht="12.75" customHeight="1" x14ac:dyDescent="0.2"/>
    <row r="742" ht="12.75" customHeight="1" x14ac:dyDescent="0.2"/>
    <row r="743" ht="12.75" customHeight="1" x14ac:dyDescent="0.2"/>
    <row r="744" ht="12.75" customHeight="1" x14ac:dyDescent="0.2"/>
    <row r="745" ht="12.75" customHeight="1" x14ac:dyDescent="0.2"/>
    <row r="746" ht="12.75" customHeight="1" x14ac:dyDescent="0.2"/>
    <row r="747" ht="12.75" customHeight="1" x14ac:dyDescent="0.2"/>
    <row r="748" ht="12.75" customHeight="1" x14ac:dyDescent="0.2"/>
    <row r="749" ht="12.75" customHeight="1" x14ac:dyDescent="0.2"/>
    <row r="750" ht="12.75" customHeight="1" x14ac:dyDescent="0.2"/>
    <row r="751" ht="12.75" customHeight="1" x14ac:dyDescent="0.2"/>
    <row r="752" ht="12.75" customHeight="1" x14ac:dyDescent="0.2"/>
    <row r="753" ht="12.75" customHeight="1" x14ac:dyDescent="0.2"/>
    <row r="754" ht="12.75" customHeight="1" x14ac:dyDescent="0.2"/>
    <row r="755" ht="12.75" customHeight="1" x14ac:dyDescent="0.2"/>
    <row r="756" ht="12.75" customHeight="1" x14ac:dyDescent="0.2"/>
    <row r="757" ht="12.75" customHeight="1" x14ac:dyDescent="0.2"/>
    <row r="758" ht="12.75" customHeight="1" x14ac:dyDescent="0.2"/>
    <row r="759" ht="12.75" customHeight="1" x14ac:dyDescent="0.2"/>
    <row r="760" ht="12.75" customHeight="1" x14ac:dyDescent="0.2"/>
    <row r="761" ht="12.75" customHeight="1" x14ac:dyDescent="0.2"/>
    <row r="762" ht="12.75" customHeight="1" x14ac:dyDescent="0.2"/>
    <row r="763" ht="12.75" customHeight="1" x14ac:dyDescent="0.2"/>
    <row r="764" ht="12.75" customHeight="1" x14ac:dyDescent="0.2"/>
    <row r="765" ht="12.75" customHeight="1" x14ac:dyDescent="0.2"/>
    <row r="766" ht="12.75" customHeight="1" x14ac:dyDescent="0.2"/>
    <row r="767" ht="12.75" customHeight="1" x14ac:dyDescent="0.2"/>
    <row r="768" ht="12.75" customHeight="1" x14ac:dyDescent="0.2"/>
    <row r="769" ht="12.75" customHeight="1" x14ac:dyDescent="0.2"/>
    <row r="770" ht="12.75" customHeight="1" x14ac:dyDescent="0.2"/>
    <row r="771" ht="12.75" customHeight="1" x14ac:dyDescent="0.2"/>
    <row r="772" ht="12.75" customHeight="1" x14ac:dyDescent="0.2"/>
    <row r="773" ht="12.75" customHeight="1" x14ac:dyDescent="0.2"/>
    <row r="774" ht="12.75" customHeight="1" x14ac:dyDescent="0.2"/>
    <row r="775" ht="12.75" customHeight="1" x14ac:dyDescent="0.2"/>
    <row r="776" ht="12.75" customHeight="1" x14ac:dyDescent="0.2"/>
    <row r="777" ht="12.75" customHeight="1" x14ac:dyDescent="0.2"/>
    <row r="778" ht="12.75" customHeight="1" x14ac:dyDescent="0.2"/>
    <row r="779" ht="12.75" customHeight="1" x14ac:dyDescent="0.2"/>
    <row r="780" ht="12.75" customHeight="1" x14ac:dyDescent="0.2"/>
    <row r="781" ht="12.75" customHeight="1" x14ac:dyDescent="0.2"/>
    <row r="782" ht="12.75" customHeight="1" x14ac:dyDescent="0.2"/>
    <row r="783" ht="12.75" customHeight="1" x14ac:dyDescent="0.2"/>
    <row r="784" ht="12.75" customHeight="1" x14ac:dyDescent="0.2"/>
    <row r="785" ht="12.75" customHeight="1" x14ac:dyDescent="0.2"/>
    <row r="786" ht="12.75" customHeight="1" x14ac:dyDescent="0.2"/>
    <row r="787" ht="12.75" customHeight="1" x14ac:dyDescent="0.2"/>
    <row r="788" ht="12.75" customHeight="1" x14ac:dyDescent="0.2"/>
    <row r="789" ht="12.75" customHeight="1" x14ac:dyDescent="0.2"/>
    <row r="790" ht="12.75" customHeight="1" x14ac:dyDescent="0.2"/>
    <row r="791" ht="12.75" customHeight="1" x14ac:dyDescent="0.2"/>
    <row r="792" ht="12.75" customHeight="1" x14ac:dyDescent="0.2"/>
    <row r="793" ht="12.75" customHeight="1" x14ac:dyDescent="0.2"/>
    <row r="794" ht="12.75" customHeight="1" x14ac:dyDescent="0.2"/>
    <row r="795" ht="12.75" customHeight="1" x14ac:dyDescent="0.2"/>
    <row r="796" ht="12.75" customHeight="1" x14ac:dyDescent="0.2"/>
    <row r="797" ht="12.75" customHeight="1" x14ac:dyDescent="0.2"/>
    <row r="798" ht="12.75" customHeight="1" x14ac:dyDescent="0.2"/>
    <row r="799" ht="12.75" customHeight="1" x14ac:dyDescent="0.2"/>
    <row r="800" ht="12.75" customHeight="1" x14ac:dyDescent="0.2"/>
    <row r="801" ht="12.75" customHeight="1" x14ac:dyDescent="0.2"/>
    <row r="802" ht="12.75" customHeight="1" x14ac:dyDescent="0.2"/>
    <row r="803" ht="12.75" customHeight="1" x14ac:dyDescent="0.2"/>
    <row r="804" ht="12.75" customHeight="1" x14ac:dyDescent="0.2"/>
    <row r="805" ht="12.75" customHeight="1" x14ac:dyDescent="0.2"/>
    <row r="806" ht="12.75" customHeight="1" x14ac:dyDescent="0.2"/>
    <row r="807" ht="12.75" customHeight="1" x14ac:dyDescent="0.2"/>
    <row r="808" ht="12.75" customHeight="1" x14ac:dyDescent="0.2"/>
    <row r="809" ht="12.75" customHeight="1" x14ac:dyDescent="0.2"/>
    <row r="810" ht="12.75" customHeight="1" x14ac:dyDescent="0.2"/>
    <row r="811" ht="12.75" customHeight="1" x14ac:dyDescent="0.2"/>
    <row r="812" ht="12.75" customHeight="1" x14ac:dyDescent="0.2"/>
    <row r="813" ht="12.75" customHeight="1" x14ac:dyDescent="0.2"/>
    <row r="814" ht="12.75" customHeight="1" x14ac:dyDescent="0.2"/>
    <row r="815" ht="12.75" customHeight="1" x14ac:dyDescent="0.2"/>
    <row r="816" ht="12.75" customHeight="1" x14ac:dyDescent="0.2"/>
    <row r="817" ht="12.75" customHeight="1" x14ac:dyDescent="0.2"/>
    <row r="818" ht="12.75" customHeight="1" x14ac:dyDescent="0.2"/>
    <row r="819" ht="12.75" customHeight="1" x14ac:dyDescent="0.2"/>
    <row r="820" ht="12.75" customHeight="1" x14ac:dyDescent="0.2"/>
    <row r="821" ht="12.75" customHeight="1" x14ac:dyDescent="0.2"/>
    <row r="822" ht="12.75" customHeight="1" x14ac:dyDescent="0.2"/>
    <row r="823" ht="12.75" customHeight="1" x14ac:dyDescent="0.2"/>
    <row r="824" ht="12.75" customHeight="1" x14ac:dyDescent="0.2"/>
    <row r="825" ht="12.75" customHeight="1" x14ac:dyDescent="0.2"/>
    <row r="826" ht="12.75" customHeight="1" x14ac:dyDescent="0.2"/>
    <row r="827" ht="12.75" customHeight="1" x14ac:dyDescent="0.2"/>
    <row r="828" ht="12.75" customHeight="1" x14ac:dyDescent="0.2"/>
    <row r="829" ht="12.75" customHeight="1" x14ac:dyDescent="0.2"/>
    <row r="830" ht="12.75" customHeight="1" x14ac:dyDescent="0.2"/>
    <row r="831" ht="12.75" customHeight="1" x14ac:dyDescent="0.2"/>
    <row r="832" ht="12.75" customHeight="1" x14ac:dyDescent="0.2"/>
    <row r="833" ht="12.75" customHeight="1" x14ac:dyDescent="0.2"/>
    <row r="834" ht="12.75" customHeight="1" x14ac:dyDescent="0.2"/>
    <row r="835" ht="12.75" customHeight="1" x14ac:dyDescent="0.2"/>
    <row r="836" ht="12.75" customHeight="1" x14ac:dyDescent="0.2"/>
    <row r="837" ht="12.75" customHeight="1" x14ac:dyDescent="0.2"/>
    <row r="838" ht="12.75" customHeight="1" x14ac:dyDescent="0.2"/>
    <row r="839" ht="12.75" customHeight="1" x14ac:dyDescent="0.2"/>
    <row r="840" ht="12.75" customHeight="1" x14ac:dyDescent="0.2"/>
    <row r="841" ht="12.75" customHeight="1" x14ac:dyDescent="0.2"/>
    <row r="842" ht="12.75" customHeight="1" x14ac:dyDescent="0.2"/>
    <row r="843" ht="12.75" customHeight="1" x14ac:dyDescent="0.2"/>
    <row r="844" ht="12.75" customHeight="1" x14ac:dyDescent="0.2"/>
    <row r="845" ht="12.75" customHeight="1" x14ac:dyDescent="0.2"/>
    <row r="846" ht="12.75" customHeight="1" x14ac:dyDescent="0.2"/>
    <row r="847" ht="12.75" customHeight="1" x14ac:dyDescent="0.2"/>
    <row r="848" ht="12.75" customHeight="1" x14ac:dyDescent="0.2"/>
    <row r="849" ht="12.75" customHeight="1" x14ac:dyDescent="0.2"/>
    <row r="850" ht="12.75" customHeight="1" x14ac:dyDescent="0.2"/>
    <row r="851" ht="12.75" customHeight="1" x14ac:dyDescent="0.2"/>
    <row r="852" ht="12.75" customHeight="1" x14ac:dyDescent="0.2"/>
    <row r="853" ht="12.75" customHeight="1" x14ac:dyDescent="0.2"/>
    <row r="854" ht="12.75" customHeight="1" x14ac:dyDescent="0.2"/>
    <row r="855" ht="12.75" customHeight="1" x14ac:dyDescent="0.2"/>
    <row r="856" ht="12.75" customHeight="1" x14ac:dyDescent="0.2"/>
    <row r="857" ht="12.75" customHeight="1" x14ac:dyDescent="0.2"/>
    <row r="858" ht="12.75" customHeight="1" x14ac:dyDescent="0.2"/>
    <row r="859" ht="12.75" customHeight="1" x14ac:dyDescent="0.2"/>
    <row r="860" ht="12.75" customHeight="1" x14ac:dyDescent="0.2"/>
    <row r="861" ht="12.75" customHeight="1" x14ac:dyDescent="0.2"/>
    <row r="862" ht="12.75" customHeight="1" x14ac:dyDescent="0.2"/>
    <row r="863" ht="12.75" customHeight="1" x14ac:dyDescent="0.2"/>
    <row r="864" ht="12.75" customHeight="1" x14ac:dyDescent="0.2"/>
    <row r="865" ht="12.75" customHeight="1" x14ac:dyDescent="0.2"/>
    <row r="866" ht="12.75" customHeight="1" x14ac:dyDescent="0.2"/>
    <row r="867" ht="12.75" customHeight="1" x14ac:dyDescent="0.2"/>
    <row r="868" ht="12.75" customHeight="1" x14ac:dyDescent="0.2"/>
    <row r="869" ht="12.75" customHeight="1" x14ac:dyDescent="0.2"/>
    <row r="870" ht="12.75" customHeight="1" x14ac:dyDescent="0.2"/>
    <row r="871" ht="12.75" customHeight="1" x14ac:dyDescent="0.2"/>
    <row r="872" ht="12.75" customHeight="1" x14ac:dyDescent="0.2"/>
    <row r="873" ht="12.75" customHeight="1" x14ac:dyDescent="0.2"/>
    <row r="874" ht="12.75" customHeight="1" x14ac:dyDescent="0.2"/>
    <row r="875" ht="12.75" customHeight="1" x14ac:dyDescent="0.2"/>
    <row r="876" ht="12.75" customHeight="1" x14ac:dyDescent="0.2"/>
    <row r="877" ht="12.75" customHeight="1" x14ac:dyDescent="0.2"/>
    <row r="878" ht="12.75" customHeight="1" x14ac:dyDescent="0.2"/>
    <row r="879" ht="12.75" customHeight="1" x14ac:dyDescent="0.2"/>
    <row r="880" ht="12.75" customHeight="1" x14ac:dyDescent="0.2"/>
    <row r="881" ht="12.75" customHeight="1" x14ac:dyDescent="0.2"/>
    <row r="882" ht="12.75" customHeight="1" x14ac:dyDescent="0.2"/>
    <row r="883" ht="12.75" customHeight="1" x14ac:dyDescent="0.2"/>
    <row r="884" ht="12.75" customHeight="1" x14ac:dyDescent="0.2"/>
    <row r="885" ht="12.75" customHeight="1" x14ac:dyDescent="0.2"/>
    <row r="886" ht="12.75" customHeight="1" x14ac:dyDescent="0.2"/>
    <row r="887" ht="12.75" customHeight="1" x14ac:dyDescent="0.2"/>
    <row r="888" ht="12.75" customHeight="1" x14ac:dyDescent="0.2"/>
    <row r="889" ht="12.75" customHeight="1" x14ac:dyDescent="0.2"/>
    <row r="890" ht="12.75" customHeight="1" x14ac:dyDescent="0.2"/>
    <row r="891" ht="12.75" customHeight="1" x14ac:dyDescent="0.2"/>
    <row r="892" ht="12.75" customHeight="1" x14ac:dyDescent="0.2"/>
    <row r="893" ht="12.75" customHeight="1" x14ac:dyDescent="0.2"/>
    <row r="894" ht="12.75" customHeight="1" x14ac:dyDescent="0.2"/>
    <row r="895" ht="12.75" customHeight="1" x14ac:dyDescent="0.2"/>
    <row r="896" ht="12.75" customHeight="1" x14ac:dyDescent="0.2"/>
    <row r="897" ht="12.75" customHeight="1" x14ac:dyDescent="0.2"/>
    <row r="898" ht="12.75" customHeight="1" x14ac:dyDescent="0.2"/>
    <row r="899" ht="12.75" customHeight="1" x14ac:dyDescent="0.2"/>
    <row r="900" ht="12.75" customHeight="1" x14ac:dyDescent="0.2"/>
    <row r="901" ht="12.75" customHeight="1" x14ac:dyDescent="0.2"/>
    <row r="902" ht="12.75" customHeight="1" x14ac:dyDescent="0.2"/>
    <row r="903" ht="12.75" customHeight="1" x14ac:dyDescent="0.2"/>
    <row r="904" ht="12.75" customHeight="1" x14ac:dyDescent="0.2"/>
    <row r="905" ht="12.75" customHeight="1" x14ac:dyDescent="0.2"/>
    <row r="906" ht="12.75" customHeight="1" x14ac:dyDescent="0.2"/>
    <row r="907" ht="12.75" customHeight="1" x14ac:dyDescent="0.2"/>
    <row r="908" ht="12.75" customHeight="1" x14ac:dyDescent="0.2"/>
    <row r="909" ht="12.75" customHeight="1" x14ac:dyDescent="0.2"/>
    <row r="910" ht="12.75" customHeight="1" x14ac:dyDescent="0.2"/>
    <row r="911" ht="12.75" customHeight="1" x14ac:dyDescent="0.2"/>
    <row r="912" ht="12.75" customHeight="1" x14ac:dyDescent="0.2"/>
    <row r="913" ht="12.75" customHeight="1" x14ac:dyDescent="0.2"/>
    <row r="914" ht="12.75" customHeight="1" x14ac:dyDescent="0.2"/>
    <row r="915" ht="12.75" customHeight="1" x14ac:dyDescent="0.2"/>
    <row r="916" ht="12.75" customHeight="1" x14ac:dyDescent="0.2"/>
    <row r="917" ht="12.75" customHeight="1" x14ac:dyDescent="0.2"/>
    <row r="918" ht="12.75" customHeight="1" x14ac:dyDescent="0.2"/>
    <row r="919" ht="12.75" customHeight="1" x14ac:dyDescent="0.2"/>
    <row r="920" ht="12.75" customHeight="1" x14ac:dyDescent="0.2"/>
    <row r="921" ht="12.75" customHeight="1" x14ac:dyDescent="0.2"/>
    <row r="922" ht="12.75" customHeight="1" x14ac:dyDescent="0.2"/>
    <row r="923" ht="12.75" customHeight="1" x14ac:dyDescent="0.2"/>
    <row r="924" ht="12.75" customHeight="1" x14ac:dyDescent="0.2"/>
    <row r="925" ht="12.75" customHeight="1" x14ac:dyDescent="0.2"/>
    <row r="926" ht="12.75" customHeight="1" x14ac:dyDescent="0.2"/>
    <row r="927" ht="12.75" customHeight="1" x14ac:dyDescent="0.2"/>
    <row r="928" ht="12.75" customHeight="1" x14ac:dyDescent="0.2"/>
    <row r="929" ht="12.75" customHeight="1" x14ac:dyDescent="0.2"/>
    <row r="930" ht="12.75" customHeight="1" x14ac:dyDescent="0.2"/>
    <row r="931" ht="12.75" customHeight="1" x14ac:dyDescent="0.2"/>
    <row r="932" ht="12.75" customHeight="1" x14ac:dyDescent="0.2"/>
    <row r="933" ht="12.75" customHeight="1" x14ac:dyDescent="0.2"/>
    <row r="934" ht="12.75" customHeight="1" x14ac:dyDescent="0.2"/>
    <row r="935" ht="12.75" customHeight="1" x14ac:dyDescent="0.2"/>
    <row r="936" ht="12.75" customHeight="1" x14ac:dyDescent="0.2"/>
    <row r="937" ht="12.75" customHeight="1" x14ac:dyDescent="0.2"/>
    <row r="938" ht="12.75" customHeight="1" x14ac:dyDescent="0.2"/>
    <row r="939" ht="12.75" customHeight="1" x14ac:dyDescent="0.2"/>
    <row r="940" ht="12.75" customHeight="1" x14ac:dyDescent="0.2"/>
    <row r="941" ht="12.75" customHeight="1" x14ac:dyDescent="0.2"/>
    <row r="942" ht="12.75" customHeight="1" x14ac:dyDescent="0.2"/>
    <row r="943" ht="12.75" customHeight="1" x14ac:dyDescent="0.2"/>
    <row r="944" ht="12.75" customHeight="1" x14ac:dyDescent="0.2"/>
    <row r="945" ht="12.75" customHeight="1" x14ac:dyDescent="0.2"/>
    <row r="946" ht="12.75" customHeight="1" x14ac:dyDescent="0.2"/>
    <row r="947" ht="12.75" customHeight="1" x14ac:dyDescent="0.2"/>
    <row r="948" ht="12.75" customHeight="1" x14ac:dyDescent="0.2"/>
    <row r="949" ht="12.75" customHeight="1" x14ac:dyDescent="0.2"/>
    <row r="950" ht="12.75" customHeight="1" x14ac:dyDescent="0.2"/>
    <row r="951" ht="12.75" customHeight="1" x14ac:dyDescent="0.2"/>
    <row r="952" ht="12.75" customHeight="1" x14ac:dyDescent="0.2"/>
    <row r="953" ht="12.75" customHeight="1" x14ac:dyDescent="0.2"/>
    <row r="954" ht="12.75" customHeight="1" x14ac:dyDescent="0.2"/>
    <row r="955" ht="12.75" customHeight="1" x14ac:dyDescent="0.2"/>
    <row r="956" ht="12.75" customHeight="1" x14ac:dyDescent="0.2"/>
    <row r="957" ht="12.75" customHeight="1" x14ac:dyDescent="0.2"/>
    <row r="958" ht="12.75" customHeight="1" x14ac:dyDescent="0.2"/>
    <row r="959" ht="12.75" customHeight="1" x14ac:dyDescent="0.2"/>
    <row r="960" ht="12.75" customHeight="1" x14ac:dyDescent="0.2"/>
    <row r="961" ht="12.75" customHeight="1" x14ac:dyDescent="0.2"/>
    <row r="962" ht="12.75" customHeight="1" x14ac:dyDescent="0.2"/>
    <row r="963" ht="12.75" customHeight="1" x14ac:dyDescent="0.2"/>
    <row r="964" ht="12.75" customHeight="1" x14ac:dyDescent="0.2"/>
    <row r="965" ht="12.75" customHeight="1" x14ac:dyDescent="0.2"/>
    <row r="966" ht="12.75" customHeight="1" x14ac:dyDescent="0.2"/>
    <row r="967" ht="12.75" customHeight="1" x14ac:dyDescent="0.2"/>
    <row r="968" ht="12.75" customHeight="1" x14ac:dyDescent="0.2"/>
    <row r="969" ht="12.75" customHeight="1" x14ac:dyDescent="0.2"/>
    <row r="970" ht="12.75" customHeight="1" x14ac:dyDescent="0.2"/>
    <row r="971" ht="12.75" customHeight="1" x14ac:dyDescent="0.2"/>
    <row r="972" ht="12.75" customHeight="1" x14ac:dyDescent="0.2"/>
    <row r="973" ht="12.75" customHeight="1" x14ac:dyDescent="0.2"/>
    <row r="974" ht="12.75" customHeight="1" x14ac:dyDescent="0.2"/>
    <row r="975" ht="12.75" customHeight="1" x14ac:dyDescent="0.2"/>
    <row r="976" ht="12.75" customHeight="1" x14ac:dyDescent="0.2"/>
    <row r="977" ht="12.75" customHeight="1" x14ac:dyDescent="0.2"/>
    <row r="978" ht="12.75" customHeight="1" x14ac:dyDescent="0.2"/>
    <row r="979" ht="12.75" customHeight="1" x14ac:dyDescent="0.2"/>
    <row r="980" ht="12.75" customHeight="1" x14ac:dyDescent="0.2"/>
    <row r="981" ht="12.75" customHeight="1" x14ac:dyDescent="0.2"/>
  </sheetData>
  <mergeCells count="265">
    <mergeCell ref="B393:J393"/>
    <mergeCell ref="B417:J417"/>
    <mergeCell ref="B438:J438"/>
    <mergeCell ref="B459:J459"/>
    <mergeCell ref="B480:J480"/>
    <mergeCell ref="B139:J139"/>
    <mergeCell ref="B21:J21"/>
    <mergeCell ref="B44:J44"/>
    <mergeCell ref="B67:J67"/>
    <mergeCell ref="B90:J90"/>
    <mergeCell ref="B113:J113"/>
    <mergeCell ref="B136:J136"/>
    <mergeCell ref="B159:J159"/>
    <mergeCell ref="B182:J182"/>
    <mergeCell ref="B204:J204"/>
    <mergeCell ref="B396:J396"/>
    <mergeCell ref="B47:J47"/>
    <mergeCell ref="B354:J354"/>
    <mergeCell ref="B330:J330"/>
    <mergeCell ref="B309:J309"/>
    <mergeCell ref="B288:J288"/>
    <mergeCell ref="B267:J267"/>
    <mergeCell ref="B246:J246"/>
    <mergeCell ref="B225:J225"/>
    <mergeCell ref="N208:N209"/>
    <mergeCell ref="O208:O209"/>
    <mergeCell ref="P208:P209"/>
    <mergeCell ref="Q208:Q209"/>
    <mergeCell ref="R208:R209"/>
    <mergeCell ref="B207:J207"/>
    <mergeCell ref="A208:A209"/>
    <mergeCell ref="B208:J208"/>
    <mergeCell ref="K208:K209"/>
    <mergeCell ref="L208:L209"/>
    <mergeCell ref="M208:M209"/>
    <mergeCell ref="Q376:Q377"/>
    <mergeCell ref="R376:R377"/>
    <mergeCell ref="B375:J375"/>
    <mergeCell ref="A376:A377"/>
    <mergeCell ref="B376:J376"/>
    <mergeCell ref="K376:K377"/>
    <mergeCell ref="L376:L377"/>
    <mergeCell ref="M376:M377"/>
    <mergeCell ref="Q355:Q356"/>
    <mergeCell ref="R355:R356"/>
    <mergeCell ref="N376:N377"/>
    <mergeCell ref="O376:O377"/>
    <mergeCell ref="P376:P377"/>
    <mergeCell ref="N355:N356"/>
    <mergeCell ref="O355:O356"/>
    <mergeCell ref="P355:P356"/>
    <mergeCell ref="A355:A356"/>
    <mergeCell ref="B355:J355"/>
    <mergeCell ref="K355:K356"/>
    <mergeCell ref="L355:L356"/>
    <mergeCell ref="M355:M356"/>
    <mergeCell ref="B372:J372"/>
    <mergeCell ref="N186:N187"/>
    <mergeCell ref="O186:O187"/>
    <mergeCell ref="P186:P187"/>
    <mergeCell ref="Q186:Q187"/>
    <mergeCell ref="R186:R187"/>
    <mergeCell ref="B185:J185"/>
    <mergeCell ref="A186:A187"/>
    <mergeCell ref="B186:J186"/>
    <mergeCell ref="K186:K187"/>
    <mergeCell ref="L186:L187"/>
    <mergeCell ref="M186:M187"/>
    <mergeCell ref="N163:N164"/>
    <mergeCell ref="O163:O164"/>
    <mergeCell ref="P163:P164"/>
    <mergeCell ref="Q163:Q164"/>
    <mergeCell ref="R163:R164"/>
    <mergeCell ref="B162:J162"/>
    <mergeCell ref="A163:A164"/>
    <mergeCell ref="B163:J163"/>
    <mergeCell ref="K163:K164"/>
    <mergeCell ref="L163:L164"/>
    <mergeCell ref="M163:M164"/>
    <mergeCell ref="Q117:Q118"/>
    <mergeCell ref="R117:R118"/>
    <mergeCell ref="B116:J116"/>
    <mergeCell ref="Q94:Q95"/>
    <mergeCell ref="R94:R95"/>
    <mergeCell ref="A140:A141"/>
    <mergeCell ref="B140:J140"/>
    <mergeCell ref="K140:K141"/>
    <mergeCell ref="L140:L141"/>
    <mergeCell ref="M140:M141"/>
    <mergeCell ref="N140:N141"/>
    <mergeCell ref="O140:O141"/>
    <mergeCell ref="P140:P141"/>
    <mergeCell ref="Q140:Q141"/>
    <mergeCell ref="R140:R141"/>
    <mergeCell ref="A117:A118"/>
    <mergeCell ref="B117:J117"/>
    <mergeCell ref="K117:K118"/>
    <mergeCell ref="L117:L118"/>
    <mergeCell ref="M117:M118"/>
    <mergeCell ref="N117:N118"/>
    <mergeCell ref="O117:O118"/>
    <mergeCell ref="P117:P118"/>
    <mergeCell ref="N94:N95"/>
    <mergeCell ref="O94:O95"/>
    <mergeCell ref="P94:P95"/>
    <mergeCell ref="B93:J93"/>
    <mergeCell ref="A94:A95"/>
    <mergeCell ref="B94:J94"/>
    <mergeCell ref="K94:K95"/>
    <mergeCell ref="L94:L95"/>
    <mergeCell ref="M94:M95"/>
    <mergeCell ref="Q71:Q72"/>
    <mergeCell ref="R71:R72"/>
    <mergeCell ref="B70:J70"/>
    <mergeCell ref="A71:A72"/>
    <mergeCell ref="B71:J71"/>
    <mergeCell ref="K71:K72"/>
    <mergeCell ref="L71:L72"/>
    <mergeCell ref="M71:M72"/>
    <mergeCell ref="N48:N49"/>
    <mergeCell ref="O48:O49"/>
    <mergeCell ref="P48:P49"/>
    <mergeCell ref="Q48:Q49"/>
    <mergeCell ref="R48:R49"/>
    <mergeCell ref="A48:A49"/>
    <mergeCell ref="B48:J48"/>
    <mergeCell ref="K48:K49"/>
    <mergeCell ref="L48:L49"/>
    <mergeCell ref="M48:M49"/>
    <mergeCell ref="N71:N72"/>
    <mergeCell ref="O71:O72"/>
    <mergeCell ref="P71:P72"/>
    <mergeCell ref="N25:N26"/>
    <mergeCell ref="O25:O26"/>
    <mergeCell ref="P25:P26"/>
    <mergeCell ref="Q25:Q26"/>
    <mergeCell ref="R25:R26"/>
    <mergeCell ref="B24:J24"/>
    <mergeCell ref="A25:A26"/>
    <mergeCell ref="B25:J25"/>
    <mergeCell ref="K25:K26"/>
    <mergeCell ref="L25:L26"/>
    <mergeCell ref="M25:M26"/>
    <mergeCell ref="O2:O3"/>
    <mergeCell ref="P2:P3"/>
    <mergeCell ref="Q2:Q3"/>
    <mergeCell ref="R2:R3"/>
    <mergeCell ref="B1:J1"/>
    <mergeCell ref="A2:A3"/>
    <mergeCell ref="B2:J2"/>
    <mergeCell ref="K2:K3"/>
    <mergeCell ref="L2:L3"/>
    <mergeCell ref="M2:M3"/>
    <mergeCell ref="N2:N3"/>
    <mergeCell ref="N334:N335"/>
    <mergeCell ref="O334:O335"/>
    <mergeCell ref="B351:J351"/>
    <mergeCell ref="P334:P335"/>
    <mergeCell ref="Q334:Q335"/>
    <mergeCell ref="R334:R335"/>
    <mergeCell ref="B333:J333"/>
    <mergeCell ref="A334:A335"/>
    <mergeCell ref="B334:J334"/>
    <mergeCell ref="K334:K335"/>
    <mergeCell ref="L334:L335"/>
    <mergeCell ref="M334:M335"/>
    <mergeCell ref="N313:N314"/>
    <mergeCell ref="O313:O314"/>
    <mergeCell ref="P313:P314"/>
    <mergeCell ref="Q313:Q314"/>
    <mergeCell ref="R313:R314"/>
    <mergeCell ref="B312:J312"/>
    <mergeCell ref="A313:A314"/>
    <mergeCell ref="B313:J313"/>
    <mergeCell ref="K313:K314"/>
    <mergeCell ref="L313:L314"/>
    <mergeCell ref="M313:M314"/>
    <mergeCell ref="N292:N293"/>
    <mergeCell ref="O292:O293"/>
    <mergeCell ref="P292:P293"/>
    <mergeCell ref="Q292:Q293"/>
    <mergeCell ref="R292:R293"/>
    <mergeCell ref="B291:J291"/>
    <mergeCell ref="A292:A293"/>
    <mergeCell ref="B292:J292"/>
    <mergeCell ref="K292:K293"/>
    <mergeCell ref="L292:L293"/>
    <mergeCell ref="M292:M293"/>
    <mergeCell ref="N271:N272"/>
    <mergeCell ref="O271:O272"/>
    <mergeCell ref="P271:P272"/>
    <mergeCell ref="Q271:Q272"/>
    <mergeCell ref="R271:R272"/>
    <mergeCell ref="B270:J270"/>
    <mergeCell ref="A271:A272"/>
    <mergeCell ref="B271:J271"/>
    <mergeCell ref="K271:K272"/>
    <mergeCell ref="L271:L272"/>
    <mergeCell ref="M271:M272"/>
    <mergeCell ref="O250:O251"/>
    <mergeCell ref="P250:P251"/>
    <mergeCell ref="Q250:Q251"/>
    <mergeCell ref="R250:R251"/>
    <mergeCell ref="B249:J249"/>
    <mergeCell ref="A250:A251"/>
    <mergeCell ref="B250:J250"/>
    <mergeCell ref="K250:K251"/>
    <mergeCell ref="L250:L251"/>
    <mergeCell ref="M250:M251"/>
    <mergeCell ref="N250:N251"/>
    <mergeCell ref="Q400:Q401"/>
    <mergeCell ref="R400:R401"/>
    <mergeCell ref="B399:J399"/>
    <mergeCell ref="A400:A401"/>
    <mergeCell ref="B400:J400"/>
    <mergeCell ref="K400:K401"/>
    <mergeCell ref="L400:L401"/>
    <mergeCell ref="M400:M401"/>
    <mergeCell ref="N400:N401"/>
    <mergeCell ref="O400:O401"/>
    <mergeCell ref="P400:P401"/>
    <mergeCell ref="N229:N230"/>
    <mergeCell ref="O229:O230"/>
    <mergeCell ref="P229:P230"/>
    <mergeCell ref="Q229:Q230"/>
    <mergeCell ref="R229:R230"/>
    <mergeCell ref="B228:J228"/>
    <mergeCell ref="A229:A230"/>
    <mergeCell ref="B229:J229"/>
    <mergeCell ref="K229:K230"/>
    <mergeCell ref="L229:L230"/>
    <mergeCell ref="M229:M230"/>
    <mergeCell ref="Q421:Q422"/>
    <mergeCell ref="R421:R422"/>
    <mergeCell ref="B420:J420"/>
    <mergeCell ref="A421:A422"/>
    <mergeCell ref="B421:J421"/>
    <mergeCell ref="K421:K422"/>
    <mergeCell ref="L421:L422"/>
    <mergeCell ref="M421:M422"/>
    <mergeCell ref="N421:N422"/>
    <mergeCell ref="O421:O422"/>
    <mergeCell ref="P421:P422"/>
    <mergeCell ref="Q442:Q443"/>
    <mergeCell ref="R442:R443"/>
    <mergeCell ref="B441:J441"/>
    <mergeCell ref="A442:A443"/>
    <mergeCell ref="B442:J442"/>
    <mergeCell ref="K442:K443"/>
    <mergeCell ref="L442:L443"/>
    <mergeCell ref="M442:M443"/>
    <mergeCell ref="N442:N443"/>
    <mergeCell ref="O442:O443"/>
    <mergeCell ref="P442:P443"/>
    <mergeCell ref="Q463:Q464"/>
    <mergeCell ref="R463:R464"/>
    <mergeCell ref="B462:J462"/>
    <mergeCell ref="A463:A464"/>
    <mergeCell ref="B463:J463"/>
    <mergeCell ref="K463:K464"/>
    <mergeCell ref="L463:L464"/>
    <mergeCell ref="M463:M464"/>
    <mergeCell ref="N463:N464"/>
    <mergeCell ref="O463:O464"/>
    <mergeCell ref="P463:P464"/>
  </mergeCells>
  <pageMargins left="0.7" right="0.7" top="0.75" bottom="0.75" header="0" footer="0"/>
  <pageSetup orientation="landscape" r:id="rId1"/>
  <ignoredErrors>
    <ignoredError sqref="A50" numberStoredAsText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008080"/>
  </sheetPr>
  <dimension ref="A1:AB999"/>
  <sheetViews>
    <sheetView topLeftCell="A682" zoomScaleNormal="100" workbookViewId="0">
      <selection activeCell="N682" sqref="N682"/>
    </sheetView>
  </sheetViews>
  <sheetFormatPr baseColWidth="10" defaultColWidth="12.5703125" defaultRowHeight="15" customHeight="1" x14ac:dyDescent="0.2"/>
  <cols>
    <col min="1" max="1" width="8.5703125" customWidth="1"/>
    <col min="2" max="10" width="7.140625" customWidth="1"/>
    <col min="11" max="11" width="15.7109375" style="212" customWidth="1"/>
    <col min="12" max="18" width="12.85546875" customWidth="1"/>
    <col min="19" max="28" width="10" customWidth="1"/>
  </cols>
  <sheetData>
    <row r="1" spans="1:18" ht="12.75" customHeight="1" x14ac:dyDescent="0.3">
      <c r="A1" s="61" t="s">
        <v>81</v>
      </c>
      <c r="L1" s="1"/>
      <c r="M1" s="1"/>
      <c r="O1" s="1"/>
    </row>
    <row r="2" spans="1:18" ht="25.5" customHeight="1" x14ac:dyDescent="0.2">
      <c r="B2" s="306" t="s">
        <v>3</v>
      </c>
      <c r="C2" s="307"/>
      <c r="D2" s="307"/>
      <c r="E2" s="307"/>
      <c r="F2" s="307"/>
      <c r="G2" s="307"/>
      <c r="H2" s="307"/>
      <c r="I2" s="307"/>
      <c r="J2" s="307"/>
      <c r="L2" s="10" t="s">
        <v>11</v>
      </c>
      <c r="M2" s="10" t="s">
        <v>12</v>
      </c>
      <c r="N2" s="11" t="s">
        <v>13</v>
      </c>
      <c r="O2" s="10" t="s">
        <v>14</v>
      </c>
      <c r="P2" s="12" t="s">
        <v>15</v>
      </c>
      <c r="Q2" s="12" t="s">
        <v>16</v>
      </c>
      <c r="R2" s="13" t="s">
        <v>17</v>
      </c>
    </row>
    <row r="3" spans="1:18" ht="12.75" customHeight="1" x14ac:dyDescent="0.2">
      <c r="A3" s="15" t="s">
        <v>18</v>
      </c>
      <c r="B3" s="16">
        <v>1</v>
      </c>
      <c r="C3" s="16">
        <v>2</v>
      </c>
      <c r="D3" s="16">
        <v>3</v>
      </c>
      <c r="E3" s="16">
        <v>4</v>
      </c>
      <c r="F3" s="16">
        <v>5</v>
      </c>
      <c r="G3" s="16">
        <v>6</v>
      </c>
      <c r="H3" s="16">
        <v>7</v>
      </c>
      <c r="I3" s="16">
        <v>8</v>
      </c>
      <c r="J3" s="16">
        <v>9</v>
      </c>
      <c r="K3" s="288" t="s">
        <v>19</v>
      </c>
      <c r="L3" s="21"/>
      <c r="M3" s="21"/>
      <c r="N3" s="22"/>
      <c r="O3" s="23"/>
      <c r="P3" s="24"/>
      <c r="Q3" s="24"/>
      <c r="R3" s="1"/>
    </row>
    <row r="4" spans="1:18" ht="12.75" customHeight="1" x14ac:dyDescent="0.2">
      <c r="A4" s="40" t="s">
        <v>51</v>
      </c>
      <c r="B4" s="25">
        <v>86</v>
      </c>
      <c r="C4" s="25"/>
      <c r="D4" s="25"/>
      <c r="E4" s="25"/>
      <c r="F4" s="25"/>
      <c r="G4" s="25"/>
      <c r="H4" s="25"/>
      <c r="I4" s="25"/>
      <c r="J4" s="25"/>
      <c r="K4" s="224"/>
      <c r="L4" s="21"/>
      <c r="M4" s="21"/>
      <c r="N4" s="22"/>
      <c r="O4" s="23"/>
      <c r="P4" s="29">
        <f>B4</f>
        <v>86</v>
      </c>
      <c r="Q4" s="24"/>
      <c r="R4" s="1"/>
    </row>
    <row r="5" spans="1:18" ht="12.75" customHeight="1" x14ac:dyDescent="0.2">
      <c r="A5" s="46" t="s">
        <v>52</v>
      </c>
      <c r="C5" s="2">
        <v>82</v>
      </c>
      <c r="K5" s="224"/>
      <c r="L5" s="1"/>
      <c r="M5" s="1"/>
      <c r="O5" s="23">
        <f>C5/B4</f>
        <v>0.95348837209302328</v>
      </c>
      <c r="P5" s="35">
        <v>83</v>
      </c>
      <c r="Q5" s="36">
        <f t="shared" ref="Q5:Q12" si="0">P5/P4</f>
        <v>0.96511627906976749</v>
      </c>
      <c r="R5" s="1">
        <f t="shared" ref="R5:R12" si="1">100%-Q5</f>
        <v>3.4883720930232509E-2</v>
      </c>
    </row>
    <row r="6" spans="1:18" ht="12.75" customHeight="1" x14ac:dyDescent="0.2">
      <c r="A6" s="46" t="s">
        <v>53</v>
      </c>
      <c r="D6" s="2">
        <v>79</v>
      </c>
      <c r="K6" s="224"/>
      <c r="L6" s="1"/>
      <c r="M6" s="1"/>
      <c r="O6" s="1">
        <f>D6/C5</f>
        <v>0.96341463414634143</v>
      </c>
      <c r="P6" s="35">
        <v>81</v>
      </c>
      <c r="Q6" s="36">
        <f t="shared" si="0"/>
        <v>0.97590361445783136</v>
      </c>
      <c r="R6" s="1">
        <f t="shared" si="1"/>
        <v>2.4096385542168641E-2</v>
      </c>
    </row>
    <row r="7" spans="1:18" ht="12.75" customHeight="1" x14ac:dyDescent="0.2">
      <c r="A7" s="46" t="s">
        <v>54</v>
      </c>
      <c r="E7" s="2">
        <v>71</v>
      </c>
      <c r="K7" s="224"/>
      <c r="O7" s="1">
        <f>E7/D6</f>
        <v>0.89873417721518989</v>
      </c>
      <c r="P7" s="35">
        <v>80</v>
      </c>
      <c r="Q7" s="36">
        <f t="shared" si="0"/>
        <v>0.98765432098765427</v>
      </c>
      <c r="R7" s="1">
        <f t="shared" si="1"/>
        <v>1.2345679012345734E-2</v>
      </c>
    </row>
    <row r="8" spans="1:18" ht="12.75" customHeight="1" x14ac:dyDescent="0.2">
      <c r="A8" s="46" t="s">
        <v>55</v>
      </c>
      <c r="F8" s="2">
        <v>62</v>
      </c>
      <c r="K8" s="224"/>
      <c r="O8" s="1">
        <f>F8/E7</f>
        <v>0.87323943661971826</v>
      </c>
      <c r="P8" s="35">
        <v>74</v>
      </c>
      <c r="Q8" s="36">
        <f t="shared" si="0"/>
        <v>0.92500000000000004</v>
      </c>
      <c r="R8" s="1">
        <f t="shared" si="1"/>
        <v>7.4999999999999956E-2</v>
      </c>
    </row>
    <row r="9" spans="1:18" ht="12.75" customHeight="1" x14ac:dyDescent="0.2">
      <c r="A9" s="46" t="s">
        <v>56</v>
      </c>
      <c r="G9" s="2">
        <v>55</v>
      </c>
      <c r="K9" s="224"/>
      <c r="O9" s="1">
        <f>G9/F8</f>
        <v>0.88709677419354838</v>
      </c>
      <c r="P9" s="35">
        <v>69</v>
      </c>
      <c r="Q9" s="36">
        <f t="shared" si="0"/>
        <v>0.93243243243243246</v>
      </c>
      <c r="R9" s="1">
        <f t="shared" si="1"/>
        <v>6.7567567567567544E-2</v>
      </c>
    </row>
    <row r="10" spans="1:18" ht="12.75" customHeight="1" x14ac:dyDescent="0.2">
      <c r="A10" s="46" t="s">
        <v>57</v>
      </c>
      <c r="H10" s="2">
        <v>51</v>
      </c>
      <c r="K10" s="224"/>
      <c r="O10" s="1">
        <f>H10/G9</f>
        <v>0.92727272727272725</v>
      </c>
      <c r="P10" s="35">
        <v>66</v>
      </c>
      <c r="Q10" s="36">
        <f t="shared" si="0"/>
        <v>0.95652173913043481</v>
      </c>
      <c r="R10" s="1">
        <f t="shared" si="1"/>
        <v>4.3478260869565188E-2</v>
      </c>
    </row>
    <row r="11" spans="1:18" ht="12.75" customHeight="1" x14ac:dyDescent="0.2">
      <c r="A11" s="46" t="s">
        <v>58</v>
      </c>
      <c r="I11" s="2">
        <v>51</v>
      </c>
      <c r="K11" s="224"/>
      <c r="O11" s="1">
        <f>I11/H10</f>
        <v>1</v>
      </c>
      <c r="P11" s="35">
        <v>66</v>
      </c>
      <c r="Q11" s="36">
        <f t="shared" si="0"/>
        <v>1</v>
      </c>
      <c r="R11" s="1">
        <f t="shared" si="1"/>
        <v>0</v>
      </c>
    </row>
    <row r="12" spans="1:18" ht="12.75" customHeight="1" x14ac:dyDescent="0.2">
      <c r="A12" s="46" t="s">
        <v>59</v>
      </c>
      <c r="J12" s="2">
        <v>54</v>
      </c>
      <c r="K12" s="225">
        <v>41</v>
      </c>
      <c r="O12" s="1">
        <f>J12/I11</f>
        <v>1.0588235294117647</v>
      </c>
      <c r="P12" s="35">
        <v>66</v>
      </c>
      <c r="Q12" s="36">
        <f t="shared" si="0"/>
        <v>1</v>
      </c>
      <c r="R12" s="1">
        <f t="shared" si="1"/>
        <v>0</v>
      </c>
    </row>
    <row r="13" spans="1:18" ht="12.75" customHeight="1" x14ac:dyDescent="0.2">
      <c r="A13" s="46" t="s">
        <v>70</v>
      </c>
      <c r="J13" s="2">
        <v>17</v>
      </c>
      <c r="K13" s="225">
        <v>9</v>
      </c>
      <c r="O13" s="1"/>
      <c r="P13" s="35">
        <v>26</v>
      </c>
      <c r="Q13" s="36"/>
      <c r="R13" s="1"/>
    </row>
    <row r="14" spans="1:18" ht="12.75" customHeight="1" x14ac:dyDescent="0.2">
      <c r="A14" s="46" t="s">
        <v>71</v>
      </c>
      <c r="J14" s="2">
        <v>9</v>
      </c>
      <c r="K14" s="225">
        <v>5</v>
      </c>
      <c r="O14" s="1"/>
      <c r="P14" s="35">
        <v>15</v>
      </c>
      <c r="Q14" s="36"/>
      <c r="R14" s="1"/>
    </row>
    <row r="15" spans="1:18" ht="12.75" customHeight="1" x14ac:dyDescent="0.2">
      <c r="A15" s="46" t="s">
        <v>79</v>
      </c>
      <c r="J15" s="2">
        <v>7</v>
      </c>
      <c r="K15" s="225">
        <v>3</v>
      </c>
      <c r="O15" s="1"/>
      <c r="P15" s="35">
        <v>7</v>
      </c>
      <c r="Q15" s="36"/>
      <c r="R15" s="1"/>
    </row>
    <row r="16" spans="1:18" ht="12.75" customHeight="1" x14ac:dyDescent="0.2">
      <c r="A16" s="46" t="s">
        <v>82</v>
      </c>
      <c r="J16" s="2">
        <v>3</v>
      </c>
      <c r="K16" s="225">
        <v>1</v>
      </c>
      <c r="O16" s="1"/>
      <c r="P16" s="35">
        <v>3</v>
      </c>
      <c r="Q16" s="36"/>
      <c r="R16" s="1"/>
    </row>
    <row r="17" spans="1:18" ht="12.75" customHeight="1" x14ac:dyDescent="0.2">
      <c r="A17" s="46" t="s">
        <v>83</v>
      </c>
      <c r="J17" s="2">
        <v>2</v>
      </c>
      <c r="K17" s="225">
        <v>1</v>
      </c>
      <c r="O17" s="1"/>
      <c r="P17" s="35">
        <v>2</v>
      </c>
      <c r="Q17" s="36"/>
      <c r="R17" s="1"/>
    </row>
    <row r="18" spans="1:18" ht="12.75" customHeight="1" x14ac:dyDescent="0.2">
      <c r="A18" s="46" t="s">
        <v>85</v>
      </c>
      <c r="J18" s="2">
        <v>1</v>
      </c>
      <c r="K18" s="225"/>
      <c r="O18" s="1"/>
      <c r="P18" s="35">
        <v>1</v>
      </c>
      <c r="Q18" s="36"/>
      <c r="R18" s="1"/>
    </row>
    <row r="19" spans="1:18" ht="12.75" customHeight="1" x14ac:dyDescent="0.2">
      <c r="A19" s="46"/>
      <c r="K19" s="221">
        <f>SUM(K12:K17)</f>
        <v>60</v>
      </c>
      <c r="L19" s="1">
        <f>K12/B4</f>
        <v>0.47674418604651164</v>
      </c>
      <c r="M19" s="48">
        <f>K12/B4</f>
        <v>0.47674418604651164</v>
      </c>
      <c r="N19" s="48">
        <f>M19-L19</f>
        <v>0</v>
      </c>
    </row>
    <row r="20" spans="1:18" ht="12.75" customHeight="1" x14ac:dyDescent="0.3">
      <c r="A20" s="61" t="s">
        <v>84</v>
      </c>
      <c r="L20" s="1"/>
      <c r="M20" s="1"/>
      <c r="O20" s="1"/>
    </row>
    <row r="21" spans="1:18" ht="25.5" customHeight="1" x14ac:dyDescent="0.2">
      <c r="B21" s="306" t="s">
        <v>3</v>
      </c>
      <c r="C21" s="307"/>
      <c r="D21" s="307"/>
      <c r="E21" s="307"/>
      <c r="F21" s="307"/>
      <c r="G21" s="307"/>
      <c r="H21" s="307"/>
      <c r="I21" s="307"/>
      <c r="J21" s="307"/>
      <c r="L21" s="10" t="s">
        <v>11</v>
      </c>
      <c r="M21" s="10" t="s">
        <v>12</v>
      </c>
      <c r="N21" s="11" t="s">
        <v>13</v>
      </c>
      <c r="O21" s="10" t="s">
        <v>14</v>
      </c>
      <c r="P21" s="12" t="s">
        <v>15</v>
      </c>
      <c r="Q21" s="12" t="s">
        <v>16</v>
      </c>
      <c r="R21" s="13" t="s">
        <v>17</v>
      </c>
    </row>
    <row r="22" spans="1:18" ht="12.75" customHeight="1" x14ac:dyDescent="0.2">
      <c r="A22" s="15" t="s">
        <v>18</v>
      </c>
      <c r="B22" s="16">
        <v>1</v>
      </c>
      <c r="C22" s="16">
        <v>2</v>
      </c>
      <c r="D22" s="16">
        <v>3</v>
      </c>
      <c r="E22" s="16">
        <v>4</v>
      </c>
      <c r="F22" s="16">
        <v>5</v>
      </c>
      <c r="G22" s="16">
        <v>6</v>
      </c>
      <c r="H22" s="16">
        <v>7</v>
      </c>
      <c r="I22" s="16">
        <v>8</v>
      </c>
      <c r="J22" s="16">
        <v>9</v>
      </c>
      <c r="K22" s="288" t="s">
        <v>19</v>
      </c>
      <c r="L22" s="21"/>
      <c r="M22" s="21"/>
      <c r="N22" s="22"/>
      <c r="O22" s="23"/>
      <c r="P22" s="24"/>
      <c r="Q22" s="24"/>
      <c r="R22" s="1"/>
    </row>
    <row r="23" spans="1:18" ht="12.75" customHeight="1" x14ac:dyDescent="0.2">
      <c r="A23" s="46" t="s">
        <v>52</v>
      </c>
      <c r="B23" s="2">
        <v>75</v>
      </c>
      <c r="C23" s="25"/>
      <c r="D23" s="25"/>
      <c r="E23" s="25"/>
      <c r="F23" s="25"/>
      <c r="G23" s="25"/>
      <c r="H23" s="25"/>
      <c r="I23" s="25"/>
      <c r="J23" s="25"/>
      <c r="K23" s="224"/>
      <c r="L23" s="21"/>
      <c r="M23" s="21"/>
      <c r="N23" s="22"/>
      <c r="O23" s="23"/>
      <c r="P23" s="29">
        <f>B23</f>
        <v>75</v>
      </c>
      <c r="Q23" s="24"/>
      <c r="R23" s="1"/>
    </row>
    <row r="24" spans="1:18" ht="12.75" customHeight="1" x14ac:dyDescent="0.2">
      <c r="A24" s="46" t="s">
        <v>53</v>
      </c>
      <c r="C24" s="2">
        <v>69</v>
      </c>
      <c r="K24" s="224"/>
      <c r="L24" s="1"/>
      <c r="M24" s="1"/>
      <c r="O24" s="23">
        <f>C24/B23</f>
        <v>0.92</v>
      </c>
      <c r="P24" s="35">
        <v>69</v>
      </c>
      <c r="Q24" s="36">
        <f t="shared" ref="Q24:Q31" si="2">P24/P23</f>
        <v>0.92</v>
      </c>
      <c r="R24" s="1">
        <f t="shared" ref="R24:R31" si="3">100%-Q24</f>
        <v>7.999999999999996E-2</v>
      </c>
    </row>
    <row r="25" spans="1:18" ht="12.75" customHeight="1" x14ac:dyDescent="0.2">
      <c r="A25" s="46" t="s">
        <v>54</v>
      </c>
      <c r="D25" s="2">
        <v>63</v>
      </c>
      <c r="K25" s="224"/>
      <c r="L25" s="1"/>
      <c r="M25" s="1"/>
      <c r="O25" s="1">
        <f>D25/C24</f>
        <v>0.91304347826086951</v>
      </c>
      <c r="P25" s="35">
        <v>65</v>
      </c>
      <c r="Q25" s="36">
        <f t="shared" si="2"/>
        <v>0.94202898550724634</v>
      </c>
      <c r="R25" s="1">
        <f t="shared" si="3"/>
        <v>5.7971014492753659E-2</v>
      </c>
    </row>
    <row r="26" spans="1:18" ht="12.75" customHeight="1" x14ac:dyDescent="0.2">
      <c r="A26" s="46" t="s">
        <v>55</v>
      </c>
      <c r="E26" s="2">
        <v>59</v>
      </c>
      <c r="K26" s="224"/>
      <c r="O26" s="1">
        <f>E26/D25</f>
        <v>0.93650793650793651</v>
      </c>
      <c r="P26" s="35">
        <v>65</v>
      </c>
      <c r="Q26" s="36">
        <f t="shared" si="2"/>
        <v>1</v>
      </c>
      <c r="R26" s="1">
        <f t="shared" si="3"/>
        <v>0</v>
      </c>
    </row>
    <row r="27" spans="1:18" ht="12.75" customHeight="1" x14ac:dyDescent="0.2">
      <c r="A27" s="46" t="s">
        <v>56</v>
      </c>
      <c r="F27" s="2">
        <v>53</v>
      </c>
      <c r="K27" s="224"/>
      <c r="O27" s="1">
        <f>F27/E26</f>
        <v>0.89830508474576276</v>
      </c>
      <c r="P27" s="35">
        <v>61</v>
      </c>
      <c r="Q27" s="36">
        <f t="shared" si="2"/>
        <v>0.93846153846153846</v>
      </c>
      <c r="R27" s="1">
        <f t="shared" si="3"/>
        <v>6.1538461538461542E-2</v>
      </c>
    </row>
    <row r="28" spans="1:18" ht="12.75" customHeight="1" x14ac:dyDescent="0.2">
      <c r="A28" s="46" t="s">
        <v>57</v>
      </c>
      <c r="G28" s="2">
        <v>47</v>
      </c>
      <c r="K28" s="224"/>
      <c r="O28" s="1">
        <f>G28/F27</f>
        <v>0.8867924528301887</v>
      </c>
      <c r="P28" s="35">
        <v>57</v>
      </c>
      <c r="Q28" s="36">
        <f t="shared" si="2"/>
        <v>0.93442622950819676</v>
      </c>
      <c r="R28" s="1">
        <f t="shared" si="3"/>
        <v>6.557377049180324E-2</v>
      </c>
    </row>
    <row r="29" spans="1:18" ht="12.75" customHeight="1" x14ac:dyDescent="0.2">
      <c r="A29" s="46" t="s">
        <v>58</v>
      </c>
      <c r="H29" s="2">
        <v>45</v>
      </c>
      <c r="K29" s="224"/>
      <c r="O29" s="1">
        <f>H29/G28</f>
        <v>0.95744680851063835</v>
      </c>
      <c r="P29" s="35">
        <v>55</v>
      </c>
      <c r="Q29" s="36">
        <f t="shared" si="2"/>
        <v>0.96491228070175439</v>
      </c>
      <c r="R29" s="1">
        <f t="shared" si="3"/>
        <v>3.5087719298245612E-2</v>
      </c>
    </row>
    <row r="30" spans="1:18" ht="12.75" customHeight="1" x14ac:dyDescent="0.2">
      <c r="A30" s="46" t="s">
        <v>59</v>
      </c>
      <c r="I30" s="2">
        <v>45</v>
      </c>
      <c r="K30" s="224"/>
      <c r="O30" s="1">
        <f>I30/H29</f>
        <v>1</v>
      </c>
      <c r="P30" s="35">
        <v>53</v>
      </c>
      <c r="Q30" s="36">
        <f t="shared" si="2"/>
        <v>0.96363636363636362</v>
      </c>
      <c r="R30" s="1">
        <f t="shared" si="3"/>
        <v>3.6363636363636376E-2</v>
      </c>
    </row>
    <row r="31" spans="1:18" ht="12.75" customHeight="1" x14ac:dyDescent="0.2">
      <c r="A31" s="46" t="s">
        <v>70</v>
      </c>
      <c r="J31" s="2">
        <v>45</v>
      </c>
      <c r="K31" s="225">
        <v>38</v>
      </c>
      <c r="O31" s="1">
        <f>J31/I30</f>
        <v>1</v>
      </c>
      <c r="P31" s="35">
        <v>53</v>
      </c>
      <c r="Q31" s="36">
        <f t="shared" si="2"/>
        <v>1</v>
      </c>
      <c r="R31" s="1">
        <f t="shared" si="3"/>
        <v>0</v>
      </c>
    </row>
    <row r="32" spans="1:18" ht="12.75" customHeight="1" x14ac:dyDescent="0.2">
      <c r="A32" s="46" t="s">
        <v>71</v>
      </c>
      <c r="J32" s="2">
        <v>10</v>
      </c>
      <c r="K32" s="225">
        <v>6</v>
      </c>
      <c r="O32" s="1"/>
      <c r="P32" s="35">
        <v>13</v>
      </c>
      <c r="Q32" s="36"/>
      <c r="R32" s="1"/>
    </row>
    <row r="33" spans="1:18" ht="12.75" customHeight="1" x14ac:dyDescent="0.2">
      <c r="A33" s="46" t="s">
        <v>79</v>
      </c>
      <c r="J33" s="2">
        <v>3</v>
      </c>
      <c r="K33" s="225">
        <v>2</v>
      </c>
      <c r="O33" s="1"/>
      <c r="P33" s="35">
        <v>6</v>
      </c>
      <c r="Q33" s="36"/>
      <c r="R33" s="1"/>
    </row>
    <row r="34" spans="1:18" ht="12.75" customHeight="1" x14ac:dyDescent="0.2">
      <c r="A34" s="46" t="s">
        <v>82</v>
      </c>
      <c r="J34" s="2">
        <v>3</v>
      </c>
      <c r="K34" s="225">
        <v>1</v>
      </c>
      <c r="O34" s="1"/>
      <c r="P34" s="35">
        <v>4</v>
      </c>
      <c r="Q34" s="36"/>
      <c r="R34" s="1"/>
    </row>
    <row r="35" spans="1:18" ht="12.75" customHeight="1" x14ac:dyDescent="0.2">
      <c r="A35" s="46" t="s">
        <v>83</v>
      </c>
      <c r="J35" s="2">
        <v>2</v>
      </c>
      <c r="K35" s="225">
        <v>1</v>
      </c>
      <c r="O35" s="1"/>
      <c r="P35" s="35">
        <v>3</v>
      </c>
      <c r="Q35" s="36"/>
      <c r="R35" s="1"/>
    </row>
    <row r="36" spans="1:18" ht="12.75" customHeight="1" x14ac:dyDescent="0.2">
      <c r="A36" s="46" t="s">
        <v>85</v>
      </c>
      <c r="J36" s="2">
        <v>1</v>
      </c>
      <c r="K36" s="225"/>
      <c r="O36" s="1"/>
      <c r="P36" s="35">
        <v>1</v>
      </c>
      <c r="Q36" s="36"/>
      <c r="R36" s="1"/>
    </row>
    <row r="37" spans="1:18" ht="12.75" customHeight="1" x14ac:dyDescent="0.2">
      <c r="A37" s="46" t="s">
        <v>86</v>
      </c>
      <c r="J37" s="2">
        <v>1</v>
      </c>
      <c r="K37" s="225"/>
      <c r="O37" s="1"/>
      <c r="P37" s="35">
        <v>1</v>
      </c>
      <c r="Q37" s="36"/>
      <c r="R37" s="1"/>
    </row>
    <row r="38" spans="1:18" ht="12.75" customHeight="1" x14ac:dyDescent="0.2">
      <c r="K38" s="221">
        <f>SUM(K31:K35)</f>
        <v>48</v>
      </c>
      <c r="L38" s="1">
        <f>K31/B23</f>
        <v>0.50666666666666671</v>
      </c>
      <c r="M38" s="48">
        <f>K38/B23</f>
        <v>0.64</v>
      </c>
      <c r="N38" s="48">
        <f>M38-L38</f>
        <v>0.1333333333333333</v>
      </c>
    </row>
    <row r="39" spans="1:18" ht="12.75" customHeight="1" x14ac:dyDescent="0.3">
      <c r="A39" s="61" t="s">
        <v>87</v>
      </c>
      <c r="L39" s="1"/>
      <c r="M39" s="1"/>
      <c r="O39" s="1"/>
    </row>
    <row r="40" spans="1:18" ht="25.5" customHeight="1" x14ac:dyDescent="0.2">
      <c r="B40" s="306" t="s">
        <v>3</v>
      </c>
      <c r="C40" s="307"/>
      <c r="D40" s="307"/>
      <c r="E40" s="307"/>
      <c r="F40" s="307"/>
      <c r="G40" s="307"/>
      <c r="H40" s="307"/>
      <c r="I40" s="307"/>
      <c r="J40" s="307"/>
      <c r="L40" s="10" t="s">
        <v>11</v>
      </c>
      <c r="M40" s="10" t="s">
        <v>12</v>
      </c>
      <c r="N40" s="11" t="s">
        <v>13</v>
      </c>
      <c r="O40" s="10" t="s">
        <v>14</v>
      </c>
      <c r="P40" s="12" t="s">
        <v>15</v>
      </c>
      <c r="Q40" s="12" t="s">
        <v>16</v>
      </c>
      <c r="R40" s="13" t="s">
        <v>17</v>
      </c>
    </row>
    <row r="41" spans="1:18" ht="12.75" customHeight="1" x14ac:dyDescent="0.2">
      <c r="A41" s="15" t="s">
        <v>18</v>
      </c>
      <c r="B41" s="16">
        <v>1</v>
      </c>
      <c r="C41" s="16">
        <v>2</v>
      </c>
      <c r="D41" s="16">
        <v>3</v>
      </c>
      <c r="E41" s="16">
        <v>4</v>
      </c>
      <c r="F41" s="16">
        <v>5</v>
      </c>
      <c r="G41" s="16">
        <v>6</v>
      </c>
      <c r="H41" s="16">
        <v>7</v>
      </c>
      <c r="I41" s="16">
        <v>8</v>
      </c>
      <c r="J41" s="16">
        <v>9</v>
      </c>
      <c r="K41" s="288" t="s">
        <v>19</v>
      </c>
      <c r="L41" s="21"/>
      <c r="M41" s="21"/>
      <c r="N41" s="22"/>
      <c r="O41" s="23"/>
      <c r="P41" s="24"/>
      <c r="Q41" s="24"/>
      <c r="R41" s="1"/>
    </row>
    <row r="42" spans="1:18" ht="12.75" customHeight="1" x14ac:dyDescent="0.2">
      <c r="A42" s="46" t="s">
        <v>53</v>
      </c>
      <c r="B42" s="2">
        <v>78</v>
      </c>
      <c r="C42" s="25"/>
      <c r="D42" s="25"/>
      <c r="E42" s="25"/>
      <c r="F42" s="25"/>
      <c r="G42" s="25"/>
      <c r="H42" s="25"/>
      <c r="I42" s="25"/>
      <c r="J42" s="25"/>
      <c r="K42" s="224"/>
      <c r="L42" s="21"/>
      <c r="M42" s="21"/>
      <c r="N42" s="22"/>
      <c r="O42" s="23"/>
      <c r="P42" s="29">
        <f>B42</f>
        <v>78</v>
      </c>
      <c r="Q42" s="24"/>
      <c r="R42" s="1"/>
    </row>
    <row r="43" spans="1:18" ht="12.75" customHeight="1" x14ac:dyDescent="0.2">
      <c r="A43" s="46" t="s">
        <v>54</v>
      </c>
      <c r="C43" s="2">
        <v>71</v>
      </c>
      <c r="K43" s="224"/>
      <c r="L43" s="1"/>
      <c r="M43" s="1"/>
      <c r="O43" s="23">
        <f>C43/B42</f>
        <v>0.91025641025641024</v>
      </c>
      <c r="P43" s="35">
        <v>71</v>
      </c>
      <c r="Q43" s="36">
        <f t="shared" ref="Q43:Q50" si="4">P43/P42</f>
        <v>0.91025641025641024</v>
      </c>
      <c r="R43" s="1">
        <f t="shared" ref="R43:R50" si="5">100%-Q43</f>
        <v>8.9743589743589758E-2</v>
      </c>
    </row>
    <row r="44" spans="1:18" ht="12.75" customHeight="1" x14ac:dyDescent="0.2">
      <c r="A44" s="46" t="s">
        <v>55</v>
      </c>
      <c r="D44" s="2">
        <v>69</v>
      </c>
      <c r="K44" s="224"/>
      <c r="L44" s="1"/>
      <c r="M44" s="1"/>
      <c r="O44" s="1">
        <f>D44/C43</f>
        <v>0.971830985915493</v>
      </c>
      <c r="P44" s="35">
        <v>70</v>
      </c>
      <c r="Q44" s="36">
        <f t="shared" si="4"/>
        <v>0.9859154929577465</v>
      </c>
      <c r="R44" s="1">
        <f t="shared" si="5"/>
        <v>1.4084507042253502E-2</v>
      </c>
    </row>
    <row r="45" spans="1:18" ht="12.75" customHeight="1" x14ac:dyDescent="0.2">
      <c r="A45" s="46" t="s">
        <v>56</v>
      </c>
      <c r="E45" s="2">
        <v>66</v>
      </c>
      <c r="K45" s="224"/>
      <c r="O45" s="1">
        <f>E45/D44</f>
        <v>0.95652173913043481</v>
      </c>
      <c r="P45" s="35">
        <v>68</v>
      </c>
      <c r="Q45" s="36">
        <f t="shared" si="4"/>
        <v>0.97142857142857142</v>
      </c>
      <c r="R45" s="1">
        <f t="shared" si="5"/>
        <v>2.8571428571428581E-2</v>
      </c>
    </row>
    <row r="46" spans="1:18" ht="12.75" customHeight="1" x14ac:dyDescent="0.2">
      <c r="A46" s="46" t="s">
        <v>57</v>
      </c>
      <c r="F46" s="2">
        <v>62</v>
      </c>
      <c r="K46" s="224"/>
      <c r="O46" s="1">
        <f>F46/E45</f>
        <v>0.93939393939393945</v>
      </c>
      <c r="P46" s="35">
        <v>68</v>
      </c>
      <c r="Q46" s="36">
        <f t="shared" si="4"/>
        <v>1</v>
      </c>
      <c r="R46" s="1">
        <f t="shared" si="5"/>
        <v>0</v>
      </c>
    </row>
    <row r="47" spans="1:18" ht="12.75" customHeight="1" x14ac:dyDescent="0.2">
      <c r="A47" s="46" t="s">
        <v>58</v>
      </c>
      <c r="G47" s="2">
        <v>56</v>
      </c>
      <c r="K47" s="224"/>
      <c r="O47" s="1">
        <f>G47/F46</f>
        <v>0.90322580645161288</v>
      </c>
      <c r="P47" s="35">
        <v>65</v>
      </c>
      <c r="Q47" s="36">
        <f t="shared" si="4"/>
        <v>0.95588235294117652</v>
      </c>
      <c r="R47" s="1">
        <f t="shared" si="5"/>
        <v>4.4117647058823484E-2</v>
      </c>
    </row>
    <row r="48" spans="1:18" ht="12.75" customHeight="1" x14ac:dyDescent="0.2">
      <c r="A48" s="46" t="s">
        <v>59</v>
      </c>
      <c r="H48" s="2">
        <v>51</v>
      </c>
      <c r="K48" s="224"/>
      <c r="O48" s="1">
        <f>H48/G47</f>
        <v>0.9107142857142857</v>
      </c>
      <c r="P48" s="35">
        <v>60</v>
      </c>
      <c r="Q48" s="36">
        <f t="shared" si="4"/>
        <v>0.92307692307692313</v>
      </c>
      <c r="R48" s="1">
        <f t="shared" si="5"/>
        <v>7.6923076923076872E-2</v>
      </c>
    </row>
    <row r="49" spans="1:28" ht="12.75" customHeight="1" x14ac:dyDescent="0.2">
      <c r="A49" s="46" t="s">
        <v>70</v>
      </c>
      <c r="I49" s="2">
        <v>51</v>
      </c>
      <c r="K49" s="224"/>
      <c r="O49" s="1">
        <f>I49/H48</f>
        <v>1</v>
      </c>
      <c r="P49" s="35">
        <v>62</v>
      </c>
      <c r="Q49" s="36">
        <f t="shared" si="4"/>
        <v>1.0333333333333334</v>
      </c>
      <c r="R49" s="1">
        <f t="shared" si="5"/>
        <v>-3.3333333333333437E-2</v>
      </c>
    </row>
    <row r="50" spans="1:28" ht="12.75" customHeight="1" x14ac:dyDescent="0.2">
      <c r="A50" s="46" t="s">
        <v>71</v>
      </c>
      <c r="J50" s="2">
        <v>49</v>
      </c>
      <c r="K50" s="225">
        <v>20</v>
      </c>
      <c r="O50" s="1">
        <f>J50/I49</f>
        <v>0.96078431372549022</v>
      </c>
      <c r="P50" s="35">
        <v>62</v>
      </c>
      <c r="Q50" s="36">
        <f t="shared" si="4"/>
        <v>1</v>
      </c>
      <c r="R50" s="1">
        <f t="shared" si="5"/>
        <v>0</v>
      </c>
    </row>
    <row r="51" spans="1:28" ht="12.75" customHeight="1" x14ac:dyDescent="0.2">
      <c r="A51" s="46" t="s">
        <v>79</v>
      </c>
      <c r="J51" s="2">
        <v>24</v>
      </c>
      <c r="K51" s="225">
        <v>12</v>
      </c>
      <c r="O51" s="1"/>
      <c r="P51" s="35">
        <v>30</v>
      </c>
      <c r="Q51" s="36"/>
      <c r="R51" s="1"/>
    </row>
    <row r="52" spans="1:28" ht="12.75" customHeight="1" x14ac:dyDescent="0.2">
      <c r="A52" s="46" t="s">
        <v>82</v>
      </c>
      <c r="J52" s="2">
        <v>13</v>
      </c>
      <c r="K52" s="225">
        <v>7</v>
      </c>
      <c r="O52" s="1"/>
      <c r="P52" s="35">
        <v>16</v>
      </c>
      <c r="Q52" s="36"/>
      <c r="R52" s="1"/>
    </row>
    <row r="53" spans="1:28" ht="12.75" customHeight="1" x14ac:dyDescent="0.2">
      <c r="A53" s="46" t="s">
        <v>83</v>
      </c>
      <c r="J53" s="2">
        <v>4</v>
      </c>
      <c r="K53" s="225">
        <v>3</v>
      </c>
      <c r="O53" s="1"/>
      <c r="P53" s="35">
        <v>6</v>
      </c>
      <c r="Q53" s="36"/>
      <c r="R53" s="1"/>
    </row>
    <row r="54" spans="1:28" ht="12.75" customHeight="1" x14ac:dyDescent="0.2">
      <c r="A54" s="46" t="s">
        <v>85</v>
      </c>
      <c r="J54" s="2">
        <v>3</v>
      </c>
      <c r="K54" s="225">
        <v>4</v>
      </c>
      <c r="O54" s="1"/>
      <c r="P54" s="35">
        <v>5</v>
      </c>
      <c r="Q54" s="36"/>
      <c r="R54" s="1"/>
    </row>
    <row r="55" spans="1:28" ht="12.75" customHeight="1" x14ac:dyDescent="0.2">
      <c r="A55" s="46" t="s">
        <v>86</v>
      </c>
      <c r="J55" s="2">
        <v>1</v>
      </c>
      <c r="K55" s="225"/>
      <c r="O55" s="1"/>
      <c r="P55" s="35">
        <v>1</v>
      </c>
      <c r="Q55" s="36"/>
      <c r="R55" s="1"/>
    </row>
    <row r="56" spans="1:28" ht="12.75" customHeight="1" x14ac:dyDescent="0.2">
      <c r="K56" s="221">
        <f>SUM(K50:K54)</f>
        <v>46</v>
      </c>
      <c r="L56" s="1">
        <f>K50/B42</f>
        <v>0.25641025641025639</v>
      </c>
      <c r="M56" s="48">
        <f>K56/B42</f>
        <v>0.58974358974358976</v>
      </c>
      <c r="N56" s="48">
        <f>M56-L56</f>
        <v>0.33333333333333337</v>
      </c>
      <c r="T56" s="14" t="s">
        <v>49</v>
      </c>
    </row>
    <row r="57" spans="1:28" ht="12.75" customHeight="1" x14ac:dyDescent="0.3">
      <c r="A57" s="61" t="s">
        <v>88</v>
      </c>
      <c r="L57" s="1"/>
      <c r="M57" s="1"/>
      <c r="O57" s="1"/>
      <c r="T57" s="69" t="s">
        <v>51</v>
      </c>
      <c r="U57" s="69" t="s">
        <v>52</v>
      </c>
      <c r="V57" s="69" t="s">
        <v>53</v>
      </c>
      <c r="W57" s="69" t="s">
        <v>54</v>
      </c>
      <c r="X57" s="69" t="s">
        <v>55</v>
      </c>
      <c r="Y57" s="69" t="s">
        <v>56</v>
      </c>
      <c r="Z57" s="69" t="s">
        <v>57</v>
      </c>
      <c r="AA57" s="69" t="s">
        <v>58</v>
      </c>
      <c r="AB57" s="69" t="s">
        <v>59</v>
      </c>
    </row>
    <row r="58" spans="1:28" ht="25.5" customHeight="1" x14ac:dyDescent="0.3">
      <c r="B58" s="306" t="s">
        <v>3</v>
      </c>
      <c r="C58" s="307"/>
      <c r="D58" s="307"/>
      <c r="E58" s="307"/>
      <c r="F58" s="307"/>
      <c r="G58" s="307"/>
      <c r="H58" s="307"/>
      <c r="I58" s="307"/>
      <c r="J58" s="307"/>
      <c r="L58" s="10" t="s">
        <v>11</v>
      </c>
      <c r="M58" s="10" t="s">
        <v>12</v>
      </c>
      <c r="N58" s="11" t="s">
        <v>13</v>
      </c>
      <c r="O58" s="10" t="s">
        <v>14</v>
      </c>
      <c r="P58" s="12" t="s">
        <v>15</v>
      </c>
      <c r="Q58" s="12" t="s">
        <v>16</v>
      </c>
      <c r="R58" s="13" t="s">
        <v>17</v>
      </c>
      <c r="T58" s="71">
        <f>P6/P4</f>
        <v>0.94186046511627908</v>
      </c>
      <c r="U58" s="71">
        <f>P25/P23</f>
        <v>0.8666666666666667</v>
      </c>
      <c r="V58" s="71">
        <f>P44/P42</f>
        <v>0.89743589743589747</v>
      </c>
      <c r="W58" s="71">
        <f>P62/P60</f>
        <v>0.83544303797468356</v>
      </c>
      <c r="X58" s="71">
        <f>P79/P77</f>
        <v>0.83132530120481929</v>
      </c>
      <c r="Y58" s="71">
        <f>P97/P95</f>
        <v>0.88607594936708856</v>
      </c>
      <c r="Z58" s="71">
        <f>P115/P113</f>
        <v>0.92307692307692313</v>
      </c>
      <c r="AA58" s="71">
        <f>P134/P132</f>
        <v>0.85526315789473684</v>
      </c>
      <c r="AB58" s="71">
        <f>P152/P150</f>
        <v>0.96103896103896103</v>
      </c>
    </row>
    <row r="59" spans="1:28" ht="12.75" customHeight="1" x14ac:dyDescent="0.2">
      <c r="A59" s="15" t="s">
        <v>18</v>
      </c>
      <c r="B59" s="16">
        <v>1</v>
      </c>
      <c r="C59" s="16">
        <v>2</v>
      </c>
      <c r="D59" s="16">
        <v>3</v>
      </c>
      <c r="E59" s="16">
        <v>4</v>
      </c>
      <c r="F59" s="16">
        <v>5</v>
      </c>
      <c r="G59" s="16">
        <v>6</v>
      </c>
      <c r="H59" s="16">
        <v>7</v>
      </c>
      <c r="I59" s="16">
        <v>8</v>
      </c>
      <c r="J59" s="16">
        <v>9</v>
      </c>
      <c r="K59" s="288" t="s">
        <v>19</v>
      </c>
      <c r="L59" s="21"/>
      <c r="M59" s="21"/>
      <c r="N59" s="22"/>
      <c r="O59" s="23"/>
      <c r="P59" s="24"/>
      <c r="Q59" s="24"/>
      <c r="R59" s="1"/>
    </row>
    <row r="60" spans="1:28" ht="12.75" customHeight="1" x14ac:dyDescent="0.2">
      <c r="A60" s="46" t="s">
        <v>54</v>
      </c>
      <c r="B60" s="2">
        <v>79</v>
      </c>
      <c r="C60" s="25"/>
      <c r="D60" s="25"/>
      <c r="E60" s="25"/>
      <c r="F60" s="25"/>
      <c r="G60" s="25"/>
      <c r="H60" s="25"/>
      <c r="I60" s="25"/>
      <c r="J60" s="25"/>
      <c r="K60" s="224"/>
      <c r="L60" s="21"/>
      <c r="M60" s="21"/>
      <c r="N60" s="22"/>
      <c r="O60" s="23"/>
      <c r="P60" s="29">
        <f>B60</f>
        <v>79</v>
      </c>
      <c r="Q60" s="24"/>
      <c r="R60" s="1"/>
    </row>
    <row r="61" spans="1:28" ht="12.75" customHeight="1" x14ac:dyDescent="0.2">
      <c r="A61" s="46" t="s">
        <v>55</v>
      </c>
      <c r="C61" s="2">
        <v>71</v>
      </c>
      <c r="K61" s="224"/>
      <c r="L61" s="1"/>
      <c r="M61" s="1"/>
      <c r="O61" s="23">
        <f>C61/B60</f>
        <v>0.89873417721518989</v>
      </c>
      <c r="P61" s="35">
        <v>71</v>
      </c>
      <c r="Q61" s="36">
        <f t="shared" ref="Q61:Q68" si="6">P61/P60</f>
        <v>0.89873417721518989</v>
      </c>
      <c r="R61" s="1">
        <f t="shared" ref="R61:R68" si="7">100%-Q61</f>
        <v>0.10126582278481011</v>
      </c>
    </row>
    <row r="62" spans="1:28" ht="12.75" customHeight="1" x14ac:dyDescent="0.2">
      <c r="A62" s="46" t="s">
        <v>56</v>
      </c>
      <c r="D62" s="2">
        <v>65</v>
      </c>
      <c r="K62" s="224"/>
      <c r="L62" s="1"/>
      <c r="M62" s="1"/>
      <c r="O62" s="1">
        <f>D62/C61</f>
        <v>0.91549295774647887</v>
      </c>
      <c r="P62" s="35">
        <v>66</v>
      </c>
      <c r="Q62" s="36">
        <f t="shared" si="6"/>
        <v>0.92957746478873238</v>
      </c>
      <c r="R62" s="1">
        <f t="shared" si="7"/>
        <v>7.0422535211267623E-2</v>
      </c>
    </row>
    <row r="63" spans="1:28" ht="12.75" customHeight="1" x14ac:dyDescent="0.2">
      <c r="A63" s="46" t="s">
        <v>57</v>
      </c>
      <c r="E63" s="2">
        <v>60</v>
      </c>
      <c r="K63" s="224"/>
      <c r="O63" s="1">
        <f>E63/D62</f>
        <v>0.92307692307692313</v>
      </c>
      <c r="P63" s="35">
        <v>64</v>
      </c>
      <c r="Q63" s="36">
        <f t="shared" si="6"/>
        <v>0.96969696969696972</v>
      </c>
      <c r="R63" s="1">
        <f t="shared" si="7"/>
        <v>3.0303030303030276E-2</v>
      </c>
    </row>
    <row r="64" spans="1:28" ht="12.75" customHeight="1" x14ac:dyDescent="0.2">
      <c r="A64" s="46" t="s">
        <v>58</v>
      </c>
      <c r="F64" s="2">
        <v>55</v>
      </c>
      <c r="K64" s="224"/>
      <c r="O64" s="1">
        <f>F64/E63</f>
        <v>0.91666666666666663</v>
      </c>
      <c r="P64" s="35">
        <v>61</v>
      </c>
      <c r="Q64" s="36">
        <f t="shared" si="6"/>
        <v>0.953125</v>
      </c>
      <c r="R64" s="1">
        <f t="shared" si="7"/>
        <v>4.6875E-2</v>
      </c>
    </row>
    <row r="65" spans="1:22" ht="12.75" customHeight="1" x14ac:dyDescent="0.2">
      <c r="A65" s="46" t="s">
        <v>59</v>
      </c>
      <c r="G65" s="2">
        <v>51</v>
      </c>
      <c r="K65" s="224"/>
      <c r="O65" s="1">
        <f>G65/F64</f>
        <v>0.92727272727272725</v>
      </c>
      <c r="P65" s="35">
        <v>59</v>
      </c>
      <c r="Q65" s="36">
        <f t="shared" si="6"/>
        <v>0.96721311475409832</v>
      </c>
      <c r="R65" s="1">
        <f t="shared" si="7"/>
        <v>3.2786885245901676E-2</v>
      </c>
    </row>
    <row r="66" spans="1:22" ht="12.75" customHeight="1" x14ac:dyDescent="0.2">
      <c r="A66" s="46" t="s">
        <v>70</v>
      </c>
      <c r="H66" s="2">
        <v>51</v>
      </c>
      <c r="K66" s="224"/>
      <c r="O66" s="1">
        <f>H66/G65</f>
        <v>1</v>
      </c>
      <c r="P66" s="35">
        <v>61</v>
      </c>
      <c r="Q66" s="36">
        <f t="shared" si="6"/>
        <v>1.0338983050847457</v>
      </c>
      <c r="R66" s="1">
        <f t="shared" si="7"/>
        <v>-3.3898305084745672E-2</v>
      </c>
    </row>
    <row r="67" spans="1:22" ht="12.75" customHeight="1" x14ac:dyDescent="0.2">
      <c r="A67" s="46" t="s">
        <v>71</v>
      </c>
      <c r="I67" s="2">
        <v>49</v>
      </c>
      <c r="K67" s="224"/>
      <c r="O67" s="1">
        <f>I67/H66</f>
        <v>0.96078431372549022</v>
      </c>
      <c r="P67" s="35">
        <v>60</v>
      </c>
      <c r="Q67" s="36">
        <f t="shared" si="6"/>
        <v>0.98360655737704916</v>
      </c>
      <c r="R67" s="1">
        <f t="shared" si="7"/>
        <v>1.6393442622950838E-2</v>
      </c>
    </row>
    <row r="68" spans="1:22" ht="12.75" customHeight="1" x14ac:dyDescent="0.2">
      <c r="A68" s="46" t="s">
        <v>79</v>
      </c>
      <c r="J68" s="2">
        <v>49</v>
      </c>
      <c r="K68" s="224">
        <v>36</v>
      </c>
      <c r="O68" s="1">
        <f>J68/B60</f>
        <v>0.620253164556962</v>
      </c>
      <c r="P68" s="35">
        <v>60</v>
      </c>
      <c r="Q68" s="36">
        <f t="shared" si="6"/>
        <v>1</v>
      </c>
      <c r="R68" s="1">
        <f t="shared" si="7"/>
        <v>0</v>
      </c>
    </row>
    <row r="69" spans="1:22" ht="12.75" customHeight="1" x14ac:dyDescent="0.2">
      <c r="A69" s="46" t="s">
        <v>82</v>
      </c>
      <c r="J69" s="2">
        <v>14</v>
      </c>
      <c r="K69" s="225">
        <v>9</v>
      </c>
      <c r="O69" s="1"/>
      <c r="P69" s="35">
        <v>20</v>
      </c>
      <c r="Q69" s="36"/>
      <c r="R69" s="1"/>
    </row>
    <row r="70" spans="1:22" ht="12.75" customHeight="1" x14ac:dyDescent="0.2">
      <c r="A70" s="46" t="s">
        <v>83</v>
      </c>
      <c r="J70" s="2">
        <v>6</v>
      </c>
      <c r="K70" s="225">
        <v>5</v>
      </c>
      <c r="O70" s="1"/>
      <c r="P70" s="35">
        <v>9</v>
      </c>
      <c r="Q70" s="36"/>
      <c r="R70" s="1"/>
      <c r="S70" s="2" t="s">
        <v>91</v>
      </c>
      <c r="T70" s="2">
        <v>48</v>
      </c>
      <c r="U70" s="2">
        <f>K73</f>
        <v>53</v>
      </c>
      <c r="V70" s="2" t="s">
        <v>19</v>
      </c>
    </row>
    <row r="71" spans="1:22" ht="12.75" customHeight="1" x14ac:dyDescent="0.2">
      <c r="A71" s="46" t="s">
        <v>85</v>
      </c>
      <c r="J71" s="2">
        <v>1</v>
      </c>
      <c r="K71" s="225">
        <v>1</v>
      </c>
      <c r="O71" s="1"/>
      <c r="P71" s="35">
        <v>2</v>
      </c>
      <c r="Q71" s="36"/>
      <c r="R71" s="1"/>
      <c r="S71" s="2" t="s">
        <v>92</v>
      </c>
      <c r="T71" s="36">
        <f>T70/B60</f>
        <v>0.60759493670886078</v>
      </c>
      <c r="U71" s="36">
        <f>T70/U70</f>
        <v>0.90566037735849059</v>
      </c>
      <c r="V71" s="2" t="s">
        <v>93</v>
      </c>
    </row>
    <row r="72" spans="1:22" ht="12.75" customHeight="1" x14ac:dyDescent="0.2">
      <c r="A72" s="46" t="s">
        <v>86</v>
      </c>
      <c r="J72" s="2">
        <v>2</v>
      </c>
      <c r="K72" s="225">
        <v>2</v>
      </c>
      <c r="O72" s="1"/>
      <c r="P72" s="35">
        <v>2</v>
      </c>
      <c r="Q72" s="36"/>
      <c r="R72" s="1"/>
    </row>
    <row r="73" spans="1:22" ht="12.75" customHeight="1" x14ac:dyDescent="0.2">
      <c r="K73" s="221">
        <f>SUM(K68:K72)</f>
        <v>53</v>
      </c>
      <c r="L73" s="1">
        <f>K68/B60</f>
        <v>0.45569620253164556</v>
      </c>
      <c r="M73" s="48">
        <f>K73/B60</f>
        <v>0.67088607594936711</v>
      </c>
      <c r="N73" s="48">
        <f>M73-L73</f>
        <v>0.21518987341772156</v>
      </c>
    </row>
    <row r="74" spans="1:22" ht="12.75" customHeight="1" x14ac:dyDescent="0.3">
      <c r="A74" s="61" t="s">
        <v>90</v>
      </c>
      <c r="L74" s="1"/>
      <c r="M74" s="1"/>
      <c r="O74" s="1"/>
    </row>
    <row r="75" spans="1:22" ht="25.5" customHeight="1" x14ac:dyDescent="0.2">
      <c r="B75" s="306" t="s">
        <v>3</v>
      </c>
      <c r="C75" s="307"/>
      <c r="D75" s="307"/>
      <c r="E75" s="307"/>
      <c r="F75" s="307"/>
      <c r="G75" s="307"/>
      <c r="H75" s="307"/>
      <c r="I75" s="307"/>
      <c r="J75" s="307"/>
      <c r="L75" s="10" t="s">
        <v>11</v>
      </c>
      <c r="M75" s="10" t="s">
        <v>12</v>
      </c>
      <c r="N75" s="11" t="s">
        <v>13</v>
      </c>
      <c r="O75" s="10" t="s">
        <v>14</v>
      </c>
      <c r="P75" s="12" t="s">
        <v>15</v>
      </c>
      <c r="Q75" s="12" t="s">
        <v>16</v>
      </c>
      <c r="R75" s="13" t="s">
        <v>17</v>
      </c>
    </row>
    <row r="76" spans="1:22" ht="12.75" customHeight="1" x14ac:dyDescent="0.2">
      <c r="A76" s="15" t="s">
        <v>18</v>
      </c>
      <c r="B76" s="16">
        <v>1</v>
      </c>
      <c r="C76" s="16">
        <v>2</v>
      </c>
      <c r="D76" s="16">
        <v>3</v>
      </c>
      <c r="E76" s="16">
        <v>4</v>
      </c>
      <c r="F76" s="16">
        <v>5</v>
      </c>
      <c r="G76" s="16">
        <v>6</v>
      </c>
      <c r="H76" s="16">
        <v>7</v>
      </c>
      <c r="I76" s="16">
        <v>8</v>
      </c>
      <c r="J76" s="16">
        <v>9</v>
      </c>
      <c r="K76" s="288" t="s">
        <v>19</v>
      </c>
      <c r="L76" s="21"/>
      <c r="M76" s="21"/>
      <c r="N76" s="22"/>
      <c r="O76" s="23"/>
      <c r="P76" s="24"/>
      <c r="Q76" s="24"/>
      <c r="R76" s="1"/>
    </row>
    <row r="77" spans="1:22" ht="12.75" customHeight="1" x14ac:dyDescent="0.2">
      <c r="A77" s="46" t="s">
        <v>55</v>
      </c>
      <c r="B77" s="2">
        <v>83</v>
      </c>
      <c r="C77" s="25"/>
      <c r="D77" s="25"/>
      <c r="E77" s="25"/>
      <c r="F77" s="25"/>
      <c r="G77" s="25"/>
      <c r="H77" s="25"/>
      <c r="I77" s="25"/>
      <c r="J77" s="25"/>
      <c r="K77" s="224"/>
      <c r="L77" s="21"/>
      <c r="M77" s="21"/>
      <c r="N77" s="22"/>
      <c r="O77" s="23"/>
      <c r="P77" s="29">
        <f>B77</f>
        <v>83</v>
      </c>
      <c r="Q77" s="24"/>
      <c r="R77" s="1"/>
    </row>
    <row r="78" spans="1:22" ht="12.75" customHeight="1" x14ac:dyDescent="0.2">
      <c r="A78" s="46" t="s">
        <v>56</v>
      </c>
      <c r="C78" s="2">
        <v>73</v>
      </c>
      <c r="K78" s="224"/>
      <c r="L78" s="1"/>
      <c r="M78" s="1"/>
      <c r="O78" s="23">
        <f>C78/B77</f>
        <v>0.87951807228915657</v>
      </c>
      <c r="P78" s="35">
        <v>73</v>
      </c>
      <c r="Q78" s="36">
        <f t="shared" ref="Q78:Q85" si="8">P78/P77</f>
        <v>0.87951807228915657</v>
      </c>
      <c r="R78" s="1">
        <f t="shared" ref="R78:R85" si="9">100%-Q78</f>
        <v>0.12048192771084343</v>
      </c>
    </row>
    <row r="79" spans="1:22" ht="12.75" customHeight="1" x14ac:dyDescent="0.2">
      <c r="A79" s="46" t="s">
        <v>57</v>
      </c>
      <c r="D79" s="2">
        <v>68</v>
      </c>
      <c r="K79" s="224"/>
      <c r="L79" s="1"/>
      <c r="M79" s="1"/>
      <c r="O79" s="1">
        <f>D79/C78</f>
        <v>0.93150684931506844</v>
      </c>
      <c r="P79" s="35">
        <v>69</v>
      </c>
      <c r="Q79" s="36">
        <f t="shared" si="8"/>
        <v>0.9452054794520548</v>
      </c>
      <c r="R79" s="1">
        <f t="shared" si="9"/>
        <v>5.4794520547945202E-2</v>
      </c>
    </row>
    <row r="80" spans="1:22" ht="12.75" customHeight="1" x14ac:dyDescent="0.2">
      <c r="A80" s="46" t="s">
        <v>58</v>
      </c>
      <c r="E80" s="2">
        <v>63</v>
      </c>
      <c r="K80" s="224"/>
      <c r="O80" s="1">
        <f>E80/D79</f>
        <v>0.92647058823529416</v>
      </c>
      <c r="P80" s="35">
        <v>67</v>
      </c>
      <c r="Q80" s="36">
        <f t="shared" si="8"/>
        <v>0.97101449275362317</v>
      </c>
      <c r="R80" s="1">
        <f t="shared" si="9"/>
        <v>2.8985507246376829E-2</v>
      </c>
    </row>
    <row r="81" spans="1:22" ht="12.75" customHeight="1" x14ac:dyDescent="0.2">
      <c r="A81" s="46" t="s">
        <v>59</v>
      </c>
      <c r="F81" s="2">
        <v>58</v>
      </c>
      <c r="K81" s="224"/>
      <c r="O81" s="1">
        <f>F81/E80</f>
        <v>0.92063492063492058</v>
      </c>
      <c r="P81" s="35">
        <v>63</v>
      </c>
      <c r="Q81" s="36">
        <f t="shared" si="8"/>
        <v>0.94029850746268662</v>
      </c>
      <c r="R81" s="1">
        <f t="shared" si="9"/>
        <v>5.9701492537313383E-2</v>
      </c>
    </row>
    <row r="82" spans="1:22" ht="12.75" customHeight="1" x14ac:dyDescent="0.2">
      <c r="A82" s="46" t="s">
        <v>70</v>
      </c>
      <c r="G82" s="2">
        <v>58</v>
      </c>
      <c r="K82" s="224"/>
      <c r="O82" s="1">
        <f>G82/F81</f>
        <v>1</v>
      </c>
      <c r="P82" s="35">
        <v>63</v>
      </c>
      <c r="Q82" s="36">
        <f t="shared" si="8"/>
        <v>1</v>
      </c>
      <c r="R82" s="1">
        <f t="shared" si="9"/>
        <v>0</v>
      </c>
    </row>
    <row r="83" spans="1:22" ht="12.75" customHeight="1" x14ac:dyDescent="0.2">
      <c r="A83" s="46" t="s">
        <v>71</v>
      </c>
      <c r="H83" s="2">
        <v>56</v>
      </c>
      <c r="K83" s="224"/>
      <c r="O83" s="1">
        <f>H83/G82</f>
        <v>0.96551724137931039</v>
      </c>
      <c r="P83" s="35">
        <v>63</v>
      </c>
      <c r="Q83" s="36">
        <f t="shared" si="8"/>
        <v>1</v>
      </c>
      <c r="R83" s="1">
        <f t="shared" si="9"/>
        <v>0</v>
      </c>
    </row>
    <row r="84" spans="1:22" ht="12.75" customHeight="1" x14ac:dyDescent="0.2">
      <c r="A84" s="46" t="s">
        <v>79</v>
      </c>
      <c r="I84" s="2">
        <v>60</v>
      </c>
      <c r="K84" s="224"/>
      <c r="O84" s="1">
        <f>I84/H83</f>
        <v>1.0714285714285714</v>
      </c>
      <c r="P84" s="35">
        <v>63</v>
      </c>
      <c r="Q84" s="36">
        <f t="shared" si="8"/>
        <v>1</v>
      </c>
      <c r="R84" s="1">
        <f t="shared" si="9"/>
        <v>0</v>
      </c>
    </row>
    <row r="85" spans="1:22" ht="12.75" customHeight="1" x14ac:dyDescent="0.2">
      <c r="A85" s="46" t="s">
        <v>82</v>
      </c>
      <c r="J85" s="2">
        <v>53</v>
      </c>
      <c r="K85" s="224">
        <v>41</v>
      </c>
      <c r="O85" s="1">
        <f>J85/I84</f>
        <v>0.8833333333333333</v>
      </c>
      <c r="P85" s="35">
        <v>63</v>
      </c>
      <c r="Q85" s="36">
        <f t="shared" si="8"/>
        <v>1</v>
      </c>
      <c r="R85" s="1">
        <f t="shared" si="9"/>
        <v>0</v>
      </c>
    </row>
    <row r="86" spans="1:22" ht="12.75" customHeight="1" x14ac:dyDescent="0.2">
      <c r="A86" s="46" t="s">
        <v>83</v>
      </c>
      <c r="J86" s="2">
        <v>12</v>
      </c>
      <c r="K86" s="225">
        <v>7</v>
      </c>
      <c r="O86" s="1"/>
      <c r="P86" s="35">
        <v>18</v>
      </c>
      <c r="Q86" s="36"/>
      <c r="R86" s="1"/>
    </row>
    <row r="87" spans="1:22" ht="12.75" customHeight="1" x14ac:dyDescent="0.2">
      <c r="A87" s="46" t="s">
        <v>85</v>
      </c>
      <c r="J87" s="2">
        <v>9</v>
      </c>
      <c r="K87" s="225">
        <v>6</v>
      </c>
      <c r="O87" s="1"/>
      <c r="P87" s="35">
        <v>12</v>
      </c>
      <c r="Q87" s="36"/>
      <c r="R87" s="1"/>
      <c r="S87" s="2" t="s">
        <v>91</v>
      </c>
      <c r="T87" s="2">
        <v>53</v>
      </c>
      <c r="U87" s="2">
        <f>K91</f>
        <v>57</v>
      </c>
      <c r="V87" s="2" t="s">
        <v>19</v>
      </c>
    </row>
    <row r="88" spans="1:22" ht="12.75" customHeight="1" x14ac:dyDescent="0.2">
      <c r="A88" s="46" t="s">
        <v>86</v>
      </c>
      <c r="J88" s="2">
        <v>2</v>
      </c>
      <c r="K88" s="225">
        <v>1</v>
      </c>
      <c r="O88" s="1"/>
      <c r="P88" s="35">
        <v>3</v>
      </c>
      <c r="Q88" s="36"/>
      <c r="R88" s="1"/>
      <c r="S88" s="2" t="s">
        <v>92</v>
      </c>
      <c r="T88" s="36">
        <f>T87/B77</f>
        <v>0.63855421686746983</v>
      </c>
      <c r="U88" s="36">
        <f>T87/U87</f>
        <v>0.92982456140350878</v>
      </c>
      <c r="V88" s="2" t="s">
        <v>93</v>
      </c>
    </row>
    <row r="89" spans="1:22" ht="12.75" customHeight="1" x14ac:dyDescent="0.2">
      <c r="A89" s="46" t="s">
        <v>89</v>
      </c>
      <c r="J89" s="2">
        <v>1</v>
      </c>
      <c r="K89" s="225">
        <v>1</v>
      </c>
      <c r="O89" s="1"/>
      <c r="P89" s="35">
        <v>2</v>
      </c>
      <c r="Q89" s="36"/>
      <c r="R89" s="1"/>
    </row>
    <row r="90" spans="1:22" ht="12.75" customHeight="1" x14ac:dyDescent="0.2">
      <c r="A90" s="46" t="s">
        <v>95</v>
      </c>
      <c r="J90" s="2">
        <v>1</v>
      </c>
      <c r="K90" s="225">
        <v>1</v>
      </c>
      <c r="O90" s="1"/>
      <c r="P90" s="35">
        <v>1</v>
      </c>
      <c r="Q90" s="36"/>
      <c r="R90" s="1"/>
    </row>
    <row r="91" spans="1:22" ht="12.75" customHeight="1" x14ac:dyDescent="0.2">
      <c r="K91" s="221">
        <f>SUM(K85:K90)</f>
        <v>57</v>
      </c>
      <c r="L91" s="1">
        <f>K85/B77</f>
        <v>0.49397590361445781</v>
      </c>
      <c r="M91" s="48">
        <f>K91/B77</f>
        <v>0.68674698795180722</v>
      </c>
      <c r="N91" s="48">
        <f>M91-L91</f>
        <v>0.19277108433734941</v>
      </c>
    </row>
    <row r="92" spans="1:22" ht="12.75" customHeight="1" x14ac:dyDescent="0.3">
      <c r="A92" s="61" t="s">
        <v>94</v>
      </c>
      <c r="L92" s="1"/>
      <c r="M92" s="1"/>
      <c r="O92" s="1"/>
    </row>
    <row r="93" spans="1:22" ht="25.5" customHeight="1" x14ac:dyDescent="0.2">
      <c r="B93" s="306" t="s">
        <v>3</v>
      </c>
      <c r="C93" s="307"/>
      <c r="D93" s="307"/>
      <c r="E93" s="307"/>
      <c r="F93" s="307"/>
      <c r="G93" s="307"/>
      <c r="H93" s="307"/>
      <c r="I93" s="307"/>
      <c r="J93" s="307"/>
      <c r="L93" s="10" t="s">
        <v>11</v>
      </c>
      <c r="M93" s="10" t="s">
        <v>12</v>
      </c>
      <c r="N93" s="11" t="s">
        <v>13</v>
      </c>
      <c r="O93" s="10" t="s">
        <v>14</v>
      </c>
      <c r="P93" s="12" t="s">
        <v>15</v>
      </c>
      <c r="Q93" s="12" t="s">
        <v>16</v>
      </c>
      <c r="R93" s="13" t="s">
        <v>17</v>
      </c>
    </row>
    <row r="94" spans="1:22" ht="12.75" customHeight="1" x14ac:dyDescent="0.2">
      <c r="A94" s="15" t="s">
        <v>18</v>
      </c>
      <c r="B94" s="16">
        <v>1</v>
      </c>
      <c r="C94" s="16">
        <v>2</v>
      </c>
      <c r="D94" s="16">
        <v>3</v>
      </c>
      <c r="E94" s="16">
        <v>4</v>
      </c>
      <c r="F94" s="16">
        <v>5</v>
      </c>
      <c r="G94" s="16">
        <v>6</v>
      </c>
      <c r="H94" s="16">
        <v>7</v>
      </c>
      <c r="I94" s="16">
        <v>8</v>
      </c>
      <c r="J94" s="16">
        <v>9</v>
      </c>
      <c r="K94" s="288" t="s">
        <v>19</v>
      </c>
      <c r="L94" s="21"/>
      <c r="M94" s="21"/>
      <c r="N94" s="22"/>
      <c r="O94" s="23"/>
      <c r="P94" s="24"/>
      <c r="Q94" s="24"/>
      <c r="R94" s="1"/>
    </row>
    <row r="95" spans="1:22" ht="12.75" customHeight="1" x14ac:dyDescent="0.2">
      <c r="A95" s="46" t="s">
        <v>56</v>
      </c>
      <c r="B95" s="2">
        <v>79</v>
      </c>
      <c r="C95" s="25"/>
      <c r="D95" s="25"/>
      <c r="E95" s="25"/>
      <c r="F95" s="25"/>
      <c r="G95" s="25"/>
      <c r="H95" s="25"/>
      <c r="I95" s="25"/>
      <c r="J95" s="25"/>
      <c r="K95" s="224"/>
      <c r="L95" s="21"/>
      <c r="M95" s="21"/>
      <c r="N95" s="22"/>
      <c r="O95" s="23"/>
      <c r="P95" s="29">
        <f>B95</f>
        <v>79</v>
      </c>
      <c r="Q95" s="24"/>
      <c r="R95" s="1"/>
    </row>
    <row r="96" spans="1:22" ht="12.75" customHeight="1" x14ac:dyDescent="0.2">
      <c r="A96" s="46" t="s">
        <v>57</v>
      </c>
      <c r="C96" s="2">
        <v>69</v>
      </c>
      <c r="K96" s="224"/>
      <c r="L96" s="1"/>
      <c r="M96" s="1"/>
      <c r="O96" s="23">
        <f>C96/B95</f>
        <v>0.87341772151898733</v>
      </c>
      <c r="P96" s="35">
        <v>69</v>
      </c>
      <c r="Q96" s="36">
        <f t="shared" ref="Q96:Q103" si="10">P96/P95</f>
        <v>0.87341772151898733</v>
      </c>
      <c r="R96" s="1">
        <f t="shared" ref="R96:R103" si="11">100%-Q96</f>
        <v>0.12658227848101267</v>
      </c>
    </row>
    <row r="97" spans="1:22" ht="12.75" customHeight="1" x14ac:dyDescent="0.2">
      <c r="A97" s="46" t="s">
        <v>58</v>
      </c>
      <c r="D97" s="2">
        <v>66</v>
      </c>
      <c r="K97" s="224"/>
      <c r="L97" s="1"/>
      <c r="M97" s="1"/>
      <c r="O97" s="1">
        <f>D97/C96</f>
        <v>0.95652173913043481</v>
      </c>
      <c r="P97" s="35">
        <v>70</v>
      </c>
      <c r="Q97" s="36">
        <f t="shared" si="10"/>
        <v>1.0144927536231885</v>
      </c>
      <c r="R97" s="1">
        <f t="shared" si="11"/>
        <v>-1.449275362318847E-2</v>
      </c>
    </row>
    <row r="98" spans="1:22" ht="12.75" customHeight="1" x14ac:dyDescent="0.2">
      <c r="A98" s="46" t="s">
        <v>59</v>
      </c>
      <c r="E98" s="2">
        <v>58</v>
      </c>
      <c r="K98" s="224"/>
      <c r="O98" s="1">
        <f>E98/D97</f>
        <v>0.87878787878787878</v>
      </c>
      <c r="P98" s="35">
        <v>65</v>
      </c>
      <c r="Q98" s="36">
        <f t="shared" si="10"/>
        <v>0.9285714285714286</v>
      </c>
      <c r="R98" s="1">
        <f t="shared" si="11"/>
        <v>7.1428571428571397E-2</v>
      </c>
    </row>
    <row r="99" spans="1:22" ht="12.75" customHeight="1" x14ac:dyDescent="0.2">
      <c r="A99" s="46" t="s">
        <v>70</v>
      </c>
      <c r="F99" s="2">
        <v>57</v>
      </c>
      <c r="K99" s="224"/>
      <c r="O99" s="1">
        <f>F99/E98</f>
        <v>0.98275862068965514</v>
      </c>
      <c r="P99" s="35">
        <v>64</v>
      </c>
      <c r="Q99" s="36">
        <f t="shared" si="10"/>
        <v>0.98461538461538467</v>
      </c>
      <c r="R99" s="1">
        <f t="shared" si="11"/>
        <v>1.538461538461533E-2</v>
      </c>
    </row>
    <row r="100" spans="1:22" ht="12.75" customHeight="1" x14ac:dyDescent="0.2">
      <c r="A100" s="46" t="s">
        <v>71</v>
      </c>
      <c r="G100" s="2">
        <v>56</v>
      </c>
      <c r="K100" s="224"/>
      <c r="O100" s="1">
        <f>G100/F99</f>
        <v>0.98245614035087714</v>
      </c>
      <c r="P100" s="35">
        <v>63</v>
      </c>
      <c r="Q100" s="36">
        <f t="shared" si="10"/>
        <v>0.984375</v>
      </c>
      <c r="R100" s="1">
        <f t="shared" si="11"/>
        <v>1.5625E-2</v>
      </c>
    </row>
    <row r="101" spans="1:22" ht="12.75" customHeight="1" x14ac:dyDescent="0.2">
      <c r="A101" s="46" t="s">
        <v>79</v>
      </c>
      <c r="H101" s="2">
        <v>56</v>
      </c>
      <c r="K101" s="224"/>
      <c r="O101" s="1">
        <f>H101/G100</f>
        <v>1</v>
      </c>
      <c r="P101" s="35">
        <v>61</v>
      </c>
      <c r="Q101" s="36">
        <f t="shared" si="10"/>
        <v>0.96825396825396826</v>
      </c>
      <c r="R101" s="1">
        <f t="shared" si="11"/>
        <v>3.1746031746031744E-2</v>
      </c>
    </row>
    <row r="102" spans="1:22" ht="12.75" customHeight="1" x14ac:dyDescent="0.2">
      <c r="A102" s="46" t="s">
        <v>82</v>
      </c>
      <c r="I102" s="2">
        <v>54</v>
      </c>
      <c r="K102" s="224"/>
      <c r="O102" s="1">
        <f>I102/H101</f>
        <v>0.9642857142857143</v>
      </c>
      <c r="P102" s="35">
        <v>62</v>
      </c>
      <c r="Q102" s="36">
        <f t="shared" si="10"/>
        <v>1.0163934426229508</v>
      </c>
      <c r="R102" s="1">
        <f t="shared" si="11"/>
        <v>-1.6393442622950838E-2</v>
      </c>
    </row>
    <row r="103" spans="1:22" ht="12.75" customHeight="1" x14ac:dyDescent="0.2">
      <c r="A103" s="46" t="s">
        <v>83</v>
      </c>
      <c r="J103" s="2">
        <v>54</v>
      </c>
      <c r="K103" s="225">
        <v>43</v>
      </c>
      <c r="O103" s="1">
        <f>J103/I102</f>
        <v>1</v>
      </c>
      <c r="P103" s="35">
        <v>60</v>
      </c>
      <c r="Q103" s="36">
        <f t="shared" si="10"/>
        <v>0.967741935483871</v>
      </c>
      <c r="R103" s="1">
        <f t="shared" si="11"/>
        <v>3.2258064516129004E-2</v>
      </c>
    </row>
    <row r="104" spans="1:22" ht="12.75" customHeight="1" x14ac:dyDescent="0.2">
      <c r="A104" s="46" t="s">
        <v>85</v>
      </c>
      <c r="J104" s="2">
        <v>9</v>
      </c>
      <c r="K104" s="225">
        <v>8</v>
      </c>
      <c r="O104" s="1"/>
      <c r="P104" s="35">
        <v>15</v>
      </c>
      <c r="Q104" s="36"/>
      <c r="R104" s="1"/>
    </row>
    <row r="105" spans="1:22" ht="12.75" customHeight="1" x14ac:dyDescent="0.2">
      <c r="A105" s="46" t="s">
        <v>86</v>
      </c>
      <c r="J105" s="2">
        <v>2</v>
      </c>
      <c r="K105" s="225">
        <v>3</v>
      </c>
      <c r="O105" s="1"/>
      <c r="P105" s="35">
        <v>6</v>
      </c>
      <c r="Q105" s="36"/>
      <c r="R105" s="1"/>
      <c r="S105" s="2" t="s">
        <v>91</v>
      </c>
      <c r="T105" s="2">
        <v>53</v>
      </c>
      <c r="U105" s="2">
        <f>K109</f>
        <v>54</v>
      </c>
      <c r="V105" s="2" t="s">
        <v>19</v>
      </c>
    </row>
    <row r="106" spans="1:22" ht="12.75" customHeight="1" x14ac:dyDescent="0.2">
      <c r="A106" s="46" t="s">
        <v>89</v>
      </c>
      <c r="J106" s="2">
        <v>2</v>
      </c>
      <c r="K106" s="225"/>
      <c r="O106" s="1"/>
      <c r="P106" s="35">
        <v>2</v>
      </c>
      <c r="Q106" s="36"/>
      <c r="R106" s="1"/>
      <c r="S106" s="2" t="s">
        <v>92</v>
      </c>
      <c r="T106" s="36">
        <f>T105/B95</f>
        <v>0.67088607594936711</v>
      </c>
      <c r="U106" s="36">
        <f>T105/U105</f>
        <v>0.98148148148148151</v>
      </c>
      <c r="V106" s="2" t="s">
        <v>93</v>
      </c>
    </row>
    <row r="107" spans="1:22" ht="12.75" customHeight="1" x14ac:dyDescent="0.2">
      <c r="A107" s="46" t="s">
        <v>95</v>
      </c>
      <c r="J107" s="2">
        <v>1</v>
      </c>
      <c r="K107" s="225"/>
      <c r="O107" s="1"/>
      <c r="P107" s="35">
        <v>1</v>
      </c>
      <c r="Q107" s="36"/>
      <c r="R107" s="1"/>
    </row>
    <row r="108" spans="1:22" ht="12.75" customHeight="1" x14ac:dyDescent="0.2">
      <c r="A108" s="46" t="s">
        <v>97</v>
      </c>
      <c r="J108" s="2">
        <v>1</v>
      </c>
      <c r="K108" s="225"/>
      <c r="O108" s="1"/>
      <c r="P108" s="35">
        <v>1</v>
      </c>
      <c r="Q108" s="36"/>
      <c r="R108" s="1"/>
    </row>
    <row r="109" spans="1:22" ht="12.75" customHeight="1" x14ac:dyDescent="0.2">
      <c r="K109" s="221">
        <f>SUM(K103:K105)</f>
        <v>54</v>
      </c>
      <c r="L109" s="1">
        <f>K103/B95</f>
        <v>0.54430379746835444</v>
      </c>
      <c r="M109" s="48">
        <f>K109/B95</f>
        <v>0.68354430379746833</v>
      </c>
      <c r="N109" s="48">
        <f>M109-L109</f>
        <v>0.13924050632911389</v>
      </c>
    </row>
    <row r="110" spans="1:22" ht="12.75" customHeight="1" x14ac:dyDescent="0.3">
      <c r="A110" s="61" t="s">
        <v>96</v>
      </c>
      <c r="L110" s="1"/>
      <c r="M110" s="1"/>
      <c r="O110" s="1"/>
    </row>
    <row r="111" spans="1:22" ht="25.5" customHeight="1" x14ac:dyDescent="0.2">
      <c r="B111" s="306" t="s">
        <v>3</v>
      </c>
      <c r="C111" s="307"/>
      <c r="D111" s="307"/>
      <c r="E111" s="307"/>
      <c r="F111" s="307"/>
      <c r="G111" s="307"/>
      <c r="H111" s="307"/>
      <c r="I111" s="307"/>
      <c r="J111" s="307"/>
      <c r="L111" s="10" t="s">
        <v>11</v>
      </c>
      <c r="M111" s="10" t="s">
        <v>12</v>
      </c>
      <c r="N111" s="11" t="s">
        <v>13</v>
      </c>
      <c r="O111" s="10" t="s">
        <v>14</v>
      </c>
      <c r="P111" s="12" t="s">
        <v>15</v>
      </c>
      <c r="Q111" s="12" t="s">
        <v>16</v>
      </c>
      <c r="R111" s="13" t="s">
        <v>17</v>
      </c>
    </row>
    <row r="112" spans="1:22" ht="12.75" customHeight="1" x14ac:dyDescent="0.2">
      <c r="A112" s="15" t="s">
        <v>18</v>
      </c>
      <c r="B112" s="16">
        <v>1</v>
      </c>
      <c r="C112" s="16">
        <v>2</v>
      </c>
      <c r="D112" s="16">
        <v>3</v>
      </c>
      <c r="E112" s="16">
        <v>4</v>
      </c>
      <c r="F112" s="16">
        <v>5</v>
      </c>
      <c r="G112" s="16">
        <v>6</v>
      </c>
      <c r="H112" s="16">
        <v>7</v>
      </c>
      <c r="I112" s="16">
        <v>8</v>
      </c>
      <c r="J112" s="16">
        <v>9</v>
      </c>
      <c r="K112" s="288" t="s">
        <v>19</v>
      </c>
      <c r="L112" s="21"/>
      <c r="M112" s="21"/>
      <c r="N112" s="22"/>
      <c r="O112" s="23"/>
      <c r="P112" s="24"/>
      <c r="Q112" s="24"/>
      <c r="R112" s="1"/>
    </row>
    <row r="113" spans="1:22" ht="12.75" customHeight="1" x14ac:dyDescent="0.2">
      <c r="A113" s="46" t="s">
        <v>57</v>
      </c>
      <c r="B113" s="2">
        <v>78</v>
      </c>
      <c r="C113" s="25"/>
      <c r="D113" s="25"/>
      <c r="E113" s="25"/>
      <c r="F113" s="25"/>
      <c r="G113" s="25"/>
      <c r="H113" s="25"/>
      <c r="I113" s="25"/>
      <c r="J113" s="25"/>
      <c r="K113" s="224"/>
      <c r="L113" s="21"/>
      <c r="M113" s="21"/>
      <c r="N113" s="22"/>
      <c r="O113" s="23"/>
      <c r="P113" s="29">
        <f>B113</f>
        <v>78</v>
      </c>
      <c r="Q113" s="24"/>
      <c r="R113" s="1"/>
    </row>
    <row r="114" spans="1:22" ht="12.75" customHeight="1" x14ac:dyDescent="0.2">
      <c r="A114" s="46" t="s">
        <v>58</v>
      </c>
      <c r="C114" s="2">
        <v>74</v>
      </c>
      <c r="K114" s="224"/>
      <c r="L114" s="1"/>
      <c r="M114" s="1"/>
      <c r="O114" s="23">
        <f>C114/B113</f>
        <v>0.94871794871794868</v>
      </c>
      <c r="P114" s="35">
        <v>74</v>
      </c>
      <c r="Q114" s="36">
        <f t="shared" ref="Q114:Q121" si="12">P114/P113</f>
        <v>0.94871794871794868</v>
      </c>
      <c r="R114" s="1">
        <f t="shared" ref="R114:R121" si="13">100%-Q114</f>
        <v>5.1282051282051322E-2</v>
      </c>
    </row>
    <row r="115" spans="1:22" ht="12.75" customHeight="1" x14ac:dyDescent="0.2">
      <c r="A115" s="46" t="s">
        <v>59</v>
      </c>
      <c r="D115" s="2">
        <v>70</v>
      </c>
      <c r="K115" s="224"/>
      <c r="L115" s="1"/>
      <c r="M115" s="1"/>
      <c r="O115" s="1">
        <f>D115/C114</f>
        <v>0.94594594594594594</v>
      </c>
      <c r="P115" s="35">
        <v>72</v>
      </c>
      <c r="Q115" s="36">
        <f t="shared" si="12"/>
        <v>0.97297297297297303</v>
      </c>
      <c r="R115" s="1">
        <f t="shared" si="13"/>
        <v>2.7027027027026973E-2</v>
      </c>
    </row>
    <row r="116" spans="1:22" ht="12.75" customHeight="1" x14ac:dyDescent="0.2">
      <c r="A116" s="46" t="s">
        <v>70</v>
      </c>
      <c r="E116" s="2">
        <v>60</v>
      </c>
      <c r="K116" s="224"/>
      <c r="O116" s="1">
        <f>E116/D115</f>
        <v>0.8571428571428571</v>
      </c>
      <c r="P116" s="35">
        <v>68</v>
      </c>
      <c r="Q116" s="36">
        <f t="shared" si="12"/>
        <v>0.94444444444444442</v>
      </c>
      <c r="R116" s="1">
        <f t="shared" si="13"/>
        <v>5.555555555555558E-2</v>
      </c>
    </row>
    <row r="117" spans="1:22" ht="12.75" customHeight="1" x14ac:dyDescent="0.2">
      <c r="A117" s="46" t="s">
        <v>71</v>
      </c>
      <c r="F117" s="2">
        <v>55</v>
      </c>
      <c r="K117" s="224"/>
      <c r="O117" s="1">
        <f>F117/E116</f>
        <v>0.91666666666666663</v>
      </c>
      <c r="P117" s="35">
        <v>64</v>
      </c>
      <c r="Q117" s="36">
        <f t="shared" si="12"/>
        <v>0.94117647058823528</v>
      </c>
      <c r="R117" s="1">
        <f t="shared" si="13"/>
        <v>5.8823529411764719E-2</v>
      </c>
    </row>
    <row r="118" spans="1:22" ht="12.75" customHeight="1" x14ac:dyDescent="0.2">
      <c r="A118" s="46" t="s">
        <v>79</v>
      </c>
      <c r="G118" s="2">
        <v>55</v>
      </c>
      <c r="K118" s="224"/>
      <c r="O118" s="1">
        <f>G118/F117</f>
        <v>1</v>
      </c>
      <c r="P118" s="35">
        <v>64</v>
      </c>
      <c r="Q118" s="36">
        <f t="shared" si="12"/>
        <v>1</v>
      </c>
      <c r="R118" s="1">
        <f t="shared" si="13"/>
        <v>0</v>
      </c>
    </row>
    <row r="119" spans="1:22" ht="12.75" customHeight="1" x14ac:dyDescent="0.2">
      <c r="A119" s="46" t="s">
        <v>82</v>
      </c>
      <c r="H119" s="2">
        <v>51</v>
      </c>
      <c r="K119" s="224"/>
      <c r="O119" s="1">
        <f>H119/G118</f>
        <v>0.92727272727272725</v>
      </c>
      <c r="P119" s="35">
        <v>59</v>
      </c>
      <c r="Q119" s="36">
        <f t="shared" si="12"/>
        <v>0.921875</v>
      </c>
      <c r="R119" s="1">
        <f t="shared" si="13"/>
        <v>7.8125E-2</v>
      </c>
    </row>
    <row r="120" spans="1:22" ht="12.75" customHeight="1" x14ac:dyDescent="0.2">
      <c r="A120" s="46" t="s">
        <v>83</v>
      </c>
      <c r="I120" s="2">
        <v>51</v>
      </c>
      <c r="K120" s="225"/>
      <c r="O120" s="1">
        <f>I120/H119</f>
        <v>1</v>
      </c>
      <c r="P120" s="35">
        <v>60</v>
      </c>
      <c r="Q120" s="36">
        <f t="shared" si="12"/>
        <v>1.0169491525423728</v>
      </c>
      <c r="R120" s="1">
        <f t="shared" si="13"/>
        <v>-1.6949152542372836E-2</v>
      </c>
    </row>
    <row r="121" spans="1:22" ht="12.75" customHeight="1" x14ac:dyDescent="0.2">
      <c r="A121" s="2">
        <v>1202</v>
      </c>
      <c r="J121" s="2">
        <v>46</v>
      </c>
      <c r="K121" s="225">
        <v>40</v>
      </c>
      <c r="O121" s="1">
        <f>J121/I120</f>
        <v>0.90196078431372551</v>
      </c>
      <c r="P121" s="35">
        <v>61</v>
      </c>
      <c r="Q121" s="36">
        <f t="shared" si="12"/>
        <v>1.0166666666666666</v>
      </c>
      <c r="R121" s="1">
        <f t="shared" si="13"/>
        <v>-1.6666666666666607E-2</v>
      </c>
    </row>
    <row r="122" spans="1:22" ht="12.75" customHeight="1" x14ac:dyDescent="0.2">
      <c r="A122" s="2">
        <v>1301</v>
      </c>
      <c r="J122" s="2">
        <v>13</v>
      </c>
      <c r="K122" s="225">
        <v>9</v>
      </c>
      <c r="O122" s="1"/>
      <c r="P122" s="35">
        <v>17</v>
      </c>
      <c r="Q122" s="36"/>
      <c r="R122" s="1"/>
    </row>
    <row r="123" spans="1:22" ht="12.75" customHeight="1" x14ac:dyDescent="0.2">
      <c r="A123" s="2">
        <v>1302</v>
      </c>
      <c r="J123" s="2">
        <v>4</v>
      </c>
      <c r="K123" s="225">
        <v>2</v>
      </c>
      <c r="O123" s="1"/>
      <c r="P123" s="35">
        <v>7</v>
      </c>
      <c r="Q123" s="36"/>
      <c r="R123" s="1"/>
      <c r="S123" s="2" t="s">
        <v>91</v>
      </c>
      <c r="T123" s="2">
        <v>52</v>
      </c>
      <c r="U123" s="2">
        <f>K126</f>
        <v>55</v>
      </c>
      <c r="V123" s="2" t="s">
        <v>19</v>
      </c>
    </row>
    <row r="124" spans="1:22" ht="12.75" customHeight="1" x14ac:dyDescent="0.2">
      <c r="A124" s="2">
        <v>1401</v>
      </c>
      <c r="J124" s="2">
        <v>4</v>
      </c>
      <c r="K124" s="225">
        <v>4</v>
      </c>
      <c r="O124" s="1"/>
      <c r="P124" s="35">
        <v>4</v>
      </c>
      <c r="Q124" s="36"/>
      <c r="R124" s="1"/>
      <c r="S124" s="2" t="s">
        <v>92</v>
      </c>
      <c r="T124" s="36">
        <f>T123/B113</f>
        <v>0.66666666666666663</v>
      </c>
      <c r="U124" s="36">
        <f>T123/U123</f>
        <v>0.94545454545454544</v>
      </c>
      <c r="V124" s="2" t="s">
        <v>93</v>
      </c>
    </row>
    <row r="125" spans="1:22" ht="12.75" customHeight="1" x14ac:dyDescent="0.2">
      <c r="A125" s="2">
        <v>1402</v>
      </c>
      <c r="J125" s="2">
        <v>1</v>
      </c>
      <c r="K125" s="225"/>
      <c r="O125" s="1"/>
      <c r="P125" s="35">
        <v>1</v>
      </c>
      <c r="Q125" s="36"/>
      <c r="R125" s="1"/>
    </row>
    <row r="126" spans="1:22" ht="12.75" customHeight="1" x14ac:dyDescent="0.2">
      <c r="K126" s="221">
        <f>SUM(K121:K124)</f>
        <v>55</v>
      </c>
      <c r="L126" s="1">
        <f>K121/B113</f>
        <v>0.51282051282051277</v>
      </c>
      <c r="M126" s="48">
        <f>K126/B113</f>
        <v>0.70512820512820518</v>
      </c>
      <c r="N126" s="48">
        <f>M126-L126</f>
        <v>0.1923076923076924</v>
      </c>
      <c r="O126" s="1"/>
      <c r="P126" s="35"/>
      <c r="Q126" s="36"/>
      <c r="R126" s="1"/>
    </row>
    <row r="127" spans="1:22" ht="12.75" customHeight="1" x14ac:dyDescent="0.2">
      <c r="O127" s="1"/>
      <c r="P127" s="35"/>
      <c r="Q127" s="36"/>
      <c r="R127" s="1"/>
    </row>
    <row r="128" spans="1:22" ht="12.75" customHeight="1" x14ac:dyDescent="0.2">
      <c r="O128" s="1"/>
      <c r="P128" s="35"/>
      <c r="Q128" s="36"/>
      <c r="R128" s="1"/>
    </row>
    <row r="129" spans="1:22" ht="12.75" customHeight="1" x14ac:dyDescent="0.3">
      <c r="A129" s="61" t="s">
        <v>99</v>
      </c>
      <c r="L129" s="1"/>
      <c r="M129" s="1"/>
      <c r="O129" s="1"/>
    </row>
    <row r="130" spans="1:22" ht="25.5" customHeight="1" x14ac:dyDescent="0.2">
      <c r="B130" s="306" t="s">
        <v>3</v>
      </c>
      <c r="C130" s="307"/>
      <c r="D130" s="307"/>
      <c r="E130" s="307"/>
      <c r="F130" s="307"/>
      <c r="G130" s="307"/>
      <c r="H130" s="307"/>
      <c r="I130" s="307"/>
      <c r="J130" s="307"/>
      <c r="L130" s="10" t="s">
        <v>11</v>
      </c>
      <c r="M130" s="10" t="s">
        <v>12</v>
      </c>
      <c r="N130" s="11" t="s">
        <v>13</v>
      </c>
      <c r="O130" s="10" t="s">
        <v>14</v>
      </c>
      <c r="P130" s="12" t="s">
        <v>15</v>
      </c>
      <c r="Q130" s="12" t="s">
        <v>16</v>
      </c>
      <c r="R130" s="13" t="s">
        <v>17</v>
      </c>
    </row>
    <row r="131" spans="1:22" ht="12.75" customHeight="1" x14ac:dyDescent="0.2">
      <c r="A131" s="15" t="s">
        <v>18</v>
      </c>
      <c r="B131" s="16">
        <v>1</v>
      </c>
      <c r="C131" s="16">
        <v>2</v>
      </c>
      <c r="D131" s="16">
        <v>3</v>
      </c>
      <c r="E131" s="16">
        <v>4</v>
      </c>
      <c r="F131" s="16">
        <v>5</v>
      </c>
      <c r="G131" s="16">
        <v>6</v>
      </c>
      <c r="H131" s="16">
        <v>7</v>
      </c>
      <c r="I131" s="16">
        <v>8</v>
      </c>
      <c r="J131" s="16">
        <v>9</v>
      </c>
      <c r="K131" s="288" t="s">
        <v>19</v>
      </c>
      <c r="L131" s="21"/>
      <c r="M131" s="21"/>
      <c r="N131" s="22"/>
      <c r="O131" s="23"/>
      <c r="P131" s="24"/>
      <c r="Q131" s="24"/>
      <c r="R131" s="1"/>
    </row>
    <row r="132" spans="1:22" ht="12.75" customHeight="1" x14ac:dyDescent="0.2">
      <c r="A132" s="46" t="s">
        <v>58</v>
      </c>
      <c r="B132" s="2">
        <v>76</v>
      </c>
      <c r="C132" s="25"/>
      <c r="D132" s="25"/>
      <c r="E132" s="25"/>
      <c r="F132" s="25"/>
      <c r="G132" s="25"/>
      <c r="H132" s="25"/>
      <c r="I132" s="25"/>
      <c r="J132" s="25"/>
      <c r="K132" s="225"/>
      <c r="L132" s="21"/>
      <c r="M132" s="21"/>
      <c r="N132" s="22"/>
      <c r="O132" s="23"/>
      <c r="P132" s="29">
        <f>B132</f>
        <v>76</v>
      </c>
      <c r="Q132" s="24"/>
      <c r="R132" s="1"/>
    </row>
    <row r="133" spans="1:22" ht="12.75" customHeight="1" x14ac:dyDescent="0.2">
      <c r="A133" s="46" t="s">
        <v>59</v>
      </c>
      <c r="C133" s="2">
        <v>65</v>
      </c>
      <c r="K133" s="225"/>
      <c r="L133" s="1"/>
      <c r="M133" s="1"/>
      <c r="O133" s="23">
        <f>C133/B132</f>
        <v>0.85526315789473684</v>
      </c>
      <c r="P133" s="35">
        <v>65</v>
      </c>
      <c r="Q133" s="36">
        <f t="shared" ref="Q133:Q140" si="14">P133/P132</f>
        <v>0.85526315789473684</v>
      </c>
      <c r="R133" s="1">
        <f t="shared" ref="R133:R140" si="15">100%-Q133</f>
        <v>0.14473684210526316</v>
      </c>
    </row>
    <row r="134" spans="1:22" ht="12.75" customHeight="1" x14ac:dyDescent="0.2">
      <c r="A134" s="46" t="s">
        <v>70</v>
      </c>
      <c r="D134" s="2">
        <v>62</v>
      </c>
      <c r="K134" s="225"/>
      <c r="L134" s="1"/>
      <c r="M134" s="1"/>
      <c r="O134" s="1">
        <f>D134/C133</f>
        <v>0.9538461538461539</v>
      </c>
      <c r="P134" s="35">
        <v>65</v>
      </c>
      <c r="Q134" s="36">
        <f t="shared" si="14"/>
        <v>1</v>
      </c>
      <c r="R134" s="1">
        <f t="shared" si="15"/>
        <v>0</v>
      </c>
    </row>
    <row r="135" spans="1:22" ht="12.75" customHeight="1" x14ac:dyDescent="0.2">
      <c r="A135" s="2">
        <v>1002</v>
      </c>
      <c r="E135" s="2">
        <v>60</v>
      </c>
      <c r="K135" s="225"/>
      <c r="O135" s="1">
        <f>E135/D134</f>
        <v>0.967741935483871</v>
      </c>
      <c r="P135" s="35">
        <v>64</v>
      </c>
      <c r="Q135" s="36">
        <f t="shared" si="14"/>
        <v>0.98461538461538467</v>
      </c>
      <c r="R135" s="1">
        <f t="shared" si="15"/>
        <v>1.538461538461533E-2</v>
      </c>
    </row>
    <row r="136" spans="1:22" ht="12.75" customHeight="1" x14ac:dyDescent="0.2">
      <c r="A136" s="2">
        <v>1101</v>
      </c>
      <c r="F136" s="2">
        <v>55</v>
      </c>
      <c r="K136" s="225"/>
      <c r="O136" s="1">
        <f>F136/E135</f>
        <v>0.91666666666666663</v>
      </c>
      <c r="P136" s="35">
        <v>60</v>
      </c>
      <c r="Q136" s="36">
        <f t="shared" si="14"/>
        <v>0.9375</v>
      </c>
      <c r="R136" s="1">
        <f t="shared" si="15"/>
        <v>6.25E-2</v>
      </c>
    </row>
    <row r="137" spans="1:22" ht="12.75" customHeight="1" x14ac:dyDescent="0.2">
      <c r="A137" s="46" t="s">
        <v>82</v>
      </c>
      <c r="G137" s="2">
        <v>49</v>
      </c>
      <c r="K137" s="225"/>
      <c r="O137" s="1">
        <f>G137/F136</f>
        <v>0.89090909090909087</v>
      </c>
      <c r="P137" s="35">
        <v>60</v>
      </c>
      <c r="Q137" s="36">
        <f t="shared" si="14"/>
        <v>1</v>
      </c>
      <c r="R137" s="1">
        <f t="shared" si="15"/>
        <v>0</v>
      </c>
    </row>
    <row r="138" spans="1:22" ht="12.75" customHeight="1" x14ac:dyDescent="0.2">
      <c r="A138" s="46" t="s">
        <v>83</v>
      </c>
      <c r="H138" s="2">
        <v>49</v>
      </c>
      <c r="K138" s="225"/>
      <c r="O138" s="1">
        <f>H138/G137</f>
        <v>1</v>
      </c>
      <c r="P138" s="35">
        <v>61</v>
      </c>
      <c r="Q138" s="36">
        <f t="shared" si="14"/>
        <v>1.0166666666666666</v>
      </c>
      <c r="R138" s="1">
        <f t="shared" si="15"/>
        <v>-1.6666666666666607E-2</v>
      </c>
    </row>
    <row r="139" spans="1:22" ht="12.75" customHeight="1" x14ac:dyDescent="0.2">
      <c r="A139" s="46" t="s">
        <v>85</v>
      </c>
      <c r="I139" s="2">
        <v>47</v>
      </c>
      <c r="K139" s="225"/>
      <c r="O139" s="1">
        <f>I139/H138</f>
        <v>0.95918367346938771</v>
      </c>
      <c r="P139" s="35">
        <v>52</v>
      </c>
      <c r="Q139" s="36">
        <f t="shared" si="14"/>
        <v>0.85245901639344257</v>
      </c>
      <c r="R139" s="1">
        <f t="shared" si="15"/>
        <v>0.14754098360655743</v>
      </c>
    </row>
    <row r="140" spans="1:22" ht="12.75" customHeight="1" x14ac:dyDescent="0.2">
      <c r="A140" s="46" t="s">
        <v>86</v>
      </c>
      <c r="J140" s="2">
        <v>45</v>
      </c>
      <c r="K140" s="225">
        <v>29</v>
      </c>
      <c r="O140" s="1">
        <f>J140/I139</f>
        <v>0.95744680851063835</v>
      </c>
      <c r="P140" s="35">
        <v>51</v>
      </c>
      <c r="Q140" s="36">
        <f t="shared" si="14"/>
        <v>0.98076923076923073</v>
      </c>
      <c r="R140" s="1">
        <f t="shared" si="15"/>
        <v>1.9230769230769273E-2</v>
      </c>
    </row>
    <row r="141" spans="1:22" ht="12.75" customHeight="1" x14ac:dyDescent="0.2">
      <c r="A141" s="46" t="s">
        <v>89</v>
      </c>
      <c r="J141" s="2">
        <v>16</v>
      </c>
      <c r="K141" s="225">
        <v>3</v>
      </c>
      <c r="O141" s="1"/>
      <c r="P141" s="35">
        <v>20</v>
      </c>
      <c r="Q141" s="36"/>
      <c r="R141" s="1"/>
    </row>
    <row r="142" spans="1:22" ht="12.75" customHeight="1" x14ac:dyDescent="0.2">
      <c r="A142" s="46" t="s">
        <v>95</v>
      </c>
      <c r="J142" s="2">
        <v>16</v>
      </c>
      <c r="K142" s="225">
        <v>12</v>
      </c>
      <c r="O142" s="1"/>
      <c r="P142" s="35">
        <v>19</v>
      </c>
      <c r="Q142" s="36"/>
      <c r="R142" s="1"/>
      <c r="S142" s="2" t="s">
        <v>91</v>
      </c>
      <c r="T142" s="2">
        <v>45</v>
      </c>
      <c r="U142" s="2">
        <f>K145</f>
        <v>48</v>
      </c>
      <c r="V142" s="2" t="s">
        <v>19</v>
      </c>
    </row>
    <row r="143" spans="1:22" ht="12.75" customHeight="1" x14ac:dyDescent="0.2">
      <c r="A143" s="46" t="s">
        <v>97</v>
      </c>
      <c r="J143" s="2">
        <v>4</v>
      </c>
      <c r="K143" s="225">
        <v>4</v>
      </c>
      <c r="O143" s="1"/>
      <c r="P143" s="35">
        <v>6</v>
      </c>
      <c r="Q143" s="36"/>
      <c r="R143" s="1"/>
      <c r="S143" s="2" t="s">
        <v>92</v>
      </c>
      <c r="T143" s="36">
        <f>T142/B132</f>
        <v>0.59210526315789469</v>
      </c>
      <c r="U143" s="36">
        <f>T142/U142</f>
        <v>0.9375</v>
      </c>
      <c r="V143" s="2" t="s">
        <v>93</v>
      </c>
    </row>
    <row r="144" spans="1:22" ht="12.75" customHeight="1" x14ac:dyDescent="0.2">
      <c r="A144" s="46" t="s">
        <v>98</v>
      </c>
      <c r="J144" s="2">
        <v>2</v>
      </c>
      <c r="K144" s="225"/>
      <c r="O144" s="1"/>
      <c r="P144" s="35">
        <v>3</v>
      </c>
      <c r="Q144" s="36"/>
      <c r="R144" s="1"/>
    </row>
    <row r="145" spans="1:22" ht="12.75" customHeight="1" x14ac:dyDescent="0.2">
      <c r="A145" s="46"/>
      <c r="K145" s="221">
        <f>SUM(K140:K143)</f>
        <v>48</v>
      </c>
      <c r="L145" s="1">
        <f>K140/B132</f>
        <v>0.38157894736842107</v>
      </c>
      <c r="M145" s="48">
        <f>K145/B132</f>
        <v>0.63157894736842102</v>
      </c>
      <c r="N145" s="48">
        <f>M145-L145</f>
        <v>0.24999999999999994</v>
      </c>
      <c r="O145" s="1"/>
      <c r="P145" s="35"/>
      <c r="Q145" s="36"/>
      <c r="R145" s="1"/>
    </row>
    <row r="146" spans="1:22" ht="12.75" customHeight="1" x14ac:dyDescent="0.2"/>
    <row r="147" spans="1:22" ht="12.75" customHeight="1" x14ac:dyDescent="0.3">
      <c r="A147" s="61" t="s">
        <v>100</v>
      </c>
      <c r="L147" s="1"/>
      <c r="M147" s="1"/>
      <c r="O147" s="1"/>
    </row>
    <row r="148" spans="1:22" ht="25.5" customHeight="1" x14ac:dyDescent="0.2">
      <c r="B148" s="306" t="s">
        <v>3</v>
      </c>
      <c r="C148" s="307"/>
      <c r="D148" s="307"/>
      <c r="E148" s="307"/>
      <c r="F148" s="307"/>
      <c r="G148" s="307"/>
      <c r="H148" s="307"/>
      <c r="I148" s="307"/>
      <c r="J148" s="307"/>
      <c r="L148" s="10" t="s">
        <v>11</v>
      </c>
      <c r="M148" s="10" t="s">
        <v>12</v>
      </c>
      <c r="N148" s="11" t="s">
        <v>13</v>
      </c>
      <c r="O148" s="10" t="s">
        <v>14</v>
      </c>
      <c r="P148" s="12" t="s">
        <v>15</v>
      </c>
      <c r="Q148" s="12" t="s">
        <v>16</v>
      </c>
      <c r="R148" s="13" t="s">
        <v>17</v>
      </c>
    </row>
    <row r="149" spans="1:22" ht="12.75" customHeight="1" x14ac:dyDescent="0.2">
      <c r="A149" s="15" t="s">
        <v>18</v>
      </c>
      <c r="B149" s="16">
        <v>1</v>
      </c>
      <c r="C149" s="16">
        <v>2</v>
      </c>
      <c r="D149" s="16">
        <v>3</v>
      </c>
      <c r="E149" s="16">
        <v>4</v>
      </c>
      <c r="F149" s="16">
        <v>5</v>
      </c>
      <c r="G149" s="16">
        <v>6</v>
      </c>
      <c r="H149" s="16">
        <v>7</v>
      </c>
      <c r="I149" s="16">
        <v>8</v>
      </c>
      <c r="J149" s="16">
        <v>9</v>
      </c>
      <c r="K149" s="288" t="s">
        <v>19</v>
      </c>
      <c r="L149" s="21"/>
      <c r="M149" s="21"/>
      <c r="N149" s="22"/>
      <c r="O149" s="23"/>
      <c r="P149" s="24"/>
      <c r="Q149" s="24"/>
      <c r="R149" s="1"/>
    </row>
    <row r="150" spans="1:22" ht="12.75" customHeight="1" x14ac:dyDescent="0.2">
      <c r="A150" s="46" t="s">
        <v>59</v>
      </c>
      <c r="B150" s="2">
        <v>77</v>
      </c>
      <c r="C150" s="25"/>
      <c r="D150" s="25"/>
      <c r="E150" s="25"/>
      <c r="F150" s="25"/>
      <c r="G150" s="25"/>
      <c r="H150" s="25"/>
      <c r="I150" s="25"/>
      <c r="J150" s="25"/>
      <c r="K150" s="225"/>
      <c r="L150" s="21"/>
      <c r="M150" s="21"/>
      <c r="N150" s="22"/>
      <c r="O150" s="23"/>
      <c r="P150" s="29">
        <f>B150</f>
        <v>77</v>
      </c>
      <c r="Q150" s="24"/>
      <c r="R150" s="1"/>
    </row>
    <row r="151" spans="1:22" ht="12.75" customHeight="1" x14ac:dyDescent="0.2">
      <c r="A151" s="46" t="s">
        <v>70</v>
      </c>
      <c r="C151" s="2">
        <v>76</v>
      </c>
      <c r="K151" s="225"/>
      <c r="L151" s="1"/>
      <c r="M151" s="1"/>
      <c r="O151" s="23">
        <f>C151/B150</f>
        <v>0.98701298701298701</v>
      </c>
      <c r="P151" s="35">
        <v>76</v>
      </c>
      <c r="Q151" s="36">
        <f t="shared" ref="Q151:Q158" si="16">P151/P150</f>
        <v>0.98701298701298701</v>
      </c>
      <c r="R151" s="1">
        <f t="shared" ref="R151:R158" si="17">100%-Q151</f>
        <v>1.2987012987012991E-2</v>
      </c>
    </row>
    <row r="152" spans="1:22" ht="12.75" customHeight="1" x14ac:dyDescent="0.2">
      <c r="A152" s="2">
        <v>1002</v>
      </c>
      <c r="D152" s="2">
        <v>71</v>
      </c>
      <c r="K152" s="225"/>
      <c r="L152" s="1"/>
      <c r="M152" s="1"/>
      <c r="O152" s="1">
        <f>D152/C151</f>
        <v>0.93421052631578949</v>
      </c>
      <c r="P152" s="35">
        <v>74</v>
      </c>
      <c r="Q152" s="36">
        <f t="shared" si="16"/>
        <v>0.97368421052631582</v>
      </c>
      <c r="R152" s="1">
        <f t="shared" si="17"/>
        <v>2.6315789473684181E-2</v>
      </c>
    </row>
    <row r="153" spans="1:22" ht="12.75" customHeight="1" x14ac:dyDescent="0.2">
      <c r="A153" s="2">
        <v>1101</v>
      </c>
      <c r="E153" s="2">
        <v>64</v>
      </c>
      <c r="K153" s="225"/>
      <c r="O153" s="1">
        <f>E153/D152</f>
        <v>0.90140845070422537</v>
      </c>
      <c r="P153" s="35">
        <v>72</v>
      </c>
      <c r="Q153" s="36">
        <f t="shared" si="16"/>
        <v>0.97297297297297303</v>
      </c>
      <c r="R153" s="1">
        <f t="shared" si="17"/>
        <v>2.7027027027026973E-2</v>
      </c>
    </row>
    <row r="154" spans="1:22" ht="12.75" customHeight="1" x14ac:dyDescent="0.2">
      <c r="A154" s="46" t="s">
        <v>82</v>
      </c>
      <c r="F154" s="2">
        <v>60</v>
      </c>
      <c r="K154" s="225"/>
      <c r="O154" s="1">
        <f>F154/E153</f>
        <v>0.9375</v>
      </c>
      <c r="P154" s="35">
        <v>67</v>
      </c>
      <c r="Q154" s="36">
        <f t="shared" si="16"/>
        <v>0.93055555555555558</v>
      </c>
      <c r="R154" s="1">
        <f t="shared" si="17"/>
        <v>6.944444444444442E-2</v>
      </c>
    </row>
    <row r="155" spans="1:22" ht="12.75" customHeight="1" x14ac:dyDescent="0.2">
      <c r="A155" s="46" t="s">
        <v>83</v>
      </c>
      <c r="G155" s="2">
        <v>54</v>
      </c>
      <c r="K155" s="225"/>
      <c r="O155" s="1">
        <f>G155/F154</f>
        <v>0.9</v>
      </c>
      <c r="P155" s="35">
        <v>67</v>
      </c>
      <c r="Q155" s="36">
        <f t="shared" si="16"/>
        <v>1</v>
      </c>
      <c r="R155" s="1">
        <f t="shared" si="17"/>
        <v>0</v>
      </c>
    </row>
    <row r="156" spans="1:22" ht="12.75" customHeight="1" x14ac:dyDescent="0.2">
      <c r="A156" s="46" t="s">
        <v>85</v>
      </c>
      <c r="H156" s="2">
        <v>51</v>
      </c>
      <c r="K156" s="225"/>
      <c r="O156" s="1">
        <f>H156/G155</f>
        <v>0.94444444444444442</v>
      </c>
      <c r="P156" s="35">
        <v>66</v>
      </c>
      <c r="Q156" s="36">
        <f t="shared" si="16"/>
        <v>0.9850746268656716</v>
      </c>
      <c r="R156" s="1">
        <f t="shared" si="17"/>
        <v>1.4925373134328401E-2</v>
      </c>
    </row>
    <row r="157" spans="1:22" ht="12.75" customHeight="1" x14ac:dyDescent="0.2">
      <c r="A157" s="46" t="s">
        <v>86</v>
      </c>
      <c r="I157" s="2">
        <v>51</v>
      </c>
      <c r="K157" s="225"/>
      <c r="O157" s="1">
        <f>I157/H156</f>
        <v>1</v>
      </c>
      <c r="P157" s="35">
        <v>62</v>
      </c>
      <c r="Q157" s="36">
        <f t="shared" si="16"/>
        <v>0.93939393939393945</v>
      </c>
      <c r="R157" s="1">
        <f t="shared" si="17"/>
        <v>6.0606060606060552E-2</v>
      </c>
    </row>
    <row r="158" spans="1:22" ht="12.75" customHeight="1" x14ac:dyDescent="0.2">
      <c r="A158" s="46" t="s">
        <v>89</v>
      </c>
      <c r="J158" s="2">
        <v>49</v>
      </c>
      <c r="K158" s="225">
        <v>37</v>
      </c>
      <c r="O158" s="1">
        <f>J158/I157</f>
        <v>0.96078431372549022</v>
      </c>
      <c r="P158" s="35">
        <v>62</v>
      </c>
      <c r="Q158" s="36">
        <f t="shared" si="16"/>
        <v>1</v>
      </c>
      <c r="R158" s="1">
        <f t="shared" si="17"/>
        <v>0</v>
      </c>
    </row>
    <row r="159" spans="1:22" ht="12.75" customHeight="1" x14ac:dyDescent="0.2">
      <c r="A159" s="46" t="s">
        <v>95</v>
      </c>
      <c r="J159" s="2">
        <v>14</v>
      </c>
      <c r="K159" s="225">
        <v>11</v>
      </c>
      <c r="O159" s="1"/>
      <c r="P159" s="35">
        <v>21</v>
      </c>
      <c r="Q159" s="36"/>
      <c r="R159" s="1"/>
    </row>
    <row r="160" spans="1:22" ht="12.75" customHeight="1" x14ac:dyDescent="0.2">
      <c r="A160" s="46" t="s">
        <v>97</v>
      </c>
      <c r="J160" s="2">
        <v>5</v>
      </c>
      <c r="K160" s="225">
        <v>2</v>
      </c>
      <c r="O160" s="1"/>
      <c r="P160" s="35">
        <v>11</v>
      </c>
      <c r="Q160" s="36"/>
      <c r="R160" s="1"/>
      <c r="S160" s="2" t="s">
        <v>91</v>
      </c>
      <c r="T160" s="2">
        <v>54</v>
      </c>
      <c r="U160" s="2">
        <f>K164</f>
        <v>58</v>
      </c>
      <c r="V160" s="2" t="s">
        <v>19</v>
      </c>
    </row>
    <row r="161" spans="1:22" ht="12.75" customHeight="1" x14ac:dyDescent="0.2">
      <c r="A161" s="46" t="s">
        <v>98</v>
      </c>
      <c r="J161" s="2">
        <v>5</v>
      </c>
      <c r="K161" s="225">
        <v>4</v>
      </c>
      <c r="O161" s="1"/>
      <c r="P161" s="35">
        <v>7</v>
      </c>
      <c r="Q161" s="36"/>
      <c r="R161" s="1"/>
      <c r="S161" s="2" t="s">
        <v>92</v>
      </c>
      <c r="T161" s="36">
        <f>T160/B150</f>
        <v>0.70129870129870131</v>
      </c>
      <c r="U161" s="36">
        <f>T160/U160</f>
        <v>0.93103448275862066</v>
      </c>
      <c r="V161" s="2" t="s">
        <v>93</v>
      </c>
    </row>
    <row r="162" spans="1:22" ht="12.75" customHeight="1" x14ac:dyDescent="0.2">
      <c r="A162" s="46" t="s">
        <v>112</v>
      </c>
      <c r="J162" s="2">
        <v>3</v>
      </c>
      <c r="K162" s="225">
        <v>3</v>
      </c>
      <c r="O162" s="1"/>
      <c r="P162" s="35">
        <v>6</v>
      </c>
      <c r="Q162" s="36"/>
      <c r="R162" s="1"/>
      <c r="S162" s="2"/>
      <c r="T162" s="36"/>
      <c r="U162" s="36"/>
      <c r="V162" s="2"/>
    </row>
    <row r="163" spans="1:22" ht="12.75" customHeight="1" x14ac:dyDescent="0.2">
      <c r="A163" s="2">
        <v>1601</v>
      </c>
      <c r="J163" s="2">
        <v>1</v>
      </c>
      <c r="K163" s="225">
        <v>1</v>
      </c>
      <c r="O163" s="1"/>
      <c r="P163" s="35">
        <v>2</v>
      </c>
      <c r="Q163" s="36"/>
      <c r="R163" s="1"/>
      <c r="S163" s="2"/>
      <c r="T163" s="36"/>
      <c r="U163" s="36"/>
      <c r="V163" s="2"/>
    </row>
    <row r="164" spans="1:22" ht="12.75" customHeight="1" x14ac:dyDescent="0.2">
      <c r="A164" s="46"/>
      <c r="K164" s="221">
        <f>SUM(K158:K163)</f>
        <v>58</v>
      </c>
      <c r="L164" s="1">
        <f>K158/B150</f>
        <v>0.48051948051948051</v>
      </c>
      <c r="M164" s="48">
        <f>K164/B150</f>
        <v>0.75324675324675328</v>
      </c>
      <c r="N164" s="48">
        <f>M164-L164</f>
        <v>0.27272727272727276</v>
      </c>
      <c r="O164" s="1"/>
      <c r="P164" s="35"/>
      <c r="Q164" s="36"/>
      <c r="R164" s="1"/>
      <c r="S164" s="2"/>
      <c r="T164" s="36"/>
      <c r="U164" s="36"/>
      <c r="V164" s="2"/>
    </row>
    <row r="165" spans="1:22" ht="12.75" customHeight="1" x14ac:dyDescent="0.2">
      <c r="S165" s="2"/>
      <c r="T165" s="2"/>
      <c r="U165" s="2"/>
      <c r="V165" s="2"/>
    </row>
    <row r="166" spans="1:22" ht="12.75" customHeight="1" x14ac:dyDescent="0.2"/>
    <row r="167" spans="1:22" ht="26.25" x14ac:dyDescent="0.4">
      <c r="B167" s="340" t="s">
        <v>101</v>
      </c>
      <c r="C167" s="315"/>
      <c r="D167" s="315"/>
      <c r="E167" s="315"/>
      <c r="F167" s="315"/>
      <c r="G167" s="315"/>
      <c r="H167" s="315"/>
      <c r="I167" s="315"/>
      <c r="J167" s="315"/>
      <c r="K167" s="208" t="s">
        <v>70</v>
      </c>
      <c r="L167" s="1"/>
      <c r="M167" s="1"/>
      <c r="N167" s="2"/>
      <c r="O167" s="1"/>
      <c r="P167" s="2"/>
      <c r="Q167" s="2"/>
      <c r="R167" s="2"/>
    </row>
    <row r="168" spans="1:22" ht="20.25" x14ac:dyDescent="0.2">
      <c r="A168" s="316" t="s">
        <v>18</v>
      </c>
      <c r="B168" s="318" t="s">
        <v>102</v>
      </c>
      <c r="C168" s="319"/>
      <c r="D168" s="319"/>
      <c r="E168" s="319"/>
      <c r="F168" s="319"/>
      <c r="G168" s="319"/>
      <c r="H168" s="319"/>
      <c r="I168" s="319"/>
      <c r="J168" s="335"/>
      <c r="K168" s="327" t="s">
        <v>19</v>
      </c>
      <c r="L168" s="323" t="s">
        <v>11</v>
      </c>
      <c r="M168" s="323" t="s">
        <v>12</v>
      </c>
      <c r="N168" s="325" t="s">
        <v>13</v>
      </c>
      <c r="O168" s="323" t="s">
        <v>14</v>
      </c>
      <c r="P168" s="324" t="s">
        <v>15</v>
      </c>
      <c r="Q168" s="324" t="s">
        <v>16</v>
      </c>
      <c r="R168" s="323" t="s">
        <v>103</v>
      </c>
    </row>
    <row r="169" spans="1:22" ht="15.75" x14ac:dyDescent="0.25">
      <c r="A169" s="317"/>
      <c r="B169" s="84" t="s">
        <v>104</v>
      </c>
      <c r="C169" s="84" t="s">
        <v>105</v>
      </c>
      <c r="D169" s="84" t="s">
        <v>106</v>
      </c>
      <c r="E169" s="84" t="s">
        <v>107</v>
      </c>
      <c r="F169" s="84" t="s">
        <v>108</v>
      </c>
      <c r="G169" s="84" t="s">
        <v>109</v>
      </c>
      <c r="H169" s="84" t="s">
        <v>110</v>
      </c>
      <c r="I169" s="84" t="s">
        <v>73</v>
      </c>
      <c r="J169" s="84" t="s">
        <v>74</v>
      </c>
      <c r="K169" s="344"/>
      <c r="L169" s="317"/>
      <c r="M169" s="317"/>
      <c r="N169" s="317"/>
      <c r="O169" s="317"/>
      <c r="P169" s="317"/>
      <c r="Q169" s="317"/>
      <c r="R169" s="317"/>
    </row>
    <row r="170" spans="1:22" ht="15.75" customHeight="1" x14ac:dyDescent="0.25">
      <c r="A170" s="84">
        <v>1001</v>
      </c>
      <c r="B170" s="87">
        <v>80</v>
      </c>
      <c r="C170" s="87"/>
      <c r="D170" s="87"/>
      <c r="E170" s="87"/>
      <c r="F170" s="87"/>
      <c r="G170" s="87"/>
      <c r="H170" s="87"/>
      <c r="I170" s="87"/>
      <c r="J170" s="87"/>
      <c r="K170" s="129"/>
      <c r="L170" s="238"/>
      <c r="M170" s="239"/>
      <c r="N170" s="240"/>
      <c r="O170" s="254"/>
      <c r="P170" s="92">
        <f>B170</f>
        <v>80</v>
      </c>
      <c r="Q170" s="255"/>
      <c r="R170" s="254"/>
    </row>
    <row r="171" spans="1:22" ht="15.75" customHeight="1" x14ac:dyDescent="0.25">
      <c r="A171" s="84">
        <v>1002</v>
      </c>
      <c r="B171" s="87"/>
      <c r="C171" s="87">
        <v>71</v>
      </c>
      <c r="D171" s="87"/>
      <c r="E171" s="87"/>
      <c r="F171" s="87"/>
      <c r="G171" s="87"/>
      <c r="H171" s="87"/>
      <c r="I171" s="87"/>
      <c r="J171" s="87"/>
      <c r="K171" s="129"/>
      <c r="L171" s="241"/>
      <c r="M171" s="101"/>
      <c r="N171" s="242"/>
      <c r="O171" s="96">
        <f>IF(C171=0,"",C171/B170)</f>
        <v>0.88749999999999996</v>
      </c>
      <c r="P171" s="97">
        <v>71</v>
      </c>
      <c r="Q171" s="256">
        <f t="shared" ref="Q171:Q178" si="18">IF(P171=0,"",P171/P170)</f>
        <v>0.88749999999999996</v>
      </c>
      <c r="R171" s="256">
        <f t="shared" ref="R171:R178" si="19">IF(P171=0,"",100%-Q171)</f>
        <v>0.11250000000000004</v>
      </c>
    </row>
    <row r="172" spans="1:22" ht="15.75" customHeight="1" x14ac:dyDescent="0.25">
      <c r="A172" s="84">
        <v>1101</v>
      </c>
      <c r="B172" s="87"/>
      <c r="C172" s="87"/>
      <c r="D172" s="87">
        <v>66</v>
      </c>
      <c r="E172" s="87"/>
      <c r="F172" s="87"/>
      <c r="G172" s="87"/>
      <c r="H172" s="87"/>
      <c r="I172" s="87"/>
      <c r="J172" s="87"/>
      <c r="K172" s="129"/>
      <c r="L172" s="241"/>
      <c r="M172" s="101"/>
      <c r="N172" s="242"/>
      <c r="O172" s="96">
        <f>IF(D172=0,"",D172/C171)</f>
        <v>0.92957746478873238</v>
      </c>
      <c r="P172" s="97">
        <v>69</v>
      </c>
      <c r="Q172" s="256">
        <f t="shared" si="18"/>
        <v>0.971830985915493</v>
      </c>
      <c r="R172" s="256">
        <f t="shared" si="19"/>
        <v>2.8169014084507005E-2</v>
      </c>
      <c r="S172" s="14">
        <f>P172/P170</f>
        <v>0.86250000000000004</v>
      </c>
    </row>
    <row r="173" spans="1:22" ht="15.75" customHeight="1" x14ac:dyDescent="0.25">
      <c r="A173" s="84">
        <v>1102</v>
      </c>
      <c r="B173" s="87"/>
      <c r="C173" s="87"/>
      <c r="D173" s="87"/>
      <c r="E173" s="87">
        <v>61</v>
      </c>
      <c r="F173" s="87"/>
      <c r="G173" s="87"/>
      <c r="H173" s="87"/>
      <c r="I173" s="87"/>
      <c r="J173" s="87"/>
      <c r="K173" s="129"/>
      <c r="L173" s="241"/>
      <c r="M173" s="101"/>
      <c r="N173" s="242"/>
      <c r="O173" s="96">
        <f>IF(E173=0,"",E173/D172)</f>
        <v>0.9242424242424242</v>
      </c>
      <c r="P173" s="97">
        <v>64</v>
      </c>
      <c r="Q173" s="256">
        <f t="shared" si="18"/>
        <v>0.92753623188405798</v>
      </c>
      <c r="R173" s="256">
        <f t="shared" si="19"/>
        <v>7.2463768115942018E-2</v>
      </c>
    </row>
    <row r="174" spans="1:22" ht="15.75" customHeight="1" x14ac:dyDescent="0.25">
      <c r="A174" s="84">
        <v>1201</v>
      </c>
      <c r="B174" s="87"/>
      <c r="C174" s="87"/>
      <c r="D174" s="87"/>
      <c r="E174" s="87"/>
      <c r="F174" s="87">
        <v>56</v>
      </c>
      <c r="G174" s="87"/>
      <c r="H174" s="87"/>
      <c r="I174" s="87"/>
      <c r="J174" s="87"/>
      <c r="K174" s="129"/>
      <c r="L174" s="241"/>
      <c r="M174" s="101"/>
      <c r="N174" s="242"/>
      <c r="O174" s="96">
        <f>IF(F174=0,"",F174/E173)</f>
        <v>0.91803278688524592</v>
      </c>
      <c r="P174" s="97">
        <v>62</v>
      </c>
      <c r="Q174" s="256">
        <f t="shared" si="18"/>
        <v>0.96875</v>
      </c>
      <c r="R174" s="256">
        <f t="shared" si="19"/>
        <v>3.125E-2</v>
      </c>
    </row>
    <row r="175" spans="1:22" ht="15.75" customHeight="1" x14ac:dyDescent="0.25">
      <c r="A175" s="84" t="s">
        <v>85</v>
      </c>
      <c r="B175" s="87"/>
      <c r="C175" s="87"/>
      <c r="D175" s="87"/>
      <c r="E175" s="87"/>
      <c r="F175" s="87"/>
      <c r="G175" s="87">
        <v>54</v>
      </c>
      <c r="H175" s="87"/>
      <c r="I175" s="87"/>
      <c r="J175" s="87"/>
      <c r="K175" s="129"/>
      <c r="L175" s="241"/>
      <c r="M175" s="101"/>
      <c r="N175" s="242"/>
      <c r="O175" s="96">
        <f>IF(G175=0,"",G175/F174)</f>
        <v>0.9642857142857143</v>
      </c>
      <c r="P175" s="97">
        <v>60</v>
      </c>
      <c r="Q175" s="256">
        <f t="shared" si="18"/>
        <v>0.967741935483871</v>
      </c>
      <c r="R175" s="256">
        <f t="shared" si="19"/>
        <v>3.2258064516129004E-2</v>
      </c>
    </row>
    <row r="176" spans="1:22" ht="15.75" customHeight="1" x14ac:dyDescent="0.25">
      <c r="A176" s="84">
        <v>1301</v>
      </c>
      <c r="B176" s="87"/>
      <c r="C176" s="87"/>
      <c r="D176" s="87"/>
      <c r="E176" s="87"/>
      <c r="F176" s="87"/>
      <c r="G176" s="87"/>
      <c r="H176" s="87">
        <v>53</v>
      </c>
      <c r="I176" s="87"/>
      <c r="J176" s="87"/>
      <c r="K176" s="129"/>
      <c r="L176" s="241"/>
      <c r="M176" s="101"/>
      <c r="N176" s="242"/>
      <c r="O176" s="96">
        <f>IF(H176=0,"",H176/G175)</f>
        <v>0.98148148148148151</v>
      </c>
      <c r="P176" s="97">
        <v>56</v>
      </c>
      <c r="Q176" s="256">
        <f t="shared" si="18"/>
        <v>0.93333333333333335</v>
      </c>
      <c r="R176" s="256">
        <f t="shared" si="19"/>
        <v>6.6666666666666652E-2</v>
      </c>
    </row>
    <row r="177" spans="1:18" ht="15.75" customHeight="1" x14ac:dyDescent="0.25">
      <c r="A177" s="84">
        <v>1302</v>
      </c>
      <c r="B177" s="87"/>
      <c r="C177" s="87"/>
      <c r="D177" s="87"/>
      <c r="E177" s="87"/>
      <c r="F177" s="87"/>
      <c r="G177" s="87"/>
      <c r="H177" s="87"/>
      <c r="I177" s="87">
        <v>46</v>
      </c>
      <c r="J177" s="87"/>
      <c r="K177" s="129"/>
      <c r="L177" s="241"/>
      <c r="M177" s="101"/>
      <c r="N177" s="242"/>
      <c r="O177" s="96">
        <f>IF(I177=0,"",I177/H176)</f>
        <v>0.86792452830188682</v>
      </c>
      <c r="P177" s="97">
        <v>56</v>
      </c>
      <c r="Q177" s="256">
        <f t="shared" si="18"/>
        <v>1</v>
      </c>
      <c r="R177" s="256">
        <f t="shared" si="19"/>
        <v>0</v>
      </c>
    </row>
    <row r="178" spans="1:18" ht="15.75" customHeight="1" x14ac:dyDescent="0.25">
      <c r="A178" s="84">
        <v>1401</v>
      </c>
      <c r="B178" s="87"/>
      <c r="C178" s="87"/>
      <c r="D178" s="87"/>
      <c r="E178" s="87"/>
      <c r="F178" s="87"/>
      <c r="G178" s="87"/>
      <c r="H178" s="87"/>
      <c r="I178" s="87"/>
      <c r="J178" s="87">
        <v>46</v>
      </c>
      <c r="K178" s="129">
        <v>33</v>
      </c>
      <c r="L178" s="241"/>
      <c r="M178" s="101"/>
      <c r="N178" s="242"/>
      <c r="O178" s="126">
        <f>IF(J178=0,"",J178/I177)</f>
        <v>1</v>
      </c>
      <c r="P178" s="97">
        <v>55</v>
      </c>
      <c r="Q178" s="126">
        <f t="shared" si="18"/>
        <v>0.9821428571428571</v>
      </c>
      <c r="R178" s="126">
        <f t="shared" si="19"/>
        <v>1.7857142857142905E-2</v>
      </c>
    </row>
    <row r="179" spans="1:18" ht="15.75" customHeight="1" x14ac:dyDescent="0.25">
      <c r="A179" s="84">
        <v>1402</v>
      </c>
      <c r="B179" s="87"/>
      <c r="C179" s="87"/>
      <c r="D179" s="87"/>
      <c r="E179" s="87"/>
      <c r="F179" s="87"/>
      <c r="G179" s="87"/>
      <c r="H179" s="87"/>
      <c r="I179" s="87"/>
      <c r="J179" s="87">
        <v>13</v>
      </c>
      <c r="K179" s="129">
        <v>8</v>
      </c>
      <c r="L179" s="241"/>
      <c r="M179" s="101"/>
      <c r="N179" s="232"/>
      <c r="O179" s="101"/>
      <c r="P179" s="97">
        <v>21</v>
      </c>
      <c r="Q179" s="101"/>
      <c r="R179" s="263"/>
    </row>
    <row r="180" spans="1:18" ht="15.75" customHeight="1" x14ac:dyDescent="0.25">
      <c r="A180" s="84">
        <v>1501</v>
      </c>
      <c r="B180" s="87"/>
      <c r="C180" s="87"/>
      <c r="D180" s="87"/>
      <c r="E180" s="87"/>
      <c r="F180" s="87"/>
      <c r="G180" s="87"/>
      <c r="H180" s="87"/>
      <c r="I180" s="87"/>
      <c r="J180" s="87">
        <v>6</v>
      </c>
      <c r="K180" s="129">
        <v>8</v>
      </c>
      <c r="L180" s="241"/>
      <c r="M180" s="101"/>
      <c r="N180" s="232"/>
      <c r="O180" s="205"/>
      <c r="P180" s="106">
        <v>7</v>
      </c>
      <c r="Q180" s="261"/>
      <c r="R180" s="205"/>
    </row>
    <row r="181" spans="1:18" ht="15.75" customHeight="1" x14ac:dyDescent="0.25">
      <c r="A181" s="84">
        <v>1502</v>
      </c>
      <c r="B181" s="87"/>
      <c r="C181" s="87"/>
      <c r="D181" s="87"/>
      <c r="E181" s="87"/>
      <c r="F181" s="87"/>
      <c r="G181" s="87"/>
      <c r="H181" s="87"/>
      <c r="I181" s="87"/>
      <c r="J181" s="87">
        <v>1</v>
      </c>
      <c r="K181" s="129">
        <v>1</v>
      </c>
      <c r="L181" s="241"/>
      <c r="M181" s="101"/>
      <c r="N181" s="232"/>
      <c r="O181" s="205"/>
      <c r="P181" s="106">
        <v>2</v>
      </c>
      <c r="Q181" s="261"/>
      <c r="R181" s="205"/>
    </row>
    <row r="182" spans="1:18" ht="15.75" customHeight="1" x14ac:dyDescent="0.25">
      <c r="A182" s="84">
        <v>1601</v>
      </c>
      <c r="B182" s="87"/>
      <c r="C182" s="87"/>
      <c r="D182" s="87"/>
      <c r="E182" s="87"/>
      <c r="F182" s="87"/>
      <c r="G182" s="87"/>
      <c r="H182" s="87"/>
      <c r="I182" s="87"/>
      <c r="J182" s="87">
        <v>1</v>
      </c>
      <c r="K182" s="129">
        <v>1</v>
      </c>
      <c r="L182" s="241"/>
      <c r="M182" s="101"/>
      <c r="N182" s="232"/>
      <c r="O182" s="205"/>
      <c r="P182" s="106">
        <v>1</v>
      </c>
      <c r="Q182" s="261"/>
      <c r="R182" s="205"/>
    </row>
    <row r="183" spans="1:18" ht="15.75" customHeight="1" x14ac:dyDescent="0.25">
      <c r="A183" s="84">
        <v>1602</v>
      </c>
      <c r="B183" s="87"/>
      <c r="C183" s="87"/>
      <c r="D183" s="87"/>
      <c r="E183" s="87"/>
      <c r="F183" s="87"/>
      <c r="G183" s="87"/>
      <c r="H183" s="87"/>
      <c r="I183" s="87"/>
      <c r="J183" s="87"/>
      <c r="K183" s="129"/>
      <c r="L183" s="241"/>
      <c r="M183" s="101"/>
      <c r="N183" s="232"/>
      <c r="O183" s="101"/>
      <c r="P183" s="232"/>
      <c r="Q183" s="262"/>
      <c r="R183" s="205"/>
    </row>
    <row r="184" spans="1:18" ht="15.75" customHeight="1" x14ac:dyDescent="0.25">
      <c r="A184" s="84">
        <v>1701</v>
      </c>
      <c r="B184" s="87"/>
      <c r="C184" s="87"/>
      <c r="D184" s="87"/>
      <c r="E184" s="87"/>
      <c r="F184" s="87"/>
      <c r="G184" s="87"/>
      <c r="H184" s="87"/>
      <c r="I184" s="87"/>
      <c r="J184" s="87"/>
      <c r="K184" s="129"/>
      <c r="L184" s="241"/>
      <c r="M184" s="101"/>
      <c r="N184" s="232"/>
      <c r="O184" s="111" t="s">
        <v>91</v>
      </c>
      <c r="P184" s="112">
        <v>50</v>
      </c>
      <c r="Q184" s="113">
        <f>K187</f>
        <v>51</v>
      </c>
      <c r="R184" s="114" t="s">
        <v>19</v>
      </c>
    </row>
    <row r="185" spans="1:18" ht="15.75" customHeight="1" x14ac:dyDescent="0.25">
      <c r="A185" s="84">
        <v>1702</v>
      </c>
      <c r="B185" s="87"/>
      <c r="C185" s="87"/>
      <c r="D185" s="87"/>
      <c r="E185" s="87"/>
      <c r="F185" s="87"/>
      <c r="G185" s="87"/>
      <c r="H185" s="87"/>
      <c r="I185" s="87"/>
      <c r="J185" s="87"/>
      <c r="K185" s="129"/>
      <c r="L185" s="241"/>
      <c r="M185" s="101"/>
      <c r="N185" s="232"/>
      <c r="O185" s="115" t="s">
        <v>92</v>
      </c>
      <c r="P185" s="116">
        <f>IF(P184/B170=0,"",P184/B170)</f>
        <v>0.625</v>
      </c>
      <c r="Q185" s="117">
        <f>IF(P184/Q184=0,"",P184/Q184)</f>
        <v>0.98039215686274506</v>
      </c>
      <c r="R185" s="118" t="s">
        <v>93</v>
      </c>
    </row>
    <row r="186" spans="1:18" ht="15.75" customHeight="1" x14ac:dyDescent="0.25">
      <c r="A186" s="84">
        <v>1801</v>
      </c>
      <c r="B186" s="227"/>
      <c r="C186" s="227"/>
      <c r="D186" s="227"/>
      <c r="E186" s="227"/>
      <c r="F186" s="227"/>
      <c r="G186" s="227"/>
      <c r="H186" s="227"/>
      <c r="I186" s="227"/>
      <c r="J186" s="227"/>
      <c r="K186" s="129"/>
      <c r="L186" s="243"/>
      <c r="M186" s="244"/>
      <c r="N186" s="245"/>
      <c r="O186" s="120"/>
      <c r="P186" s="121"/>
      <c r="Q186" s="121"/>
      <c r="R186" s="122"/>
    </row>
    <row r="187" spans="1:18" ht="18" customHeight="1" x14ac:dyDescent="0.25">
      <c r="A187" s="46"/>
      <c r="B187" s="296" t="s">
        <v>111</v>
      </c>
      <c r="C187" s="296"/>
      <c r="D187" s="296"/>
      <c r="E187" s="296"/>
      <c r="F187" s="296"/>
      <c r="G187" s="296"/>
      <c r="H187" s="296"/>
      <c r="I187" s="296"/>
      <c r="J187" s="296"/>
      <c r="K187" s="209">
        <f>SUM(K170:K183)</f>
        <v>51</v>
      </c>
      <c r="L187" s="124">
        <f>IF(K178=0,"",K178/B170)</f>
        <v>0.41249999999999998</v>
      </c>
      <c r="M187" s="124">
        <f>IF(K187=0,"",K187/B170)</f>
        <v>0.63749999999999996</v>
      </c>
      <c r="N187" s="124">
        <f>IF(K178=0,"",M187-L187)</f>
        <v>0.22499999999999998</v>
      </c>
      <c r="O187" s="1"/>
      <c r="P187" s="2"/>
      <c r="Q187" s="36"/>
      <c r="R187" s="1"/>
    </row>
    <row r="188" spans="1:18" ht="12.75" customHeight="1" x14ac:dyDescent="0.2"/>
    <row r="189" spans="1:18" ht="12.75" customHeight="1" x14ac:dyDescent="0.2"/>
    <row r="190" spans="1:18" ht="26.25" customHeight="1" x14ac:dyDescent="0.4">
      <c r="B190" s="340" t="s">
        <v>101</v>
      </c>
      <c r="C190" s="315"/>
      <c r="D190" s="315"/>
      <c r="E190" s="315"/>
      <c r="F190" s="315"/>
      <c r="G190" s="315"/>
      <c r="H190" s="315"/>
      <c r="I190" s="315"/>
      <c r="J190" s="315"/>
      <c r="K190" s="208" t="s">
        <v>71</v>
      </c>
      <c r="L190" s="1"/>
      <c r="M190" s="1"/>
      <c r="N190" s="2"/>
      <c r="O190" s="1"/>
      <c r="P190" s="2"/>
      <c r="Q190" s="2"/>
      <c r="R190" s="2"/>
    </row>
    <row r="191" spans="1:18" ht="20.25" customHeight="1" x14ac:dyDescent="0.2">
      <c r="A191" s="316" t="s">
        <v>18</v>
      </c>
      <c r="B191" s="318" t="s">
        <v>102</v>
      </c>
      <c r="C191" s="319"/>
      <c r="D191" s="319"/>
      <c r="E191" s="319"/>
      <c r="F191" s="319"/>
      <c r="G191" s="319"/>
      <c r="H191" s="319"/>
      <c r="I191" s="319"/>
      <c r="J191" s="335"/>
      <c r="K191" s="327" t="s">
        <v>19</v>
      </c>
      <c r="L191" s="323" t="s">
        <v>11</v>
      </c>
      <c r="M191" s="323" t="s">
        <v>12</v>
      </c>
      <c r="N191" s="325" t="s">
        <v>13</v>
      </c>
      <c r="O191" s="323" t="s">
        <v>14</v>
      </c>
      <c r="P191" s="324" t="s">
        <v>15</v>
      </c>
      <c r="Q191" s="324" t="s">
        <v>16</v>
      </c>
      <c r="R191" s="323" t="s">
        <v>103</v>
      </c>
    </row>
    <row r="192" spans="1:18" ht="15.75" customHeight="1" x14ac:dyDescent="0.25">
      <c r="A192" s="317"/>
      <c r="B192" s="84" t="s">
        <v>104</v>
      </c>
      <c r="C192" s="84" t="s">
        <v>105</v>
      </c>
      <c r="D192" s="84" t="s">
        <v>106</v>
      </c>
      <c r="E192" s="84" t="s">
        <v>107</v>
      </c>
      <c r="F192" s="84" t="s">
        <v>108</v>
      </c>
      <c r="G192" s="84" t="s">
        <v>109</v>
      </c>
      <c r="H192" s="84" t="s">
        <v>110</v>
      </c>
      <c r="I192" s="84" t="s">
        <v>73</v>
      </c>
      <c r="J192" s="84" t="s">
        <v>74</v>
      </c>
      <c r="K192" s="344"/>
      <c r="L192" s="317"/>
      <c r="M192" s="317"/>
      <c r="N192" s="317"/>
      <c r="O192" s="317"/>
      <c r="P192" s="317"/>
      <c r="Q192" s="317"/>
      <c r="R192" s="317"/>
    </row>
    <row r="193" spans="1:19" ht="15.75" customHeight="1" x14ac:dyDescent="0.25">
      <c r="A193" s="84">
        <v>1002</v>
      </c>
      <c r="B193" s="87">
        <v>77</v>
      </c>
      <c r="C193" s="87"/>
      <c r="D193" s="87"/>
      <c r="E193" s="87"/>
      <c r="F193" s="87"/>
      <c r="G193" s="87"/>
      <c r="H193" s="87"/>
      <c r="I193" s="87"/>
      <c r="J193" s="87"/>
      <c r="K193" s="129"/>
      <c r="L193" s="238"/>
      <c r="M193" s="239"/>
      <c r="N193" s="240"/>
      <c r="O193" s="254"/>
      <c r="P193" s="92">
        <f>B193</f>
        <v>77</v>
      </c>
      <c r="Q193" s="255"/>
      <c r="R193" s="254"/>
    </row>
    <row r="194" spans="1:19" ht="15.75" customHeight="1" x14ac:dyDescent="0.25">
      <c r="A194" s="84">
        <v>1101</v>
      </c>
      <c r="B194" s="87"/>
      <c r="C194" s="87">
        <v>67</v>
      </c>
      <c r="D194" s="87"/>
      <c r="E194" s="87"/>
      <c r="F194" s="87"/>
      <c r="G194" s="87"/>
      <c r="H194" s="87"/>
      <c r="I194" s="87"/>
      <c r="J194" s="87"/>
      <c r="K194" s="129"/>
      <c r="L194" s="241"/>
      <c r="M194" s="101"/>
      <c r="N194" s="242"/>
      <c r="O194" s="96">
        <f>IF(C194=0,"",C194/B193)</f>
        <v>0.87012987012987009</v>
      </c>
      <c r="P194" s="97">
        <v>67</v>
      </c>
      <c r="Q194" s="256">
        <f t="shared" ref="Q194:Q201" si="20">IF(P194=0,"",P194/P193)</f>
        <v>0.87012987012987009</v>
      </c>
      <c r="R194" s="256">
        <f t="shared" ref="R194:R201" si="21">IF(P194=0,"",100%-Q194)</f>
        <v>0.12987012987012991</v>
      </c>
    </row>
    <row r="195" spans="1:19" ht="15.75" customHeight="1" x14ac:dyDescent="0.25">
      <c r="A195" s="84">
        <v>1102</v>
      </c>
      <c r="B195" s="87"/>
      <c r="C195" s="87"/>
      <c r="D195" s="87">
        <v>62</v>
      </c>
      <c r="E195" s="87"/>
      <c r="F195" s="87"/>
      <c r="G195" s="87"/>
      <c r="H195" s="87"/>
      <c r="I195" s="87"/>
      <c r="J195" s="87"/>
      <c r="K195" s="129"/>
      <c r="L195" s="241"/>
      <c r="M195" s="101"/>
      <c r="N195" s="242"/>
      <c r="O195" s="96">
        <f>IF(D195=0,"",D195/C194)</f>
        <v>0.92537313432835822</v>
      </c>
      <c r="P195" s="97">
        <v>64</v>
      </c>
      <c r="Q195" s="256">
        <f t="shared" si="20"/>
        <v>0.95522388059701491</v>
      </c>
      <c r="R195" s="256">
        <f t="shared" si="21"/>
        <v>4.4776119402985093E-2</v>
      </c>
      <c r="S195" s="14">
        <f>P195/P193</f>
        <v>0.83116883116883122</v>
      </c>
    </row>
    <row r="196" spans="1:19" ht="15.75" customHeight="1" x14ac:dyDescent="0.25">
      <c r="A196" s="84">
        <v>1201</v>
      </c>
      <c r="B196" s="87"/>
      <c r="C196" s="87"/>
      <c r="D196" s="87"/>
      <c r="E196" s="87">
        <v>57</v>
      </c>
      <c r="F196" s="87"/>
      <c r="G196" s="87"/>
      <c r="H196" s="87"/>
      <c r="I196" s="87"/>
      <c r="J196" s="87"/>
      <c r="K196" s="129"/>
      <c r="L196" s="241"/>
      <c r="M196" s="101"/>
      <c r="N196" s="242"/>
      <c r="O196" s="96">
        <f>IF(E196=0,"",E196/D195)</f>
        <v>0.91935483870967738</v>
      </c>
      <c r="P196" s="97">
        <v>62</v>
      </c>
      <c r="Q196" s="256">
        <f t="shared" si="20"/>
        <v>0.96875</v>
      </c>
      <c r="R196" s="256">
        <f t="shared" si="21"/>
        <v>3.125E-2</v>
      </c>
    </row>
    <row r="197" spans="1:19" ht="15.75" customHeight="1" x14ac:dyDescent="0.25">
      <c r="A197" s="84" t="s">
        <v>85</v>
      </c>
      <c r="B197" s="87"/>
      <c r="C197" s="87"/>
      <c r="D197" s="87"/>
      <c r="E197" s="87"/>
      <c r="F197" s="87">
        <v>54</v>
      </c>
      <c r="G197" s="87"/>
      <c r="H197" s="87"/>
      <c r="I197" s="87"/>
      <c r="J197" s="87"/>
      <c r="K197" s="129"/>
      <c r="L197" s="241"/>
      <c r="M197" s="101"/>
      <c r="N197" s="242"/>
      <c r="O197" s="96">
        <f>IF(F197=0,"",F197/E196)</f>
        <v>0.94736842105263153</v>
      </c>
      <c r="P197" s="97">
        <v>61</v>
      </c>
      <c r="Q197" s="256">
        <f t="shared" si="20"/>
        <v>0.9838709677419355</v>
      </c>
      <c r="R197" s="256">
        <f t="shared" si="21"/>
        <v>1.6129032258064502E-2</v>
      </c>
    </row>
    <row r="198" spans="1:19" ht="15.75" customHeight="1" x14ac:dyDescent="0.25">
      <c r="A198" s="84">
        <v>1301</v>
      </c>
      <c r="B198" s="87"/>
      <c r="C198" s="87"/>
      <c r="D198" s="87"/>
      <c r="E198" s="87"/>
      <c r="F198" s="87"/>
      <c r="G198" s="87">
        <v>50</v>
      </c>
      <c r="H198" s="87"/>
      <c r="I198" s="87"/>
      <c r="J198" s="87"/>
      <c r="K198" s="129"/>
      <c r="L198" s="241"/>
      <c r="M198" s="101"/>
      <c r="N198" s="242"/>
      <c r="O198" s="96">
        <f>IF(G198=0,"",G198/F197)</f>
        <v>0.92592592592592593</v>
      </c>
      <c r="P198" s="97">
        <v>59</v>
      </c>
      <c r="Q198" s="256">
        <f t="shared" si="20"/>
        <v>0.96721311475409832</v>
      </c>
      <c r="R198" s="256">
        <f t="shared" si="21"/>
        <v>3.2786885245901676E-2</v>
      </c>
    </row>
    <row r="199" spans="1:19" ht="15.75" customHeight="1" x14ac:dyDescent="0.25">
      <c r="A199" s="84">
        <v>1302</v>
      </c>
      <c r="B199" s="87"/>
      <c r="C199" s="87"/>
      <c r="D199" s="87"/>
      <c r="E199" s="87"/>
      <c r="F199" s="87"/>
      <c r="G199" s="87"/>
      <c r="H199" s="87">
        <v>49</v>
      </c>
      <c r="I199" s="87"/>
      <c r="J199" s="87"/>
      <c r="K199" s="129"/>
      <c r="L199" s="241"/>
      <c r="M199" s="101"/>
      <c r="N199" s="242"/>
      <c r="O199" s="96">
        <f>IF(H199=0,"",H199/G198)</f>
        <v>0.98</v>
      </c>
      <c r="P199" s="97">
        <v>55</v>
      </c>
      <c r="Q199" s="256">
        <f t="shared" si="20"/>
        <v>0.93220338983050843</v>
      </c>
      <c r="R199" s="256">
        <f t="shared" si="21"/>
        <v>6.7796610169491567E-2</v>
      </c>
    </row>
    <row r="200" spans="1:19" ht="15.75" customHeight="1" x14ac:dyDescent="0.25">
      <c r="A200" s="84">
        <v>1401</v>
      </c>
      <c r="B200" s="87"/>
      <c r="C200" s="87"/>
      <c r="D200" s="87"/>
      <c r="E200" s="87"/>
      <c r="F200" s="87"/>
      <c r="G200" s="87"/>
      <c r="H200" s="87"/>
      <c r="I200" s="87">
        <v>49</v>
      </c>
      <c r="J200" s="87"/>
      <c r="K200" s="129"/>
      <c r="L200" s="241"/>
      <c r="M200" s="101"/>
      <c r="N200" s="242"/>
      <c r="O200" s="96">
        <f>IF(I200=0,"",I200/H199)</f>
        <v>1</v>
      </c>
      <c r="P200" s="97">
        <v>55</v>
      </c>
      <c r="Q200" s="256">
        <f t="shared" si="20"/>
        <v>1</v>
      </c>
      <c r="R200" s="256">
        <f t="shared" si="21"/>
        <v>0</v>
      </c>
    </row>
    <row r="201" spans="1:19" ht="15.75" customHeight="1" x14ac:dyDescent="0.25">
      <c r="A201" s="84">
        <v>1402</v>
      </c>
      <c r="B201" s="87"/>
      <c r="C201" s="87"/>
      <c r="D201" s="87"/>
      <c r="E201" s="87"/>
      <c r="F201" s="87"/>
      <c r="G201" s="87"/>
      <c r="H201" s="87"/>
      <c r="I201" s="87"/>
      <c r="J201" s="87">
        <v>47</v>
      </c>
      <c r="K201" s="129">
        <v>41</v>
      </c>
      <c r="L201" s="241"/>
      <c r="M201" s="101"/>
      <c r="N201" s="242"/>
      <c r="O201" s="126">
        <f>IF(J201=0,"",J201/I200)</f>
        <v>0.95918367346938771</v>
      </c>
      <c r="P201" s="97">
        <v>53</v>
      </c>
      <c r="Q201" s="126">
        <f t="shared" si="20"/>
        <v>0.96363636363636362</v>
      </c>
      <c r="R201" s="126">
        <f t="shared" si="21"/>
        <v>3.6363636363636376E-2</v>
      </c>
    </row>
    <row r="202" spans="1:19" ht="15.75" customHeight="1" x14ac:dyDescent="0.25">
      <c r="A202" s="84">
        <v>1501</v>
      </c>
      <c r="B202" s="87"/>
      <c r="C202" s="87"/>
      <c r="D202" s="87"/>
      <c r="E202" s="87"/>
      <c r="F202" s="87"/>
      <c r="G202" s="87"/>
      <c r="H202" s="87"/>
      <c r="I202" s="87"/>
      <c r="J202" s="87">
        <v>5</v>
      </c>
      <c r="K202" s="129">
        <v>4</v>
      </c>
      <c r="L202" s="241"/>
      <c r="M202" s="101"/>
      <c r="N202" s="232"/>
      <c r="O202" s="101"/>
      <c r="P202" s="97">
        <v>7</v>
      </c>
      <c r="Q202" s="101"/>
      <c r="R202" s="263"/>
    </row>
    <row r="203" spans="1:19" ht="15.75" customHeight="1" x14ac:dyDescent="0.25">
      <c r="A203" s="84">
        <v>1502</v>
      </c>
      <c r="B203" s="87"/>
      <c r="C203" s="87"/>
      <c r="D203" s="87"/>
      <c r="E203" s="87"/>
      <c r="F203" s="87"/>
      <c r="G203" s="87"/>
      <c r="H203" s="87"/>
      <c r="I203" s="87"/>
      <c r="J203" s="87">
        <v>3</v>
      </c>
      <c r="K203" s="129">
        <v>3</v>
      </c>
      <c r="L203" s="241"/>
      <c r="M203" s="101"/>
      <c r="N203" s="232"/>
      <c r="O203" s="205"/>
      <c r="P203" s="106">
        <v>6</v>
      </c>
      <c r="Q203" s="261"/>
      <c r="R203" s="205"/>
    </row>
    <row r="204" spans="1:19" ht="15.75" customHeight="1" x14ac:dyDescent="0.25">
      <c r="A204" s="84">
        <v>1601</v>
      </c>
      <c r="B204" s="87"/>
      <c r="C204" s="87"/>
      <c r="D204" s="87"/>
      <c r="E204" s="87"/>
      <c r="F204" s="87"/>
      <c r="G204" s="87"/>
      <c r="H204" s="87"/>
      <c r="I204" s="87"/>
      <c r="J204" s="87"/>
      <c r="K204" s="129"/>
      <c r="L204" s="241"/>
      <c r="M204" s="101"/>
      <c r="N204" s="232"/>
      <c r="O204" s="205"/>
      <c r="P204" s="106"/>
      <c r="Q204" s="261"/>
      <c r="R204" s="205"/>
    </row>
    <row r="205" spans="1:19" ht="15.75" customHeight="1" x14ac:dyDescent="0.25">
      <c r="A205" s="84">
        <v>1602</v>
      </c>
      <c r="B205" s="87"/>
      <c r="C205" s="87"/>
      <c r="D205" s="87"/>
      <c r="E205" s="87"/>
      <c r="F205" s="87"/>
      <c r="G205" s="87"/>
      <c r="H205" s="87"/>
      <c r="I205" s="87"/>
      <c r="J205" s="87"/>
      <c r="K205" s="129"/>
      <c r="L205" s="241"/>
      <c r="M205" s="101"/>
      <c r="N205" s="232"/>
      <c r="O205" s="205"/>
      <c r="P205" s="106"/>
      <c r="Q205" s="261"/>
      <c r="R205" s="205"/>
    </row>
    <row r="206" spans="1:19" ht="15.75" customHeight="1" x14ac:dyDescent="0.25">
      <c r="A206" s="84">
        <v>1701</v>
      </c>
      <c r="B206" s="87"/>
      <c r="C206" s="87"/>
      <c r="D206" s="87"/>
      <c r="E206" s="87"/>
      <c r="F206" s="87"/>
      <c r="G206" s="87"/>
      <c r="H206" s="87"/>
      <c r="I206" s="87"/>
      <c r="J206" s="87"/>
      <c r="K206" s="129"/>
      <c r="L206" s="241"/>
      <c r="M206" s="101"/>
      <c r="N206" s="232"/>
      <c r="O206" s="101"/>
      <c r="P206" s="232"/>
      <c r="Q206" s="262"/>
      <c r="R206" s="205"/>
    </row>
    <row r="207" spans="1:19" ht="15.75" customHeight="1" x14ac:dyDescent="0.25">
      <c r="A207" s="84">
        <v>1702</v>
      </c>
      <c r="B207" s="87"/>
      <c r="C207" s="87"/>
      <c r="D207" s="87"/>
      <c r="E207" s="87"/>
      <c r="F207" s="87"/>
      <c r="G207" s="87"/>
      <c r="H207" s="87"/>
      <c r="I207" s="87"/>
      <c r="J207" s="87"/>
      <c r="K207" s="129"/>
      <c r="L207" s="241"/>
      <c r="M207" s="101"/>
      <c r="N207" s="232"/>
      <c r="O207" s="111" t="s">
        <v>91</v>
      </c>
      <c r="P207" s="112">
        <v>48</v>
      </c>
      <c r="Q207" s="113">
        <f>IF(SUM(K199:K206)=0,"",SUM(K199:K206))</f>
        <v>48</v>
      </c>
      <c r="R207" s="114" t="s">
        <v>19</v>
      </c>
    </row>
    <row r="208" spans="1:19" ht="15.75" customHeight="1" x14ac:dyDescent="0.25">
      <c r="A208" s="84">
        <v>1801</v>
      </c>
      <c r="B208" s="87"/>
      <c r="C208" s="87"/>
      <c r="D208" s="87"/>
      <c r="E208" s="87"/>
      <c r="F208" s="87"/>
      <c r="G208" s="87"/>
      <c r="H208" s="87"/>
      <c r="I208" s="87"/>
      <c r="J208" s="87"/>
      <c r="K208" s="129"/>
      <c r="L208" s="241"/>
      <c r="M208" s="101"/>
      <c r="N208" s="232"/>
      <c r="O208" s="115" t="s">
        <v>92</v>
      </c>
      <c r="P208" s="116">
        <f>IF(P207/B193=0,"",P207/B193)</f>
        <v>0.62337662337662336</v>
      </c>
      <c r="Q208" s="117">
        <f>IF(P207/Q207=0,"",P207/Q207)</f>
        <v>1</v>
      </c>
      <c r="R208" s="118" t="s">
        <v>93</v>
      </c>
    </row>
    <row r="209" spans="1:19" ht="15.75" customHeight="1" x14ac:dyDescent="0.25">
      <c r="A209" s="84">
        <v>1802</v>
      </c>
      <c r="B209" s="87"/>
      <c r="C209" s="87"/>
      <c r="D209" s="87"/>
      <c r="E209" s="87"/>
      <c r="F209" s="87"/>
      <c r="G209" s="87"/>
      <c r="H209" s="87"/>
      <c r="I209" s="87"/>
      <c r="J209" s="87"/>
      <c r="K209" s="129"/>
      <c r="L209" s="243"/>
      <c r="M209" s="244"/>
      <c r="N209" s="245"/>
      <c r="O209" s="120"/>
      <c r="P209" s="121"/>
      <c r="Q209" s="121"/>
      <c r="R209" s="122"/>
    </row>
    <row r="210" spans="1:19" ht="18" customHeight="1" x14ac:dyDescent="0.25">
      <c r="A210" s="46"/>
      <c r="B210" s="296" t="s">
        <v>111</v>
      </c>
      <c r="C210" s="296"/>
      <c r="D210" s="296"/>
      <c r="E210" s="296"/>
      <c r="F210" s="296"/>
      <c r="G210" s="296"/>
      <c r="H210" s="296"/>
      <c r="I210" s="296"/>
      <c r="J210" s="296"/>
      <c r="K210" s="123">
        <f>SUM(K193:K206)</f>
        <v>48</v>
      </c>
      <c r="L210" s="124">
        <f>IF(K201=0,"",K201/B193)</f>
        <v>0.53246753246753242</v>
      </c>
      <c r="M210" s="124">
        <f>IF(K210=0,"",K210/B193)</f>
        <v>0.62337662337662336</v>
      </c>
      <c r="N210" s="124">
        <f>IF(K201=0,"",M210-L210)</f>
        <v>9.0909090909090939E-2</v>
      </c>
      <c r="O210" s="1"/>
      <c r="P210" s="2"/>
      <c r="Q210" s="36"/>
      <c r="R210" s="1"/>
    </row>
    <row r="211" spans="1:19" ht="12.75" customHeight="1" x14ac:dyDescent="0.2"/>
    <row r="212" spans="1:19" ht="12.75" customHeight="1" x14ac:dyDescent="0.2"/>
    <row r="213" spans="1:19" ht="26.25" customHeight="1" x14ac:dyDescent="0.4">
      <c r="B213" s="340" t="s">
        <v>101</v>
      </c>
      <c r="C213" s="315"/>
      <c r="D213" s="315"/>
      <c r="E213" s="315"/>
      <c r="F213" s="315"/>
      <c r="G213" s="315"/>
      <c r="H213" s="315"/>
      <c r="I213" s="315"/>
      <c r="J213" s="315"/>
      <c r="K213" s="208" t="s">
        <v>79</v>
      </c>
      <c r="L213" s="1"/>
      <c r="M213" s="1"/>
      <c r="N213" s="2"/>
      <c r="O213" s="1"/>
      <c r="P213" s="2"/>
      <c r="Q213" s="2"/>
      <c r="R213" s="2"/>
    </row>
    <row r="214" spans="1:19" ht="20.25" customHeight="1" x14ac:dyDescent="0.2">
      <c r="A214" s="316" t="s">
        <v>18</v>
      </c>
      <c r="B214" s="318" t="s">
        <v>102</v>
      </c>
      <c r="C214" s="319"/>
      <c r="D214" s="319"/>
      <c r="E214" s="319"/>
      <c r="F214" s="319"/>
      <c r="G214" s="319"/>
      <c r="H214" s="319"/>
      <c r="I214" s="319"/>
      <c r="J214" s="335"/>
      <c r="K214" s="327" t="s">
        <v>19</v>
      </c>
      <c r="L214" s="323" t="s">
        <v>11</v>
      </c>
      <c r="M214" s="323" t="s">
        <v>12</v>
      </c>
      <c r="N214" s="325" t="s">
        <v>13</v>
      </c>
      <c r="O214" s="323" t="s">
        <v>14</v>
      </c>
      <c r="P214" s="324" t="s">
        <v>15</v>
      </c>
      <c r="Q214" s="324" t="s">
        <v>16</v>
      </c>
      <c r="R214" s="323" t="s">
        <v>103</v>
      </c>
    </row>
    <row r="215" spans="1:19" ht="15.75" x14ac:dyDescent="0.25">
      <c r="A215" s="317"/>
      <c r="B215" s="84" t="s">
        <v>104</v>
      </c>
      <c r="C215" s="84" t="s">
        <v>105</v>
      </c>
      <c r="D215" s="84" t="s">
        <v>106</v>
      </c>
      <c r="E215" s="84" t="s">
        <v>107</v>
      </c>
      <c r="F215" s="84" t="s">
        <v>108</v>
      </c>
      <c r="G215" s="84" t="s">
        <v>109</v>
      </c>
      <c r="H215" s="84" t="s">
        <v>110</v>
      </c>
      <c r="I215" s="84" t="s">
        <v>73</v>
      </c>
      <c r="J215" s="84" t="s">
        <v>74</v>
      </c>
      <c r="K215" s="344"/>
      <c r="L215" s="317"/>
      <c r="M215" s="317"/>
      <c r="N215" s="317"/>
      <c r="O215" s="317"/>
      <c r="P215" s="317"/>
      <c r="Q215" s="317"/>
      <c r="R215" s="317"/>
    </row>
    <row r="216" spans="1:19" ht="15.75" customHeight="1" x14ac:dyDescent="0.25">
      <c r="A216" s="84">
        <v>1101</v>
      </c>
      <c r="B216" s="87">
        <v>118</v>
      </c>
      <c r="C216" s="87"/>
      <c r="D216" s="87"/>
      <c r="E216" s="87"/>
      <c r="F216" s="87"/>
      <c r="G216" s="87"/>
      <c r="H216" s="87"/>
      <c r="I216" s="87"/>
      <c r="J216" s="87"/>
      <c r="K216" s="129"/>
      <c r="L216" s="238"/>
      <c r="M216" s="239"/>
      <c r="N216" s="240"/>
      <c r="O216" s="254"/>
      <c r="P216" s="92">
        <f>B216</f>
        <v>118</v>
      </c>
      <c r="Q216" s="255"/>
      <c r="R216" s="254"/>
    </row>
    <row r="217" spans="1:19" ht="15.75" customHeight="1" x14ac:dyDescent="0.25">
      <c r="A217" s="84">
        <v>1102</v>
      </c>
      <c r="B217" s="87"/>
      <c r="C217" s="87">
        <v>102</v>
      </c>
      <c r="D217" s="87"/>
      <c r="E217" s="87"/>
      <c r="F217" s="87"/>
      <c r="G217" s="87"/>
      <c r="H217" s="87"/>
      <c r="I217" s="87"/>
      <c r="J217" s="87"/>
      <c r="K217" s="129"/>
      <c r="L217" s="241"/>
      <c r="M217" s="101"/>
      <c r="N217" s="242"/>
      <c r="O217" s="96">
        <f>IF(C217=0,"",C217/B216)</f>
        <v>0.86440677966101698</v>
      </c>
      <c r="P217" s="97">
        <v>102</v>
      </c>
      <c r="Q217" s="256">
        <f t="shared" ref="Q217:Q224" si="22">IF(P217=0,"",P217/P216)</f>
        <v>0.86440677966101698</v>
      </c>
      <c r="R217" s="256">
        <f t="shared" ref="R217:R224" si="23">IF(P217=0,"",100%-Q217)</f>
        <v>0.13559322033898302</v>
      </c>
    </row>
    <row r="218" spans="1:19" ht="15.75" customHeight="1" x14ac:dyDescent="0.25">
      <c r="A218" s="84">
        <v>1201</v>
      </c>
      <c r="B218" s="87"/>
      <c r="C218" s="87"/>
      <c r="D218" s="87">
        <v>94</v>
      </c>
      <c r="E218" s="87"/>
      <c r="F218" s="87"/>
      <c r="G218" s="87"/>
      <c r="H218" s="87"/>
      <c r="I218" s="87"/>
      <c r="J218" s="87"/>
      <c r="K218" s="129"/>
      <c r="L218" s="241"/>
      <c r="M218" s="101"/>
      <c r="N218" s="242"/>
      <c r="O218" s="96">
        <f>IF(D218=0,"",D218/C217)</f>
        <v>0.92156862745098034</v>
      </c>
      <c r="P218" s="97">
        <v>94</v>
      </c>
      <c r="Q218" s="256">
        <f t="shared" si="22"/>
        <v>0.92156862745098034</v>
      </c>
      <c r="R218" s="256">
        <f t="shared" si="23"/>
        <v>7.8431372549019662E-2</v>
      </c>
      <c r="S218" s="14">
        <f>P218/P216</f>
        <v>0.79661016949152541</v>
      </c>
    </row>
    <row r="219" spans="1:19" ht="15.75" customHeight="1" x14ac:dyDescent="0.25">
      <c r="A219" s="84" t="s">
        <v>85</v>
      </c>
      <c r="B219" s="87"/>
      <c r="C219" s="87"/>
      <c r="D219" s="87"/>
      <c r="E219" s="87">
        <v>82</v>
      </c>
      <c r="F219" s="87"/>
      <c r="G219" s="87"/>
      <c r="H219" s="87"/>
      <c r="I219" s="87"/>
      <c r="J219" s="87"/>
      <c r="K219" s="129"/>
      <c r="L219" s="241"/>
      <c r="M219" s="101"/>
      <c r="N219" s="242"/>
      <c r="O219" s="96">
        <f>IF(E219=0,"",E219/D218)</f>
        <v>0.87234042553191493</v>
      </c>
      <c r="P219" s="97">
        <v>89</v>
      </c>
      <c r="Q219" s="256">
        <f t="shared" si="22"/>
        <v>0.94680851063829785</v>
      </c>
      <c r="R219" s="256">
        <f t="shared" si="23"/>
        <v>5.3191489361702149E-2</v>
      </c>
    </row>
    <row r="220" spans="1:19" ht="15.75" customHeight="1" x14ac:dyDescent="0.25">
      <c r="A220" s="84">
        <v>1301</v>
      </c>
      <c r="B220" s="87"/>
      <c r="C220" s="87"/>
      <c r="D220" s="87"/>
      <c r="E220" s="87"/>
      <c r="F220" s="87">
        <v>75</v>
      </c>
      <c r="G220" s="87"/>
      <c r="H220" s="87"/>
      <c r="I220" s="87"/>
      <c r="J220" s="87"/>
      <c r="K220" s="129"/>
      <c r="L220" s="241"/>
      <c r="M220" s="101"/>
      <c r="N220" s="242"/>
      <c r="O220" s="96">
        <f>IF(F220=0,"",F220/E219)</f>
        <v>0.91463414634146345</v>
      </c>
      <c r="P220" s="97">
        <v>85</v>
      </c>
      <c r="Q220" s="256">
        <f t="shared" si="22"/>
        <v>0.9550561797752809</v>
      </c>
      <c r="R220" s="256">
        <f t="shared" si="23"/>
        <v>4.49438202247191E-2</v>
      </c>
    </row>
    <row r="221" spans="1:19" ht="15.75" customHeight="1" x14ac:dyDescent="0.25">
      <c r="A221" s="84">
        <v>1302</v>
      </c>
      <c r="B221" s="87"/>
      <c r="C221" s="87"/>
      <c r="D221" s="87"/>
      <c r="E221" s="87"/>
      <c r="F221" s="87"/>
      <c r="G221" s="87">
        <v>67</v>
      </c>
      <c r="H221" s="87"/>
      <c r="I221" s="87"/>
      <c r="J221" s="87"/>
      <c r="K221" s="129"/>
      <c r="L221" s="241"/>
      <c r="M221" s="101"/>
      <c r="N221" s="242"/>
      <c r="O221" s="96">
        <f>IF(G221=0,"",G221/F220)</f>
        <v>0.89333333333333331</v>
      </c>
      <c r="P221" s="97">
        <v>85</v>
      </c>
      <c r="Q221" s="256">
        <f t="shared" si="22"/>
        <v>1</v>
      </c>
      <c r="R221" s="256">
        <f t="shared" si="23"/>
        <v>0</v>
      </c>
    </row>
    <row r="222" spans="1:19" ht="15.75" customHeight="1" x14ac:dyDescent="0.25">
      <c r="A222" s="84">
        <v>1401</v>
      </c>
      <c r="B222" s="87"/>
      <c r="C222" s="87"/>
      <c r="D222" s="87"/>
      <c r="E222" s="87"/>
      <c r="F222" s="87"/>
      <c r="G222" s="87"/>
      <c r="H222" s="87">
        <v>67</v>
      </c>
      <c r="I222" s="87"/>
      <c r="J222" s="87"/>
      <c r="K222" s="129"/>
      <c r="L222" s="241"/>
      <c r="M222" s="101"/>
      <c r="N222" s="242"/>
      <c r="O222" s="96">
        <f>IF(H222=0,"",H222/G221)</f>
        <v>1</v>
      </c>
      <c r="P222" s="97">
        <v>83</v>
      </c>
      <c r="Q222" s="256">
        <f t="shared" si="22"/>
        <v>0.97647058823529409</v>
      </c>
      <c r="R222" s="256">
        <f t="shared" si="23"/>
        <v>2.352941176470591E-2</v>
      </c>
    </row>
    <row r="223" spans="1:19" ht="15.75" customHeight="1" x14ac:dyDescent="0.25">
      <c r="A223" s="84">
        <v>1402</v>
      </c>
      <c r="B223" s="87"/>
      <c r="C223" s="87"/>
      <c r="D223" s="87"/>
      <c r="E223" s="87"/>
      <c r="F223" s="87"/>
      <c r="G223" s="87"/>
      <c r="H223" s="87"/>
      <c r="I223" s="87">
        <v>66</v>
      </c>
      <c r="J223" s="87"/>
      <c r="K223" s="129"/>
      <c r="L223" s="241"/>
      <c r="M223" s="101"/>
      <c r="N223" s="242"/>
      <c r="O223" s="96">
        <f>IF(I223=0,"",I223/H222)</f>
        <v>0.9850746268656716</v>
      </c>
      <c r="P223" s="97">
        <v>83</v>
      </c>
      <c r="Q223" s="256">
        <f t="shared" si="22"/>
        <v>1</v>
      </c>
      <c r="R223" s="256">
        <f t="shared" si="23"/>
        <v>0</v>
      </c>
    </row>
    <row r="224" spans="1:19" ht="15.75" customHeight="1" x14ac:dyDescent="0.25">
      <c r="A224" s="84">
        <v>1501</v>
      </c>
      <c r="B224" s="87"/>
      <c r="C224" s="87"/>
      <c r="D224" s="87"/>
      <c r="E224" s="87"/>
      <c r="F224" s="87"/>
      <c r="G224" s="87"/>
      <c r="H224" s="87"/>
      <c r="I224" s="87"/>
      <c r="J224" s="87">
        <v>65</v>
      </c>
      <c r="K224" s="129">
        <v>47</v>
      </c>
      <c r="L224" s="241"/>
      <c r="M224" s="101"/>
      <c r="N224" s="242"/>
      <c r="O224" s="126">
        <f>IF(J224=0,"",J224/I223)</f>
        <v>0.98484848484848486</v>
      </c>
      <c r="P224" s="97">
        <v>82</v>
      </c>
      <c r="Q224" s="126">
        <f t="shared" si="22"/>
        <v>0.98795180722891562</v>
      </c>
      <c r="R224" s="126">
        <f t="shared" si="23"/>
        <v>1.2048192771084376E-2</v>
      </c>
    </row>
    <row r="225" spans="1:18" ht="15.75" customHeight="1" x14ac:dyDescent="0.25">
      <c r="A225" s="84">
        <v>1502</v>
      </c>
      <c r="B225" s="87"/>
      <c r="C225" s="87"/>
      <c r="D225" s="87"/>
      <c r="E225" s="87"/>
      <c r="F225" s="87"/>
      <c r="G225" s="87"/>
      <c r="H225" s="87"/>
      <c r="I225" s="87"/>
      <c r="J225" s="87">
        <v>17</v>
      </c>
      <c r="K225" s="129">
        <v>11</v>
      </c>
      <c r="L225" s="241"/>
      <c r="M225" s="101"/>
      <c r="N225" s="232"/>
      <c r="O225" s="101"/>
      <c r="P225" s="97">
        <v>31</v>
      </c>
      <c r="Q225" s="101"/>
      <c r="R225" s="263"/>
    </row>
    <row r="226" spans="1:18" ht="15.75" customHeight="1" x14ac:dyDescent="0.25">
      <c r="A226" s="84">
        <v>1601</v>
      </c>
      <c r="B226" s="87"/>
      <c r="C226" s="87"/>
      <c r="D226" s="87"/>
      <c r="E226" s="87"/>
      <c r="F226" s="87"/>
      <c r="G226" s="87"/>
      <c r="H226" s="87"/>
      <c r="I226" s="87"/>
      <c r="J226" s="87">
        <v>9</v>
      </c>
      <c r="K226" s="129">
        <v>11</v>
      </c>
      <c r="L226" s="241"/>
      <c r="M226" s="101"/>
      <c r="N226" s="232"/>
      <c r="O226" s="205"/>
      <c r="P226" s="106">
        <v>15</v>
      </c>
      <c r="Q226" s="261"/>
      <c r="R226" s="205"/>
    </row>
    <row r="227" spans="1:18" ht="15.75" customHeight="1" x14ac:dyDescent="0.25">
      <c r="A227" s="84">
        <v>1602</v>
      </c>
      <c r="B227" s="87"/>
      <c r="C227" s="87"/>
      <c r="D227" s="87"/>
      <c r="E227" s="87"/>
      <c r="F227" s="87"/>
      <c r="G227" s="87"/>
      <c r="H227" s="87"/>
      <c r="I227" s="87"/>
      <c r="J227" s="87">
        <v>2</v>
      </c>
      <c r="K227" s="129"/>
      <c r="L227" s="241"/>
      <c r="M227" s="101"/>
      <c r="N227" s="232"/>
      <c r="O227" s="205"/>
      <c r="P227" s="106">
        <v>4</v>
      </c>
      <c r="Q227" s="261"/>
      <c r="R227" s="205"/>
    </row>
    <row r="228" spans="1:18" ht="15.75" customHeight="1" x14ac:dyDescent="0.25">
      <c r="A228" s="84">
        <v>1701</v>
      </c>
      <c r="B228" s="87"/>
      <c r="C228" s="87"/>
      <c r="D228" s="87"/>
      <c r="E228" s="87"/>
      <c r="F228" s="87"/>
      <c r="G228" s="87"/>
      <c r="H228" s="87"/>
      <c r="I228" s="87"/>
      <c r="J228" s="87">
        <v>3</v>
      </c>
      <c r="K228" s="129">
        <v>2</v>
      </c>
      <c r="L228" s="241"/>
      <c r="M228" s="101"/>
      <c r="N228" s="232"/>
      <c r="O228" s="205"/>
      <c r="P228" s="106">
        <v>4</v>
      </c>
      <c r="Q228" s="261"/>
      <c r="R228" s="205"/>
    </row>
    <row r="229" spans="1:18" ht="15.75" customHeight="1" x14ac:dyDescent="0.25">
      <c r="A229" s="84">
        <v>1702</v>
      </c>
      <c r="B229" s="87"/>
      <c r="C229" s="87"/>
      <c r="D229" s="87"/>
      <c r="E229" s="87"/>
      <c r="F229" s="87"/>
      <c r="G229" s="87"/>
      <c r="H229" s="87"/>
      <c r="I229" s="87"/>
      <c r="J229" s="87">
        <v>3</v>
      </c>
      <c r="K229" s="129">
        <v>3</v>
      </c>
      <c r="L229" s="241"/>
      <c r="M229" s="101"/>
      <c r="N229" s="232"/>
      <c r="O229" s="101"/>
      <c r="P229" s="97">
        <v>3</v>
      </c>
      <c r="Q229" s="262"/>
      <c r="R229" s="205"/>
    </row>
    <row r="230" spans="1:18" ht="15.75" customHeight="1" x14ac:dyDescent="0.25">
      <c r="A230" s="84">
        <v>1801</v>
      </c>
      <c r="B230" s="87"/>
      <c r="C230" s="87"/>
      <c r="D230" s="87"/>
      <c r="E230" s="87"/>
      <c r="F230" s="87"/>
      <c r="G230" s="87"/>
      <c r="H230" s="87"/>
      <c r="I230" s="87"/>
      <c r="J230" s="87"/>
      <c r="K230" s="129"/>
      <c r="L230" s="241"/>
      <c r="M230" s="101"/>
      <c r="N230" s="232"/>
      <c r="O230" s="111" t="s">
        <v>91</v>
      </c>
      <c r="P230" s="112">
        <v>70</v>
      </c>
      <c r="Q230" s="113">
        <f>K233</f>
        <v>74</v>
      </c>
      <c r="R230" s="114" t="s">
        <v>19</v>
      </c>
    </row>
    <row r="231" spans="1:18" ht="15.75" customHeight="1" x14ac:dyDescent="0.25">
      <c r="A231" s="84">
        <v>1802</v>
      </c>
      <c r="B231" s="87"/>
      <c r="C231" s="87"/>
      <c r="D231" s="87"/>
      <c r="E231" s="87"/>
      <c r="F231" s="87"/>
      <c r="G231" s="87"/>
      <c r="H231" s="87"/>
      <c r="I231" s="87"/>
      <c r="J231" s="87"/>
      <c r="K231" s="129"/>
      <c r="L231" s="241"/>
      <c r="M231" s="101"/>
      <c r="N231" s="232"/>
      <c r="O231" s="115" t="s">
        <v>92</v>
      </c>
      <c r="P231" s="116">
        <f>IF(P230/B216=0,"",P230/B216)</f>
        <v>0.59322033898305082</v>
      </c>
      <c r="Q231" s="117">
        <f>IF(P230/Q230=0,"",P230/Q230)</f>
        <v>0.94594594594594594</v>
      </c>
      <c r="R231" s="118" t="s">
        <v>93</v>
      </c>
    </row>
    <row r="232" spans="1:18" ht="15.75" customHeight="1" x14ac:dyDescent="0.25">
      <c r="A232" s="84">
        <v>1901</v>
      </c>
      <c r="B232" s="87"/>
      <c r="C232" s="87"/>
      <c r="D232" s="87"/>
      <c r="E232" s="87"/>
      <c r="F232" s="87"/>
      <c r="G232" s="87"/>
      <c r="H232" s="87"/>
      <c r="I232" s="87"/>
      <c r="J232" s="87"/>
      <c r="K232" s="129"/>
      <c r="L232" s="243"/>
      <c r="M232" s="244"/>
      <c r="N232" s="245"/>
      <c r="O232" s="120"/>
      <c r="P232" s="121"/>
      <c r="Q232" s="121"/>
      <c r="R232" s="122"/>
    </row>
    <row r="233" spans="1:18" ht="18" customHeight="1" x14ac:dyDescent="0.25">
      <c r="A233" s="46"/>
      <c r="B233" s="296" t="s">
        <v>111</v>
      </c>
      <c r="C233" s="296"/>
      <c r="D233" s="296"/>
      <c r="E233" s="296"/>
      <c r="F233" s="296"/>
      <c r="G233" s="296"/>
      <c r="H233" s="296"/>
      <c r="I233" s="296"/>
      <c r="J233" s="296"/>
      <c r="K233" s="123">
        <f>SUM(K216:K229)</f>
        <v>74</v>
      </c>
      <c r="L233" s="124">
        <f>IF(K224=0,"",K224/B216)</f>
        <v>0.39830508474576271</v>
      </c>
      <c r="M233" s="124">
        <f>IF(K233=0,"",K233/B216)</f>
        <v>0.6271186440677966</v>
      </c>
      <c r="N233" s="124">
        <f>IF(K224=0,"",M233-L233)</f>
        <v>0.2288135593220339</v>
      </c>
      <c r="O233" s="1"/>
      <c r="P233" s="2"/>
      <c r="Q233" s="36"/>
      <c r="R233" s="1"/>
    </row>
    <row r="234" spans="1:18" ht="12.75" customHeight="1" x14ac:dyDescent="0.2"/>
    <row r="235" spans="1:18" ht="12.75" customHeight="1" x14ac:dyDescent="0.2"/>
    <row r="236" spans="1:18" ht="26.25" customHeight="1" x14ac:dyDescent="0.4">
      <c r="B236" s="340" t="s">
        <v>101</v>
      </c>
      <c r="C236" s="315"/>
      <c r="D236" s="315"/>
      <c r="E236" s="315"/>
      <c r="F236" s="315"/>
      <c r="G236" s="315"/>
      <c r="H236" s="315"/>
      <c r="I236" s="315"/>
      <c r="J236" s="315"/>
      <c r="K236" s="208" t="s">
        <v>82</v>
      </c>
      <c r="L236" s="1"/>
      <c r="M236" s="1"/>
      <c r="N236" s="2"/>
      <c r="O236" s="1"/>
      <c r="P236" s="2"/>
      <c r="Q236" s="2"/>
      <c r="R236" s="2"/>
    </row>
    <row r="237" spans="1:18" ht="20.25" customHeight="1" x14ac:dyDescent="0.2">
      <c r="A237" s="316" t="s">
        <v>18</v>
      </c>
      <c r="B237" s="318" t="s">
        <v>102</v>
      </c>
      <c r="C237" s="319"/>
      <c r="D237" s="319"/>
      <c r="E237" s="319"/>
      <c r="F237" s="319"/>
      <c r="G237" s="319"/>
      <c r="H237" s="319"/>
      <c r="I237" s="319"/>
      <c r="J237" s="335"/>
      <c r="K237" s="327" t="s">
        <v>19</v>
      </c>
      <c r="L237" s="323" t="s">
        <v>11</v>
      </c>
      <c r="M237" s="323" t="s">
        <v>12</v>
      </c>
      <c r="N237" s="325" t="s">
        <v>13</v>
      </c>
      <c r="O237" s="323" t="s">
        <v>14</v>
      </c>
      <c r="P237" s="324" t="s">
        <v>15</v>
      </c>
      <c r="Q237" s="324" t="s">
        <v>16</v>
      </c>
      <c r="R237" s="323" t="s">
        <v>103</v>
      </c>
    </row>
    <row r="238" spans="1:18" ht="15.75" customHeight="1" x14ac:dyDescent="0.25">
      <c r="A238" s="317"/>
      <c r="B238" s="84" t="s">
        <v>104</v>
      </c>
      <c r="C238" s="84" t="s">
        <v>105</v>
      </c>
      <c r="D238" s="84" t="s">
        <v>106</v>
      </c>
      <c r="E238" s="84" t="s">
        <v>107</v>
      </c>
      <c r="F238" s="84" t="s">
        <v>108</v>
      </c>
      <c r="G238" s="84" t="s">
        <v>109</v>
      </c>
      <c r="H238" s="84" t="s">
        <v>110</v>
      </c>
      <c r="I238" s="84" t="s">
        <v>73</v>
      </c>
      <c r="J238" s="84" t="s">
        <v>74</v>
      </c>
      <c r="K238" s="344"/>
      <c r="L238" s="317"/>
      <c r="M238" s="317"/>
      <c r="N238" s="317"/>
      <c r="O238" s="317"/>
      <c r="P238" s="317"/>
      <c r="Q238" s="317"/>
      <c r="R238" s="317"/>
    </row>
    <row r="239" spans="1:18" ht="15.75" customHeight="1" x14ac:dyDescent="0.25">
      <c r="A239" s="84">
        <v>1102</v>
      </c>
      <c r="B239" s="87">
        <v>116</v>
      </c>
      <c r="C239" s="87"/>
      <c r="D239" s="87"/>
      <c r="E239" s="87"/>
      <c r="F239" s="87"/>
      <c r="G239" s="87"/>
      <c r="H239" s="87"/>
      <c r="I239" s="87"/>
      <c r="J239" s="87"/>
      <c r="K239" s="129"/>
      <c r="L239" s="238"/>
      <c r="M239" s="239"/>
      <c r="N239" s="240"/>
      <c r="O239" s="254"/>
      <c r="P239" s="92">
        <f>B239</f>
        <v>116</v>
      </c>
      <c r="Q239" s="255"/>
      <c r="R239" s="254"/>
    </row>
    <row r="240" spans="1:18" ht="15.75" customHeight="1" x14ac:dyDescent="0.25">
      <c r="A240" s="84">
        <v>1201</v>
      </c>
      <c r="B240" s="87"/>
      <c r="C240" s="87">
        <v>104</v>
      </c>
      <c r="D240" s="87"/>
      <c r="E240" s="87"/>
      <c r="F240" s="87"/>
      <c r="G240" s="87"/>
      <c r="H240" s="87"/>
      <c r="I240" s="87"/>
      <c r="J240" s="87"/>
      <c r="K240" s="129"/>
      <c r="L240" s="241"/>
      <c r="M240" s="101"/>
      <c r="N240" s="242"/>
      <c r="O240" s="96">
        <f>IF(C240=0,"",C240/B239)</f>
        <v>0.89655172413793105</v>
      </c>
      <c r="P240" s="97">
        <v>104</v>
      </c>
      <c r="Q240" s="256">
        <f t="shared" ref="Q240:Q247" si="24">IF(P240=0,"",P240/P239)</f>
        <v>0.89655172413793105</v>
      </c>
      <c r="R240" s="256">
        <f t="shared" ref="R240:R247" si="25">IF(P240=0,"",100%-Q240)</f>
        <v>0.10344827586206895</v>
      </c>
    </row>
    <row r="241" spans="1:19" ht="15.75" customHeight="1" x14ac:dyDescent="0.25">
      <c r="A241" s="84" t="s">
        <v>85</v>
      </c>
      <c r="B241" s="87"/>
      <c r="C241" s="87"/>
      <c r="D241" s="87">
        <v>95</v>
      </c>
      <c r="E241" s="87"/>
      <c r="F241" s="87"/>
      <c r="G241" s="87"/>
      <c r="H241" s="87"/>
      <c r="I241" s="87"/>
      <c r="J241" s="87"/>
      <c r="K241" s="129"/>
      <c r="L241" s="241"/>
      <c r="M241" s="101"/>
      <c r="N241" s="242"/>
      <c r="O241" s="96">
        <f>IF(D241=0,"",D241/C240)</f>
        <v>0.91346153846153844</v>
      </c>
      <c r="P241" s="97">
        <v>98</v>
      </c>
      <c r="Q241" s="256">
        <f t="shared" si="24"/>
        <v>0.94230769230769229</v>
      </c>
      <c r="R241" s="256">
        <f t="shared" si="25"/>
        <v>5.7692307692307709E-2</v>
      </c>
      <c r="S241" s="14">
        <f>P241/P239</f>
        <v>0.84482758620689657</v>
      </c>
    </row>
    <row r="242" spans="1:19" ht="15.75" customHeight="1" x14ac:dyDescent="0.25">
      <c r="A242" s="84">
        <v>1301</v>
      </c>
      <c r="B242" s="87"/>
      <c r="C242" s="87"/>
      <c r="D242" s="87"/>
      <c r="E242" s="87">
        <v>83</v>
      </c>
      <c r="F242" s="87"/>
      <c r="G242" s="87"/>
      <c r="H242" s="87"/>
      <c r="I242" s="87"/>
      <c r="J242" s="87"/>
      <c r="K242" s="129"/>
      <c r="L242" s="241"/>
      <c r="M242" s="101"/>
      <c r="N242" s="242"/>
      <c r="O242" s="96">
        <f>IF(E242=0,"",E242/D241)</f>
        <v>0.87368421052631584</v>
      </c>
      <c r="P242" s="97">
        <v>96</v>
      </c>
      <c r="Q242" s="256">
        <f t="shared" si="24"/>
        <v>0.97959183673469385</v>
      </c>
      <c r="R242" s="256">
        <f t="shared" si="25"/>
        <v>2.0408163265306145E-2</v>
      </c>
    </row>
    <row r="243" spans="1:19" ht="15.75" customHeight="1" x14ac:dyDescent="0.25">
      <c r="A243" s="84">
        <v>1302</v>
      </c>
      <c r="B243" s="87"/>
      <c r="C243" s="87"/>
      <c r="D243" s="87"/>
      <c r="E243" s="87"/>
      <c r="F243" s="87">
        <v>80</v>
      </c>
      <c r="G243" s="87"/>
      <c r="H243" s="87"/>
      <c r="I243" s="87"/>
      <c r="J243" s="87"/>
      <c r="K243" s="129"/>
      <c r="L243" s="241"/>
      <c r="M243" s="101"/>
      <c r="N243" s="242"/>
      <c r="O243" s="96">
        <f>IF(F243=0,"",F243/E242)</f>
        <v>0.96385542168674698</v>
      </c>
      <c r="P243" s="97">
        <v>95</v>
      </c>
      <c r="Q243" s="256">
        <f t="shared" si="24"/>
        <v>0.98958333333333337</v>
      </c>
      <c r="R243" s="256">
        <f t="shared" si="25"/>
        <v>1.041666666666663E-2</v>
      </c>
    </row>
    <row r="244" spans="1:19" ht="15.75" customHeight="1" x14ac:dyDescent="0.25">
      <c r="A244" s="84">
        <v>1401</v>
      </c>
      <c r="B244" s="87"/>
      <c r="C244" s="87"/>
      <c r="D244" s="87"/>
      <c r="E244" s="87"/>
      <c r="F244" s="87"/>
      <c r="G244" s="87">
        <v>76</v>
      </c>
      <c r="H244" s="87"/>
      <c r="I244" s="87"/>
      <c r="J244" s="87"/>
      <c r="K244" s="129"/>
      <c r="L244" s="241"/>
      <c r="M244" s="101"/>
      <c r="N244" s="242"/>
      <c r="O244" s="96">
        <f>IF(G244=0,"",G244/F243)</f>
        <v>0.95</v>
      </c>
      <c r="P244" s="97">
        <v>92</v>
      </c>
      <c r="Q244" s="256">
        <f t="shared" si="24"/>
        <v>0.96842105263157896</v>
      </c>
      <c r="R244" s="256">
        <f t="shared" si="25"/>
        <v>3.157894736842104E-2</v>
      </c>
    </row>
    <row r="245" spans="1:19" ht="15.75" customHeight="1" x14ac:dyDescent="0.25">
      <c r="A245" s="84">
        <v>1402</v>
      </c>
      <c r="B245" s="87"/>
      <c r="C245" s="87"/>
      <c r="D245" s="87"/>
      <c r="E245" s="87"/>
      <c r="F245" s="87"/>
      <c r="G245" s="87"/>
      <c r="H245" s="87">
        <v>72</v>
      </c>
      <c r="I245" s="87"/>
      <c r="J245" s="87"/>
      <c r="K245" s="129"/>
      <c r="L245" s="241"/>
      <c r="M245" s="101"/>
      <c r="N245" s="242"/>
      <c r="O245" s="96">
        <f>IF(H245=0,"",H245/G244)</f>
        <v>0.94736842105263153</v>
      </c>
      <c r="P245" s="97">
        <v>88</v>
      </c>
      <c r="Q245" s="256">
        <f t="shared" si="24"/>
        <v>0.95652173913043481</v>
      </c>
      <c r="R245" s="256">
        <f t="shared" si="25"/>
        <v>4.3478260869565188E-2</v>
      </c>
    </row>
    <row r="246" spans="1:19" ht="15.75" customHeight="1" x14ac:dyDescent="0.25">
      <c r="A246" s="84">
        <v>1501</v>
      </c>
      <c r="B246" s="87"/>
      <c r="C246" s="87"/>
      <c r="D246" s="87"/>
      <c r="E246" s="87"/>
      <c r="F246" s="87"/>
      <c r="G246" s="87"/>
      <c r="H246" s="87"/>
      <c r="I246" s="87">
        <v>70</v>
      </c>
      <c r="J246" s="87"/>
      <c r="K246" s="129"/>
      <c r="L246" s="241"/>
      <c r="M246" s="101"/>
      <c r="N246" s="242"/>
      <c r="O246" s="96">
        <f>IF(I246=0,"",I246/H245)</f>
        <v>0.97222222222222221</v>
      </c>
      <c r="P246" s="97">
        <v>86</v>
      </c>
      <c r="Q246" s="256">
        <f t="shared" si="24"/>
        <v>0.97727272727272729</v>
      </c>
      <c r="R246" s="256">
        <f t="shared" si="25"/>
        <v>2.2727272727272707E-2</v>
      </c>
    </row>
    <row r="247" spans="1:19" ht="15.75" customHeight="1" x14ac:dyDescent="0.25">
      <c r="A247" s="84">
        <v>1502</v>
      </c>
      <c r="B247" s="87"/>
      <c r="C247" s="87"/>
      <c r="D247" s="87"/>
      <c r="E247" s="87"/>
      <c r="F247" s="87"/>
      <c r="G247" s="87"/>
      <c r="H247" s="87"/>
      <c r="I247" s="87"/>
      <c r="J247" s="87">
        <v>69</v>
      </c>
      <c r="K247" s="129">
        <v>48</v>
      </c>
      <c r="L247" s="241"/>
      <c r="M247" s="101"/>
      <c r="N247" s="242"/>
      <c r="O247" s="126">
        <f>IF(J247=0,"",J247/I246)</f>
        <v>0.98571428571428577</v>
      </c>
      <c r="P247" s="97">
        <v>86</v>
      </c>
      <c r="Q247" s="126">
        <f t="shared" si="24"/>
        <v>1</v>
      </c>
      <c r="R247" s="126">
        <f t="shared" si="25"/>
        <v>0</v>
      </c>
    </row>
    <row r="248" spans="1:19" ht="15.75" customHeight="1" x14ac:dyDescent="0.25">
      <c r="A248" s="84">
        <v>1601</v>
      </c>
      <c r="B248" s="87"/>
      <c r="C248" s="87"/>
      <c r="D248" s="87"/>
      <c r="E248" s="87"/>
      <c r="F248" s="87"/>
      <c r="G248" s="87"/>
      <c r="H248" s="87"/>
      <c r="I248" s="87"/>
      <c r="J248" s="87">
        <v>20</v>
      </c>
      <c r="K248" s="129">
        <v>13</v>
      </c>
      <c r="L248" s="241"/>
      <c r="M248" s="101"/>
      <c r="N248" s="232"/>
      <c r="O248" s="101"/>
      <c r="P248" s="97">
        <v>35</v>
      </c>
      <c r="Q248" s="101"/>
      <c r="R248" s="263"/>
    </row>
    <row r="249" spans="1:19" ht="15.75" customHeight="1" x14ac:dyDescent="0.25">
      <c r="A249" s="84">
        <v>1602</v>
      </c>
      <c r="B249" s="87"/>
      <c r="C249" s="87"/>
      <c r="D249" s="87"/>
      <c r="E249" s="87"/>
      <c r="F249" s="87"/>
      <c r="G249" s="87"/>
      <c r="H249" s="87"/>
      <c r="I249" s="87"/>
      <c r="J249" s="87">
        <v>18</v>
      </c>
      <c r="K249" s="129">
        <v>13</v>
      </c>
      <c r="L249" s="241"/>
      <c r="M249" s="101"/>
      <c r="N249" s="232"/>
      <c r="O249" s="205"/>
      <c r="P249" s="106">
        <v>21</v>
      </c>
      <c r="Q249" s="261"/>
      <c r="R249" s="205"/>
    </row>
    <row r="250" spans="1:19" ht="15.75" customHeight="1" x14ac:dyDescent="0.25">
      <c r="A250" s="84">
        <v>1701</v>
      </c>
      <c r="B250" s="87"/>
      <c r="C250" s="87"/>
      <c r="D250" s="87"/>
      <c r="E250" s="87"/>
      <c r="F250" s="87"/>
      <c r="G250" s="87"/>
      <c r="H250" s="87"/>
      <c r="I250" s="87"/>
      <c r="J250" s="87">
        <v>3</v>
      </c>
      <c r="K250" s="129">
        <v>4</v>
      </c>
      <c r="L250" s="241"/>
      <c r="M250" s="101"/>
      <c r="N250" s="232"/>
      <c r="O250" s="205"/>
      <c r="P250" s="106">
        <v>5</v>
      </c>
      <c r="Q250" s="261"/>
      <c r="R250" s="205"/>
    </row>
    <row r="251" spans="1:19" ht="15.75" customHeight="1" x14ac:dyDescent="0.25">
      <c r="A251" s="84">
        <v>1702</v>
      </c>
      <c r="B251" s="87"/>
      <c r="C251" s="87"/>
      <c r="D251" s="87"/>
      <c r="E251" s="87"/>
      <c r="F251" s="87"/>
      <c r="G251" s="87"/>
      <c r="H251" s="87"/>
      <c r="I251" s="87"/>
      <c r="J251" s="87">
        <v>1</v>
      </c>
      <c r="K251" s="129">
        <v>1</v>
      </c>
      <c r="L251" s="241"/>
      <c r="M251" s="101"/>
      <c r="N251" s="232"/>
      <c r="O251" s="205"/>
      <c r="P251" s="228">
        <v>2</v>
      </c>
      <c r="Q251" s="261"/>
      <c r="R251" s="205"/>
    </row>
    <row r="252" spans="1:19" ht="15.75" customHeight="1" x14ac:dyDescent="0.25">
      <c r="A252" s="84">
        <v>1801</v>
      </c>
      <c r="B252" s="87"/>
      <c r="C252" s="87"/>
      <c r="D252" s="87"/>
      <c r="E252" s="87"/>
      <c r="F252" s="87"/>
      <c r="G252" s="87"/>
      <c r="H252" s="87"/>
      <c r="I252" s="87"/>
      <c r="J252" s="87">
        <v>1</v>
      </c>
      <c r="K252" s="129">
        <v>1</v>
      </c>
      <c r="L252" s="241"/>
      <c r="M252" s="101"/>
      <c r="N252" s="232"/>
      <c r="O252" s="101"/>
      <c r="P252" s="230">
        <v>1</v>
      </c>
      <c r="Q252" s="262"/>
      <c r="R252" s="205"/>
    </row>
    <row r="253" spans="1:19" ht="15.75" customHeight="1" x14ac:dyDescent="0.25">
      <c r="A253" s="84">
        <v>1802</v>
      </c>
      <c r="B253" s="87"/>
      <c r="C253" s="87"/>
      <c r="D253" s="87"/>
      <c r="E253" s="87"/>
      <c r="F253" s="87"/>
      <c r="G253" s="87"/>
      <c r="H253" s="87"/>
      <c r="I253" s="87"/>
      <c r="J253" s="87"/>
      <c r="K253" s="129"/>
      <c r="L253" s="241"/>
      <c r="M253" s="101"/>
      <c r="N253" s="232"/>
      <c r="O253" s="111" t="s">
        <v>91</v>
      </c>
      <c r="P253" s="229">
        <v>78</v>
      </c>
      <c r="Q253" s="113">
        <f>K256</f>
        <v>80</v>
      </c>
      <c r="R253" s="114" t="s">
        <v>19</v>
      </c>
    </row>
    <row r="254" spans="1:19" ht="15.75" customHeight="1" x14ac:dyDescent="0.25">
      <c r="A254" s="84">
        <v>1901</v>
      </c>
      <c r="B254" s="87"/>
      <c r="C254" s="87"/>
      <c r="D254" s="87"/>
      <c r="E254" s="87"/>
      <c r="F254" s="87"/>
      <c r="G254" s="87"/>
      <c r="H254" s="87"/>
      <c r="I254" s="87"/>
      <c r="J254" s="87"/>
      <c r="K254" s="129"/>
      <c r="L254" s="241"/>
      <c r="M254" s="101"/>
      <c r="N254" s="232"/>
      <c r="O254" s="115" t="s">
        <v>92</v>
      </c>
      <c r="P254" s="116">
        <f>IF(P253/B239=0,"",P253/B239)</f>
        <v>0.67241379310344829</v>
      </c>
      <c r="Q254" s="117">
        <f>IF(P253/Q253=0,"",P253/Q253)</f>
        <v>0.97499999999999998</v>
      </c>
      <c r="R254" s="118" t="s">
        <v>93</v>
      </c>
    </row>
    <row r="255" spans="1:19" ht="15.75" customHeight="1" x14ac:dyDescent="0.25">
      <c r="A255" s="84">
        <v>1902</v>
      </c>
      <c r="B255" s="87"/>
      <c r="C255" s="87"/>
      <c r="D255" s="87"/>
      <c r="E255" s="87"/>
      <c r="F255" s="87"/>
      <c r="G255" s="87"/>
      <c r="H255" s="87"/>
      <c r="I255" s="87"/>
      <c r="J255" s="87"/>
      <c r="K255" s="129"/>
      <c r="L255" s="243"/>
      <c r="M255" s="244"/>
      <c r="N255" s="245"/>
      <c r="O255" s="120"/>
      <c r="P255" s="121"/>
      <c r="Q255" s="121"/>
      <c r="R255" s="122"/>
    </row>
    <row r="256" spans="1:19" ht="18" customHeight="1" x14ac:dyDescent="0.25">
      <c r="A256" s="46"/>
      <c r="B256" s="296" t="s">
        <v>111</v>
      </c>
      <c r="C256" s="296"/>
      <c r="D256" s="296"/>
      <c r="E256" s="296"/>
      <c r="F256" s="296"/>
      <c r="G256" s="296"/>
      <c r="H256" s="296"/>
      <c r="I256" s="296"/>
      <c r="J256" s="296"/>
      <c r="K256" s="123">
        <f>SUM(K239:K252)</f>
        <v>80</v>
      </c>
      <c r="L256" s="124">
        <f>IF(K247=0,"",K247/B239)</f>
        <v>0.41379310344827586</v>
      </c>
      <c r="M256" s="124">
        <f>IF(K256=0,"",K256/B239)</f>
        <v>0.68965517241379315</v>
      </c>
      <c r="N256" s="124">
        <f>IF(K247=0,"",M256-L256)</f>
        <v>0.27586206896551729</v>
      </c>
      <c r="O256" s="1"/>
      <c r="P256" s="2"/>
      <c r="Q256" s="36"/>
      <c r="R256" s="1"/>
    </row>
    <row r="257" spans="1:19" ht="12.75" customHeight="1" x14ac:dyDescent="0.2"/>
    <row r="258" spans="1:19" ht="12.75" customHeight="1" x14ac:dyDescent="0.2"/>
    <row r="259" spans="1:19" ht="26.25" customHeight="1" x14ac:dyDescent="0.4">
      <c r="B259" s="340" t="s">
        <v>101</v>
      </c>
      <c r="C259" s="315"/>
      <c r="D259" s="315"/>
      <c r="E259" s="315"/>
      <c r="F259" s="315"/>
      <c r="G259" s="315"/>
      <c r="H259" s="315"/>
      <c r="I259" s="315"/>
      <c r="J259" s="315"/>
      <c r="K259" s="208" t="s">
        <v>83</v>
      </c>
      <c r="L259" s="1"/>
      <c r="M259" s="1"/>
      <c r="N259" s="2"/>
      <c r="O259" s="1"/>
      <c r="P259" s="2"/>
      <c r="Q259" s="2"/>
      <c r="R259" s="2"/>
    </row>
    <row r="260" spans="1:19" ht="20.25" x14ac:dyDescent="0.2">
      <c r="A260" s="316" t="s">
        <v>18</v>
      </c>
      <c r="B260" s="318" t="s">
        <v>102</v>
      </c>
      <c r="C260" s="319"/>
      <c r="D260" s="319"/>
      <c r="E260" s="319"/>
      <c r="F260" s="319"/>
      <c r="G260" s="319"/>
      <c r="H260" s="319"/>
      <c r="I260" s="319"/>
      <c r="J260" s="335"/>
      <c r="K260" s="327" t="s">
        <v>19</v>
      </c>
      <c r="L260" s="323" t="s">
        <v>11</v>
      </c>
      <c r="M260" s="323" t="s">
        <v>12</v>
      </c>
      <c r="N260" s="325" t="s">
        <v>13</v>
      </c>
      <c r="O260" s="323" t="s">
        <v>14</v>
      </c>
      <c r="P260" s="324" t="s">
        <v>15</v>
      </c>
      <c r="Q260" s="324" t="s">
        <v>16</v>
      </c>
      <c r="R260" s="323" t="s">
        <v>103</v>
      </c>
    </row>
    <row r="261" spans="1:19" ht="15.75" x14ac:dyDescent="0.25">
      <c r="A261" s="317"/>
      <c r="B261" s="84" t="s">
        <v>104</v>
      </c>
      <c r="C261" s="84" t="s">
        <v>105</v>
      </c>
      <c r="D261" s="84" t="s">
        <v>106</v>
      </c>
      <c r="E261" s="84" t="s">
        <v>107</v>
      </c>
      <c r="F261" s="84" t="s">
        <v>108</v>
      </c>
      <c r="G261" s="84" t="s">
        <v>109</v>
      </c>
      <c r="H261" s="84" t="s">
        <v>110</v>
      </c>
      <c r="I261" s="84" t="s">
        <v>73</v>
      </c>
      <c r="J261" s="84" t="s">
        <v>74</v>
      </c>
      <c r="K261" s="344"/>
      <c r="L261" s="317"/>
      <c r="M261" s="317"/>
      <c r="N261" s="317"/>
      <c r="O261" s="317"/>
      <c r="P261" s="317"/>
      <c r="Q261" s="317"/>
      <c r="R261" s="317"/>
    </row>
    <row r="262" spans="1:19" ht="15.75" customHeight="1" x14ac:dyDescent="0.25">
      <c r="A262" s="84">
        <v>1201</v>
      </c>
      <c r="B262" s="87">
        <v>119</v>
      </c>
      <c r="C262" s="87"/>
      <c r="D262" s="87"/>
      <c r="E262" s="87"/>
      <c r="F262" s="87"/>
      <c r="G262" s="87"/>
      <c r="H262" s="87"/>
      <c r="I262" s="87"/>
      <c r="J262" s="87"/>
      <c r="K262" s="129"/>
      <c r="L262" s="238"/>
      <c r="M262" s="239"/>
      <c r="N262" s="240"/>
      <c r="O262" s="254"/>
      <c r="P262" s="92">
        <f>B262</f>
        <v>119</v>
      </c>
      <c r="Q262" s="255"/>
      <c r="R262" s="254"/>
    </row>
    <row r="263" spans="1:19" ht="15.75" customHeight="1" x14ac:dyDescent="0.25">
      <c r="A263" s="84" t="s">
        <v>85</v>
      </c>
      <c r="B263" s="87"/>
      <c r="C263" s="87">
        <v>105</v>
      </c>
      <c r="D263" s="87"/>
      <c r="E263" s="87"/>
      <c r="F263" s="87"/>
      <c r="G263" s="87"/>
      <c r="H263" s="87"/>
      <c r="I263" s="87"/>
      <c r="J263" s="87"/>
      <c r="K263" s="129"/>
      <c r="L263" s="241"/>
      <c r="M263" s="101"/>
      <c r="N263" s="242"/>
      <c r="O263" s="96">
        <f>IF(C263=0,"",C263/B262)</f>
        <v>0.88235294117647056</v>
      </c>
      <c r="P263" s="97">
        <v>105</v>
      </c>
      <c r="Q263" s="256">
        <f t="shared" ref="Q263:Q270" si="26">IF(P263=0,"",P263/P262)</f>
        <v>0.88235294117647056</v>
      </c>
      <c r="R263" s="256">
        <f t="shared" ref="R263:R270" si="27">IF(P263=0,"",100%-Q263)</f>
        <v>0.11764705882352944</v>
      </c>
    </row>
    <row r="264" spans="1:19" ht="15.75" customHeight="1" x14ac:dyDescent="0.25">
      <c r="A264" s="84">
        <v>1301</v>
      </c>
      <c r="B264" s="87"/>
      <c r="C264" s="87"/>
      <c r="D264" s="87">
        <v>95</v>
      </c>
      <c r="E264" s="87"/>
      <c r="F264" s="87"/>
      <c r="G264" s="87"/>
      <c r="H264" s="87"/>
      <c r="I264" s="87"/>
      <c r="J264" s="87"/>
      <c r="K264" s="129"/>
      <c r="L264" s="241"/>
      <c r="M264" s="101"/>
      <c r="N264" s="242"/>
      <c r="O264" s="96">
        <f>IF(D264=0,"",D264/C263)</f>
        <v>0.90476190476190477</v>
      </c>
      <c r="P264" s="97">
        <v>103</v>
      </c>
      <c r="Q264" s="256">
        <f t="shared" si="26"/>
        <v>0.98095238095238091</v>
      </c>
      <c r="R264" s="256">
        <f t="shared" si="27"/>
        <v>1.9047619047619091E-2</v>
      </c>
      <c r="S264" s="14">
        <f>P264/P262</f>
        <v>0.86554621848739499</v>
      </c>
    </row>
    <row r="265" spans="1:19" ht="15.75" customHeight="1" x14ac:dyDescent="0.25">
      <c r="A265" s="84">
        <v>1302</v>
      </c>
      <c r="B265" s="87"/>
      <c r="C265" s="87"/>
      <c r="D265" s="87"/>
      <c r="E265" s="87">
        <v>79</v>
      </c>
      <c r="F265" s="87"/>
      <c r="G265" s="87"/>
      <c r="H265" s="87"/>
      <c r="I265" s="87"/>
      <c r="J265" s="87"/>
      <c r="K265" s="129"/>
      <c r="L265" s="241"/>
      <c r="M265" s="101"/>
      <c r="N265" s="242"/>
      <c r="O265" s="96">
        <f>IF(E265=0,"",E265/D264)</f>
        <v>0.83157894736842108</v>
      </c>
      <c r="P265" s="97">
        <v>95</v>
      </c>
      <c r="Q265" s="256">
        <f t="shared" si="26"/>
        <v>0.92233009708737868</v>
      </c>
      <c r="R265" s="256">
        <f t="shared" si="27"/>
        <v>7.7669902912621325E-2</v>
      </c>
    </row>
    <row r="266" spans="1:19" ht="15.75" customHeight="1" x14ac:dyDescent="0.25">
      <c r="A266" s="84">
        <v>1401</v>
      </c>
      <c r="B266" s="87"/>
      <c r="C266" s="87"/>
      <c r="D266" s="87"/>
      <c r="E266" s="87"/>
      <c r="F266" s="87">
        <v>68</v>
      </c>
      <c r="G266" s="87"/>
      <c r="H266" s="87"/>
      <c r="I266" s="87"/>
      <c r="J266" s="87"/>
      <c r="K266" s="129"/>
      <c r="L266" s="241"/>
      <c r="M266" s="101"/>
      <c r="N266" s="242"/>
      <c r="O266" s="96">
        <f>IF(F266=0,"",F266/E265)</f>
        <v>0.86075949367088611</v>
      </c>
      <c r="P266" s="97">
        <v>87</v>
      </c>
      <c r="Q266" s="256">
        <f t="shared" si="26"/>
        <v>0.91578947368421049</v>
      </c>
      <c r="R266" s="256">
        <f t="shared" si="27"/>
        <v>8.4210526315789513E-2</v>
      </c>
    </row>
    <row r="267" spans="1:19" ht="15.75" customHeight="1" x14ac:dyDescent="0.25">
      <c r="A267" s="84">
        <v>1402</v>
      </c>
      <c r="B267" s="87"/>
      <c r="C267" s="87"/>
      <c r="D267" s="87"/>
      <c r="E267" s="87"/>
      <c r="F267" s="87"/>
      <c r="G267" s="87">
        <v>60</v>
      </c>
      <c r="H267" s="87"/>
      <c r="I267" s="87"/>
      <c r="J267" s="87"/>
      <c r="K267" s="129"/>
      <c r="L267" s="241"/>
      <c r="M267" s="101"/>
      <c r="N267" s="242"/>
      <c r="O267" s="96">
        <f>IF(G267=0,"",G267/F266)</f>
        <v>0.88235294117647056</v>
      </c>
      <c r="P267" s="97">
        <v>77</v>
      </c>
      <c r="Q267" s="256">
        <f t="shared" si="26"/>
        <v>0.88505747126436785</v>
      </c>
      <c r="R267" s="256">
        <f t="shared" si="27"/>
        <v>0.11494252873563215</v>
      </c>
    </row>
    <row r="268" spans="1:19" ht="15.75" customHeight="1" x14ac:dyDescent="0.25">
      <c r="A268" s="84">
        <v>1501</v>
      </c>
      <c r="B268" s="87"/>
      <c r="C268" s="87"/>
      <c r="D268" s="87"/>
      <c r="E268" s="87"/>
      <c r="F268" s="87"/>
      <c r="G268" s="87"/>
      <c r="H268" s="87">
        <v>58</v>
      </c>
      <c r="I268" s="87"/>
      <c r="J268" s="87"/>
      <c r="K268" s="129"/>
      <c r="L268" s="241"/>
      <c r="M268" s="101"/>
      <c r="N268" s="242"/>
      <c r="O268" s="96">
        <f>IF(H268=0,"",H268/G267)</f>
        <v>0.96666666666666667</v>
      </c>
      <c r="P268" s="97">
        <v>75</v>
      </c>
      <c r="Q268" s="256">
        <f t="shared" si="26"/>
        <v>0.97402597402597402</v>
      </c>
      <c r="R268" s="256">
        <f t="shared" si="27"/>
        <v>2.5974025974025983E-2</v>
      </c>
    </row>
    <row r="269" spans="1:19" ht="15.75" customHeight="1" x14ac:dyDescent="0.25">
      <c r="A269" s="84">
        <v>1502</v>
      </c>
      <c r="B269" s="87"/>
      <c r="C269" s="87"/>
      <c r="D269" s="87"/>
      <c r="E269" s="87"/>
      <c r="F269" s="87"/>
      <c r="G269" s="87"/>
      <c r="H269" s="87"/>
      <c r="I269" s="87">
        <v>55</v>
      </c>
      <c r="J269" s="87"/>
      <c r="K269" s="129"/>
      <c r="L269" s="241"/>
      <c r="M269" s="101"/>
      <c r="N269" s="242"/>
      <c r="O269" s="96">
        <f>IF(I269=0,"",I269/H268)</f>
        <v>0.94827586206896552</v>
      </c>
      <c r="P269" s="97">
        <v>73</v>
      </c>
      <c r="Q269" s="256">
        <f t="shared" si="26"/>
        <v>0.97333333333333338</v>
      </c>
      <c r="R269" s="256">
        <f t="shared" si="27"/>
        <v>2.6666666666666616E-2</v>
      </c>
    </row>
    <row r="270" spans="1:19" ht="15.75" customHeight="1" x14ac:dyDescent="0.25">
      <c r="A270" s="84">
        <v>1601</v>
      </c>
      <c r="B270" s="87"/>
      <c r="C270" s="87"/>
      <c r="D270" s="87"/>
      <c r="E270" s="87"/>
      <c r="F270" s="87"/>
      <c r="G270" s="87"/>
      <c r="H270" s="87"/>
      <c r="I270" s="87"/>
      <c r="J270" s="87">
        <v>55</v>
      </c>
      <c r="K270" s="129">
        <v>38</v>
      </c>
      <c r="L270" s="241"/>
      <c r="M270" s="101"/>
      <c r="N270" s="242"/>
      <c r="O270" s="126">
        <f>IF(J270=0,"",J270/I269)</f>
        <v>1</v>
      </c>
      <c r="P270" s="97">
        <v>70</v>
      </c>
      <c r="Q270" s="126">
        <f t="shared" si="26"/>
        <v>0.95890410958904104</v>
      </c>
      <c r="R270" s="126">
        <f t="shared" si="27"/>
        <v>4.1095890410958957E-2</v>
      </c>
    </row>
    <row r="271" spans="1:19" ht="15.75" customHeight="1" x14ac:dyDescent="0.25">
      <c r="A271" s="84">
        <v>1602</v>
      </c>
      <c r="B271" s="87"/>
      <c r="C271" s="87"/>
      <c r="D271" s="87"/>
      <c r="E271" s="87"/>
      <c r="F271" s="87"/>
      <c r="G271" s="87"/>
      <c r="H271" s="87"/>
      <c r="I271" s="87"/>
      <c r="J271" s="87">
        <v>20</v>
      </c>
      <c r="K271" s="129">
        <v>16</v>
      </c>
      <c r="L271" s="241"/>
      <c r="M271" s="101"/>
      <c r="N271" s="232"/>
      <c r="O271" s="101"/>
      <c r="P271" s="97">
        <v>30</v>
      </c>
      <c r="Q271" s="101"/>
      <c r="R271" s="263"/>
    </row>
    <row r="272" spans="1:19" ht="15.75" customHeight="1" x14ac:dyDescent="0.25">
      <c r="A272" s="84">
        <v>1701</v>
      </c>
      <c r="B272" s="87"/>
      <c r="C272" s="87"/>
      <c r="D272" s="87"/>
      <c r="E272" s="87"/>
      <c r="F272" s="87"/>
      <c r="G272" s="87"/>
      <c r="H272" s="87"/>
      <c r="I272" s="87"/>
      <c r="J272" s="87">
        <v>8</v>
      </c>
      <c r="K272" s="129">
        <v>8</v>
      </c>
      <c r="L272" s="241"/>
      <c r="M272" s="101"/>
      <c r="N272" s="232"/>
      <c r="O272" s="205"/>
      <c r="P272" s="106">
        <v>14</v>
      </c>
      <c r="Q272" s="261"/>
      <c r="R272" s="205"/>
    </row>
    <row r="273" spans="1:19" ht="15.75" customHeight="1" x14ac:dyDescent="0.25">
      <c r="A273" s="84">
        <v>1702</v>
      </c>
      <c r="B273" s="87"/>
      <c r="C273" s="87"/>
      <c r="D273" s="87"/>
      <c r="E273" s="87"/>
      <c r="F273" s="87"/>
      <c r="G273" s="87"/>
      <c r="H273" s="87"/>
      <c r="I273" s="87"/>
      <c r="J273" s="87">
        <v>2</v>
      </c>
      <c r="K273" s="129">
        <v>1</v>
      </c>
      <c r="L273" s="241"/>
      <c r="M273" s="101"/>
      <c r="N273" s="232"/>
      <c r="O273" s="205"/>
      <c r="P273" s="106">
        <v>4</v>
      </c>
      <c r="Q273" s="261"/>
      <c r="R273" s="205"/>
    </row>
    <row r="274" spans="1:19" ht="15.75" customHeight="1" x14ac:dyDescent="0.25">
      <c r="A274" s="84">
        <v>1801</v>
      </c>
      <c r="B274" s="87"/>
      <c r="C274" s="87"/>
      <c r="D274" s="87"/>
      <c r="E274" s="87"/>
      <c r="F274" s="87"/>
      <c r="G274" s="87"/>
      <c r="H274" s="87"/>
      <c r="I274" s="87"/>
      <c r="J274" s="87">
        <v>1</v>
      </c>
      <c r="K274" s="129">
        <v>1</v>
      </c>
      <c r="L274" s="241"/>
      <c r="M274" s="101"/>
      <c r="N274" s="232"/>
      <c r="O274" s="205"/>
      <c r="P274" s="106">
        <v>3</v>
      </c>
      <c r="Q274" s="261"/>
      <c r="R274" s="205"/>
    </row>
    <row r="275" spans="1:19" ht="15.75" customHeight="1" x14ac:dyDescent="0.25">
      <c r="A275" s="84">
        <v>1802</v>
      </c>
      <c r="B275" s="87"/>
      <c r="C275" s="87"/>
      <c r="D275" s="87"/>
      <c r="E275" s="87"/>
      <c r="F275" s="87"/>
      <c r="G275" s="87"/>
      <c r="H275" s="87"/>
      <c r="I275" s="87"/>
      <c r="J275" s="87">
        <v>1</v>
      </c>
      <c r="K275" s="129"/>
      <c r="L275" s="241"/>
      <c r="M275" s="101"/>
      <c r="N275" s="232"/>
      <c r="O275" s="101"/>
      <c r="P275" s="232"/>
      <c r="Q275" s="262"/>
      <c r="R275" s="205"/>
    </row>
    <row r="276" spans="1:19" ht="15.75" customHeight="1" x14ac:dyDescent="0.25">
      <c r="A276" s="84">
        <v>1901</v>
      </c>
      <c r="B276" s="87"/>
      <c r="C276" s="87"/>
      <c r="D276" s="87"/>
      <c r="E276" s="87"/>
      <c r="F276" s="87"/>
      <c r="G276" s="87"/>
      <c r="H276" s="87"/>
      <c r="I276" s="87"/>
      <c r="J276" s="87"/>
      <c r="K276" s="129"/>
      <c r="L276" s="241"/>
      <c r="M276" s="101"/>
      <c r="N276" s="232"/>
      <c r="O276" s="111" t="s">
        <v>91</v>
      </c>
      <c r="P276" s="112">
        <v>58</v>
      </c>
      <c r="Q276" s="113">
        <f>K279</f>
        <v>64</v>
      </c>
      <c r="R276" s="114" t="s">
        <v>19</v>
      </c>
    </row>
    <row r="277" spans="1:19" ht="15.75" customHeight="1" x14ac:dyDescent="0.25">
      <c r="A277" s="84">
        <v>1902</v>
      </c>
      <c r="B277" s="87"/>
      <c r="C277" s="87"/>
      <c r="D277" s="87"/>
      <c r="E277" s="87"/>
      <c r="F277" s="87"/>
      <c r="G277" s="87"/>
      <c r="H277" s="87"/>
      <c r="I277" s="87"/>
      <c r="J277" s="87"/>
      <c r="K277" s="129"/>
      <c r="L277" s="241"/>
      <c r="M277" s="101"/>
      <c r="N277" s="232"/>
      <c r="O277" s="115" t="s">
        <v>92</v>
      </c>
      <c r="P277" s="116">
        <f>IF(P276/B262=0,"",P276/B262)</f>
        <v>0.48739495798319327</v>
      </c>
      <c r="Q277" s="117">
        <f>IF(P276/Q276=0,"",P276/Q276)</f>
        <v>0.90625</v>
      </c>
      <c r="R277" s="118" t="s">
        <v>93</v>
      </c>
    </row>
    <row r="278" spans="1:19" ht="15.75" customHeight="1" x14ac:dyDescent="0.25">
      <c r="A278" s="84">
        <v>2001</v>
      </c>
      <c r="B278" s="87"/>
      <c r="C278" s="87"/>
      <c r="D278" s="87"/>
      <c r="E278" s="87"/>
      <c r="F278" s="87"/>
      <c r="G278" s="87"/>
      <c r="H278" s="87"/>
      <c r="I278" s="87"/>
      <c r="J278" s="87"/>
      <c r="K278" s="129"/>
      <c r="L278" s="243"/>
      <c r="M278" s="244"/>
      <c r="N278" s="245"/>
      <c r="O278" s="120"/>
      <c r="P278" s="121"/>
      <c r="Q278" s="121"/>
      <c r="R278" s="122"/>
    </row>
    <row r="279" spans="1:19" ht="18" customHeight="1" x14ac:dyDescent="0.25">
      <c r="A279" s="46"/>
      <c r="B279" s="296" t="s">
        <v>111</v>
      </c>
      <c r="C279" s="296"/>
      <c r="D279" s="296"/>
      <c r="E279" s="296"/>
      <c r="F279" s="296"/>
      <c r="G279" s="296"/>
      <c r="H279" s="296"/>
      <c r="I279" s="296"/>
      <c r="J279" s="296"/>
      <c r="K279" s="123">
        <f>SUM(K262:K275)</f>
        <v>64</v>
      </c>
      <c r="L279" s="124">
        <f>IF(K270=0,"",K270/B262)</f>
        <v>0.31932773109243695</v>
      </c>
      <c r="M279" s="124">
        <f>IF(K279=0,"",K279/B262)</f>
        <v>0.53781512605042014</v>
      </c>
      <c r="N279" s="124">
        <f>IF(K270=0,"",M279-L279)</f>
        <v>0.21848739495798319</v>
      </c>
      <c r="O279" s="1"/>
      <c r="P279" s="2"/>
      <c r="Q279" s="36"/>
      <c r="R279" s="1"/>
    </row>
    <row r="280" spans="1:19" ht="12.75" customHeight="1" x14ac:dyDescent="0.2">
      <c r="L280" s="36"/>
      <c r="M280" s="36"/>
      <c r="N280" s="36"/>
      <c r="O280" s="1"/>
      <c r="P280" s="1"/>
      <c r="Q280" s="36"/>
      <c r="R280" s="1"/>
    </row>
    <row r="281" spans="1:19" ht="12.75" customHeight="1" x14ac:dyDescent="0.2">
      <c r="L281" s="36"/>
      <c r="M281" s="36"/>
      <c r="N281" s="36"/>
      <c r="O281" s="1"/>
      <c r="P281" s="1"/>
      <c r="Q281" s="36"/>
      <c r="R281" s="1"/>
    </row>
    <row r="282" spans="1:19" ht="26.25" customHeight="1" x14ac:dyDescent="0.4">
      <c r="A282" s="2"/>
      <c r="B282" s="340" t="s">
        <v>101</v>
      </c>
      <c r="C282" s="315"/>
      <c r="D282" s="315"/>
      <c r="E282" s="315"/>
      <c r="F282" s="315"/>
      <c r="G282" s="315"/>
      <c r="H282" s="315"/>
      <c r="I282" s="315"/>
      <c r="J282" s="315"/>
      <c r="K282" s="208" t="s">
        <v>85</v>
      </c>
      <c r="L282" s="1"/>
      <c r="M282" s="1"/>
      <c r="N282" s="2"/>
      <c r="O282" s="1"/>
      <c r="P282" s="2"/>
      <c r="Q282" s="2"/>
      <c r="R282" s="2"/>
      <c r="S282" s="2"/>
    </row>
    <row r="283" spans="1:19" ht="20.25" customHeight="1" x14ac:dyDescent="0.2">
      <c r="A283" s="316" t="s">
        <v>18</v>
      </c>
      <c r="B283" s="318" t="s">
        <v>102</v>
      </c>
      <c r="C283" s="319"/>
      <c r="D283" s="319"/>
      <c r="E283" s="319"/>
      <c r="F283" s="319"/>
      <c r="G283" s="319"/>
      <c r="H283" s="319"/>
      <c r="I283" s="319"/>
      <c r="J283" s="335"/>
      <c r="K283" s="327" t="s">
        <v>19</v>
      </c>
      <c r="L283" s="323" t="s">
        <v>11</v>
      </c>
      <c r="M283" s="323" t="s">
        <v>12</v>
      </c>
      <c r="N283" s="325" t="s">
        <v>13</v>
      </c>
      <c r="O283" s="323" t="s">
        <v>14</v>
      </c>
      <c r="P283" s="324" t="s">
        <v>15</v>
      </c>
      <c r="Q283" s="324" t="s">
        <v>16</v>
      </c>
      <c r="R283" s="323" t="s">
        <v>103</v>
      </c>
      <c r="S283" s="2"/>
    </row>
    <row r="284" spans="1:19" ht="15.75" customHeight="1" x14ac:dyDescent="0.25">
      <c r="A284" s="317"/>
      <c r="B284" s="84" t="s">
        <v>104</v>
      </c>
      <c r="C284" s="84" t="s">
        <v>105</v>
      </c>
      <c r="D284" s="84" t="s">
        <v>106</v>
      </c>
      <c r="E284" s="84" t="s">
        <v>107</v>
      </c>
      <c r="F284" s="84" t="s">
        <v>108</v>
      </c>
      <c r="G284" s="84" t="s">
        <v>109</v>
      </c>
      <c r="H284" s="84" t="s">
        <v>110</v>
      </c>
      <c r="I284" s="84" t="s">
        <v>73</v>
      </c>
      <c r="J284" s="84" t="s">
        <v>74</v>
      </c>
      <c r="K284" s="344"/>
      <c r="L284" s="317"/>
      <c r="M284" s="317"/>
      <c r="N284" s="317"/>
      <c r="O284" s="317"/>
      <c r="P284" s="317"/>
      <c r="Q284" s="317"/>
      <c r="R284" s="317"/>
      <c r="S284" s="2"/>
    </row>
    <row r="285" spans="1:19" ht="15.75" customHeight="1" x14ac:dyDescent="0.25">
      <c r="A285" s="84" t="s">
        <v>85</v>
      </c>
      <c r="B285" s="87">
        <v>115</v>
      </c>
      <c r="C285" s="87"/>
      <c r="D285" s="87"/>
      <c r="E285" s="87"/>
      <c r="F285" s="87"/>
      <c r="G285" s="87"/>
      <c r="H285" s="87"/>
      <c r="I285" s="87"/>
      <c r="J285" s="87"/>
      <c r="K285" s="129"/>
      <c r="L285" s="238"/>
      <c r="M285" s="239"/>
      <c r="N285" s="240"/>
      <c r="O285" s="254"/>
      <c r="P285" s="92">
        <f>B285</f>
        <v>115</v>
      </c>
      <c r="Q285" s="255"/>
      <c r="R285" s="254"/>
      <c r="S285" s="2"/>
    </row>
    <row r="286" spans="1:19" ht="15.75" customHeight="1" x14ac:dyDescent="0.25">
      <c r="A286" s="84">
        <v>1301</v>
      </c>
      <c r="B286" s="87"/>
      <c r="C286" s="87">
        <v>106</v>
      </c>
      <c r="D286" s="87"/>
      <c r="E286" s="87"/>
      <c r="F286" s="87"/>
      <c r="G286" s="87"/>
      <c r="H286" s="87"/>
      <c r="I286" s="87"/>
      <c r="J286" s="87"/>
      <c r="K286" s="129"/>
      <c r="L286" s="241"/>
      <c r="M286" s="101"/>
      <c r="N286" s="242"/>
      <c r="O286" s="96">
        <f>IF(C286=0,"",C286/B285)</f>
        <v>0.92173913043478262</v>
      </c>
      <c r="P286" s="97">
        <v>106</v>
      </c>
      <c r="Q286" s="256">
        <f t="shared" ref="Q286:Q293" si="28">IF(P286=0,"",P286/P285)</f>
        <v>0.92173913043478262</v>
      </c>
      <c r="R286" s="256">
        <f t="shared" ref="R286:R293" si="29">IF(P286=0,"",100%-Q286)</f>
        <v>7.8260869565217384E-2</v>
      </c>
      <c r="S286" s="2"/>
    </row>
    <row r="287" spans="1:19" ht="15.75" customHeight="1" x14ac:dyDescent="0.25">
      <c r="A287" s="84">
        <v>1302</v>
      </c>
      <c r="B287" s="87"/>
      <c r="C287" s="87"/>
      <c r="D287" s="87">
        <v>97</v>
      </c>
      <c r="E287" s="87"/>
      <c r="F287" s="87"/>
      <c r="G287" s="87"/>
      <c r="H287" s="87"/>
      <c r="I287" s="87"/>
      <c r="J287" s="87"/>
      <c r="K287" s="129"/>
      <c r="L287" s="241"/>
      <c r="M287" s="101"/>
      <c r="N287" s="242"/>
      <c r="O287" s="96">
        <f>IF(D287=0,"",D287/C286)</f>
        <v>0.91509433962264153</v>
      </c>
      <c r="P287" s="97">
        <v>102</v>
      </c>
      <c r="Q287" s="256">
        <f t="shared" si="28"/>
        <v>0.96226415094339623</v>
      </c>
      <c r="R287" s="256">
        <f t="shared" si="29"/>
        <v>3.7735849056603765E-2</v>
      </c>
      <c r="S287" s="14">
        <f>P287/P285</f>
        <v>0.88695652173913042</v>
      </c>
    </row>
    <row r="288" spans="1:19" ht="15.75" customHeight="1" x14ac:dyDescent="0.25">
      <c r="A288" s="84">
        <v>1401</v>
      </c>
      <c r="B288" s="87"/>
      <c r="C288" s="87"/>
      <c r="D288" s="87"/>
      <c r="E288" s="87">
        <v>91</v>
      </c>
      <c r="F288" s="87"/>
      <c r="G288" s="87"/>
      <c r="H288" s="87"/>
      <c r="I288" s="87"/>
      <c r="J288" s="87"/>
      <c r="K288" s="129"/>
      <c r="L288" s="241"/>
      <c r="M288" s="101"/>
      <c r="N288" s="242"/>
      <c r="O288" s="96">
        <f>IF(E288=0,"",E288/D287)</f>
        <v>0.93814432989690721</v>
      </c>
      <c r="P288" s="97">
        <v>102</v>
      </c>
      <c r="Q288" s="256">
        <f t="shared" si="28"/>
        <v>1</v>
      </c>
      <c r="R288" s="256">
        <f t="shared" si="29"/>
        <v>0</v>
      </c>
      <c r="S288" s="2"/>
    </row>
    <row r="289" spans="1:19" ht="15.75" customHeight="1" x14ac:dyDescent="0.25">
      <c r="A289" s="84">
        <v>1402</v>
      </c>
      <c r="B289" s="87"/>
      <c r="C289" s="87"/>
      <c r="D289" s="87"/>
      <c r="E289" s="87"/>
      <c r="F289" s="87">
        <v>84</v>
      </c>
      <c r="G289" s="87"/>
      <c r="H289" s="87"/>
      <c r="I289" s="87"/>
      <c r="J289" s="87"/>
      <c r="K289" s="129"/>
      <c r="L289" s="241"/>
      <c r="M289" s="101"/>
      <c r="N289" s="242"/>
      <c r="O289" s="96">
        <f>IF(F289=0,"",F289/E288)</f>
        <v>0.92307692307692313</v>
      </c>
      <c r="P289" s="97">
        <v>96</v>
      </c>
      <c r="Q289" s="256">
        <f t="shared" si="28"/>
        <v>0.94117647058823528</v>
      </c>
      <c r="R289" s="256">
        <f t="shared" si="29"/>
        <v>5.8823529411764719E-2</v>
      </c>
      <c r="S289" s="2"/>
    </row>
    <row r="290" spans="1:19" ht="15.75" customHeight="1" x14ac:dyDescent="0.25">
      <c r="A290" s="84">
        <v>1501</v>
      </c>
      <c r="B290" s="87"/>
      <c r="C290" s="87"/>
      <c r="D290" s="87"/>
      <c r="E290" s="87"/>
      <c r="F290" s="87"/>
      <c r="G290" s="87">
        <v>83</v>
      </c>
      <c r="H290" s="87"/>
      <c r="I290" s="87"/>
      <c r="J290" s="87"/>
      <c r="K290" s="129"/>
      <c r="L290" s="241"/>
      <c r="M290" s="101"/>
      <c r="N290" s="242"/>
      <c r="O290" s="96">
        <f>IF(G290=0,"",G290/F289)</f>
        <v>0.98809523809523814</v>
      </c>
      <c r="P290" s="97">
        <v>95</v>
      </c>
      <c r="Q290" s="256">
        <f t="shared" si="28"/>
        <v>0.98958333333333337</v>
      </c>
      <c r="R290" s="256">
        <f t="shared" si="29"/>
        <v>1.041666666666663E-2</v>
      </c>
      <c r="S290" s="2"/>
    </row>
    <row r="291" spans="1:19" ht="15.75" customHeight="1" x14ac:dyDescent="0.25">
      <c r="A291" s="84">
        <v>1502</v>
      </c>
      <c r="B291" s="87"/>
      <c r="C291" s="87"/>
      <c r="D291" s="87"/>
      <c r="E291" s="87"/>
      <c r="F291" s="87"/>
      <c r="G291" s="87"/>
      <c r="H291" s="87">
        <v>74</v>
      </c>
      <c r="I291" s="87"/>
      <c r="J291" s="87"/>
      <c r="K291" s="129"/>
      <c r="L291" s="241"/>
      <c r="M291" s="101"/>
      <c r="N291" s="242"/>
      <c r="O291" s="96">
        <f>IF(H291=0,"",H291/G290)</f>
        <v>0.89156626506024095</v>
      </c>
      <c r="P291" s="97">
        <v>89</v>
      </c>
      <c r="Q291" s="256">
        <f t="shared" si="28"/>
        <v>0.93684210526315792</v>
      </c>
      <c r="R291" s="256">
        <f t="shared" si="29"/>
        <v>6.315789473684208E-2</v>
      </c>
      <c r="S291" s="2"/>
    </row>
    <row r="292" spans="1:19" ht="15.75" customHeight="1" x14ac:dyDescent="0.25">
      <c r="A292" s="84">
        <v>1601</v>
      </c>
      <c r="B292" s="87"/>
      <c r="C292" s="87"/>
      <c r="D292" s="87"/>
      <c r="E292" s="87"/>
      <c r="F292" s="87"/>
      <c r="G292" s="87"/>
      <c r="H292" s="87"/>
      <c r="I292" s="87">
        <v>74</v>
      </c>
      <c r="J292" s="87"/>
      <c r="K292" s="129"/>
      <c r="L292" s="241"/>
      <c r="M292" s="101"/>
      <c r="N292" s="242"/>
      <c r="O292" s="96">
        <f>IF(I292=0,"",I292/H291)</f>
        <v>1</v>
      </c>
      <c r="P292" s="97">
        <v>89</v>
      </c>
      <c r="Q292" s="256">
        <f t="shared" si="28"/>
        <v>1</v>
      </c>
      <c r="R292" s="256">
        <f t="shared" si="29"/>
        <v>0</v>
      </c>
      <c r="S292" s="2"/>
    </row>
    <row r="293" spans="1:19" ht="15.75" customHeight="1" x14ac:dyDescent="0.25">
      <c r="A293" s="84">
        <v>1602</v>
      </c>
      <c r="B293" s="87"/>
      <c r="C293" s="87"/>
      <c r="D293" s="87"/>
      <c r="E293" s="87"/>
      <c r="F293" s="87"/>
      <c r="G293" s="87"/>
      <c r="H293" s="87"/>
      <c r="I293" s="87"/>
      <c r="J293" s="87">
        <v>71</v>
      </c>
      <c r="K293" s="129">
        <v>59</v>
      </c>
      <c r="L293" s="241"/>
      <c r="M293" s="101"/>
      <c r="N293" s="242"/>
      <c r="O293" s="126">
        <f>IF(J293=0,"",J293/I292)</f>
        <v>0.95945945945945943</v>
      </c>
      <c r="P293" s="97">
        <v>88</v>
      </c>
      <c r="Q293" s="126">
        <f t="shared" si="28"/>
        <v>0.9887640449438202</v>
      </c>
      <c r="R293" s="126">
        <f t="shared" si="29"/>
        <v>1.1235955056179803E-2</v>
      </c>
      <c r="S293" s="2"/>
    </row>
    <row r="294" spans="1:19" ht="15.75" customHeight="1" x14ac:dyDescent="0.25">
      <c r="A294" s="84">
        <v>1701</v>
      </c>
      <c r="B294" s="87"/>
      <c r="C294" s="87"/>
      <c r="D294" s="87"/>
      <c r="E294" s="87"/>
      <c r="F294" s="87"/>
      <c r="G294" s="87"/>
      <c r="H294" s="87"/>
      <c r="I294" s="87"/>
      <c r="J294" s="87">
        <v>24</v>
      </c>
      <c r="K294" s="129">
        <v>17</v>
      </c>
      <c r="L294" s="241"/>
      <c r="M294" s="101"/>
      <c r="N294" s="232"/>
      <c r="O294" s="101"/>
      <c r="P294" s="97">
        <v>27</v>
      </c>
      <c r="Q294" s="101"/>
      <c r="R294" s="263"/>
      <c r="S294" s="2"/>
    </row>
    <row r="295" spans="1:19" ht="15.75" customHeight="1" x14ac:dyDescent="0.25">
      <c r="A295" s="84">
        <v>1702</v>
      </c>
      <c r="B295" s="87"/>
      <c r="C295" s="87"/>
      <c r="D295" s="87"/>
      <c r="E295" s="87"/>
      <c r="F295" s="87"/>
      <c r="G295" s="87"/>
      <c r="H295" s="87"/>
      <c r="I295" s="87"/>
      <c r="J295" s="87">
        <v>6</v>
      </c>
      <c r="K295" s="129">
        <v>5</v>
      </c>
      <c r="L295" s="241"/>
      <c r="M295" s="101"/>
      <c r="N295" s="232"/>
      <c r="O295" s="205"/>
      <c r="P295" s="106">
        <v>11</v>
      </c>
      <c r="Q295" s="261"/>
      <c r="R295" s="205"/>
      <c r="S295" s="2"/>
    </row>
    <row r="296" spans="1:19" ht="15.75" customHeight="1" x14ac:dyDescent="0.25">
      <c r="A296" s="84">
        <v>1801</v>
      </c>
      <c r="B296" s="87"/>
      <c r="C296" s="87"/>
      <c r="D296" s="87"/>
      <c r="E296" s="87"/>
      <c r="F296" s="87"/>
      <c r="G296" s="87"/>
      <c r="H296" s="87"/>
      <c r="I296" s="87"/>
      <c r="J296" s="87">
        <v>2</v>
      </c>
      <c r="K296" s="129">
        <v>2</v>
      </c>
      <c r="L296" s="241"/>
      <c r="M296" s="101"/>
      <c r="N296" s="232"/>
      <c r="O296" s="205"/>
      <c r="P296" s="106">
        <v>4</v>
      </c>
      <c r="Q296" s="261"/>
      <c r="R296" s="205"/>
      <c r="S296" s="2"/>
    </row>
    <row r="297" spans="1:19" ht="15.75" customHeight="1" x14ac:dyDescent="0.25">
      <c r="A297" s="84">
        <v>1802</v>
      </c>
      <c r="B297" s="87"/>
      <c r="C297" s="87"/>
      <c r="D297" s="87"/>
      <c r="E297" s="87"/>
      <c r="F297" s="87"/>
      <c r="G297" s="87"/>
      <c r="H297" s="87"/>
      <c r="I297" s="87"/>
      <c r="J297" s="87">
        <v>2</v>
      </c>
      <c r="K297" s="129">
        <v>2</v>
      </c>
      <c r="L297" s="241"/>
      <c r="M297" s="101"/>
      <c r="N297" s="232"/>
      <c r="O297" s="205"/>
      <c r="P297" s="106">
        <v>2</v>
      </c>
      <c r="Q297" s="261"/>
      <c r="R297" s="205"/>
      <c r="S297" s="2"/>
    </row>
    <row r="298" spans="1:19" ht="15.75" customHeight="1" x14ac:dyDescent="0.25">
      <c r="A298" s="84">
        <v>1901</v>
      </c>
      <c r="B298" s="87"/>
      <c r="C298" s="87"/>
      <c r="D298" s="87"/>
      <c r="E298" s="87"/>
      <c r="F298" s="87"/>
      <c r="G298" s="87"/>
      <c r="H298" s="87"/>
      <c r="I298" s="87"/>
      <c r="J298" s="87"/>
      <c r="K298" s="129"/>
      <c r="L298" s="241"/>
      <c r="M298" s="101"/>
      <c r="N298" s="232"/>
      <c r="O298" s="101"/>
      <c r="P298" s="232"/>
      <c r="Q298" s="262"/>
      <c r="R298" s="205"/>
      <c r="S298" s="2"/>
    </row>
    <row r="299" spans="1:19" ht="15.75" customHeight="1" x14ac:dyDescent="0.25">
      <c r="A299" s="84">
        <v>1902</v>
      </c>
      <c r="B299" s="87"/>
      <c r="C299" s="87"/>
      <c r="D299" s="87"/>
      <c r="E299" s="87"/>
      <c r="F299" s="87"/>
      <c r="G299" s="87"/>
      <c r="H299" s="87"/>
      <c r="I299" s="87"/>
      <c r="J299" s="87"/>
      <c r="K299" s="129"/>
      <c r="L299" s="241"/>
      <c r="M299" s="101"/>
      <c r="N299" s="232"/>
      <c r="O299" s="111" t="s">
        <v>91</v>
      </c>
      <c r="P299" s="112">
        <v>80</v>
      </c>
      <c r="Q299" s="113">
        <f>K302</f>
        <v>85</v>
      </c>
      <c r="R299" s="114" t="s">
        <v>19</v>
      </c>
      <c r="S299" s="2"/>
    </row>
    <row r="300" spans="1:19" ht="15.75" customHeight="1" x14ac:dyDescent="0.25">
      <c r="A300" s="84">
        <v>2001</v>
      </c>
      <c r="B300" s="87"/>
      <c r="C300" s="87"/>
      <c r="D300" s="87"/>
      <c r="E300" s="87"/>
      <c r="F300" s="87"/>
      <c r="G300" s="87"/>
      <c r="H300" s="87"/>
      <c r="I300" s="87"/>
      <c r="J300" s="87"/>
      <c r="K300" s="129"/>
      <c r="L300" s="241"/>
      <c r="M300" s="101"/>
      <c r="N300" s="232"/>
      <c r="O300" s="115" t="s">
        <v>92</v>
      </c>
      <c r="P300" s="116">
        <f>IF(P299/B285=0,"",P299/B285)</f>
        <v>0.69565217391304346</v>
      </c>
      <c r="Q300" s="117">
        <f>IF(P299/Q299=0,"",P299/Q299)</f>
        <v>0.94117647058823528</v>
      </c>
      <c r="R300" s="118" t="s">
        <v>93</v>
      </c>
      <c r="S300" s="2"/>
    </row>
    <row r="301" spans="1:19" ht="15.75" customHeight="1" x14ac:dyDescent="0.25">
      <c r="A301" s="84">
        <v>2002</v>
      </c>
      <c r="B301" s="87"/>
      <c r="C301" s="87"/>
      <c r="D301" s="87"/>
      <c r="E301" s="87"/>
      <c r="F301" s="87"/>
      <c r="G301" s="87"/>
      <c r="H301" s="87"/>
      <c r="I301" s="87"/>
      <c r="J301" s="87"/>
      <c r="K301" s="129"/>
      <c r="L301" s="243"/>
      <c r="M301" s="244"/>
      <c r="N301" s="245"/>
      <c r="O301" s="120"/>
      <c r="P301" s="121"/>
      <c r="Q301" s="121"/>
      <c r="R301" s="122"/>
      <c r="S301" s="2"/>
    </row>
    <row r="302" spans="1:19" ht="18" customHeight="1" x14ac:dyDescent="0.25">
      <c r="A302" s="46"/>
      <c r="B302" s="296" t="s">
        <v>111</v>
      </c>
      <c r="C302" s="296"/>
      <c r="D302" s="296"/>
      <c r="E302" s="296"/>
      <c r="F302" s="296"/>
      <c r="G302" s="296"/>
      <c r="H302" s="296"/>
      <c r="I302" s="296"/>
      <c r="J302" s="296"/>
      <c r="K302" s="123">
        <f>SUM(K285:K298)</f>
        <v>85</v>
      </c>
      <c r="L302" s="124">
        <f>IF(K293=0,"",K293/B285)</f>
        <v>0.5130434782608696</v>
      </c>
      <c r="M302" s="124">
        <f>IF(K302=0,"",K302/B285)</f>
        <v>0.73913043478260865</v>
      </c>
      <c r="N302" s="124">
        <f>IF(K293=0,"",M302-L302)</f>
        <v>0.22608695652173905</v>
      </c>
      <c r="O302" s="1"/>
      <c r="P302" s="2"/>
      <c r="Q302" s="36"/>
      <c r="R302" s="1"/>
      <c r="S302" s="2"/>
    </row>
    <row r="303" spans="1:19" ht="12.75" x14ac:dyDescent="0.2"/>
    <row r="304" spans="1:19" ht="12.75" x14ac:dyDescent="0.2">
      <c r="O304" s="1"/>
      <c r="P304" s="1"/>
      <c r="Q304" s="1"/>
      <c r="R304" s="1"/>
    </row>
    <row r="305" spans="1:19" ht="26.25" customHeight="1" x14ac:dyDescent="0.4">
      <c r="B305" s="340" t="s">
        <v>101</v>
      </c>
      <c r="C305" s="315"/>
      <c r="D305" s="315"/>
      <c r="E305" s="315"/>
      <c r="F305" s="315"/>
      <c r="G305" s="315"/>
      <c r="H305" s="315"/>
      <c r="I305" s="315"/>
      <c r="J305" s="315"/>
      <c r="K305" s="208" t="s">
        <v>86</v>
      </c>
      <c r="L305" s="1"/>
      <c r="M305" s="1"/>
      <c r="N305" s="2"/>
      <c r="O305" s="1"/>
      <c r="P305" s="2"/>
      <c r="Q305" s="2"/>
      <c r="R305" s="2"/>
    </row>
    <row r="306" spans="1:19" ht="20.25" customHeight="1" x14ac:dyDescent="0.2">
      <c r="A306" s="316" t="s">
        <v>18</v>
      </c>
      <c r="B306" s="318" t="s">
        <v>102</v>
      </c>
      <c r="C306" s="319"/>
      <c r="D306" s="319"/>
      <c r="E306" s="319"/>
      <c r="F306" s="319"/>
      <c r="G306" s="319"/>
      <c r="H306" s="319"/>
      <c r="I306" s="319"/>
      <c r="J306" s="335"/>
      <c r="K306" s="327" t="s">
        <v>19</v>
      </c>
      <c r="L306" s="323" t="s">
        <v>11</v>
      </c>
      <c r="M306" s="323" t="s">
        <v>12</v>
      </c>
      <c r="N306" s="325" t="s">
        <v>13</v>
      </c>
      <c r="O306" s="323" t="s">
        <v>14</v>
      </c>
      <c r="P306" s="324" t="s">
        <v>15</v>
      </c>
      <c r="Q306" s="324" t="s">
        <v>16</v>
      </c>
      <c r="R306" s="323" t="s">
        <v>103</v>
      </c>
    </row>
    <row r="307" spans="1:19" ht="15.75" customHeight="1" x14ac:dyDescent="0.25">
      <c r="A307" s="317"/>
      <c r="B307" s="84" t="s">
        <v>104</v>
      </c>
      <c r="C307" s="84" t="s">
        <v>105</v>
      </c>
      <c r="D307" s="84" t="s">
        <v>106</v>
      </c>
      <c r="E307" s="84" t="s">
        <v>107</v>
      </c>
      <c r="F307" s="84" t="s">
        <v>108</v>
      </c>
      <c r="G307" s="84" t="s">
        <v>109</v>
      </c>
      <c r="H307" s="84" t="s">
        <v>110</v>
      </c>
      <c r="I307" s="84" t="s">
        <v>73</v>
      </c>
      <c r="J307" s="84" t="s">
        <v>74</v>
      </c>
      <c r="K307" s="344"/>
      <c r="L307" s="317"/>
      <c r="M307" s="317"/>
      <c r="N307" s="317"/>
      <c r="O307" s="317"/>
      <c r="P307" s="317"/>
      <c r="Q307" s="317"/>
      <c r="R307" s="317"/>
    </row>
    <row r="308" spans="1:19" ht="15.75" customHeight="1" x14ac:dyDescent="0.25">
      <c r="A308" s="84">
        <v>1301</v>
      </c>
      <c r="B308" s="87">
        <v>112</v>
      </c>
      <c r="C308" s="87"/>
      <c r="D308" s="87"/>
      <c r="E308" s="87"/>
      <c r="F308" s="87"/>
      <c r="G308" s="87"/>
      <c r="H308" s="87"/>
      <c r="I308" s="87"/>
      <c r="J308" s="87"/>
      <c r="K308" s="129"/>
      <c r="L308" s="238"/>
      <c r="M308" s="239"/>
      <c r="N308" s="240"/>
      <c r="O308" s="254"/>
      <c r="P308" s="92">
        <f>B308</f>
        <v>112</v>
      </c>
      <c r="Q308" s="255"/>
      <c r="R308" s="254"/>
    </row>
    <row r="309" spans="1:19" ht="15.75" customHeight="1" x14ac:dyDescent="0.25">
      <c r="A309" s="84">
        <v>1302</v>
      </c>
      <c r="B309" s="87"/>
      <c r="C309" s="87">
        <v>95</v>
      </c>
      <c r="D309" s="87"/>
      <c r="E309" s="87"/>
      <c r="F309" s="87"/>
      <c r="G309" s="87"/>
      <c r="H309" s="87"/>
      <c r="I309" s="87"/>
      <c r="J309" s="87"/>
      <c r="K309" s="129"/>
      <c r="L309" s="241"/>
      <c r="M309" s="101"/>
      <c r="N309" s="242"/>
      <c r="O309" s="96">
        <f>IF(C309=0,"",C309/B308)</f>
        <v>0.8482142857142857</v>
      </c>
      <c r="P309" s="97">
        <v>95</v>
      </c>
      <c r="Q309" s="256">
        <f t="shared" ref="Q309:Q316" si="30">IF(P309=0,"",P309/P308)</f>
        <v>0.8482142857142857</v>
      </c>
      <c r="R309" s="256">
        <f t="shared" ref="R309:R316" si="31">IF(P309=0,"",100%-Q309)</f>
        <v>0.1517857142857143</v>
      </c>
    </row>
    <row r="310" spans="1:19" ht="15.75" customHeight="1" x14ac:dyDescent="0.25">
      <c r="A310" s="84">
        <v>1401</v>
      </c>
      <c r="B310" s="87"/>
      <c r="C310" s="87"/>
      <c r="D310" s="87">
        <v>90</v>
      </c>
      <c r="E310" s="87"/>
      <c r="F310" s="87"/>
      <c r="G310" s="87"/>
      <c r="H310" s="87"/>
      <c r="I310" s="87"/>
      <c r="J310" s="87"/>
      <c r="K310" s="129"/>
      <c r="L310" s="241"/>
      <c r="M310" s="101"/>
      <c r="N310" s="242"/>
      <c r="O310" s="96">
        <f>IF(D310=0,"",D310/C309)</f>
        <v>0.94736842105263153</v>
      </c>
      <c r="P310" s="97">
        <v>91</v>
      </c>
      <c r="Q310" s="256">
        <f t="shared" si="30"/>
        <v>0.95789473684210524</v>
      </c>
      <c r="R310" s="256">
        <f t="shared" si="31"/>
        <v>4.2105263157894757E-2</v>
      </c>
      <c r="S310" s="14">
        <f>P310/P308</f>
        <v>0.8125</v>
      </c>
    </row>
    <row r="311" spans="1:19" ht="15.75" customHeight="1" x14ac:dyDescent="0.25">
      <c r="A311" s="84">
        <v>1402</v>
      </c>
      <c r="B311" s="87"/>
      <c r="C311" s="87"/>
      <c r="D311" s="87"/>
      <c r="E311" s="87">
        <v>83</v>
      </c>
      <c r="F311" s="87"/>
      <c r="G311" s="87"/>
      <c r="H311" s="87"/>
      <c r="I311" s="87"/>
      <c r="J311" s="87"/>
      <c r="K311" s="129"/>
      <c r="L311" s="241"/>
      <c r="M311" s="101"/>
      <c r="N311" s="242"/>
      <c r="O311" s="96">
        <f>IF(E311=0,"",E311/D310)</f>
        <v>0.92222222222222228</v>
      </c>
      <c r="P311" s="97">
        <v>88</v>
      </c>
      <c r="Q311" s="256">
        <f t="shared" si="30"/>
        <v>0.96703296703296704</v>
      </c>
      <c r="R311" s="256">
        <f t="shared" si="31"/>
        <v>3.2967032967032961E-2</v>
      </c>
    </row>
    <row r="312" spans="1:19" ht="15.75" customHeight="1" x14ac:dyDescent="0.25">
      <c r="A312" s="84">
        <v>1501</v>
      </c>
      <c r="B312" s="87"/>
      <c r="C312" s="87"/>
      <c r="D312" s="87"/>
      <c r="E312" s="87"/>
      <c r="F312" s="87">
        <v>80</v>
      </c>
      <c r="G312" s="87"/>
      <c r="H312" s="87"/>
      <c r="I312" s="87"/>
      <c r="J312" s="87"/>
      <c r="K312" s="129"/>
      <c r="L312" s="241"/>
      <c r="M312" s="101"/>
      <c r="N312" s="242"/>
      <c r="O312" s="96">
        <f>IF(F312=0,"",F312/E311)</f>
        <v>0.96385542168674698</v>
      </c>
      <c r="P312" s="97">
        <v>85</v>
      </c>
      <c r="Q312" s="256">
        <f t="shared" si="30"/>
        <v>0.96590909090909094</v>
      </c>
      <c r="R312" s="256">
        <f t="shared" si="31"/>
        <v>3.4090909090909061E-2</v>
      </c>
    </row>
    <row r="313" spans="1:19" ht="15.75" customHeight="1" x14ac:dyDescent="0.25">
      <c r="A313" s="84">
        <v>1502</v>
      </c>
      <c r="B313" s="87"/>
      <c r="C313" s="87"/>
      <c r="D313" s="87"/>
      <c r="E313" s="87"/>
      <c r="F313" s="87"/>
      <c r="G313" s="87">
        <v>67</v>
      </c>
      <c r="H313" s="87"/>
      <c r="I313" s="87"/>
      <c r="J313" s="87"/>
      <c r="K313" s="129"/>
      <c r="L313" s="241"/>
      <c r="M313" s="101"/>
      <c r="N313" s="242"/>
      <c r="O313" s="96">
        <f>IF(G313=0,"",G313/F312)</f>
        <v>0.83750000000000002</v>
      </c>
      <c r="P313" s="97">
        <v>84</v>
      </c>
      <c r="Q313" s="256">
        <f t="shared" si="30"/>
        <v>0.9882352941176471</v>
      </c>
      <c r="R313" s="256">
        <f t="shared" si="31"/>
        <v>1.1764705882352899E-2</v>
      </c>
    </row>
    <row r="314" spans="1:19" ht="15.75" customHeight="1" x14ac:dyDescent="0.25">
      <c r="A314" s="84">
        <v>1601</v>
      </c>
      <c r="B314" s="87"/>
      <c r="C314" s="87"/>
      <c r="D314" s="87"/>
      <c r="E314" s="87"/>
      <c r="F314" s="87"/>
      <c r="G314" s="87"/>
      <c r="H314" s="87">
        <v>66</v>
      </c>
      <c r="I314" s="87"/>
      <c r="J314" s="87"/>
      <c r="K314" s="129"/>
      <c r="L314" s="241"/>
      <c r="M314" s="101"/>
      <c r="N314" s="242"/>
      <c r="O314" s="96">
        <f>IF(H314=0,"",H314/G313)</f>
        <v>0.9850746268656716</v>
      </c>
      <c r="P314" s="97">
        <v>82</v>
      </c>
      <c r="Q314" s="256">
        <f t="shared" si="30"/>
        <v>0.97619047619047616</v>
      </c>
      <c r="R314" s="256">
        <f t="shared" si="31"/>
        <v>2.3809523809523836E-2</v>
      </c>
    </row>
    <row r="315" spans="1:19" ht="15.75" customHeight="1" x14ac:dyDescent="0.25">
      <c r="A315" s="84">
        <v>1602</v>
      </c>
      <c r="B315" s="87"/>
      <c r="C315" s="87"/>
      <c r="D315" s="87"/>
      <c r="E315" s="87"/>
      <c r="F315" s="87"/>
      <c r="G315" s="87"/>
      <c r="H315" s="87"/>
      <c r="I315" s="87">
        <v>63</v>
      </c>
      <c r="J315" s="87"/>
      <c r="K315" s="129"/>
      <c r="L315" s="241"/>
      <c r="M315" s="101"/>
      <c r="N315" s="242"/>
      <c r="O315" s="96">
        <f>IF(I315=0,"",I315/H314)</f>
        <v>0.95454545454545459</v>
      </c>
      <c r="P315" s="97">
        <v>82</v>
      </c>
      <c r="Q315" s="256">
        <f t="shared" si="30"/>
        <v>1</v>
      </c>
      <c r="R315" s="256">
        <f t="shared" si="31"/>
        <v>0</v>
      </c>
    </row>
    <row r="316" spans="1:19" ht="15.75" customHeight="1" x14ac:dyDescent="0.25">
      <c r="A316" s="84">
        <v>1701</v>
      </c>
      <c r="B316" s="87"/>
      <c r="C316" s="87"/>
      <c r="D316" s="87"/>
      <c r="E316" s="87"/>
      <c r="F316" s="87"/>
      <c r="G316" s="87"/>
      <c r="H316" s="87"/>
      <c r="I316" s="87"/>
      <c r="J316" s="87">
        <v>61</v>
      </c>
      <c r="K316" s="129">
        <v>41</v>
      </c>
      <c r="L316" s="241"/>
      <c r="M316" s="101"/>
      <c r="N316" s="242"/>
      <c r="O316" s="126">
        <f>IF(J316=0,"",J316/I315)</f>
        <v>0.96825396825396826</v>
      </c>
      <c r="P316" s="97">
        <v>82</v>
      </c>
      <c r="Q316" s="126">
        <f t="shared" si="30"/>
        <v>1</v>
      </c>
      <c r="R316" s="126">
        <f t="shared" si="31"/>
        <v>0</v>
      </c>
    </row>
    <row r="317" spans="1:19" ht="15.75" customHeight="1" x14ac:dyDescent="0.25">
      <c r="A317" s="84">
        <v>1702</v>
      </c>
      <c r="B317" s="87"/>
      <c r="C317" s="87"/>
      <c r="D317" s="87"/>
      <c r="E317" s="87"/>
      <c r="F317" s="87"/>
      <c r="G317" s="87"/>
      <c r="H317" s="87"/>
      <c r="I317" s="87"/>
      <c r="J317" s="87">
        <v>24</v>
      </c>
      <c r="K317" s="129">
        <v>19</v>
      </c>
      <c r="L317" s="241"/>
      <c r="M317" s="101"/>
      <c r="N317" s="232"/>
      <c r="O317" s="101"/>
      <c r="P317" s="97">
        <v>35</v>
      </c>
      <c r="Q317" s="101"/>
      <c r="R317" s="263"/>
    </row>
    <row r="318" spans="1:19" ht="15.75" customHeight="1" x14ac:dyDescent="0.25">
      <c r="A318" s="84">
        <v>1801</v>
      </c>
      <c r="B318" s="87"/>
      <c r="C318" s="87"/>
      <c r="D318" s="87"/>
      <c r="E318" s="87"/>
      <c r="F318" s="87"/>
      <c r="G318" s="87"/>
      <c r="H318" s="87"/>
      <c r="I318" s="87"/>
      <c r="J318" s="87">
        <v>9</v>
      </c>
      <c r="K318" s="129">
        <v>5</v>
      </c>
      <c r="L318" s="241"/>
      <c r="M318" s="101"/>
      <c r="N318" s="232"/>
      <c r="O318" s="205"/>
      <c r="P318" s="106">
        <v>14</v>
      </c>
      <c r="Q318" s="261"/>
      <c r="R318" s="205"/>
    </row>
    <row r="319" spans="1:19" ht="15.75" customHeight="1" x14ac:dyDescent="0.25">
      <c r="A319" s="84">
        <v>1802</v>
      </c>
      <c r="B319" s="87"/>
      <c r="C319" s="87"/>
      <c r="D319" s="87"/>
      <c r="E319" s="87"/>
      <c r="F319" s="87"/>
      <c r="G319" s="87"/>
      <c r="H319" s="87"/>
      <c r="I319" s="87"/>
      <c r="J319" s="87">
        <v>8</v>
      </c>
      <c r="K319" s="129">
        <v>8</v>
      </c>
      <c r="L319" s="241"/>
      <c r="M319" s="101"/>
      <c r="N319" s="232"/>
      <c r="O319" s="205"/>
      <c r="P319" s="106">
        <v>11</v>
      </c>
      <c r="Q319" s="261"/>
      <c r="R319" s="205"/>
    </row>
    <row r="320" spans="1:19" ht="15.75" customHeight="1" x14ac:dyDescent="0.25">
      <c r="A320" s="84">
        <v>1901</v>
      </c>
      <c r="B320" s="87"/>
      <c r="C320" s="87"/>
      <c r="D320" s="87"/>
      <c r="E320" s="87"/>
      <c r="F320" s="87"/>
      <c r="G320" s="87"/>
      <c r="H320" s="87"/>
      <c r="I320" s="87"/>
      <c r="J320" s="87">
        <v>2</v>
      </c>
      <c r="K320" s="129">
        <v>2</v>
      </c>
      <c r="L320" s="241"/>
      <c r="M320" s="101"/>
      <c r="N320" s="232"/>
      <c r="O320" s="205"/>
      <c r="P320" s="106">
        <v>3</v>
      </c>
      <c r="Q320" s="261"/>
      <c r="R320" s="205"/>
    </row>
    <row r="321" spans="1:23" ht="15.75" customHeight="1" x14ac:dyDescent="0.25">
      <c r="A321" s="84">
        <v>1902</v>
      </c>
      <c r="B321" s="87"/>
      <c r="C321" s="87"/>
      <c r="D321" s="87"/>
      <c r="E321" s="87"/>
      <c r="F321" s="87"/>
      <c r="G321" s="87"/>
      <c r="H321" s="87"/>
      <c r="I321" s="87"/>
      <c r="J321" s="87"/>
      <c r="K321" s="129"/>
      <c r="L321" s="241"/>
      <c r="M321" s="101"/>
      <c r="N321" s="232"/>
      <c r="O321" s="101"/>
      <c r="P321" s="232"/>
      <c r="Q321" s="262"/>
      <c r="R321" s="205"/>
    </row>
    <row r="322" spans="1:23" ht="15.75" customHeight="1" x14ac:dyDescent="0.25">
      <c r="A322" s="84">
        <v>2001</v>
      </c>
      <c r="B322" s="87"/>
      <c r="C322" s="87"/>
      <c r="D322" s="87"/>
      <c r="E322" s="87"/>
      <c r="F322" s="87"/>
      <c r="G322" s="87"/>
      <c r="H322" s="87"/>
      <c r="I322" s="87"/>
      <c r="J322" s="87"/>
      <c r="K322" s="129"/>
      <c r="L322" s="241"/>
      <c r="M322" s="101"/>
      <c r="N322" s="232"/>
      <c r="O322" s="111" t="s">
        <v>91</v>
      </c>
      <c r="P322" s="112">
        <v>71</v>
      </c>
      <c r="Q322" s="113">
        <f>IF(SUM(K314:K321)=0,"",SUM(K314:K321))</f>
        <v>75</v>
      </c>
      <c r="R322" s="114" t="s">
        <v>19</v>
      </c>
    </row>
    <row r="323" spans="1:23" ht="15.75" customHeight="1" x14ac:dyDescent="0.25">
      <c r="A323" s="84">
        <v>2002</v>
      </c>
      <c r="B323" s="87"/>
      <c r="C323" s="87"/>
      <c r="D323" s="87"/>
      <c r="E323" s="87"/>
      <c r="F323" s="87"/>
      <c r="G323" s="87"/>
      <c r="H323" s="87"/>
      <c r="I323" s="87"/>
      <c r="J323" s="87"/>
      <c r="K323" s="129"/>
      <c r="L323" s="241"/>
      <c r="M323" s="101"/>
      <c r="N323" s="232"/>
      <c r="O323" s="115" t="s">
        <v>92</v>
      </c>
      <c r="P323" s="116">
        <f>IF(P322/B308=0,"",P322/B308)</f>
        <v>0.6339285714285714</v>
      </c>
      <c r="Q323" s="117">
        <f>IF(P322/Q322=0,"",P322/Q322)</f>
        <v>0.94666666666666666</v>
      </c>
      <c r="R323" s="118" t="s">
        <v>93</v>
      </c>
    </row>
    <row r="324" spans="1:23" ht="15.75" customHeight="1" x14ac:dyDescent="0.25">
      <c r="A324" s="84">
        <v>2101</v>
      </c>
      <c r="B324" s="87"/>
      <c r="C324" s="87"/>
      <c r="D324" s="87"/>
      <c r="E324" s="87"/>
      <c r="F324" s="87"/>
      <c r="G324" s="87"/>
      <c r="H324" s="87"/>
      <c r="I324" s="87"/>
      <c r="J324" s="87"/>
      <c r="K324" s="129"/>
      <c r="L324" s="243"/>
      <c r="M324" s="244"/>
      <c r="N324" s="245"/>
      <c r="O324" s="120"/>
      <c r="P324" s="121"/>
      <c r="Q324" s="121"/>
      <c r="R324" s="122"/>
    </row>
    <row r="325" spans="1:23" ht="18" customHeight="1" x14ac:dyDescent="0.25">
      <c r="A325" s="46"/>
      <c r="B325" s="296" t="s">
        <v>111</v>
      </c>
      <c r="C325" s="296"/>
      <c r="D325" s="296"/>
      <c r="E325" s="296"/>
      <c r="F325" s="296"/>
      <c r="G325" s="296"/>
      <c r="H325" s="296"/>
      <c r="I325" s="296"/>
      <c r="J325" s="296"/>
      <c r="K325" s="123">
        <f>SUM(K308:K321)</f>
        <v>75</v>
      </c>
      <c r="L325" s="124">
        <f>IF(K316=0,"",K316/B308)</f>
        <v>0.36607142857142855</v>
      </c>
      <c r="M325" s="124">
        <f>IF(K325=0,"",K325/B308)</f>
        <v>0.6696428571428571</v>
      </c>
      <c r="N325" s="124">
        <f>IF(K316=0,"",M325-L325)</f>
        <v>0.30357142857142855</v>
      </c>
      <c r="O325" s="1"/>
      <c r="P325" s="2"/>
      <c r="Q325" s="36"/>
      <c r="R325" s="1"/>
    </row>
    <row r="326" spans="1:23" ht="12.75" customHeight="1" x14ac:dyDescent="0.2">
      <c r="O326" s="1"/>
      <c r="P326" s="1"/>
      <c r="Q326" s="1"/>
      <c r="R326" s="1"/>
    </row>
    <row r="327" spans="1:23" ht="12.75" customHeight="1" x14ac:dyDescent="0.2">
      <c r="O327" s="1"/>
      <c r="P327" s="1"/>
      <c r="Q327" s="1"/>
      <c r="R327" s="1"/>
    </row>
    <row r="328" spans="1:23" ht="26.25" customHeight="1" x14ac:dyDescent="0.4">
      <c r="A328" s="2"/>
      <c r="B328" s="340" t="s">
        <v>101</v>
      </c>
      <c r="C328" s="315"/>
      <c r="D328" s="315"/>
      <c r="E328" s="315"/>
      <c r="F328" s="315"/>
      <c r="G328" s="315"/>
      <c r="H328" s="315"/>
      <c r="I328" s="315"/>
      <c r="J328" s="315"/>
      <c r="K328" s="208" t="s">
        <v>89</v>
      </c>
      <c r="L328" s="1"/>
      <c r="M328" s="1"/>
      <c r="N328" s="2"/>
      <c r="O328" s="1"/>
      <c r="P328" s="2"/>
      <c r="Q328" s="2"/>
      <c r="R328" s="2"/>
      <c r="S328" s="2"/>
    </row>
    <row r="329" spans="1:23" ht="20.25" customHeight="1" x14ac:dyDescent="0.2">
      <c r="A329" s="316" t="s">
        <v>18</v>
      </c>
      <c r="B329" s="318" t="s">
        <v>102</v>
      </c>
      <c r="C329" s="319"/>
      <c r="D329" s="319"/>
      <c r="E329" s="319"/>
      <c r="F329" s="319"/>
      <c r="G329" s="319"/>
      <c r="H329" s="319"/>
      <c r="I329" s="319"/>
      <c r="J329" s="335"/>
      <c r="K329" s="327" t="s">
        <v>19</v>
      </c>
      <c r="L329" s="323" t="s">
        <v>11</v>
      </c>
      <c r="M329" s="323" t="s">
        <v>12</v>
      </c>
      <c r="N329" s="325" t="s">
        <v>13</v>
      </c>
      <c r="O329" s="323" t="s">
        <v>14</v>
      </c>
      <c r="P329" s="324" t="s">
        <v>15</v>
      </c>
      <c r="Q329" s="324" t="s">
        <v>16</v>
      </c>
      <c r="R329" s="323" t="s">
        <v>103</v>
      </c>
      <c r="S329" s="2"/>
    </row>
    <row r="330" spans="1:23" ht="15.75" customHeight="1" x14ac:dyDescent="0.25">
      <c r="A330" s="317"/>
      <c r="B330" s="84" t="s">
        <v>104</v>
      </c>
      <c r="C330" s="84" t="s">
        <v>105</v>
      </c>
      <c r="D330" s="84" t="s">
        <v>106</v>
      </c>
      <c r="E330" s="84" t="s">
        <v>107</v>
      </c>
      <c r="F330" s="84" t="s">
        <v>108</v>
      </c>
      <c r="G330" s="84" t="s">
        <v>109</v>
      </c>
      <c r="H330" s="84" t="s">
        <v>110</v>
      </c>
      <c r="I330" s="84" t="s">
        <v>73</v>
      </c>
      <c r="J330" s="84" t="s">
        <v>74</v>
      </c>
      <c r="K330" s="344"/>
      <c r="L330" s="317"/>
      <c r="M330" s="317"/>
      <c r="N330" s="317"/>
      <c r="O330" s="317"/>
      <c r="P330" s="317"/>
      <c r="Q330" s="317"/>
      <c r="R330" s="317"/>
      <c r="S330" s="2"/>
    </row>
    <row r="331" spans="1:23" ht="15.75" customHeight="1" x14ac:dyDescent="0.25">
      <c r="A331" s="84">
        <v>1302</v>
      </c>
      <c r="B331" s="87">
        <v>113</v>
      </c>
      <c r="C331" s="87"/>
      <c r="D331" s="87"/>
      <c r="E331" s="87"/>
      <c r="F331" s="87"/>
      <c r="G331" s="87"/>
      <c r="H331" s="87"/>
      <c r="I331" s="87"/>
      <c r="J331" s="87"/>
      <c r="K331" s="129"/>
      <c r="L331" s="238"/>
      <c r="M331" s="239"/>
      <c r="N331" s="240"/>
      <c r="O331" s="254"/>
      <c r="P331" s="92">
        <f>B331</f>
        <v>113</v>
      </c>
      <c r="Q331" s="255"/>
      <c r="R331" s="254"/>
      <c r="S331" s="2"/>
    </row>
    <row r="332" spans="1:23" ht="15.75" customHeight="1" x14ac:dyDescent="0.25">
      <c r="A332" s="84">
        <v>1401</v>
      </c>
      <c r="B332" s="87"/>
      <c r="C332" s="87">
        <v>104</v>
      </c>
      <c r="D332" s="87"/>
      <c r="E332" s="87"/>
      <c r="F332" s="87"/>
      <c r="G332" s="87"/>
      <c r="H332" s="87"/>
      <c r="I332" s="87"/>
      <c r="J332" s="87"/>
      <c r="K332" s="129"/>
      <c r="L332" s="241"/>
      <c r="M332" s="101"/>
      <c r="N332" s="242"/>
      <c r="O332" s="96">
        <f>IF(C332=0,"",C332/B331)</f>
        <v>0.92035398230088494</v>
      </c>
      <c r="P332" s="97">
        <v>108</v>
      </c>
      <c r="Q332" s="256">
        <f t="shared" ref="Q332:Q339" si="32">IF(P332=0,"",P332/P331)</f>
        <v>0.95575221238938057</v>
      </c>
      <c r="R332" s="256">
        <f t="shared" ref="R332:R339" si="33">IF(P332=0,"",100%-Q332)</f>
        <v>4.4247787610619427E-2</v>
      </c>
      <c r="S332" s="2"/>
      <c r="U332" s="2"/>
      <c r="V332" s="2"/>
      <c r="W332" s="2"/>
    </row>
    <row r="333" spans="1:23" ht="15.75" customHeight="1" x14ac:dyDescent="0.25">
      <c r="A333" s="84">
        <v>1402</v>
      </c>
      <c r="B333" s="87"/>
      <c r="C333" s="87"/>
      <c r="D333" s="87">
        <v>102</v>
      </c>
      <c r="E333" s="87"/>
      <c r="F333" s="87"/>
      <c r="G333" s="87"/>
      <c r="H333" s="87"/>
      <c r="I333" s="87"/>
      <c r="J333" s="87"/>
      <c r="K333" s="129"/>
      <c r="L333" s="241"/>
      <c r="M333" s="101"/>
      <c r="N333" s="242"/>
      <c r="O333" s="96">
        <f>IF(D333=0,"",D333/C332)</f>
        <v>0.98076923076923073</v>
      </c>
      <c r="P333" s="97">
        <v>107</v>
      </c>
      <c r="Q333" s="256">
        <f t="shared" si="32"/>
        <v>0.9907407407407407</v>
      </c>
      <c r="R333" s="256">
        <f t="shared" si="33"/>
        <v>9.2592592592593004E-3</v>
      </c>
      <c r="S333" s="14">
        <f>P333/P331</f>
        <v>0.94690265486725667</v>
      </c>
      <c r="U333" s="2"/>
      <c r="V333" s="2"/>
      <c r="W333" s="2"/>
    </row>
    <row r="334" spans="1:23" ht="15.75" customHeight="1" x14ac:dyDescent="0.25">
      <c r="A334" s="84">
        <v>1501</v>
      </c>
      <c r="B334" s="87"/>
      <c r="C334" s="87"/>
      <c r="D334" s="87"/>
      <c r="E334" s="87">
        <v>86</v>
      </c>
      <c r="F334" s="87"/>
      <c r="G334" s="87"/>
      <c r="H334" s="87"/>
      <c r="I334" s="87"/>
      <c r="J334" s="87"/>
      <c r="K334" s="129"/>
      <c r="L334" s="241"/>
      <c r="M334" s="101"/>
      <c r="N334" s="242"/>
      <c r="O334" s="96">
        <f>IF(E334=0,"",E334/D333)</f>
        <v>0.84313725490196079</v>
      </c>
      <c r="P334" s="97">
        <v>107</v>
      </c>
      <c r="Q334" s="256">
        <f t="shared" si="32"/>
        <v>1</v>
      </c>
      <c r="R334" s="256">
        <f t="shared" si="33"/>
        <v>0</v>
      </c>
      <c r="S334" s="2"/>
      <c r="U334" s="2"/>
      <c r="V334" s="2"/>
      <c r="W334" s="2"/>
    </row>
    <row r="335" spans="1:23" ht="15.75" customHeight="1" x14ac:dyDescent="0.25">
      <c r="A335" s="84">
        <v>1502</v>
      </c>
      <c r="B335" s="87"/>
      <c r="C335" s="87"/>
      <c r="D335" s="87"/>
      <c r="E335" s="87"/>
      <c r="F335" s="87">
        <v>82</v>
      </c>
      <c r="G335" s="87"/>
      <c r="H335" s="87"/>
      <c r="I335" s="87"/>
      <c r="J335" s="87"/>
      <c r="K335" s="129"/>
      <c r="L335" s="241"/>
      <c r="M335" s="101"/>
      <c r="N335" s="242"/>
      <c r="O335" s="96">
        <f>IF(F335=0,"",F335/E334)</f>
        <v>0.95348837209302328</v>
      </c>
      <c r="P335" s="97">
        <v>91</v>
      </c>
      <c r="Q335" s="256">
        <f t="shared" si="32"/>
        <v>0.85046728971962615</v>
      </c>
      <c r="R335" s="256">
        <f t="shared" si="33"/>
        <v>0.14953271028037385</v>
      </c>
      <c r="S335" s="2"/>
      <c r="U335" s="2"/>
      <c r="V335" s="2"/>
      <c r="W335" s="2"/>
    </row>
    <row r="336" spans="1:23" ht="15.75" customHeight="1" x14ac:dyDescent="0.25">
      <c r="A336" s="84">
        <v>1601</v>
      </c>
      <c r="B336" s="87"/>
      <c r="C336" s="87"/>
      <c r="D336" s="87"/>
      <c r="E336" s="87"/>
      <c r="F336" s="87"/>
      <c r="G336" s="87">
        <v>78</v>
      </c>
      <c r="H336" s="87"/>
      <c r="I336" s="87"/>
      <c r="J336" s="87"/>
      <c r="K336" s="129"/>
      <c r="L336" s="241"/>
      <c r="M336" s="101"/>
      <c r="N336" s="242"/>
      <c r="O336" s="96">
        <f>IF(G336=0,"",G336/F335)</f>
        <v>0.95121951219512191</v>
      </c>
      <c r="P336" s="97">
        <v>90</v>
      </c>
      <c r="Q336" s="256">
        <f t="shared" si="32"/>
        <v>0.98901098901098905</v>
      </c>
      <c r="R336" s="256">
        <f t="shared" si="33"/>
        <v>1.098901098901095E-2</v>
      </c>
      <c r="S336" s="2"/>
      <c r="U336" s="2"/>
      <c r="V336" s="2"/>
      <c r="W336" s="2"/>
    </row>
    <row r="337" spans="1:23" ht="15.75" customHeight="1" x14ac:dyDescent="0.25">
      <c r="A337" s="84">
        <v>1602</v>
      </c>
      <c r="B337" s="87"/>
      <c r="C337" s="87"/>
      <c r="D337" s="87"/>
      <c r="E337" s="87"/>
      <c r="F337" s="87"/>
      <c r="G337" s="87"/>
      <c r="H337" s="87">
        <v>74</v>
      </c>
      <c r="I337" s="87"/>
      <c r="J337" s="87"/>
      <c r="K337" s="129"/>
      <c r="L337" s="241"/>
      <c r="M337" s="101"/>
      <c r="N337" s="242"/>
      <c r="O337" s="96">
        <f>IF(H337=0,"",H337/G336)</f>
        <v>0.94871794871794868</v>
      </c>
      <c r="P337" s="97">
        <v>89</v>
      </c>
      <c r="Q337" s="256">
        <f t="shared" si="32"/>
        <v>0.98888888888888893</v>
      </c>
      <c r="R337" s="256">
        <f t="shared" si="33"/>
        <v>1.1111111111111072E-2</v>
      </c>
      <c r="S337" s="2"/>
      <c r="U337" s="2"/>
      <c r="V337" s="2"/>
      <c r="W337" s="2"/>
    </row>
    <row r="338" spans="1:23" ht="15.75" customHeight="1" x14ac:dyDescent="0.25">
      <c r="A338" s="84">
        <v>1701</v>
      </c>
      <c r="B338" s="87"/>
      <c r="C338" s="87"/>
      <c r="D338" s="87"/>
      <c r="E338" s="87"/>
      <c r="F338" s="87"/>
      <c r="G338" s="87"/>
      <c r="H338" s="87"/>
      <c r="I338" s="87">
        <v>74</v>
      </c>
      <c r="J338" s="87"/>
      <c r="K338" s="129"/>
      <c r="L338" s="241"/>
      <c r="M338" s="101"/>
      <c r="N338" s="242"/>
      <c r="O338" s="96">
        <f>IF(I338=0,"",I338/H337)</f>
        <v>1</v>
      </c>
      <c r="P338" s="97">
        <v>90</v>
      </c>
      <c r="Q338" s="256">
        <f t="shared" si="32"/>
        <v>1.0112359550561798</v>
      </c>
      <c r="R338" s="256">
        <f t="shared" si="33"/>
        <v>-1.1235955056179803E-2</v>
      </c>
      <c r="S338" s="2"/>
      <c r="U338" s="2"/>
      <c r="V338" s="2"/>
      <c r="W338" s="2"/>
    </row>
    <row r="339" spans="1:23" ht="15.75" customHeight="1" x14ac:dyDescent="0.25">
      <c r="A339" s="84">
        <v>1702</v>
      </c>
      <c r="B339" s="87"/>
      <c r="C339" s="87"/>
      <c r="D339" s="87"/>
      <c r="E339" s="87"/>
      <c r="F339" s="87"/>
      <c r="G339" s="87"/>
      <c r="H339" s="87"/>
      <c r="I339" s="87"/>
      <c r="J339" s="87">
        <v>72</v>
      </c>
      <c r="K339" s="129">
        <v>88</v>
      </c>
      <c r="L339" s="241"/>
      <c r="M339" s="101"/>
      <c r="N339" s="242"/>
      <c r="O339" s="126">
        <f>IF(J339=0,"",J339/I338)</f>
        <v>0.97297297297297303</v>
      </c>
      <c r="P339" s="97">
        <v>88</v>
      </c>
      <c r="Q339" s="126">
        <f t="shared" si="32"/>
        <v>0.97777777777777775</v>
      </c>
      <c r="R339" s="126">
        <f t="shared" si="33"/>
        <v>2.2222222222222254E-2</v>
      </c>
      <c r="S339" s="2"/>
      <c r="U339" s="2"/>
      <c r="V339" s="2"/>
      <c r="W339" s="2"/>
    </row>
    <row r="340" spans="1:23" ht="15.75" customHeight="1" x14ac:dyDescent="0.25">
      <c r="A340" s="84">
        <v>1801</v>
      </c>
      <c r="B340" s="87"/>
      <c r="C340" s="87"/>
      <c r="D340" s="87"/>
      <c r="E340" s="87"/>
      <c r="F340" s="87"/>
      <c r="G340" s="87"/>
      <c r="H340" s="87"/>
      <c r="I340" s="87"/>
      <c r="J340" s="87">
        <v>13</v>
      </c>
      <c r="K340" s="129">
        <v>11</v>
      </c>
      <c r="L340" s="241"/>
      <c r="M340" s="101"/>
      <c r="N340" s="232"/>
      <c r="O340" s="101"/>
      <c r="P340" s="97">
        <v>23</v>
      </c>
      <c r="Q340" s="101"/>
      <c r="R340" s="263"/>
      <c r="S340" s="2"/>
      <c r="U340" s="2"/>
      <c r="V340" s="2"/>
      <c r="W340" s="2"/>
    </row>
    <row r="341" spans="1:23" ht="15.75" customHeight="1" x14ac:dyDescent="0.25">
      <c r="A341" s="84">
        <v>1802</v>
      </c>
      <c r="B341" s="87"/>
      <c r="C341" s="87"/>
      <c r="D341" s="87"/>
      <c r="E341" s="87"/>
      <c r="F341" s="87"/>
      <c r="G341" s="87"/>
      <c r="H341" s="87"/>
      <c r="I341" s="87"/>
      <c r="J341" s="87">
        <v>7</v>
      </c>
      <c r="K341" s="129">
        <v>5</v>
      </c>
      <c r="L341" s="241"/>
      <c r="M341" s="101"/>
      <c r="N341" s="232"/>
      <c r="O341" s="205"/>
      <c r="P341" s="106">
        <v>12</v>
      </c>
      <c r="Q341" s="261"/>
      <c r="R341" s="205"/>
      <c r="S341" s="2"/>
    </row>
    <row r="342" spans="1:23" ht="15.75" customHeight="1" x14ac:dyDescent="0.25">
      <c r="A342" s="84">
        <v>1901</v>
      </c>
      <c r="B342" s="87"/>
      <c r="C342" s="87"/>
      <c r="D342" s="87"/>
      <c r="E342" s="87"/>
      <c r="F342" s="87"/>
      <c r="G342" s="87"/>
      <c r="H342" s="87"/>
      <c r="I342" s="87"/>
      <c r="J342" s="87">
        <v>4</v>
      </c>
      <c r="K342" s="129">
        <v>3</v>
      </c>
      <c r="L342" s="241"/>
      <c r="M342" s="101"/>
      <c r="N342" s="232"/>
      <c r="O342" s="205"/>
      <c r="P342" s="106">
        <v>7</v>
      </c>
      <c r="Q342" s="261"/>
      <c r="R342" s="205"/>
      <c r="S342" s="2"/>
    </row>
    <row r="343" spans="1:23" ht="15.75" customHeight="1" x14ac:dyDescent="0.25">
      <c r="A343" s="84">
        <v>1902</v>
      </c>
      <c r="B343" s="87"/>
      <c r="C343" s="87"/>
      <c r="D343" s="87"/>
      <c r="E343" s="87"/>
      <c r="F343" s="87"/>
      <c r="G343" s="87"/>
      <c r="H343" s="87"/>
      <c r="I343" s="87"/>
      <c r="J343" s="87">
        <v>2</v>
      </c>
      <c r="K343" s="129">
        <v>1</v>
      </c>
      <c r="L343" s="241"/>
      <c r="M343" s="101"/>
      <c r="N343" s="232"/>
      <c r="O343" s="205"/>
      <c r="P343" s="228">
        <v>4</v>
      </c>
      <c r="Q343" s="261"/>
      <c r="R343" s="205"/>
      <c r="S343" s="2"/>
    </row>
    <row r="344" spans="1:23" ht="15.75" customHeight="1" x14ac:dyDescent="0.25">
      <c r="A344" s="84">
        <v>2001</v>
      </c>
      <c r="B344" s="87"/>
      <c r="C344" s="87"/>
      <c r="D344" s="87"/>
      <c r="E344" s="87"/>
      <c r="F344" s="87"/>
      <c r="G344" s="87"/>
      <c r="H344" s="87"/>
      <c r="I344" s="87"/>
      <c r="J344" s="87">
        <v>2</v>
      </c>
      <c r="K344" s="129">
        <v>1</v>
      </c>
      <c r="L344" s="241"/>
      <c r="M344" s="101"/>
      <c r="N344" s="232"/>
      <c r="O344" s="101"/>
      <c r="P344" s="230">
        <v>2</v>
      </c>
      <c r="Q344" s="262"/>
      <c r="R344" s="205"/>
      <c r="S344" s="2"/>
    </row>
    <row r="345" spans="1:23" ht="15.75" customHeight="1" x14ac:dyDescent="0.25">
      <c r="A345" s="84">
        <v>2002</v>
      </c>
      <c r="B345" s="87"/>
      <c r="C345" s="87"/>
      <c r="D345" s="87"/>
      <c r="E345" s="87"/>
      <c r="F345" s="87"/>
      <c r="G345" s="87"/>
      <c r="H345" s="87"/>
      <c r="I345" s="87"/>
      <c r="J345" s="87">
        <v>1</v>
      </c>
      <c r="K345" s="129">
        <v>1</v>
      </c>
      <c r="L345" s="241"/>
      <c r="M345" s="101"/>
      <c r="N345" s="232"/>
      <c r="O345" s="111" t="s">
        <v>91</v>
      </c>
      <c r="P345" s="229">
        <v>78</v>
      </c>
      <c r="Q345" s="113">
        <f>K348</f>
        <v>110</v>
      </c>
      <c r="R345" s="114" t="s">
        <v>19</v>
      </c>
      <c r="S345" s="2"/>
    </row>
    <row r="346" spans="1:23" ht="15.75" customHeight="1" x14ac:dyDescent="0.25">
      <c r="A346" s="84">
        <v>2101</v>
      </c>
      <c r="B346" s="87"/>
      <c r="C346" s="87"/>
      <c r="D346" s="87"/>
      <c r="E346" s="87"/>
      <c r="F346" s="87"/>
      <c r="G346" s="87"/>
      <c r="H346" s="87"/>
      <c r="I346" s="87"/>
      <c r="J346" s="87"/>
      <c r="K346" s="129"/>
      <c r="L346" s="241"/>
      <c r="M346" s="101"/>
      <c r="N346" s="232"/>
      <c r="O346" s="115" t="s">
        <v>92</v>
      </c>
      <c r="P346" s="116">
        <f>IF(P345/B331=0,"",P345/B331)</f>
        <v>0.69026548672566368</v>
      </c>
      <c r="Q346" s="117">
        <f>IF(P345/Q345=0,"",P345/Q345)</f>
        <v>0.70909090909090911</v>
      </c>
      <c r="R346" s="118" t="s">
        <v>93</v>
      </c>
      <c r="S346" s="2"/>
    </row>
    <row r="347" spans="1:23" ht="15.75" customHeight="1" x14ac:dyDescent="0.25">
      <c r="A347" s="84">
        <v>2102</v>
      </c>
      <c r="B347" s="87"/>
      <c r="C347" s="87"/>
      <c r="D347" s="87"/>
      <c r="E347" s="87"/>
      <c r="F347" s="87"/>
      <c r="G347" s="87"/>
      <c r="H347" s="87"/>
      <c r="I347" s="87"/>
      <c r="J347" s="87"/>
      <c r="K347" s="129"/>
      <c r="L347" s="243"/>
      <c r="M347" s="244"/>
      <c r="N347" s="245"/>
      <c r="O347" s="120"/>
      <c r="P347" s="121"/>
      <c r="Q347" s="121"/>
      <c r="R347" s="122"/>
      <c r="S347" s="2"/>
    </row>
    <row r="348" spans="1:23" ht="18" customHeight="1" x14ac:dyDescent="0.25">
      <c r="A348" s="46"/>
      <c r="B348" s="296" t="s">
        <v>111</v>
      </c>
      <c r="C348" s="296"/>
      <c r="D348" s="296"/>
      <c r="E348" s="296"/>
      <c r="F348" s="296"/>
      <c r="G348" s="296"/>
      <c r="H348" s="296"/>
      <c r="I348" s="296"/>
      <c r="J348" s="296"/>
      <c r="K348" s="123">
        <f>SUM(K331:K345)</f>
        <v>110</v>
      </c>
      <c r="L348" s="124">
        <f>IF(K339=0,"",K339/B331)</f>
        <v>0.77876106194690264</v>
      </c>
      <c r="M348" s="124">
        <f>IF(K348=0,"",K348/B331)</f>
        <v>0.97345132743362828</v>
      </c>
      <c r="N348" s="124">
        <f>IF(K339=0,"",M348-L348)</f>
        <v>0.19469026548672563</v>
      </c>
      <c r="O348" s="1"/>
      <c r="P348" s="2"/>
      <c r="Q348" s="36"/>
      <c r="R348" s="1"/>
      <c r="S348" s="2"/>
    </row>
    <row r="349" spans="1:23" ht="12.75" customHeight="1" x14ac:dyDescent="0.2"/>
    <row r="350" spans="1:23" ht="12.75" customHeight="1" x14ac:dyDescent="0.2"/>
    <row r="351" spans="1:23" ht="26.25" customHeight="1" x14ac:dyDescent="0.4">
      <c r="B351" s="340" t="s">
        <v>101</v>
      </c>
      <c r="C351" s="315"/>
      <c r="D351" s="315"/>
      <c r="E351" s="315"/>
      <c r="F351" s="315"/>
      <c r="G351" s="315"/>
      <c r="H351" s="315"/>
      <c r="I351" s="315"/>
      <c r="J351" s="315"/>
      <c r="K351" s="208" t="s">
        <v>95</v>
      </c>
      <c r="L351" s="1"/>
      <c r="M351" s="1"/>
      <c r="N351" s="2"/>
      <c r="O351" s="1"/>
      <c r="P351" s="2"/>
      <c r="Q351" s="2"/>
      <c r="R351" s="2"/>
    </row>
    <row r="352" spans="1:23" ht="20.25" customHeight="1" x14ac:dyDescent="0.2">
      <c r="A352" s="316" t="s">
        <v>18</v>
      </c>
      <c r="B352" s="318" t="s">
        <v>102</v>
      </c>
      <c r="C352" s="319"/>
      <c r="D352" s="319"/>
      <c r="E352" s="319"/>
      <c r="F352" s="319"/>
      <c r="G352" s="319"/>
      <c r="H352" s="319"/>
      <c r="I352" s="319"/>
      <c r="J352" s="335"/>
      <c r="K352" s="327" t="s">
        <v>19</v>
      </c>
      <c r="L352" s="323" t="s">
        <v>11</v>
      </c>
      <c r="M352" s="323" t="s">
        <v>12</v>
      </c>
      <c r="N352" s="325" t="s">
        <v>13</v>
      </c>
      <c r="O352" s="323" t="s">
        <v>14</v>
      </c>
      <c r="P352" s="324" t="s">
        <v>15</v>
      </c>
      <c r="Q352" s="324" t="s">
        <v>16</v>
      </c>
      <c r="R352" s="323" t="s">
        <v>103</v>
      </c>
    </row>
    <row r="353" spans="1:19" ht="15.75" customHeight="1" x14ac:dyDescent="0.25">
      <c r="A353" s="317"/>
      <c r="B353" s="84" t="s">
        <v>104</v>
      </c>
      <c r="C353" s="84" t="s">
        <v>105</v>
      </c>
      <c r="D353" s="84" t="s">
        <v>106</v>
      </c>
      <c r="E353" s="84" t="s">
        <v>107</v>
      </c>
      <c r="F353" s="84" t="s">
        <v>108</v>
      </c>
      <c r="G353" s="84" t="s">
        <v>109</v>
      </c>
      <c r="H353" s="84" t="s">
        <v>110</v>
      </c>
      <c r="I353" s="84" t="s">
        <v>73</v>
      </c>
      <c r="J353" s="84" t="s">
        <v>74</v>
      </c>
      <c r="K353" s="344"/>
      <c r="L353" s="317"/>
      <c r="M353" s="317"/>
      <c r="N353" s="317"/>
      <c r="O353" s="317"/>
      <c r="P353" s="317"/>
      <c r="Q353" s="317"/>
      <c r="R353" s="317"/>
    </row>
    <row r="354" spans="1:19" ht="15.75" customHeight="1" x14ac:dyDescent="0.25">
      <c r="A354" s="84">
        <v>1401</v>
      </c>
      <c r="B354" s="87">
        <v>120</v>
      </c>
      <c r="C354" s="87"/>
      <c r="D354" s="87"/>
      <c r="E354" s="87"/>
      <c r="F354" s="87"/>
      <c r="G354" s="87"/>
      <c r="H354" s="87"/>
      <c r="I354" s="87"/>
      <c r="J354" s="87"/>
      <c r="K354" s="129"/>
      <c r="L354" s="238"/>
      <c r="M354" s="239"/>
      <c r="N354" s="240"/>
      <c r="O354" s="254"/>
      <c r="P354" s="92">
        <f>B354</f>
        <v>120</v>
      </c>
      <c r="Q354" s="255"/>
      <c r="R354" s="254"/>
    </row>
    <row r="355" spans="1:19" ht="15.75" customHeight="1" x14ac:dyDescent="0.25">
      <c r="A355" s="84">
        <v>1402</v>
      </c>
      <c r="B355" s="87"/>
      <c r="C355" s="87">
        <v>112</v>
      </c>
      <c r="D355" s="87"/>
      <c r="E355" s="87"/>
      <c r="F355" s="87"/>
      <c r="G355" s="87"/>
      <c r="H355" s="87"/>
      <c r="I355" s="87"/>
      <c r="J355" s="87"/>
      <c r="K355" s="129"/>
      <c r="L355" s="241"/>
      <c r="M355" s="101"/>
      <c r="N355" s="242"/>
      <c r="O355" s="96">
        <f>IF(C355=0,"",C355/B354)</f>
        <v>0.93333333333333335</v>
      </c>
      <c r="P355" s="97">
        <v>112</v>
      </c>
      <c r="Q355" s="256">
        <f t="shared" ref="Q355:Q362" si="34">IF(P355=0,"",P355/P354)</f>
        <v>0.93333333333333335</v>
      </c>
      <c r="R355" s="256">
        <f t="shared" ref="R355:R362" si="35">IF(P355=0,"",100%-Q355)</f>
        <v>6.6666666666666652E-2</v>
      </c>
    </row>
    <row r="356" spans="1:19" ht="15.75" customHeight="1" x14ac:dyDescent="0.25">
      <c r="A356" s="84">
        <v>1501</v>
      </c>
      <c r="B356" s="87"/>
      <c r="C356" s="87"/>
      <c r="D356" s="87">
        <v>107</v>
      </c>
      <c r="E356" s="87"/>
      <c r="F356" s="87"/>
      <c r="G356" s="87"/>
      <c r="H356" s="87"/>
      <c r="I356" s="87"/>
      <c r="J356" s="87"/>
      <c r="K356" s="129"/>
      <c r="L356" s="241"/>
      <c r="M356" s="101"/>
      <c r="N356" s="242"/>
      <c r="O356" s="96">
        <f>IF(D356=0,"",D356/C355)</f>
        <v>0.9553571428571429</v>
      </c>
      <c r="P356" s="97">
        <v>110</v>
      </c>
      <c r="Q356" s="256">
        <f t="shared" si="34"/>
        <v>0.9821428571428571</v>
      </c>
      <c r="R356" s="256">
        <f t="shared" si="35"/>
        <v>1.7857142857142905E-2</v>
      </c>
      <c r="S356" s="14">
        <f>P356/P354</f>
        <v>0.91666666666666663</v>
      </c>
    </row>
    <row r="357" spans="1:19" ht="15.75" customHeight="1" x14ac:dyDescent="0.25">
      <c r="A357" s="84">
        <v>1502</v>
      </c>
      <c r="B357" s="87"/>
      <c r="C357" s="87"/>
      <c r="D357" s="87"/>
      <c r="E357" s="87">
        <v>77</v>
      </c>
      <c r="F357" s="87"/>
      <c r="G357" s="87"/>
      <c r="H357" s="87"/>
      <c r="I357" s="87"/>
      <c r="J357" s="87"/>
      <c r="K357" s="129"/>
      <c r="L357" s="241"/>
      <c r="M357" s="101"/>
      <c r="N357" s="242"/>
      <c r="O357" s="96">
        <f>IF(E357=0,"",E357/D356)</f>
        <v>0.71962616822429903</v>
      </c>
      <c r="P357" s="97">
        <v>84</v>
      </c>
      <c r="Q357" s="256">
        <f t="shared" si="34"/>
        <v>0.76363636363636367</v>
      </c>
      <c r="R357" s="256">
        <f t="shared" si="35"/>
        <v>0.23636363636363633</v>
      </c>
    </row>
    <row r="358" spans="1:19" ht="15.75" customHeight="1" x14ac:dyDescent="0.25">
      <c r="A358" s="84">
        <v>1601</v>
      </c>
      <c r="B358" s="87"/>
      <c r="C358" s="87"/>
      <c r="D358" s="87"/>
      <c r="E358" s="87"/>
      <c r="F358" s="87">
        <v>68</v>
      </c>
      <c r="G358" s="87"/>
      <c r="H358" s="87"/>
      <c r="I358" s="87"/>
      <c r="J358" s="87"/>
      <c r="K358" s="129"/>
      <c r="L358" s="241"/>
      <c r="M358" s="101"/>
      <c r="N358" s="242"/>
      <c r="O358" s="96">
        <f>IF(F358=0,"",F358/E357)</f>
        <v>0.88311688311688308</v>
      </c>
      <c r="P358" s="97">
        <v>80</v>
      </c>
      <c r="Q358" s="256">
        <f t="shared" si="34"/>
        <v>0.95238095238095233</v>
      </c>
      <c r="R358" s="256">
        <f t="shared" si="35"/>
        <v>4.7619047619047672E-2</v>
      </c>
    </row>
    <row r="359" spans="1:19" ht="15.75" customHeight="1" x14ac:dyDescent="0.25">
      <c r="A359" s="84">
        <v>1602</v>
      </c>
      <c r="B359" s="87"/>
      <c r="C359" s="87"/>
      <c r="D359" s="87"/>
      <c r="E359" s="87"/>
      <c r="F359" s="87"/>
      <c r="G359" s="87">
        <v>68</v>
      </c>
      <c r="H359" s="87"/>
      <c r="I359" s="87"/>
      <c r="J359" s="87"/>
      <c r="K359" s="129"/>
      <c r="L359" s="241"/>
      <c r="M359" s="101"/>
      <c r="N359" s="242"/>
      <c r="O359" s="96">
        <f>IF(G359=0,"",G359/F358)</f>
        <v>1</v>
      </c>
      <c r="P359" s="97">
        <v>79</v>
      </c>
      <c r="Q359" s="256">
        <f t="shared" si="34"/>
        <v>0.98750000000000004</v>
      </c>
      <c r="R359" s="256">
        <f t="shared" si="35"/>
        <v>1.2499999999999956E-2</v>
      </c>
    </row>
    <row r="360" spans="1:19" ht="15.75" customHeight="1" x14ac:dyDescent="0.25">
      <c r="A360" s="84">
        <v>1701</v>
      </c>
      <c r="B360" s="87"/>
      <c r="C360" s="87"/>
      <c r="D360" s="87"/>
      <c r="E360" s="87"/>
      <c r="F360" s="87"/>
      <c r="G360" s="87"/>
      <c r="H360" s="87">
        <v>64</v>
      </c>
      <c r="I360" s="87"/>
      <c r="J360" s="87"/>
      <c r="K360" s="129"/>
      <c r="L360" s="241"/>
      <c r="M360" s="101"/>
      <c r="N360" s="242"/>
      <c r="O360" s="96">
        <f>IF(H360=0,"",H360/G359)</f>
        <v>0.94117647058823528</v>
      </c>
      <c r="P360" s="97">
        <v>78</v>
      </c>
      <c r="Q360" s="256">
        <f t="shared" si="34"/>
        <v>0.98734177215189878</v>
      </c>
      <c r="R360" s="256">
        <f t="shared" si="35"/>
        <v>1.2658227848101222E-2</v>
      </c>
    </row>
    <row r="361" spans="1:19" ht="15.75" customHeight="1" x14ac:dyDescent="0.25">
      <c r="A361" s="84">
        <v>1702</v>
      </c>
      <c r="B361" s="87"/>
      <c r="C361" s="87"/>
      <c r="D361" s="87"/>
      <c r="E361" s="87"/>
      <c r="F361" s="87"/>
      <c r="G361" s="87"/>
      <c r="H361" s="87"/>
      <c r="I361" s="87">
        <v>57</v>
      </c>
      <c r="J361" s="87"/>
      <c r="K361" s="129"/>
      <c r="L361" s="241"/>
      <c r="M361" s="101"/>
      <c r="N361" s="242"/>
      <c r="O361" s="96">
        <f>IF(I361=0,"",I361/H360)</f>
        <v>0.890625</v>
      </c>
      <c r="P361" s="97">
        <v>77</v>
      </c>
      <c r="Q361" s="256">
        <f t="shared" si="34"/>
        <v>0.98717948717948723</v>
      </c>
      <c r="R361" s="256">
        <f t="shared" si="35"/>
        <v>1.2820512820512775E-2</v>
      </c>
    </row>
    <row r="362" spans="1:19" ht="15.75" customHeight="1" x14ac:dyDescent="0.25">
      <c r="A362" s="84">
        <v>1801</v>
      </c>
      <c r="B362" s="87"/>
      <c r="C362" s="87"/>
      <c r="D362" s="87"/>
      <c r="E362" s="87"/>
      <c r="F362" s="87"/>
      <c r="G362" s="87"/>
      <c r="H362" s="87"/>
      <c r="I362" s="87"/>
      <c r="J362" s="87">
        <v>57</v>
      </c>
      <c r="K362" s="129">
        <v>39</v>
      </c>
      <c r="L362" s="241"/>
      <c r="M362" s="101"/>
      <c r="N362" s="242"/>
      <c r="O362" s="126">
        <f>IF(J362=0,"",J362/I361)</f>
        <v>1</v>
      </c>
      <c r="P362" s="97">
        <v>76</v>
      </c>
      <c r="Q362" s="126">
        <f t="shared" si="34"/>
        <v>0.98701298701298701</v>
      </c>
      <c r="R362" s="126">
        <f t="shared" si="35"/>
        <v>1.2987012987012991E-2</v>
      </c>
    </row>
    <row r="363" spans="1:19" ht="15.75" customHeight="1" x14ac:dyDescent="0.25">
      <c r="A363" s="84">
        <v>1802</v>
      </c>
      <c r="B363" s="87"/>
      <c r="C363" s="87"/>
      <c r="D363" s="87"/>
      <c r="E363" s="87"/>
      <c r="F363" s="87"/>
      <c r="G363" s="87"/>
      <c r="H363" s="87"/>
      <c r="I363" s="87"/>
      <c r="J363" s="87">
        <v>26</v>
      </c>
      <c r="K363" s="129">
        <v>15</v>
      </c>
      <c r="L363" s="241"/>
      <c r="M363" s="101"/>
      <c r="N363" s="232"/>
      <c r="O363" s="101"/>
      <c r="P363" s="97">
        <v>37</v>
      </c>
      <c r="Q363" s="101"/>
      <c r="R363" s="263"/>
    </row>
    <row r="364" spans="1:19" ht="15.75" customHeight="1" x14ac:dyDescent="0.25">
      <c r="A364" s="84">
        <v>1901</v>
      </c>
      <c r="B364" s="87"/>
      <c r="C364" s="87"/>
      <c r="D364" s="87"/>
      <c r="E364" s="87"/>
      <c r="F364" s="87"/>
      <c r="G364" s="87"/>
      <c r="H364" s="87"/>
      <c r="I364" s="87"/>
      <c r="J364" s="87">
        <v>11</v>
      </c>
      <c r="K364" s="129">
        <v>6</v>
      </c>
      <c r="L364" s="241"/>
      <c r="M364" s="101"/>
      <c r="N364" s="232"/>
      <c r="O364" s="205"/>
      <c r="P364" s="106">
        <v>18</v>
      </c>
      <c r="Q364" s="261"/>
      <c r="R364" s="205"/>
    </row>
    <row r="365" spans="1:19" ht="15.75" customHeight="1" x14ac:dyDescent="0.25">
      <c r="A365" s="84">
        <v>1902</v>
      </c>
      <c r="B365" s="87"/>
      <c r="C365" s="87"/>
      <c r="D365" s="87"/>
      <c r="E365" s="87"/>
      <c r="F365" s="87"/>
      <c r="G365" s="87"/>
      <c r="H365" s="87"/>
      <c r="I365" s="87"/>
      <c r="J365" s="87">
        <v>8</v>
      </c>
      <c r="K365" s="129">
        <v>5</v>
      </c>
      <c r="L365" s="241"/>
      <c r="M365" s="101"/>
      <c r="N365" s="232"/>
      <c r="O365" s="205"/>
      <c r="P365" s="106">
        <v>10</v>
      </c>
      <c r="Q365" s="261"/>
      <c r="R365" s="205"/>
    </row>
    <row r="366" spans="1:19" ht="15.75" customHeight="1" x14ac:dyDescent="0.25">
      <c r="A366" s="84">
        <v>2001</v>
      </c>
      <c r="B366" s="87"/>
      <c r="C366" s="87"/>
      <c r="D366" s="87"/>
      <c r="E366" s="87"/>
      <c r="F366" s="87"/>
      <c r="G366" s="87"/>
      <c r="H366" s="87"/>
      <c r="I366" s="87"/>
      <c r="J366" s="87">
        <v>2</v>
      </c>
      <c r="K366" s="129">
        <v>1</v>
      </c>
      <c r="L366" s="241"/>
      <c r="M366" s="101"/>
      <c r="N366" s="232"/>
      <c r="O366" s="205"/>
      <c r="P366" s="228">
        <v>5</v>
      </c>
      <c r="Q366" s="261"/>
      <c r="R366" s="205"/>
    </row>
    <row r="367" spans="1:19" ht="15.75" customHeight="1" x14ac:dyDescent="0.25">
      <c r="A367" s="84">
        <v>2002</v>
      </c>
      <c r="B367" s="87"/>
      <c r="C367" s="87"/>
      <c r="D367" s="87"/>
      <c r="E367" s="87"/>
      <c r="F367" s="87"/>
      <c r="G367" s="87"/>
      <c r="H367" s="87"/>
      <c r="I367" s="87"/>
      <c r="J367" s="87">
        <v>2</v>
      </c>
      <c r="K367" s="129">
        <v>2</v>
      </c>
      <c r="L367" s="241"/>
      <c r="M367" s="101"/>
      <c r="N367" s="232"/>
      <c r="O367" s="101"/>
      <c r="P367" s="230">
        <v>2</v>
      </c>
      <c r="Q367" s="262"/>
      <c r="R367" s="205"/>
    </row>
    <row r="368" spans="1:19" ht="15.75" customHeight="1" x14ac:dyDescent="0.25">
      <c r="A368" s="84">
        <v>2101</v>
      </c>
      <c r="B368" s="87"/>
      <c r="C368" s="87"/>
      <c r="D368" s="87"/>
      <c r="E368" s="87"/>
      <c r="F368" s="87"/>
      <c r="G368" s="87"/>
      <c r="H368" s="87"/>
      <c r="I368" s="87"/>
      <c r="J368" s="87"/>
      <c r="K368" s="129"/>
      <c r="L368" s="241"/>
      <c r="M368" s="101"/>
      <c r="N368" s="232"/>
      <c r="O368" s="111" t="s">
        <v>91</v>
      </c>
      <c r="P368" s="229">
        <v>57</v>
      </c>
      <c r="Q368" s="113">
        <f>IF(SUM(K360:K367)=0,"",SUM(K360:K367))</f>
        <v>68</v>
      </c>
      <c r="R368" s="114" t="s">
        <v>19</v>
      </c>
    </row>
    <row r="369" spans="1:24" ht="15.75" customHeight="1" x14ac:dyDescent="0.25">
      <c r="A369" s="84">
        <v>2102</v>
      </c>
      <c r="B369" s="87"/>
      <c r="C369" s="87"/>
      <c r="D369" s="87"/>
      <c r="E369" s="87"/>
      <c r="F369" s="87"/>
      <c r="G369" s="87"/>
      <c r="H369" s="87"/>
      <c r="I369" s="87"/>
      <c r="J369" s="87"/>
      <c r="K369" s="129"/>
      <c r="L369" s="241"/>
      <c r="M369" s="101"/>
      <c r="N369" s="232"/>
      <c r="O369" s="115" t="s">
        <v>92</v>
      </c>
      <c r="P369" s="116">
        <f>IF(P368/B354=0,"",P368/B354)</f>
        <v>0.47499999999999998</v>
      </c>
      <c r="Q369" s="117">
        <f>IF(P368/Q368=0,"",P368/Q368)</f>
        <v>0.83823529411764708</v>
      </c>
      <c r="R369" s="118" t="s">
        <v>93</v>
      </c>
    </row>
    <row r="370" spans="1:24" ht="15.75" customHeight="1" x14ac:dyDescent="0.25">
      <c r="A370" s="84">
        <v>2201</v>
      </c>
      <c r="B370" s="87"/>
      <c r="C370" s="87"/>
      <c r="D370" s="87"/>
      <c r="E370" s="87"/>
      <c r="F370" s="87"/>
      <c r="G370" s="87"/>
      <c r="H370" s="87"/>
      <c r="I370" s="87"/>
      <c r="J370" s="87"/>
      <c r="K370" s="129"/>
      <c r="L370" s="243"/>
      <c r="M370" s="244"/>
      <c r="N370" s="245"/>
      <c r="O370" s="120"/>
      <c r="P370" s="121"/>
      <c r="Q370" s="121"/>
      <c r="R370" s="122"/>
    </row>
    <row r="371" spans="1:24" ht="18" customHeight="1" x14ac:dyDescent="0.25">
      <c r="A371" s="46"/>
      <c r="B371" s="296" t="s">
        <v>111</v>
      </c>
      <c r="C371" s="296"/>
      <c r="D371" s="296"/>
      <c r="E371" s="296"/>
      <c r="F371" s="296"/>
      <c r="G371" s="296"/>
      <c r="H371" s="296"/>
      <c r="I371" s="296"/>
      <c r="J371" s="296"/>
      <c r="K371" s="123">
        <f>SUM(K354:K367)</f>
        <v>68</v>
      </c>
      <c r="L371" s="124">
        <f>IF(K362=0,"",K362/B354)</f>
        <v>0.32500000000000001</v>
      </c>
      <c r="M371" s="124">
        <f>IF(K371=0,"",K371/B354)</f>
        <v>0.56666666666666665</v>
      </c>
      <c r="N371" s="124">
        <f>IF(K362=0,"",M371-L371)</f>
        <v>0.24166666666666664</v>
      </c>
      <c r="O371" s="1"/>
      <c r="P371" s="2"/>
      <c r="Q371" s="36"/>
      <c r="R371" s="1"/>
    </row>
    <row r="372" spans="1:24" ht="12.75" customHeight="1" x14ac:dyDescent="0.2"/>
    <row r="373" spans="1:24" ht="12.75" customHeight="1" x14ac:dyDescent="0.2"/>
    <row r="374" spans="1:24" ht="26.25" customHeight="1" x14ac:dyDescent="0.4">
      <c r="B374" s="340" t="s">
        <v>101</v>
      </c>
      <c r="C374" s="315"/>
      <c r="D374" s="315"/>
      <c r="E374" s="315"/>
      <c r="F374" s="315"/>
      <c r="G374" s="315"/>
      <c r="H374" s="315"/>
      <c r="I374" s="315"/>
      <c r="J374" s="315"/>
      <c r="K374" s="208" t="s">
        <v>97</v>
      </c>
      <c r="L374" s="1"/>
      <c r="M374" s="1"/>
      <c r="N374" s="2"/>
      <c r="O374" s="1"/>
      <c r="P374" s="2"/>
      <c r="Q374" s="2"/>
      <c r="R374" s="2"/>
    </row>
    <row r="375" spans="1:24" ht="20.25" customHeight="1" x14ac:dyDescent="0.2">
      <c r="A375" s="316" t="s">
        <v>18</v>
      </c>
      <c r="B375" s="318" t="s">
        <v>102</v>
      </c>
      <c r="C375" s="319"/>
      <c r="D375" s="319"/>
      <c r="E375" s="319"/>
      <c r="F375" s="319"/>
      <c r="G375" s="319"/>
      <c r="H375" s="319"/>
      <c r="I375" s="319"/>
      <c r="J375" s="335"/>
      <c r="K375" s="327" t="s">
        <v>19</v>
      </c>
      <c r="L375" s="323" t="s">
        <v>11</v>
      </c>
      <c r="M375" s="323" t="s">
        <v>12</v>
      </c>
      <c r="N375" s="325" t="s">
        <v>13</v>
      </c>
      <c r="O375" s="323" t="s">
        <v>14</v>
      </c>
      <c r="P375" s="324" t="s">
        <v>15</v>
      </c>
      <c r="Q375" s="324" t="s">
        <v>16</v>
      </c>
      <c r="R375" s="323" t="s">
        <v>103</v>
      </c>
    </row>
    <row r="376" spans="1:24" ht="15.75" customHeight="1" x14ac:dyDescent="0.25">
      <c r="A376" s="317"/>
      <c r="B376" s="84" t="s">
        <v>104</v>
      </c>
      <c r="C376" s="84" t="s">
        <v>105</v>
      </c>
      <c r="D376" s="84" t="s">
        <v>106</v>
      </c>
      <c r="E376" s="84" t="s">
        <v>107</v>
      </c>
      <c r="F376" s="84" t="s">
        <v>108</v>
      </c>
      <c r="G376" s="84" t="s">
        <v>109</v>
      </c>
      <c r="H376" s="84" t="s">
        <v>110</v>
      </c>
      <c r="I376" s="84" t="s">
        <v>73</v>
      </c>
      <c r="J376" s="84" t="s">
        <v>74</v>
      </c>
      <c r="K376" s="344"/>
      <c r="L376" s="317"/>
      <c r="M376" s="317"/>
      <c r="N376" s="317"/>
      <c r="O376" s="317"/>
      <c r="P376" s="317"/>
      <c r="Q376" s="317"/>
      <c r="R376" s="317"/>
    </row>
    <row r="377" spans="1:24" ht="15.75" customHeight="1" x14ac:dyDescent="0.25">
      <c r="A377" s="84">
        <v>1402</v>
      </c>
      <c r="B377" s="87">
        <v>102</v>
      </c>
      <c r="C377" s="87"/>
      <c r="D377" s="87"/>
      <c r="E377" s="87"/>
      <c r="F377" s="87"/>
      <c r="G377" s="87"/>
      <c r="H377" s="87"/>
      <c r="I377" s="87"/>
      <c r="J377" s="87"/>
      <c r="K377" s="129"/>
      <c r="L377" s="238"/>
      <c r="M377" s="239"/>
      <c r="N377" s="240"/>
      <c r="O377" s="254"/>
      <c r="P377" s="92">
        <f>B377</f>
        <v>102</v>
      </c>
      <c r="Q377" s="255"/>
      <c r="R377" s="254"/>
    </row>
    <row r="378" spans="1:24" ht="15.75" customHeight="1" x14ac:dyDescent="0.25">
      <c r="A378" s="84">
        <v>1501</v>
      </c>
      <c r="B378" s="87"/>
      <c r="C378" s="87">
        <v>90</v>
      </c>
      <c r="D378" s="87"/>
      <c r="E378" s="87"/>
      <c r="F378" s="87"/>
      <c r="G378" s="87"/>
      <c r="H378" s="87"/>
      <c r="I378" s="87"/>
      <c r="J378" s="87"/>
      <c r="K378" s="129"/>
      <c r="L378" s="241"/>
      <c r="M378" s="101"/>
      <c r="N378" s="242"/>
      <c r="O378" s="96">
        <f>IF(C378=0,"",C378/B377)</f>
        <v>0.88235294117647056</v>
      </c>
      <c r="P378" s="97">
        <v>97</v>
      </c>
      <c r="Q378" s="256">
        <f t="shared" ref="Q378:Q385" si="36">IF(P378=0,"",P378/P377)</f>
        <v>0.9509803921568627</v>
      </c>
      <c r="R378" s="256">
        <f t="shared" ref="R378:R385" si="37">IF(P378=0,"",100%-Q378)</f>
        <v>4.9019607843137303E-2</v>
      </c>
    </row>
    <row r="379" spans="1:24" ht="15.75" customHeight="1" x14ac:dyDescent="0.25">
      <c r="A379" s="84">
        <v>1502</v>
      </c>
      <c r="B379" s="87"/>
      <c r="C379" s="87"/>
      <c r="D379" s="87">
        <v>86</v>
      </c>
      <c r="E379" s="87"/>
      <c r="F379" s="87"/>
      <c r="G379" s="87"/>
      <c r="H379" s="87"/>
      <c r="I379" s="87"/>
      <c r="J379" s="87"/>
      <c r="K379" s="129"/>
      <c r="L379" s="241"/>
      <c r="M379" s="101"/>
      <c r="N379" s="242"/>
      <c r="O379" s="96">
        <f>IF(D379=0,"",D379/C378)</f>
        <v>0.9555555555555556</v>
      </c>
      <c r="P379" s="97">
        <v>86</v>
      </c>
      <c r="Q379" s="256">
        <f t="shared" si="36"/>
        <v>0.88659793814432986</v>
      </c>
      <c r="R379" s="256">
        <f t="shared" si="37"/>
        <v>0.11340206185567014</v>
      </c>
      <c r="S379" s="14">
        <f>P379/P377</f>
        <v>0.84313725490196079</v>
      </c>
    </row>
    <row r="380" spans="1:24" ht="15.75" customHeight="1" x14ac:dyDescent="0.25">
      <c r="A380" s="84">
        <v>1601</v>
      </c>
      <c r="B380" s="87"/>
      <c r="C380" s="87"/>
      <c r="D380" s="87"/>
      <c r="E380" s="87">
        <v>83</v>
      </c>
      <c r="F380" s="87"/>
      <c r="G380" s="87"/>
      <c r="H380" s="87"/>
      <c r="I380" s="87"/>
      <c r="J380" s="87"/>
      <c r="K380" s="129"/>
      <c r="L380" s="241"/>
      <c r="M380" s="101"/>
      <c r="N380" s="242"/>
      <c r="O380" s="96">
        <f>IF(E380=0,"",E380/D379)</f>
        <v>0.96511627906976749</v>
      </c>
      <c r="P380" s="97">
        <v>84</v>
      </c>
      <c r="Q380" s="256">
        <f t="shared" si="36"/>
        <v>0.97674418604651159</v>
      </c>
      <c r="R380" s="256">
        <f t="shared" si="37"/>
        <v>2.3255813953488413E-2</v>
      </c>
    </row>
    <row r="381" spans="1:24" ht="15.75" customHeight="1" x14ac:dyDescent="0.25">
      <c r="A381" s="84">
        <v>1602</v>
      </c>
      <c r="B381" s="87"/>
      <c r="C381" s="87"/>
      <c r="D381" s="87"/>
      <c r="E381" s="87"/>
      <c r="F381" s="87">
        <v>77</v>
      </c>
      <c r="G381" s="87"/>
      <c r="H381" s="87"/>
      <c r="I381" s="87"/>
      <c r="J381" s="87"/>
      <c r="K381" s="129"/>
      <c r="L381" s="241"/>
      <c r="M381" s="101"/>
      <c r="N381" s="242"/>
      <c r="O381" s="96">
        <f>IF(F381=0,"",F381/E380)</f>
        <v>0.92771084337349397</v>
      </c>
      <c r="P381" s="97">
        <v>81</v>
      </c>
      <c r="Q381" s="256">
        <f t="shared" si="36"/>
        <v>0.9642857142857143</v>
      </c>
      <c r="R381" s="256">
        <f t="shared" si="37"/>
        <v>3.5714285714285698E-2</v>
      </c>
    </row>
    <row r="382" spans="1:24" ht="15.75" customHeight="1" x14ac:dyDescent="0.25">
      <c r="A382" s="84">
        <v>1701</v>
      </c>
      <c r="B382" s="87"/>
      <c r="C382" s="87"/>
      <c r="D382" s="87"/>
      <c r="E382" s="87"/>
      <c r="F382" s="87"/>
      <c r="G382" s="87">
        <v>73</v>
      </c>
      <c r="H382" s="87"/>
      <c r="I382" s="87"/>
      <c r="J382" s="87"/>
      <c r="K382" s="129"/>
      <c r="L382" s="241"/>
      <c r="M382" s="101"/>
      <c r="N382" s="242"/>
      <c r="O382" s="96">
        <f>IF(G382=0,"",G382/F381)</f>
        <v>0.94805194805194803</v>
      </c>
      <c r="P382" s="97">
        <v>80</v>
      </c>
      <c r="Q382" s="256">
        <f t="shared" si="36"/>
        <v>0.98765432098765427</v>
      </c>
      <c r="R382" s="256">
        <f t="shared" si="37"/>
        <v>1.2345679012345734E-2</v>
      </c>
      <c r="U382" s="2"/>
      <c r="V382" s="2"/>
      <c r="W382" s="2"/>
      <c r="X382" s="2"/>
    </row>
    <row r="383" spans="1:24" ht="15.75" customHeight="1" x14ac:dyDescent="0.25">
      <c r="A383" s="84">
        <v>1702</v>
      </c>
      <c r="B383" s="87"/>
      <c r="C383" s="87"/>
      <c r="D383" s="87"/>
      <c r="E383" s="87"/>
      <c r="F383" s="87"/>
      <c r="G383" s="87"/>
      <c r="H383" s="87">
        <v>70</v>
      </c>
      <c r="I383" s="87"/>
      <c r="J383" s="87"/>
      <c r="K383" s="129"/>
      <c r="L383" s="241"/>
      <c r="M383" s="101"/>
      <c r="N383" s="242"/>
      <c r="O383" s="96">
        <f>IF(H383=0,"",H383/G382)</f>
        <v>0.95890410958904104</v>
      </c>
      <c r="P383" s="97">
        <v>80</v>
      </c>
      <c r="Q383" s="256">
        <f t="shared" si="36"/>
        <v>1</v>
      </c>
      <c r="R383" s="256">
        <f t="shared" si="37"/>
        <v>0</v>
      </c>
      <c r="U383" s="2"/>
      <c r="V383" s="2"/>
      <c r="W383" s="2"/>
      <c r="X383" s="2"/>
    </row>
    <row r="384" spans="1:24" ht="15.75" customHeight="1" x14ac:dyDescent="0.25">
      <c r="A384" s="84">
        <v>1801</v>
      </c>
      <c r="B384" s="87"/>
      <c r="C384" s="87"/>
      <c r="D384" s="87"/>
      <c r="E384" s="87"/>
      <c r="F384" s="87"/>
      <c r="G384" s="87"/>
      <c r="H384" s="87"/>
      <c r="I384" s="87">
        <v>66</v>
      </c>
      <c r="J384" s="87"/>
      <c r="K384" s="129"/>
      <c r="L384" s="241"/>
      <c r="M384" s="101"/>
      <c r="N384" s="242"/>
      <c r="O384" s="96">
        <f>IF(I384=0,"",I384/H383)</f>
        <v>0.94285714285714284</v>
      </c>
      <c r="P384" s="97">
        <v>80</v>
      </c>
      <c r="Q384" s="256">
        <f t="shared" si="36"/>
        <v>1</v>
      </c>
      <c r="R384" s="256">
        <f t="shared" si="37"/>
        <v>0</v>
      </c>
      <c r="U384" s="2"/>
      <c r="V384" s="2"/>
      <c r="W384" s="2"/>
      <c r="X384" s="2"/>
    </row>
    <row r="385" spans="1:24" ht="15.75" customHeight="1" x14ac:dyDescent="0.25">
      <c r="A385" s="84">
        <v>1802</v>
      </c>
      <c r="B385" s="87"/>
      <c r="C385" s="87"/>
      <c r="D385" s="87"/>
      <c r="E385" s="87"/>
      <c r="F385" s="87"/>
      <c r="G385" s="87"/>
      <c r="H385" s="87"/>
      <c r="I385" s="87"/>
      <c r="J385" s="87">
        <v>66</v>
      </c>
      <c r="K385" s="129">
        <v>41</v>
      </c>
      <c r="L385" s="241"/>
      <c r="M385" s="101"/>
      <c r="N385" s="242"/>
      <c r="O385" s="126">
        <f>IF(J385=0,"",J385/I384)</f>
        <v>1</v>
      </c>
      <c r="P385" s="97">
        <v>80</v>
      </c>
      <c r="Q385" s="126">
        <f t="shared" si="36"/>
        <v>1</v>
      </c>
      <c r="R385" s="126">
        <f t="shared" si="37"/>
        <v>0</v>
      </c>
      <c r="U385" s="2"/>
      <c r="V385" s="2"/>
      <c r="W385" s="2"/>
      <c r="X385" s="2"/>
    </row>
    <row r="386" spans="1:24" ht="15.75" customHeight="1" x14ac:dyDescent="0.25">
      <c r="A386" s="84">
        <v>1901</v>
      </c>
      <c r="B386" s="87"/>
      <c r="C386" s="87"/>
      <c r="D386" s="87"/>
      <c r="E386" s="87"/>
      <c r="F386" s="87"/>
      <c r="G386" s="87"/>
      <c r="H386" s="87"/>
      <c r="I386" s="87"/>
      <c r="J386" s="87">
        <v>26</v>
      </c>
      <c r="K386" s="129">
        <v>17</v>
      </c>
      <c r="L386" s="241"/>
      <c r="M386" s="101"/>
      <c r="N386" s="232"/>
      <c r="O386" s="101"/>
      <c r="P386" s="97">
        <v>35</v>
      </c>
      <c r="Q386" s="101"/>
      <c r="R386" s="263"/>
      <c r="U386" s="2"/>
      <c r="V386" s="2"/>
      <c r="W386" s="2"/>
      <c r="X386" s="2"/>
    </row>
    <row r="387" spans="1:24" ht="15.75" customHeight="1" x14ac:dyDescent="0.25">
      <c r="A387" s="84">
        <v>1902</v>
      </c>
      <c r="B387" s="87"/>
      <c r="C387" s="87"/>
      <c r="D387" s="87"/>
      <c r="E387" s="87"/>
      <c r="F387" s="87"/>
      <c r="G387" s="87"/>
      <c r="H387" s="87"/>
      <c r="I387" s="87"/>
      <c r="J387" s="87">
        <v>13</v>
      </c>
      <c r="K387" s="129">
        <v>9</v>
      </c>
      <c r="L387" s="241"/>
      <c r="M387" s="101"/>
      <c r="N387" s="232"/>
      <c r="O387" s="205"/>
      <c r="P387" s="106">
        <v>16</v>
      </c>
      <c r="Q387" s="261"/>
      <c r="R387" s="205"/>
      <c r="U387" s="2"/>
      <c r="V387" s="2"/>
      <c r="W387" s="2"/>
      <c r="X387" s="2"/>
    </row>
    <row r="388" spans="1:24" ht="15.75" customHeight="1" x14ac:dyDescent="0.25">
      <c r="A388" s="84">
        <v>2001</v>
      </c>
      <c r="B388" s="87"/>
      <c r="C388" s="87"/>
      <c r="D388" s="87"/>
      <c r="E388" s="87"/>
      <c r="F388" s="87"/>
      <c r="G388" s="87"/>
      <c r="H388" s="87"/>
      <c r="I388" s="87"/>
      <c r="J388" s="87">
        <v>7</v>
      </c>
      <c r="K388" s="129">
        <v>7</v>
      </c>
      <c r="L388" s="241"/>
      <c r="M388" s="101"/>
      <c r="N388" s="232"/>
      <c r="O388" s="205"/>
      <c r="P388" s="106">
        <v>7</v>
      </c>
      <c r="Q388" s="261"/>
      <c r="R388" s="205"/>
    </row>
    <row r="389" spans="1:24" ht="15.75" customHeight="1" x14ac:dyDescent="0.25">
      <c r="A389" s="84">
        <v>2002</v>
      </c>
      <c r="B389" s="87"/>
      <c r="C389" s="87"/>
      <c r="D389" s="87"/>
      <c r="E389" s="87"/>
      <c r="F389" s="87"/>
      <c r="G389" s="87"/>
      <c r="H389" s="87"/>
      <c r="I389" s="87"/>
      <c r="J389" s="87">
        <v>2</v>
      </c>
      <c r="K389" s="129">
        <v>1</v>
      </c>
      <c r="L389" s="241"/>
      <c r="M389" s="101"/>
      <c r="N389" s="232"/>
      <c r="O389" s="205"/>
      <c r="P389" s="106">
        <v>2</v>
      </c>
      <c r="Q389" s="261"/>
      <c r="R389" s="205"/>
    </row>
    <row r="390" spans="1:24" ht="15.75" customHeight="1" x14ac:dyDescent="0.25">
      <c r="A390" s="84">
        <v>2101</v>
      </c>
      <c r="B390" s="87"/>
      <c r="C390" s="87"/>
      <c r="D390" s="87"/>
      <c r="E390" s="87"/>
      <c r="F390" s="87"/>
      <c r="G390" s="87"/>
      <c r="H390" s="87"/>
      <c r="I390" s="87"/>
      <c r="J390" s="87"/>
      <c r="K390" s="129"/>
      <c r="L390" s="241"/>
      <c r="M390" s="101"/>
      <c r="N390" s="232"/>
      <c r="O390" s="101"/>
      <c r="P390" s="232"/>
      <c r="Q390" s="262"/>
      <c r="R390" s="205"/>
    </row>
    <row r="391" spans="1:24" ht="15.75" customHeight="1" x14ac:dyDescent="0.25">
      <c r="A391" s="84">
        <v>2102</v>
      </c>
      <c r="B391" s="87"/>
      <c r="C391" s="87"/>
      <c r="D391" s="87"/>
      <c r="E391" s="87"/>
      <c r="F391" s="87"/>
      <c r="G391" s="87"/>
      <c r="H391" s="87"/>
      <c r="I391" s="87"/>
      <c r="J391" s="87"/>
      <c r="K391" s="129"/>
      <c r="L391" s="241"/>
      <c r="M391" s="101"/>
      <c r="N391" s="232"/>
      <c r="O391" s="111" t="s">
        <v>91</v>
      </c>
      <c r="P391" s="112">
        <v>64</v>
      </c>
      <c r="Q391" s="113">
        <f>IF(SUM(K383:K390)=0,"",SUM(K383:K390))</f>
        <v>75</v>
      </c>
      <c r="R391" s="114" t="s">
        <v>19</v>
      </c>
    </row>
    <row r="392" spans="1:24" ht="15.75" customHeight="1" x14ac:dyDescent="0.25">
      <c r="A392" s="84">
        <v>2201</v>
      </c>
      <c r="B392" s="87"/>
      <c r="C392" s="87"/>
      <c r="D392" s="87"/>
      <c r="E392" s="87"/>
      <c r="F392" s="87"/>
      <c r="G392" s="87"/>
      <c r="H392" s="87"/>
      <c r="I392" s="87"/>
      <c r="J392" s="87"/>
      <c r="K392" s="129"/>
      <c r="L392" s="241"/>
      <c r="M392" s="101"/>
      <c r="N392" s="232"/>
      <c r="O392" s="115" t="s">
        <v>92</v>
      </c>
      <c r="P392" s="116">
        <f>IF(P391/B377=0,"",P391/B377)</f>
        <v>0.62745098039215685</v>
      </c>
      <c r="Q392" s="117">
        <f>IF(P391/Q391=0,"",P391/Q391)</f>
        <v>0.85333333333333339</v>
      </c>
      <c r="R392" s="118" t="s">
        <v>93</v>
      </c>
    </row>
    <row r="393" spans="1:24" ht="15.75" customHeight="1" x14ac:dyDescent="0.25">
      <c r="A393" s="84">
        <v>2202</v>
      </c>
      <c r="B393" s="87"/>
      <c r="C393" s="87"/>
      <c r="D393" s="87"/>
      <c r="E393" s="87"/>
      <c r="F393" s="87"/>
      <c r="G393" s="87"/>
      <c r="H393" s="87"/>
      <c r="I393" s="87"/>
      <c r="J393" s="87"/>
      <c r="K393" s="129"/>
      <c r="L393" s="243"/>
      <c r="M393" s="244"/>
      <c r="N393" s="245"/>
      <c r="O393" s="120"/>
      <c r="P393" s="121"/>
      <c r="Q393" s="121"/>
      <c r="R393" s="122"/>
    </row>
    <row r="394" spans="1:24" ht="18" customHeight="1" x14ac:dyDescent="0.25">
      <c r="A394" s="46"/>
      <c r="B394" s="296" t="s">
        <v>111</v>
      </c>
      <c r="C394" s="296"/>
      <c r="D394" s="296"/>
      <c r="E394" s="296"/>
      <c r="F394" s="296"/>
      <c r="G394" s="296"/>
      <c r="H394" s="296"/>
      <c r="I394" s="296"/>
      <c r="J394" s="296"/>
      <c r="K394" s="123">
        <f>SUM(K377:K390)</f>
        <v>75</v>
      </c>
      <c r="L394" s="124">
        <f>IF(K385=0,"",K385/B377)</f>
        <v>0.40196078431372551</v>
      </c>
      <c r="M394" s="124">
        <f>IF(K394=0,"",K394/B377)</f>
        <v>0.73529411764705888</v>
      </c>
      <c r="N394" s="124">
        <f>IF(K385=0,"",M394-L394)</f>
        <v>0.33333333333333337</v>
      </c>
      <c r="O394" s="1"/>
      <c r="P394" s="2"/>
      <c r="Q394" s="36"/>
      <c r="R394" s="1"/>
    </row>
    <row r="395" spans="1:24" ht="12.75" customHeight="1" x14ac:dyDescent="0.2"/>
    <row r="396" spans="1:24" ht="12.75" customHeight="1" x14ac:dyDescent="0.2"/>
    <row r="397" spans="1:24" ht="26.25" customHeight="1" x14ac:dyDescent="0.4">
      <c r="B397" s="340" t="s">
        <v>101</v>
      </c>
      <c r="C397" s="315"/>
      <c r="D397" s="315"/>
      <c r="E397" s="315"/>
      <c r="F397" s="315"/>
      <c r="G397" s="315"/>
      <c r="H397" s="315"/>
      <c r="I397" s="315"/>
      <c r="J397" s="315"/>
      <c r="K397" s="208" t="s">
        <v>98</v>
      </c>
      <c r="L397" s="1"/>
      <c r="M397" s="1"/>
      <c r="N397" s="2"/>
      <c r="O397" s="1"/>
      <c r="P397" s="2"/>
      <c r="Q397" s="2"/>
      <c r="R397" s="2"/>
    </row>
    <row r="398" spans="1:24" ht="20.25" customHeight="1" x14ac:dyDescent="0.2">
      <c r="A398" s="316" t="s">
        <v>18</v>
      </c>
      <c r="B398" s="318" t="s">
        <v>102</v>
      </c>
      <c r="C398" s="319"/>
      <c r="D398" s="319"/>
      <c r="E398" s="319"/>
      <c r="F398" s="319"/>
      <c r="G398" s="319"/>
      <c r="H398" s="319"/>
      <c r="I398" s="319"/>
      <c r="J398" s="335"/>
      <c r="K398" s="327" t="s">
        <v>19</v>
      </c>
      <c r="L398" s="323" t="s">
        <v>11</v>
      </c>
      <c r="M398" s="323" t="s">
        <v>12</v>
      </c>
      <c r="N398" s="325" t="s">
        <v>13</v>
      </c>
      <c r="O398" s="323" t="s">
        <v>14</v>
      </c>
      <c r="P398" s="324" t="s">
        <v>15</v>
      </c>
      <c r="Q398" s="324" t="s">
        <v>16</v>
      </c>
      <c r="R398" s="323" t="s">
        <v>103</v>
      </c>
    </row>
    <row r="399" spans="1:24" ht="15.75" customHeight="1" x14ac:dyDescent="0.25">
      <c r="A399" s="317"/>
      <c r="B399" s="84" t="s">
        <v>104</v>
      </c>
      <c r="C399" s="84" t="s">
        <v>105</v>
      </c>
      <c r="D399" s="84" t="s">
        <v>106</v>
      </c>
      <c r="E399" s="84" t="s">
        <v>107</v>
      </c>
      <c r="F399" s="84" t="s">
        <v>108</v>
      </c>
      <c r="G399" s="84" t="s">
        <v>109</v>
      </c>
      <c r="H399" s="84" t="s">
        <v>110</v>
      </c>
      <c r="I399" s="84" t="s">
        <v>73</v>
      </c>
      <c r="J399" s="84" t="s">
        <v>74</v>
      </c>
      <c r="K399" s="344"/>
      <c r="L399" s="317"/>
      <c r="M399" s="317"/>
      <c r="N399" s="317"/>
      <c r="O399" s="317"/>
      <c r="P399" s="317"/>
      <c r="Q399" s="317"/>
      <c r="R399" s="317"/>
    </row>
    <row r="400" spans="1:24" ht="15.75" customHeight="1" x14ac:dyDescent="0.25">
      <c r="A400" s="84">
        <v>1501</v>
      </c>
      <c r="B400" s="87">
        <v>119</v>
      </c>
      <c r="C400" s="87"/>
      <c r="D400" s="87"/>
      <c r="E400" s="87"/>
      <c r="F400" s="87"/>
      <c r="G400" s="87"/>
      <c r="H400" s="87"/>
      <c r="I400" s="87"/>
      <c r="J400" s="87"/>
      <c r="K400" s="129"/>
      <c r="L400" s="238"/>
      <c r="M400" s="239"/>
      <c r="N400" s="240"/>
      <c r="O400" s="254"/>
      <c r="P400" s="92">
        <f>B400</f>
        <v>119</v>
      </c>
      <c r="Q400" s="255"/>
      <c r="R400" s="254"/>
    </row>
    <row r="401" spans="1:19" ht="15.75" customHeight="1" x14ac:dyDescent="0.25">
      <c r="A401" s="84">
        <v>1502</v>
      </c>
      <c r="B401" s="87"/>
      <c r="C401" s="87">
        <v>98</v>
      </c>
      <c r="D401" s="87"/>
      <c r="E401" s="87"/>
      <c r="F401" s="87"/>
      <c r="G401" s="87"/>
      <c r="H401" s="87"/>
      <c r="I401" s="87"/>
      <c r="J401" s="87"/>
      <c r="K401" s="129"/>
      <c r="L401" s="241"/>
      <c r="M401" s="101"/>
      <c r="N401" s="242"/>
      <c r="O401" s="96">
        <f>IF(C401=0,"",C401/B400)</f>
        <v>0.82352941176470584</v>
      </c>
      <c r="P401" s="97">
        <v>110</v>
      </c>
      <c r="Q401" s="256">
        <f t="shared" ref="Q401:Q408" si="38">IF(P401=0,"",P401/P400)</f>
        <v>0.92436974789915971</v>
      </c>
      <c r="R401" s="256">
        <f t="shared" ref="R401:R408" si="39">IF(P401=0,"",100%-Q401)</f>
        <v>7.5630252100840289E-2</v>
      </c>
    </row>
    <row r="402" spans="1:19" ht="15.75" customHeight="1" x14ac:dyDescent="0.25">
      <c r="A402" s="84">
        <v>1601</v>
      </c>
      <c r="B402" s="87"/>
      <c r="C402" s="87"/>
      <c r="D402" s="87">
        <v>98</v>
      </c>
      <c r="E402" s="87"/>
      <c r="F402" s="87"/>
      <c r="G402" s="87"/>
      <c r="H402" s="87"/>
      <c r="I402" s="87"/>
      <c r="J402" s="87"/>
      <c r="K402" s="129"/>
      <c r="L402" s="241"/>
      <c r="M402" s="101"/>
      <c r="N402" s="242"/>
      <c r="O402" s="96">
        <f>IF(D402=0,"",D402/C401)</f>
        <v>1</v>
      </c>
      <c r="P402" s="97">
        <v>110</v>
      </c>
      <c r="Q402" s="256">
        <f t="shared" si="38"/>
        <v>1</v>
      </c>
      <c r="R402" s="256">
        <f t="shared" si="39"/>
        <v>0</v>
      </c>
      <c r="S402" s="14">
        <f>P402/P400</f>
        <v>0.92436974789915971</v>
      </c>
    </row>
    <row r="403" spans="1:19" ht="15.75" customHeight="1" x14ac:dyDescent="0.25">
      <c r="A403" s="84">
        <v>1602</v>
      </c>
      <c r="B403" s="87"/>
      <c r="C403" s="87"/>
      <c r="D403" s="87"/>
      <c r="E403" s="87">
        <v>88</v>
      </c>
      <c r="F403" s="87"/>
      <c r="G403" s="87"/>
      <c r="H403" s="87"/>
      <c r="I403" s="87"/>
      <c r="J403" s="87"/>
      <c r="K403" s="129"/>
      <c r="L403" s="241"/>
      <c r="M403" s="101"/>
      <c r="N403" s="242"/>
      <c r="O403" s="96">
        <f>IF(E403=0,"",E403/D402)</f>
        <v>0.89795918367346939</v>
      </c>
      <c r="P403" s="97">
        <v>103</v>
      </c>
      <c r="Q403" s="256">
        <f t="shared" si="38"/>
        <v>0.9363636363636364</v>
      </c>
      <c r="R403" s="256">
        <f t="shared" si="39"/>
        <v>6.3636363636363602E-2</v>
      </c>
    </row>
    <row r="404" spans="1:19" ht="15.75" customHeight="1" x14ac:dyDescent="0.25">
      <c r="A404" s="84">
        <v>1701</v>
      </c>
      <c r="B404" s="87"/>
      <c r="C404" s="87"/>
      <c r="D404" s="87"/>
      <c r="E404" s="87"/>
      <c r="F404" s="87">
        <v>65</v>
      </c>
      <c r="G404" s="87"/>
      <c r="H404" s="87"/>
      <c r="I404" s="87"/>
      <c r="J404" s="87"/>
      <c r="K404" s="129"/>
      <c r="L404" s="241"/>
      <c r="M404" s="101"/>
      <c r="N404" s="242"/>
      <c r="O404" s="96">
        <f>IF(F404=0,"",F404/E403)</f>
        <v>0.73863636363636365</v>
      </c>
      <c r="P404" s="97">
        <v>86</v>
      </c>
      <c r="Q404" s="256">
        <f t="shared" si="38"/>
        <v>0.83495145631067957</v>
      </c>
      <c r="R404" s="256">
        <f t="shared" si="39"/>
        <v>0.16504854368932043</v>
      </c>
    </row>
    <row r="405" spans="1:19" ht="15.75" customHeight="1" x14ac:dyDescent="0.25">
      <c r="A405" s="84">
        <v>1702</v>
      </c>
      <c r="B405" s="87"/>
      <c r="C405" s="87"/>
      <c r="D405" s="87"/>
      <c r="E405" s="87"/>
      <c r="F405" s="87"/>
      <c r="G405" s="87">
        <v>57</v>
      </c>
      <c r="H405" s="87"/>
      <c r="I405" s="87"/>
      <c r="J405" s="87"/>
      <c r="K405" s="129"/>
      <c r="L405" s="241"/>
      <c r="M405" s="101"/>
      <c r="N405" s="242"/>
      <c r="O405" s="96">
        <f>IF(G405=0,"",G405/F404)</f>
        <v>0.87692307692307692</v>
      </c>
      <c r="P405" s="97">
        <v>83</v>
      </c>
      <c r="Q405" s="256">
        <f t="shared" si="38"/>
        <v>0.96511627906976749</v>
      </c>
      <c r="R405" s="256">
        <f t="shared" si="39"/>
        <v>3.4883720930232509E-2</v>
      </c>
    </row>
    <row r="406" spans="1:19" ht="15.75" customHeight="1" x14ac:dyDescent="0.25">
      <c r="A406" s="84">
        <v>1801</v>
      </c>
      <c r="B406" s="87"/>
      <c r="C406" s="87"/>
      <c r="D406" s="87"/>
      <c r="E406" s="87"/>
      <c r="F406" s="87"/>
      <c r="G406" s="87"/>
      <c r="H406" s="87">
        <v>57</v>
      </c>
      <c r="I406" s="87"/>
      <c r="J406" s="87"/>
      <c r="K406" s="129"/>
      <c r="L406" s="241"/>
      <c r="M406" s="101"/>
      <c r="N406" s="242"/>
      <c r="O406" s="96">
        <f>IF(H406=0,"",H406/G405)</f>
        <v>1</v>
      </c>
      <c r="P406" s="97">
        <v>83</v>
      </c>
      <c r="Q406" s="256">
        <f t="shared" si="38"/>
        <v>1</v>
      </c>
      <c r="R406" s="256">
        <f t="shared" si="39"/>
        <v>0</v>
      </c>
    </row>
    <row r="407" spans="1:19" ht="15.75" customHeight="1" x14ac:dyDescent="0.25">
      <c r="A407" s="84">
        <v>1802</v>
      </c>
      <c r="B407" s="87"/>
      <c r="C407" s="87"/>
      <c r="D407" s="87"/>
      <c r="E407" s="87"/>
      <c r="F407" s="87"/>
      <c r="G407" s="87"/>
      <c r="H407" s="87"/>
      <c r="I407" s="87">
        <v>57</v>
      </c>
      <c r="J407" s="87"/>
      <c r="K407" s="129"/>
      <c r="L407" s="241"/>
      <c r="M407" s="101"/>
      <c r="N407" s="242"/>
      <c r="O407" s="96">
        <f>IF(I407=0,"",I407/H406)</f>
        <v>1</v>
      </c>
      <c r="P407" s="97">
        <v>83</v>
      </c>
      <c r="Q407" s="256">
        <f t="shared" si="38"/>
        <v>1</v>
      </c>
      <c r="R407" s="256">
        <f t="shared" si="39"/>
        <v>0</v>
      </c>
    </row>
    <row r="408" spans="1:19" ht="15.75" customHeight="1" x14ac:dyDescent="0.25">
      <c r="A408" s="84">
        <v>1901</v>
      </c>
      <c r="B408" s="87"/>
      <c r="C408" s="87"/>
      <c r="D408" s="87"/>
      <c r="E408" s="87"/>
      <c r="F408" s="87"/>
      <c r="G408" s="87"/>
      <c r="H408" s="87"/>
      <c r="I408" s="87"/>
      <c r="J408" s="87">
        <v>57</v>
      </c>
      <c r="K408" s="129">
        <v>35</v>
      </c>
      <c r="L408" s="241"/>
      <c r="M408" s="101"/>
      <c r="N408" s="242"/>
      <c r="O408" s="126">
        <f>IF(J408=0,"",J408/I407)</f>
        <v>1</v>
      </c>
      <c r="P408" s="97">
        <v>77</v>
      </c>
      <c r="Q408" s="126">
        <f t="shared" si="38"/>
        <v>0.92771084337349397</v>
      </c>
      <c r="R408" s="126">
        <f t="shared" si="39"/>
        <v>7.2289156626506035E-2</v>
      </c>
    </row>
    <row r="409" spans="1:19" ht="15.75" customHeight="1" x14ac:dyDescent="0.25">
      <c r="A409" s="84">
        <v>1902</v>
      </c>
      <c r="B409" s="87"/>
      <c r="C409" s="87"/>
      <c r="D409" s="87"/>
      <c r="E409" s="87"/>
      <c r="F409" s="87"/>
      <c r="G409" s="87"/>
      <c r="H409" s="87"/>
      <c r="I409" s="87"/>
      <c r="J409" s="87">
        <v>34</v>
      </c>
      <c r="K409" s="129">
        <v>24</v>
      </c>
      <c r="L409" s="241"/>
      <c r="M409" s="101"/>
      <c r="N409" s="232"/>
      <c r="O409" s="101"/>
      <c r="P409" s="97">
        <v>42</v>
      </c>
      <c r="Q409" s="101"/>
      <c r="R409" s="263"/>
    </row>
    <row r="410" spans="1:19" ht="15.75" customHeight="1" x14ac:dyDescent="0.25">
      <c r="A410" s="84">
        <v>2001</v>
      </c>
      <c r="B410" s="87"/>
      <c r="C410" s="87"/>
      <c r="D410" s="87"/>
      <c r="E410" s="87"/>
      <c r="F410" s="87"/>
      <c r="G410" s="87"/>
      <c r="H410" s="87"/>
      <c r="I410" s="87"/>
      <c r="J410" s="87">
        <v>10</v>
      </c>
      <c r="K410" s="129">
        <v>7</v>
      </c>
      <c r="L410" s="241"/>
      <c r="M410" s="101"/>
      <c r="N410" s="232"/>
      <c r="O410" s="205"/>
      <c r="P410" s="106">
        <v>13</v>
      </c>
      <c r="Q410" s="261"/>
      <c r="R410" s="205"/>
    </row>
    <row r="411" spans="1:19" ht="15.75" customHeight="1" x14ac:dyDescent="0.25">
      <c r="A411" s="84">
        <v>2002</v>
      </c>
      <c r="B411" s="87"/>
      <c r="C411" s="87"/>
      <c r="D411" s="87"/>
      <c r="E411" s="87"/>
      <c r="F411" s="87"/>
      <c r="G411" s="87"/>
      <c r="H411" s="87"/>
      <c r="I411" s="87"/>
      <c r="J411" s="87">
        <v>5</v>
      </c>
      <c r="K411" s="129">
        <v>5</v>
      </c>
      <c r="L411" s="241"/>
      <c r="M411" s="101"/>
      <c r="N411" s="232"/>
      <c r="O411" s="205"/>
      <c r="P411" s="106">
        <v>5</v>
      </c>
      <c r="Q411" s="261"/>
      <c r="R411" s="205"/>
    </row>
    <row r="412" spans="1:19" ht="15.75" customHeight="1" x14ac:dyDescent="0.25">
      <c r="A412" s="84">
        <v>2101</v>
      </c>
      <c r="B412" s="87"/>
      <c r="C412" s="87"/>
      <c r="D412" s="87"/>
      <c r="E412" s="87"/>
      <c r="F412" s="87"/>
      <c r="G412" s="87"/>
      <c r="H412" s="87"/>
      <c r="I412" s="87"/>
      <c r="J412" s="87"/>
      <c r="K412" s="129"/>
      <c r="L412" s="241"/>
      <c r="M412" s="101"/>
      <c r="N412" s="232"/>
      <c r="O412" s="205"/>
      <c r="P412" s="106"/>
      <c r="Q412" s="261"/>
      <c r="R412" s="205"/>
    </row>
    <row r="413" spans="1:19" ht="15.75" customHeight="1" x14ac:dyDescent="0.25">
      <c r="A413" s="84">
        <v>2102</v>
      </c>
      <c r="B413" s="87"/>
      <c r="C413" s="87"/>
      <c r="D413" s="87"/>
      <c r="E413" s="87"/>
      <c r="F413" s="87"/>
      <c r="G413" s="87"/>
      <c r="H413" s="87"/>
      <c r="I413" s="87"/>
      <c r="J413" s="87"/>
      <c r="K413" s="129"/>
      <c r="L413" s="241"/>
      <c r="M413" s="101"/>
      <c r="N413" s="232"/>
      <c r="O413" s="101"/>
      <c r="P413" s="232"/>
      <c r="Q413" s="262"/>
      <c r="R413" s="205"/>
    </row>
    <row r="414" spans="1:19" ht="15.75" customHeight="1" x14ac:dyDescent="0.25">
      <c r="A414" s="84">
        <v>2201</v>
      </c>
      <c r="B414" s="87"/>
      <c r="C414" s="87"/>
      <c r="D414" s="87"/>
      <c r="E414" s="87"/>
      <c r="F414" s="87"/>
      <c r="G414" s="87"/>
      <c r="H414" s="87"/>
      <c r="I414" s="87"/>
      <c r="J414" s="87"/>
      <c r="K414" s="129"/>
      <c r="L414" s="241"/>
      <c r="M414" s="101"/>
      <c r="N414" s="232"/>
      <c r="O414" s="111" t="s">
        <v>91</v>
      </c>
      <c r="P414" s="112">
        <v>63</v>
      </c>
      <c r="Q414" s="113">
        <f>IF(SUM(K406:K413)=0,"",SUM(K406:K413))</f>
        <v>71</v>
      </c>
      <c r="R414" s="114" t="s">
        <v>19</v>
      </c>
    </row>
    <row r="415" spans="1:19" ht="15.75" customHeight="1" x14ac:dyDescent="0.25">
      <c r="A415" s="84">
        <v>2202</v>
      </c>
      <c r="B415" s="87"/>
      <c r="C415" s="87"/>
      <c r="D415" s="87"/>
      <c r="E415" s="87"/>
      <c r="F415" s="87"/>
      <c r="G415" s="87"/>
      <c r="H415" s="87"/>
      <c r="I415" s="87"/>
      <c r="J415" s="87"/>
      <c r="K415" s="129"/>
      <c r="L415" s="241"/>
      <c r="M415" s="101"/>
      <c r="N415" s="232"/>
      <c r="O415" s="115" t="s">
        <v>92</v>
      </c>
      <c r="P415" s="116">
        <f>IF(P414/B400=0,"",P414/B400)</f>
        <v>0.52941176470588236</v>
      </c>
      <c r="Q415" s="117">
        <f>IF(P414/Q414=0,"",P414/Q414)</f>
        <v>0.88732394366197187</v>
      </c>
      <c r="R415" s="118" t="s">
        <v>93</v>
      </c>
    </row>
    <row r="416" spans="1:19" ht="15.75" customHeight="1" x14ac:dyDescent="0.25">
      <c r="A416" s="84">
        <v>2301</v>
      </c>
      <c r="B416" s="87"/>
      <c r="C416" s="87"/>
      <c r="D416" s="87"/>
      <c r="E416" s="87"/>
      <c r="F416" s="87"/>
      <c r="G416" s="87"/>
      <c r="H416" s="87"/>
      <c r="I416" s="87"/>
      <c r="J416" s="87"/>
      <c r="K416" s="129"/>
      <c r="L416" s="243"/>
      <c r="M416" s="244"/>
      <c r="N416" s="245"/>
      <c r="O416" s="120"/>
      <c r="P416" s="121"/>
      <c r="Q416" s="121"/>
      <c r="R416" s="122"/>
    </row>
    <row r="417" spans="1:19" ht="18" customHeight="1" x14ac:dyDescent="0.25">
      <c r="A417" s="46"/>
      <c r="B417" s="296" t="s">
        <v>111</v>
      </c>
      <c r="C417" s="296"/>
      <c r="D417" s="296"/>
      <c r="E417" s="296"/>
      <c r="F417" s="296"/>
      <c r="G417" s="296"/>
      <c r="H417" s="296"/>
      <c r="I417" s="296"/>
      <c r="J417" s="296"/>
      <c r="K417" s="123">
        <f>SUM(K400:K413)</f>
        <v>71</v>
      </c>
      <c r="L417" s="124">
        <f>IF(K408=0,"",K408/B400)</f>
        <v>0.29411764705882354</v>
      </c>
      <c r="M417" s="124">
        <f>IF(K417=0,"",K417/B400)</f>
        <v>0.59663865546218486</v>
      </c>
      <c r="N417" s="124">
        <f>IF(K408=0,"",M417-L417)</f>
        <v>0.30252100840336132</v>
      </c>
      <c r="O417" s="1"/>
      <c r="P417" s="2"/>
      <c r="Q417" s="36"/>
      <c r="R417" s="1"/>
    </row>
    <row r="418" spans="1:19" ht="12.75" customHeight="1" x14ac:dyDescent="0.2">
      <c r="P418" s="2" t="s">
        <v>146</v>
      </c>
    </row>
    <row r="419" spans="1:19" ht="12.75" customHeight="1" x14ac:dyDescent="0.2"/>
    <row r="420" spans="1:19" ht="26.25" customHeight="1" x14ac:dyDescent="0.4">
      <c r="B420" s="340" t="s">
        <v>101</v>
      </c>
      <c r="C420" s="315"/>
      <c r="D420" s="315"/>
      <c r="E420" s="315"/>
      <c r="F420" s="315"/>
      <c r="G420" s="315"/>
      <c r="H420" s="315"/>
      <c r="I420" s="315"/>
      <c r="J420" s="315"/>
      <c r="K420" s="208" t="s">
        <v>112</v>
      </c>
      <c r="L420" s="1"/>
      <c r="M420" s="1"/>
      <c r="N420" s="2"/>
      <c r="O420" s="1"/>
      <c r="P420" s="2"/>
      <c r="Q420" s="2"/>
      <c r="R420" s="2"/>
    </row>
    <row r="421" spans="1:19" ht="20.25" customHeight="1" x14ac:dyDescent="0.2">
      <c r="A421" s="316" t="s">
        <v>18</v>
      </c>
      <c r="B421" s="318" t="s">
        <v>102</v>
      </c>
      <c r="C421" s="319"/>
      <c r="D421" s="319"/>
      <c r="E421" s="319"/>
      <c r="F421" s="319"/>
      <c r="G421" s="319"/>
      <c r="H421" s="319"/>
      <c r="I421" s="319"/>
      <c r="J421" s="335"/>
      <c r="K421" s="327" t="s">
        <v>19</v>
      </c>
      <c r="L421" s="323" t="s">
        <v>11</v>
      </c>
      <c r="M421" s="323" t="s">
        <v>12</v>
      </c>
      <c r="N421" s="325" t="s">
        <v>13</v>
      </c>
      <c r="O421" s="323" t="s">
        <v>14</v>
      </c>
      <c r="P421" s="324" t="s">
        <v>15</v>
      </c>
      <c r="Q421" s="324" t="s">
        <v>16</v>
      </c>
      <c r="R421" s="323" t="s">
        <v>103</v>
      </c>
    </row>
    <row r="422" spans="1:19" ht="15.75" customHeight="1" x14ac:dyDescent="0.25">
      <c r="A422" s="317"/>
      <c r="B422" s="84" t="s">
        <v>104</v>
      </c>
      <c r="C422" s="84" t="s">
        <v>105</v>
      </c>
      <c r="D422" s="84" t="s">
        <v>106</v>
      </c>
      <c r="E422" s="84" t="s">
        <v>107</v>
      </c>
      <c r="F422" s="84" t="s">
        <v>108</v>
      </c>
      <c r="G422" s="84" t="s">
        <v>109</v>
      </c>
      <c r="H422" s="84" t="s">
        <v>110</v>
      </c>
      <c r="I422" s="84" t="s">
        <v>73</v>
      </c>
      <c r="J422" s="84" t="s">
        <v>74</v>
      </c>
      <c r="K422" s="344"/>
      <c r="L422" s="317"/>
      <c r="M422" s="317"/>
      <c r="N422" s="317"/>
      <c r="O422" s="317"/>
      <c r="P422" s="317"/>
      <c r="Q422" s="317"/>
      <c r="R422" s="317"/>
    </row>
    <row r="423" spans="1:19" ht="15.75" customHeight="1" x14ac:dyDescent="0.25">
      <c r="A423" s="84">
        <v>1502</v>
      </c>
      <c r="B423" s="87">
        <v>109</v>
      </c>
      <c r="C423" s="87"/>
      <c r="D423" s="87"/>
      <c r="E423" s="87"/>
      <c r="F423" s="87"/>
      <c r="G423" s="87"/>
      <c r="H423" s="87"/>
      <c r="I423" s="87"/>
      <c r="J423" s="87"/>
      <c r="K423" s="129"/>
      <c r="L423" s="238"/>
      <c r="M423" s="239"/>
      <c r="N423" s="240"/>
      <c r="O423" s="254"/>
      <c r="P423" s="92">
        <f>B423</f>
        <v>109</v>
      </c>
      <c r="Q423" s="255"/>
      <c r="R423" s="254"/>
    </row>
    <row r="424" spans="1:19" ht="15.75" customHeight="1" x14ac:dyDescent="0.25">
      <c r="A424" s="84">
        <v>1601</v>
      </c>
      <c r="B424" s="87"/>
      <c r="C424" s="87">
        <v>106</v>
      </c>
      <c r="D424" s="87"/>
      <c r="E424" s="87"/>
      <c r="F424" s="87"/>
      <c r="G424" s="87"/>
      <c r="H424" s="87"/>
      <c r="I424" s="87"/>
      <c r="J424" s="87"/>
      <c r="K424" s="129"/>
      <c r="L424" s="241"/>
      <c r="M424" s="101"/>
      <c r="N424" s="242"/>
      <c r="O424" s="96">
        <f>IF(C424=0,"",C424/B423)</f>
        <v>0.97247706422018354</v>
      </c>
      <c r="P424" s="97">
        <v>106</v>
      </c>
      <c r="Q424" s="256">
        <f t="shared" ref="Q424:Q431" si="40">IF(P424=0,"",P424/P423)</f>
        <v>0.97247706422018354</v>
      </c>
      <c r="R424" s="256">
        <f t="shared" ref="R424:R431" si="41">IF(P424=0,"",100%-Q424)</f>
        <v>2.752293577981646E-2</v>
      </c>
    </row>
    <row r="425" spans="1:19" ht="15.75" customHeight="1" x14ac:dyDescent="0.25">
      <c r="A425" s="84">
        <v>1602</v>
      </c>
      <c r="B425" s="87"/>
      <c r="C425" s="87"/>
      <c r="D425" s="87">
        <v>106</v>
      </c>
      <c r="E425" s="87"/>
      <c r="F425" s="87"/>
      <c r="G425" s="87"/>
      <c r="H425" s="87"/>
      <c r="I425" s="87"/>
      <c r="J425" s="87"/>
      <c r="K425" s="129"/>
      <c r="L425" s="241"/>
      <c r="M425" s="101"/>
      <c r="N425" s="242"/>
      <c r="O425" s="96">
        <f>IF(D425=0,"",D425/C424)</f>
        <v>1</v>
      </c>
      <c r="P425" s="97">
        <v>106</v>
      </c>
      <c r="Q425" s="256">
        <f t="shared" si="40"/>
        <v>1</v>
      </c>
      <c r="R425" s="256">
        <f t="shared" si="41"/>
        <v>0</v>
      </c>
      <c r="S425" s="14">
        <f>P425/P423</f>
        <v>0.97247706422018354</v>
      </c>
    </row>
    <row r="426" spans="1:19" ht="15.75" customHeight="1" x14ac:dyDescent="0.25">
      <c r="A426" s="84">
        <v>1701</v>
      </c>
      <c r="B426" s="87"/>
      <c r="C426" s="87"/>
      <c r="D426" s="87"/>
      <c r="E426" s="87">
        <v>71</v>
      </c>
      <c r="F426" s="87"/>
      <c r="G426" s="87"/>
      <c r="H426" s="87"/>
      <c r="I426" s="87"/>
      <c r="J426" s="87"/>
      <c r="K426" s="129"/>
      <c r="L426" s="241"/>
      <c r="M426" s="101"/>
      <c r="N426" s="242"/>
      <c r="O426" s="96">
        <f>IF(E426=0,"",E426/D425)</f>
        <v>0.66981132075471694</v>
      </c>
      <c r="P426" s="97">
        <v>84</v>
      </c>
      <c r="Q426" s="256">
        <f t="shared" si="40"/>
        <v>0.79245283018867929</v>
      </c>
      <c r="R426" s="256">
        <f t="shared" si="41"/>
        <v>0.20754716981132071</v>
      </c>
    </row>
    <row r="427" spans="1:19" ht="15.75" customHeight="1" x14ac:dyDescent="0.25">
      <c r="A427" s="84">
        <v>1702</v>
      </c>
      <c r="B427" s="87"/>
      <c r="C427" s="87"/>
      <c r="D427" s="87"/>
      <c r="E427" s="87"/>
      <c r="F427" s="87">
        <v>63</v>
      </c>
      <c r="G427" s="87"/>
      <c r="H427" s="87"/>
      <c r="I427" s="87"/>
      <c r="J427" s="87"/>
      <c r="K427" s="129"/>
      <c r="L427" s="241"/>
      <c r="M427" s="101"/>
      <c r="N427" s="242"/>
      <c r="O427" s="96">
        <f>IF(F427=0,"",F427/E426)</f>
        <v>0.88732394366197187</v>
      </c>
      <c r="P427" s="97">
        <v>75</v>
      </c>
      <c r="Q427" s="256">
        <f t="shared" si="40"/>
        <v>0.8928571428571429</v>
      </c>
      <c r="R427" s="256">
        <f t="shared" si="41"/>
        <v>0.1071428571428571</v>
      </c>
    </row>
    <row r="428" spans="1:19" ht="15.75" customHeight="1" x14ac:dyDescent="0.25">
      <c r="A428" s="84">
        <v>1801</v>
      </c>
      <c r="B428" s="87"/>
      <c r="C428" s="87"/>
      <c r="D428" s="87"/>
      <c r="E428" s="87"/>
      <c r="F428" s="87"/>
      <c r="G428" s="87">
        <v>63</v>
      </c>
      <c r="H428" s="87"/>
      <c r="I428" s="87"/>
      <c r="J428" s="87"/>
      <c r="K428" s="129"/>
      <c r="L428" s="241"/>
      <c r="M428" s="101"/>
      <c r="N428" s="242"/>
      <c r="O428" s="96">
        <f>IF(G428=0,"",G428/F427)</f>
        <v>1</v>
      </c>
      <c r="P428" s="97">
        <v>75</v>
      </c>
      <c r="Q428" s="256">
        <f t="shared" si="40"/>
        <v>1</v>
      </c>
      <c r="R428" s="256">
        <f t="shared" si="41"/>
        <v>0</v>
      </c>
    </row>
    <row r="429" spans="1:19" ht="15.75" customHeight="1" x14ac:dyDescent="0.25">
      <c r="A429" s="84">
        <v>1802</v>
      </c>
      <c r="B429" s="87"/>
      <c r="C429" s="87"/>
      <c r="D429" s="87"/>
      <c r="E429" s="87"/>
      <c r="F429" s="87"/>
      <c r="G429" s="87"/>
      <c r="H429" s="87">
        <v>63</v>
      </c>
      <c r="I429" s="87"/>
      <c r="J429" s="87"/>
      <c r="K429" s="129"/>
      <c r="L429" s="241"/>
      <c r="M429" s="101"/>
      <c r="N429" s="242"/>
      <c r="O429" s="96">
        <f>IF(H429=0,"",H429/G428)</f>
        <v>1</v>
      </c>
      <c r="P429" s="97">
        <v>75</v>
      </c>
      <c r="Q429" s="256">
        <f t="shared" si="40"/>
        <v>1</v>
      </c>
      <c r="R429" s="256">
        <f t="shared" si="41"/>
        <v>0</v>
      </c>
    </row>
    <row r="430" spans="1:19" ht="15.75" customHeight="1" x14ac:dyDescent="0.25">
      <c r="A430" s="84">
        <v>1901</v>
      </c>
      <c r="B430" s="87"/>
      <c r="C430" s="87"/>
      <c r="D430" s="87"/>
      <c r="E430" s="87"/>
      <c r="F430" s="87"/>
      <c r="G430" s="87"/>
      <c r="H430" s="87"/>
      <c r="I430" s="87">
        <v>61</v>
      </c>
      <c r="J430" s="87"/>
      <c r="K430" s="129"/>
      <c r="L430" s="241"/>
      <c r="M430" s="101"/>
      <c r="N430" s="242"/>
      <c r="O430" s="96">
        <f>IF(I430=0,"",I430/H429)</f>
        <v>0.96825396825396826</v>
      </c>
      <c r="P430" s="97">
        <v>71</v>
      </c>
      <c r="Q430" s="256">
        <f t="shared" si="40"/>
        <v>0.94666666666666666</v>
      </c>
      <c r="R430" s="256">
        <f t="shared" si="41"/>
        <v>5.3333333333333344E-2</v>
      </c>
    </row>
    <row r="431" spans="1:19" ht="15.75" customHeight="1" x14ac:dyDescent="0.25">
      <c r="A431" s="84">
        <v>1902</v>
      </c>
      <c r="B431" s="87"/>
      <c r="C431" s="87"/>
      <c r="D431" s="87"/>
      <c r="E431" s="87"/>
      <c r="F431" s="87"/>
      <c r="G431" s="87"/>
      <c r="H431" s="87"/>
      <c r="I431" s="87"/>
      <c r="J431" s="87">
        <v>58</v>
      </c>
      <c r="K431" s="129">
        <v>47</v>
      </c>
      <c r="L431" s="241"/>
      <c r="M431" s="101"/>
      <c r="N431" s="242"/>
      <c r="O431" s="126">
        <f>IF(J431=0,"",J431/I430)</f>
        <v>0.95081967213114749</v>
      </c>
      <c r="P431" s="97">
        <v>71</v>
      </c>
      <c r="Q431" s="126">
        <f t="shared" si="40"/>
        <v>1</v>
      </c>
      <c r="R431" s="126">
        <f t="shared" si="41"/>
        <v>0</v>
      </c>
    </row>
    <row r="432" spans="1:19" ht="15.75" customHeight="1" x14ac:dyDescent="0.25">
      <c r="A432" s="84">
        <v>2001</v>
      </c>
      <c r="B432" s="87"/>
      <c r="C432" s="87"/>
      <c r="D432" s="87"/>
      <c r="E432" s="87"/>
      <c r="F432" s="87"/>
      <c r="G432" s="87"/>
      <c r="H432" s="87"/>
      <c r="I432" s="87"/>
      <c r="J432" s="87">
        <v>21</v>
      </c>
      <c r="K432" s="129">
        <v>18</v>
      </c>
      <c r="L432" s="241"/>
      <c r="M432" s="101"/>
      <c r="N432" s="232"/>
      <c r="O432" s="101"/>
      <c r="P432" s="97">
        <v>23</v>
      </c>
      <c r="Q432" s="101"/>
      <c r="R432" s="263"/>
    </row>
    <row r="433" spans="1:19" ht="15.75" customHeight="1" x14ac:dyDescent="0.25">
      <c r="A433" s="84">
        <v>2002</v>
      </c>
      <c r="B433" s="87"/>
      <c r="C433" s="87"/>
      <c r="D433" s="87"/>
      <c r="E433" s="87"/>
      <c r="F433" s="87"/>
      <c r="G433" s="87"/>
      <c r="H433" s="87"/>
      <c r="I433" s="87"/>
      <c r="J433" s="87">
        <v>4</v>
      </c>
      <c r="K433" s="129">
        <v>4</v>
      </c>
      <c r="L433" s="241"/>
      <c r="M433" s="101"/>
      <c r="N433" s="232"/>
      <c r="O433" s="205"/>
      <c r="P433" s="106">
        <v>4</v>
      </c>
      <c r="Q433" s="261"/>
      <c r="R433" s="205"/>
    </row>
    <row r="434" spans="1:19" ht="15.75" customHeight="1" x14ac:dyDescent="0.25">
      <c r="A434" s="84">
        <v>2101</v>
      </c>
      <c r="B434" s="87"/>
      <c r="C434" s="87"/>
      <c r="D434" s="87"/>
      <c r="E434" s="87"/>
      <c r="F434" s="87"/>
      <c r="G434" s="87"/>
      <c r="H434" s="87"/>
      <c r="I434" s="87"/>
      <c r="J434" s="87"/>
      <c r="K434" s="129"/>
      <c r="L434" s="241"/>
      <c r="M434" s="101"/>
      <c r="N434" s="232"/>
      <c r="O434" s="205"/>
      <c r="P434" s="106"/>
      <c r="Q434" s="261"/>
      <c r="R434" s="205"/>
    </row>
    <row r="435" spans="1:19" ht="15.75" customHeight="1" x14ac:dyDescent="0.25">
      <c r="A435" s="84">
        <v>2102</v>
      </c>
      <c r="B435" s="87"/>
      <c r="C435" s="87"/>
      <c r="D435" s="87"/>
      <c r="E435" s="87"/>
      <c r="F435" s="87"/>
      <c r="G435" s="87"/>
      <c r="H435" s="87"/>
      <c r="I435" s="87"/>
      <c r="J435" s="87"/>
      <c r="K435" s="129"/>
      <c r="L435" s="241"/>
      <c r="M435" s="101"/>
      <c r="N435" s="232"/>
      <c r="O435" s="205"/>
      <c r="P435" s="106"/>
      <c r="Q435" s="261"/>
      <c r="R435" s="205"/>
    </row>
    <row r="436" spans="1:19" ht="15.75" customHeight="1" x14ac:dyDescent="0.25">
      <c r="A436" s="84">
        <v>2201</v>
      </c>
      <c r="B436" s="87"/>
      <c r="C436" s="87"/>
      <c r="D436" s="87"/>
      <c r="E436" s="87"/>
      <c r="F436" s="87"/>
      <c r="G436" s="87"/>
      <c r="H436" s="87"/>
      <c r="I436" s="87"/>
      <c r="J436" s="87"/>
      <c r="K436" s="129"/>
      <c r="L436" s="241"/>
      <c r="M436" s="101"/>
      <c r="N436" s="232"/>
      <c r="O436" s="101"/>
      <c r="P436" s="232"/>
      <c r="Q436" s="262"/>
      <c r="R436" s="205"/>
    </row>
    <row r="437" spans="1:19" ht="15.75" customHeight="1" x14ac:dyDescent="0.25">
      <c r="A437" s="84">
        <v>2202</v>
      </c>
      <c r="B437" s="87"/>
      <c r="C437" s="87"/>
      <c r="D437" s="87"/>
      <c r="E437" s="87"/>
      <c r="F437" s="87"/>
      <c r="G437" s="87"/>
      <c r="H437" s="87"/>
      <c r="I437" s="87"/>
      <c r="J437" s="87"/>
      <c r="K437" s="129"/>
      <c r="L437" s="241"/>
      <c r="M437" s="101"/>
      <c r="N437" s="232"/>
      <c r="O437" s="111" t="s">
        <v>91</v>
      </c>
      <c r="P437" s="112">
        <v>60</v>
      </c>
      <c r="Q437" s="113">
        <f>IF(SUM(K429:K436)=0,"",SUM(K429:K436))</f>
        <v>69</v>
      </c>
      <c r="R437" s="114" t="s">
        <v>19</v>
      </c>
    </row>
    <row r="438" spans="1:19" ht="15.75" customHeight="1" x14ac:dyDescent="0.25">
      <c r="A438" s="84">
        <v>2301</v>
      </c>
      <c r="B438" s="87"/>
      <c r="C438" s="87"/>
      <c r="D438" s="87"/>
      <c r="E438" s="87"/>
      <c r="F438" s="87"/>
      <c r="G438" s="87"/>
      <c r="H438" s="87"/>
      <c r="I438" s="87"/>
      <c r="J438" s="87"/>
      <c r="K438" s="129"/>
      <c r="L438" s="241"/>
      <c r="M438" s="101"/>
      <c r="N438" s="232"/>
      <c r="O438" s="115" t="s">
        <v>92</v>
      </c>
      <c r="P438" s="116">
        <f>IF(P437/B423=0,"",P437/B423)</f>
        <v>0.55045871559633031</v>
      </c>
      <c r="Q438" s="117">
        <f>IF(P437/Q437=0,"",P437/Q437)</f>
        <v>0.86956521739130432</v>
      </c>
      <c r="R438" s="118" t="s">
        <v>93</v>
      </c>
    </row>
    <row r="439" spans="1:19" ht="15.75" customHeight="1" x14ac:dyDescent="0.25">
      <c r="A439" s="84">
        <v>2302</v>
      </c>
      <c r="B439" s="87"/>
      <c r="C439" s="87"/>
      <c r="D439" s="87"/>
      <c r="E439" s="87"/>
      <c r="F439" s="87"/>
      <c r="G439" s="87"/>
      <c r="H439" s="87"/>
      <c r="I439" s="87"/>
      <c r="J439" s="87"/>
      <c r="K439" s="129"/>
      <c r="L439" s="243"/>
      <c r="M439" s="244"/>
      <c r="N439" s="245"/>
      <c r="O439" s="120"/>
      <c r="P439" s="121"/>
      <c r="Q439" s="121"/>
      <c r="R439" s="122"/>
    </row>
    <row r="440" spans="1:19" ht="18" customHeight="1" x14ac:dyDescent="0.25">
      <c r="A440" s="46"/>
      <c r="B440" s="296" t="s">
        <v>111</v>
      </c>
      <c r="C440" s="296"/>
      <c r="D440" s="296"/>
      <c r="E440" s="296"/>
      <c r="F440" s="296"/>
      <c r="G440" s="296"/>
      <c r="H440" s="296"/>
      <c r="I440" s="296"/>
      <c r="J440" s="296"/>
      <c r="K440" s="123">
        <f>SUM(K423:K436)</f>
        <v>69</v>
      </c>
      <c r="L440" s="124">
        <f>IF(K431=0,"",K431/B423)</f>
        <v>0.43119266055045874</v>
      </c>
      <c r="M440" s="124">
        <f>IF(K440=0,"",K440/B423)</f>
        <v>0.6330275229357798</v>
      </c>
      <c r="N440" s="124">
        <f>IF(K431=0,"",M440-L440)</f>
        <v>0.20183486238532106</v>
      </c>
      <c r="O440" s="1"/>
      <c r="P440" s="2"/>
      <c r="Q440" s="36"/>
      <c r="R440" s="1"/>
    </row>
    <row r="441" spans="1:19" ht="12.75" customHeight="1" x14ac:dyDescent="0.2"/>
    <row r="442" spans="1:19" ht="12.75" customHeight="1" x14ac:dyDescent="0.2"/>
    <row r="443" spans="1:19" ht="26.25" customHeight="1" x14ac:dyDescent="0.4">
      <c r="B443" s="340" t="s">
        <v>101</v>
      </c>
      <c r="C443" s="315"/>
      <c r="D443" s="315"/>
      <c r="E443" s="315"/>
      <c r="F443" s="315"/>
      <c r="G443" s="315"/>
      <c r="H443" s="315"/>
      <c r="I443" s="315"/>
      <c r="J443" s="315"/>
      <c r="K443" s="208" t="s">
        <v>113</v>
      </c>
      <c r="L443" s="1"/>
      <c r="M443" s="1"/>
      <c r="N443" s="2"/>
      <c r="O443" s="1"/>
      <c r="P443" s="2"/>
      <c r="Q443" s="2"/>
      <c r="R443" s="2"/>
    </row>
    <row r="444" spans="1:19" ht="20.25" customHeight="1" x14ac:dyDescent="0.2">
      <c r="A444" s="316" t="s">
        <v>18</v>
      </c>
      <c r="B444" s="318" t="s">
        <v>102</v>
      </c>
      <c r="C444" s="319"/>
      <c r="D444" s="319"/>
      <c r="E444" s="319"/>
      <c r="F444" s="319"/>
      <c r="G444" s="319"/>
      <c r="H444" s="319"/>
      <c r="I444" s="319"/>
      <c r="J444" s="335"/>
      <c r="K444" s="327" t="s">
        <v>19</v>
      </c>
      <c r="L444" s="323" t="s">
        <v>11</v>
      </c>
      <c r="M444" s="323" t="s">
        <v>12</v>
      </c>
      <c r="N444" s="325" t="s">
        <v>13</v>
      </c>
      <c r="O444" s="323" t="s">
        <v>14</v>
      </c>
      <c r="P444" s="324" t="s">
        <v>15</v>
      </c>
      <c r="Q444" s="324" t="s">
        <v>16</v>
      </c>
      <c r="R444" s="323" t="s">
        <v>103</v>
      </c>
    </row>
    <row r="445" spans="1:19" ht="15.75" customHeight="1" x14ac:dyDescent="0.25">
      <c r="A445" s="317"/>
      <c r="B445" s="84" t="s">
        <v>104</v>
      </c>
      <c r="C445" s="84" t="s">
        <v>105</v>
      </c>
      <c r="D445" s="84" t="s">
        <v>106</v>
      </c>
      <c r="E445" s="84" t="s">
        <v>107</v>
      </c>
      <c r="F445" s="84" t="s">
        <v>108</v>
      </c>
      <c r="G445" s="84" t="s">
        <v>109</v>
      </c>
      <c r="H445" s="84" t="s">
        <v>110</v>
      </c>
      <c r="I445" s="84" t="s">
        <v>73</v>
      </c>
      <c r="J445" s="84" t="s">
        <v>74</v>
      </c>
      <c r="K445" s="344"/>
      <c r="L445" s="317"/>
      <c r="M445" s="317"/>
      <c r="N445" s="317"/>
      <c r="O445" s="317"/>
      <c r="P445" s="317"/>
      <c r="Q445" s="317"/>
      <c r="R445" s="317"/>
    </row>
    <row r="446" spans="1:19" ht="15.75" customHeight="1" x14ac:dyDescent="0.25">
      <c r="A446" s="84">
        <v>1601</v>
      </c>
      <c r="B446" s="87">
        <v>115</v>
      </c>
      <c r="C446" s="87"/>
      <c r="D446" s="87"/>
      <c r="E446" s="87"/>
      <c r="F446" s="87"/>
      <c r="G446" s="87"/>
      <c r="H446" s="87"/>
      <c r="I446" s="87"/>
      <c r="J446" s="87"/>
      <c r="K446" s="129"/>
      <c r="L446" s="238"/>
      <c r="M446" s="239"/>
      <c r="N446" s="240"/>
      <c r="O446" s="254"/>
      <c r="P446" s="92">
        <f>B446</f>
        <v>115</v>
      </c>
      <c r="Q446" s="255"/>
      <c r="R446" s="254"/>
    </row>
    <row r="447" spans="1:19" ht="15.75" customHeight="1" x14ac:dyDescent="0.25">
      <c r="A447" s="84">
        <v>1602</v>
      </c>
      <c r="B447" s="87"/>
      <c r="C447" s="87">
        <v>102</v>
      </c>
      <c r="D447" s="87"/>
      <c r="E447" s="87"/>
      <c r="F447" s="87"/>
      <c r="G447" s="87"/>
      <c r="H447" s="87"/>
      <c r="I447" s="87"/>
      <c r="J447" s="87"/>
      <c r="K447" s="129"/>
      <c r="L447" s="241"/>
      <c r="M447" s="101"/>
      <c r="N447" s="242"/>
      <c r="O447" s="96">
        <f>IF(C447=0,"",C447/B446)</f>
        <v>0.88695652173913042</v>
      </c>
      <c r="P447" s="97">
        <v>102</v>
      </c>
      <c r="Q447" s="256">
        <f t="shared" ref="Q447:Q454" si="42">IF(P447=0,"",P447/P446)</f>
        <v>0.88695652173913042</v>
      </c>
      <c r="R447" s="256">
        <f t="shared" ref="R447:R454" si="43">IF(P447=0,"",100%-Q447)</f>
        <v>0.11304347826086958</v>
      </c>
    </row>
    <row r="448" spans="1:19" ht="15.75" customHeight="1" x14ac:dyDescent="0.25">
      <c r="A448" s="84">
        <v>1701</v>
      </c>
      <c r="B448" s="87"/>
      <c r="C448" s="87"/>
      <c r="D448" s="87">
        <v>80</v>
      </c>
      <c r="E448" s="87"/>
      <c r="F448" s="87"/>
      <c r="G448" s="87"/>
      <c r="H448" s="87"/>
      <c r="I448" s="87"/>
      <c r="J448" s="87"/>
      <c r="K448" s="129"/>
      <c r="L448" s="241"/>
      <c r="M448" s="101"/>
      <c r="N448" s="242"/>
      <c r="O448" s="96">
        <f>IF(D448=0,"",D448/C447)</f>
        <v>0.78431372549019607</v>
      </c>
      <c r="P448" s="97">
        <v>80</v>
      </c>
      <c r="Q448" s="256">
        <f t="shared" si="42"/>
        <v>0.78431372549019607</v>
      </c>
      <c r="R448" s="256">
        <f t="shared" si="43"/>
        <v>0.21568627450980393</v>
      </c>
      <c r="S448" s="14">
        <f>P448/P446</f>
        <v>0.69565217391304346</v>
      </c>
    </row>
    <row r="449" spans="1:18" ht="15.75" customHeight="1" x14ac:dyDescent="0.25">
      <c r="A449" s="84">
        <v>1702</v>
      </c>
      <c r="B449" s="87"/>
      <c r="C449" s="87"/>
      <c r="D449" s="87"/>
      <c r="E449" s="87">
        <v>74</v>
      </c>
      <c r="F449" s="87"/>
      <c r="G449" s="87"/>
      <c r="H449" s="87"/>
      <c r="I449" s="87"/>
      <c r="J449" s="87"/>
      <c r="K449" s="129"/>
      <c r="L449" s="241"/>
      <c r="M449" s="101"/>
      <c r="N449" s="242"/>
      <c r="O449" s="96">
        <f>IF(E449=0,"",E449/D448)</f>
        <v>0.92500000000000004</v>
      </c>
      <c r="P449" s="97">
        <v>77</v>
      </c>
      <c r="Q449" s="256">
        <f t="shared" si="42"/>
        <v>0.96250000000000002</v>
      </c>
      <c r="R449" s="256">
        <f t="shared" si="43"/>
        <v>3.7499999999999978E-2</v>
      </c>
    </row>
    <row r="450" spans="1:18" ht="15.75" customHeight="1" x14ac:dyDescent="0.25">
      <c r="A450" s="84">
        <v>1801</v>
      </c>
      <c r="B450" s="87"/>
      <c r="C450" s="87"/>
      <c r="D450" s="87"/>
      <c r="E450" s="87"/>
      <c r="F450" s="87">
        <v>74</v>
      </c>
      <c r="G450" s="87"/>
      <c r="H450" s="87"/>
      <c r="I450" s="87"/>
      <c r="J450" s="87"/>
      <c r="K450" s="129"/>
      <c r="L450" s="241"/>
      <c r="M450" s="101"/>
      <c r="N450" s="242"/>
      <c r="O450" s="96">
        <f>IF(F450=0,"",F450/E449)</f>
        <v>1</v>
      </c>
      <c r="P450" s="97">
        <v>77</v>
      </c>
      <c r="Q450" s="256">
        <f t="shared" si="42"/>
        <v>1</v>
      </c>
      <c r="R450" s="256">
        <f t="shared" si="43"/>
        <v>0</v>
      </c>
    </row>
    <row r="451" spans="1:18" ht="15.75" customHeight="1" x14ac:dyDescent="0.25">
      <c r="A451" s="84">
        <v>1802</v>
      </c>
      <c r="B451" s="87"/>
      <c r="C451" s="87"/>
      <c r="D451" s="87"/>
      <c r="E451" s="87"/>
      <c r="F451" s="87"/>
      <c r="G451" s="87">
        <v>72</v>
      </c>
      <c r="H451" s="87"/>
      <c r="I451" s="87"/>
      <c r="J451" s="87"/>
      <c r="K451" s="129"/>
      <c r="L451" s="241"/>
      <c r="M451" s="101"/>
      <c r="N451" s="242"/>
      <c r="O451" s="96">
        <f>IF(G451=0,"",G451/F450)</f>
        <v>0.97297297297297303</v>
      </c>
      <c r="P451" s="97">
        <v>77</v>
      </c>
      <c r="Q451" s="256">
        <f t="shared" si="42"/>
        <v>1</v>
      </c>
      <c r="R451" s="256">
        <f t="shared" si="43"/>
        <v>0</v>
      </c>
    </row>
    <row r="452" spans="1:18" ht="15.75" customHeight="1" x14ac:dyDescent="0.25">
      <c r="A452" s="84">
        <v>1901</v>
      </c>
      <c r="B452" s="87"/>
      <c r="C452" s="87"/>
      <c r="D452" s="87"/>
      <c r="E452" s="87"/>
      <c r="F452" s="87"/>
      <c r="G452" s="87"/>
      <c r="H452" s="87">
        <v>61</v>
      </c>
      <c r="I452" s="87"/>
      <c r="J452" s="87"/>
      <c r="K452" s="129"/>
      <c r="L452" s="241"/>
      <c r="M452" s="101"/>
      <c r="N452" s="242"/>
      <c r="O452" s="96">
        <f>IF(H452=0,"",H452/G451)</f>
        <v>0.84722222222222221</v>
      </c>
      <c r="P452" s="97">
        <v>65</v>
      </c>
      <c r="Q452" s="256">
        <f t="shared" si="42"/>
        <v>0.8441558441558441</v>
      </c>
      <c r="R452" s="256">
        <f t="shared" si="43"/>
        <v>0.1558441558441559</v>
      </c>
    </row>
    <row r="453" spans="1:18" ht="15.75" customHeight="1" x14ac:dyDescent="0.25">
      <c r="A453" s="84">
        <v>1902</v>
      </c>
      <c r="B453" s="87"/>
      <c r="C453" s="87"/>
      <c r="D453" s="87"/>
      <c r="E453" s="87"/>
      <c r="F453" s="87"/>
      <c r="G453" s="87"/>
      <c r="H453" s="87"/>
      <c r="I453" s="87">
        <v>61</v>
      </c>
      <c r="J453" s="87"/>
      <c r="K453" s="129"/>
      <c r="L453" s="241"/>
      <c r="M453" s="101"/>
      <c r="N453" s="242"/>
      <c r="O453" s="96">
        <f>IF(I453=0,"",I453/H452)</f>
        <v>1</v>
      </c>
      <c r="P453" s="97">
        <v>65</v>
      </c>
      <c r="Q453" s="256">
        <f t="shared" si="42"/>
        <v>1</v>
      </c>
      <c r="R453" s="256">
        <f t="shared" si="43"/>
        <v>0</v>
      </c>
    </row>
    <row r="454" spans="1:18" ht="15.75" customHeight="1" x14ac:dyDescent="0.25">
      <c r="A454" s="84">
        <v>2001</v>
      </c>
      <c r="B454" s="87"/>
      <c r="C454" s="87"/>
      <c r="D454" s="87"/>
      <c r="E454" s="87"/>
      <c r="F454" s="87"/>
      <c r="G454" s="87"/>
      <c r="H454" s="87"/>
      <c r="I454" s="87"/>
      <c r="J454" s="87">
        <v>56</v>
      </c>
      <c r="K454" s="129">
        <v>47</v>
      </c>
      <c r="L454" s="241"/>
      <c r="M454" s="101"/>
      <c r="N454" s="242"/>
      <c r="O454" s="126">
        <f>IF(J454=0,"",J454/I453)</f>
        <v>0.91803278688524592</v>
      </c>
      <c r="P454" s="97">
        <v>63</v>
      </c>
      <c r="Q454" s="126">
        <f t="shared" si="42"/>
        <v>0.96923076923076923</v>
      </c>
      <c r="R454" s="126">
        <f t="shared" si="43"/>
        <v>3.0769230769230771E-2</v>
      </c>
    </row>
    <row r="455" spans="1:18" ht="15.75" customHeight="1" x14ac:dyDescent="0.25">
      <c r="A455" s="84">
        <v>2002</v>
      </c>
      <c r="B455" s="87"/>
      <c r="C455" s="87"/>
      <c r="D455" s="87"/>
      <c r="E455" s="87"/>
      <c r="F455" s="87"/>
      <c r="G455" s="87"/>
      <c r="H455" s="87"/>
      <c r="I455" s="87"/>
      <c r="J455" s="87">
        <v>17</v>
      </c>
      <c r="K455" s="129">
        <v>17</v>
      </c>
      <c r="L455" s="241"/>
      <c r="M455" s="101"/>
      <c r="N455" s="232"/>
      <c r="O455" s="101"/>
      <c r="P455" s="97">
        <v>17</v>
      </c>
      <c r="Q455" s="101"/>
      <c r="R455" s="263"/>
    </row>
    <row r="456" spans="1:18" ht="15.75" customHeight="1" x14ac:dyDescent="0.25">
      <c r="A456" s="84">
        <v>2101</v>
      </c>
      <c r="B456" s="87"/>
      <c r="C456" s="87"/>
      <c r="D456" s="87"/>
      <c r="E456" s="87"/>
      <c r="F456" s="87"/>
      <c r="G456" s="87"/>
      <c r="H456" s="87"/>
      <c r="I456" s="87"/>
      <c r="J456" s="87"/>
      <c r="K456" s="129"/>
      <c r="L456" s="241"/>
      <c r="M456" s="101"/>
      <c r="N456" s="232"/>
      <c r="O456" s="205"/>
      <c r="P456" s="106"/>
      <c r="Q456" s="261"/>
      <c r="R456" s="205"/>
    </row>
    <row r="457" spans="1:18" ht="15.75" customHeight="1" x14ac:dyDescent="0.25">
      <c r="A457" s="84">
        <v>2102</v>
      </c>
      <c r="B457" s="87"/>
      <c r="C457" s="87"/>
      <c r="D457" s="87"/>
      <c r="E457" s="87"/>
      <c r="F457" s="87"/>
      <c r="G457" s="87"/>
      <c r="H457" s="87"/>
      <c r="I457" s="87"/>
      <c r="J457" s="87"/>
      <c r="K457" s="129"/>
      <c r="L457" s="241"/>
      <c r="M457" s="101"/>
      <c r="N457" s="232"/>
      <c r="O457" s="205"/>
      <c r="P457" s="106"/>
      <c r="Q457" s="261"/>
      <c r="R457" s="205"/>
    </row>
    <row r="458" spans="1:18" ht="15.75" customHeight="1" x14ac:dyDescent="0.25">
      <c r="A458" s="84">
        <v>2201</v>
      </c>
      <c r="B458" s="87"/>
      <c r="C458" s="87"/>
      <c r="D458" s="87"/>
      <c r="E458" s="87"/>
      <c r="F458" s="87"/>
      <c r="G458" s="87"/>
      <c r="H458" s="87"/>
      <c r="I458" s="87"/>
      <c r="J458" s="87"/>
      <c r="K458" s="129"/>
      <c r="L458" s="241"/>
      <c r="M458" s="101"/>
      <c r="N458" s="232"/>
      <c r="O458" s="205"/>
      <c r="P458" s="106"/>
      <c r="Q458" s="261"/>
      <c r="R458" s="205"/>
    </row>
    <row r="459" spans="1:18" ht="15.75" customHeight="1" x14ac:dyDescent="0.25">
      <c r="A459" s="84">
        <v>2202</v>
      </c>
      <c r="B459" s="87"/>
      <c r="C459" s="87"/>
      <c r="D459" s="87"/>
      <c r="E459" s="87"/>
      <c r="F459" s="87"/>
      <c r="G459" s="87"/>
      <c r="H459" s="87"/>
      <c r="I459" s="87"/>
      <c r="J459" s="87"/>
      <c r="K459" s="129"/>
      <c r="L459" s="241"/>
      <c r="M459" s="101"/>
      <c r="N459" s="232"/>
      <c r="O459" s="101"/>
      <c r="P459" s="232"/>
      <c r="Q459" s="262"/>
      <c r="R459" s="205"/>
    </row>
    <row r="460" spans="1:18" ht="15.75" customHeight="1" x14ac:dyDescent="0.25">
      <c r="A460" s="84">
        <v>2301</v>
      </c>
      <c r="B460" s="87"/>
      <c r="C460" s="87"/>
      <c r="D460" s="87"/>
      <c r="E460" s="87"/>
      <c r="F460" s="87"/>
      <c r="G460" s="87"/>
      <c r="H460" s="87"/>
      <c r="I460" s="87"/>
      <c r="J460" s="87"/>
      <c r="K460" s="129"/>
      <c r="L460" s="241"/>
      <c r="M460" s="101"/>
      <c r="N460" s="232"/>
      <c r="O460" s="111" t="s">
        <v>91</v>
      </c>
      <c r="P460" s="112">
        <v>55</v>
      </c>
      <c r="Q460" s="113">
        <f>IF(SUM(K452:K459)=0,"",SUM(K452:K459))</f>
        <v>64</v>
      </c>
      <c r="R460" s="114" t="s">
        <v>19</v>
      </c>
    </row>
    <row r="461" spans="1:18" ht="15.75" customHeight="1" x14ac:dyDescent="0.25">
      <c r="A461" s="84">
        <v>2302</v>
      </c>
      <c r="B461" s="87"/>
      <c r="C461" s="87"/>
      <c r="D461" s="87"/>
      <c r="E461" s="87"/>
      <c r="F461" s="87"/>
      <c r="G461" s="87"/>
      <c r="H461" s="87"/>
      <c r="I461" s="87"/>
      <c r="J461" s="87"/>
      <c r="K461" s="129"/>
      <c r="L461" s="241"/>
      <c r="M461" s="101"/>
      <c r="N461" s="232"/>
      <c r="O461" s="115" t="s">
        <v>92</v>
      </c>
      <c r="P461" s="116">
        <f>IF(P460/B446=0,"",P460/B446)</f>
        <v>0.47826086956521741</v>
      </c>
      <c r="Q461" s="117">
        <f>IF(P460/Q460=0,"",P460/Q460)</f>
        <v>0.859375</v>
      </c>
      <c r="R461" s="118" t="s">
        <v>93</v>
      </c>
    </row>
    <row r="462" spans="1:18" ht="15.75" customHeight="1" x14ac:dyDescent="0.25">
      <c r="A462" s="84">
        <v>2401</v>
      </c>
      <c r="B462" s="87"/>
      <c r="C462" s="87"/>
      <c r="D462" s="87"/>
      <c r="E462" s="87"/>
      <c r="F462" s="87"/>
      <c r="G462" s="87"/>
      <c r="H462" s="87"/>
      <c r="I462" s="87"/>
      <c r="J462" s="87"/>
      <c r="K462" s="129"/>
      <c r="L462" s="243"/>
      <c r="M462" s="244"/>
      <c r="N462" s="245"/>
      <c r="O462" s="120"/>
      <c r="P462" s="121"/>
      <c r="Q462" s="121"/>
      <c r="R462" s="122"/>
    </row>
    <row r="463" spans="1:18" ht="18" customHeight="1" x14ac:dyDescent="0.25">
      <c r="A463" s="46"/>
      <c r="B463" s="296" t="s">
        <v>111</v>
      </c>
      <c r="C463" s="296"/>
      <c r="D463" s="296"/>
      <c r="E463" s="296"/>
      <c r="F463" s="296"/>
      <c r="G463" s="296"/>
      <c r="H463" s="296"/>
      <c r="I463" s="296"/>
      <c r="J463" s="296"/>
      <c r="K463" s="123">
        <f>SUM(K446:K459)</f>
        <v>64</v>
      </c>
      <c r="L463" s="124">
        <f>IF(K454=0,"",K454/B446)</f>
        <v>0.40869565217391307</v>
      </c>
      <c r="M463" s="124">
        <f>IF(K463=0,"",K463/B446)</f>
        <v>0.55652173913043479</v>
      </c>
      <c r="N463" s="124">
        <f>IF(K454=0,"",M463-L463)</f>
        <v>0.14782608695652172</v>
      </c>
      <c r="O463" s="1"/>
      <c r="P463" s="2"/>
      <c r="Q463" s="36"/>
      <c r="R463" s="1"/>
    </row>
    <row r="464" spans="1:18" ht="12.75" customHeight="1" x14ac:dyDescent="0.2"/>
    <row r="465" spans="1:19" ht="12.75" customHeight="1" x14ac:dyDescent="0.2"/>
    <row r="466" spans="1:19" ht="26.25" customHeight="1" x14ac:dyDescent="0.4">
      <c r="B466" s="340" t="s">
        <v>101</v>
      </c>
      <c r="C466" s="315"/>
      <c r="D466" s="315"/>
      <c r="E466" s="315"/>
      <c r="F466" s="315"/>
      <c r="G466" s="315"/>
      <c r="H466" s="315"/>
      <c r="I466" s="315"/>
      <c r="J466" s="315"/>
      <c r="K466" s="208" t="s">
        <v>114</v>
      </c>
      <c r="L466" s="1"/>
      <c r="M466" s="1"/>
      <c r="N466" s="2"/>
      <c r="O466" s="1"/>
      <c r="P466" s="2"/>
      <c r="Q466" s="2"/>
      <c r="R466" s="2"/>
    </row>
    <row r="467" spans="1:19" ht="20.25" customHeight="1" x14ac:dyDescent="0.2">
      <c r="A467" s="316" t="s">
        <v>18</v>
      </c>
      <c r="B467" s="318" t="s">
        <v>102</v>
      </c>
      <c r="C467" s="319"/>
      <c r="D467" s="319"/>
      <c r="E467" s="319"/>
      <c r="F467" s="319"/>
      <c r="G467" s="319"/>
      <c r="H467" s="319"/>
      <c r="I467" s="319"/>
      <c r="J467" s="335"/>
      <c r="K467" s="327" t="s">
        <v>19</v>
      </c>
      <c r="L467" s="323" t="s">
        <v>11</v>
      </c>
      <c r="M467" s="323" t="s">
        <v>12</v>
      </c>
      <c r="N467" s="325" t="s">
        <v>13</v>
      </c>
      <c r="O467" s="323" t="s">
        <v>14</v>
      </c>
      <c r="P467" s="324" t="s">
        <v>15</v>
      </c>
      <c r="Q467" s="324" t="s">
        <v>16</v>
      </c>
      <c r="R467" s="323" t="s">
        <v>103</v>
      </c>
    </row>
    <row r="468" spans="1:19" ht="15.75" customHeight="1" x14ac:dyDescent="0.25">
      <c r="A468" s="317"/>
      <c r="B468" s="84" t="s">
        <v>104</v>
      </c>
      <c r="C468" s="84" t="s">
        <v>105</v>
      </c>
      <c r="D468" s="84" t="s">
        <v>106</v>
      </c>
      <c r="E468" s="84" t="s">
        <v>107</v>
      </c>
      <c r="F468" s="84" t="s">
        <v>108</v>
      </c>
      <c r="G468" s="84" t="s">
        <v>109</v>
      </c>
      <c r="H468" s="84" t="s">
        <v>110</v>
      </c>
      <c r="I468" s="84" t="s">
        <v>73</v>
      </c>
      <c r="J468" s="84" t="s">
        <v>74</v>
      </c>
      <c r="K468" s="344"/>
      <c r="L468" s="317"/>
      <c r="M468" s="317"/>
      <c r="N468" s="317"/>
      <c r="O468" s="317"/>
      <c r="P468" s="317"/>
      <c r="Q468" s="317"/>
      <c r="R468" s="317"/>
    </row>
    <row r="469" spans="1:19" ht="15.75" customHeight="1" x14ac:dyDescent="0.25">
      <c r="A469" s="84">
        <v>1602</v>
      </c>
      <c r="B469" s="87">
        <v>109</v>
      </c>
      <c r="C469" s="87"/>
      <c r="D469" s="87"/>
      <c r="E469" s="87"/>
      <c r="F469" s="87"/>
      <c r="G469" s="87"/>
      <c r="H469" s="87"/>
      <c r="I469" s="87"/>
      <c r="J469" s="87"/>
      <c r="K469" s="129"/>
      <c r="L469" s="238"/>
      <c r="M469" s="239"/>
      <c r="N469" s="240"/>
      <c r="O469" s="254"/>
      <c r="P469" s="92">
        <f>B469</f>
        <v>109</v>
      </c>
      <c r="Q469" s="255"/>
      <c r="R469" s="254"/>
    </row>
    <row r="470" spans="1:19" ht="15.75" customHeight="1" x14ac:dyDescent="0.25">
      <c r="A470" s="84">
        <v>1701</v>
      </c>
      <c r="B470" s="87"/>
      <c r="C470" s="87">
        <v>96</v>
      </c>
      <c r="D470" s="87"/>
      <c r="E470" s="87"/>
      <c r="F470" s="87"/>
      <c r="G470" s="87"/>
      <c r="H470" s="87"/>
      <c r="I470" s="87"/>
      <c r="J470" s="87"/>
      <c r="K470" s="129"/>
      <c r="L470" s="241"/>
      <c r="M470" s="101"/>
      <c r="N470" s="242"/>
      <c r="O470" s="96">
        <f>IF(C470=0,"",C470/B469)</f>
        <v>0.88073394495412849</v>
      </c>
      <c r="P470" s="97">
        <v>96</v>
      </c>
      <c r="Q470" s="256">
        <f t="shared" ref="Q470:Q477" si="44">IF(P470=0,"",P470/P469)</f>
        <v>0.88073394495412849</v>
      </c>
      <c r="R470" s="256">
        <f t="shared" ref="R470:R477" si="45">IF(P470=0,"",100%-Q470)</f>
        <v>0.11926605504587151</v>
      </c>
    </row>
    <row r="471" spans="1:19" ht="15.75" customHeight="1" x14ac:dyDescent="0.25">
      <c r="A471" s="84">
        <v>1702</v>
      </c>
      <c r="B471" s="87"/>
      <c r="C471" s="87"/>
      <c r="D471" s="87">
        <v>88</v>
      </c>
      <c r="E471" s="87"/>
      <c r="F471" s="87"/>
      <c r="G471" s="87"/>
      <c r="H471" s="87"/>
      <c r="I471" s="87"/>
      <c r="J471" s="87"/>
      <c r="K471" s="129"/>
      <c r="L471" s="241"/>
      <c r="M471" s="101"/>
      <c r="N471" s="242"/>
      <c r="O471" s="96">
        <f>IF(D471=0,"",D471/C470)</f>
        <v>0.91666666666666663</v>
      </c>
      <c r="P471" s="97">
        <v>88</v>
      </c>
      <c r="Q471" s="256">
        <f t="shared" si="44"/>
        <v>0.91666666666666663</v>
      </c>
      <c r="R471" s="256">
        <f t="shared" si="45"/>
        <v>8.333333333333337E-2</v>
      </c>
      <c r="S471" s="14">
        <f>P471/P469</f>
        <v>0.80733944954128445</v>
      </c>
    </row>
    <row r="472" spans="1:19" ht="15.75" customHeight="1" x14ac:dyDescent="0.25">
      <c r="A472" s="84">
        <v>1801</v>
      </c>
      <c r="B472" s="87"/>
      <c r="C472" s="87"/>
      <c r="D472" s="87"/>
      <c r="E472" s="87">
        <v>80</v>
      </c>
      <c r="F472" s="87"/>
      <c r="G472" s="87"/>
      <c r="H472" s="87"/>
      <c r="I472" s="87"/>
      <c r="J472" s="87"/>
      <c r="K472" s="129"/>
      <c r="L472" s="241"/>
      <c r="M472" s="101"/>
      <c r="N472" s="242"/>
      <c r="O472" s="96">
        <f>IF(E472=0,"",E472/D471)</f>
        <v>0.90909090909090906</v>
      </c>
      <c r="P472" s="97">
        <v>81</v>
      </c>
      <c r="Q472" s="256">
        <f t="shared" si="44"/>
        <v>0.92045454545454541</v>
      </c>
      <c r="R472" s="256">
        <f t="shared" si="45"/>
        <v>7.9545454545454586E-2</v>
      </c>
    </row>
    <row r="473" spans="1:19" ht="15.75" customHeight="1" x14ac:dyDescent="0.25">
      <c r="A473" s="84">
        <v>1802</v>
      </c>
      <c r="B473" s="87"/>
      <c r="C473" s="87"/>
      <c r="D473" s="87"/>
      <c r="E473" s="87"/>
      <c r="F473" s="87">
        <v>80</v>
      </c>
      <c r="G473" s="87"/>
      <c r="H473" s="87"/>
      <c r="I473" s="87"/>
      <c r="J473" s="87"/>
      <c r="K473" s="129"/>
      <c r="L473" s="241"/>
      <c r="M473" s="101"/>
      <c r="N473" s="242"/>
      <c r="O473" s="96">
        <f>IF(F473=0,"",F473/E472)</f>
        <v>1</v>
      </c>
      <c r="P473" s="97">
        <v>81</v>
      </c>
      <c r="Q473" s="256">
        <f t="shared" si="44"/>
        <v>1</v>
      </c>
      <c r="R473" s="256">
        <f t="shared" si="45"/>
        <v>0</v>
      </c>
    </row>
    <row r="474" spans="1:19" ht="15.75" customHeight="1" x14ac:dyDescent="0.25">
      <c r="A474" s="84">
        <v>1901</v>
      </c>
      <c r="B474" s="87"/>
      <c r="C474" s="87"/>
      <c r="D474" s="87"/>
      <c r="E474" s="87"/>
      <c r="F474" s="87"/>
      <c r="G474" s="87">
        <v>76</v>
      </c>
      <c r="H474" s="87"/>
      <c r="I474" s="87"/>
      <c r="J474" s="87"/>
      <c r="K474" s="129"/>
      <c r="L474" s="241"/>
      <c r="M474" s="101"/>
      <c r="N474" s="242"/>
      <c r="O474" s="96">
        <f>IF(G474=0,"",G474/F473)</f>
        <v>0.95</v>
      </c>
      <c r="P474" s="97">
        <v>76</v>
      </c>
      <c r="Q474" s="256">
        <f t="shared" si="44"/>
        <v>0.93827160493827155</v>
      </c>
      <c r="R474" s="256">
        <f t="shared" si="45"/>
        <v>6.1728395061728447E-2</v>
      </c>
    </row>
    <row r="475" spans="1:19" ht="15.75" customHeight="1" x14ac:dyDescent="0.25">
      <c r="A475" s="84">
        <v>1902</v>
      </c>
      <c r="B475" s="87"/>
      <c r="C475" s="87"/>
      <c r="D475" s="87"/>
      <c r="E475" s="87"/>
      <c r="F475" s="87"/>
      <c r="G475" s="87"/>
      <c r="H475" s="87">
        <v>75</v>
      </c>
      <c r="I475" s="87"/>
      <c r="J475" s="87"/>
      <c r="K475" s="129"/>
      <c r="L475" s="241"/>
      <c r="M475" s="101"/>
      <c r="N475" s="242"/>
      <c r="O475" s="96">
        <f>IF(H475=0,"",H475/G474)</f>
        <v>0.98684210526315785</v>
      </c>
      <c r="P475" s="97">
        <v>75</v>
      </c>
      <c r="Q475" s="256">
        <f t="shared" si="44"/>
        <v>0.98684210526315785</v>
      </c>
      <c r="R475" s="256">
        <f t="shared" si="45"/>
        <v>1.3157894736842146E-2</v>
      </c>
    </row>
    <row r="476" spans="1:19" ht="15.75" customHeight="1" x14ac:dyDescent="0.25">
      <c r="A476" s="84">
        <v>2001</v>
      </c>
      <c r="B476" s="87"/>
      <c r="C476" s="87"/>
      <c r="D476" s="87"/>
      <c r="E476" s="87"/>
      <c r="F476" s="87"/>
      <c r="G476" s="87"/>
      <c r="H476" s="87"/>
      <c r="I476" s="87">
        <v>74</v>
      </c>
      <c r="J476" s="87"/>
      <c r="K476" s="129"/>
      <c r="L476" s="241"/>
      <c r="M476" s="101"/>
      <c r="N476" s="242"/>
      <c r="O476" s="96">
        <f>IF(I476=0,"",I476/H475)</f>
        <v>0.98666666666666669</v>
      </c>
      <c r="P476" s="97">
        <v>74</v>
      </c>
      <c r="Q476" s="256">
        <f t="shared" si="44"/>
        <v>0.98666666666666669</v>
      </c>
      <c r="R476" s="256">
        <f t="shared" si="45"/>
        <v>1.3333333333333308E-2</v>
      </c>
    </row>
    <row r="477" spans="1:19" ht="15.75" customHeight="1" x14ac:dyDescent="0.25">
      <c r="A477" s="84">
        <v>2002</v>
      </c>
      <c r="B477" s="87"/>
      <c r="C477" s="87"/>
      <c r="D477" s="87"/>
      <c r="E477" s="87"/>
      <c r="F477" s="87"/>
      <c r="G477" s="87"/>
      <c r="H477" s="87"/>
      <c r="I477" s="87"/>
      <c r="J477" s="87">
        <v>72</v>
      </c>
      <c r="K477" s="129">
        <v>72</v>
      </c>
      <c r="L477" s="241"/>
      <c r="M477" s="101"/>
      <c r="N477" s="242"/>
      <c r="O477" s="126">
        <f>IF(J477=0,"",J477/I476)</f>
        <v>0.97297297297297303</v>
      </c>
      <c r="P477" s="97">
        <v>72</v>
      </c>
      <c r="Q477" s="126">
        <f t="shared" si="44"/>
        <v>0.97297297297297303</v>
      </c>
      <c r="R477" s="126">
        <f t="shared" si="45"/>
        <v>2.7027027027026973E-2</v>
      </c>
    </row>
    <row r="478" spans="1:19" ht="15.75" customHeight="1" x14ac:dyDescent="0.25">
      <c r="A478" s="84">
        <v>2101</v>
      </c>
      <c r="B478" s="87"/>
      <c r="C478" s="87"/>
      <c r="D478" s="87"/>
      <c r="E478" s="87"/>
      <c r="F478" s="87"/>
      <c r="G478" s="87"/>
      <c r="H478" s="87"/>
      <c r="I478" s="87"/>
      <c r="J478" s="87"/>
      <c r="K478" s="129"/>
      <c r="L478" s="241"/>
      <c r="M478" s="101"/>
      <c r="N478" s="232"/>
      <c r="O478" s="101"/>
      <c r="P478" s="97"/>
      <c r="Q478" s="101"/>
      <c r="R478" s="263"/>
    </row>
    <row r="479" spans="1:19" ht="15.75" customHeight="1" x14ac:dyDescent="0.25">
      <c r="A479" s="84">
        <v>2102</v>
      </c>
      <c r="B479" s="87"/>
      <c r="C479" s="87"/>
      <c r="D479" s="87"/>
      <c r="E479" s="87"/>
      <c r="F479" s="87"/>
      <c r="G479" s="87"/>
      <c r="H479" s="87"/>
      <c r="I479" s="87"/>
      <c r="J479" s="87"/>
      <c r="K479" s="129"/>
      <c r="L479" s="241"/>
      <c r="M479" s="101"/>
      <c r="N479" s="232"/>
      <c r="O479" s="205"/>
      <c r="P479" s="106"/>
      <c r="Q479" s="261"/>
      <c r="R479" s="205"/>
    </row>
    <row r="480" spans="1:19" ht="15.75" customHeight="1" x14ac:dyDescent="0.25">
      <c r="A480" s="84">
        <v>2201</v>
      </c>
      <c r="B480" s="87"/>
      <c r="C480" s="87"/>
      <c r="D480" s="87"/>
      <c r="E480" s="87"/>
      <c r="F480" s="87"/>
      <c r="G480" s="87"/>
      <c r="H480" s="87"/>
      <c r="I480" s="87"/>
      <c r="J480" s="87"/>
      <c r="K480" s="129"/>
      <c r="L480" s="241"/>
      <c r="M480" s="101"/>
      <c r="N480" s="232"/>
      <c r="O480" s="205"/>
      <c r="P480" s="106"/>
      <c r="Q480" s="261"/>
      <c r="R480" s="205"/>
    </row>
    <row r="481" spans="1:20" ht="15.75" customHeight="1" x14ac:dyDescent="0.25">
      <c r="A481" s="84">
        <v>2202</v>
      </c>
      <c r="B481" s="87"/>
      <c r="C481" s="87"/>
      <c r="D481" s="87"/>
      <c r="E481" s="87"/>
      <c r="F481" s="87"/>
      <c r="G481" s="87"/>
      <c r="H481" s="87"/>
      <c r="I481" s="87"/>
      <c r="J481" s="87"/>
      <c r="K481" s="129"/>
      <c r="L481" s="241"/>
      <c r="M481" s="101"/>
      <c r="N481" s="232"/>
      <c r="O481" s="205"/>
      <c r="P481" s="106"/>
      <c r="Q481" s="261"/>
      <c r="R481" s="205"/>
    </row>
    <row r="482" spans="1:20" ht="15.75" customHeight="1" x14ac:dyDescent="0.25">
      <c r="A482" s="84">
        <v>2301</v>
      </c>
      <c r="B482" s="87"/>
      <c r="C482" s="87"/>
      <c r="D482" s="87"/>
      <c r="E482" s="87"/>
      <c r="F482" s="87"/>
      <c r="G482" s="87"/>
      <c r="H482" s="87"/>
      <c r="I482" s="87"/>
      <c r="J482" s="87"/>
      <c r="K482" s="129"/>
      <c r="L482" s="241"/>
      <c r="M482" s="101"/>
      <c r="N482" s="232"/>
      <c r="O482" s="101"/>
      <c r="P482" s="232"/>
      <c r="Q482" s="262"/>
      <c r="R482" s="205"/>
    </row>
    <row r="483" spans="1:20" ht="15.75" customHeight="1" x14ac:dyDescent="0.25">
      <c r="A483" s="84">
        <v>2302</v>
      </c>
      <c r="B483" s="87"/>
      <c r="C483" s="87"/>
      <c r="D483" s="87"/>
      <c r="E483" s="87"/>
      <c r="F483" s="87"/>
      <c r="G483" s="87"/>
      <c r="H483" s="87"/>
      <c r="I483" s="87"/>
      <c r="J483" s="87"/>
      <c r="K483" s="129"/>
      <c r="L483" s="241"/>
      <c r="M483" s="101"/>
      <c r="N483" s="232"/>
      <c r="O483" s="111" t="s">
        <v>91</v>
      </c>
      <c r="P483" s="112">
        <v>62</v>
      </c>
      <c r="Q483" s="113">
        <f>IF(SUM(K475:K482)=0,"",SUM(K475:K482))</f>
        <v>72</v>
      </c>
      <c r="R483" s="114" t="s">
        <v>19</v>
      </c>
    </row>
    <row r="484" spans="1:20" ht="15.75" customHeight="1" x14ac:dyDescent="0.25">
      <c r="A484" s="84">
        <v>2401</v>
      </c>
      <c r="B484" s="87"/>
      <c r="C484" s="87"/>
      <c r="D484" s="87"/>
      <c r="E484" s="87"/>
      <c r="F484" s="87"/>
      <c r="G484" s="87"/>
      <c r="H484" s="87"/>
      <c r="I484" s="87"/>
      <c r="J484" s="87"/>
      <c r="K484" s="129"/>
      <c r="L484" s="241"/>
      <c r="M484" s="101"/>
      <c r="N484" s="232"/>
      <c r="O484" s="115" t="s">
        <v>92</v>
      </c>
      <c r="P484" s="116">
        <f>IF(P483/B469=0,"",P483/B469)</f>
        <v>0.56880733944954132</v>
      </c>
      <c r="Q484" s="117">
        <f>IF(P483/Q483=0,"",P483/Q483)</f>
        <v>0.86111111111111116</v>
      </c>
      <c r="R484" s="118" t="s">
        <v>93</v>
      </c>
    </row>
    <row r="485" spans="1:20" ht="15.75" customHeight="1" x14ac:dyDescent="0.25">
      <c r="A485" s="84">
        <v>2402</v>
      </c>
      <c r="B485" s="87"/>
      <c r="C485" s="87"/>
      <c r="D485" s="87"/>
      <c r="E485" s="87"/>
      <c r="F485" s="87"/>
      <c r="G485" s="87"/>
      <c r="H485" s="87"/>
      <c r="I485" s="87"/>
      <c r="J485" s="87"/>
      <c r="K485" s="129"/>
      <c r="L485" s="243"/>
      <c r="M485" s="244"/>
      <c r="N485" s="245"/>
      <c r="O485" s="120"/>
      <c r="P485" s="121"/>
      <c r="Q485" s="121"/>
      <c r="R485" s="122"/>
    </row>
    <row r="486" spans="1:20" ht="18" customHeight="1" x14ac:dyDescent="0.25">
      <c r="A486" s="46"/>
      <c r="B486" s="296" t="s">
        <v>111</v>
      </c>
      <c r="C486" s="296"/>
      <c r="D486" s="296"/>
      <c r="E486" s="296"/>
      <c r="F486" s="296"/>
      <c r="G486" s="296"/>
      <c r="H486" s="296"/>
      <c r="I486" s="296"/>
      <c r="J486" s="296"/>
      <c r="K486" s="123">
        <f>SUM(K469:K482)</f>
        <v>72</v>
      </c>
      <c r="L486" s="124">
        <f>IF(K477=0,"",K477/B469)</f>
        <v>0.66055045871559637</v>
      </c>
      <c r="M486" s="124">
        <f>IF(K486=0,"",K486/B469)</f>
        <v>0.66055045871559637</v>
      </c>
      <c r="N486" s="124">
        <f>IF(K477=0,"",M486-L486)</f>
        <v>0</v>
      </c>
      <c r="O486" s="1"/>
      <c r="P486" s="2"/>
      <c r="Q486" s="36"/>
      <c r="R486" s="1"/>
    </row>
    <row r="487" spans="1:20" ht="12.75" customHeight="1" x14ac:dyDescent="0.2"/>
    <row r="488" spans="1:20" ht="12.75" customHeight="1" x14ac:dyDescent="0.2"/>
    <row r="489" spans="1:20" ht="26.25" customHeight="1" x14ac:dyDescent="0.4">
      <c r="B489" s="340" t="s">
        <v>101</v>
      </c>
      <c r="C489" s="315"/>
      <c r="D489" s="315"/>
      <c r="E489" s="315"/>
      <c r="F489" s="315"/>
      <c r="G489" s="315"/>
      <c r="H489" s="315"/>
      <c r="I489" s="315"/>
      <c r="J489" s="315"/>
      <c r="K489" s="208" t="s">
        <v>115</v>
      </c>
      <c r="L489" s="1"/>
      <c r="M489" s="1"/>
      <c r="N489" s="2"/>
      <c r="O489" s="1"/>
      <c r="P489" s="2"/>
      <c r="Q489" s="2"/>
      <c r="R489" s="2"/>
    </row>
    <row r="490" spans="1:20" ht="20.25" customHeight="1" x14ac:dyDescent="0.2">
      <c r="A490" s="316" t="s">
        <v>18</v>
      </c>
      <c r="B490" s="318" t="s">
        <v>102</v>
      </c>
      <c r="C490" s="319"/>
      <c r="D490" s="319"/>
      <c r="E490" s="319"/>
      <c r="F490" s="319"/>
      <c r="G490" s="319"/>
      <c r="H490" s="319"/>
      <c r="I490" s="319"/>
      <c r="J490" s="335"/>
      <c r="K490" s="327" t="s">
        <v>19</v>
      </c>
      <c r="L490" s="323" t="s">
        <v>11</v>
      </c>
      <c r="M490" s="323" t="s">
        <v>12</v>
      </c>
      <c r="N490" s="325" t="s">
        <v>13</v>
      </c>
      <c r="O490" s="323" t="s">
        <v>14</v>
      </c>
      <c r="P490" s="324" t="s">
        <v>15</v>
      </c>
      <c r="Q490" s="324" t="s">
        <v>16</v>
      </c>
      <c r="R490" s="323" t="s">
        <v>103</v>
      </c>
    </row>
    <row r="491" spans="1:20" ht="15.75" customHeight="1" x14ac:dyDescent="0.25">
      <c r="A491" s="317"/>
      <c r="B491" s="84" t="s">
        <v>104</v>
      </c>
      <c r="C491" s="84" t="s">
        <v>105</v>
      </c>
      <c r="D491" s="84" t="s">
        <v>106</v>
      </c>
      <c r="E491" s="84" t="s">
        <v>107</v>
      </c>
      <c r="F491" s="84" t="s">
        <v>108</v>
      </c>
      <c r="G491" s="84" t="s">
        <v>109</v>
      </c>
      <c r="H491" s="84" t="s">
        <v>110</v>
      </c>
      <c r="I491" s="84" t="s">
        <v>73</v>
      </c>
      <c r="J491" s="84" t="s">
        <v>74</v>
      </c>
      <c r="K491" s="344"/>
      <c r="L491" s="317"/>
      <c r="M491" s="317"/>
      <c r="N491" s="317"/>
      <c r="O491" s="317"/>
      <c r="P491" s="317"/>
      <c r="Q491" s="317"/>
      <c r="R491" s="317"/>
    </row>
    <row r="492" spans="1:20" ht="15.75" customHeight="1" x14ac:dyDescent="0.25">
      <c r="A492" s="84">
        <v>1701</v>
      </c>
      <c r="B492" s="87">
        <v>116</v>
      </c>
      <c r="C492" s="87"/>
      <c r="D492" s="87"/>
      <c r="E492" s="87"/>
      <c r="F492" s="87"/>
      <c r="G492" s="87"/>
      <c r="H492" s="87"/>
      <c r="I492" s="87"/>
      <c r="J492" s="87"/>
      <c r="K492" s="129"/>
      <c r="L492" s="238"/>
      <c r="M492" s="239"/>
      <c r="N492" s="240"/>
      <c r="O492" s="254"/>
      <c r="P492" s="92">
        <f>B492</f>
        <v>116</v>
      </c>
      <c r="Q492" s="255"/>
      <c r="R492" s="254"/>
    </row>
    <row r="493" spans="1:20" ht="15.75" customHeight="1" x14ac:dyDescent="0.25">
      <c r="A493" s="84">
        <v>1702</v>
      </c>
      <c r="B493" s="87"/>
      <c r="C493" s="87">
        <v>99</v>
      </c>
      <c r="D493" s="87"/>
      <c r="E493" s="87"/>
      <c r="F493" s="87"/>
      <c r="G493" s="87"/>
      <c r="H493" s="87"/>
      <c r="I493" s="87"/>
      <c r="J493" s="87"/>
      <c r="K493" s="129"/>
      <c r="L493" s="241"/>
      <c r="M493" s="101"/>
      <c r="N493" s="242"/>
      <c r="O493" s="96">
        <f>IF(C493=0,"",C493/B492)</f>
        <v>0.85344827586206895</v>
      </c>
      <c r="P493" s="97">
        <v>99</v>
      </c>
      <c r="Q493" s="256">
        <f t="shared" ref="Q493:Q500" si="46">IF(P493=0,"",P493/P492)</f>
        <v>0.85344827586206895</v>
      </c>
      <c r="R493" s="256">
        <f t="shared" ref="R493:R500" si="47">IF(P493=0,"",100%-Q493)</f>
        <v>0.14655172413793105</v>
      </c>
    </row>
    <row r="494" spans="1:20" ht="15.75" customHeight="1" x14ac:dyDescent="0.25">
      <c r="A494" s="84">
        <v>1801</v>
      </c>
      <c r="B494" s="87"/>
      <c r="C494" s="87"/>
      <c r="D494" s="87">
        <v>93</v>
      </c>
      <c r="E494" s="87"/>
      <c r="F494" s="87"/>
      <c r="G494" s="87"/>
      <c r="H494" s="87"/>
      <c r="I494" s="87"/>
      <c r="J494" s="87"/>
      <c r="K494" s="129"/>
      <c r="L494" s="241"/>
      <c r="M494" s="101"/>
      <c r="N494" s="242"/>
      <c r="O494" s="96">
        <f>IF(D494=0,"",D494/C493)</f>
        <v>0.93939393939393945</v>
      </c>
      <c r="P494" s="97">
        <v>96</v>
      </c>
      <c r="Q494" s="256">
        <f t="shared" si="46"/>
        <v>0.96969696969696972</v>
      </c>
      <c r="R494" s="256">
        <f t="shared" si="47"/>
        <v>3.0303030303030276E-2</v>
      </c>
      <c r="T494" s="14">
        <f>P494/P492</f>
        <v>0.82758620689655171</v>
      </c>
    </row>
    <row r="495" spans="1:20" ht="15.75" customHeight="1" x14ac:dyDescent="0.25">
      <c r="A495" s="84">
        <v>1802</v>
      </c>
      <c r="B495" s="87"/>
      <c r="C495" s="87"/>
      <c r="D495" s="87"/>
      <c r="E495" s="87">
        <v>93</v>
      </c>
      <c r="F495" s="87"/>
      <c r="G495" s="87"/>
      <c r="H495" s="87"/>
      <c r="I495" s="87"/>
      <c r="J495" s="87"/>
      <c r="K495" s="129"/>
      <c r="L495" s="241"/>
      <c r="M495" s="101"/>
      <c r="N495" s="242"/>
      <c r="O495" s="96">
        <f>IF(E495=0,"",E495/D494)</f>
        <v>1</v>
      </c>
      <c r="P495" s="97">
        <v>96</v>
      </c>
      <c r="Q495" s="256">
        <f t="shared" si="46"/>
        <v>1</v>
      </c>
      <c r="R495" s="256">
        <f t="shared" si="47"/>
        <v>0</v>
      </c>
    </row>
    <row r="496" spans="1:20" ht="15.75" customHeight="1" x14ac:dyDescent="0.25">
      <c r="A496" s="84">
        <v>1901</v>
      </c>
      <c r="B496" s="87"/>
      <c r="C496" s="87"/>
      <c r="D496" s="87"/>
      <c r="E496" s="87"/>
      <c r="F496" s="87">
        <v>86</v>
      </c>
      <c r="G496" s="87"/>
      <c r="H496" s="87"/>
      <c r="I496" s="87"/>
      <c r="J496" s="87"/>
      <c r="K496" s="129"/>
      <c r="L496" s="241"/>
      <c r="M496" s="101"/>
      <c r="N496" s="242"/>
      <c r="O496" s="96">
        <f>IF(F496=0,"",F496/E495)</f>
        <v>0.92473118279569888</v>
      </c>
      <c r="P496" s="97">
        <v>90</v>
      </c>
      <c r="Q496" s="256">
        <f t="shared" si="46"/>
        <v>0.9375</v>
      </c>
      <c r="R496" s="256">
        <f t="shared" si="47"/>
        <v>6.25E-2</v>
      </c>
    </row>
    <row r="497" spans="1:18" ht="15.75" customHeight="1" x14ac:dyDescent="0.25">
      <c r="A497" s="84">
        <v>1902</v>
      </c>
      <c r="B497" s="87"/>
      <c r="C497" s="87"/>
      <c r="D497" s="87"/>
      <c r="E497" s="87"/>
      <c r="F497" s="87"/>
      <c r="G497" s="87">
        <v>82</v>
      </c>
      <c r="H497" s="87"/>
      <c r="I497" s="87"/>
      <c r="J497" s="87"/>
      <c r="K497" s="129"/>
      <c r="L497" s="241"/>
      <c r="M497" s="101"/>
      <c r="N497" s="242"/>
      <c r="O497" s="96">
        <f>IF(G497=0,"",G497/F496)</f>
        <v>0.95348837209302328</v>
      </c>
      <c r="P497" s="97">
        <v>89</v>
      </c>
      <c r="Q497" s="256">
        <f t="shared" si="46"/>
        <v>0.98888888888888893</v>
      </c>
      <c r="R497" s="256">
        <f t="shared" si="47"/>
        <v>1.1111111111111072E-2</v>
      </c>
    </row>
    <row r="498" spans="1:18" ht="15.75" customHeight="1" x14ac:dyDescent="0.25">
      <c r="A498" s="84">
        <v>2001</v>
      </c>
      <c r="B498" s="87"/>
      <c r="C498" s="87"/>
      <c r="D498" s="87"/>
      <c r="E498" s="87"/>
      <c r="F498" s="87"/>
      <c r="G498" s="87"/>
      <c r="H498" s="87">
        <v>82</v>
      </c>
      <c r="I498" s="87"/>
      <c r="J498" s="87"/>
      <c r="K498" s="129"/>
      <c r="L498" s="241"/>
      <c r="M498" s="101"/>
      <c r="N498" s="242"/>
      <c r="O498" s="96">
        <f>IF(H498=0,"",H498/G497)</f>
        <v>1</v>
      </c>
      <c r="P498" s="97">
        <v>89</v>
      </c>
      <c r="Q498" s="256">
        <f t="shared" si="46"/>
        <v>1</v>
      </c>
      <c r="R498" s="256">
        <f t="shared" si="47"/>
        <v>0</v>
      </c>
    </row>
    <row r="499" spans="1:18" ht="15.75" customHeight="1" x14ac:dyDescent="0.25">
      <c r="A499" s="84">
        <v>2002</v>
      </c>
      <c r="B499" s="87"/>
      <c r="C499" s="87"/>
      <c r="D499" s="87"/>
      <c r="E499" s="87"/>
      <c r="F499" s="87"/>
      <c r="G499" s="87"/>
      <c r="H499" s="87"/>
      <c r="I499" s="87">
        <v>82</v>
      </c>
      <c r="J499" s="87"/>
      <c r="K499" s="129"/>
      <c r="L499" s="241"/>
      <c r="M499" s="101"/>
      <c r="N499" s="242"/>
      <c r="O499" s="96">
        <f>IF(I499=0,"",I499/H498)</f>
        <v>1</v>
      </c>
      <c r="P499" s="97">
        <v>89</v>
      </c>
      <c r="Q499" s="256">
        <f t="shared" si="46"/>
        <v>1</v>
      </c>
      <c r="R499" s="256">
        <f t="shared" si="47"/>
        <v>0</v>
      </c>
    </row>
    <row r="500" spans="1:18" ht="15.75" customHeight="1" x14ac:dyDescent="0.25">
      <c r="A500" s="84">
        <v>2101</v>
      </c>
      <c r="B500" s="87"/>
      <c r="C500" s="87"/>
      <c r="D500" s="87"/>
      <c r="E500" s="87"/>
      <c r="F500" s="87"/>
      <c r="G500" s="87"/>
      <c r="H500" s="87"/>
      <c r="I500" s="87"/>
      <c r="J500" s="87">
        <v>80</v>
      </c>
      <c r="K500" s="129">
        <v>64</v>
      </c>
      <c r="L500" s="241"/>
      <c r="M500" s="101"/>
      <c r="N500" s="242"/>
      <c r="O500" s="126">
        <f>IF(J500=0,"",J500/I499)</f>
        <v>0.97560975609756095</v>
      </c>
      <c r="P500" s="97">
        <v>89</v>
      </c>
      <c r="Q500" s="126">
        <f t="shared" si="46"/>
        <v>1</v>
      </c>
      <c r="R500" s="126">
        <f t="shared" si="47"/>
        <v>0</v>
      </c>
    </row>
    <row r="501" spans="1:18" ht="15.75" customHeight="1" x14ac:dyDescent="0.25">
      <c r="A501" s="84">
        <v>2102</v>
      </c>
      <c r="B501" s="87"/>
      <c r="C501" s="87"/>
      <c r="D501" s="87"/>
      <c r="E501" s="87"/>
      <c r="F501" s="87"/>
      <c r="G501" s="87"/>
      <c r="H501" s="87"/>
      <c r="I501" s="87"/>
      <c r="J501" s="87">
        <v>17</v>
      </c>
      <c r="K501" s="129">
        <v>11</v>
      </c>
      <c r="L501" s="241"/>
      <c r="M501" s="101"/>
      <c r="N501" s="232"/>
      <c r="O501" s="175"/>
      <c r="P501" s="97">
        <v>23</v>
      </c>
      <c r="Q501" s="175"/>
      <c r="R501" s="257"/>
    </row>
    <row r="502" spans="1:18" ht="15.75" customHeight="1" x14ac:dyDescent="0.25">
      <c r="A502" s="84">
        <v>2201</v>
      </c>
      <c r="B502" s="87"/>
      <c r="C502" s="87"/>
      <c r="D502" s="87"/>
      <c r="E502" s="87"/>
      <c r="F502" s="87"/>
      <c r="G502" s="87"/>
      <c r="H502" s="87"/>
      <c r="I502" s="87"/>
      <c r="J502" s="87">
        <v>7</v>
      </c>
      <c r="K502" s="129">
        <v>4</v>
      </c>
      <c r="L502" s="241"/>
      <c r="M502" s="101"/>
      <c r="N502" s="232"/>
      <c r="O502" s="205"/>
      <c r="P502" s="106">
        <v>8</v>
      </c>
      <c r="Q502" s="261"/>
      <c r="R502" s="205"/>
    </row>
    <row r="503" spans="1:18" ht="15.75" customHeight="1" x14ac:dyDescent="0.25">
      <c r="A503" s="84">
        <v>2202</v>
      </c>
      <c r="B503" s="87"/>
      <c r="C503" s="87"/>
      <c r="D503" s="87"/>
      <c r="E503" s="87"/>
      <c r="F503" s="87"/>
      <c r="G503" s="87"/>
      <c r="H503" s="87"/>
      <c r="I503" s="87"/>
      <c r="J503" s="87">
        <v>3</v>
      </c>
      <c r="K503" s="129">
        <v>1</v>
      </c>
      <c r="L503" s="241"/>
      <c r="M503" s="101"/>
      <c r="N503" s="232"/>
      <c r="O503" s="205"/>
      <c r="P503" s="228">
        <v>3</v>
      </c>
      <c r="Q503" s="261"/>
      <c r="R503" s="205"/>
    </row>
    <row r="504" spans="1:18" ht="15.75" customHeight="1" x14ac:dyDescent="0.25">
      <c r="A504" s="84">
        <v>2301</v>
      </c>
      <c r="B504" s="87"/>
      <c r="C504" s="87"/>
      <c r="D504" s="87"/>
      <c r="E504" s="87"/>
      <c r="F504" s="87"/>
      <c r="G504" s="87"/>
      <c r="H504" s="87"/>
      <c r="I504" s="87"/>
      <c r="J504" s="87">
        <v>1</v>
      </c>
      <c r="K504" s="129">
        <v>1</v>
      </c>
      <c r="L504" s="241"/>
      <c r="M504" s="101"/>
      <c r="N504" s="232"/>
      <c r="O504" s="268"/>
      <c r="P504" s="230">
        <v>1</v>
      </c>
      <c r="Q504" s="270"/>
      <c r="R504" s="205"/>
    </row>
    <row r="505" spans="1:18" ht="15.75" customHeight="1" x14ac:dyDescent="0.25">
      <c r="A505" s="84">
        <v>2302</v>
      </c>
      <c r="B505" s="87"/>
      <c r="C505" s="87"/>
      <c r="D505" s="87"/>
      <c r="E505" s="87"/>
      <c r="F505" s="87"/>
      <c r="G505" s="87"/>
      <c r="H505" s="87"/>
      <c r="I505" s="87"/>
      <c r="J505" s="87">
        <v>1</v>
      </c>
      <c r="K505" s="129"/>
      <c r="L505" s="241"/>
      <c r="M505" s="101"/>
      <c r="N505" s="232"/>
      <c r="O505" s="268"/>
      <c r="P505" s="230">
        <v>1</v>
      </c>
      <c r="Q505" s="270"/>
      <c r="R505" s="205"/>
    </row>
    <row r="506" spans="1:18" ht="15.75" customHeight="1" x14ac:dyDescent="0.25">
      <c r="A506" s="84">
        <v>2401</v>
      </c>
      <c r="B506" s="87"/>
      <c r="C506" s="87"/>
      <c r="D506" s="87"/>
      <c r="E506" s="87"/>
      <c r="F506" s="87"/>
      <c r="G506" s="87"/>
      <c r="H506" s="87"/>
      <c r="I506" s="87"/>
      <c r="J506" s="87"/>
      <c r="K506" s="129"/>
      <c r="L506" s="241"/>
      <c r="M506" s="101"/>
      <c r="N506" s="232"/>
      <c r="O506" s="111" t="s">
        <v>91</v>
      </c>
      <c r="P506" s="229">
        <v>60</v>
      </c>
      <c r="Q506" s="113">
        <f>IF(SUM(K498:K505)=0,"",SUM(K498:K505))</f>
        <v>81</v>
      </c>
      <c r="R506" s="114" t="s">
        <v>19</v>
      </c>
    </row>
    <row r="507" spans="1:18" ht="15.75" customHeight="1" x14ac:dyDescent="0.25">
      <c r="A507" s="84">
        <v>2402</v>
      </c>
      <c r="B507" s="87"/>
      <c r="C507" s="87"/>
      <c r="D507" s="87"/>
      <c r="E507" s="87"/>
      <c r="F507" s="87"/>
      <c r="G507" s="87"/>
      <c r="H507" s="87"/>
      <c r="I507" s="87"/>
      <c r="J507" s="87"/>
      <c r="K507" s="129"/>
      <c r="L507" s="241"/>
      <c r="M507" s="101"/>
      <c r="N507" s="232"/>
      <c r="O507" s="115" t="s">
        <v>92</v>
      </c>
      <c r="P507" s="116">
        <f>IF(P506/B492=0,"",P506/B492)</f>
        <v>0.51724137931034486</v>
      </c>
      <c r="Q507" s="117">
        <f>IF(P506/Q506=0,"",P506/Q506)</f>
        <v>0.7407407407407407</v>
      </c>
      <c r="R507" s="118" t="s">
        <v>93</v>
      </c>
    </row>
    <row r="508" spans="1:18" ht="15.75" customHeight="1" x14ac:dyDescent="0.25">
      <c r="A508" s="84">
        <v>2501</v>
      </c>
      <c r="B508" s="87"/>
      <c r="C508" s="87"/>
      <c r="D508" s="87"/>
      <c r="E508" s="87"/>
      <c r="F508" s="87"/>
      <c r="G508" s="87"/>
      <c r="H508" s="87"/>
      <c r="I508" s="87"/>
      <c r="J508" s="87"/>
      <c r="K508" s="129"/>
      <c r="L508" s="243"/>
      <c r="M508" s="244"/>
      <c r="N508" s="245"/>
      <c r="O508" s="120"/>
      <c r="P508" s="121"/>
      <c r="Q508" s="121"/>
      <c r="R508" s="122"/>
    </row>
    <row r="509" spans="1:18" ht="18" customHeight="1" x14ac:dyDescent="0.25">
      <c r="A509" s="46"/>
      <c r="B509" s="296" t="s">
        <v>111</v>
      </c>
      <c r="C509" s="296"/>
      <c r="D509" s="296"/>
      <c r="E509" s="296"/>
      <c r="F509" s="296"/>
      <c r="G509" s="296"/>
      <c r="H509" s="296"/>
      <c r="I509" s="296"/>
      <c r="J509" s="296"/>
      <c r="K509" s="123">
        <f>SUM(K492:K505)</f>
        <v>81</v>
      </c>
      <c r="L509" s="124">
        <f>IF(K500=0,"",K500/B492)</f>
        <v>0.55172413793103448</v>
      </c>
      <c r="M509" s="124">
        <f>IF(K509=0,"",K509/B492)</f>
        <v>0.69827586206896552</v>
      </c>
      <c r="N509" s="124">
        <f>IF(K500=0,"",M509-L509)</f>
        <v>0.14655172413793105</v>
      </c>
      <c r="O509" s="1"/>
      <c r="P509" s="2"/>
      <c r="Q509" s="36"/>
      <c r="R509" s="1"/>
    </row>
    <row r="510" spans="1:18" ht="12.75" customHeight="1" x14ac:dyDescent="0.2"/>
    <row r="511" spans="1:18" ht="12.75" customHeight="1" x14ac:dyDescent="0.2"/>
    <row r="512" spans="1:18" ht="26.25" customHeight="1" x14ac:dyDescent="0.4">
      <c r="B512" s="340" t="s">
        <v>101</v>
      </c>
      <c r="C512" s="315"/>
      <c r="D512" s="315"/>
      <c r="E512" s="315"/>
      <c r="F512" s="315"/>
      <c r="G512" s="315"/>
      <c r="H512" s="315"/>
      <c r="I512" s="315"/>
      <c r="J512" s="315"/>
      <c r="K512" s="208" t="s">
        <v>116</v>
      </c>
      <c r="L512" s="1"/>
      <c r="M512" s="1"/>
      <c r="N512" s="2"/>
      <c r="O512" s="1"/>
      <c r="P512" s="2"/>
      <c r="Q512" s="2"/>
      <c r="R512" s="2"/>
    </row>
    <row r="513" spans="1:19" ht="20.25" customHeight="1" x14ac:dyDescent="0.2">
      <c r="A513" s="316" t="s">
        <v>18</v>
      </c>
      <c r="B513" s="318" t="s">
        <v>102</v>
      </c>
      <c r="C513" s="319"/>
      <c r="D513" s="319"/>
      <c r="E513" s="319"/>
      <c r="F513" s="319"/>
      <c r="G513" s="319"/>
      <c r="H513" s="319"/>
      <c r="I513" s="319"/>
      <c r="J513" s="335"/>
      <c r="K513" s="327" t="s">
        <v>19</v>
      </c>
      <c r="L513" s="323" t="s">
        <v>11</v>
      </c>
      <c r="M513" s="323" t="s">
        <v>12</v>
      </c>
      <c r="N513" s="325" t="s">
        <v>13</v>
      </c>
      <c r="O513" s="323" t="s">
        <v>14</v>
      </c>
      <c r="P513" s="324" t="s">
        <v>15</v>
      </c>
      <c r="Q513" s="324" t="s">
        <v>16</v>
      </c>
      <c r="R513" s="323" t="s">
        <v>103</v>
      </c>
    </row>
    <row r="514" spans="1:19" ht="15.75" customHeight="1" x14ac:dyDescent="0.25">
      <c r="A514" s="317"/>
      <c r="B514" s="84" t="s">
        <v>104</v>
      </c>
      <c r="C514" s="84" t="s">
        <v>105</v>
      </c>
      <c r="D514" s="84" t="s">
        <v>106</v>
      </c>
      <c r="E514" s="84" t="s">
        <v>107</v>
      </c>
      <c r="F514" s="84" t="s">
        <v>108</v>
      </c>
      <c r="G514" s="84" t="s">
        <v>109</v>
      </c>
      <c r="H514" s="84" t="s">
        <v>110</v>
      </c>
      <c r="I514" s="84" t="s">
        <v>73</v>
      </c>
      <c r="J514" s="84" t="s">
        <v>74</v>
      </c>
      <c r="K514" s="344"/>
      <c r="L514" s="317"/>
      <c r="M514" s="317"/>
      <c r="N514" s="317"/>
      <c r="O514" s="317"/>
      <c r="P514" s="317"/>
      <c r="Q514" s="317"/>
      <c r="R514" s="317"/>
    </row>
    <row r="515" spans="1:19" ht="15.75" customHeight="1" x14ac:dyDescent="0.25">
      <c r="A515" s="84">
        <v>1702</v>
      </c>
      <c r="B515" s="87">
        <v>115</v>
      </c>
      <c r="C515" s="87"/>
      <c r="D515" s="87"/>
      <c r="E515" s="87"/>
      <c r="F515" s="87"/>
      <c r="G515" s="87"/>
      <c r="H515" s="87"/>
      <c r="I515" s="87"/>
      <c r="J515" s="87"/>
      <c r="K515" s="129"/>
      <c r="L515" s="238"/>
      <c r="M515" s="239"/>
      <c r="N515" s="240"/>
      <c r="O515" s="254"/>
      <c r="P515" s="92">
        <f>B515</f>
        <v>115</v>
      </c>
      <c r="Q515" s="255"/>
      <c r="R515" s="254"/>
    </row>
    <row r="516" spans="1:19" ht="15.75" customHeight="1" x14ac:dyDescent="0.25">
      <c r="A516" s="84">
        <v>1801</v>
      </c>
      <c r="B516" s="87"/>
      <c r="C516" s="87">
        <v>113</v>
      </c>
      <c r="D516" s="87"/>
      <c r="E516" s="87"/>
      <c r="F516" s="87"/>
      <c r="G516" s="87"/>
      <c r="H516" s="87"/>
      <c r="I516" s="87"/>
      <c r="J516" s="87"/>
      <c r="K516" s="129"/>
      <c r="L516" s="241"/>
      <c r="M516" s="101"/>
      <c r="N516" s="242"/>
      <c r="O516" s="96">
        <f>IF(C516=0,"",C516/B515)</f>
        <v>0.9826086956521739</v>
      </c>
      <c r="P516" s="97">
        <v>114</v>
      </c>
      <c r="Q516" s="256">
        <f t="shared" ref="Q516:Q523" si="48">IF(P516=0,"",P516/P515)</f>
        <v>0.99130434782608701</v>
      </c>
      <c r="R516" s="256">
        <f t="shared" ref="R516:R523" si="49">IF(P516=0,"",100%-Q516)</f>
        <v>8.6956521739129933E-3</v>
      </c>
    </row>
    <row r="517" spans="1:19" ht="15.75" customHeight="1" x14ac:dyDescent="0.25">
      <c r="A517" s="84">
        <v>1802</v>
      </c>
      <c r="B517" s="87"/>
      <c r="C517" s="87"/>
      <c r="D517" s="87">
        <v>105</v>
      </c>
      <c r="E517" s="87"/>
      <c r="F517" s="87"/>
      <c r="G517" s="87"/>
      <c r="H517" s="87"/>
      <c r="I517" s="87"/>
      <c r="J517" s="87"/>
      <c r="K517" s="129"/>
      <c r="L517" s="241"/>
      <c r="M517" s="101"/>
      <c r="N517" s="242"/>
      <c r="O517" s="96">
        <f>IF(D517=0,"",D517/C516)</f>
        <v>0.92920353982300885</v>
      </c>
      <c r="P517" s="97">
        <v>109</v>
      </c>
      <c r="Q517" s="256">
        <f t="shared" si="48"/>
        <v>0.95614035087719296</v>
      </c>
      <c r="R517" s="256">
        <f t="shared" si="49"/>
        <v>4.3859649122807043E-2</v>
      </c>
      <c r="S517" s="14">
        <f>P517/P515</f>
        <v>0.94782608695652171</v>
      </c>
    </row>
    <row r="518" spans="1:19" ht="15.75" customHeight="1" x14ac:dyDescent="0.25">
      <c r="A518" s="84">
        <v>1901</v>
      </c>
      <c r="B518" s="87"/>
      <c r="C518" s="87"/>
      <c r="D518" s="87"/>
      <c r="E518" s="87">
        <v>91</v>
      </c>
      <c r="F518" s="87"/>
      <c r="G518" s="87"/>
      <c r="H518" s="87"/>
      <c r="I518" s="87"/>
      <c r="J518" s="87"/>
      <c r="K518" s="129"/>
      <c r="L518" s="241"/>
      <c r="M518" s="101"/>
      <c r="N518" s="242"/>
      <c r="O518" s="96">
        <f>IF(E518=0,"",E518/D517)</f>
        <v>0.8666666666666667</v>
      </c>
      <c r="P518" s="97">
        <v>93</v>
      </c>
      <c r="Q518" s="256">
        <f t="shared" si="48"/>
        <v>0.85321100917431192</v>
      </c>
      <c r="R518" s="256">
        <f t="shared" si="49"/>
        <v>0.14678899082568808</v>
      </c>
    </row>
    <row r="519" spans="1:19" ht="15.75" customHeight="1" x14ac:dyDescent="0.25">
      <c r="A519" s="84">
        <v>1902</v>
      </c>
      <c r="B519" s="87"/>
      <c r="C519" s="87"/>
      <c r="D519" s="87"/>
      <c r="E519" s="87"/>
      <c r="F519" s="87">
        <v>87</v>
      </c>
      <c r="G519" s="87"/>
      <c r="H519" s="87"/>
      <c r="I519" s="87"/>
      <c r="J519" s="87"/>
      <c r="K519" s="129"/>
      <c r="L519" s="241"/>
      <c r="M519" s="101"/>
      <c r="N519" s="242"/>
      <c r="O519" s="96">
        <f>IF(F519=0,"",F519/E518)</f>
        <v>0.95604395604395609</v>
      </c>
      <c r="P519" s="97">
        <v>91</v>
      </c>
      <c r="Q519" s="256">
        <f t="shared" si="48"/>
        <v>0.978494623655914</v>
      </c>
      <c r="R519" s="256">
        <f t="shared" si="49"/>
        <v>2.1505376344086002E-2</v>
      </c>
    </row>
    <row r="520" spans="1:19" ht="15.75" customHeight="1" x14ac:dyDescent="0.25">
      <c r="A520" s="84">
        <v>2001</v>
      </c>
      <c r="B520" s="87"/>
      <c r="C520" s="87"/>
      <c r="D520" s="87"/>
      <c r="E520" s="87"/>
      <c r="F520" s="87"/>
      <c r="G520" s="87">
        <v>79</v>
      </c>
      <c r="H520" s="87"/>
      <c r="I520" s="87"/>
      <c r="J520" s="87"/>
      <c r="K520" s="129"/>
      <c r="L520" s="241"/>
      <c r="M520" s="101"/>
      <c r="N520" s="242"/>
      <c r="O520" s="96">
        <f>IF(G520=0,"",G520/F519)</f>
        <v>0.90804597701149425</v>
      </c>
      <c r="P520" s="97">
        <v>87</v>
      </c>
      <c r="Q520" s="256">
        <f t="shared" si="48"/>
        <v>0.95604395604395609</v>
      </c>
      <c r="R520" s="256">
        <f t="shared" si="49"/>
        <v>4.3956043956043911E-2</v>
      </c>
    </row>
    <row r="521" spans="1:19" ht="15.75" customHeight="1" x14ac:dyDescent="0.25">
      <c r="A521" s="84">
        <v>2002</v>
      </c>
      <c r="B521" s="87"/>
      <c r="C521" s="87"/>
      <c r="D521" s="87"/>
      <c r="E521" s="87"/>
      <c r="F521" s="87"/>
      <c r="G521" s="87"/>
      <c r="H521" s="87">
        <v>79</v>
      </c>
      <c r="I521" s="87"/>
      <c r="J521" s="87"/>
      <c r="K521" s="129"/>
      <c r="L521" s="241"/>
      <c r="M521" s="101"/>
      <c r="N521" s="242"/>
      <c r="O521" s="96">
        <f>IF(H521=0,"",H521/G520)</f>
        <v>1</v>
      </c>
      <c r="P521" s="97">
        <v>87</v>
      </c>
      <c r="Q521" s="256">
        <f t="shared" si="48"/>
        <v>1</v>
      </c>
      <c r="R521" s="256">
        <f t="shared" si="49"/>
        <v>0</v>
      </c>
    </row>
    <row r="522" spans="1:19" ht="15.75" customHeight="1" x14ac:dyDescent="0.25">
      <c r="A522" s="84">
        <v>2101</v>
      </c>
      <c r="B522" s="87"/>
      <c r="C522" s="87"/>
      <c r="D522" s="87"/>
      <c r="E522" s="87"/>
      <c r="F522" s="87"/>
      <c r="G522" s="87"/>
      <c r="H522" s="87"/>
      <c r="I522" s="87">
        <v>77</v>
      </c>
      <c r="J522" s="87"/>
      <c r="K522" s="129"/>
      <c r="L522" s="241"/>
      <c r="M522" s="101"/>
      <c r="N522" s="242"/>
      <c r="O522" s="96">
        <f>IF(I522=0,"",I522/H521)</f>
        <v>0.97468354430379744</v>
      </c>
      <c r="P522" s="97">
        <v>85</v>
      </c>
      <c r="Q522" s="256">
        <f t="shared" si="48"/>
        <v>0.97701149425287359</v>
      </c>
      <c r="R522" s="256">
        <f t="shared" si="49"/>
        <v>2.2988505747126409E-2</v>
      </c>
    </row>
    <row r="523" spans="1:19" ht="15.75" customHeight="1" x14ac:dyDescent="0.25">
      <c r="A523" s="84">
        <v>2102</v>
      </c>
      <c r="B523" s="87"/>
      <c r="C523" s="87"/>
      <c r="D523" s="87"/>
      <c r="E523" s="87"/>
      <c r="F523" s="87"/>
      <c r="G523" s="87"/>
      <c r="H523" s="87"/>
      <c r="I523" s="87"/>
      <c r="J523" s="87">
        <v>76</v>
      </c>
      <c r="K523" s="129">
        <v>65</v>
      </c>
      <c r="L523" s="241"/>
      <c r="M523" s="101"/>
      <c r="N523" s="242"/>
      <c r="O523" s="126">
        <f>IF(J523=0,"",J523/I522)</f>
        <v>0.98701298701298701</v>
      </c>
      <c r="P523" s="97">
        <v>83</v>
      </c>
      <c r="Q523" s="126">
        <f t="shared" si="48"/>
        <v>0.97647058823529409</v>
      </c>
      <c r="R523" s="126">
        <f t="shared" si="49"/>
        <v>2.352941176470591E-2</v>
      </c>
    </row>
    <row r="524" spans="1:19" ht="15.75" customHeight="1" x14ac:dyDescent="0.25">
      <c r="A524" s="84">
        <v>2201</v>
      </c>
      <c r="B524" s="87"/>
      <c r="C524" s="87"/>
      <c r="D524" s="87"/>
      <c r="E524" s="87"/>
      <c r="F524" s="87"/>
      <c r="G524" s="87"/>
      <c r="H524" s="87"/>
      <c r="I524" s="87"/>
      <c r="J524" s="87">
        <v>10</v>
      </c>
      <c r="K524" s="129">
        <v>11</v>
      </c>
      <c r="L524" s="241"/>
      <c r="M524" s="101"/>
      <c r="N524" s="232"/>
      <c r="O524" s="175"/>
      <c r="P524" s="97">
        <v>16</v>
      </c>
      <c r="Q524" s="175"/>
      <c r="R524" s="257"/>
    </row>
    <row r="525" spans="1:19" ht="15.75" customHeight="1" x14ac:dyDescent="0.25">
      <c r="A525" s="84">
        <v>2202</v>
      </c>
      <c r="B525" s="87"/>
      <c r="C525" s="87"/>
      <c r="D525" s="87"/>
      <c r="E525" s="87"/>
      <c r="F525" s="87"/>
      <c r="G525" s="87"/>
      <c r="H525" s="87"/>
      <c r="I525" s="87"/>
      <c r="J525" s="87">
        <v>5</v>
      </c>
      <c r="K525" s="129">
        <v>4</v>
      </c>
      <c r="L525" s="241"/>
      <c r="M525" s="101"/>
      <c r="N525" s="232"/>
      <c r="O525" s="205"/>
      <c r="P525" s="106">
        <v>6</v>
      </c>
      <c r="Q525" s="261"/>
      <c r="R525" s="205"/>
    </row>
    <row r="526" spans="1:19" ht="15.75" customHeight="1" x14ac:dyDescent="0.25">
      <c r="A526" s="84">
        <v>2301</v>
      </c>
      <c r="B526" s="87"/>
      <c r="C526" s="87"/>
      <c r="D526" s="87"/>
      <c r="E526" s="87"/>
      <c r="F526" s="87"/>
      <c r="G526" s="87"/>
      <c r="H526" s="87"/>
      <c r="I526" s="87"/>
      <c r="J526" s="87">
        <v>1</v>
      </c>
      <c r="K526" s="129">
        <v>1</v>
      </c>
      <c r="L526" s="241"/>
      <c r="M526" s="101"/>
      <c r="N526" s="232"/>
      <c r="O526" s="205"/>
      <c r="P526" s="106">
        <v>1</v>
      </c>
      <c r="Q526" s="261"/>
      <c r="R526" s="205"/>
    </row>
    <row r="527" spans="1:19" ht="15.75" customHeight="1" x14ac:dyDescent="0.25">
      <c r="A527" s="84">
        <v>2302</v>
      </c>
      <c r="B527" s="87"/>
      <c r="C527" s="87"/>
      <c r="D527" s="87"/>
      <c r="E527" s="87"/>
      <c r="F527" s="87"/>
      <c r="G527" s="87"/>
      <c r="H527" s="87"/>
      <c r="I527" s="87"/>
      <c r="J527" s="87">
        <v>1</v>
      </c>
      <c r="K527" s="129">
        <v>1</v>
      </c>
      <c r="L527" s="241"/>
      <c r="M527" s="101"/>
      <c r="N527" s="232"/>
      <c r="O527" s="205"/>
      <c r="P527" s="228">
        <v>2</v>
      </c>
      <c r="Q527" s="261"/>
      <c r="R527" s="205"/>
    </row>
    <row r="528" spans="1:19" ht="15.75" customHeight="1" x14ac:dyDescent="0.25">
      <c r="A528" s="84">
        <v>2401</v>
      </c>
      <c r="B528" s="87"/>
      <c r="C528" s="87"/>
      <c r="D528" s="87"/>
      <c r="E528" s="87"/>
      <c r="F528" s="87"/>
      <c r="G528" s="87"/>
      <c r="H528" s="87"/>
      <c r="I528" s="87"/>
      <c r="J528" s="87">
        <v>1</v>
      </c>
      <c r="K528" s="129">
        <v>1</v>
      </c>
      <c r="L528" s="241"/>
      <c r="M528" s="101"/>
      <c r="N528" s="232"/>
      <c r="O528" s="101"/>
      <c r="P528" s="230">
        <v>1</v>
      </c>
      <c r="Q528" s="262"/>
      <c r="R528" s="205"/>
    </row>
    <row r="529" spans="1:19" ht="15.75" customHeight="1" x14ac:dyDescent="0.25">
      <c r="A529" s="84">
        <v>2402</v>
      </c>
      <c r="B529" s="87"/>
      <c r="C529" s="87"/>
      <c r="D529" s="87"/>
      <c r="E529" s="87"/>
      <c r="F529" s="87"/>
      <c r="G529" s="87"/>
      <c r="H529" s="87"/>
      <c r="I529" s="87"/>
      <c r="J529" s="87"/>
      <c r="K529" s="129"/>
      <c r="L529" s="241"/>
      <c r="M529" s="101"/>
      <c r="N529" s="232"/>
      <c r="O529" s="111" t="s">
        <v>91</v>
      </c>
      <c r="P529" s="229">
        <v>63</v>
      </c>
      <c r="Q529" s="113">
        <f>K532</f>
        <v>83</v>
      </c>
      <c r="R529" s="114" t="s">
        <v>19</v>
      </c>
    </row>
    <row r="530" spans="1:19" ht="15.75" customHeight="1" x14ac:dyDescent="0.25">
      <c r="A530" s="84">
        <v>2501</v>
      </c>
      <c r="B530" s="87"/>
      <c r="C530" s="87"/>
      <c r="D530" s="87"/>
      <c r="E530" s="87"/>
      <c r="F530" s="87"/>
      <c r="G530" s="87"/>
      <c r="H530" s="87"/>
      <c r="I530" s="87"/>
      <c r="J530" s="87"/>
      <c r="K530" s="129"/>
      <c r="L530" s="241"/>
      <c r="M530" s="101"/>
      <c r="N530" s="232"/>
      <c r="O530" s="115" t="s">
        <v>92</v>
      </c>
      <c r="P530" s="116">
        <f>IF(P529/B515=0,"",P529/B515)</f>
        <v>0.54782608695652169</v>
      </c>
      <c r="Q530" s="117">
        <f>IF(P529/Q529=0,"",P529/Q529)</f>
        <v>0.75903614457831325</v>
      </c>
      <c r="R530" s="118" t="s">
        <v>93</v>
      </c>
    </row>
    <row r="531" spans="1:19" ht="15.75" customHeight="1" x14ac:dyDescent="0.25">
      <c r="A531" s="84">
        <v>2502</v>
      </c>
      <c r="B531" s="87"/>
      <c r="C531" s="87"/>
      <c r="D531" s="87"/>
      <c r="E531" s="87"/>
      <c r="F531" s="87"/>
      <c r="G531" s="87"/>
      <c r="H531" s="87"/>
      <c r="I531" s="87"/>
      <c r="J531" s="87"/>
      <c r="K531" s="129"/>
      <c r="L531" s="243"/>
      <c r="M531" s="244"/>
      <c r="N531" s="245"/>
      <c r="O531" s="120"/>
      <c r="P531" s="121"/>
      <c r="Q531" s="121"/>
      <c r="R531" s="122"/>
    </row>
    <row r="532" spans="1:19" ht="18" customHeight="1" x14ac:dyDescent="0.25">
      <c r="A532" s="46"/>
      <c r="B532" s="296" t="s">
        <v>111</v>
      </c>
      <c r="C532" s="296"/>
      <c r="D532" s="296"/>
      <c r="E532" s="296"/>
      <c r="F532" s="296"/>
      <c r="G532" s="296"/>
      <c r="H532" s="296"/>
      <c r="I532" s="296"/>
      <c r="J532" s="296"/>
      <c r="K532" s="123">
        <f>SUM(K515:K528)</f>
        <v>83</v>
      </c>
      <c r="L532" s="124">
        <f>IF(K523=0,"",K523/B515)</f>
        <v>0.56521739130434778</v>
      </c>
      <c r="M532" s="124">
        <f>IF(K532=0,"",K532/B515)</f>
        <v>0.72173913043478266</v>
      </c>
      <c r="N532" s="124">
        <f>IF(K523=0,"",M532-L532)</f>
        <v>0.15652173913043488</v>
      </c>
      <c r="O532" s="1"/>
      <c r="P532" s="2"/>
      <c r="Q532" s="36"/>
      <c r="R532" s="1"/>
    </row>
    <row r="533" spans="1:19" ht="12.75" customHeight="1" x14ac:dyDescent="0.2"/>
    <row r="534" spans="1:19" ht="12.75" customHeight="1" x14ac:dyDescent="0.2"/>
    <row r="535" spans="1:19" ht="26.25" customHeight="1" x14ac:dyDescent="0.4">
      <c r="B535" s="340" t="s">
        <v>101</v>
      </c>
      <c r="C535" s="315"/>
      <c r="D535" s="315"/>
      <c r="E535" s="315"/>
      <c r="F535" s="315"/>
      <c r="G535" s="315"/>
      <c r="H535" s="315"/>
      <c r="I535" s="315"/>
      <c r="J535" s="315"/>
      <c r="K535" s="208" t="s">
        <v>117</v>
      </c>
      <c r="L535" s="1"/>
      <c r="M535" s="1"/>
      <c r="N535" s="2"/>
      <c r="O535" s="1"/>
      <c r="P535" s="2"/>
      <c r="Q535" s="2"/>
      <c r="R535" s="2"/>
    </row>
    <row r="536" spans="1:19" ht="20.25" customHeight="1" x14ac:dyDescent="0.2">
      <c r="A536" s="316" t="s">
        <v>18</v>
      </c>
      <c r="B536" s="318" t="s">
        <v>102</v>
      </c>
      <c r="C536" s="319"/>
      <c r="D536" s="319"/>
      <c r="E536" s="319"/>
      <c r="F536" s="319"/>
      <c r="G536" s="319"/>
      <c r="H536" s="319"/>
      <c r="I536" s="319"/>
      <c r="J536" s="335"/>
      <c r="K536" s="327" t="s">
        <v>19</v>
      </c>
      <c r="L536" s="323" t="s">
        <v>11</v>
      </c>
      <c r="M536" s="323" t="s">
        <v>12</v>
      </c>
      <c r="N536" s="325" t="s">
        <v>13</v>
      </c>
      <c r="O536" s="323" t="s">
        <v>14</v>
      </c>
      <c r="P536" s="324" t="s">
        <v>15</v>
      </c>
      <c r="Q536" s="324" t="s">
        <v>16</v>
      </c>
      <c r="R536" s="323" t="s">
        <v>103</v>
      </c>
    </row>
    <row r="537" spans="1:19" ht="15.75" customHeight="1" x14ac:dyDescent="0.25">
      <c r="A537" s="317"/>
      <c r="B537" s="84" t="s">
        <v>104</v>
      </c>
      <c r="C537" s="84" t="s">
        <v>105</v>
      </c>
      <c r="D537" s="84" t="s">
        <v>106</v>
      </c>
      <c r="E537" s="84" t="s">
        <v>107</v>
      </c>
      <c r="F537" s="84" t="s">
        <v>108</v>
      </c>
      <c r="G537" s="84" t="s">
        <v>109</v>
      </c>
      <c r="H537" s="84" t="s">
        <v>110</v>
      </c>
      <c r="I537" s="84" t="s">
        <v>73</v>
      </c>
      <c r="J537" s="84" t="s">
        <v>74</v>
      </c>
      <c r="K537" s="344"/>
      <c r="L537" s="317"/>
      <c r="M537" s="317"/>
      <c r="N537" s="317"/>
      <c r="O537" s="317"/>
      <c r="P537" s="317"/>
      <c r="Q537" s="317"/>
      <c r="R537" s="317"/>
    </row>
    <row r="538" spans="1:19" ht="15.75" customHeight="1" x14ac:dyDescent="0.25">
      <c r="A538" s="84">
        <v>1801</v>
      </c>
      <c r="B538" s="87">
        <v>118</v>
      </c>
      <c r="C538" s="87"/>
      <c r="D538" s="87"/>
      <c r="E538" s="87"/>
      <c r="F538" s="87"/>
      <c r="G538" s="87"/>
      <c r="H538" s="87"/>
      <c r="I538" s="87"/>
      <c r="J538" s="87"/>
      <c r="K538" s="129"/>
      <c r="L538" s="238"/>
      <c r="M538" s="239"/>
      <c r="N538" s="240"/>
      <c r="O538" s="254"/>
      <c r="P538" s="92">
        <f>B538</f>
        <v>118</v>
      </c>
      <c r="Q538" s="255"/>
      <c r="R538" s="254"/>
    </row>
    <row r="539" spans="1:19" ht="15.75" customHeight="1" x14ac:dyDescent="0.25">
      <c r="A539" s="84">
        <v>1802</v>
      </c>
      <c r="B539" s="87"/>
      <c r="C539" s="87">
        <v>90</v>
      </c>
      <c r="D539" s="87"/>
      <c r="E539" s="87"/>
      <c r="F539" s="87"/>
      <c r="G539" s="87"/>
      <c r="H539" s="87"/>
      <c r="I539" s="87"/>
      <c r="J539" s="87"/>
      <c r="K539" s="129"/>
      <c r="L539" s="241"/>
      <c r="M539" s="101"/>
      <c r="N539" s="242"/>
      <c r="O539" s="96">
        <f>IF(C539=0,"",C539/B538)</f>
        <v>0.76271186440677963</v>
      </c>
      <c r="P539" s="97">
        <v>90</v>
      </c>
      <c r="Q539" s="256">
        <f t="shared" ref="Q539:Q545" si="50">IF(P539=0,"",P539/P538)</f>
        <v>0.76271186440677963</v>
      </c>
      <c r="R539" s="256">
        <f t="shared" ref="R539:R545" si="51">IF(P539=0,"",100%-Q539)</f>
        <v>0.23728813559322037</v>
      </c>
    </row>
    <row r="540" spans="1:19" ht="15.75" customHeight="1" x14ac:dyDescent="0.25">
      <c r="A540" s="84">
        <v>1901</v>
      </c>
      <c r="B540" s="87"/>
      <c r="C540" s="87"/>
      <c r="D540" s="87">
        <v>76</v>
      </c>
      <c r="E540" s="87"/>
      <c r="F540" s="87"/>
      <c r="G540" s="87"/>
      <c r="H540" s="87"/>
      <c r="I540" s="87"/>
      <c r="J540" s="87"/>
      <c r="K540" s="129"/>
      <c r="L540" s="241"/>
      <c r="M540" s="101"/>
      <c r="N540" s="242"/>
      <c r="O540" s="96">
        <f>IF(D540=0,"",D540/C539)</f>
        <v>0.84444444444444444</v>
      </c>
      <c r="P540" s="97">
        <v>82</v>
      </c>
      <c r="Q540" s="256">
        <f t="shared" si="50"/>
        <v>0.91111111111111109</v>
      </c>
      <c r="R540" s="256">
        <f t="shared" si="51"/>
        <v>8.8888888888888906E-2</v>
      </c>
      <c r="S540" s="152">
        <f>P540/P538</f>
        <v>0.69491525423728817</v>
      </c>
    </row>
    <row r="541" spans="1:19" ht="15.75" customHeight="1" x14ac:dyDescent="0.25">
      <c r="A541" s="84">
        <v>1902</v>
      </c>
      <c r="B541" s="87"/>
      <c r="C541" s="87"/>
      <c r="D541" s="87"/>
      <c r="E541" s="87">
        <v>70</v>
      </c>
      <c r="F541" s="87"/>
      <c r="G541" s="87"/>
      <c r="H541" s="87"/>
      <c r="I541" s="87"/>
      <c r="J541" s="87"/>
      <c r="K541" s="129"/>
      <c r="L541" s="241"/>
      <c r="M541" s="101"/>
      <c r="N541" s="242"/>
      <c r="O541" s="96">
        <f>IF(E541=0,"",E541/D540)</f>
        <v>0.92105263157894735</v>
      </c>
      <c r="P541" s="97">
        <v>75</v>
      </c>
      <c r="Q541" s="256">
        <f t="shared" si="50"/>
        <v>0.91463414634146345</v>
      </c>
      <c r="R541" s="256">
        <f t="shared" si="51"/>
        <v>8.536585365853655E-2</v>
      </c>
    </row>
    <row r="542" spans="1:19" ht="15.75" customHeight="1" x14ac:dyDescent="0.25">
      <c r="A542" s="84">
        <v>2001</v>
      </c>
      <c r="B542" s="87"/>
      <c r="C542" s="87"/>
      <c r="D542" s="87"/>
      <c r="E542" s="87"/>
      <c r="F542" s="87">
        <v>69</v>
      </c>
      <c r="G542" s="87"/>
      <c r="H542" s="87"/>
      <c r="I542" s="87"/>
      <c r="J542" s="87"/>
      <c r="K542" s="129"/>
      <c r="L542" s="241"/>
      <c r="M542" s="101"/>
      <c r="N542" s="242"/>
      <c r="O542" s="96">
        <f>IF(F542=0,"",F542/E541)</f>
        <v>0.98571428571428577</v>
      </c>
      <c r="P542" s="97">
        <v>73</v>
      </c>
      <c r="Q542" s="256">
        <f t="shared" si="50"/>
        <v>0.97333333333333338</v>
      </c>
      <c r="R542" s="256">
        <f t="shared" si="51"/>
        <v>2.6666666666666616E-2</v>
      </c>
    </row>
    <row r="543" spans="1:19" ht="15.75" customHeight="1" x14ac:dyDescent="0.25">
      <c r="A543" s="84">
        <v>2002</v>
      </c>
      <c r="B543" s="87"/>
      <c r="C543" s="87"/>
      <c r="D543" s="87"/>
      <c r="E543" s="87"/>
      <c r="F543" s="87"/>
      <c r="G543" s="87">
        <v>69</v>
      </c>
      <c r="H543" s="87"/>
      <c r="I543" s="87"/>
      <c r="J543" s="87"/>
      <c r="K543" s="129"/>
      <c r="L543" s="241"/>
      <c r="M543" s="101"/>
      <c r="N543" s="242"/>
      <c r="O543" s="96">
        <f>IF(G543=0,"",G543/F542)</f>
        <v>1</v>
      </c>
      <c r="P543" s="97">
        <v>72</v>
      </c>
      <c r="Q543" s="256">
        <f t="shared" si="50"/>
        <v>0.98630136986301364</v>
      </c>
      <c r="R543" s="256">
        <f t="shared" si="51"/>
        <v>1.3698630136986356E-2</v>
      </c>
    </row>
    <row r="544" spans="1:19" ht="15.75" customHeight="1" x14ac:dyDescent="0.25">
      <c r="A544" s="84">
        <v>2101</v>
      </c>
      <c r="B544" s="87"/>
      <c r="C544" s="87"/>
      <c r="D544" s="87"/>
      <c r="E544" s="87"/>
      <c r="F544" s="87"/>
      <c r="G544" s="87"/>
      <c r="H544" s="87">
        <v>69</v>
      </c>
      <c r="I544" s="87"/>
      <c r="J544" s="87"/>
      <c r="K544" s="129"/>
      <c r="L544" s="241"/>
      <c r="M544" s="101"/>
      <c r="N544" s="242"/>
      <c r="O544" s="96">
        <f>IF(H544=0,"",H544/G543)</f>
        <v>1</v>
      </c>
      <c r="P544" s="97">
        <v>72</v>
      </c>
      <c r="Q544" s="256">
        <f t="shared" si="50"/>
        <v>1</v>
      </c>
      <c r="R544" s="256">
        <f t="shared" si="51"/>
        <v>0</v>
      </c>
    </row>
    <row r="545" spans="1:18" ht="15.75" customHeight="1" x14ac:dyDescent="0.25">
      <c r="A545" s="84">
        <v>2102</v>
      </c>
      <c r="B545" s="87"/>
      <c r="C545" s="87"/>
      <c r="D545" s="87"/>
      <c r="E545" s="87"/>
      <c r="F545" s="87"/>
      <c r="G545" s="87"/>
      <c r="H545" s="87"/>
      <c r="I545" s="87">
        <v>61</v>
      </c>
      <c r="J545" s="87"/>
      <c r="K545" s="129"/>
      <c r="L545" s="241"/>
      <c r="M545" s="101"/>
      <c r="N545" s="242"/>
      <c r="O545" s="96">
        <f>IF(I545=0,"",I545/H544)</f>
        <v>0.88405797101449279</v>
      </c>
      <c r="P545" s="97">
        <v>69</v>
      </c>
      <c r="Q545" s="256">
        <f t="shared" si="50"/>
        <v>0.95833333333333337</v>
      </c>
      <c r="R545" s="126">
        <f t="shared" si="51"/>
        <v>4.166666666666663E-2</v>
      </c>
    </row>
    <row r="546" spans="1:18" ht="15.75" customHeight="1" x14ac:dyDescent="0.25">
      <c r="A546" s="84">
        <v>2201</v>
      </c>
      <c r="B546" s="87"/>
      <c r="C546" s="87"/>
      <c r="D546" s="87"/>
      <c r="E546" s="87"/>
      <c r="F546" s="87"/>
      <c r="G546" s="87"/>
      <c r="H546" s="87"/>
      <c r="I546" s="87"/>
      <c r="J546" s="87">
        <v>60</v>
      </c>
      <c r="K546" s="129">
        <v>48</v>
      </c>
      <c r="L546" s="241"/>
      <c r="M546" s="101"/>
      <c r="N546" s="232"/>
      <c r="O546" s="175"/>
      <c r="P546" s="97">
        <v>69</v>
      </c>
      <c r="Q546" s="175"/>
      <c r="R546" s="257"/>
    </row>
    <row r="547" spans="1:18" ht="15.75" customHeight="1" x14ac:dyDescent="0.25">
      <c r="A547" s="84">
        <v>2202</v>
      </c>
      <c r="B547" s="87"/>
      <c r="C547" s="87"/>
      <c r="D547" s="87"/>
      <c r="E547" s="87"/>
      <c r="F547" s="87"/>
      <c r="G547" s="87"/>
      <c r="H547" s="87"/>
      <c r="I547" s="87"/>
      <c r="J547" s="87">
        <v>14</v>
      </c>
      <c r="K547" s="129">
        <v>9</v>
      </c>
      <c r="L547" s="241"/>
      <c r="M547" s="101"/>
      <c r="N547" s="232"/>
      <c r="O547" s="205"/>
      <c r="P547" s="106">
        <v>20</v>
      </c>
      <c r="Q547" s="261"/>
      <c r="R547" s="205"/>
    </row>
    <row r="548" spans="1:18" ht="15.75" customHeight="1" x14ac:dyDescent="0.25">
      <c r="A548" s="84">
        <v>2301</v>
      </c>
      <c r="B548" s="87"/>
      <c r="C548" s="87"/>
      <c r="D548" s="87"/>
      <c r="E548" s="87"/>
      <c r="F548" s="87"/>
      <c r="G548" s="87"/>
      <c r="H548" s="87"/>
      <c r="I548" s="87"/>
      <c r="J548" s="87">
        <v>7</v>
      </c>
      <c r="K548" s="129">
        <v>4</v>
      </c>
      <c r="L548" s="241"/>
      <c r="M548" s="101"/>
      <c r="N548" s="232"/>
      <c r="O548" s="205"/>
      <c r="P548" s="106">
        <v>9</v>
      </c>
      <c r="Q548" s="261"/>
      <c r="R548" s="205"/>
    </row>
    <row r="549" spans="1:18" ht="15.75" customHeight="1" x14ac:dyDescent="0.25">
      <c r="A549" s="84">
        <v>2302</v>
      </c>
      <c r="B549" s="87"/>
      <c r="C549" s="87"/>
      <c r="D549" s="87"/>
      <c r="E549" s="87"/>
      <c r="F549" s="87"/>
      <c r="G549" s="87"/>
      <c r="H549" s="87"/>
      <c r="I549" s="87"/>
      <c r="J549" s="87">
        <v>1</v>
      </c>
      <c r="K549" s="129"/>
      <c r="L549" s="241"/>
      <c r="M549" s="101"/>
      <c r="N549" s="232"/>
      <c r="O549" s="205"/>
      <c r="P549" s="228">
        <v>4</v>
      </c>
      <c r="Q549" s="261"/>
      <c r="R549" s="205"/>
    </row>
    <row r="550" spans="1:18" ht="15.75" customHeight="1" x14ac:dyDescent="0.25">
      <c r="A550" s="84">
        <v>2401</v>
      </c>
      <c r="B550" s="87"/>
      <c r="C550" s="87"/>
      <c r="D550" s="87"/>
      <c r="E550" s="87"/>
      <c r="F550" s="87"/>
      <c r="G550" s="87"/>
      <c r="H550" s="87"/>
      <c r="I550" s="87"/>
      <c r="J550" s="87">
        <v>4</v>
      </c>
      <c r="K550" s="129">
        <v>2</v>
      </c>
      <c r="L550" s="241"/>
      <c r="M550" s="101"/>
      <c r="N550" s="232"/>
      <c r="O550" s="101"/>
      <c r="P550" s="230">
        <v>4</v>
      </c>
      <c r="Q550" s="262"/>
      <c r="R550" s="205"/>
    </row>
    <row r="551" spans="1:18" ht="15.75" customHeight="1" x14ac:dyDescent="0.25">
      <c r="A551" s="84">
        <v>2402</v>
      </c>
      <c r="B551" s="87"/>
      <c r="C551" s="87"/>
      <c r="D551" s="87"/>
      <c r="E551" s="87"/>
      <c r="F551" s="87"/>
      <c r="G551" s="87"/>
      <c r="H551" s="87"/>
      <c r="I551" s="87"/>
      <c r="J551" s="87"/>
      <c r="K551" s="129"/>
      <c r="L551" s="241"/>
      <c r="M551" s="101"/>
      <c r="N551" s="232"/>
      <c r="O551" s="111" t="s">
        <v>91</v>
      </c>
      <c r="P551" s="229">
        <v>45</v>
      </c>
      <c r="Q551" s="113">
        <f>K554</f>
        <v>63</v>
      </c>
      <c r="R551" s="114" t="s">
        <v>19</v>
      </c>
    </row>
    <row r="552" spans="1:18" ht="15.75" customHeight="1" x14ac:dyDescent="0.25">
      <c r="A552" s="84">
        <v>2501</v>
      </c>
      <c r="B552" s="87"/>
      <c r="C552" s="87"/>
      <c r="D552" s="87"/>
      <c r="E552" s="87"/>
      <c r="F552" s="87"/>
      <c r="G552" s="87"/>
      <c r="H552" s="87"/>
      <c r="I552" s="87"/>
      <c r="J552" s="87"/>
      <c r="K552" s="129"/>
      <c r="L552" s="241"/>
      <c r="M552" s="101"/>
      <c r="N552" s="232"/>
      <c r="O552" s="115" t="s">
        <v>92</v>
      </c>
      <c r="P552" s="116">
        <f>IF(P551/B538=0,"",P551/B538)</f>
        <v>0.38135593220338981</v>
      </c>
      <c r="Q552" s="117">
        <f>IF(P551/Q551=0,"",P551/Q551)</f>
        <v>0.7142857142857143</v>
      </c>
      <c r="R552" s="118" t="s">
        <v>93</v>
      </c>
    </row>
    <row r="553" spans="1:18" ht="15.75" customHeight="1" x14ac:dyDescent="0.25">
      <c r="A553" s="84">
        <v>2502</v>
      </c>
      <c r="B553" s="87"/>
      <c r="C553" s="87"/>
      <c r="D553" s="87"/>
      <c r="E553" s="87"/>
      <c r="F553" s="87"/>
      <c r="G553" s="87"/>
      <c r="H553" s="87"/>
      <c r="I553" s="87"/>
      <c r="J553" s="87"/>
      <c r="K553" s="129"/>
      <c r="L553" s="243"/>
      <c r="M553" s="244"/>
      <c r="N553" s="245"/>
      <c r="O553" s="120"/>
      <c r="P553" s="121"/>
      <c r="Q553" s="121"/>
      <c r="R553" s="122"/>
    </row>
    <row r="554" spans="1:18" ht="18" customHeight="1" x14ac:dyDescent="0.25">
      <c r="A554" s="46"/>
      <c r="B554" s="296" t="s">
        <v>111</v>
      </c>
      <c r="C554" s="296"/>
      <c r="D554" s="296"/>
      <c r="E554" s="296"/>
      <c r="F554" s="296"/>
      <c r="G554" s="296"/>
      <c r="H554" s="296"/>
      <c r="I554" s="296"/>
      <c r="J554" s="296"/>
      <c r="K554" s="123">
        <f>SUM(K538:K550)</f>
        <v>63</v>
      </c>
      <c r="L554" s="124">
        <f>IF(K546=0,"",K546/B538)</f>
        <v>0.40677966101694918</v>
      </c>
      <c r="M554" s="124">
        <f>IF(K554=0,"",K554/B538)</f>
        <v>0.53389830508474578</v>
      </c>
      <c r="N554" s="124">
        <f>M554-L554</f>
        <v>0.1271186440677966</v>
      </c>
      <c r="O554" s="1"/>
      <c r="P554" s="2"/>
      <c r="Q554" s="36"/>
      <c r="R554" s="1"/>
    </row>
    <row r="555" spans="1:18" ht="12.75" customHeight="1" x14ac:dyDescent="0.2"/>
    <row r="556" spans="1:18" ht="12.75" customHeight="1" x14ac:dyDescent="0.2"/>
    <row r="557" spans="1:18" ht="26.25" customHeight="1" x14ac:dyDescent="0.4">
      <c r="B557" s="340" t="s">
        <v>101</v>
      </c>
      <c r="C557" s="315"/>
      <c r="D557" s="315"/>
      <c r="E557" s="315"/>
      <c r="F557" s="315"/>
      <c r="G557" s="315"/>
      <c r="H557" s="315"/>
      <c r="I557" s="315"/>
      <c r="J557" s="315"/>
      <c r="K557" s="208" t="s">
        <v>118</v>
      </c>
      <c r="L557" s="1"/>
      <c r="M557" s="1"/>
      <c r="N557" s="2"/>
      <c r="O557" s="1"/>
      <c r="P557" s="2"/>
      <c r="Q557" s="2"/>
      <c r="R557" s="2"/>
    </row>
    <row r="558" spans="1:18" ht="20.25" customHeight="1" x14ac:dyDescent="0.2">
      <c r="A558" s="316" t="s">
        <v>18</v>
      </c>
      <c r="B558" s="318" t="s">
        <v>102</v>
      </c>
      <c r="C558" s="319"/>
      <c r="D558" s="319"/>
      <c r="E558" s="319"/>
      <c r="F558" s="319"/>
      <c r="G558" s="319"/>
      <c r="H558" s="319"/>
      <c r="I558" s="319"/>
      <c r="J558" s="335"/>
      <c r="K558" s="327" t="s">
        <v>19</v>
      </c>
      <c r="L558" s="323" t="s">
        <v>11</v>
      </c>
      <c r="M558" s="323" t="s">
        <v>12</v>
      </c>
      <c r="N558" s="325" t="s">
        <v>13</v>
      </c>
      <c r="O558" s="323" t="s">
        <v>14</v>
      </c>
      <c r="P558" s="324" t="s">
        <v>15</v>
      </c>
      <c r="Q558" s="324" t="s">
        <v>16</v>
      </c>
      <c r="R558" s="323" t="s">
        <v>103</v>
      </c>
    </row>
    <row r="559" spans="1:18" ht="15.75" customHeight="1" x14ac:dyDescent="0.25">
      <c r="A559" s="317"/>
      <c r="B559" s="84" t="s">
        <v>104</v>
      </c>
      <c r="C559" s="84" t="s">
        <v>105</v>
      </c>
      <c r="D559" s="84" t="s">
        <v>106</v>
      </c>
      <c r="E559" s="84" t="s">
        <v>107</v>
      </c>
      <c r="F559" s="84" t="s">
        <v>108</v>
      </c>
      <c r="G559" s="84" t="s">
        <v>109</v>
      </c>
      <c r="H559" s="84" t="s">
        <v>110</v>
      </c>
      <c r="I559" s="84" t="s">
        <v>73</v>
      </c>
      <c r="J559" s="84" t="s">
        <v>74</v>
      </c>
      <c r="K559" s="344"/>
      <c r="L559" s="317"/>
      <c r="M559" s="317"/>
      <c r="N559" s="317"/>
      <c r="O559" s="317"/>
      <c r="P559" s="317"/>
      <c r="Q559" s="317"/>
      <c r="R559" s="317"/>
    </row>
    <row r="560" spans="1:18" ht="15.75" customHeight="1" x14ac:dyDescent="0.25">
      <c r="A560" s="84">
        <v>1802</v>
      </c>
      <c r="B560" s="87">
        <v>119</v>
      </c>
      <c r="C560" s="87"/>
      <c r="D560" s="87"/>
      <c r="E560" s="87"/>
      <c r="F560" s="87"/>
      <c r="G560" s="87"/>
      <c r="H560" s="87"/>
      <c r="I560" s="87"/>
      <c r="J560" s="87"/>
      <c r="K560" s="129"/>
      <c r="L560" s="238"/>
      <c r="M560" s="239"/>
      <c r="N560" s="240"/>
      <c r="O560" s="254"/>
      <c r="P560" s="92">
        <f>B560</f>
        <v>119</v>
      </c>
      <c r="Q560" s="255"/>
      <c r="R560" s="254"/>
    </row>
    <row r="561" spans="1:19" ht="15.75" customHeight="1" x14ac:dyDescent="0.25">
      <c r="A561" s="84">
        <v>1901</v>
      </c>
      <c r="B561" s="87"/>
      <c r="C561" s="87">
        <v>109</v>
      </c>
      <c r="D561" s="87"/>
      <c r="E561" s="87"/>
      <c r="F561" s="87"/>
      <c r="G561" s="87"/>
      <c r="H561" s="87"/>
      <c r="I561" s="87"/>
      <c r="J561" s="87"/>
      <c r="K561" s="129"/>
      <c r="L561" s="241"/>
      <c r="M561" s="101"/>
      <c r="N561" s="242"/>
      <c r="O561" s="96">
        <f>IF(C561=0,"",C561/B560)</f>
        <v>0.91596638655462181</v>
      </c>
      <c r="P561" s="97">
        <v>110</v>
      </c>
      <c r="Q561" s="256">
        <f t="shared" ref="Q561:Q567" si="52">IF(P561=0,"",P561/P560)</f>
        <v>0.92436974789915971</v>
      </c>
      <c r="R561" s="256">
        <f t="shared" ref="R561:R567" si="53">IF(P561=0,"",100%-Q561)</f>
        <v>7.5630252100840289E-2</v>
      </c>
    </row>
    <row r="562" spans="1:19" ht="15.75" customHeight="1" x14ac:dyDescent="0.25">
      <c r="A562" s="84">
        <v>1902</v>
      </c>
      <c r="B562" s="87"/>
      <c r="C562" s="87"/>
      <c r="D562" s="87">
        <v>100</v>
      </c>
      <c r="E562" s="87"/>
      <c r="F562" s="87"/>
      <c r="G562" s="87"/>
      <c r="H562" s="87"/>
      <c r="I562" s="87"/>
      <c r="J562" s="87"/>
      <c r="K562" s="129"/>
      <c r="L562" s="241"/>
      <c r="M562" s="101"/>
      <c r="N562" s="242"/>
      <c r="O562" s="96">
        <f>IF(D562=0,"",D562/C561)</f>
        <v>0.91743119266055051</v>
      </c>
      <c r="P562" s="97">
        <v>104</v>
      </c>
      <c r="Q562" s="256">
        <f t="shared" si="52"/>
        <v>0.94545454545454544</v>
      </c>
      <c r="R562" s="256">
        <f t="shared" si="53"/>
        <v>5.4545454545454564E-2</v>
      </c>
      <c r="S562" s="128">
        <f>P562/P560</f>
        <v>0.87394957983193278</v>
      </c>
    </row>
    <row r="563" spans="1:19" ht="15.75" customHeight="1" x14ac:dyDescent="0.25">
      <c r="A563" s="84">
        <v>2001</v>
      </c>
      <c r="B563" s="87"/>
      <c r="C563" s="87"/>
      <c r="D563" s="87"/>
      <c r="E563" s="87">
        <v>93</v>
      </c>
      <c r="F563" s="87"/>
      <c r="G563" s="87"/>
      <c r="H563" s="87"/>
      <c r="I563" s="87"/>
      <c r="J563" s="87"/>
      <c r="K563" s="129"/>
      <c r="L563" s="241"/>
      <c r="M563" s="101"/>
      <c r="N563" s="242"/>
      <c r="O563" s="96">
        <f>IF(E563=0,"",E563/D562)</f>
        <v>0.93</v>
      </c>
      <c r="P563" s="97">
        <v>95</v>
      </c>
      <c r="Q563" s="256">
        <f t="shared" si="52"/>
        <v>0.91346153846153844</v>
      </c>
      <c r="R563" s="256">
        <f t="shared" si="53"/>
        <v>8.6538461538461564E-2</v>
      </c>
    </row>
    <row r="564" spans="1:19" ht="15.75" customHeight="1" x14ac:dyDescent="0.25">
      <c r="A564" s="84">
        <v>2002</v>
      </c>
      <c r="B564" s="87"/>
      <c r="C564" s="87"/>
      <c r="D564" s="87"/>
      <c r="E564" s="87"/>
      <c r="F564" s="87">
        <v>89</v>
      </c>
      <c r="G564" s="87"/>
      <c r="H564" s="87"/>
      <c r="I564" s="87"/>
      <c r="J564" s="87"/>
      <c r="K564" s="129"/>
      <c r="L564" s="241"/>
      <c r="M564" s="101"/>
      <c r="N564" s="242"/>
      <c r="O564" s="96">
        <f>IF(F564=0,"",F564/E563)</f>
        <v>0.956989247311828</v>
      </c>
      <c r="P564" s="97">
        <v>92</v>
      </c>
      <c r="Q564" s="256">
        <f t="shared" si="52"/>
        <v>0.96842105263157896</v>
      </c>
      <c r="R564" s="256">
        <f t="shared" si="53"/>
        <v>3.157894736842104E-2</v>
      </c>
    </row>
    <row r="565" spans="1:19" ht="15.75" customHeight="1" x14ac:dyDescent="0.25">
      <c r="A565" s="84">
        <v>2101</v>
      </c>
      <c r="B565" s="87"/>
      <c r="C565" s="87"/>
      <c r="D565" s="87"/>
      <c r="E565" s="87"/>
      <c r="F565" s="87"/>
      <c r="G565" s="87">
        <v>88</v>
      </c>
      <c r="H565" s="87"/>
      <c r="I565" s="87"/>
      <c r="J565" s="87"/>
      <c r="K565" s="129"/>
      <c r="L565" s="241"/>
      <c r="M565" s="101"/>
      <c r="N565" s="242"/>
      <c r="O565" s="96">
        <f>IF(G565=0,"",G565/F564)</f>
        <v>0.9887640449438202</v>
      </c>
      <c r="P565" s="97">
        <v>92</v>
      </c>
      <c r="Q565" s="256">
        <f t="shared" si="52"/>
        <v>1</v>
      </c>
      <c r="R565" s="256">
        <f t="shared" si="53"/>
        <v>0</v>
      </c>
    </row>
    <row r="566" spans="1:19" ht="15.75" customHeight="1" x14ac:dyDescent="0.25">
      <c r="A566" s="84">
        <v>2102</v>
      </c>
      <c r="B566" s="87"/>
      <c r="C566" s="87"/>
      <c r="D566" s="87"/>
      <c r="E566" s="87"/>
      <c r="F566" s="87"/>
      <c r="G566" s="87"/>
      <c r="H566" s="87">
        <v>87</v>
      </c>
      <c r="I566" s="87"/>
      <c r="J566" s="87"/>
      <c r="K566" s="129"/>
      <c r="L566" s="241"/>
      <c r="M566" s="101"/>
      <c r="N566" s="242"/>
      <c r="O566" s="96">
        <f>IF(H566=0,"",H566/G565)</f>
        <v>0.98863636363636365</v>
      </c>
      <c r="P566" s="97">
        <v>91</v>
      </c>
      <c r="Q566" s="256">
        <f t="shared" si="52"/>
        <v>0.98913043478260865</v>
      </c>
      <c r="R566" s="256">
        <f t="shared" si="53"/>
        <v>1.0869565217391353E-2</v>
      </c>
    </row>
    <row r="567" spans="1:19" ht="15.75" customHeight="1" x14ac:dyDescent="0.25">
      <c r="A567" s="84">
        <v>2201</v>
      </c>
      <c r="B567" s="87"/>
      <c r="C567" s="87"/>
      <c r="D567" s="87"/>
      <c r="E567" s="87"/>
      <c r="F567" s="87"/>
      <c r="G567" s="87"/>
      <c r="H567" s="87"/>
      <c r="I567" s="87">
        <v>86</v>
      </c>
      <c r="J567" s="87"/>
      <c r="K567" s="129">
        <v>2</v>
      </c>
      <c r="L567" s="241"/>
      <c r="M567" s="101"/>
      <c r="N567" s="242"/>
      <c r="O567" s="126">
        <f>IF(I567=0,"",I567/H566)</f>
        <v>0.9885057471264368</v>
      </c>
      <c r="P567" s="97">
        <v>90</v>
      </c>
      <c r="Q567" s="256">
        <f t="shared" si="52"/>
        <v>0.98901098901098905</v>
      </c>
      <c r="R567" s="126">
        <f t="shared" si="53"/>
        <v>1.098901098901095E-2</v>
      </c>
    </row>
    <row r="568" spans="1:19" ht="15.75" customHeight="1" x14ac:dyDescent="0.25">
      <c r="A568" s="84">
        <v>2202</v>
      </c>
      <c r="B568" s="87"/>
      <c r="C568" s="87"/>
      <c r="D568" s="87"/>
      <c r="E568" s="87"/>
      <c r="F568" s="87"/>
      <c r="G568" s="87"/>
      <c r="H568" s="87"/>
      <c r="I568" s="87"/>
      <c r="J568" s="87">
        <v>77</v>
      </c>
      <c r="K568" s="129">
        <v>61</v>
      </c>
      <c r="L568" s="241"/>
      <c r="M568" s="101"/>
      <c r="N568" s="232"/>
      <c r="O568" s="175"/>
      <c r="P568" s="97">
        <v>86</v>
      </c>
      <c r="Q568" s="175"/>
      <c r="R568" s="257"/>
    </row>
    <row r="569" spans="1:19" ht="15.75" customHeight="1" x14ac:dyDescent="0.25">
      <c r="A569" s="84">
        <v>2301</v>
      </c>
      <c r="B569" s="87"/>
      <c r="C569" s="87"/>
      <c r="D569" s="87"/>
      <c r="E569" s="87"/>
      <c r="F569" s="87"/>
      <c r="G569" s="87"/>
      <c r="H569" s="87"/>
      <c r="I569" s="87"/>
      <c r="J569" s="87">
        <v>17</v>
      </c>
      <c r="K569" s="129">
        <v>13</v>
      </c>
      <c r="L569" s="241"/>
      <c r="M569" s="101"/>
      <c r="N569" s="232"/>
      <c r="O569" s="205"/>
      <c r="P569" s="106">
        <v>21</v>
      </c>
      <c r="Q569" s="261"/>
      <c r="R569" s="205"/>
    </row>
    <row r="570" spans="1:19" ht="15.75" customHeight="1" x14ac:dyDescent="0.25">
      <c r="A570" s="84">
        <v>2302</v>
      </c>
      <c r="B570" s="87"/>
      <c r="C570" s="87"/>
      <c r="D570" s="87"/>
      <c r="E570" s="87"/>
      <c r="F570" s="87"/>
      <c r="G570" s="87"/>
      <c r="H570" s="87"/>
      <c r="I570" s="87"/>
      <c r="J570" s="87">
        <v>9</v>
      </c>
      <c r="K570" s="129">
        <v>5</v>
      </c>
      <c r="L570" s="241"/>
      <c r="M570" s="101"/>
      <c r="N570" s="232"/>
      <c r="O570" s="205"/>
      <c r="P570" s="106">
        <v>13</v>
      </c>
      <c r="Q570" s="261"/>
      <c r="R570" s="205"/>
    </row>
    <row r="571" spans="1:19" ht="15.75" customHeight="1" x14ac:dyDescent="0.25">
      <c r="A571" s="84">
        <v>2401</v>
      </c>
      <c r="B571" s="87"/>
      <c r="C571" s="87"/>
      <c r="D571" s="87"/>
      <c r="E571" s="87"/>
      <c r="F571" s="87"/>
      <c r="G571" s="87"/>
      <c r="H571" s="87"/>
      <c r="I571" s="87"/>
      <c r="J571" s="87">
        <v>5</v>
      </c>
      <c r="K571" s="129">
        <v>3</v>
      </c>
      <c r="L571" s="241"/>
      <c r="M571" s="101"/>
      <c r="N571" s="232"/>
      <c r="O571" s="205"/>
      <c r="P571" s="228">
        <v>5</v>
      </c>
      <c r="Q571" s="261"/>
      <c r="R571" s="205"/>
    </row>
    <row r="572" spans="1:19" ht="15.75" customHeight="1" x14ac:dyDescent="0.25">
      <c r="A572" s="84">
        <v>2402</v>
      </c>
      <c r="B572" s="87"/>
      <c r="C572" s="87"/>
      <c r="D572" s="87"/>
      <c r="E572" s="87"/>
      <c r="F572" s="87"/>
      <c r="G572" s="87"/>
      <c r="H572" s="87"/>
      <c r="I572" s="87"/>
      <c r="J572" s="87">
        <v>1</v>
      </c>
      <c r="K572" s="129">
        <v>1</v>
      </c>
      <c r="L572" s="241"/>
      <c r="M572" s="101"/>
      <c r="N572" s="232"/>
      <c r="O572" s="101"/>
      <c r="P572" s="230">
        <v>2</v>
      </c>
      <c r="Q572" s="262"/>
      <c r="R572" s="205"/>
    </row>
    <row r="573" spans="1:19" ht="15.75" customHeight="1" x14ac:dyDescent="0.25">
      <c r="A573" s="84">
        <v>2501</v>
      </c>
      <c r="B573" s="87"/>
      <c r="C573" s="87"/>
      <c r="D573" s="87"/>
      <c r="E573" s="87"/>
      <c r="F573" s="87"/>
      <c r="G573" s="87"/>
      <c r="H573" s="87"/>
      <c r="I573" s="87"/>
      <c r="J573" s="87">
        <v>1</v>
      </c>
      <c r="K573" s="129">
        <v>1</v>
      </c>
      <c r="L573" s="241"/>
      <c r="M573" s="101"/>
      <c r="N573" s="232"/>
      <c r="O573" s="111" t="s">
        <v>91</v>
      </c>
      <c r="P573" s="229">
        <v>74</v>
      </c>
      <c r="Q573" s="113">
        <f>K576</f>
        <v>86</v>
      </c>
      <c r="R573" s="114" t="s">
        <v>19</v>
      </c>
    </row>
    <row r="574" spans="1:19" ht="15.75" customHeight="1" x14ac:dyDescent="0.25">
      <c r="A574" s="84">
        <v>2502</v>
      </c>
      <c r="B574" s="87"/>
      <c r="C574" s="87"/>
      <c r="D574" s="87"/>
      <c r="E574" s="87"/>
      <c r="F574" s="87"/>
      <c r="G574" s="87"/>
      <c r="H574" s="87"/>
      <c r="I574" s="87"/>
      <c r="J574" s="87"/>
      <c r="K574" s="129"/>
      <c r="L574" s="241"/>
      <c r="M574" s="101"/>
      <c r="N574" s="232"/>
      <c r="O574" s="115" t="s">
        <v>92</v>
      </c>
      <c r="P574" s="116">
        <f>IF(P573/B560=0,"",P573/B560)</f>
        <v>0.62184873949579833</v>
      </c>
      <c r="Q574" s="117">
        <f>IF(P573/Q573=0,"",P573/Q573)</f>
        <v>0.86046511627906974</v>
      </c>
      <c r="R574" s="118" t="s">
        <v>93</v>
      </c>
    </row>
    <row r="575" spans="1:19" ht="15.75" customHeight="1" x14ac:dyDescent="0.25">
      <c r="A575" s="84">
        <v>2601</v>
      </c>
      <c r="B575" s="87"/>
      <c r="C575" s="87"/>
      <c r="D575" s="87"/>
      <c r="E575" s="87"/>
      <c r="F575" s="87"/>
      <c r="G575" s="87"/>
      <c r="H575" s="87"/>
      <c r="I575" s="87"/>
      <c r="J575" s="87"/>
      <c r="K575" s="129"/>
      <c r="L575" s="243"/>
      <c r="M575" s="244"/>
      <c r="N575" s="245"/>
      <c r="O575" s="120"/>
      <c r="P575" s="121"/>
      <c r="Q575" s="121"/>
      <c r="R575" s="122"/>
    </row>
    <row r="576" spans="1:19" ht="18" customHeight="1" x14ac:dyDescent="0.25">
      <c r="A576" s="46"/>
      <c r="B576" s="296" t="s">
        <v>111</v>
      </c>
      <c r="C576" s="296"/>
      <c r="D576" s="296"/>
      <c r="E576" s="296"/>
      <c r="F576" s="296"/>
      <c r="G576" s="296"/>
      <c r="H576" s="296"/>
      <c r="I576" s="296"/>
      <c r="J576" s="296"/>
      <c r="K576" s="123">
        <f>SUM(K560:K573)</f>
        <v>86</v>
      </c>
      <c r="L576" s="124">
        <f>(SUM(K567:K568)/B560)</f>
        <v>0.52941176470588236</v>
      </c>
      <c r="M576" s="124">
        <f>IF(K576=0,"",K576/B560)</f>
        <v>0.72268907563025209</v>
      </c>
      <c r="N576" s="124">
        <f>IF(K567=0,"",M576-L576)</f>
        <v>0.19327731092436973</v>
      </c>
      <c r="O576" s="1"/>
      <c r="P576" s="2"/>
      <c r="Q576" s="36"/>
      <c r="R576" s="1"/>
    </row>
    <row r="577" spans="1:19" ht="12.75" customHeight="1" x14ac:dyDescent="0.2"/>
    <row r="578" spans="1:19" ht="12.75" customHeight="1" x14ac:dyDescent="0.2"/>
    <row r="579" spans="1:19" ht="26.25" customHeight="1" x14ac:dyDescent="0.4">
      <c r="B579" s="340" t="s">
        <v>101</v>
      </c>
      <c r="C579" s="315"/>
      <c r="D579" s="315"/>
      <c r="E579" s="315"/>
      <c r="F579" s="315"/>
      <c r="G579" s="315"/>
      <c r="H579" s="315"/>
      <c r="I579" s="315"/>
      <c r="J579" s="315"/>
      <c r="K579" s="208" t="s">
        <v>119</v>
      </c>
      <c r="L579" s="1"/>
      <c r="M579" s="1"/>
      <c r="N579" s="2"/>
      <c r="O579" s="1"/>
      <c r="P579" s="2"/>
      <c r="Q579" s="2"/>
      <c r="R579" s="2"/>
    </row>
    <row r="580" spans="1:19" ht="20.25" customHeight="1" x14ac:dyDescent="0.2">
      <c r="A580" s="316" t="s">
        <v>18</v>
      </c>
      <c r="B580" s="318" t="s">
        <v>102</v>
      </c>
      <c r="C580" s="319"/>
      <c r="D580" s="319"/>
      <c r="E580" s="319"/>
      <c r="F580" s="319"/>
      <c r="G580" s="319"/>
      <c r="H580" s="319"/>
      <c r="I580" s="319"/>
      <c r="J580" s="335"/>
      <c r="K580" s="327" t="s">
        <v>19</v>
      </c>
      <c r="L580" s="323" t="s">
        <v>11</v>
      </c>
      <c r="M580" s="323" t="s">
        <v>12</v>
      </c>
      <c r="N580" s="325" t="s">
        <v>13</v>
      </c>
      <c r="O580" s="323" t="s">
        <v>14</v>
      </c>
      <c r="P580" s="324" t="s">
        <v>15</v>
      </c>
      <c r="Q580" s="324" t="s">
        <v>16</v>
      </c>
      <c r="R580" s="323" t="s">
        <v>103</v>
      </c>
    </row>
    <row r="581" spans="1:19" ht="15.75" customHeight="1" x14ac:dyDescent="0.25">
      <c r="A581" s="317"/>
      <c r="B581" s="84" t="s">
        <v>104</v>
      </c>
      <c r="C581" s="84" t="s">
        <v>105</v>
      </c>
      <c r="D581" s="84" t="s">
        <v>106</v>
      </c>
      <c r="E581" s="84" t="s">
        <v>107</v>
      </c>
      <c r="F581" s="84" t="s">
        <v>108</v>
      </c>
      <c r="G581" s="84" t="s">
        <v>109</v>
      </c>
      <c r="H581" s="84" t="s">
        <v>110</v>
      </c>
      <c r="I581" s="84" t="s">
        <v>73</v>
      </c>
      <c r="J581" s="84" t="s">
        <v>74</v>
      </c>
      <c r="K581" s="344"/>
      <c r="L581" s="317"/>
      <c r="M581" s="317"/>
      <c r="N581" s="317"/>
      <c r="O581" s="317"/>
      <c r="P581" s="317"/>
      <c r="Q581" s="317"/>
      <c r="R581" s="317"/>
    </row>
    <row r="582" spans="1:19" ht="15.75" customHeight="1" x14ac:dyDescent="0.25">
      <c r="A582" s="84">
        <v>1901</v>
      </c>
      <c r="B582" s="87">
        <v>119</v>
      </c>
      <c r="C582" s="87"/>
      <c r="D582" s="87"/>
      <c r="E582" s="87"/>
      <c r="F582" s="87"/>
      <c r="G582" s="87"/>
      <c r="H582" s="87"/>
      <c r="I582" s="87"/>
      <c r="J582" s="87"/>
      <c r="K582" s="129"/>
      <c r="L582" s="238"/>
      <c r="M582" s="239"/>
      <c r="N582" s="240"/>
      <c r="O582" s="254"/>
      <c r="P582" s="92">
        <f>B582</f>
        <v>119</v>
      </c>
      <c r="Q582" s="295"/>
      <c r="R582" s="126"/>
    </row>
    <row r="583" spans="1:19" ht="15.75" customHeight="1" x14ac:dyDescent="0.25">
      <c r="A583" s="84">
        <v>1902</v>
      </c>
      <c r="B583" s="87"/>
      <c r="C583" s="87">
        <v>108</v>
      </c>
      <c r="D583" s="87"/>
      <c r="E583" s="87"/>
      <c r="F583" s="87"/>
      <c r="G583" s="87"/>
      <c r="H583" s="87"/>
      <c r="I583" s="87"/>
      <c r="J583" s="87"/>
      <c r="K583" s="129"/>
      <c r="L583" s="241"/>
      <c r="M583" s="101"/>
      <c r="N583" s="242"/>
      <c r="O583" s="96">
        <f>IF(C583=0,"",C583/B582)</f>
        <v>0.90756302521008403</v>
      </c>
      <c r="P583" s="97">
        <v>108</v>
      </c>
      <c r="Q583" s="256">
        <f t="shared" ref="Q583:Q590" si="54">IF(P583=0,"",P583/P582)</f>
        <v>0.90756302521008403</v>
      </c>
      <c r="R583" s="256">
        <f t="shared" ref="R583:R590" si="55">IF(P583=0,"",100%-Q583)</f>
        <v>9.2436974789915971E-2</v>
      </c>
      <c r="S583" s="128"/>
    </row>
    <row r="584" spans="1:19" ht="15.75" customHeight="1" x14ac:dyDescent="0.25">
      <c r="A584" s="84">
        <v>2001</v>
      </c>
      <c r="B584" s="87"/>
      <c r="C584" s="87"/>
      <c r="D584" s="87">
        <v>99</v>
      </c>
      <c r="E584" s="87"/>
      <c r="F584" s="87"/>
      <c r="G584" s="87"/>
      <c r="H584" s="87"/>
      <c r="I584" s="87"/>
      <c r="J584" s="87"/>
      <c r="K584" s="129"/>
      <c r="L584" s="241"/>
      <c r="M584" s="101"/>
      <c r="N584" s="242"/>
      <c r="O584" s="96">
        <f>IF(D584=0,"",D584/C583)</f>
        <v>0.91666666666666663</v>
      </c>
      <c r="P584" s="97">
        <v>102</v>
      </c>
      <c r="Q584" s="256">
        <f t="shared" si="54"/>
        <v>0.94444444444444442</v>
      </c>
      <c r="R584" s="256">
        <f t="shared" si="55"/>
        <v>5.555555555555558E-2</v>
      </c>
      <c r="S584" s="128">
        <f>P584/P582</f>
        <v>0.8571428571428571</v>
      </c>
    </row>
    <row r="585" spans="1:19" ht="15.75" customHeight="1" x14ac:dyDescent="0.25">
      <c r="A585" s="84">
        <v>2002</v>
      </c>
      <c r="B585" s="87"/>
      <c r="C585" s="87"/>
      <c r="D585" s="87"/>
      <c r="E585" s="87">
        <v>90</v>
      </c>
      <c r="F585" s="87"/>
      <c r="G585" s="87"/>
      <c r="H585" s="87"/>
      <c r="I585" s="87"/>
      <c r="J585" s="87"/>
      <c r="K585" s="129"/>
      <c r="L585" s="241"/>
      <c r="M585" s="101"/>
      <c r="N585" s="242"/>
      <c r="O585" s="96">
        <f>IF(E585=0,"",E585/D584)</f>
        <v>0.90909090909090906</v>
      </c>
      <c r="P585" s="97">
        <v>98</v>
      </c>
      <c r="Q585" s="256">
        <f t="shared" si="54"/>
        <v>0.96078431372549022</v>
      </c>
      <c r="R585" s="256">
        <f t="shared" si="55"/>
        <v>3.9215686274509776E-2</v>
      </c>
    </row>
    <row r="586" spans="1:19" ht="15.75" customHeight="1" x14ac:dyDescent="0.25">
      <c r="A586" s="84">
        <v>2101</v>
      </c>
      <c r="B586" s="87"/>
      <c r="C586" s="87"/>
      <c r="D586" s="87"/>
      <c r="E586" s="87"/>
      <c r="F586" s="87">
        <v>84</v>
      </c>
      <c r="G586" s="87"/>
      <c r="H586" s="87"/>
      <c r="I586" s="87"/>
      <c r="J586" s="87"/>
      <c r="K586" s="129"/>
      <c r="L586" s="241"/>
      <c r="M586" s="101"/>
      <c r="N586" s="242"/>
      <c r="O586" s="96">
        <f>F586/E585</f>
        <v>0.93333333333333335</v>
      </c>
      <c r="P586" s="97">
        <v>92</v>
      </c>
      <c r="Q586" s="256">
        <f t="shared" si="54"/>
        <v>0.93877551020408168</v>
      </c>
      <c r="R586" s="256">
        <f t="shared" si="55"/>
        <v>6.1224489795918324E-2</v>
      </c>
    </row>
    <row r="587" spans="1:19" ht="15.75" customHeight="1" x14ac:dyDescent="0.25">
      <c r="A587" s="84">
        <v>2102</v>
      </c>
      <c r="B587" s="87"/>
      <c r="C587" s="87"/>
      <c r="D587" s="87"/>
      <c r="E587" s="87"/>
      <c r="F587" s="87"/>
      <c r="G587" s="87">
        <v>77</v>
      </c>
      <c r="H587" s="87"/>
      <c r="I587" s="87"/>
      <c r="J587" s="87"/>
      <c r="K587" s="129"/>
      <c r="L587" s="241"/>
      <c r="M587" s="101"/>
      <c r="N587" s="242"/>
      <c r="O587" s="96">
        <f>IF(G587=0,"",G587/F586)</f>
        <v>0.91666666666666663</v>
      </c>
      <c r="P587" s="97">
        <v>89</v>
      </c>
      <c r="Q587" s="256">
        <f t="shared" si="54"/>
        <v>0.96739130434782605</v>
      </c>
      <c r="R587" s="256">
        <f t="shared" si="55"/>
        <v>3.2608695652173947E-2</v>
      </c>
    </row>
    <row r="588" spans="1:19" ht="15.75" customHeight="1" x14ac:dyDescent="0.25">
      <c r="A588" s="84">
        <v>2201</v>
      </c>
      <c r="B588" s="87"/>
      <c r="C588" s="87"/>
      <c r="D588" s="87"/>
      <c r="E588" s="87"/>
      <c r="F588" s="87"/>
      <c r="G588" s="87"/>
      <c r="H588" s="87">
        <v>76</v>
      </c>
      <c r="I588" s="87"/>
      <c r="J588" s="87"/>
      <c r="K588" s="129"/>
      <c r="L588" s="241"/>
      <c r="M588" s="101"/>
      <c r="N588" s="242"/>
      <c r="O588" s="96">
        <f>IF(H588=0,"",H588/G587)</f>
        <v>0.98701298701298701</v>
      </c>
      <c r="P588" s="97">
        <v>85</v>
      </c>
      <c r="Q588" s="256">
        <f t="shared" si="54"/>
        <v>0.9550561797752809</v>
      </c>
      <c r="R588" s="256">
        <f t="shared" si="55"/>
        <v>4.49438202247191E-2</v>
      </c>
    </row>
    <row r="589" spans="1:19" ht="15.75" customHeight="1" x14ac:dyDescent="0.25">
      <c r="A589" s="84">
        <v>2202</v>
      </c>
      <c r="B589" s="87"/>
      <c r="C589" s="87"/>
      <c r="D589" s="87"/>
      <c r="E589" s="87"/>
      <c r="F589" s="87"/>
      <c r="G589" s="87"/>
      <c r="H589" s="87"/>
      <c r="I589" s="87">
        <v>66</v>
      </c>
      <c r="J589" s="87"/>
      <c r="K589" s="129">
        <v>1</v>
      </c>
      <c r="L589" s="241"/>
      <c r="M589" s="101"/>
      <c r="N589" s="242"/>
      <c r="O589" s="126">
        <f>I589/H588</f>
        <v>0.86842105263157898</v>
      </c>
      <c r="P589" s="97">
        <v>80</v>
      </c>
      <c r="Q589" s="256">
        <f t="shared" si="54"/>
        <v>0.94117647058823528</v>
      </c>
      <c r="R589" s="126">
        <f t="shared" si="55"/>
        <v>5.8823529411764719E-2</v>
      </c>
    </row>
    <row r="590" spans="1:19" ht="15.75" customHeight="1" x14ac:dyDescent="0.25">
      <c r="A590" s="84">
        <v>2301</v>
      </c>
      <c r="B590" s="87"/>
      <c r="C590" s="87"/>
      <c r="D590" s="87"/>
      <c r="E590" s="87"/>
      <c r="F590" s="87"/>
      <c r="G590" s="87"/>
      <c r="H590" s="87"/>
      <c r="I590" s="87"/>
      <c r="J590" s="87">
        <v>66</v>
      </c>
      <c r="K590" s="129">
        <v>33</v>
      </c>
      <c r="L590" s="241"/>
      <c r="M590" s="101"/>
      <c r="N590" s="232"/>
      <c r="O590" s="126">
        <f>J590/I589</f>
        <v>1</v>
      </c>
      <c r="P590" s="97">
        <v>80</v>
      </c>
      <c r="Q590" s="256">
        <f t="shared" si="54"/>
        <v>1</v>
      </c>
      <c r="R590" s="126">
        <f t="shared" si="55"/>
        <v>0</v>
      </c>
    </row>
    <row r="591" spans="1:19" ht="15.75" customHeight="1" x14ac:dyDescent="0.25">
      <c r="A591" s="84">
        <v>2302</v>
      </c>
      <c r="B591" s="87"/>
      <c r="C591" s="87"/>
      <c r="D591" s="87"/>
      <c r="E591" s="87"/>
      <c r="F591" s="87"/>
      <c r="G591" s="87"/>
      <c r="H591" s="87"/>
      <c r="I591" s="87"/>
      <c r="J591" s="87">
        <v>36</v>
      </c>
      <c r="K591" s="129">
        <v>22</v>
      </c>
      <c r="L591" s="241"/>
      <c r="M591" s="101"/>
      <c r="N591" s="232"/>
      <c r="O591" s="205"/>
      <c r="P591" s="106">
        <v>45</v>
      </c>
      <c r="Q591" s="261"/>
      <c r="R591" s="205"/>
    </row>
    <row r="592" spans="1:19" ht="15.75" customHeight="1" x14ac:dyDescent="0.25">
      <c r="A592" s="84">
        <v>2401</v>
      </c>
      <c r="B592" s="87"/>
      <c r="C592" s="87"/>
      <c r="D592" s="87"/>
      <c r="E592" s="87"/>
      <c r="F592" s="87"/>
      <c r="G592" s="87"/>
      <c r="H592" s="87"/>
      <c r="I592" s="87"/>
      <c r="J592" s="87">
        <v>11</v>
      </c>
      <c r="K592" s="129">
        <v>8</v>
      </c>
      <c r="L592" s="241"/>
      <c r="M592" s="101"/>
      <c r="N592" s="232"/>
      <c r="O592" s="205"/>
      <c r="P592" s="106">
        <v>21</v>
      </c>
      <c r="Q592" s="261"/>
      <c r="R592" s="205"/>
    </row>
    <row r="593" spans="1:19" ht="15.75" customHeight="1" x14ac:dyDescent="0.25">
      <c r="A593" s="84">
        <v>2402</v>
      </c>
      <c r="B593" s="87"/>
      <c r="C593" s="87"/>
      <c r="D593" s="87"/>
      <c r="E593" s="87"/>
      <c r="F593" s="87"/>
      <c r="G593" s="87"/>
      <c r="H593" s="87"/>
      <c r="I593" s="87"/>
      <c r="J593" s="87">
        <v>10</v>
      </c>
      <c r="K593" s="129">
        <v>6</v>
      </c>
      <c r="L593" s="241"/>
      <c r="M593" s="101"/>
      <c r="N593" s="232"/>
      <c r="O593" s="205"/>
      <c r="P593" s="228">
        <v>14</v>
      </c>
      <c r="Q593" s="261"/>
      <c r="R593" s="205"/>
    </row>
    <row r="594" spans="1:19" ht="15.75" customHeight="1" x14ac:dyDescent="0.25">
      <c r="A594" s="84">
        <v>2501</v>
      </c>
      <c r="B594" s="87"/>
      <c r="C594" s="87"/>
      <c r="D594" s="87"/>
      <c r="E594" s="87"/>
      <c r="F594" s="87"/>
      <c r="G594" s="87"/>
      <c r="H594" s="87"/>
      <c r="I594" s="87"/>
      <c r="J594" s="87">
        <v>8</v>
      </c>
      <c r="K594" s="129">
        <v>6</v>
      </c>
      <c r="L594" s="241"/>
      <c r="M594" s="101"/>
      <c r="N594" s="232"/>
      <c r="O594" s="101"/>
      <c r="P594" s="230">
        <v>9</v>
      </c>
      <c r="Q594" s="262"/>
      <c r="R594" s="205"/>
    </row>
    <row r="595" spans="1:19" ht="15.75" customHeight="1" x14ac:dyDescent="0.25">
      <c r="A595" s="84">
        <v>2502</v>
      </c>
      <c r="B595" s="87"/>
      <c r="C595" s="87"/>
      <c r="D595" s="87"/>
      <c r="E595" s="87"/>
      <c r="F595" s="87"/>
      <c r="G595" s="87"/>
      <c r="H595" s="87"/>
      <c r="I595" s="87"/>
      <c r="J595" s="87"/>
      <c r="K595" s="129"/>
      <c r="L595" s="241"/>
      <c r="M595" s="101"/>
      <c r="N595" s="232"/>
      <c r="O595" s="111" t="s">
        <v>91</v>
      </c>
      <c r="P595" s="229">
        <v>47</v>
      </c>
      <c r="Q595" s="113">
        <f>K598</f>
        <v>76</v>
      </c>
      <c r="R595" s="114" t="s">
        <v>19</v>
      </c>
    </row>
    <row r="596" spans="1:19" ht="15.75" customHeight="1" x14ac:dyDescent="0.25">
      <c r="A596" s="84">
        <v>2601</v>
      </c>
      <c r="B596" s="87"/>
      <c r="C596" s="87"/>
      <c r="D596" s="87"/>
      <c r="E596" s="87"/>
      <c r="F596" s="87"/>
      <c r="G596" s="87"/>
      <c r="H596" s="87"/>
      <c r="I596" s="87"/>
      <c r="J596" s="87"/>
      <c r="K596" s="129"/>
      <c r="L596" s="241"/>
      <c r="M596" s="101"/>
      <c r="N596" s="232"/>
      <c r="O596" s="115" t="s">
        <v>92</v>
      </c>
      <c r="P596" s="116">
        <f>IF(P595/B582=0,"",P595/B582)</f>
        <v>0.3949579831932773</v>
      </c>
      <c r="Q596" s="117">
        <f>IF(P595/Q595=0,"",P595/Q595)</f>
        <v>0.61842105263157898</v>
      </c>
      <c r="R596" s="118" t="s">
        <v>93</v>
      </c>
    </row>
    <row r="597" spans="1:19" ht="15.75" customHeight="1" x14ac:dyDescent="0.25">
      <c r="A597" s="84">
        <v>2602</v>
      </c>
      <c r="B597" s="87"/>
      <c r="C597" s="87"/>
      <c r="D597" s="87"/>
      <c r="E597" s="87"/>
      <c r="F597" s="87"/>
      <c r="G597" s="87"/>
      <c r="H597" s="87"/>
      <c r="I597" s="87"/>
      <c r="J597" s="87"/>
      <c r="K597" s="129"/>
      <c r="L597" s="243"/>
      <c r="M597" s="244"/>
      <c r="N597" s="245"/>
      <c r="O597" s="120"/>
      <c r="P597" s="121"/>
      <c r="Q597" s="121"/>
      <c r="R597" s="122"/>
    </row>
    <row r="598" spans="1:19" ht="18" customHeight="1" x14ac:dyDescent="0.25">
      <c r="A598" s="46"/>
      <c r="B598" s="296" t="s">
        <v>111</v>
      </c>
      <c r="C598" s="296"/>
      <c r="D598" s="296"/>
      <c r="E598" s="296"/>
      <c r="F598" s="296"/>
      <c r="G598" s="296"/>
      <c r="H598" s="296"/>
      <c r="I598" s="296"/>
      <c r="J598" s="296"/>
      <c r="K598" s="123">
        <f>SUM(K582:K594)</f>
        <v>76</v>
      </c>
      <c r="L598" s="124">
        <f>((SUM(K589:K590))/B582)</f>
        <v>0.2857142857142857</v>
      </c>
      <c r="M598" s="124">
        <f>IF(K598=0,"",K598/B582)</f>
        <v>0.6386554621848739</v>
      </c>
      <c r="N598" s="124">
        <f>IF(K589=0,"",M598-L598)</f>
        <v>0.3529411764705882</v>
      </c>
      <c r="O598" s="1"/>
      <c r="P598" s="2"/>
      <c r="Q598" s="36"/>
      <c r="R598" s="1"/>
    </row>
    <row r="599" spans="1:19" ht="12.75" customHeight="1" x14ac:dyDescent="0.2"/>
    <row r="600" spans="1:19" ht="12.75" customHeight="1" x14ac:dyDescent="0.2"/>
    <row r="601" spans="1:19" ht="26.25" customHeight="1" x14ac:dyDescent="0.4">
      <c r="B601" s="340" t="s">
        <v>101</v>
      </c>
      <c r="C601" s="315"/>
      <c r="D601" s="315"/>
      <c r="E601" s="315"/>
      <c r="F601" s="315"/>
      <c r="G601" s="315"/>
      <c r="H601" s="315"/>
      <c r="I601" s="315"/>
      <c r="J601" s="315"/>
      <c r="K601" s="208" t="s">
        <v>120</v>
      </c>
      <c r="L601" s="1"/>
      <c r="M601" s="1"/>
      <c r="N601" s="2"/>
      <c r="O601" s="1"/>
      <c r="P601" s="2"/>
      <c r="Q601" s="2"/>
      <c r="R601" s="2"/>
    </row>
    <row r="602" spans="1:19" ht="20.25" customHeight="1" x14ac:dyDescent="0.2">
      <c r="A602" s="316" t="s">
        <v>18</v>
      </c>
      <c r="B602" s="318" t="s">
        <v>102</v>
      </c>
      <c r="C602" s="319"/>
      <c r="D602" s="319"/>
      <c r="E602" s="319"/>
      <c r="F602" s="319"/>
      <c r="G602" s="319"/>
      <c r="H602" s="319"/>
      <c r="I602" s="319"/>
      <c r="J602" s="335"/>
      <c r="K602" s="327" t="s">
        <v>19</v>
      </c>
      <c r="L602" s="323" t="s">
        <v>11</v>
      </c>
      <c r="M602" s="323" t="s">
        <v>12</v>
      </c>
      <c r="N602" s="325" t="s">
        <v>13</v>
      </c>
      <c r="O602" s="323" t="s">
        <v>14</v>
      </c>
      <c r="P602" s="324" t="s">
        <v>15</v>
      </c>
      <c r="Q602" s="324" t="s">
        <v>16</v>
      </c>
      <c r="R602" s="323" t="s">
        <v>103</v>
      </c>
    </row>
    <row r="603" spans="1:19" ht="15.75" customHeight="1" x14ac:dyDescent="0.25">
      <c r="A603" s="317"/>
      <c r="B603" s="84" t="s">
        <v>104</v>
      </c>
      <c r="C603" s="84" t="s">
        <v>105</v>
      </c>
      <c r="D603" s="84" t="s">
        <v>106</v>
      </c>
      <c r="E603" s="84" t="s">
        <v>107</v>
      </c>
      <c r="F603" s="84" t="s">
        <v>108</v>
      </c>
      <c r="G603" s="84" t="s">
        <v>109</v>
      </c>
      <c r="H603" s="84" t="s">
        <v>110</v>
      </c>
      <c r="I603" s="84" t="s">
        <v>73</v>
      </c>
      <c r="J603" s="84" t="s">
        <v>74</v>
      </c>
      <c r="K603" s="344"/>
      <c r="L603" s="317"/>
      <c r="M603" s="317"/>
      <c r="N603" s="317"/>
      <c r="O603" s="317"/>
      <c r="P603" s="317"/>
      <c r="Q603" s="317"/>
      <c r="R603" s="317"/>
    </row>
    <row r="604" spans="1:19" ht="15.75" customHeight="1" x14ac:dyDescent="0.25">
      <c r="A604" s="84">
        <v>1902</v>
      </c>
      <c r="B604" s="87">
        <v>112</v>
      </c>
      <c r="C604" s="87"/>
      <c r="D604" s="87"/>
      <c r="E604" s="87"/>
      <c r="F604" s="87"/>
      <c r="G604" s="87"/>
      <c r="H604" s="87"/>
      <c r="I604" s="87"/>
      <c r="J604" s="87"/>
      <c r="K604" s="129"/>
      <c r="L604" s="238"/>
      <c r="M604" s="239"/>
      <c r="N604" s="240"/>
      <c r="O604" s="254"/>
      <c r="P604" s="92">
        <f>B604</f>
        <v>112</v>
      </c>
      <c r="Q604" s="295"/>
      <c r="R604" s="126"/>
    </row>
    <row r="605" spans="1:19" ht="15.75" customHeight="1" x14ac:dyDescent="0.25">
      <c r="A605" s="84">
        <v>2001</v>
      </c>
      <c r="B605" s="87"/>
      <c r="C605" s="87">
        <v>103</v>
      </c>
      <c r="D605" s="87"/>
      <c r="E605" s="87"/>
      <c r="F605" s="87"/>
      <c r="G605" s="87"/>
      <c r="H605" s="87"/>
      <c r="I605" s="87"/>
      <c r="J605" s="87"/>
      <c r="K605" s="129"/>
      <c r="L605" s="241"/>
      <c r="M605" s="101"/>
      <c r="N605" s="242"/>
      <c r="O605" s="96">
        <f>IF(C605=0,"",C605/B604)</f>
        <v>0.9196428571428571</v>
      </c>
      <c r="P605" s="97">
        <v>104</v>
      </c>
      <c r="Q605" s="256">
        <f t="shared" ref="Q605:Q612" si="56">IF(P605=0,"",P605/P604)</f>
        <v>0.9285714285714286</v>
      </c>
      <c r="R605" s="256">
        <f t="shared" ref="R605:R612" si="57">IF(P605=0,"",100%-Q605)</f>
        <v>7.1428571428571397E-2</v>
      </c>
    </row>
    <row r="606" spans="1:19" ht="15.75" customHeight="1" x14ac:dyDescent="0.25">
      <c r="A606" s="84">
        <v>2002</v>
      </c>
      <c r="B606" s="87"/>
      <c r="C606" s="87"/>
      <c r="D606" s="87">
        <v>97</v>
      </c>
      <c r="E606" s="87"/>
      <c r="F606" s="87"/>
      <c r="G606" s="87"/>
      <c r="H606" s="87"/>
      <c r="I606" s="87"/>
      <c r="J606" s="87"/>
      <c r="K606" s="129"/>
      <c r="L606" s="241"/>
      <c r="M606" s="101"/>
      <c r="N606" s="242"/>
      <c r="O606" s="96">
        <f>IF(D606=0,"",D606/C605)</f>
        <v>0.94174757281553401</v>
      </c>
      <c r="P606" s="97">
        <v>100</v>
      </c>
      <c r="Q606" s="256">
        <f t="shared" si="56"/>
        <v>0.96153846153846156</v>
      </c>
      <c r="R606" s="256">
        <f t="shared" si="57"/>
        <v>3.8461538461538436E-2</v>
      </c>
      <c r="S606" s="128">
        <f>P606/P604</f>
        <v>0.8928571428571429</v>
      </c>
    </row>
    <row r="607" spans="1:19" ht="15.75" customHeight="1" x14ac:dyDescent="0.25">
      <c r="A607" s="84">
        <v>2101</v>
      </c>
      <c r="B607" s="87"/>
      <c r="C607" s="87"/>
      <c r="D607" s="87"/>
      <c r="E607" s="87">
        <v>86</v>
      </c>
      <c r="F607" s="87"/>
      <c r="G607" s="87"/>
      <c r="H607" s="87"/>
      <c r="I607" s="87"/>
      <c r="J607" s="87"/>
      <c r="K607" s="129"/>
      <c r="L607" s="241"/>
      <c r="M607" s="101"/>
      <c r="N607" s="242"/>
      <c r="O607" s="96">
        <f>IF(E607=0,"",E607/D606)</f>
        <v>0.88659793814432986</v>
      </c>
      <c r="P607" s="97">
        <v>90</v>
      </c>
      <c r="Q607" s="256">
        <f t="shared" si="56"/>
        <v>0.9</v>
      </c>
      <c r="R607" s="256">
        <f t="shared" si="57"/>
        <v>9.9999999999999978E-2</v>
      </c>
    </row>
    <row r="608" spans="1:19" ht="15.75" customHeight="1" x14ac:dyDescent="0.25">
      <c r="A608" s="84">
        <v>2102</v>
      </c>
      <c r="B608" s="87"/>
      <c r="C608" s="87"/>
      <c r="D608" s="87"/>
      <c r="E608" s="87"/>
      <c r="F608" s="87">
        <v>75</v>
      </c>
      <c r="G608" s="87"/>
      <c r="H608" s="87"/>
      <c r="I608" s="87"/>
      <c r="J608" s="87"/>
      <c r="K608" s="129"/>
      <c r="L608" s="241"/>
      <c r="M608" s="101"/>
      <c r="N608" s="242"/>
      <c r="O608" s="96">
        <f>F608/E607</f>
        <v>0.87209302325581395</v>
      </c>
      <c r="P608" s="97">
        <v>84</v>
      </c>
      <c r="Q608" s="256">
        <f t="shared" si="56"/>
        <v>0.93333333333333335</v>
      </c>
      <c r="R608" s="256">
        <f t="shared" si="57"/>
        <v>6.6666666666666652E-2</v>
      </c>
    </row>
    <row r="609" spans="1:18" ht="15.75" customHeight="1" x14ac:dyDescent="0.25">
      <c r="A609" s="84">
        <v>2201</v>
      </c>
      <c r="B609" s="87"/>
      <c r="C609" s="87"/>
      <c r="D609" s="87"/>
      <c r="E609" s="87"/>
      <c r="F609" s="87"/>
      <c r="G609" s="87">
        <v>76</v>
      </c>
      <c r="H609" s="87"/>
      <c r="I609" s="87"/>
      <c r="J609" s="87"/>
      <c r="K609" s="129"/>
      <c r="L609" s="241"/>
      <c r="M609" s="101"/>
      <c r="N609" s="242"/>
      <c r="O609" s="96">
        <f>IF(G609=0,"",G609/F608)</f>
        <v>1.0133333333333334</v>
      </c>
      <c r="P609" s="97">
        <v>84</v>
      </c>
      <c r="Q609" s="256">
        <f t="shared" si="56"/>
        <v>1</v>
      </c>
      <c r="R609" s="256">
        <f t="shared" si="57"/>
        <v>0</v>
      </c>
    </row>
    <row r="610" spans="1:18" ht="15.75" customHeight="1" x14ac:dyDescent="0.25">
      <c r="A610" s="84">
        <v>2202</v>
      </c>
      <c r="B610" s="87"/>
      <c r="C610" s="87"/>
      <c r="D610" s="87"/>
      <c r="E610" s="87"/>
      <c r="F610" s="87"/>
      <c r="G610" s="87"/>
      <c r="H610" s="87">
        <v>74</v>
      </c>
      <c r="I610" s="87"/>
      <c r="J610" s="87"/>
      <c r="K610" s="129"/>
      <c r="L610" s="241"/>
      <c r="M610" s="101"/>
      <c r="N610" s="242"/>
      <c r="O610" s="96">
        <f>H610/G609</f>
        <v>0.97368421052631582</v>
      </c>
      <c r="P610" s="97">
        <v>84</v>
      </c>
      <c r="Q610" s="256">
        <f t="shared" si="56"/>
        <v>1</v>
      </c>
      <c r="R610" s="256">
        <f t="shared" si="57"/>
        <v>0</v>
      </c>
    </row>
    <row r="611" spans="1:18" ht="15.75" customHeight="1" x14ac:dyDescent="0.25">
      <c r="A611" s="84">
        <v>2301</v>
      </c>
      <c r="B611" s="87"/>
      <c r="C611" s="87"/>
      <c r="D611" s="87"/>
      <c r="E611" s="87"/>
      <c r="F611" s="87"/>
      <c r="G611" s="87"/>
      <c r="H611" s="87"/>
      <c r="I611" s="87">
        <v>74</v>
      </c>
      <c r="J611" s="87"/>
      <c r="K611" s="129"/>
      <c r="L611" s="241"/>
      <c r="M611" s="101"/>
      <c r="N611" s="242"/>
      <c r="O611" s="126">
        <f>I611/H610</f>
        <v>1</v>
      </c>
      <c r="P611" s="97">
        <v>84</v>
      </c>
      <c r="Q611" s="256">
        <f t="shared" si="56"/>
        <v>1</v>
      </c>
      <c r="R611" s="256">
        <f t="shared" si="57"/>
        <v>0</v>
      </c>
    </row>
    <row r="612" spans="1:18" ht="15.75" customHeight="1" x14ac:dyDescent="0.25">
      <c r="A612" s="84">
        <v>2302</v>
      </c>
      <c r="B612" s="87"/>
      <c r="C612" s="87"/>
      <c r="D612" s="87"/>
      <c r="E612" s="87"/>
      <c r="F612" s="87"/>
      <c r="G612" s="87"/>
      <c r="H612" s="87"/>
      <c r="I612" s="87"/>
      <c r="J612" s="87">
        <v>70</v>
      </c>
      <c r="K612" s="129">
        <v>45</v>
      </c>
      <c r="L612" s="241"/>
      <c r="M612" s="101"/>
      <c r="N612" s="232"/>
      <c r="O612" s="126">
        <f>J612/I611</f>
        <v>0.94594594594594594</v>
      </c>
      <c r="P612" s="97">
        <v>82</v>
      </c>
      <c r="Q612" s="256">
        <f t="shared" si="56"/>
        <v>0.97619047619047616</v>
      </c>
      <c r="R612" s="256">
        <f t="shared" si="57"/>
        <v>2.3809523809523836E-2</v>
      </c>
    </row>
    <row r="613" spans="1:18" ht="15.75" customHeight="1" x14ac:dyDescent="0.25">
      <c r="A613" s="84">
        <v>2401</v>
      </c>
      <c r="B613" s="87"/>
      <c r="C613" s="87"/>
      <c r="D613" s="87"/>
      <c r="E613" s="87"/>
      <c r="F613" s="87"/>
      <c r="G613" s="87"/>
      <c r="H613" s="87"/>
      <c r="I613" s="87"/>
      <c r="J613" s="87">
        <v>25</v>
      </c>
      <c r="K613" s="129">
        <v>17</v>
      </c>
      <c r="L613" s="241"/>
      <c r="M613" s="101"/>
      <c r="N613" s="232"/>
      <c r="O613" s="205"/>
      <c r="P613" s="106">
        <v>30</v>
      </c>
      <c r="Q613" s="261"/>
      <c r="R613" s="205"/>
    </row>
    <row r="614" spans="1:18" ht="15.75" customHeight="1" x14ac:dyDescent="0.25">
      <c r="A614" s="84">
        <v>2402</v>
      </c>
      <c r="B614" s="87"/>
      <c r="C614" s="87"/>
      <c r="D614" s="87"/>
      <c r="E614" s="87"/>
      <c r="F614" s="87"/>
      <c r="G614" s="87"/>
      <c r="H614" s="87"/>
      <c r="I614" s="87"/>
      <c r="J614" s="87">
        <v>15</v>
      </c>
      <c r="K614" s="129">
        <v>12</v>
      </c>
      <c r="L614" s="241"/>
      <c r="M614" s="101"/>
      <c r="N614" s="232"/>
      <c r="O614" s="205"/>
      <c r="P614" s="106">
        <v>17</v>
      </c>
      <c r="Q614" s="261"/>
      <c r="R614" s="205"/>
    </row>
    <row r="615" spans="1:18" ht="15.75" customHeight="1" x14ac:dyDescent="0.25">
      <c r="A615" s="84">
        <v>2501</v>
      </c>
      <c r="B615" s="87"/>
      <c r="C615" s="87"/>
      <c r="D615" s="87"/>
      <c r="E615" s="87"/>
      <c r="F615" s="87"/>
      <c r="G615" s="87"/>
      <c r="H615" s="87"/>
      <c r="I615" s="87"/>
      <c r="J615" s="87">
        <v>5</v>
      </c>
      <c r="K615" s="129">
        <v>3</v>
      </c>
      <c r="L615" s="241"/>
      <c r="M615" s="101"/>
      <c r="N615" s="232"/>
      <c r="O615" s="205"/>
      <c r="P615" s="106">
        <v>6</v>
      </c>
      <c r="Q615" s="261"/>
      <c r="R615" s="205"/>
    </row>
    <row r="616" spans="1:18" ht="15.75" customHeight="1" x14ac:dyDescent="0.25">
      <c r="A616" s="84">
        <v>2502</v>
      </c>
      <c r="B616" s="87"/>
      <c r="C616" s="87"/>
      <c r="D616" s="87"/>
      <c r="E616" s="87"/>
      <c r="F616" s="87"/>
      <c r="G616" s="87"/>
      <c r="H616" s="87"/>
      <c r="I616" s="87"/>
      <c r="J616" s="87"/>
      <c r="K616" s="129"/>
      <c r="L616" s="241"/>
      <c r="M616" s="101"/>
      <c r="N616" s="232"/>
      <c r="O616" s="101"/>
      <c r="P616" s="232"/>
      <c r="Q616" s="262"/>
      <c r="R616" s="205"/>
    </row>
    <row r="617" spans="1:18" ht="15.75" customHeight="1" x14ac:dyDescent="0.25">
      <c r="A617" s="84">
        <v>2601</v>
      </c>
      <c r="B617" s="87"/>
      <c r="C617" s="87"/>
      <c r="D617" s="87"/>
      <c r="E617" s="87"/>
      <c r="F617" s="87"/>
      <c r="G617" s="87"/>
      <c r="H617" s="87"/>
      <c r="I617" s="87"/>
      <c r="J617" s="87"/>
      <c r="K617" s="129"/>
      <c r="L617" s="241"/>
      <c r="M617" s="101"/>
      <c r="N617" s="232"/>
      <c r="O617" s="111" t="s">
        <v>91</v>
      </c>
      <c r="P617" s="112">
        <v>7</v>
      </c>
      <c r="Q617" s="113">
        <f>K620</f>
        <v>77</v>
      </c>
      <c r="R617" s="114" t="s">
        <v>19</v>
      </c>
    </row>
    <row r="618" spans="1:18" ht="15.75" customHeight="1" x14ac:dyDescent="0.25">
      <c r="A618" s="84">
        <v>2602</v>
      </c>
      <c r="B618" s="87"/>
      <c r="C618" s="87"/>
      <c r="D618" s="87"/>
      <c r="E618" s="87"/>
      <c r="F618" s="87"/>
      <c r="G618" s="87"/>
      <c r="H618" s="87"/>
      <c r="I618" s="87"/>
      <c r="J618" s="87"/>
      <c r="K618" s="129"/>
      <c r="L618" s="241"/>
      <c r="M618" s="101"/>
      <c r="N618" s="232"/>
      <c r="O618" s="115" t="s">
        <v>92</v>
      </c>
      <c r="P618" s="116">
        <f>IF(P617/B604=0,"",P617/B604)</f>
        <v>6.25E-2</v>
      </c>
      <c r="Q618" s="117">
        <f>IF(P617/Q617=0,"",P617/Q617)</f>
        <v>9.0909090909090912E-2</v>
      </c>
      <c r="R618" s="118" t="s">
        <v>93</v>
      </c>
    </row>
    <row r="619" spans="1:18" ht="15.75" customHeight="1" x14ac:dyDescent="0.25">
      <c r="A619" s="84">
        <v>2701</v>
      </c>
      <c r="B619" s="87"/>
      <c r="C619" s="87"/>
      <c r="D619" s="87"/>
      <c r="E619" s="87"/>
      <c r="F619" s="87"/>
      <c r="G619" s="87"/>
      <c r="H619" s="87"/>
      <c r="I619" s="87"/>
      <c r="J619" s="87"/>
      <c r="K619" s="129"/>
      <c r="L619" s="243"/>
      <c r="M619" s="244"/>
      <c r="N619" s="245"/>
      <c r="O619" s="120"/>
      <c r="P619" s="121"/>
      <c r="Q619" s="121"/>
      <c r="R619" s="122"/>
    </row>
    <row r="620" spans="1:18" ht="18" customHeight="1" x14ac:dyDescent="0.25">
      <c r="A620" s="46"/>
      <c r="B620" s="296" t="s">
        <v>111</v>
      </c>
      <c r="C620" s="296"/>
      <c r="D620" s="296"/>
      <c r="E620" s="296"/>
      <c r="F620" s="296"/>
      <c r="G620" s="296"/>
      <c r="H620" s="296"/>
      <c r="I620" s="296"/>
      <c r="J620" s="296"/>
      <c r="K620" s="123">
        <f>SUM(K604:K616)</f>
        <v>77</v>
      </c>
      <c r="L620" s="124">
        <f>((SUM(K611:K612))/B604)</f>
        <v>0.4017857142857143</v>
      </c>
      <c r="M620" s="124">
        <f>IF(K620=0,"",K620/B604)</f>
        <v>0.6875</v>
      </c>
      <c r="N620" s="124">
        <f>IF(K612=0,"",M620-L620)</f>
        <v>0.2857142857142857</v>
      </c>
      <c r="O620" s="1"/>
      <c r="P620" s="2"/>
      <c r="Q620" s="36"/>
      <c r="R620" s="1"/>
    </row>
    <row r="621" spans="1:18" ht="12.75" customHeight="1" x14ac:dyDescent="0.2"/>
    <row r="622" spans="1:18" ht="12.75" customHeight="1" x14ac:dyDescent="0.2"/>
    <row r="623" spans="1:18" ht="26.25" customHeight="1" x14ac:dyDescent="0.4">
      <c r="B623" s="340" t="s">
        <v>101</v>
      </c>
      <c r="C623" s="315"/>
      <c r="D623" s="315"/>
      <c r="E623" s="315"/>
      <c r="F623" s="315"/>
      <c r="G623" s="315"/>
      <c r="H623" s="315"/>
      <c r="I623" s="315"/>
      <c r="J623" s="315"/>
      <c r="K623" s="208" t="s">
        <v>121</v>
      </c>
      <c r="L623" s="1"/>
      <c r="M623" s="1"/>
      <c r="N623" s="2"/>
      <c r="O623" s="1"/>
      <c r="P623" s="2"/>
      <c r="Q623" s="2"/>
      <c r="R623" s="2"/>
    </row>
    <row r="624" spans="1:18" ht="20.25" customHeight="1" x14ac:dyDescent="0.2">
      <c r="A624" s="316" t="s">
        <v>18</v>
      </c>
      <c r="B624" s="318" t="s">
        <v>102</v>
      </c>
      <c r="C624" s="319"/>
      <c r="D624" s="319"/>
      <c r="E624" s="319"/>
      <c r="F624" s="319"/>
      <c r="G624" s="319"/>
      <c r="H624" s="319"/>
      <c r="I624" s="319"/>
      <c r="J624" s="335"/>
      <c r="K624" s="327" t="s">
        <v>19</v>
      </c>
      <c r="L624" s="323" t="s">
        <v>11</v>
      </c>
      <c r="M624" s="323" t="s">
        <v>12</v>
      </c>
      <c r="N624" s="325" t="s">
        <v>13</v>
      </c>
      <c r="O624" s="323" t="s">
        <v>14</v>
      </c>
      <c r="P624" s="324" t="s">
        <v>15</v>
      </c>
      <c r="Q624" s="324" t="s">
        <v>16</v>
      </c>
      <c r="R624" s="323" t="s">
        <v>103</v>
      </c>
    </row>
    <row r="625" spans="1:19" ht="15.75" customHeight="1" x14ac:dyDescent="0.25">
      <c r="A625" s="317"/>
      <c r="B625" s="84" t="s">
        <v>104</v>
      </c>
      <c r="C625" s="84" t="s">
        <v>105</v>
      </c>
      <c r="D625" s="84" t="s">
        <v>106</v>
      </c>
      <c r="E625" s="84" t="s">
        <v>107</v>
      </c>
      <c r="F625" s="84" t="s">
        <v>108</v>
      </c>
      <c r="G625" s="84" t="s">
        <v>109</v>
      </c>
      <c r="H625" s="84" t="s">
        <v>110</v>
      </c>
      <c r="I625" s="84" t="s">
        <v>73</v>
      </c>
      <c r="J625" s="84" t="s">
        <v>74</v>
      </c>
      <c r="K625" s="344"/>
      <c r="L625" s="317"/>
      <c r="M625" s="317"/>
      <c r="N625" s="317"/>
      <c r="O625" s="317"/>
      <c r="P625" s="317"/>
      <c r="Q625" s="317"/>
      <c r="R625" s="317"/>
    </row>
    <row r="626" spans="1:19" ht="15.75" customHeight="1" x14ac:dyDescent="0.25">
      <c r="A626" s="84">
        <v>2001</v>
      </c>
      <c r="B626" s="87">
        <v>112</v>
      </c>
      <c r="C626" s="87"/>
      <c r="D626" s="87"/>
      <c r="E626" s="87"/>
      <c r="F626" s="87"/>
      <c r="G626" s="87"/>
      <c r="H626" s="87"/>
      <c r="I626" s="87"/>
      <c r="J626" s="87"/>
      <c r="K626" s="129"/>
      <c r="L626" s="238"/>
      <c r="M626" s="239"/>
      <c r="N626" s="240"/>
      <c r="O626" s="254"/>
      <c r="P626" s="92">
        <f>B626</f>
        <v>112</v>
      </c>
      <c r="Q626" s="295"/>
      <c r="R626" s="126"/>
    </row>
    <row r="627" spans="1:19" ht="15.75" customHeight="1" x14ac:dyDescent="0.25">
      <c r="A627" s="84">
        <v>2002</v>
      </c>
      <c r="B627" s="87"/>
      <c r="C627" s="87">
        <v>99</v>
      </c>
      <c r="D627" s="87"/>
      <c r="E627" s="87"/>
      <c r="F627" s="87"/>
      <c r="G627" s="87"/>
      <c r="H627" s="87"/>
      <c r="I627" s="87"/>
      <c r="J627" s="87"/>
      <c r="K627" s="129"/>
      <c r="L627" s="241"/>
      <c r="M627" s="101"/>
      <c r="N627" s="242"/>
      <c r="O627" s="96">
        <f>IF(C627=0,"",C627/B626)</f>
        <v>0.8839285714285714</v>
      </c>
      <c r="P627" s="97">
        <v>100</v>
      </c>
      <c r="Q627" s="256">
        <f t="shared" ref="Q627:Q633" si="58">IF(P627=0,"",P627/P626)</f>
        <v>0.8928571428571429</v>
      </c>
      <c r="R627" s="256">
        <f t="shared" ref="R627:R633" si="59">IF(P627=0,"",100%-Q627)</f>
        <v>0.1071428571428571</v>
      </c>
    </row>
    <row r="628" spans="1:19" ht="15.75" customHeight="1" x14ac:dyDescent="0.25">
      <c r="A628" s="84">
        <v>2101</v>
      </c>
      <c r="B628" s="87"/>
      <c r="C628" s="87"/>
      <c r="D628" s="87">
        <v>83</v>
      </c>
      <c r="E628" s="87"/>
      <c r="F628" s="87"/>
      <c r="G628" s="87"/>
      <c r="H628" s="87"/>
      <c r="I628" s="87"/>
      <c r="J628" s="87"/>
      <c r="K628" s="129"/>
      <c r="L628" s="241"/>
      <c r="M628" s="101"/>
      <c r="N628" s="242"/>
      <c r="O628" s="96">
        <f>IF(D628=0,"",D628/C627)</f>
        <v>0.83838383838383834</v>
      </c>
      <c r="P628" s="97">
        <v>88</v>
      </c>
      <c r="Q628" s="256">
        <f t="shared" si="58"/>
        <v>0.88</v>
      </c>
      <c r="R628" s="256">
        <f t="shared" si="59"/>
        <v>0.12</v>
      </c>
      <c r="S628" s="128">
        <f>P628/P626</f>
        <v>0.7857142857142857</v>
      </c>
    </row>
    <row r="629" spans="1:19" ht="15.75" customHeight="1" x14ac:dyDescent="0.25">
      <c r="A629" s="84">
        <v>2102</v>
      </c>
      <c r="B629" s="87"/>
      <c r="C629" s="87"/>
      <c r="D629" s="87"/>
      <c r="E629" s="87">
        <v>79</v>
      </c>
      <c r="F629" s="87"/>
      <c r="G629" s="87"/>
      <c r="H629" s="87"/>
      <c r="I629" s="87"/>
      <c r="J629" s="87"/>
      <c r="K629" s="129"/>
      <c r="L629" s="241"/>
      <c r="M629" s="101"/>
      <c r="N629" s="242"/>
      <c r="O629" s="96">
        <f>IF(E629=0,"",E629/D628)</f>
        <v>0.95180722891566261</v>
      </c>
      <c r="P629" s="97">
        <v>85</v>
      </c>
      <c r="Q629" s="256">
        <f t="shared" si="58"/>
        <v>0.96590909090909094</v>
      </c>
      <c r="R629" s="256">
        <f t="shared" si="59"/>
        <v>3.4090909090909061E-2</v>
      </c>
    </row>
    <row r="630" spans="1:19" ht="15.75" customHeight="1" x14ac:dyDescent="0.25">
      <c r="A630" s="84">
        <v>2201</v>
      </c>
      <c r="B630" s="87"/>
      <c r="C630" s="87"/>
      <c r="D630" s="87"/>
      <c r="E630" s="87"/>
      <c r="F630" s="87">
        <v>72</v>
      </c>
      <c r="G630" s="87"/>
      <c r="H630" s="87"/>
      <c r="I630" s="87"/>
      <c r="J630" s="87"/>
      <c r="K630" s="129"/>
      <c r="L630" s="241"/>
      <c r="M630" s="101"/>
      <c r="N630" s="242"/>
      <c r="O630" s="96">
        <f>F630/E629</f>
        <v>0.91139240506329111</v>
      </c>
      <c r="P630" s="97">
        <v>84</v>
      </c>
      <c r="Q630" s="256">
        <f t="shared" si="58"/>
        <v>0.9882352941176471</v>
      </c>
      <c r="R630" s="256">
        <f t="shared" si="59"/>
        <v>1.1764705882352899E-2</v>
      </c>
    </row>
    <row r="631" spans="1:19" ht="15.75" customHeight="1" x14ac:dyDescent="0.25">
      <c r="A631" s="84">
        <v>2202</v>
      </c>
      <c r="B631" s="87"/>
      <c r="C631" s="87"/>
      <c r="D631" s="87"/>
      <c r="E631" s="87"/>
      <c r="F631" s="87"/>
      <c r="G631" s="87">
        <v>69</v>
      </c>
      <c r="H631" s="87"/>
      <c r="I631" s="87"/>
      <c r="J631" s="87"/>
      <c r="K631" s="129"/>
      <c r="L631" s="241"/>
      <c r="M631" s="101"/>
      <c r="N631" s="242"/>
      <c r="O631" s="96">
        <f>G631/F630</f>
        <v>0.95833333333333337</v>
      </c>
      <c r="P631" s="97">
        <v>81</v>
      </c>
      <c r="Q631" s="256">
        <f t="shared" si="58"/>
        <v>0.9642857142857143</v>
      </c>
      <c r="R631" s="256">
        <f t="shared" si="59"/>
        <v>3.5714285714285698E-2</v>
      </c>
    </row>
    <row r="632" spans="1:19" ht="15.75" customHeight="1" x14ac:dyDescent="0.25">
      <c r="A632" s="84">
        <v>2301</v>
      </c>
      <c r="B632" s="87"/>
      <c r="C632" s="87"/>
      <c r="D632" s="87"/>
      <c r="E632" s="87"/>
      <c r="F632" s="87"/>
      <c r="G632" s="87"/>
      <c r="H632" s="87">
        <v>67</v>
      </c>
      <c r="I632" s="87"/>
      <c r="J632" s="87"/>
      <c r="K632" s="129"/>
      <c r="L632" s="241"/>
      <c r="M632" s="101"/>
      <c r="N632" s="242"/>
      <c r="O632" s="96">
        <f>H632/G631</f>
        <v>0.97101449275362317</v>
      </c>
      <c r="P632" s="97">
        <v>80</v>
      </c>
      <c r="Q632" s="256">
        <f t="shared" si="58"/>
        <v>0.98765432098765427</v>
      </c>
      <c r="R632" s="256">
        <f t="shared" si="59"/>
        <v>1.2345679012345734E-2</v>
      </c>
    </row>
    <row r="633" spans="1:19" ht="15.75" customHeight="1" x14ac:dyDescent="0.25">
      <c r="A633" s="84">
        <v>2302</v>
      </c>
      <c r="B633" s="87"/>
      <c r="C633" s="87"/>
      <c r="D633" s="87"/>
      <c r="E633" s="87"/>
      <c r="F633" s="87"/>
      <c r="G633" s="87"/>
      <c r="H633" s="87"/>
      <c r="I633" s="87">
        <v>67</v>
      </c>
      <c r="J633" s="87"/>
      <c r="K633" s="129"/>
      <c r="L633" s="241"/>
      <c r="M633" s="101"/>
      <c r="N633" s="242"/>
      <c r="O633" s="205">
        <f>I633/H632</f>
        <v>1</v>
      </c>
      <c r="P633" s="97">
        <v>78</v>
      </c>
      <c r="Q633" s="256">
        <f t="shared" si="58"/>
        <v>0.97499999999999998</v>
      </c>
      <c r="R633" s="256">
        <f t="shared" si="59"/>
        <v>2.5000000000000022E-2</v>
      </c>
    </row>
    <row r="634" spans="1:19" ht="15.75" customHeight="1" x14ac:dyDescent="0.25">
      <c r="A634" s="84">
        <v>2401</v>
      </c>
      <c r="B634" s="87"/>
      <c r="C634" s="87"/>
      <c r="D634" s="87"/>
      <c r="E634" s="87"/>
      <c r="F634" s="87"/>
      <c r="G634" s="87"/>
      <c r="H634" s="87"/>
      <c r="I634" s="87"/>
      <c r="J634" s="87">
        <v>67</v>
      </c>
      <c r="K634" s="129">
        <v>35</v>
      </c>
      <c r="L634" s="241"/>
      <c r="M634" s="101"/>
      <c r="N634" s="232"/>
      <c r="O634" s="206">
        <f>J634/I633</f>
        <v>1</v>
      </c>
      <c r="P634" s="204">
        <v>76</v>
      </c>
      <c r="Q634" s="256">
        <f t="shared" ref="Q634" si="60">IF(P634=0,"",P634/P633)</f>
        <v>0.97435897435897434</v>
      </c>
      <c r="R634" s="256">
        <f t="shared" ref="R634" si="61">IF(P634=0,"",100%-Q634)</f>
        <v>2.5641025641025661E-2</v>
      </c>
    </row>
    <row r="635" spans="1:19" ht="15.75" customHeight="1" x14ac:dyDescent="0.25">
      <c r="A635" s="84">
        <v>2402</v>
      </c>
      <c r="B635" s="87"/>
      <c r="C635" s="87"/>
      <c r="D635" s="87"/>
      <c r="E635" s="87"/>
      <c r="F635" s="87"/>
      <c r="G635" s="87"/>
      <c r="H635" s="87"/>
      <c r="I635" s="87"/>
      <c r="J635" s="87">
        <v>34</v>
      </c>
      <c r="K635" s="129">
        <v>26</v>
      </c>
      <c r="L635" s="241"/>
      <c r="M635" s="101"/>
      <c r="N635" s="232"/>
      <c r="O635" s="205"/>
      <c r="P635" s="106">
        <v>39</v>
      </c>
      <c r="Q635" s="261"/>
      <c r="R635" s="205"/>
    </row>
    <row r="636" spans="1:19" ht="15.75" customHeight="1" x14ac:dyDescent="0.25">
      <c r="A636" s="84">
        <v>2501</v>
      </c>
      <c r="B636" s="87"/>
      <c r="C636" s="87"/>
      <c r="D636" s="87"/>
      <c r="E636" s="87"/>
      <c r="F636" s="87"/>
      <c r="G636" s="87"/>
      <c r="H636" s="87"/>
      <c r="I636" s="87"/>
      <c r="J636" s="87">
        <v>6</v>
      </c>
      <c r="K636" s="129">
        <v>3</v>
      </c>
      <c r="L636" s="241"/>
      <c r="M636" s="101"/>
      <c r="N636" s="232"/>
      <c r="O636" s="205"/>
      <c r="P636" s="106">
        <v>11</v>
      </c>
      <c r="Q636" s="261"/>
      <c r="R636" s="205"/>
    </row>
    <row r="637" spans="1:19" ht="15.75" customHeight="1" x14ac:dyDescent="0.25">
      <c r="A637" s="84">
        <v>2502</v>
      </c>
      <c r="B637" s="87"/>
      <c r="C637" s="87"/>
      <c r="D637" s="87"/>
      <c r="E637" s="87"/>
      <c r="F637" s="87"/>
      <c r="G637" s="87"/>
      <c r="H637" s="87"/>
      <c r="I637" s="87"/>
      <c r="J637" s="87"/>
      <c r="K637" s="129"/>
      <c r="L637" s="241"/>
      <c r="M637" s="101"/>
      <c r="N637" s="232"/>
      <c r="O637" s="205"/>
      <c r="P637" s="106"/>
      <c r="Q637" s="261"/>
      <c r="R637" s="205"/>
    </row>
    <row r="638" spans="1:19" ht="15.75" customHeight="1" x14ac:dyDescent="0.25">
      <c r="A638" s="84">
        <v>2601</v>
      </c>
      <c r="B638" s="87"/>
      <c r="C638" s="87"/>
      <c r="D638" s="87"/>
      <c r="E638" s="87"/>
      <c r="F638" s="87"/>
      <c r="G638" s="87"/>
      <c r="H638" s="87"/>
      <c r="I638" s="87"/>
      <c r="J638" s="87"/>
      <c r="K638" s="129"/>
      <c r="L638" s="241"/>
      <c r="M638" s="101"/>
      <c r="N638" s="232"/>
      <c r="O638" s="101"/>
      <c r="P638" s="232"/>
      <c r="Q638" s="262"/>
      <c r="R638" s="205"/>
    </row>
    <row r="639" spans="1:19" ht="15.75" customHeight="1" x14ac:dyDescent="0.25">
      <c r="A639" s="84">
        <v>2602</v>
      </c>
      <c r="B639" s="87"/>
      <c r="C639" s="87"/>
      <c r="D639" s="87"/>
      <c r="E639" s="87"/>
      <c r="F639" s="87"/>
      <c r="G639" s="87"/>
      <c r="H639" s="87"/>
      <c r="I639" s="87"/>
      <c r="J639" s="87"/>
      <c r="K639" s="129"/>
      <c r="L639" s="241"/>
      <c r="M639" s="101"/>
      <c r="N639" s="232"/>
      <c r="O639" s="111" t="s">
        <v>91</v>
      </c>
      <c r="P639" s="112">
        <v>2</v>
      </c>
      <c r="Q639" s="191">
        <f>K642</f>
        <v>64</v>
      </c>
      <c r="R639" s="114" t="s">
        <v>19</v>
      </c>
    </row>
    <row r="640" spans="1:19" ht="15.75" customHeight="1" x14ac:dyDescent="0.25">
      <c r="A640" s="84">
        <v>2701</v>
      </c>
      <c r="B640" s="87"/>
      <c r="C640" s="87"/>
      <c r="D640" s="87"/>
      <c r="E640" s="87"/>
      <c r="F640" s="87"/>
      <c r="G640" s="87"/>
      <c r="H640" s="87"/>
      <c r="I640" s="87"/>
      <c r="J640" s="87"/>
      <c r="K640" s="129"/>
      <c r="L640" s="241"/>
      <c r="M640" s="101"/>
      <c r="N640" s="232"/>
      <c r="O640" s="115" t="s">
        <v>92</v>
      </c>
      <c r="P640" s="116">
        <f>IF(P639/B626=0,"",P639/B626)</f>
        <v>1.7857142857142856E-2</v>
      </c>
      <c r="Q640" s="192">
        <f>IF(P639/Q639=0,"",P639/Q639)</f>
        <v>3.125E-2</v>
      </c>
      <c r="R640" s="118" t="s">
        <v>93</v>
      </c>
    </row>
    <row r="641" spans="1:19" ht="15.75" customHeight="1" x14ac:dyDescent="0.25">
      <c r="A641" s="84">
        <v>2702</v>
      </c>
      <c r="B641" s="87"/>
      <c r="C641" s="87"/>
      <c r="D641" s="87"/>
      <c r="E641" s="87"/>
      <c r="F641" s="87"/>
      <c r="G641" s="87"/>
      <c r="H641" s="87"/>
      <c r="I641" s="87"/>
      <c r="J641" s="87"/>
      <c r="K641" s="129"/>
      <c r="L641" s="243"/>
      <c r="M641" s="244"/>
      <c r="N641" s="245"/>
      <c r="O641" s="120"/>
      <c r="P641" s="121"/>
      <c r="Q641" s="121"/>
      <c r="R641" s="122"/>
    </row>
    <row r="642" spans="1:19" ht="18" customHeight="1" x14ac:dyDescent="0.25">
      <c r="A642" s="46"/>
      <c r="B642" s="296" t="s">
        <v>111</v>
      </c>
      <c r="C642" s="296"/>
      <c r="D642" s="296"/>
      <c r="E642" s="296"/>
      <c r="F642" s="296"/>
      <c r="G642" s="296"/>
      <c r="H642" s="296"/>
      <c r="I642" s="296"/>
      <c r="J642" s="296"/>
      <c r="K642" s="123">
        <f>SUM(K626:K638)</f>
        <v>64</v>
      </c>
      <c r="L642" s="124">
        <f>((SUM(K633:K634))/B626)</f>
        <v>0.3125</v>
      </c>
      <c r="M642" s="124">
        <f>IF(K642=0,"",K642/B626)</f>
        <v>0.5714285714285714</v>
      </c>
      <c r="N642" s="124">
        <f>M642-L642</f>
        <v>0.2589285714285714</v>
      </c>
      <c r="O642" s="1"/>
      <c r="P642" s="2"/>
      <c r="Q642" s="36"/>
      <c r="R642" s="1"/>
    </row>
    <row r="643" spans="1:19" ht="12.75" customHeight="1" x14ac:dyDescent="0.2"/>
    <row r="644" spans="1:19" ht="12.75" customHeight="1" x14ac:dyDescent="0.2"/>
    <row r="645" spans="1:19" ht="26.25" customHeight="1" x14ac:dyDescent="0.4">
      <c r="B645" s="340" t="s">
        <v>101</v>
      </c>
      <c r="C645" s="315"/>
      <c r="D645" s="315"/>
      <c r="E645" s="315"/>
      <c r="F645" s="315"/>
      <c r="G645" s="315"/>
      <c r="H645" s="315"/>
      <c r="I645" s="315"/>
      <c r="J645" s="315"/>
      <c r="K645" s="208" t="s">
        <v>122</v>
      </c>
      <c r="L645" s="1"/>
      <c r="M645" s="1"/>
      <c r="N645" s="2"/>
      <c r="O645" s="1"/>
      <c r="P645" s="2"/>
      <c r="Q645" s="2"/>
      <c r="R645" s="2"/>
    </row>
    <row r="646" spans="1:19" ht="20.25" customHeight="1" x14ac:dyDescent="0.2">
      <c r="A646" s="316" t="s">
        <v>18</v>
      </c>
      <c r="B646" s="318" t="s">
        <v>102</v>
      </c>
      <c r="C646" s="319"/>
      <c r="D646" s="319"/>
      <c r="E646" s="319"/>
      <c r="F646" s="319"/>
      <c r="G646" s="319"/>
      <c r="H646" s="319"/>
      <c r="I646" s="319"/>
      <c r="J646" s="335"/>
      <c r="K646" s="327" t="s">
        <v>19</v>
      </c>
      <c r="L646" s="323" t="s">
        <v>11</v>
      </c>
      <c r="M646" s="323" t="s">
        <v>12</v>
      </c>
      <c r="N646" s="325" t="s">
        <v>13</v>
      </c>
      <c r="O646" s="323" t="s">
        <v>14</v>
      </c>
      <c r="P646" s="324" t="s">
        <v>15</v>
      </c>
      <c r="Q646" s="324" t="s">
        <v>16</v>
      </c>
      <c r="R646" s="323" t="s">
        <v>103</v>
      </c>
    </row>
    <row r="647" spans="1:19" ht="15.75" customHeight="1" x14ac:dyDescent="0.25">
      <c r="A647" s="317"/>
      <c r="B647" s="84" t="s">
        <v>104</v>
      </c>
      <c r="C647" s="84" t="s">
        <v>105</v>
      </c>
      <c r="D647" s="84" t="s">
        <v>106</v>
      </c>
      <c r="E647" s="84" t="s">
        <v>107</v>
      </c>
      <c r="F647" s="84" t="s">
        <v>108</v>
      </c>
      <c r="G647" s="84" t="s">
        <v>109</v>
      </c>
      <c r="H647" s="84" t="s">
        <v>110</v>
      </c>
      <c r="I647" s="84" t="s">
        <v>73</v>
      </c>
      <c r="J647" s="84" t="s">
        <v>74</v>
      </c>
      <c r="K647" s="344"/>
      <c r="L647" s="317"/>
      <c r="M647" s="317"/>
      <c r="N647" s="317"/>
      <c r="O647" s="317"/>
      <c r="P647" s="317"/>
      <c r="Q647" s="317"/>
      <c r="R647" s="317"/>
    </row>
    <row r="648" spans="1:19" ht="15.75" customHeight="1" x14ac:dyDescent="0.25">
      <c r="A648" s="84">
        <v>2002</v>
      </c>
      <c r="B648" s="87">
        <v>119</v>
      </c>
      <c r="C648" s="87"/>
      <c r="D648" s="87"/>
      <c r="E648" s="87"/>
      <c r="F648" s="87"/>
      <c r="G648" s="87"/>
      <c r="H648" s="87"/>
      <c r="I648" s="87"/>
      <c r="J648" s="87"/>
      <c r="K648" s="129"/>
      <c r="L648" s="238"/>
      <c r="M648" s="239"/>
      <c r="N648" s="240"/>
      <c r="O648" s="254"/>
      <c r="P648" s="92">
        <f>B648</f>
        <v>119</v>
      </c>
      <c r="Q648" s="295"/>
      <c r="R648" s="126"/>
    </row>
    <row r="649" spans="1:19" ht="15.75" customHeight="1" x14ac:dyDescent="0.25">
      <c r="A649" s="84">
        <v>2101</v>
      </c>
      <c r="B649" s="87"/>
      <c r="C649" s="87">
        <v>102</v>
      </c>
      <c r="D649" s="87"/>
      <c r="E649" s="87"/>
      <c r="F649" s="87"/>
      <c r="G649" s="87"/>
      <c r="H649" s="87"/>
      <c r="I649" s="87"/>
      <c r="J649" s="87"/>
      <c r="K649" s="129"/>
      <c r="L649" s="241"/>
      <c r="M649" s="101"/>
      <c r="N649" s="242"/>
      <c r="O649" s="96">
        <f>IF(C649=0,"",C649/B648)</f>
        <v>0.8571428571428571</v>
      </c>
      <c r="P649" s="97">
        <v>102</v>
      </c>
      <c r="Q649" s="256">
        <f t="shared" ref="Q649:Q655" si="62">IF(P649=0,"",P649/P648)</f>
        <v>0.8571428571428571</v>
      </c>
      <c r="R649" s="256">
        <f t="shared" ref="R649:R655" si="63">IF(P649=0,"",100%-Q649)</f>
        <v>0.1428571428571429</v>
      </c>
    </row>
    <row r="650" spans="1:19" ht="15.75" customHeight="1" x14ac:dyDescent="0.25">
      <c r="A650" s="84">
        <v>2102</v>
      </c>
      <c r="B650" s="87"/>
      <c r="C650" s="87"/>
      <c r="D650" s="87">
        <v>88</v>
      </c>
      <c r="E650" s="87"/>
      <c r="F650" s="87"/>
      <c r="G650" s="87"/>
      <c r="H650" s="87"/>
      <c r="I650" s="87"/>
      <c r="J650" s="87"/>
      <c r="K650" s="129"/>
      <c r="L650" s="241"/>
      <c r="M650" s="101"/>
      <c r="N650" s="242"/>
      <c r="O650" s="96">
        <f>IF(D650=0,"",D650/C649)</f>
        <v>0.86274509803921573</v>
      </c>
      <c r="P650" s="97">
        <v>93</v>
      </c>
      <c r="Q650" s="256">
        <f t="shared" si="62"/>
        <v>0.91176470588235292</v>
      </c>
      <c r="R650" s="256">
        <f t="shared" si="63"/>
        <v>8.8235294117647078E-2</v>
      </c>
      <c r="S650" s="128">
        <f>P650/P648</f>
        <v>0.78151260504201681</v>
      </c>
    </row>
    <row r="651" spans="1:19" ht="15.75" customHeight="1" x14ac:dyDescent="0.25">
      <c r="A651" s="84">
        <v>2201</v>
      </c>
      <c r="B651" s="87"/>
      <c r="C651" s="87"/>
      <c r="D651" s="87"/>
      <c r="E651" s="87">
        <v>82</v>
      </c>
      <c r="F651" s="87"/>
      <c r="G651" s="87"/>
      <c r="H651" s="87"/>
      <c r="I651" s="87"/>
      <c r="J651" s="87"/>
      <c r="K651" s="129"/>
      <c r="L651" s="241"/>
      <c r="M651" s="101"/>
      <c r="N651" s="242"/>
      <c r="O651" s="96">
        <f>IF(E651=0,"",E651/D650)</f>
        <v>0.93181818181818177</v>
      </c>
      <c r="P651" s="97">
        <v>89</v>
      </c>
      <c r="Q651" s="256">
        <f t="shared" si="62"/>
        <v>0.956989247311828</v>
      </c>
      <c r="R651" s="256">
        <f t="shared" si="63"/>
        <v>4.3010752688172005E-2</v>
      </c>
    </row>
    <row r="652" spans="1:19" ht="15.75" customHeight="1" x14ac:dyDescent="0.25">
      <c r="A652" s="84">
        <v>2202</v>
      </c>
      <c r="B652" s="87"/>
      <c r="C652" s="87"/>
      <c r="D652" s="87"/>
      <c r="E652" s="87"/>
      <c r="F652" s="87">
        <v>74</v>
      </c>
      <c r="G652" s="87"/>
      <c r="H652" s="87"/>
      <c r="I652" s="87"/>
      <c r="J652" s="87"/>
      <c r="K652" s="129"/>
      <c r="L652" s="241"/>
      <c r="M652" s="101"/>
      <c r="N652" s="242"/>
      <c r="O652" s="96">
        <f>F652/E651</f>
        <v>0.90243902439024393</v>
      </c>
      <c r="P652" s="97">
        <v>82</v>
      </c>
      <c r="Q652" s="256">
        <f t="shared" si="62"/>
        <v>0.9213483146067416</v>
      </c>
      <c r="R652" s="256">
        <f t="shared" si="63"/>
        <v>7.8651685393258397E-2</v>
      </c>
    </row>
    <row r="653" spans="1:19" ht="15.75" customHeight="1" x14ac:dyDescent="0.25">
      <c r="A653" s="84">
        <v>2301</v>
      </c>
      <c r="B653" s="87"/>
      <c r="C653" s="87"/>
      <c r="D653" s="87"/>
      <c r="E653" s="87"/>
      <c r="F653" s="87"/>
      <c r="G653" s="87">
        <v>72</v>
      </c>
      <c r="H653" s="87"/>
      <c r="I653" s="87"/>
      <c r="J653" s="87"/>
      <c r="K653" s="129"/>
      <c r="L653" s="241"/>
      <c r="M653" s="101"/>
      <c r="N653" s="242"/>
      <c r="O653" s="96">
        <f>G653/F652</f>
        <v>0.97297297297297303</v>
      </c>
      <c r="P653" s="97">
        <v>81</v>
      </c>
      <c r="Q653" s="256">
        <f t="shared" si="62"/>
        <v>0.98780487804878048</v>
      </c>
      <c r="R653" s="256">
        <f t="shared" si="63"/>
        <v>1.2195121951219523E-2</v>
      </c>
    </row>
    <row r="654" spans="1:19" ht="15.75" customHeight="1" x14ac:dyDescent="0.25">
      <c r="A654" s="84">
        <v>2302</v>
      </c>
      <c r="B654" s="87"/>
      <c r="C654" s="87"/>
      <c r="D654" s="87"/>
      <c r="E654" s="87"/>
      <c r="F654" s="87"/>
      <c r="G654" s="87"/>
      <c r="H654" s="87">
        <v>69</v>
      </c>
      <c r="I654" s="87"/>
      <c r="J654" s="87"/>
      <c r="K654" s="129"/>
      <c r="L654" s="241"/>
      <c r="M654" s="101"/>
      <c r="N654" s="242"/>
      <c r="O654" s="96">
        <f>IF(H654=0,"",H654/G653)</f>
        <v>0.95833333333333337</v>
      </c>
      <c r="P654" s="97">
        <v>78</v>
      </c>
      <c r="Q654" s="256">
        <f t="shared" si="62"/>
        <v>0.96296296296296291</v>
      </c>
      <c r="R654" s="256">
        <f t="shared" si="63"/>
        <v>3.703703703703709E-2</v>
      </c>
    </row>
    <row r="655" spans="1:19" ht="15.75" customHeight="1" x14ac:dyDescent="0.25">
      <c r="A655" s="84">
        <v>2401</v>
      </c>
      <c r="B655" s="87"/>
      <c r="C655" s="87"/>
      <c r="D655" s="87"/>
      <c r="E655" s="87"/>
      <c r="F655" s="87"/>
      <c r="G655" s="87"/>
      <c r="H655" s="87"/>
      <c r="I655" s="87">
        <v>67</v>
      </c>
      <c r="J655" s="87"/>
      <c r="K655" s="129"/>
      <c r="L655" s="241"/>
      <c r="M655" s="101"/>
      <c r="N655" s="242"/>
      <c r="O655" s="126">
        <f>IF(I655=0,"",I655/H654)</f>
        <v>0.97101449275362317</v>
      </c>
      <c r="P655" s="97">
        <v>78</v>
      </c>
      <c r="Q655" s="256">
        <f t="shared" si="62"/>
        <v>1</v>
      </c>
      <c r="R655" s="126">
        <f t="shared" si="63"/>
        <v>0</v>
      </c>
    </row>
    <row r="656" spans="1:19" ht="15.75" customHeight="1" x14ac:dyDescent="0.25">
      <c r="A656" s="84">
        <v>2402</v>
      </c>
      <c r="B656" s="87"/>
      <c r="C656" s="87"/>
      <c r="D656" s="87"/>
      <c r="E656" s="87"/>
      <c r="F656" s="87"/>
      <c r="G656" s="87"/>
      <c r="H656" s="87"/>
      <c r="I656" s="87"/>
      <c r="J656" s="87">
        <v>64</v>
      </c>
      <c r="K656" s="129">
        <v>35</v>
      </c>
      <c r="L656" s="241"/>
      <c r="M656" s="101"/>
      <c r="N656" s="232"/>
      <c r="O656" s="126">
        <f>IF(J656=0,"",J656/I655)</f>
        <v>0.95522388059701491</v>
      </c>
      <c r="P656" s="97">
        <v>78</v>
      </c>
      <c r="Q656" s="256">
        <f t="shared" ref="Q656" si="64">IF(P656=0,"",P656/P655)</f>
        <v>1</v>
      </c>
      <c r="R656" s="126">
        <f t="shared" ref="R656" si="65">IF(P656=0,"",100%-Q656)</f>
        <v>0</v>
      </c>
    </row>
    <row r="657" spans="1:19" ht="15.75" customHeight="1" x14ac:dyDescent="0.25">
      <c r="A657" s="84">
        <v>2501</v>
      </c>
      <c r="B657" s="87"/>
      <c r="C657" s="87"/>
      <c r="D657" s="87"/>
      <c r="E657" s="87"/>
      <c r="F657" s="87"/>
      <c r="G657" s="87"/>
      <c r="H657" s="87"/>
      <c r="I657" s="87"/>
      <c r="J657" s="87">
        <v>36</v>
      </c>
      <c r="K657" s="129">
        <v>22</v>
      </c>
      <c r="L657" s="241"/>
      <c r="M657" s="101"/>
      <c r="N657" s="232"/>
      <c r="O657" s="205"/>
      <c r="P657" s="106">
        <v>40</v>
      </c>
      <c r="Q657" s="261"/>
      <c r="R657" s="205"/>
    </row>
    <row r="658" spans="1:19" ht="15.75" customHeight="1" x14ac:dyDescent="0.25">
      <c r="A658" s="84">
        <v>2502</v>
      </c>
      <c r="B658" s="87"/>
      <c r="C658" s="87"/>
      <c r="D658" s="87"/>
      <c r="E658" s="87"/>
      <c r="F658" s="87"/>
      <c r="G658" s="87"/>
      <c r="H658" s="87"/>
      <c r="I658" s="87"/>
      <c r="J658" s="87"/>
      <c r="K658" s="129"/>
      <c r="L658" s="241"/>
      <c r="M658" s="101"/>
      <c r="N658" s="232"/>
      <c r="O658" s="205"/>
      <c r="P658" s="106"/>
      <c r="Q658" s="261"/>
      <c r="R658" s="205"/>
    </row>
    <row r="659" spans="1:19" ht="15.75" customHeight="1" x14ac:dyDescent="0.25">
      <c r="A659" s="84">
        <v>2601</v>
      </c>
      <c r="B659" s="87"/>
      <c r="C659" s="87"/>
      <c r="D659" s="87"/>
      <c r="E659" s="87"/>
      <c r="F659" s="87"/>
      <c r="G659" s="87"/>
      <c r="H659" s="87"/>
      <c r="I659" s="87"/>
      <c r="J659" s="87"/>
      <c r="K659" s="129"/>
      <c r="L659" s="241"/>
      <c r="M659" s="101"/>
      <c r="N659" s="232"/>
      <c r="O659" s="205"/>
      <c r="P659" s="106"/>
      <c r="Q659" s="261"/>
      <c r="R659" s="205"/>
    </row>
    <row r="660" spans="1:19" ht="15.75" customHeight="1" x14ac:dyDescent="0.25">
      <c r="A660" s="84">
        <v>2602</v>
      </c>
      <c r="B660" s="87"/>
      <c r="C660" s="87"/>
      <c r="D660" s="87"/>
      <c r="E660" s="87"/>
      <c r="F660" s="87"/>
      <c r="G660" s="87"/>
      <c r="H660" s="87"/>
      <c r="I660" s="87"/>
      <c r="J660" s="87"/>
      <c r="K660" s="129"/>
      <c r="L660" s="241"/>
      <c r="M660" s="101"/>
      <c r="N660" s="232"/>
      <c r="O660" s="101"/>
      <c r="P660" s="232"/>
      <c r="Q660" s="262"/>
      <c r="R660" s="205"/>
    </row>
    <row r="661" spans="1:19" ht="15.75" customHeight="1" x14ac:dyDescent="0.25">
      <c r="A661" s="84">
        <v>2701</v>
      </c>
      <c r="B661" s="87"/>
      <c r="C661" s="87"/>
      <c r="D661" s="87"/>
      <c r="E661" s="87"/>
      <c r="F661" s="87"/>
      <c r="G661" s="87"/>
      <c r="H661" s="87"/>
      <c r="I661" s="87"/>
      <c r="J661" s="87"/>
      <c r="K661" s="129"/>
      <c r="L661" s="241"/>
      <c r="M661" s="101"/>
      <c r="N661" s="232"/>
      <c r="O661" s="111" t="s">
        <v>91</v>
      </c>
      <c r="P661" s="112"/>
      <c r="Q661" s="113">
        <f>IF(SUM(K652:K657)=0,"",SUM(K652:K657))</f>
        <v>57</v>
      </c>
      <c r="R661" s="114" t="s">
        <v>19</v>
      </c>
    </row>
    <row r="662" spans="1:19" ht="15.75" customHeight="1" x14ac:dyDescent="0.25">
      <c r="A662" s="84">
        <v>2702</v>
      </c>
      <c r="B662" s="87"/>
      <c r="C662" s="87"/>
      <c r="D662" s="87"/>
      <c r="E662" s="87"/>
      <c r="F662" s="87"/>
      <c r="G662" s="87"/>
      <c r="H662" s="87"/>
      <c r="I662" s="87"/>
      <c r="J662" s="87"/>
      <c r="K662" s="129"/>
      <c r="L662" s="241"/>
      <c r="M662" s="101"/>
      <c r="N662" s="232"/>
      <c r="O662" s="115" t="s">
        <v>92</v>
      </c>
      <c r="P662" s="116" t="str">
        <f>IF(P661/B648=0,"",P661/B648)</f>
        <v/>
      </c>
      <c r="Q662" s="117" t="str">
        <f>IF(P661/Q661=0,"",P661/Q661)</f>
        <v/>
      </c>
      <c r="R662" s="118" t="s">
        <v>93</v>
      </c>
    </row>
    <row r="663" spans="1:19" ht="15.75" customHeight="1" x14ac:dyDescent="0.25">
      <c r="A663" s="84">
        <v>2801</v>
      </c>
      <c r="B663" s="87"/>
      <c r="C663" s="87"/>
      <c r="D663" s="87"/>
      <c r="E663" s="87"/>
      <c r="F663" s="87"/>
      <c r="G663" s="87"/>
      <c r="H663" s="87"/>
      <c r="I663" s="87"/>
      <c r="J663" s="87"/>
      <c r="K663" s="129"/>
      <c r="L663" s="243"/>
      <c r="M663" s="244"/>
      <c r="N663" s="245"/>
      <c r="O663" s="120"/>
      <c r="P663" s="121"/>
      <c r="Q663" s="121"/>
      <c r="R663" s="122"/>
    </row>
    <row r="664" spans="1:19" ht="18" customHeight="1" x14ac:dyDescent="0.25">
      <c r="A664" s="46"/>
      <c r="B664" s="296" t="s">
        <v>111</v>
      </c>
      <c r="C664" s="296"/>
      <c r="D664" s="296"/>
      <c r="E664" s="296"/>
      <c r="F664" s="296"/>
      <c r="G664" s="296"/>
      <c r="H664" s="296"/>
      <c r="I664" s="296"/>
      <c r="J664" s="296"/>
      <c r="K664" s="123">
        <f>SUM(K648:K660)</f>
        <v>57</v>
      </c>
      <c r="L664" s="124">
        <f>((SUM(K655:K656))/B648)</f>
        <v>0.29411764705882354</v>
      </c>
      <c r="M664" s="124">
        <f>IF(K664=0,"",K664/B648)</f>
        <v>0.47899159663865548</v>
      </c>
      <c r="N664" s="124">
        <f>M664-L664</f>
        <v>0.18487394957983194</v>
      </c>
      <c r="O664" s="1"/>
      <c r="P664" s="2"/>
      <c r="Q664" s="36"/>
      <c r="R664" s="1"/>
    </row>
    <row r="665" spans="1:19" ht="12.75" customHeight="1" x14ac:dyDescent="0.2"/>
    <row r="666" spans="1:19" ht="12.75" customHeight="1" x14ac:dyDescent="0.2"/>
    <row r="667" spans="1:19" ht="26.25" customHeight="1" x14ac:dyDescent="0.4">
      <c r="B667" s="340" t="s">
        <v>101</v>
      </c>
      <c r="C667" s="315"/>
      <c r="D667" s="315"/>
      <c r="E667" s="315"/>
      <c r="F667" s="315"/>
      <c r="G667" s="315"/>
      <c r="H667" s="315"/>
      <c r="I667" s="315"/>
      <c r="J667" s="315"/>
      <c r="K667" s="208" t="s">
        <v>123</v>
      </c>
      <c r="L667" s="1"/>
      <c r="M667" s="1"/>
      <c r="N667" s="2"/>
      <c r="O667" s="1"/>
      <c r="P667" s="2"/>
      <c r="Q667" s="2"/>
      <c r="R667" s="2"/>
    </row>
    <row r="668" spans="1:19" ht="20.25" customHeight="1" x14ac:dyDescent="0.2">
      <c r="A668" s="316" t="s">
        <v>18</v>
      </c>
      <c r="B668" s="318" t="s">
        <v>102</v>
      </c>
      <c r="C668" s="319"/>
      <c r="D668" s="319"/>
      <c r="E668" s="319"/>
      <c r="F668" s="319"/>
      <c r="G668" s="319"/>
      <c r="H668" s="319"/>
      <c r="I668" s="319"/>
      <c r="J668" s="335"/>
      <c r="K668" s="327" t="s">
        <v>19</v>
      </c>
      <c r="L668" s="323" t="s">
        <v>11</v>
      </c>
      <c r="M668" s="323" t="s">
        <v>12</v>
      </c>
      <c r="N668" s="325" t="s">
        <v>13</v>
      </c>
      <c r="O668" s="323" t="s">
        <v>14</v>
      </c>
      <c r="P668" s="324" t="s">
        <v>15</v>
      </c>
      <c r="Q668" s="324" t="s">
        <v>16</v>
      </c>
      <c r="R668" s="323" t="s">
        <v>103</v>
      </c>
    </row>
    <row r="669" spans="1:19" ht="15.75" customHeight="1" x14ac:dyDescent="0.25">
      <c r="A669" s="317"/>
      <c r="B669" s="84" t="s">
        <v>104</v>
      </c>
      <c r="C669" s="84" t="s">
        <v>105</v>
      </c>
      <c r="D669" s="84" t="s">
        <v>106</v>
      </c>
      <c r="E669" s="84" t="s">
        <v>107</v>
      </c>
      <c r="F669" s="84" t="s">
        <v>108</v>
      </c>
      <c r="G669" s="84" t="s">
        <v>109</v>
      </c>
      <c r="H669" s="84" t="s">
        <v>110</v>
      </c>
      <c r="I669" s="84" t="s">
        <v>73</v>
      </c>
      <c r="J669" s="84" t="s">
        <v>74</v>
      </c>
      <c r="K669" s="344"/>
      <c r="L669" s="317"/>
      <c r="M669" s="317"/>
      <c r="N669" s="317"/>
      <c r="O669" s="317"/>
      <c r="P669" s="317"/>
      <c r="Q669" s="317"/>
      <c r="R669" s="317"/>
    </row>
    <row r="670" spans="1:19" ht="15.75" customHeight="1" x14ac:dyDescent="0.25">
      <c r="A670" s="84">
        <v>2101</v>
      </c>
      <c r="B670" s="87">
        <v>118</v>
      </c>
      <c r="C670" s="87"/>
      <c r="D670" s="87"/>
      <c r="E670" s="87"/>
      <c r="F670" s="87"/>
      <c r="G670" s="87"/>
      <c r="H670" s="87"/>
      <c r="I670" s="87"/>
      <c r="J670" s="87"/>
      <c r="K670" s="129"/>
      <c r="L670" s="238"/>
      <c r="M670" s="239"/>
      <c r="N670" s="240"/>
      <c r="O670" s="254"/>
      <c r="P670" s="92">
        <f>B670</f>
        <v>118</v>
      </c>
      <c r="Q670" s="295"/>
      <c r="R670" s="126"/>
    </row>
    <row r="671" spans="1:19" ht="15.75" customHeight="1" x14ac:dyDescent="0.25">
      <c r="A671" s="84">
        <v>2102</v>
      </c>
      <c r="B671" s="87"/>
      <c r="C671" s="87">
        <v>104</v>
      </c>
      <c r="D671" s="87"/>
      <c r="E671" s="87"/>
      <c r="F671" s="87"/>
      <c r="G671" s="87"/>
      <c r="H671" s="87"/>
      <c r="I671" s="87"/>
      <c r="J671" s="87"/>
      <c r="K671" s="129"/>
      <c r="L671" s="241"/>
      <c r="M671" s="101"/>
      <c r="N671" s="242"/>
      <c r="O671" s="96">
        <f>IF(C671=0,"",C671/B670)</f>
        <v>0.88135593220338981</v>
      </c>
      <c r="P671" s="97">
        <v>106</v>
      </c>
      <c r="Q671" s="256">
        <f t="shared" ref="Q671:Q677" si="66">IF(P671=0,"",P671/P670)</f>
        <v>0.89830508474576276</v>
      </c>
      <c r="R671" s="256">
        <f t="shared" ref="R671:R677" si="67">IF(P671=0,"",100%-Q671)</f>
        <v>0.10169491525423724</v>
      </c>
    </row>
    <row r="672" spans="1:19" ht="15.75" customHeight="1" x14ac:dyDescent="0.25">
      <c r="A672" s="84">
        <v>2201</v>
      </c>
      <c r="B672" s="87"/>
      <c r="C672" s="87"/>
      <c r="D672" s="87">
        <v>90</v>
      </c>
      <c r="E672" s="87"/>
      <c r="F672" s="87"/>
      <c r="G672" s="87"/>
      <c r="H672" s="87"/>
      <c r="I672" s="87"/>
      <c r="J672" s="87"/>
      <c r="K672" s="129"/>
      <c r="L672" s="241"/>
      <c r="M672" s="101"/>
      <c r="N672" s="242"/>
      <c r="O672" s="96">
        <f>IF(D672=0,"",D672/C671)</f>
        <v>0.86538461538461542</v>
      </c>
      <c r="P672" s="97">
        <v>96</v>
      </c>
      <c r="Q672" s="256">
        <f t="shared" si="66"/>
        <v>0.90566037735849059</v>
      </c>
      <c r="R672" s="256">
        <f t="shared" si="67"/>
        <v>9.4339622641509413E-2</v>
      </c>
      <c r="S672" s="128">
        <f>P672/P670</f>
        <v>0.81355932203389836</v>
      </c>
    </row>
    <row r="673" spans="1:18" ht="15.75" customHeight="1" x14ac:dyDescent="0.25">
      <c r="A673" s="84">
        <v>2202</v>
      </c>
      <c r="B673" s="87"/>
      <c r="C673" s="87"/>
      <c r="D673" s="87"/>
      <c r="E673" s="87">
        <v>85</v>
      </c>
      <c r="F673" s="87"/>
      <c r="G673" s="87"/>
      <c r="H673" s="87"/>
      <c r="I673" s="87"/>
      <c r="J673" s="87"/>
      <c r="K673" s="129"/>
      <c r="L673" s="241"/>
      <c r="M673" s="101"/>
      <c r="N673" s="242"/>
      <c r="O673" s="96">
        <f>IF(E673=0,"",E673/D672)</f>
        <v>0.94444444444444442</v>
      </c>
      <c r="P673" s="97">
        <v>91</v>
      </c>
      <c r="Q673" s="256">
        <f t="shared" si="66"/>
        <v>0.94791666666666663</v>
      </c>
      <c r="R673" s="256">
        <f t="shared" si="67"/>
        <v>5.208333333333337E-2</v>
      </c>
    </row>
    <row r="674" spans="1:18" ht="15.75" customHeight="1" x14ac:dyDescent="0.25">
      <c r="A674" s="84">
        <v>2301</v>
      </c>
      <c r="B674" s="87"/>
      <c r="C674" s="87"/>
      <c r="D674" s="87"/>
      <c r="E674" s="87"/>
      <c r="F674" s="87">
        <v>82</v>
      </c>
      <c r="G674" s="87"/>
      <c r="H674" s="87"/>
      <c r="I674" s="87"/>
      <c r="J674" s="87"/>
      <c r="K674" s="129"/>
      <c r="L674" s="241"/>
      <c r="M674" s="101"/>
      <c r="N674" s="242"/>
      <c r="O674" s="96">
        <f>F674/E673</f>
        <v>0.96470588235294119</v>
      </c>
      <c r="P674" s="97">
        <v>90</v>
      </c>
      <c r="Q674" s="256">
        <f t="shared" si="66"/>
        <v>0.98901098901098905</v>
      </c>
      <c r="R674" s="256">
        <f t="shared" si="67"/>
        <v>1.098901098901095E-2</v>
      </c>
    </row>
    <row r="675" spans="1:18" ht="15.75" customHeight="1" x14ac:dyDescent="0.25">
      <c r="A675" s="84">
        <v>2302</v>
      </c>
      <c r="B675" s="87"/>
      <c r="C675" s="87"/>
      <c r="D675" s="87"/>
      <c r="E675" s="87"/>
      <c r="F675" s="87"/>
      <c r="G675" s="87">
        <v>82</v>
      </c>
      <c r="H675" s="87"/>
      <c r="I675" s="87"/>
      <c r="J675" s="87"/>
      <c r="K675" s="129"/>
      <c r="L675" s="241"/>
      <c r="M675" s="101"/>
      <c r="N675" s="242"/>
      <c r="O675" s="96">
        <f>IF(G675=0,"",G675/F674)</f>
        <v>1</v>
      </c>
      <c r="P675" s="97">
        <v>89</v>
      </c>
      <c r="Q675" s="256">
        <f t="shared" si="66"/>
        <v>0.98888888888888893</v>
      </c>
      <c r="R675" s="256">
        <f t="shared" si="67"/>
        <v>1.1111111111111072E-2</v>
      </c>
    </row>
    <row r="676" spans="1:18" ht="15.75" customHeight="1" x14ac:dyDescent="0.25">
      <c r="A676" s="84">
        <v>2401</v>
      </c>
      <c r="B676" s="87"/>
      <c r="C676" s="87"/>
      <c r="D676" s="87"/>
      <c r="E676" s="87"/>
      <c r="F676" s="87"/>
      <c r="G676" s="87"/>
      <c r="H676" s="87">
        <v>80</v>
      </c>
      <c r="I676" s="87"/>
      <c r="J676" s="87"/>
      <c r="K676" s="129"/>
      <c r="L676" s="241"/>
      <c r="M676" s="101"/>
      <c r="N676" s="242"/>
      <c r="O676" s="96">
        <f>IF(H676=0,"",H676/G675)</f>
        <v>0.97560975609756095</v>
      </c>
      <c r="P676" s="97">
        <v>87</v>
      </c>
      <c r="Q676" s="256">
        <f t="shared" si="66"/>
        <v>0.97752808988764039</v>
      </c>
      <c r="R676" s="256">
        <f t="shared" si="67"/>
        <v>2.2471910112359605E-2</v>
      </c>
    </row>
    <row r="677" spans="1:18" ht="15.75" customHeight="1" x14ac:dyDescent="0.25">
      <c r="A677" s="84">
        <v>2402</v>
      </c>
      <c r="B677" s="87"/>
      <c r="C677" s="87"/>
      <c r="D677" s="87"/>
      <c r="E677" s="87"/>
      <c r="F677" s="87"/>
      <c r="G677" s="87"/>
      <c r="H677" s="87"/>
      <c r="I677" s="87">
        <v>78</v>
      </c>
      <c r="J677" s="87"/>
      <c r="K677" s="129">
        <v>1</v>
      </c>
      <c r="L677" s="241"/>
      <c r="M677" s="101"/>
      <c r="N677" s="242"/>
      <c r="O677" s="126">
        <f>IF(I677=0,"",I677/H676)</f>
        <v>0.97499999999999998</v>
      </c>
      <c r="P677" s="97">
        <v>86</v>
      </c>
      <c r="Q677" s="256">
        <f t="shared" si="66"/>
        <v>0.9885057471264368</v>
      </c>
      <c r="R677" s="126">
        <f t="shared" si="67"/>
        <v>1.1494252873563204E-2</v>
      </c>
    </row>
    <row r="678" spans="1:18" ht="15.75" customHeight="1" x14ac:dyDescent="0.25">
      <c r="A678" s="84">
        <v>2501</v>
      </c>
      <c r="B678" s="87"/>
      <c r="C678" s="87"/>
      <c r="D678" s="87"/>
      <c r="E678" s="87"/>
      <c r="F678" s="87"/>
      <c r="G678" s="87"/>
      <c r="H678" s="87"/>
      <c r="I678" s="87"/>
      <c r="J678" s="87">
        <v>76</v>
      </c>
      <c r="K678" s="129">
        <v>31</v>
      </c>
      <c r="L678" s="241"/>
      <c r="M678" s="101"/>
      <c r="N678" s="232"/>
      <c r="O678" s="126">
        <f>IF(J678=0,"",J678/I677)</f>
        <v>0.97435897435897434</v>
      </c>
      <c r="P678" s="97">
        <v>85</v>
      </c>
      <c r="Q678" s="256">
        <f>IF(P678=0,"",P678/P677)</f>
        <v>0.98837209302325579</v>
      </c>
      <c r="R678" s="126">
        <f t="shared" ref="R678" si="68">IF(P678=0,"",100%-Q678)</f>
        <v>1.1627906976744207E-2</v>
      </c>
    </row>
    <row r="679" spans="1:18" ht="15.75" customHeight="1" x14ac:dyDescent="0.25">
      <c r="A679" s="84">
        <v>2502</v>
      </c>
      <c r="B679" s="87"/>
      <c r="C679" s="87"/>
      <c r="D679" s="87"/>
      <c r="E679" s="87"/>
      <c r="F679" s="87"/>
      <c r="G679" s="87"/>
      <c r="H679" s="87"/>
      <c r="I679" s="87"/>
      <c r="J679" s="87"/>
      <c r="K679" s="129"/>
      <c r="L679" s="241"/>
      <c r="M679" s="101"/>
      <c r="N679" s="232"/>
      <c r="O679" s="205"/>
      <c r="P679" s="106"/>
      <c r="Q679" s="261"/>
      <c r="R679" s="205"/>
    </row>
    <row r="680" spans="1:18" ht="15.75" customHeight="1" x14ac:dyDescent="0.25">
      <c r="A680" s="84">
        <v>2601</v>
      </c>
      <c r="B680" s="87"/>
      <c r="C680" s="87"/>
      <c r="D680" s="87"/>
      <c r="E680" s="87"/>
      <c r="F680" s="87"/>
      <c r="G680" s="87"/>
      <c r="H680" s="87"/>
      <c r="I680" s="87"/>
      <c r="J680" s="87"/>
      <c r="K680" s="129"/>
      <c r="L680" s="241"/>
      <c r="M680" s="101"/>
      <c r="N680" s="232"/>
      <c r="O680" s="205"/>
      <c r="P680" s="106"/>
      <c r="Q680" s="261"/>
      <c r="R680" s="205"/>
    </row>
    <row r="681" spans="1:18" ht="15.75" customHeight="1" x14ac:dyDescent="0.25">
      <c r="A681" s="84">
        <v>2602</v>
      </c>
      <c r="B681" s="87"/>
      <c r="C681" s="87"/>
      <c r="D681" s="87"/>
      <c r="E681" s="87"/>
      <c r="F681" s="87"/>
      <c r="G681" s="87"/>
      <c r="H681" s="87"/>
      <c r="I681" s="87"/>
      <c r="J681" s="87"/>
      <c r="K681" s="129"/>
      <c r="L681" s="241"/>
      <c r="M681" s="101"/>
      <c r="N681" s="232"/>
      <c r="O681" s="205"/>
      <c r="P681" s="106"/>
      <c r="Q681" s="261"/>
      <c r="R681" s="205"/>
    </row>
    <row r="682" spans="1:18" ht="15.75" customHeight="1" x14ac:dyDescent="0.25">
      <c r="A682" s="84">
        <v>2701</v>
      </c>
      <c r="B682" s="87"/>
      <c r="C682" s="87"/>
      <c r="D682" s="87"/>
      <c r="E682" s="87"/>
      <c r="F682" s="87"/>
      <c r="G682" s="87"/>
      <c r="H682" s="87"/>
      <c r="I682" s="87"/>
      <c r="J682" s="87"/>
      <c r="K682" s="129"/>
      <c r="L682" s="241"/>
      <c r="M682" s="101"/>
      <c r="N682" s="232"/>
      <c r="O682" s="101"/>
      <c r="P682" s="232"/>
      <c r="Q682" s="262"/>
      <c r="R682" s="205"/>
    </row>
    <row r="683" spans="1:18" ht="15.75" customHeight="1" x14ac:dyDescent="0.25">
      <c r="A683" s="84">
        <v>2702</v>
      </c>
      <c r="B683" s="87"/>
      <c r="C683" s="87"/>
      <c r="D683" s="87"/>
      <c r="E683" s="87"/>
      <c r="F683" s="87"/>
      <c r="G683" s="87"/>
      <c r="H683" s="87"/>
      <c r="I683" s="87"/>
      <c r="J683" s="87"/>
      <c r="K683" s="129"/>
      <c r="L683" s="241"/>
      <c r="M683" s="101"/>
      <c r="N683" s="232"/>
      <c r="O683" s="111" t="s">
        <v>91</v>
      </c>
      <c r="P683" s="112"/>
      <c r="Q683" s="113">
        <f>IF(SUM(K674:K679)=0,"",SUM(K674:K679))</f>
        <v>32</v>
      </c>
      <c r="R683" s="114" t="s">
        <v>19</v>
      </c>
    </row>
    <row r="684" spans="1:18" ht="15.75" customHeight="1" x14ac:dyDescent="0.25">
      <c r="A684" s="84">
        <v>2801</v>
      </c>
      <c r="B684" s="87"/>
      <c r="C684" s="87"/>
      <c r="D684" s="87"/>
      <c r="E684" s="87"/>
      <c r="F684" s="87"/>
      <c r="G684" s="87"/>
      <c r="H684" s="87"/>
      <c r="I684" s="87"/>
      <c r="J684" s="87"/>
      <c r="K684" s="129"/>
      <c r="L684" s="241"/>
      <c r="M684" s="101"/>
      <c r="N684" s="232"/>
      <c r="O684" s="115" t="s">
        <v>92</v>
      </c>
      <c r="P684" s="116" t="str">
        <f>IF(P683/B670=0,"",P683/B670)</f>
        <v/>
      </c>
      <c r="Q684" s="117" t="str">
        <f>IF(P683/Q683=0,"",P683/Q683)</f>
        <v/>
      </c>
      <c r="R684" s="118" t="s">
        <v>93</v>
      </c>
    </row>
    <row r="685" spans="1:18" ht="15.75" customHeight="1" x14ac:dyDescent="0.25">
      <c r="A685" s="84">
        <v>2802</v>
      </c>
      <c r="B685" s="87"/>
      <c r="C685" s="87"/>
      <c r="D685" s="87"/>
      <c r="E685" s="87"/>
      <c r="F685" s="87"/>
      <c r="G685" s="87"/>
      <c r="H685" s="87"/>
      <c r="I685" s="87"/>
      <c r="J685" s="87"/>
      <c r="K685" s="129"/>
      <c r="L685" s="243"/>
      <c r="M685" s="244"/>
      <c r="N685" s="245"/>
      <c r="O685" s="120"/>
      <c r="P685" s="121"/>
      <c r="Q685" s="121"/>
      <c r="R685" s="122"/>
    </row>
    <row r="686" spans="1:18" ht="18" customHeight="1" x14ac:dyDescent="0.25">
      <c r="A686" s="46"/>
      <c r="B686" s="296" t="s">
        <v>111</v>
      </c>
      <c r="C686" s="296"/>
      <c r="D686" s="296"/>
      <c r="E686" s="296"/>
      <c r="F686" s="296"/>
      <c r="G686" s="296"/>
      <c r="H686" s="296"/>
      <c r="I686" s="296"/>
      <c r="J686" s="296"/>
      <c r="K686" s="123">
        <f>SUM(K670:K682)</f>
        <v>32</v>
      </c>
      <c r="L686" s="124">
        <f>((SUM(K677:K678))/B670)</f>
        <v>0.2711864406779661</v>
      </c>
      <c r="M686" s="124">
        <f>IF(K686=0,"",K686/B670)</f>
        <v>0.2711864406779661</v>
      </c>
      <c r="N686" s="124">
        <f>IF(K677=0,"",M686-L686)</f>
        <v>0</v>
      </c>
      <c r="O686" s="1"/>
      <c r="P686" s="2"/>
      <c r="Q686" s="36"/>
      <c r="R686" s="1"/>
    </row>
    <row r="687" spans="1:18" ht="12.75" customHeight="1" x14ac:dyDescent="0.2"/>
    <row r="688" spans="1:18" ht="12.75" customHeight="1" x14ac:dyDescent="0.2"/>
    <row r="689" spans="1:21" ht="26.25" customHeight="1" x14ac:dyDescent="0.4">
      <c r="B689" s="340" t="s">
        <v>101</v>
      </c>
      <c r="C689" s="315"/>
      <c r="D689" s="315"/>
      <c r="E689" s="315"/>
      <c r="F689" s="315"/>
      <c r="G689" s="315"/>
      <c r="H689" s="315"/>
      <c r="I689" s="315"/>
      <c r="J689" s="315"/>
      <c r="K689" s="208" t="s">
        <v>129</v>
      </c>
      <c r="L689" s="1"/>
      <c r="M689" s="1"/>
      <c r="N689" s="2"/>
      <c r="O689" s="1"/>
      <c r="P689" s="2"/>
      <c r="Q689" s="2"/>
      <c r="R689" s="2"/>
    </row>
    <row r="690" spans="1:21" ht="20.25" customHeight="1" x14ac:dyDescent="0.2">
      <c r="A690" s="316" t="s">
        <v>18</v>
      </c>
      <c r="B690" s="318" t="s">
        <v>102</v>
      </c>
      <c r="C690" s="319"/>
      <c r="D690" s="319"/>
      <c r="E690" s="319"/>
      <c r="F690" s="319"/>
      <c r="G690" s="319"/>
      <c r="H690" s="319"/>
      <c r="I690" s="319"/>
      <c r="J690" s="335"/>
      <c r="K690" s="327" t="s">
        <v>19</v>
      </c>
      <c r="L690" s="323" t="s">
        <v>11</v>
      </c>
      <c r="M690" s="323" t="s">
        <v>12</v>
      </c>
      <c r="N690" s="325" t="s">
        <v>13</v>
      </c>
      <c r="O690" s="323" t="s">
        <v>14</v>
      </c>
      <c r="P690" s="324" t="s">
        <v>15</v>
      </c>
      <c r="Q690" s="324" t="s">
        <v>16</v>
      </c>
      <c r="R690" s="323" t="s">
        <v>103</v>
      </c>
    </row>
    <row r="691" spans="1:21" ht="15.75" customHeight="1" x14ac:dyDescent="0.25">
      <c r="A691" s="317"/>
      <c r="B691" s="84" t="s">
        <v>104</v>
      </c>
      <c r="C691" s="84" t="s">
        <v>105</v>
      </c>
      <c r="D691" s="84" t="s">
        <v>106</v>
      </c>
      <c r="E691" s="84" t="s">
        <v>107</v>
      </c>
      <c r="F691" s="84" t="s">
        <v>108</v>
      </c>
      <c r="G691" s="84" t="s">
        <v>109</v>
      </c>
      <c r="H691" s="84" t="s">
        <v>110</v>
      </c>
      <c r="I691" s="84" t="s">
        <v>73</v>
      </c>
      <c r="J691" s="84" t="s">
        <v>74</v>
      </c>
      <c r="K691" s="344"/>
      <c r="L691" s="317"/>
      <c r="M691" s="317"/>
      <c r="N691" s="317"/>
      <c r="O691" s="317"/>
      <c r="P691" s="317"/>
      <c r="Q691" s="317"/>
      <c r="R691" s="317"/>
    </row>
    <row r="692" spans="1:21" ht="15.75" customHeight="1" x14ac:dyDescent="0.25">
      <c r="A692" s="84">
        <v>2102</v>
      </c>
      <c r="B692" s="87">
        <v>107</v>
      </c>
      <c r="C692" s="87"/>
      <c r="D692" s="87"/>
      <c r="E692" s="87"/>
      <c r="F692" s="87"/>
      <c r="G692" s="87"/>
      <c r="H692" s="87"/>
      <c r="I692" s="87"/>
      <c r="J692" s="87"/>
      <c r="K692" s="129"/>
      <c r="L692" s="238"/>
      <c r="M692" s="239"/>
      <c r="N692" s="240"/>
      <c r="O692" s="254"/>
      <c r="P692" s="92">
        <f>B692</f>
        <v>107</v>
      </c>
      <c r="Q692" s="295"/>
      <c r="R692" s="126"/>
    </row>
    <row r="693" spans="1:21" ht="15.75" customHeight="1" x14ac:dyDescent="0.25">
      <c r="A693" s="84">
        <v>2201</v>
      </c>
      <c r="B693" s="87"/>
      <c r="C693" s="87">
        <v>96</v>
      </c>
      <c r="D693" s="87"/>
      <c r="E693" s="87"/>
      <c r="F693" s="87"/>
      <c r="G693" s="87"/>
      <c r="H693" s="87"/>
      <c r="I693" s="87"/>
      <c r="J693" s="87"/>
      <c r="K693" s="129"/>
      <c r="L693" s="241"/>
      <c r="M693" s="101"/>
      <c r="N693" s="242"/>
      <c r="O693" s="96">
        <f>IF(C693=0,"",C693/B692)</f>
        <v>0.89719626168224298</v>
      </c>
      <c r="P693" s="97">
        <v>96</v>
      </c>
      <c r="Q693" s="256">
        <f t="shared" ref="Q693:Q699" si="69">IF(P693=0,"",P693/P692)</f>
        <v>0.89719626168224298</v>
      </c>
      <c r="R693" s="256">
        <f t="shared" ref="R693:R699" si="70">IF(P693=0,"",100%-Q693)</f>
        <v>0.10280373831775702</v>
      </c>
    </row>
    <row r="694" spans="1:21" ht="15.75" customHeight="1" x14ac:dyDescent="0.25">
      <c r="A694" s="84">
        <v>2202</v>
      </c>
      <c r="B694" s="87"/>
      <c r="C694" s="87"/>
      <c r="D694" s="87">
        <v>90</v>
      </c>
      <c r="E694" s="87"/>
      <c r="F694" s="87"/>
      <c r="G694" s="87"/>
      <c r="H694" s="87"/>
      <c r="I694" s="87"/>
      <c r="J694" s="87"/>
      <c r="K694" s="129"/>
      <c r="L694" s="241"/>
      <c r="M694" s="101"/>
      <c r="N694" s="242"/>
      <c r="O694" s="96">
        <f>IF(D694=0,"",D694/C693)</f>
        <v>0.9375</v>
      </c>
      <c r="P694" s="97">
        <v>93</v>
      </c>
      <c r="Q694" s="256">
        <f t="shared" si="69"/>
        <v>0.96875</v>
      </c>
      <c r="R694" s="256">
        <f t="shared" si="70"/>
        <v>3.125E-2</v>
      </c>
      <c r="S694" s="128">
        <f>P694/P692</f>
        <v>0.86915887850467288</v>
      </c>
    </row>
    <row r="695" spans="1:21" ht="15.75" customHeight="1" x14ac:dyDescent="0.25">
      <c r="A695" s="84">
        <v>2301</v>
      </c>
      <c r="B695" s="87"/>
      <c r="C695" s="87"/>
      <c r="D695" s="87"/>
      <c r="E695" s="87">
        <v>86</v>
      </c>
      <c r="F695" s="87"/>
      <c r="G695" s="87"/>
      <c r="H695" s="87"/>
      <c r="I695" s="87"/>
      <c r="J695" s="87"/>
      <c r="K695" s="129"/>
      <c r="L695" s="241"/>
      <c r="M695" s="101"/>
      <c r="N695" s="242"/>
      <c r="O695" s="96">
        <f>IF(E695=0,"",E695/D694)</f>
        <v>0.9555555555555556</v>
      </c>
      <c r="P695" s="97">
        <v>88</v>
      </c>
      <c r="Q695" s="256">
        <f t="shared" si="69"/>
        <v>0.94623655913978499</v>
      </c>
      <c r="R695" s="256">
        <f t="shared" si="70"/>
        <v>5.3763440860215006E-2</v>
      </c>
      <c r="T695" t="s">
        <v>165</v>
      </c>
    </row>
    <row r="696" spans="1:21" ht="15.75" customHeight="1" x14ac:dyDescent="0.25">
      <c r="A696" s="84">
        <v>2302</v>
      </c>
      <c r="B696" s="87"/>
      <c r="C696" s="87"/>
      <c r="D696" s="87"/>
      <c r="E696" s="87"/>
      <c r="F696" s="87">
        <v>79</v>
      </c>
      <c r="G696" s="87"/>
      <c r="H696" s="87"/>
      <c r="I696" s="87"/>
      <c r="J696" s="87"/>
      <c r="K696" s="129"/>
      <c r="L696" s="241"/>
      <c r="M696" s="101"/>
      <c r="N696" s="242"/>
      <c r="O696" s="96">
        <f>IF(F696=0,"",F696/E695)</f>
        <v>0.91860465116279066</v>
      </c>
      <c r="P696" s="97">
        <v>83</v>
      </c>
      <c r="Q696" s="256">
        <f t="shared" si="69"/>
        <v>0.94318181818181823</v>
      </c>
      <c r="R696" s="256">
        <f t="shared" si="70"/>
        <v>5.6818181818181768E-2</v>
      </c>
      <c r="T696">
        <v>383964</v>
      </c>
      <c r="U696" t="s">
        <v>163</v>
      </c>
    </row>
    <row r="697" spans="1:21" ht="15.75" customHeight="1" x14ac:dyDescent="0.25">
      <c r="A697" s="84">
        <v>2401</v>
      </c>
      <c r="B697" s="87"/>
      <c r="C697" s="87"/>
      <c r="D697" s="87"/>
      <c r="E697" s="87"/>
      <c r="F697" s="87"/>
      <c r="G697" s="87">
        <v>76</v>
      </c>
      <c r="H697" s="87"/>
      <c r="I697" s="87"/>
      <c r="J697" s="87"/>
      <c r="K697" s="129"/>
      <c r="L697" s="241"/>
      <c r="M697" s="101"/>
      <c r="N697" s="242"/>
      <c r="O697" s="96">
        <f>IF(G697=0,"",G697/F696)</f>
        <v>0.96202531645569622</v>
      </c>
      <c r="P697" s="97">
        <v>82</v>
      </c>
      <c r="Q697" s="256">
        <f t="shared" si="69"/>
        <v>0.98795180722891562</v>
      </c>
      <c r="R697" s="256">
        <f t="shared" si="70"/>
        <v>1.2048192771084376E-2</v>
      </c>
      <c r="T697">
        <v>464598</v>
      </c>
      <c r="U697" t="s">
        <v>164</v>
      </c>
    </row>
    <row r="698" spans="1:21" ht="15.75" customHeight="1" x14ac:dyDescent="0.25">
      <c r="A698" s="84">
        <v>2402</v>
      </c>
      <c r="B698" s="87"/>
      <c r="C698" s="87"/>
      <c r="D698" s="87"/>
      <c r="E698" s="87"/>
      <c r="F698" s="87"/>
      <c r="G698" s="87"/>
      <c r="H698" s="87">
        <v>75</v>
      </c>
      <c r="I698" s="87"/>
      <c r="J698" s="87"/>
      <c r="K698" s="129"/>
      <c r="L698" s="241"/>
      <c r="M698" s="101"/>
      <c r="N698" s="242"/>
      <c r="O698" s="96">
        <f>IF(H698=0,"",H698/G697)</f>
        <v>0.98684210526315785</v>
      </c>
      <c r="P698" s="97">
        <v>79</v>
      </c>
      <c r="Q698" s="256">
        <f t="shared" si="69"/>
        <v>0.96341463414634143</v>
      </c>
      <c r="R698" s="256">
        <f t="shared" si="70"/>
        <v>3.6585365853658569E-2</v>
      </c>
    </row>
    <row r="699" spans="1:21" ht="15.75" customHeight="1" x14ac:dyDescent="0.25">
      <c r="A699" s="84">
        <v>2501</v>
      </c>
      <c r="B699" s="87"/>
      <c r="C699" s="87"/>
      <c r="D699" s="87"/>
      <c r="E699" s="87"/>
      <c r="F699" s="87"/>
      <c r="G699" s="87"/>
      <c r="H699" s="87"/>
      <c r="I699" s="87">
        <v>72</v>
      </c>
      <c r="J699" s="87"/>
      <c r="K699" s="129"/>
      <c r="L699" s="241"/>
      <c r="M699" s="101"/>
      <c r="N699" s="242"/>
      <c r="O699" s="205">
        <f>IF(I699=0,"",I699/H698)</f>
        <v>0.96</v>
      </c>
      <c r="P699" s="97">
        <v>80</v>
      </c>
      <c r="Q699" s="273">
        <f t="shared" si="69"/>
        <v>1.0126582278481013</v>
      </c>
      <c r="R699" s="207">
        <f t="shared" si="70"/>
        <v>-1.2658227848101333E-2</v>
      </c>
    </row>
    <row r="700" spans="1:21" ht="15.75" customHeight="1" x14ac:dyDescent="0.25">
      <c r="A700" s="84">
        <v>2502</v>
      </c>
      <c r="B700" s="87"/>
      <c r="C700" s="87"/>
      <c r="D700" s="87"/>
      <c r="E700" s="87"/>
      <c r="F700" s="87"/>
      <c r="G700" s="87"/>
      <c r="H700" s="87"/>
      <c r="I700" s="87"/>
      <c r="J700" s="87"/>
      <c r="K700" s="129"/>
      <c r="L700" s="241"/>
      <c r="M700" s="101"/>
      <c r="N700" s="232"/>
      <c r="O700" s="206" t="str">
        <f>IF(I700=0,"",I700/H699)</f>
        <v/>
      </c>
      <c r="P700" s="204"/>
      <c r="Q700" s="256" t="str">
        <f t="shared" ref="Q700" si="71">IF(P700=0,"",P700/P699)</f>
        <v/>
      </c>
      <c r="R700" s="126" t="str">
        <f t="shared" ref="R700" si="72">IF(P700=0,"",100%-Q700)</f>
        <v/>
      </c>
    </row>
    <row r="701" spans="1:21" ht="15.75" customHeight="1" x14ac:dyDescent="0.25">
      <c r="A701" s="84">
        <v>2601</v>
      </c>
      <c r="B701" s="87"/>
      <c r="C701" s="87"/>
      <c r="D701" s="87"/>
      <c r="E701" s="87"/>
      <c r="F701" s="87"/>
      <c r="G701" s="87"/>
      <c r="H701" s="87"/>
      <c r="I701" s="87"/>
      <c r="J701" s="87"/>
      <c r="K701" s="129"/>
      <c r="L701" s="241"/>
      <c r="M701" s="101"/>
      <c r="N701" s="232"/>
      <c r="O701" s="205"/>
      <c r="P701" s="106"/>
      <c r="Q701" s="261"/>
      <c r="R701" s="205"/>
    </row>
    <row r="702" spans="1:21" ht="15.75" customHeight="1" x14ac:dyDescent="0.25">
      <c r="A702" s="84">
        <v>2602</v>
      </c>
      <c r="B702" s="87"/>
      <c r="C702" s="87"/>
      <c r="D702" s="87"/>
      <c r="E702" s="87"/>
      <c r="F702" s="87"/>
      <c r="G702" s="87"/>
      <c r="H702" s="87"/>
      <c r="I702" s="87"/>
      <c r="J702" s="87"/>
      <c r="K702" s="129"/>
      <c r="L702" s="241"/>
      <c r="M702" s="101"/>
      <c r="N702" s="232"/>
      <c r="O702" s="205"/>
      <c r="P702" s="106"/>
      <c r="Q702" s="261"/>
      <c r="R702" s="205"/>
    </row>
    <row r="703" spans="1:21" ht="15.75" customHeight="1" x14ac:dyDescent="0.25">
      <c r="A703" s="84">
        <v>2701</v>
      </c>
      <c r="B703" s="87"/>
      <c r="C703" s="87"/>
      <c r="D703" s="87"/>
      <c r="E703" s="87"/>
      <c r="F703" s="87"/>
      <c r="G703" s="87"/>
      <c r="H703" s="87"/>
      <c r="I703" s="87"/>
      <c r="J703" s="87"/>
      <c r="K703" s="129"/>
      <c r="L703" s="241"/>
      <c r="M703" s="101"/>
      <c r="N703" s="232"/>
      <c r="O703" s="205"/>
      <c r="P703" s="106"/>
      <c r="Q703" s="261"/>
      <c r="R703" s="205"/>
    </row>
    <row r="704" spans="1:21" ht="15.75" customHeight="1" x14ac:dyDescent="0.25">
      <c r="A704" s="84">
        <v>2702</v>
      </c>
      <c r="B704" s="87"/>
      <c r="C704" s="87"/>
      <c r="D704" s="87"/>
      <c r="E704" s="87"/>
      <c r="F704" s="87"/>
      <c r="G704" s="87"/>
      <c r="H704" s="87"/>
      <c r="I704" s="87"/>
      <c r="J704" s="87"/>
      <c r="K704" s="129"/>
      <c r="L704" s="241"/>
      <c r="M704" s="101"/>
      <c r="N704" s="232"/>
      <c r="O704" s="101"/>
      <c r="P704" s="232"/>
      <c r="Q704" s="262"/>
      <c r="R704" s="205"/>
    </row>
    <row r="705" spans="1:19" ht="15.75" customHeight="1" x14ac:dyDescent="0.25">
      <c r="A705" s="84">
        <v>2801</v>
      </c>
      <c r="B705" s="87"/>
      <c r="C705" s="87"/>
      <c r="D705" s="87"/>
      <c r="E705" s="87"/>
      <c r="F705" s="87"/>
      <c r="G705" s="87"/>
      <c r="H705" s="87"/>
      <c r="I705" s="87"/>
      <c r="J705" s="87"/>
      <c r="K705" s="129"/>
      <c r="L705" s="241"/>
      <c r="M705" s="101"/>
      <c r="N705" s="232"/>
      <c r="O705" s="111" t="s">
        <v>91</v>
      </c>
      <c r="P705" s="112"/>
      <c r="Q705" s="113" t="str">
        <f>IF(SUM(K696:K701)=0,"",SUM(K696:K701))</f>
        <v/>
      </c>
      <c r="R705" s="114" t="s">
        <v>19</v>
      </c>
    </row>
    <row r="706" spans="1:19" ht="15.75" customHeight="1" x14ac:dyDescent="0.25">
      <c r="A706" s="84">
        <v>2802</v>
      </c>
      <c r="B706" s="87"/>
      <c r="C706" s="87"/>
      <c r="D706" s="87"/>
      <c r="E706" s="87"/>
      <c r="F706" s="87"/>
      <c r="G706" s="87"/>
      <c r="H706" s="87"/>
      <c r="I706" s="87"/>
      <c r="J706" s="87"/>
      <c r="K706" s="129"/>
      <c r="L706" s="241"/>
      <c r="M706" s="101"/>
      <c r="N706" s="232"/>
      <c r="O706" s="115" t="s">
        <v>92</v>
      </c>
      <c r="P706" s="116" t="str">
        <f>IF(P705/B692=0,"",P705/B692)</f>
        <v/>
      </c>
      <c r="Q706" s="117" t="e">
        <f>IF(P705/Q705=0,"",P705/Q705)</f>
        <v>#VALUE!</v>
      </c>
      <c r="R706" s="118" t="s">
        <v>93</v>
      </c>
    </row>
    <row r="707" spans="1:19" ht="15.75" customHeight="1" x14ac:dyDescent="0.25">
      <c r="A707" s="84">
        <v>2901</v>
      </c>
      <c r="B707" s="87"/>
      <c r="C707" s="87"/>
      <c r="D707" s="87"/>
      <c r="E707" s="87"/>
      <c r="F707" s="87"/>
      <c r="G707" s="87"/>
      <c r="H707" s="87"/>
      <c r="I707" s="87"/>
      <c r="J707" s="87"/>
      <c r="K707" s="129"/>
      <c r="L707" s="243"/>
      <c r="M707" s="244"/>
      <c r="N707" s="245"/>
      <c r="O707" s="120"/>
      <c r="P707" s="121"/>
      <c r="Q707" s="121"/>
      <c r="R707" s="122"/>
    </row>
    <row r="708" spans="1:19" ht="18" customHeight="1" x14ac:dyDescent="0.25">
      <c r="A708" s="46"/>
      <c r="B708" s="296" t="s">
        <v>111</v>
      </c>
      <c r="C708" s="296"/>
      <c r="D708" s="296"/>
      <c r="E708" s="296"/>
      <c r="F708" s="296"/>
      <c r="G708" s="296"/>
      <c r="H708" s="296"/>
      <c r="I708" s="296"/>
      <c r="J708" s="296"/>
      <c r="K708" s="123">
        <f>SUM(K692:K704)</f>
        <v>0</v>
      </c>
      <c r="L708" s="124">
        <f>((SUM(K699:K700))/B692)</f>
        <v>0</v>
      </c>
      <c r="M708" s="124" t="str">
        <f>IF(K708=0,"",K708/B692)</f>
        <v/>
      </c>
      <c r="N708" s="124" t="str">
        <f>IF(K699=0,"",M708-L708)</f>
        <v/>
      </c>
      <c r="O708" s="1"/>
      <c r="P708" s="2"/>
      <c r="Q708" s="36"/>
      <c r="R708" s="1"/>
    </row>
    <row r="709" spans="1:19" ht="12.75" customHeight="1" x14ac:dyDescent="0.2"/>
    <row r="710" spans="1:19" ht="12.75" customHeight="1" x14ac:dyDescent="0.2"/>
    <row r="711" spans="1:19" ht="26.25" customHeight="1" x14ac:dyDescent="0.4">
      <c r="B711" s="340" t="s">
        <v>101</v>
      </c>
      <c r="C711" s="315"/>
      <c r="D711" s="315"/>
      <c r="E711" s="315"/>
      <c r="F711" s="315"/>
      <c r="G711" s="315"/>
      <c r="H711" s="315"/>
      <c r="I711" s="315"/>
      <c r="J711" s="315"/>
      <c r="K711" s="208" t="s">
        <v>124</v>
      </c>
      <c r="L711" s="1"/>
      <c r="M711" s="1"/>
      <c r="N711" s="2"/>
      <c r="O711" s="1"/>
      <c r="P711" s="2"/>
      <c r="Q711" s="2"/>
      <c r="R711" s="2"/>
    </row>
    <row r="712" spans="1:19" ht="20.25" customHeight="1" x14ac:dyDescent="0.2">
      <c r="A712" s="316" t="s">
        <v>18</v>
      </c>
      <c r="B712" s="318" t="s">
        <v>102</v>
      </c>
      <c r="C712" s="319"/>
      <c r="D712" s="319"/>
      <c r="E712" s="319"/>
      <c r="F712" s="319"/>
      <c r="G712" s="319"/>
      <c r="H712" s="319"/>
      <c r="I712" s="319"/>
      <c r="J712" s="335"/>
      <c r="K712" s="327" t="s">
        <v>19</v>
      </c>
      <c r="L712" s="323" t="s">
        <v>11</v>
      </c>
      <c r="M712" s="323" t="s">
        <v>12</v>
      </c>
      <c r="N712" s="325" t="s">
        <v>13</v>
      </c>
      <c r="O712" s="323" t="s">
        <v>14</v>
      </c>
      <c r="P712" s="324" t="s">
        <v>15</v>
      </c>
      <c r="Q712" s="324" t="s">
        <v>16</v>
      </c>
      <c r="R712" s="323" t="s">
        <v>103</v>
      </c>
    </row>
    <row r="713" spans="1:19" ht="15.75" customHeight="1" x14ac:dyDescent="0.25">
      <c r="A713" s="317"/>
      <c r="B713" s="84" t="s">
        <v>104</v>
      </c>
      <c r="C713" s="84" t="s">
        <v>105</v>
      </c>
      <c r="D713" s="84" t="s">
        <v>106</v>
      </c>
      <c r="E713" s="84" t="s">
        <v>107</v>
      </c>
      <c r="F713" s="84" t="s">
        <v>108</v>
      </c>
      <c r="G713" s="84" t="s">
        <v>109</v>
      </c>
      <c r="H713" s="84" t="s">
        <v>110</v>
      </c>
      <c r="I713" s="84" t="s">
        <v>73</v>
      </c>
      <c r="J713" s="84" t="s">
        <v>74</v>
      </c>
      <c r="K713" s="344"/>
      <c r="L713" s="317"/>
      <c r="M713" s="317"/>
      <c r="N713" s="317"/>
      <c r="O713" s="317"/>
      <c r="P713" s="317"/>
      <c r="Q713" s="317"/>
      <c r="R713" s="317"/>
    </row>
    <row r="714" spans="1:19" ht="15.75" customHeight="1" x14ac:dyDescent="0.25">
      <c r="A714" s="84">
        <v>2201</v>
      </c>
      <c r="B714" s="87">
        <v>116</v>
      </c>
      <c r="C714" s="87"/>
      <c r="D714" s="87"/>
      <c r="E714" s="87"/>
      <c r="F714" s="87"/>
      <c r="G714" s="87"/>
      <c r="H714" s="87"/>
      <c r="I714" s="87"/>
      <c r="J714" s="87"/>
      <c r="K714" s="129"/>
      <c r="L714" s="238"/>
      <c r="M714" s="239"/>
      <c r="N714" s="240"/>
      <c r="O714" s="254"/>
      <c r="P714" s="92">
        <f>B714</f>
        <v>116</v>
      </c>
      <c r="Q714" s="295"/>
      <c r="R714" s="126"/>
    </row>
    <row r="715" spans="1:19" ht="15.75" customHeight="1" x14ac:dyDescent="0.25">
      <c r="A715" s="84">
        <v>2202</v>
      </c>
      <c r="B715" s="87"/>
      <c r="C715" s="87">
        <v>94</v>
      </c>
      <c r="D715" s="87"/>
      <c r="E715" s="87"/>
      <c r="F715" s="87"/>
      <c r="G715" s="87"/>
      <c r="H715" s="87"/>
      <c r="I715" s="87"/>
      <c r="J715" s="87"/>
      <c r="K715" s="129"/>
      <c r="L715" s="241"/>
      <c r="M715" s="101"/>
      <c r="N715" s="242"/>
      <c r="O715" s="96">
        <f>IF(C715=0,"",C715/B714)</f>
        <v>0.81034482758620685</v>
      </c>
      <c r="P715" s="97">
        <v>97</v>
      </c>
      <c r="Q715" s="256">
        <f t="shared" ref="Q715:Q721" si="73">IF(P715=0,"",P715/P714)</f>
        <v>0.83620689655172409</v>
      </c>
      <c r="R715" s="256">
        <f t="shared" ref="R715:R721" si="74">IF(P715=0,"",100%-Q715)</f>
        <v>0.16379310344827591</v>
      </c>
    </row>
    <row r="716" spans="1:19" ht="15.75" customHeight="1" x14ac:dyDescent="0.25">
      <c r="A716" s="84">
        <v>2301</v>
      </c>
      <c r="B716" s="87"/>
      <c r="C716" s="87"/>
      <c r="D716" s="87">
        <v>81</v>
      </c>
      <c r="E716" s="87"/>
      <c r="F716" s="87"/>
      <c r="G716" s="87"/>
      <c r="H716" s="87"/>
      <c r="I716" s="87"/>
      <c r="J716" s="87"/>
      <c r="K716" s="129"/>
      <c r="L716" s="241"/>
      <c r="M716" s="101"/>
      <c r="N716" s="242"/>
      <c r="O716" s="96">
        <f>IF(D716=0,"",D716/C715)</f>
        <v>0.86170212765957444</v>
      </c>
      <c r="P716" s="97">
        <v>92</v>
      </c>
      <c r="Q716" s="256">
        <f t="shared" si="73"/>
        <v>0.94845360824742264</v>
      </c>
      <c r="R716" s="256">
        <f t="shared" si="74"/>
        <v>5.1546391752577359E-2</v>
      </c>
      <c r="S716" s="128">
        <f>P716/P714</f>
        <v>0.7931034482758621</v>
      </c>
    </row>
    <row r="717" spans="1:19" ht="15.75" customHeight="1" x14ac:dyDescent="0.25">
      <c r="A717" s="84">
        <v>2302</v>
      </c>
      <c r="B717" s="87"/>
      <c r="C717" s="87"/>
      <c r="D717" s="87"/>
      <c r="E717" s="87">
        <v>75</v>
      </c>
      <c r="F717" s="87"/>
      <c r="G717" s="87"/>
      <c r="H717" s="87"/>
      <c r="I717" s="87"/>
      <c r="J717" s="87"/>
      <c r="K717" s="129"/>
      <c r="L717" s="241"/>
      <c r="M717" s="101"/>
      <c r="N717" s="242"/>
      <c r="O717" s="96">
        <f>IF(E717=0,"",E717/D716)</f>
        <v>0.92592592592592593</v>
      </c>
      <c r="P717" s="97">
        <v>87</v>
      </c>
      <c r="Q717" s="256">
        <f t="shared" si="73"/>
        <v>0.94565217391304346</v>
      </c>
      <c r="R717" s="256">
        <f t="shared" si="74"/>
        <v>5.4347826086956541E-2</v>
      </c>
    </row>
    <row r="718" spans="1:19" ht="15.75" customHeight="1" x14ac:dyDescent="0.25">
      <c r="A718" s="84">
        <v>2401</v>
      </c>
      <c r="B718" s="87"/>
      <c r="C718" s="87"/>
      <c r="D718" s="87"/>
      <c r="E718" s="87"/>
      <c r="F718" s="87">
        <v>70</v>
      </c>
      <c r="G718" s="87"/>
      <c r="H718" s="87"/>
      <c r="I718" s="87"/>
      <c r="J718" s="87"/>
      <c r="K718" s="129"/>
      <c r="L718" s="241"/>
      <c r="M718" s="101"/>
      <c r="N718" s="242"/>
      <c r="O718" s="96">
        <f>IF(F718=0,"",F718/E717)</f>
        <v>0.93333333333333335</v>
      </c>
      <c r="P718" s="97">
        <v>83</v>
      </c>
      <c r="Q718" s="256">
        <f t="shared" si="73"/>
        <v>0.95402298850574707</v>
      </c>
      <c r="R718" s="256">
        <f t="shared" si="74"/>
        <v>4.5977011494252928E-2</v>
      </c>
    </row>
    <row r="719" spans="1:19" ht="15.75" customHeight="1" x14ac:dyDescent="0.25">
      <c r="A719" s="84">
        <v>2402</v>
      </c>
      <c r="B719" s="87"/>
      <c r="C719" s="87"/>
      <c r="D719" s="87"/>
      <c r="E719" s="87"/>
      <c r="F719" s="87"/>
      <c r="G719" s="87">
        <v>64</v>
      </c>
      <c r="H719" s="87"/>
      <c r="I719" s="87"/>
      <c r="J719" s="87"/>
      <c r="K719" s="129"/>
      <c r="L719" s="241"/>
      <c r="M719" s="101"/>
      <c r="N719" s="242"/>
      <c r="O719" s="96">
        <f>IF(G719=0,"",G719/F718)</f>
        <v>0.91428571428571426</v>
      </c>
      <c r="P719" s="97">
        <v>77</v>
      </c>
      <c r="Q719" s="256">
        <f t="shared" si="73"/>
        <v>0.92771084337349397</v>
      </c>
      <c r="R719" s="256">
        <f t="shared" si="74"/>
        <v>7.2289156626506035E-2</v>
      </c>
    </row>
    <row r="720" spans="1:19" ht="15.75" customHeight="1" x14ac:dyDescent="0.25">
      <c r="A720" s="84">
        <v>2501</v>
      </c>
      <c r="B720" s="87"/>
      <c r="C720" s="87"/>
      <c r="D720" s="87"/>
      <c r="E720" s="87"/>
      <c r="F720" s="87"/>
      <c r="G720" s="87"/>
      <c r="H720" s="87">
        <v>63</v>
      </c>
      <c r="I720" s="87"/>
      <c r="J720" s="87"/>
      <c r="K720" s="129"/>
      <c r="L720" s="241"/>
      <c r="M720" s="101"/>
      <c r="N720" s="242"/>
      <c r="O720" s="96">
        <f>IF(H720=0,"",H720/G719)</f>
        <v>0.984375</v>
      </c>
      <c r="P720" s="97">
        <v>75</v>
      </c>
      <c r="Q720" s="256">
        <f t="shared" si="73"/>
        <v>0.97402597402597402</v>
      </c>
      <c r="R720" s="256">
        <f t="shared" si="74"/>
        <v>2.5974025974025983E-2</v>
      </c>
    </row>
    <row r="721" spans="1:18" ht="15.75" customHeight="1" x14ac:dyDescent="0.25">
      <c r="A721" s="84">
        <v>2502</v>
      </c>
      <c r="B721" s="87"/>
      <c r="C721" s="87"/>
      <c r="D721" s="87"/>
      <c r="E721" s="87"/>
      <c r="F721" s="87"/>
      <c r="G721" s="87"/>
      <c r="H721" s="87"/>
      <c r="I721" s="87"/>
      <c r="J721" s="87"/>
      <c r="K721" s="129"/>
      <c r="L721" s="241"/>
      <c r="M721" s="101"/>
      <c r="N721" s="242"/>
      <c r="O721" s="126" t="str">
        <f>IF(J721=0,"",J721/I720)</f>
        <v/>
      </c>
      <c r="P721" s="97"/>
      <c r="Q721" s="256" t="str">
        <f t="shared" si="73"/>
        <v/>
      </c>
      <c r="R721" s="126" t="str">
        <f t="shared" si="74"/>
        <v/>
      </c>
    </row>
    <row r="722" spans="1:18" ht="15.75" customHeight="1" x14ac:dyDescent="0.25">
      <c r="A722" s="84">
        <v>2601</v>
      </c>
      <c r="B722" s="87"/>
      <c r="C722" s="87"/>
      <c r="D722" s="87"/>
      <c r="E722" s="87"/>
      <c r="F722" s="87"/>
      <c r="G722" s="87"/>
      <c r="H722" s="87"/>
      <c r="I722" s="87"/>
      <c r="J722" s="87"/>
      <c r="K722" s="129"/>
      <c r="L722" s="241"/>
      <c r="M722" s="101"/>
      <c r="N722" s="232"/>
      <c r="O722" s="126" t="str">
        <f>IF(J722=0,"",J722/I721)</f>
        <v/>
      </c>
      <c r="P722" s="97"/>
      <c r="Q722" s="256" t="str">
        <f t="shared" ref="Q722" si="75">IF(P722=0,"",P722/P721)</f>
        <v/>
      </c>
      <c r="R722" s="126" t="str">
        <f t="shared" ref="R722" si="76">IF(P722=0,"",100%-Q722)</f>
        <v/>
      </c>
    </row>
    <row r="723" spans="1:18" ht="15.75" customHeight="1" x14ac:dyDescent="0.25">
      <c r="A723" s="84">
        <v>2602</v>
      </c>
      <c r="B723" s="87"/>
      <c r="C723" s="87"/>
      <c r="D723" s="87"/>
      <c r="E723" s="87"/>
      <c r="F723" s="87"/>
      <c r="G723" s="87"/>
      <c r="H723" s="87"/>
      <c r="I723" s="87"/>
      <c r="J723" s="87"/>
      <c r="K723" s="129"/>
      <c r="L723" s="241"/>
      <c r="M723" s="101"/>
      <c r="N723" s="232"/>
      <c r="O723" s="205"/>
      <c r="P723" s="106"/>
      <c r="Q723" s="261"/>
      <c r="R723" s="205"/>
    </row>
    <row r="724" spans="1:18" ht="15.75" customHeight="1" x14ac:dyDescent="0.25">
      <c r="A724" s="84">
        <v>2701</v>
      </c>
      <c r="B724" s="87"/>
      <c r="C724" s="87"/>
      <c r="D724" s="87"/>
      <c r="E724" s="87"/>
      <c r="F724" s="87"/>
      <c r="G724" s="87"/>
      <c r="H724" s="87"/>
      <c r="I724" s="87"/>
      <c r="J724" s="87"/>
      <c r="K724" s="129"/>
      <c r="L724" s="241"/>
      <c r="M724" s="101"/>
      <c r="N724" s="232"/>
      <c r="O724" s="205"/>
      <c r="P724" s="106"/>
      <c r="Q724" s="261"/>
      <c r="R724" s="205"/>
    </row>
    <row r="725" spans="1:18" ht="15.75" customHeight="1" x14ac:dyDescent="0.25">
      <c r="A725" s="84">
        <v>2702</v>
      </c>
      <c r="B725" s="87"/>
      <c r="C725" s="87"/>
      <c r="D725" s="87"/>
      <c r="E725" s="87"/>
      <c r="F725" s="87"/>
      <c r="G725" s="87"/>
      <c r="H725" s="87"/>
      <c r="I725" s="87"/>
      <c r="J725" s="87"/>
      <c r="K725" s="129"/>
      <c r="L725" s="241"/>
      <c r="M725" s="101"/>
      <c r="N725" s="232"/>
      <c r="O725" s="205"/>
      <c r="P725" s="106"/>
      <c r="Q725" s="261"/>
      <c r="R725" s="205"/>
    </row>
    <row r="726" spans="1:18" ht="15.75" customHeight="1" x14ac:dyDescent="0.25">
      <c r="A726" s="84">
        <v>2801</v>
      </c>
      <c r="B726" s="87"/>
      <c r="C726" s="87"/>
      <c r="D726" s="87"/>
      <c r="E726" s="87"/>
      <c r="F726" s="87"/>
      <c r="G726" s="87"/>
      <c r="H726" s="87"/>
      <c r="I726" s="87"/>
      <c r="J726" s="87"/>
      <c r="K726" s="129"/>
      <c r="L726" s="241"/>
      <c r="M726" s="101"/>
      <c r="N726" s="232"/>
      <c r="O726" s="101"/>
      <c r="P726" s="232"/>
      <c r="Q726" s="262"/>
      <c r="R726" s="205"/>
    </row>
    <row r="727" spans="1:18" ht="15.75" customHeight="1" x14ac:dyDescent="0.25">
      <c r="A727" s="84">
        <v>2802</v>
      </c>
      <c r="B727" s="87"/>
      <c r="C727" s="87"/>
      <c r="D727" s="87"/>
      <c r="E727" s="87"/>
      <c r="F727" s="87"/>
      <c r="G727" s="87"/>
      <c r="H727" s="87"/>
      <c r="I727" s="87"/>
      <c r="J727" s="87"/>
      <c r="K727" s="129"/>
      <c r="L727" s="241"/>
      <c r="M727" s="101"/>
      <c r="N727" s="232"/>
      <c r="O727" s="111" t="s">
        <v>91</v>
      </c>
      <c r="P727" s="112"/>
      <c r="Q727" s="113" t="str">
        <f>IF(SUM(K718:K723)=0,"",SUM(K718:K723))</f>
        <v/>
      </c>
      <c r="R727" s="114" t="s">
        <v>19</v>
      </c>
    </row>
    <row r="728" spans="1:18" ht="15.75" customHeight="1" x14ac:dyDescent="0.25">
      <c r="A728" s="84">
        <v>2901</v>
      </c>
      <c r="B728" s="87"/>
      <c r="C728" s="87"/>
      <c r="D728" s="87"/>
      <c r="E728" s="87"/>
      <c r="F728" s="87"/>
      <c r="G728" s="87"/>
      <c r="H728" s="87"/>
      <c r="I728" s="87"/>
      <c r="J728" s="87"/>
      <c r="K728" s="129"/>
      <c r="L728" s="241"/>
      <c r="M728" s="101"/>
      <c r="N728" s="232"/>
      <c r="O728" s="115" t="s">
        <v>92</v>
      </c>
      <c r="P728" s="116" t="str">
        <f>IF(P727/B714=0,"",P727/B714)</f>
        <v/>
      </c>
      <c r="Q728" s="117" t="e">
        <f>IF(P727/Q727=0,"",P727/Q727)</f>
        <v>#VALUE!</v>
      </c>
      <c r="R728" s="118" t="s">
        <v>93</v>
      </c>
    </row>
    <row r="729" spans="1:18" ht="15.75" customHeight="1" x14ac:dyDescent="0.25">
      <c r="A729" s="84">
        <v>2902</v>
      </c>
      <c r="B729" s="87"/>
      <c r="C729" s="87"/>
      <c r="D729" s="87"/>
      <c r="E729" s="87"/>
      <c r="F729" s="87"/>
      <c r="G729" s="87"/>
      <c r="H729" s="87"/>
      <c r="I729" s="87"/>
      <c r="J729" s="87"/>
      <c r="K729" s="129"/>
      <c r="L729" s="243"/>
      <c r="M729" s="244"/>
      <c r="N729" s="245"/>
      <c r="O729" s="120"/>
      <c r="P729" s="121"/>
      <c r="Q729" s="121"/>
      <c r="R729" s="122"/>
    </row>
    <row r="730" spans="1:18" ht="18" customHeight="1" x14ac:dyDescent="0.25">
      <c r="A730" s="46"/>
      <c r="B730" s="296" t="s">
        <v>111</v>
      </c>
      <c r="C730" s="296"/>
      <c r="D730" s="296"/>
      <c r="E730" s="296"/>
      <c r="F730" s="296"/>
      <c r="G730" s="296"/>
      <c r="H730" s="296"/>
      <c r="I730" s="296"/>
      <c r="J730" s="296"/>
      <c r="K730" s="123">
        <f>SUM(K714:K726)</f>
        <v>0</v>
      </c>
      <c r="L730" s="124">
        <f>((SUM(K721:K722))/B714)</f>
        <v>0</v>
      </c>
      <c r="M730" s="124" t="str">
        <f>IF(K730=0,"",K730/B714)</f>
        <v/>
      </c>
      <c r="N730" s="124" t="str">
        <f>IF(K721=0,"",M730-L730)</f>
        <v/>
      </c>
      <c r="O730" s="1"/>
      <c r="P730" s="2"/>
      <c r="Q730" s="36"/>
      <c r="R730" s="1"/>
    </row>
    <row r="731" spans="1:18" ht="12.75" customHeight="1" x14ac:dyDescent="0.2"/>
    <row r="732" spans="1:18" ht="12.75" customHeight="1" x14ac:dyDescent="0.2"/>
    <row r="733" spans="1:18" ht="26.25" customHeight="1" x14ac:dyDescent="0.4">
      <c r="B733" s="340" t="s">
        <v>101</v>
      </c>
      <c r="C733" s="315"/>
      <c r="D733" s="315"/>
      <c r="E733" s="315"/>
      <c r="F733" s="315"/>
      <c r="G733" s="315"/>
      <c r="H733" s="315"/>
      <c r="I733" s="315"/>
      <c r="J733" s="315"/>
      <c r="K733" s="208" t="s">
        <v>130</v>
      </c>
      <c r="L733" s="1"/>
      <c r="M733" s="1"/>
      <c r="N733" s="2"/>
      <c r="O733" s="1"/>
      <c r="P733" s="2"/>
      <c r="Q733" s="2"/>
      <c r="R733" s="2"/>
    </row>
    <row r="734" spans="1:18" ht="20.25" x14ac:dyDescent="0.2">
      <c r="A734" s="316" t="s">
        <v>18</v>
      </c>
      <c r="B734" s="318" t="s">
        <v>102</v>
      </c>
      <c r="C734" s="319"/>
      <c r="D734" s="319"/>
      <c r="E734" s="319"/>
      <c r="F734" s="319"/>
      <c r="G734" s="319"/>
      <c r="H734" s="319"/>
      <c r="I734" s="319"/>
      <c r="J734" s="335"/>
      <c r="K734" s="327" t="s">
        <v>19</v>
      </c>
      <c r="L734" s="323" t="s">
        <v>11</v>
      </c>
      <c r="M734" s="323" t="s">
        <v>12</v>
      </c>
      <c r="N734" s="325" t="s">
        <v>13</v>
      </c>
      <c r="O734" s="323" t="s">
        <v>14</v>
      </c>
      <c r="P734" s="324" t="s">
        <v>15</v>
      </c>
      <c r="Q734" s="324" t="s">
        <v>16</v>
      </c>
      <c r="R734" s="323" t="s">
        <v>103</v>
      </c>
    </row>
    <row r="735" spans="1:18" ht="15.75" customHeight="1" x14ac:dyDescent="0.25">
      <c r="A735" s="317"/>
      <c r="B735" s="84" t="s">
        <v>104</v>
      </c>
      <c r="C735" s="84" t="s">
        <v>105</v>
      </c>
      <c r="D735" s="84" t="s">
        <v>106</v>
      </c>
      <c r="E735" s="84" t="s">
        <v>107</v>
      </c>
      <c r="F735" s="84" t="s">
        <v>108</v>
      </c>
      <c r="G735" s="84" t="s">
        <v>109</v>
      </c>
      <c r="H735" s="84" t="s">
        <v>110</v>
      </c>
      <c r="I735" s="84" t="s">
        <v>73</v>
      </c>
      <c r="J735" s="84" t="s">
        <v>74</v>
      </c>
      <c r="K735" s="344"/>
      <c r="L735" s="317"/>
      <c r="M735" s="317"/>
      <c r="N735" s="317"/>
      <c r="O735" s="317"/>
      <c r="P735" s="317"/>
      <c r="Q735" s="317"/>
      <c r="R735" s="317"/>
    </row>
    <row r="736" spans="1:18" ht="15.75" x14ac:dyDescent="0.25">
      <c r="A736" s="84">
        <v>2202</v>
      </c>
      <c r="B736" s="87">
        <v>116</v>
      </c>
      <c r="C736" s="87"/>
      <c r="D736" s="87"/>
      <c r="E736" s="87"/>
      <c r="F736" s="87"/>
      <c r="G736" s="87"/>
      <c r="H736" s="87"/>
      <c r="I736" s="87"/>
      <c r="J736" s="87"/>
      <c r="K736" s="129"/>
      <c r="L736" s="238"/>
      <c r="M736" s="239"/>
      <c r="N736" s="240"/>
      <c r="O736" s="254"/>
      <c r="P736" s="92">
        <f>B736</f>
        <v>116</v>
      </c>
      <c r="Q736" s="295"/>
      <c r="R736" s="126"/>
    </row>
    <row r="737" spans="1:19" ht="15.75" x14ac:dyDescent="0.25">
      <c r="A737" s="84">
        <v>2301</v>
      </c>
      <c r="B737" s="87"/>
      <c r="C737" s="87">
        <v>102</v>
      </c>
      <c r="D737" s="87"/>
      <c r="E737" s="87"/>
      <c r="F737" s="87"/>
      <c r="G737" s="87"/>
      <c r="H737" s="87"/>
      <c r="I737" s="87"/>
      <c r="J737" s="87"/>
      <c r="K737" s="129"/>
      <c r="L737" s="241"/>
      <c r="M737" s="101"/>
      <c r="N737" s="242"/>
      <c r="O737" s="96">
        <f>IF(C737=0,"",C737/B736)</f>
        <v>0.87931034482758619</v>
      </c>
      <c r="P737" s="97">
        <v>102</v>
      </c>
      <c r="Q737" s="256">
        <f t="shared" ref="Q737:Q743" si="77">IF(P737=0,"",P737/P736)</f>
        <v>0.87931034482758619</v>
      </c>
      <c r="R737" s="256">
        <f t="shared" ref="R737:R743" si="78">IF(P737=0,"",100%-Q737)</f>
        <v>0.12068965517241381</v>
      </c>
    </row>
    <row r="738" spans="1:19" ht="15.75" x14ac:dyDescent="0.25">
      <c r="A738" s="84">
        <v>2302</v>
      </c>
      <c r="B738" s="87"/>
      <c r="C738" s="87"/>
      <c r="D738" s="87">
        <v>96</v>
      </c>
      <c r="E738" s="87"/>
      <c r="F738" s="87"/>
      <c r="G738" s="87"/>
      <c r="H738" s="87"/>
      <c r="I738" s="87"/>
      <c r="J738" s="87"/>
      <c r="K738" s="129"/>
      <c r="L738" s="241"/>
      <c r="M738" s="101"/>
      <c r="N738" s="242"/>
      <c r="O738" s="96">
        <f>IF(D738=0,"",D738/C737)</f>
        <v>0.94117647058823528</v>
      </c>
      <c r="P738" s="97">
        <v>96</v>
      </c>
      <c r="Q738" s="256">
        <f t="shared" si="77"/>
        <v>0.94117647058823528</v>
      </c>
      <c r="R738" s="256">
        <f t="shared" si="78"/>
        <v>5.8823529411764719E-2</v>
      </c>
      <c r="S738" s="128">
        <f>P738/P736</f>
        <v>0.82758620689655171</v>
      </c>
    </row>
    <row r="739" spans="1:19" ht="15.75" x14ac:dyDescent="0.25">
      <c r="A739" s="84">
        <v>2401</v>
      </c>
      <c r="B739" s="87"/>
      <c r="C739" s="87"/>
      <c r="D739" s="87"/>
      <c r="E739" s="87">
        <v>91</v>
      </c>
      <c r="F739" s="87"/>
      <c r="G739" s="87"/>
      <c r="H739" s="87"/>
      <c r="I739" s="87"/>
      <c r="J739" s="87"/>
      <c r="K739" s="129"/>
      <c r="L739" s="241"/>
      <c r="M739" s="101"/>
      <c r="N739" s="242"/>
      <c r="O739" s="96">
        <f>IF(E739=0,"",E739/D738)</f>
        <v>0.94791666666666663</v>
      </c>
      <c r="P739" s="97">
        <v>92</v>
      </c>
      <c r="Q739" s="256">
        <f t="shared" si="77"/>
        <v>0.95833333333333337</v>
      </c>
      <c r="R739" s="256">
        <f t="shared" si="78"/>
        <v>4.166666666666663E-2</v>
      </c>
    </row>
    <row r="740" spans="1:19" ht="15.75" x14ac:dyDescent="0.25">
      <c r="A740" s="84">
        <v>2402</v>
      </c>
      <c r="B740" s="87"/>
      <c r="C740" s="87"/>
      <c r="D740" s="87"/>
      <c r="E740" s="87"/>
      <c r="F740" s="87">
        <v>86</v>
      </c>
      <c r="G740" s="87"/>
      <c r="H740" s="87"/>
      <c r="I740" s="87"/>
      <c r="J740" s="87"/>
      <c r="K740" s="129"/>
      <c r="L740" s="241"/>
      <c r="M740" s="101"/>
      <c r="N740" s="242"/>
      <c r="O740" s="96">
        <f>IF(F740=0,"",F740/E739)</f>
        <v>0.94505494505494503</v>
      </c>
      <c r="P740" s="97">
        <v>90</v>
      </c>
      <c r="Q740" s="256">
        <f t="shared" si="77"/>
        <v>0.97826086956521741</v>
      </c>
      <c r="R740" s="256">
        <f t="shared" si="78"/>
        <v>2.1739130434782594E-2</v>
      </c>
    </row>
    <row r="741" spans="1:19" ht="15.75" x14ac:dyDescent="0.25">
      <c r="A741" s="84">
        <v>2501</v>
      </c>
      <c r="B741" s="87"/>
      <c r="C741" s="87"/>
      <c r="D741" s="87"/>
      <c r="E741" s="87"/>
      <c r="F741" s="87"/>
      <c r="G741" s="87">
        <v>85</v>
      </c>
      <c r="H741" s="87"/>
      <c r="I741" s="87"/>
      <c r="J741" s="87"/>
      <c r="K741" s="129"/>
      <c r="L741" s="241"/>
      <c r="M741" s="101"/>
      <c r="N741" s="242"/>
      <c r="O741" s="96">
        <f>IF(G741=0,"",G741/F740)</f>
        <v>0.98837209302325579</v>
      </c>
      <c r="P741" s="97">
        <v>89</v>
      </c>
      <c r="Q741" s="256">
        <f t="shared" si="77"/>
        <v>0.98888888888888893</v>
      </c>
      <c r="R741" s="256">
        <f t="shared" si="78"/>
        <v>1.1111111111111072E-2</v>
      </c>
    </row>
    <row r="742" spans="1:19" ht="15.75" x14ac:dyDescent="0.25">
      <c r="A742" s="84">
        <v>2502</v>
      </c>
      <c r="B742" s="87"/>
      <c r="C742" s="87"/>
      <c r="D742" s="87"/>
      <c r="E742" s="87"/>
      <c r="F742" s="87"/>
      <c r="G742" s="87"/>
      <c r="H742" s="87"/>
      <c r="I742" s="87"/>
      <c r="J742" s="87"/>
      <c r="K742" s="129"/>
      <c r="L742" s="241"/>
      <c r="M742" s="101"/>
      <c r="N742" s="242"/>
      <c r="O742" s="96" t="str">
        <f>IF(I742=0,"",I742/H741)</f>
        <v/>
      </c>
      <c r="P742" s="97"/>
      <c r="Q742" s="256" t="str">
        <f t="shared" si="77"/>
        <v/>
      </c>
      <c r="R742" s="256" t="str">
        <f t="shared" si="78"/>
        <v/>
      </c>
    </row>
    <row r="743" spans="1:19" ht="15.75" x14ac:dyDescent="0.25">
      <c r="A743" s="84">
        <v>2601</v>
      </c>
      <c r="B743" s="87"/>
      <c r="C743" s="87"/>
      <c r="D743" s="87"/>
      <c r="E743" s="87"/>
      <c r="F743" s="87"/>
      <c r="G743" s="87"/>
      <c r="H743" s="87"/>
      <c r="I743" s="87"/>
      <c r="J743" s="87"/>
      <c r="K743" s="129"/>
      <c r="L743" s="241"/>
      <c r="M743" s="101"/>
      <c r="N743" s="242"/>
      <c r="O743" s="233"/>
      <c r="P743" s="97"/>
      <c r="Q743" s="256" t="str">
        <f t="shared" si="77"/>
        <v/>
      </c>
      <c r="R743" s="126" t="str">
        <f t="shared" si="78"/>
        <v/>
      </c>
    </row>
    <row r="744" spans="1:19" ht="15.75" x14ac:dyDescent="0.25">
      <c r="A744" s="84">
        <v>2602</v>
      </c>
      <c r="B744" s="87"/>
      <c r="C744" s="87"/>
      <c r="D744" s="87"/>
      <c r="E744" s="87"/>
      <c r="F744" s="87"/>
      <c r="G744" s="87"/>
      <c r="H744" s="87"/>
      <c r="I744" s="87"/>
      <c r="J744" s="87"/>
      <c r="K744" s="129"/>
      <c r="L744" s="241"/>
      <c r="M744" s="101"/>
      <c r="N744" s="232"/>
      <c r="O744" s="126" t="str">
        <f>IF(J743=0,"",J743/I742)</f>
        <v/>
      </c>
      <c r="P744" s="97"/>
      <c r="Q744" s="256" t="str">
        <f t="shared" ref="Q744" si="79">IF(P744=0,"",P744/P743)</f>
        <v/>
      </c>
      <c r="R744" s="126" t="str">
        <f t="shared" ref="R744" si="80">IF(P744=0,"",100%-Q744)</f>
        <v/>
      </c>
    </row>
    <row r="745" spans="1:19" ht="15.75" x14ac:dyDescent="0.25">
      <c r="A745" s="84">
        <v>2701</v>
      </c>
      <c r="B745" s="87"/>
      <c r="C745" s="87"/>
      <c r="D745" s="87"/>
      <c r="E745" s="87"/>
      <c r="F745" s="87"/>
      <c r="G745" s="87"/>
      <c r="H745" s="87"/>
      <c r="I745" s="87"/>
      <c r="J745" s="87"/>
      <c r="K745" s="129"/>
      <c r="L745" s="241"/>
      <c r="M745" s="101"/>
      <c r="N745" s="232"/>
      <c r="O745" s="205"/>
      <c r="P745" s="106"/>
      <c r="Q745" s="261"/>
      <c r="R745" s="205"/>
    </row>
    <row r="746" spans="1:19" ht="15.75" x14ac:dyDescent="0.25">
      <c r="A746" s="84">
        <v>2702</v>
      </c>
      <c r="B746" s="87"/>
      <c r="C746" s="87"/>
      <c r="D746" s="87"/>
      <c r="E746" s="87"/>
      <c r="F746" s="87"/>
      <c r="G746" s="87"/>
      <c r="H746" s="87"/>
      <c r="I746" s="87"/>
      <c r="J746" s="87"/>
      <c r="K746" s="129"/>
      <c r="L746" s="241"/>
      <c r="M746" s="101"/>
      <c r="N746" s="232"/>
      <c r="O746" s="205"/>
      <c r="P746" s="106"/>
      <c r="Q746" s="261"/>
      <c r="R746" s="205"/>
    </row>
    <row r="747" spans="1:19" ht="15.75" x14ac:dyDescent="0.25">
      <c r="A747" s="84">
        <v>2801</v>
      </c>
      <c r="B747" s="87"/>
      <c r="C747" s="87"/>
      <c r="D747" s="87"/>
      <c r="E747" s="87"/>
      <c r="F747" s="87"/>
      <c r="G747" s="87"/>
      <c r="H747" s="87"/>
      <c r="I747" s="87"/>
      <c r="J747" s="87"/>
      <c r="K747" s="129"/>
      <c r="L747" s="241"/>
      <c r="M747" s="101"/>
      <c r="N747" s="232"/>
      <c r="O747" s="205"/>
      <c r="P747" s="106"/>
      <c r="Q747" s="261"/>
      <c r="R747" s="205"/>
    </row>
    <row r="748" spans="1:19" ht="15.75" x14ac:dyDescent="0.25">
      <c r="A748" s="84">
        <v>2802</v>
      </c>
      <c r="B748" s="87"/>
      <c r="C748" s="87"/>
      <c r="D748" s="87"/>
      <c r="E748" s="87"/>
      <c r="F748" s="87"/>
      <c r="G748" s="87"/>
      <c r="H748" s="87"/>
      <c r="I748" s="87"/>
      <c r="J748" s="87"/>
      <c r="K748" s="129"/>
      <c r="L748" s="241"/>
      <c r="M748" s="101"/>
      <c r="N748" s="232"/>
      <c r="O748" s="101"/>
      <c r="P748" s="232"/>
      <c r="Q748" s="262"/>
      <c r="R748" s="205"/>
    </row>
    <row r="749" spans="1:19" ht="15.75" x14ac:dyDescent="0.25">
      <c r="A749" s="84">
        <v>2901</v>
      </c>
      <c r="B749" s="87"/>
      <c r="C749" s="87"/>
      <c r="D749" s="87"/>
      <c r="E749" s="87"/>
      <c r="F749" s="87"/>
      <c r="G749" s="87"/>
      <c r="H749" s="87"/>
      <c r="I749" s="87"/>
      <c r="J749" s="87"/>
      <c r="K749" s="129"/>
      <c r="L749" s="241"/>
      <c r="M749" s="101"/>
      <c r="N749" s="232"/>
      <c r="O749" s="111" t="s">
        <v>91</v>
      </c>
      <c r="P749" s="112"/>
      <c r="Q749" s="113" t="str">
        <f>IF(SUM(K740:K745)=0,"",SUM(K740:K745))</f>
        <v/>
      </c>
      <c r="R749" s="114" t="s">
        <v>19</v>
      </c>
    </row>
    <row r="750" spans="1:19" ht="15.75" x14ac:dyDescent="0.25">
      <c r="A750" s="84">
        <v>2902</v>
      </c>
      <c r="B750" s="87"/>
      <c r="C750" s="87"/>
      <c r="D750" s="87"/>
      <c r="E750" s="87"/>
      <c r="F750" s="87"/>
      <c r="G750" s="87"/>
      <c r="H750" s="87"/>
      <c r="I750" s="87"/>
      <c r="J750" s="87"/>
      <c r="K750" s="129"/>
      <c r="L750" s="241"/>
      <c r="M750" s="101"/>
      <c r="N750" s="232"/>
      <c r="O750" s="115" t="s">
        <v>92</v>
      </c>
      <c r="P750" s="116" t="str">
        <f>IF(P749/B736=0,"",P749/B736)</f>
        <v/>
      </c>
      <c r="Q750" s="117" t="e">
        <f>IF(P749/Q749=0,"",P749/Q749)</f>
        <v>#VALUE!</v>
      </c>
      <c r="R750" s="118" t="s">
        <v>93</v>
      </c>
    </row>
    <row r="751" spans="1:19" ht="15.75" x14ac:dyDescent="0.25">
      <c r="A751" s="84">
        <v>3001</v>
      </c>
      <c r="B751" s="87"/>
      <c r="C751" s="87"/>
      <c r="D751" s="87"/>
      <c r="E751" s="87"/>
      <c r="F751" s="87"/>
      <c r="G751" s="87"/>
      <c r="H751" s="87"/>
      <c r="I751" s="87"/>
      <c r="J751" s="87"/>
      <c r="K751" s="129"/>
      <c r="L751" s="243"/>
      <c r="M751" s="244"/>
      <c r="N751" s="245"/>
      <c r="O751" s="120"/>
      <c r="P751" s="121"/>
      <c r="Q751" s="121"/>
      <c r="R751" s="122"/>
    </row>
    <row r="752" spans="1:19" ht="18" customHeight="1" x14ac:dyDescent="0.25">
      <c r="A752" s="46"/>
      <c r="B752" s="296" t="s">
        <v>111</v>
      </c>
      <c r="C752" s="296"/>
      <c r="D752" s="296"/>
      <c r="E752" s="296"/>
      <c r="F752" s="296"/>
      <c r="G752" s="296"/>
      <c r="H752" s="296"/>
      <c r="I752" s="296"/>
      <c r="J752" s="296"/>
      <c r="K752" s="123">
        <f>SUM(K736:K748)</f>
        <v>0</v>
      </c>
      <c r="L752" s="124">
        <f>((SUM(K743:K744))/B736)</f>
        <v>0</v>
      </c>
      <c r="M752" s="124" t="str">
        <f>IF(K752=0,"",K752/B736)</f>
        <v/>
      </c>
      <c r="N752" s="124" t="str">
        <f>IF(K743=0,"",M752-L752)</f>
        <v/>
      </c>
      <c r="O752" s="1"/>
      <c r="P752" s="2"/>
      <c r="Q752" s="36"/>
      <c r="R752" s="1"/>
    </row>
    <row r="753" spans="1:19" ht="12.75" customHeight="1" x14ac:dyDescent="0.2"/>
    <row r="754" spans="1:19" ht="12.75" customHeight="1" x14ac:dyDescent="0.2"/>
    <row r="755" spans="1:19" ht="26.25" x14ac:dyDescent="0.4">
      <c r="B755" s="340" t="s">
        <v>101</v>
      </c>
      <c r="C755" s="315"/>
      <c r="D755" s="315"/>
      <c r="E755" s="315"/>
      <c r="F755" s="315"/>
      <c r="G755" s="315"/>
      <c r="H755" s="315"/>
      <c r="I755" s="315"/>
      <c r="J755" s="315"/>
      <c r="K755" s="208" t="s">
        <v>153</v>
      </c>
      <c r="L755" s="1"/>
      <c r="M755" s="1"/>
      <c r="N755" s="2"/>
      <c r="O755" s="1"/>
      <c r="P755" s="2"/>
      <c r="Q755" s="2"/>
      <c r="R755" s="2"/>
    </row>
    <row r="756" spans="1:19" ht="20.25" x14ac:dyDescent="0.2">
      <c r="A756" s="316" t="s">
        <v>18</v>
      </c>
      <c r="B756" s="318" t="s">
        <v>102</v>
      </c>
      <c r="C756" s="319"/>
      <c r="D756" s="319"/>
      <c r="E756" s="319"/>
      <c r="F756" s="319"/>
      <c r="G756" s="319"/>
      <c r="H756" s="319"/>
      <c r="I756" s="319"/>
      <c r="J756" s="335"/>
      <c r="K756" s="327" t="s">
        <v>19</v>
      </c>
      <c r="L756" s="323" t="s">
        <v>11</v>
      </c>
      <c r="M756" s="323" t="s">
        <v>12</v>
      </c>
      <c r="N756" s="325" t="s">
        <v>13</v>
      </c>
      <c r="O756" s="323" t="s">
        <v>14</v>
      </c>
      <c r="P756" s="324" t="s">
        <v>15</v>
      </c>
      <c r="Q756" s="324" t="s">
        <v>16</v>
      </c>
      <c r="R756" s="323" t="s">
        <v>103</v>
      </c>
    </row>
    <row r="757" spans="1:19" ht="15.75" customHeight="1" x14ac:dyDescent="0.25">
      <c r="A757" s="317"/>
      <c r="B757" s="84" t="s">
        <v>104</v>
      </c>
      <c r="C757" s="84" t="s">
        <v>105</v>
      </c>
      <c r="D757" s="84" t="s">
        <v>106</v>
      </c>
      <c r="E757" s="84" t="s">
        <v>107</v>
      </c>
      <c r="F757" s="84" t="s">
        <v>108</v>
      </c>
      <c r="G757" s="84" t="s">
        <v>109</v>
      </c>
      <c r="H757" s="84" t="s">
        <v>110</v>
      </c>
      <c r="I757" s="84" t="s">
        <v>73</v>
      </c>
      <c r="J757" s="84" t="s">
        <v>74</v>
      </c>
      <c r="K757" s="344"/>
      <c r="L757" s="317"/>
      <c r="M757" s="317"/>
      <c r="N757" s="317"/>
      <c r="O757" s="317"/>
      <c r="P757" s="317"/>
      <c r="Q757" s="317"/>
      <c r="R757" s="317"/>
    </row>
    <row r="758" spans="1:19" ht="15.75" x14ac:dyDescent="0.25">
      <c r="A758" s="84">
        <v>2301</v>
      </c>
      <c r="B758" s="87">
        <v>114</v>
      </c>
      <c r="C758" s="87"/>
      <c r="D758" s="87"/>
      <c r="E758" s="87"/>
      <c r="F758" s="87"/>
      <c r="G758" s="87"/>
      <c r="H758" s="87"/>
      <c r="I758" s="87"/>
      <c r="J758" s="87"/>
      <c r="K758" s="129"/>
      <c r="L758" s="238"/>
      <c r="M758" s="239"/>
      <c r="N758" s="240"/>
      <c r="O758" s="254"/>
      <c r="P758" s="92">
        <f>B758</f>
        <v>114</v>
      </c>
      <c r="Q758" s="295"/>
      <c r="R758" s="126"/>
    </row>
    <row r="759" spans="1:19" ht="15.75" x14ac:dyDescent="0.25">
      <c r="A759" s="84">
        <v>2302</v>
      </c>
      <c r="B759" s="87"/>
      <c r="C759" s="87">
        <v>94</v>
      </c>
      <c r="D759" s="87"/>
      <c r="E759" s="87"/>
      <c r="F759" s="87"/>
      <c r="G759" s="87"/>
      <c r="H759" s="87"/>
      <c r="I759" s="87"/>
      <c r="J759" s="87"/>
      <c r="K759" s="129"/>
      <c r="L759" s="241"/>
      <c r="M759" s="101"/>
      <c r="N759" s="242"/>
      <c r="O759" s="96">
        <f>IF(C759=0,"",C759/B758)</f>
        <v>0.82456140350877194</v>
      </c>
      <c r="P759" s="97">
        <v>97</v>
      </c>
      <c r="Q759" s="256">
        <f t="shared" ref="Q759:Q765" si="81">IF(P759=0,"",P759/P758)</f>
        <v>0.85087719298245612</v>
      </c>
      <c r="R759" s="256">
        <f t="shared" ref="R759:R765" si="82">IF(P759=0,"",100%-Q759)</f>
        <v>0.14912280701754388</v>
      </c>
    </row>
    <row r="760" spans="1:19" ht="15.75" x14ac:dyDescent="0.25">
      <c r="A760" s="84">
        <v>2401</v>
      </c>
      <c r="B760" s="87"/>
      <c r="C760" s="87"/>
      <c r="D760" s="87">
        <v>91</v>
      </c>
      <c r="E760" s="87"/>
      <c r="F760" s="87"/>
      <c r="G760" s="87"/>
      <c r="H760" s="87"/>
      <c r="I760" s="87"/>
      <c r="J760" s="87"/>
      <c r="K760" s="129"/>
      <c r="L760" s="241"/>
      <c r="M760" s="101"/>
      <c r="N760" s="242"/>
      <c r="O760" s="96">
        <f>IF(D760=0,"",D760/C759)</f>
        <v>0.96808510638297873</v>
      </c>
      <c r="P760" s="97">
        <v>92</v>
      </c>
      <c r="Q760" s="256">
        <f t="shared" si="81"/>
        <v>0.94845360824742264</v>
      </c>
      <c r="R760" s="256">
        <f t="shared" si="82"/>
        <v>5.1546391752577359E-2</v>
      </c>
      <c r="S760" s="128">
        <f>P760/P758</f>
        <v>0.80701754385964908</v>
      </c>
    </row>
    <row r="761" spans="1:19" ht="15.75" x14ac:dyDescent="0.25">
      <c r="A761" s="84">
        <v>2402</v>
      </c>
      <c r="B761" s="87"/>
      <c r="C761" s="87"/>
      <c r="D761" s="87"/>
      <c r="E761" s="87">
        <v>87</v>
      </c>
      <c r="F761" s="87"/>
      <c r="G761" s="87"/>
      <c r="H761" s="87"/>
      <c r="I761" s="87"/>
      <c r="J761" s="87"/>
      <c r="K761" s="129"/>
      <c r="L761" s="241"/>
      <c r="M761" s="101"/>
      <c r="N761" s="242"/>
      <c r="O761" s="96">
        <f>IF(E761=0,"",E761/D760)</f>
        <v>0.95604395604395609</v>
      </c>
      <c r="P761" s="97">
        <v>89</v>
      </c>
      <c r="Q761" s="256">
        <f t="shared" si="81"/>
        <v>0.96739130434782605</v>
      </c>
      <c r="R761" s="256">
        <f t="shared" si="82"/>
        <v>3.2608695652173947E-2</v>
      </c>
    </row>
    <row r="762" spans="1:19" ht="15.75" x14ac:dyDescent="0.25">
      <c r="A762" s="84">
        <v>2501</v>
      </c>
      <c r="B762" s="87"/>
      <c r="C762" s="87"/>
      <c r="D762" s="87"/>
      <c r="E762" s="87"/>
      <c r="F762" s="87">
        <v>85</v>
      </c>
      <c r="G762" s="87"/>
      <c r="H762" s="87"/>
      <c r="I762" s="87"/>
      <c r="J762" s="87"/>
      <c r="K762" s="129"/>
      <c r="L762" s="241"/>
      <c r="M762" s="101"/>
      <c r="N762" s="242"/>
      <c r="O762" s="96">
        <f>IF(F762=0,"",F762/E761)</f>
        <v>0.97701149425287359</v>
      </c>
      <c r="P762" s="97">
        <v>87</v>
      </c>
      <c r="Q762" s="256">
        <f t="shared" si="81"/>
        <v>0.97752808988764039</v>
      </c>
      <c r="R762" s="256">
        <f t="shared" si="82"/>
        <v>2.2471910112359605E-2</v>
      </c>
    </row>
    <row r="763" spans="1:19" ht="15.75" x14ac:dyDescent="0.25">
      <c r="A763" s="84">
        <v>2502</v>
      </c>
      <c r="B763" s="87"/>
      <c r="C763" s="87"/>
      <c r="D763" s="87"/>
      <c r="E763" s="87"/>
      <c r="F763" s="87"/>
      <c r="G763" s="87"/>
      <c r="H763" s="87"/>
      <c r="I763" s="87"/>
      <c r="J763" s="87"/>
      <c r="K763" s="129"/>
      <c r="L763" s="241"/>
      <c r="M763" s="101"/>
      <c r="N763" s="242"/>
      <c r="O763" s="96" t="str">
        <f>IF(H763=0,"",H763/G762)</f>
        <v/>
      </c>
      <c r="P763" s="97"/>
      <c r="Q763" s="256" t="str">
        <f t="shared" si="81"/>
        <v/>
      </c>
      <c r="R763" s="256" t="str">
        <f t="shared" si="82"/>
        <v/>
      </c>
    </row>
    <row r="764" spans="1:19" ht="15.75" x14ac:dyDescent="0.25">
      <c r="A764" s="84">
        <v>2601</v>
      </c>
      <c r="B764" s="87"/>
      <c r="C764" s="87"/>
      <c r="D764" s="87"/>
      <c r="E764" s="87"/>
      <c r="F764" s="87"/>
      <c r="G764" s="87"/>
      <c r="H764" s="87"/>
      <c r="I764" s="87"/>
      <c r="J764" s="87"/>
      <c r="K764" s="129"/>
      <c r="L764" s="241"/>
      <c r="M764" s="101"/>
      <c r="N764" s="242"/>
      <c r="O764" s="96" t="str">
        <f>IF(I764=0,"",I764/H763)</f>
        <v/>
      </c>
      <c r="P764" s="97"/>
      <c r="Q764" s="256" t="str">
        <f t="shared" si="81"/>
        <v/>
      </c>
      <c r="R764" s="256" t="str">
        <f t="shared" si="82"/>
        <v/>
      </c>
    </row>
    <row r="765" spans="1:19" ht="15.75" x14ac:dyDescent="0.25">
      <c r="A765" s="84">
        <v>2602</v>
      </c>
      <c r="B765" s="87"/>
      <c r="C765" s="87"/>
      <c r="D765" s="87"/>
      <c r="E765" s="87"/>
      <c r="F765" s="87"/>
      <c r="G765" s="87"/>
      <c r="H765" s="87"/>
      <c r="I765" s="87"/>
      <c r="J765" s="87"/>
      <c r="K765" s="129"/>
      <c r="L765" s="241"/>
      <c r="M765" s="101"/>
      <c r="N765" s="242"/>
      <c r="O765" s="126" t="str">
        <f>IF(J765=0,"",J765/I764)</f>
        <v/>
      </c>
      <c r="P765" s="97"/>
      <c r="Q765" s="256" t="str">
        <f t="shared" si="81"/>
        <v/>
      </c>
      <c r="R765" s="126" t="str">
        <f t="shared" si="82"/>
        <v/>
      </c>
    </row>
    <row r="766" spans="1:19" ht="15.75" x14ac:dyDescent="0.25">
      <c r="A766" s="84">
        <v>2701</v>
      </c>
      <c r="B766" s="87"/>
      <c r="C766" s="87"/>
      <c r="D766" s="87"/>
      <c r="E766" s="87"/>
      <c r="F766" s="87"/>
      <c r="G766" s="87"/>
      <c r="H766" s="87"/>
      <c r="I766" s="87"/>
      <c r="J766" s="87"/>
      <c r="K766" s="129"/>
      <c r="L766" s="241"/>
      <c r="M766" s="101"/>
      <c r="N766" s="232"/>
      <c r="O766" s="126" t="str">
        <f>IF(J766=0,"",J766/I765)</f>
        <v/>
      </c>
      <c r="P766" s="97"/>
      <c r="Q766" s="256" t="str">
        <f t="shared" ref="Q766" si="83">IF(P766=0,"",P766/P765)</f>
        <v/>
      </c>
      <c r="R766" s="126" t="str">
        <f t="shared" ref="R766" si="84">IF(P766=0,"",100%-Q766)</f>
        <v/>
      </c>
    </row>
    <row r="767" spans="1:19" ht="15.75" x14ac:dyDescent="0.25">
      <c r="A767" s="84">
        <v>2702</v>
      </c>
      <c r="B767" s="87"/>
      <c r="C767" s="87"/>
      <c r="D767" s="87"/>
      <c r="E767" s="87"/>
      <c r="F767" s="87"/>
      <c r="G767" s="87"/>
      <c r="H767" s="87"/>
      <c r="I767" s="87"/>
      <c r="J767" s="87"/>
      <c r="K767" s="129"/>
      <c r="L767" s="241"/>
      <c r="M767" s="101"/>
      <c r="N767" s="232"/>
      <c r="O767" s="205"/>
      <c r="P767" s="106"/>
      <c r="Q767" s="261"/>
      <c r="R767" s="205"/>
    </row>
    <row r="768" spans="1:19" ht="15.75" x14ac:dyDescent="0.25">
      <c r="A768" s="84">
        <v>2801</v>
      </c>
      <c r="B768" s="87"/>
      <c r="C768" s="87"/>
      <c r="D768" s="87"/>
      <c r="E768" s="87"/>
      <c r="F768" s="87"/>
      <c r="G768" s="87"/>
      <c r="H768" s="87"/>
      <c r="I768" s="87"/>
      <c r="J768" s="87"/>
      <c r="K768" s="129"/>
      <c r="L768" s="241"/>
      <c r="M768" s="101"/>
      <c r="N768" s="232"/>
      <c r="O768" s="205"/>
      <c r="P768" s="106"/>
      <c r="Q768" s="261"/>
      <c r="R768" s="205"/>
    </row>
    <row r="769" spans="1:19" ht="15.75" x14ac:dyDescent="0.25">
      <c r="A769" s="84">
        <v>2802</v>
      </c>
      <c r="B769" s="87"/>
      <c r="C769" s="87"/>
      <c r="D769" s="87"/>
      <c r="E769" s="87"/>
      <c r="F769" s="87"/>
      <c r="G769" s="87"/>
      <c r="H769" s="87"/>
      <c r="I769" s="87"/>
      <c r="J769" s="87"/>
      <c r="K769" s="129"/>
      <c r="L769" s="241"/>
      <c r="M769" s="101"/>
      <c r="N769" s="232"/>
      <c r="O769" s="205"/>
      <c r="P769" s="106"/>
      <c r="Q769" s="261"/>
      <c r="R769" s="205"/>
    </row>
    <row r="770" spans="1:19" ht="15.75" x14ac:dyDescent="0.25">
      <c r="A770" s="84">
        <v>2901</v>
      </c>
      <c r="B770" s="87"/>
      <c r="C770" s="87"/>
      <c r="D770" s="87"/>
      <c r="E770" s="87"/>
      <c r="F770" s="87"/>
      <c r="G770" s="87"/>
      <c r="H770" s="87"/>
      <c r="I770" s="87"/>
      <c r="J770" s="87"/>
      <c r="K770" s="129"/>
      <c r="L770" s="241"/>
      <c r="M770" s="101"/>
      <c r="N770" s="232"/>
      <c r="O770" s="101"/>
      <c r="P770" s="232"/>
      <c r="Q770" s="262"/>
      <c r="R770" s="205"/>
    </row>
    <row r="771" spans="1:19" ht="15.75" x14ac:dyDescent="0.25">
      <c r="A771" s="84">
        <v>2902</v>
      </c>
      <c r="B771" s="87"/>
      <c r="C771" s="87"/>
      <c r="D771" s="87"/>
      <c r="E771" s="87"/>
      <c r="F771" s="87"/>
      <c r="G771" s="87"/>
      <c r="H771" s="87"/>
      <c r="I771" s="87"/>
      <c r="J771" s="87"/>
      <c r="K771" s="129"/>
      <c r="L771" s="241"/>
      <c r="M771" s="101"/>
      <c r="N771" s="232"/>
      <c r="O771" s="111" t="s">
        <v>91</v>
      </c>
      <c r="P771" s="112"/>
      <c r="Q771" s="113" t="str">
        <f>IF(SUM(K762:K767)=0,"",SUM(K762:K767))</f>
        <v/>
      </c>
      <c r="R771" s="114" t="s">
        <v>19</v>
      </c>
    </row>
    <row r="772" spans="1:19" ht="15.75" x14ac:dyDescent="0.25">
      <c r="A772" s="84">
        <v>3001</v>
      </c>
      <c r="B772" s="87"/>
      <c r="C772" s="87"/>
      <c r="D772" s="87"/>
      <c r="E772" s="87"/>
      <c r="F772" s="87"/>
      <c r="G772" s="87"/>
      <c r="H772" s="87"/>
      <c r="I772" s="87"/>
      <c r="J772" s="87"/>
      <c r="K772" s="129"/>
      <c r="L772" s="241"/>
      <c r="M772" s="101"/>
      <c r="N772" s="232"/>
      <c r="O772" s="115" t="s">
        <v>92</v>
      </c>
      <c r="P772" s="116" t="str">
        <f>IF(P771/B758=0,"",P771/B758)</f>
        <v/>
      </c>
      <c r="Q772" s="117" t="e">
        <f>IF(P771/Q771=0,"",P771/Q771)</f>
        <v>#VALUE!</v>
      </c>
      <c r="R772" s="118" t="s">
        <v>93</v>
      </c>
    </row>
    <row r="773" spans="1:19" ht="15.75" x14ac:dyDescent="0.25">
      <c r="A773" s="84">
        <v>3002</v>
      </c>
      <c r="B773" s="87"/>
      <c r="C773" s="87"/>
      <c r="D773" s="87"/>
      <c r="E773" s="87"/>
      <c r="F773" s="87"/>
      <c r="G773" s="87"/>
      <c r="H773" s="87"/>
      <c r="I773" s="87"/>
      <c r="J773" s="87"/>
      <c r="K773" s="129"/>
      <c r="L773" s="243"/>
      <c r="M773" s="244"/>
      <c r="N773" s="245"/>
      <c r="O773" s="120"/>
      <c r="P773" s="121"/>
      <c r="Q773" s="121"/>
      <c r="R773" s="122"/>
    </row>
    <row r="774" spans="1:19" ht="18" customHeight="1" x14ac:dyDescent="0.25">
      <c r="A774" s="46"/>
      <c r="B774" s="296" t="s">
        <v>111</v>
      </c>
      <c r="C774" s="296"/>
      <c r="D774" s="296"/>
      <c r="E774" s="296"/>
      <c r="F774" s="296"/>
      <c r="G774" s="296"/>
      <c r="H774" s="296"/>
      <c r="I774" s="296"/>
      <c r="J774" s="296"/>
      <c r="K774" s="123">
        <f>SUM(K758:K770)</f>
        <v>0</v>
      </c>
      <c r="L774" s="124">
        <f>((SUM(K765:K766))/B758)</f>
        <v>0</v>
      </c>
      <c r="M774" s="124" t="str">
        <f>IF(K774=0,"",K774/B758)</f>
        <v/>
      </c>
      <c r="N774" s="124" t="str">
        <f>IF(K765=0,"",M774-L774)</f>
        <v/>
      </c>
      <c r="O774" s="1"/>
      <c r="P774" s="2"/>
      <c r="Q774" s="36"/>
      <c r="R774" s="1"/>
    </row>
    <row r="775" spans="1:19" ht="12.75" customHeight="1" x14ac:dyDescent="0.2"/>
    <row r="776" spans="1:19" ht="12.75" customHeight="1" x14ac:dyDescent="0.2"/>
    <row r="777" spans="1:19" ht="26.25" x14ac:dyDescent="0.4">
      <c r="B777" s="340" t="s">
        <v>101</v>
      </c>
      <c r="C777" s="315"/>
      <c r="D777" s="315"/>
      <c r="E777" s="315"/>
      <c r="F777" s="315"/>
      <c r="G777" s="315"/>
      <c r="H777" s="315"/>
      <c r="I777" s="315"/>
      <c r="J777" s="315"/>
      <c r="K777" s="208" t="s">
        <v>155</v>
      </c>
      <c r="L777" s="1"/>
      <c r="M777" s="1"/>
      <c r="N777" s="2"/>
      <c r="O777" s="1"/>
      <c r="P777" s="2"/>
      <c r="Q777" s="2"/>
      <c r="R777" s="2"/>
    </row>
    <row r="778" spans="1:19" ht="20.25" x14ac:dyDescent="0.2">
      <c r="A778" s="316" t="s">
        <v>18</v>
      </c>
      <c r="B778" s="318" t="s">
        <v>102</v>
      </c>
      <c r="C778" s="319"/>
      <c r="D778" s="319"/>
      <c r="E778" s="319"/>
      <c r="F778" s="319"/>
      <c r="G778" s="319"/>
      <c r="H778" s="319"/>
      <c r="I778" s="319"/>
      <c r="J778" s="335"/>
      <c r="K778" s="327" t="s">
        <v>19</v>
      </c>
      <c r="L778" s="323" t="s">
        <v>11</v>
      </c>
      <c r="M778" s="323" t="s">
        <v>12</v>
      </c>
      <c r="N778" s="325" t="s">
        <v>13</v>
      </c>
      <c r="O778" s="323" t="s">
        <v>14</v>
      </c>
      <c r="P778" s="324" t="s">
        <v>15</v>
      </c>
      <c r="Q778" s="324" t="s">
        <v>16</v>
      </c>
      <c r="R778" s="323" t="s">
        <v>103</v>
      </c>
    </row>
    <row r="779" spans="1:19" ht="15.75" customHeight="1" x14ac:dyDescent="0.25">
      <c r="A779" s="317"/>
      <c r="B779" s="84" t="s">
        <v>104</v>
      </c>
      <c r="C779" s="84" t="s">
        <v>105</v>
      </c>
      <c r="D779" s="84" t="s">
        <v>106</v>
      </c>
      <c r="E779" s="84" t="s">
        <v>107</v>
      </c>
      <c r="F779" s="84" t="s">
        <v>108</v>
      </c>
      <c r="G779" s="84" t="s">
        <v>109</v>
      </c>
      <c r="H779" s="84" t="s">
        <v>110</v>
      </c>
      <c r="I779" s="84" t="s">
        <v>73</v>
      </c>
      <c r="J779" s="84" t="s">
        <v>74</v>
      </c>
      <c r="K779" s="344"/>
      <c r="L779" s="317"/>
      <c r="M779" s="317"/>
      <c r="N779" s="317"/>
      <c r="O779" s="317"/>
      <c r="P779" s="317"/>
      <c r="Q779" s="317"/>
      <c r="R779" s="317"/>
    </row>
    <row r="780" spans="1:19" ht="15.75" x14ac:dyDescent="0.25">
      <c r="A780" s="84">
        <v>2302</v>
      </c>
      <c r="B780" s="87">
        <v>103</v>
      </c>
      <c r="C780" s="87"/>
      <c r="D780" s="87"/>
      <c r="E780" s="87"/>
      <c r="F780" s="87"/>
      <c r="G780" s="87"/>
      <c r="H780" s="87"/>
      <c r="I780" s="87"/>
      <c r="J780" s="87"/>
      <c r="K780" s="129"/>
      <c r="L780" s="238"/>
      <c r="M780" s="239"/>
      <c r="N780" s="240"/>
      <c r="O780" s="254"/>
      <c r="P780" s="92">
        <f>B780</f>
        <v>103</v>
      </c>
      <c r="Q780" s="295"/>
      <c r="R780" s="126"/>
    </row>
    <row r="781" spans="1:19" ht="15.75" x14ac:dyDescent="0.25">
      <c r="A781" s="84">
        <v>2401</v>
      </c>
      <c r="B781" s="87"/>
      <c r="C781" s="87">
        <v>89</v>
      </c>
      <c r="D781" s="87"/>
      <c r="E781" s="87"/>
      <c r="F781" s="87"/>
      <c r="G781" s="87"/>
      <c r="H781" s="87"/>
      <c r="I781" s="87"/>
      <c r="J781" s="87"/>
      <c r="K781" s="129"/>
      <c r="L781" s="241"/>
      <c r="M781" s="101"/>
      <c r="N781" s="242"/>
      <c r="O781" s="96">
        <f>IF(C781=0,"",C781/B780)</f>
        <v>0.86407766990291257</v>
      </c>
      <c r="P781" s="97">
        <v>89</v>
      </c>
      <c r="Q781" s="256">
        <f t="shared" ref="Q781:Q787" si="85">IF(P781=0,"",P781/P780)</f>
        <v>0.86407766990291257</v>
      </c>
      <c r="R781" s="256">
        <f t="shared" ref="R781:R787" si="86">IF(P781=0,"",100%-Q781)</f>
        <v>0.13592233009708743</v>
      </c>
    </row>
    <row r="782" spans="1:19" ht="15.75" x14ac:dyDescent="0.25">
      <c r="A782" s="84">
        <v>2402</v>
      </c>
      <c r="B782" s="87"/>
      <c r="C782" s="87"/>
      <c r="D782" s="87">
        <v>84</v>
      </c>
      <c r="E782" s="87"/>
      <c r="F782" s="87"/>
      <c r="G782" s="87"/>
      <c r="H782" s="87"/>
      <c r="I782" s="87"/>
      <c r="J782" s="87"/>
      <c r="K782" s="129"/>
      <c r="L782" s="241"/>
      <c r="M782" s="101"/>
      <c r="N782" s="242"/>
      <c r="O782" s="96">
        <f>IF(D782=0,"",D782/C781)</f>
        <v>0.9438202247191011</v>
      </c>
      <c r="P782" s="97">
        <v>86</v>
      </c>
      <c r="Q782" s="256">
        <f t="shared" si="85"/>
        <v>0.9662921348314607</v>
      </c>
      <c r="R782" s="256">
        <f t="shared" si="86"/>
        <v>3.3707865168539297E-2</v>
      </c>
      <c r="S782" s="128">
        <f>P782/P780</f>
        <v>0.83495145631067957</v>
      </c>
    </row>
    <row r="783" spans="1:19" ht="15.75" x14ac:dyDescent="0.25">
      <c r="A783" s="84">
        <v>2501</v>
      </c>
      <c r="B783" s="87"/>
      <c r="C783" s="87"/>
      <c r="D783" s="87"/>
      <c r="E783" s="87">
        <v>80</v>
      </c>
      <c r="F783" s="87"/>
      <c r="G783" s="87"/>
      <c r="H783" s="87"/>
      <c r="I783" s="87"/>
      <c r="J783" s="87"/>
      <c r="K783" s="129"/>
      <c r="L783" s="241"/>
      <c r="M783" s="101"/>
      <c r="N783" s="242"/>
      <c r="O783" s="96">
        <f>IF(E783=0,"",E783/D782)</f>
        <v>0.95238095238095233</v>
      </c>
      <c r="P783" s="97">
        <v>80</v>
      </c>
      <c r="Q783" s="256">
        <f t="shared" si="85"/>
        <v>0.93023255813953487</v>
      </c>
      <c r="R783" s="256">
        <f t="shared" si="86"/>
        <v>6.9767441860465129E-2</v>
      </c>
    </row>
    <row r="784" spans="1:19" ht="15.75" x14ac:dyDescent="0.25">
      <c r="A784" s="84">
        <v>2502</v>
      </c>
      <c r="B784" s="87"/>
      <c r="C784" s="87"/>
      <c r="D784" s="87"/>
      <c r="E784" s="87"/>
      <c r="F784" s="87"/>
      <c r="G784" s="87"/>
      <c r="H784" s="87"/>
      <c r="I784" s="87"/>
      <c r="J784" s="87"/>
      <c r="K784" s="129"/>
      <c r="L784" s="241"/>
      <c r="M784" s="101"/>
      <c r="N784" s="242"/>
      <c r="O784" s="96" t="str">
        <f>IF(G784=0,"",G784/#REF!)</f>
        <v/>
      </c>
      <c r="P784" s="97"/>
      <c r="Q784" s="256" t="str">
        <f t="shared" si="85"/>
        <v/>
      </c>
      <c r="R784" s="256" t="str">
        <f t="shared" si="86"/>
        <v/>
      </c>
    </row>
    <row r="785" spans="1:18" ht="15.75" x14ac:dyDescent="0.25">
      <c r="A785" s="84">
        <v>2601</v>
      </c>
      <c r="B785" s="87"/>
      <c r="C785" s="87"/>
      <c r="D785" s="87"/>
      <c r="E785" s="87"/>
      <c r="F785" s="87"/>
      <c r="G785" s="87"/>
      <c r="H785" s="87"/>
      <c r="I785" s="87"/>
      <c r="J785" s="87"/>
      <c r="K785" s="129"/>
      <c r="L785" s="241"/>
      <c r="M785" s="101"/>
      <c r="N785" s="242"/>
      <c r="O785" s="96" t="str">
        <f>IF(H785=0,"",H785/G784)</f>
        <v/>
      </c>
      <c r="P785" s="97"/>
      <c r="Q785" s="256" t="str">
        <f t="shared" si="85"/>
        <v/>
      </c>
      <c r="R785" s="256" t="str">
        <f t="shared" si="86"/>
        <v/>
      </c>
    </row>
    <row r="786" spans="1:18" ht="15.75" x14ac:dyDescent="0.25">
      <c r="A786" s="84">
        <v>2602</v>
      </c>
      <c r="B786" s="87"/>
      <c r="C786" s="87"/>
      <c r="D786" s="87"/>
      <c r="E786" s="87"/>
      <c r="F786" s="87"/>
      <c r="G786" s="87"/>
      <c r="H786" s="87"/>
      <c r="I786" s="87"/>
      <c r="J786" s="87"/>
      <c r="K786" s="129"/>
      <c r="L786" s="241"/>
      <c r="M786" s="101"/>
      <c r="N786" s="242"/>
      <c r="O786" s="96" t="str">
        <f>IF(I786=0,"",I786/H785)</f>
        <v/>
      </c>
      <c r="P786" s="97"/>
      <c r="Q786" s="256" t="str">
        <f t="shared" si="85"/>
        <v/>
      </c>
      <c r="R786" s="256" t="str">
        <f t="shared" si="86"/>
        <v/>
      </c>
    </row>
    <row r="787" spans="1:18" ht="15.75" x14ac:dyDescent="0.25">
      <c r="A787" s="84">
        <v>2701</v>
      </c>
      <c r="B787" s="87"/>
      <c r="C787" s="87"/>
      <c r="D787" s="87"/>
      <c r="E787" s="87"/>
      <c r="F787" s="87"/>
      <c r="G787" s="87"/>
      <c r="H787" s="87"/>
      <c r="I787" s="87"/>
      <c r="J787" s="87"/>
      <c r="K787" s="129"/>
      <c r="L787" s="241"/>
      <c r="M787" s="101"/>
      <c r="N787" s="242"/>
      <c r="O787" s="126" t="str">
        <f>IF(J787=0,"",J787/I786)</f>
        <v/>
      </c>
      <c r="P787" s="97"/>
      <c r="Q787" s="256" t="str">
        <f t="shared" si="85"/>
        <v/>
      </c>
      <c r="R787" s="126" t="str">
        <f t="shared" si="86"/>
        <v/>
      </c>
    </row>
    <row r="788" spans="1:18" ht="15.75" x14ac:dyDescent="0.25">
      <c r="A788" s="84">
        <v>2702</v>
      </c>
      <c r="B788" s="87"/>
      <c r="C788" s="87"/>
      <c r="D788" s="87"/>
      <c r="E788" s="87"/>
      <c r="F788" s="87"/>
      <c r="G788" s="87"/>
      <c r="H788" s="87"/>
      <c r="I788" s="87"/>
      <c r="J788" s="87"/>
      <c r="K788" s="129"/>
      <c r="L788" s="241"/>
      <c r="M788" s="101"/>
      <c r="N788" s="232"/>
      <c r="O788" s="126" t="str">
        <f>IF(J788=0,"",J788/I787)</f>
        <v/>
      </c>
      <c r="P788" s="97"/>
      <c r="Q788" s="256" t="str">
        <f t="shared" ref="Q788" si="87">IF(P788=0,"",P788/P787)</f>
        <v/>
      </c>
      <c r="R788" s="126" t="str">
        <f t="shared" ref="R788" si="88">IF(P788=0,"",100%-Q788)</f>
        <v/>
      </c>
    </row>
    <row r="789" spans="1:18" ht="15.75" x14ac:dyDescent="0.25">
      <c r="A789" s="84">
        <v>2801</v>
      </c>
      <c r="B789" s="87"/>
      <c r="C789" s="87"/>
      <c r="D789" s="87"/>
      <c r="E789" s="87"/>
      <c r="F789" s="87"/>
      <c r="G789" s="87"/>
      <c r="H789" s="87"/>
      <c r="I789" s="87"/>
      <c r="J789" s="87"/>
      <c r="K789" s="129"/>
      <c r="L789" s="241"/>
      <c r="M789" s="101"/>
      <c r="N789" s="232"/>
      <c r="O789" s="205"/>
      <c r="P789" s="106"/>
      <c r="Q789" s="261"/>
      <c r="R789" s="205"/>
    </row>
    <row r="790" spans="1:18" ht="15.75" x14ac:dyDescent="0.25">
      <c r="A790" s="84">
        <v>2802</v>
      </c>
      <c r="B790" s="87"/>
      <c r="C790" s="87"/>
      <c r="D790" s="87"/>
      <c r="E790" s="87"/>
      <c r="F790" s="87"/>
      <c r="G790" s="87"/>
      <c r="H790" s="87"/>
      <c r="I790" s="87"/>
      <c r="J790" s="87"/>
      <c r="K790" s="129"/>
      <c r="L790" s="241"/>
      <c r="M790" s="101"/>
      <c r="N790" s="232"/>
      <c r="O790" s="205"/>
      <c r="P790" s="106"/>
      <c r="Q790" s="261"/>
      <c r="R790" s="205"/>
    </row>
    <row r="791" spans="1:18" ht="15.75" x14ac:dyDescent="0.25">
      <c r="A791" s="84">
        <v>2901</v>
      </c>
      <c r="B791" s="87"/>
      <c r="C791" s="87"/>
      <c r="D791" s="87"/>
      <c r="E791" s="87"/>
      <c r="F791" s="87"/>
      <c r="G791" s="87"/>
      <c r="H791" s="87"/>
      <c r="I791" s="87"/>
      <c r="J791" s="87"/>
      <c r="K791" s="129"/>
      <c r="L791" s="241"/>
      <c r="M791" s="101"/>
      <c r="N791" s="232"/>
      <c r="O791" s="205"/>
      <c r="P791" s="106"/>
      <c r="Q791" s="261"/>
      <c r="R791" s="205"/>
    </row>
    <row r="792" spans="1:18" ht="15.75" x14ac:dyDescent="0.25">
      <c r="A792" s="84">
        <v>2902</v>
      </c>
      <c r="B792" s="87"/>
      <c r="C792" s="87"/>
      <c r="D792" s="87"/>
      <c r="E792" s="87"/>
      <c r="F792" s="87"/>
      <c r="G792" s="87"/>
      <c r="H792" s="87"/>
      <c r="I792" s="87"/>
      <c r="J792" s="87"/>
      <c r="K792" s="129"/>
      <c r="L792" s="241"/>
      <c r="M792" s="101"/>
      <c r="N792" s="232"/>
      <c r="O792" s="101"/>
      <c r="P792" s="232"/>
      <c r="Q792" s="262"/>
      <c r="R792" s="205"/>
    </row>
    <row r="793" spans="1:18" ht="15.75" x14ac:dyDescent="0.25">
      <c r="A793" s="84">
        <v>3001</v>
      </c>
      <c r="B793" s="87"/>
      <c r="C793" s="87"/>
      <c r="D793" s="87"/>
      <c r="E793" s="87"/>
      <c r="F793" s="87"/>
      <c r="G793" s="87"/>
      <c r="H793" s="87"/>
      <c r="I793" s="87"/>
      <c r="J793" s="87"/>
      <c r="K793" s="129"/>
      <c r="L793" s="241"/>
      <c r="M793" s="101"/>
      <c r="N793" s="232"/>
      <c r="O793" s="111" t="s">
        <v>91</v>
      </c>
      <c r="P793" s="112"/>
      <c r="Q793" s="113" t="str">
        <f>IF(SUM(K784:K789)=0,"",SUM(K784:K789))</f>
        <v/>
      </c>
      <c r="R793" s="114" t="s">
        <v>19</v>
      </c>
    </row>
    <row r="794" spans="1:18" ht="15.75" x14ac:dyDescent="0.25">
      <c r="A794" s="84">
        <v>3002</v>
      </c>
      <c r="B794" s="87"/>
      <c r="C794" s="87"/>
      <c r="D794" s="87"/>
      <c r="E794" s="87"/>
      <c r="F794" s="87"/>
      <c r="G794" s="87"/>
      <c r="H794" s="87"/>
      <c r="I794" s="87"/>
      <c r="J794" s="87"/>
      <c r="K794" s="129"/>
      <c r="L794" s="241"/>
      <c r="M794" s="101"/>
      <c r="N794" s="232"/>
      <c r="O794" s="115" t="s">
        <v>92</v>
      </c>
      <c r="P794" s="116" t="str">
        <f>IF(P793/B780=0,"",P793/B780)</f>
        <v/>
      </c>
      <c r="Q794" s="117" t="e">
        <f>IF(P793/Q793=0,"",P793/Q793)</f>
        <v>#VALUE!</v>
      </c>
      <c r="R794" s="118" t="s">
        <v>93</v>
      </c>
    </row>
    <row r="795" spans="1:18" ht="15.75" x14ac:dyDescent="0.25">
      <c r="A795" s="84">
        <v>3101</v>
      </c>
      <c r="B795" s="87"/>
      <c r="C795" s="87"/>
      <c r="D795" s="87"/>
      <c r="E795" s="87"/>
      <c r="F795" s="87"/>
      <c r="G795" s="87"/>
      <c r="H795" s="87"/>
      <c r="I795" s="87"/>
      <c r="J795" s="87"/>
      <c r="K795" s="129"/>
      <c r="L795" s="243"/>
      <c r="M795" s="244"/>
      <c r="N795" s="245"/>
      <c r="O795" s="120"/>
      <c r="P795" s="121"/>
      <c r="Q795" s="121"/>
      <c r="R795" s="122"/>
    </row>
    <row r="796" spans="1:18" ht="18" customHeight="1" x14ac:dyDescent="0.25">
      <c r="A796" s="46"/>
      <c r="B796" s="296" t="s">
        <v>111</v>
      </c>
      <c r="C796" s="296"/>
      <c r="D796" s="296"/>
      <c r="E796" s="296"/>
      <c r="F796" s="296"/>
      <c r="G796" s="296"/>
      <c r="H796" s="296"/>
      <c r="I796" s="296"/>
      <c r="J796" s="296"/>
      <c r="K796" s="123">
        <f>SUM(K780:K792)</f>
        <v>0</v>
      </c>
      <c r="L796" s="124">
        <f>((SUM(K787:K788))/B780)</f>
        <v>0</v>
      </c>
      <c r="M796" s="124" t="str">
        <f>IF(K796=0,"",K796/B780)</f>
        <v/>
      </c>
      <c r="N796" s="124" t="str">
        <f>IF(K787=0,"",M796-L796)</f>
        <v/>
      </c>
      <c r="O796" s="1"/>
      <c r="P796" s="2"/>
      <c r="Q796" s="36"/>
      <c r="R796" s="1"/>
    </row>
    <row r="797" spans="1:18" ht="12.75" customHeight="1" x14ac:dyDescent="0.2"/>
    <row r="798" spans="1:18" ht="12.75" customHeight="1" x14ac:dyDescent="0.2"/>
    <row r="799" spans="1:18" ht="26.25" x14ac:dyDescent="0.4">
      <c r="B799" s="340" t="s">
        <v>101</v>
      </c>
      <c r="C799" s="315"/>
      <c r="D799" s="315"/>
      <c r="E799" s="315"/>
      <c r="F799" s="315"/>
      <c r="G799" s="315"/>
      <c r="H799" s="315"/>
      <c r="I799" s="315"/>
      <c r="J799" s="315"/>
      <c r="K799" s="208" t="s">
        <v>156</v>
      </c>
      <c r="L799" s="1"/>
      <c r="M799" s="1"/>
      <c r="N799" s="2"/>
      <c r="O799" s="1"/>
      <c r="P799" s="2"/>
      <c r="Q799" s="2"/>
      <c r="R799" s="2"/>
    </row>
    <row r="800" spans="1:18" ht="20.25" x14ac:dyDescent="0.2">
      <c r="A800" s="316" t="s">
        <v>18</v>
      </c>
      <c r="B800" s="318" t="s">
        <v>102</v>
      </c>
      <c r="C800" s="319"/>
      <c r="D800" s="319"/>
      <c r="E800" s="319"/>
      <c r="F800" s="319"/>
      <c r="G800" s="319"/>
      <c r="H800" s="319"/>
      <c r="I800" s="319"/>
      <c r="J800" s="335"/>
      <c r="K800" s="327" t="s">
        <v>19</v>
      </c>
      <c r="L800" s="323" t="s">
        <v>11</v>
      </c>
      <c r="M800" s="323" t="s">
        <v>12</v>
      </c>
      <c r="N800" s="325" t="s">
        <v>13</v>
      </c>
      <c r="O800" s="323" t="s">
        <v>14</v>
      </c>
      <c r="P800" s="324" t="s">
        <v>15</v>
      </c>
      <c r="Q800" s="324" t="s">
        <v>16</v>
      </c>
      <c r="R800" s="323" t="s">
        <v>103</v>
      </c>
    </row>
    <row r="801" spans="1:19" ht="15.75" customHeight="1" x14ac:dyDescent="0.25">
      <c r="A801" s="317"/>
      <c r="B801" s="84" t="s">
        <v>104</v>
      </c>
      <c r="C801" s="84" t="s">
        <v>105</v>
      </c>
      <c r="D801" s="84" t="s">
        <v>106</v>
      </c>
      <c r="E801" s="84" t="s">
        <v>107</v>
      </c>
      <c r="F801" s="84" t="s">
        <v>108</v>
      </c>
      <c r="G801" s="84" t="s">
        <v>109</v>
      </c>
      <c r="H801" s="84" t="s">
        <v>110</v>
      </c>
      <c r="I801" s="84" t="s">
        <v>73</v>
      </c>
      <c r="J801" s="84" t="s">
        <v>74</v>
      </c>
      <c r="K801" s="344"/>
      <c r="L801" s="317"/>
      <c r="M801" s="317"/>
      <c r="N801" s="317"/>
      <c r="O801" s="317"/>
      <c r="P801" s="317"/>
      <c r="Q801" s="317"/>
      <c r="R801" s="317"/>
    </row>
    <row r="802" spans="1:19" ht="15.75" x14ac:dyDescent="0.25">
      <c r="A802" s="84">
        <v>2401</v>
      </c>
      <c r="B802" s="87">
        <v>111</v>
      </c>
      <c r="C802" s="87"/>
      <c r="D802" s="87"/>
      <c r="E802" s="87"/>
      <c r="F802" s="87"/>
      <c r="G802" s="87"/>
      <c r="H802" s="87"/>
      <c r="I802" s="87"/>
      <c r="J802" s="87"/>
      <c r="K802" s="129"/>
      <c r="L802" s="238"/>
      <c r="M802" s="239"/>
      <c r="N802" s="240"/>
      <c r="O802" s="254"/>
      <c r="P802" s="92">
        <f>B802</f>
        <v>111</v>
      </c>
      <c r="Q802" s="295"/>
      <c r="R802" s="126"/>
    </row>
    <row r="803" spans="1:19" ht="15.75" x14ac:dyDescent="0.25">
      <c r="A803" s="84">
        <v>2402</v>
      </c>
      <c r="B803" s="87"/>
      <c r="C803" s="87">
        <v>98</v>
      </c>
      <c r="D803" s="87"/>
      <c r="E803" s="87"/>
      <c r="F803" s="87"/>
      <c r="G803" s="87"/>
      <c r="H803" s="87"/>
      <c r="I803" s="87"/>
      <c r="J803" s="87"/>
      <c r="K803" s="129"/>
      <c r="L803" s="241"/>
      <c r="M803" s="101"/>
      <c r="N803" s="242"/>
      <c r="O803" s="96">
        <f>IF(C803=0,"",C803/B802)</f>
        <v>0.88288288288288286</v>
      </c>
      <c r="P803" s="97">
        <v>101</v>
      </c>
      <c r="Q803" s="256">
        <f t="shared" ref="Q803:Q809" si="89">IF(P803=0,"",P803/P802)</f>
        <v>0.90990990990990994</v>
      </c>
      <c r="R803" s="256">
        <f t="shared" ref="R803:R809" si="90">IF(P803=0,"",100%-Q803)</f>
        <v>9.0090090090090058E-2</v>
      </c>
    </row>
    <row r="804" spans="1:19" ht="15.75" x14ac:dyDescent="0.25">
      <c r="A804" s="84">
        <v>2501</v>
      </c>
      <c r="B804" s="87"/>
      <c r="C804" s="87"/>
      <c r="D804" s="87">
        <v>87</v>
      </c>
      <c r="E804" s="87"/>
      <c r="F804" s="87"/>
      <c r="G804" s="87"/>
      <c r="H804" s="87"/>
      <c r="I804" s="87"/>
      <c r="J804" s="87"/>
      <c r="K804" s="129"/>
      <c r="L804" s="241"/>
      <c r="M804" s="101"/>
      <c r="N804" s="242"/>
      <c r="O804" s="96">
        <f>IF(D804=0,"",D804/C803)</f>
        <v>0.88775510204081631</v>
      </c>
      <c r="P804" s="97">
        <v>93</v>
      </c>
      <c r="Q804" s="256">
        <f t="shared" si="89"/>
        <v>0.92079207920792083</v>
      </c>
      <c r="R804" s="256">
        <f t="shared" si="90"/>
        <v>7.9207920792079167E-2</v>
      </c>
      <c r="S804" s="128">
        <f>P804/P802</f>
        <v>0.83783783783783783</v>
      </c>
    </row>
    <row r="805" spans="1:19" ht="15.75" x14ac:dyDescent="0.25">
      <c r="A805" s="84">
        <v>2502</v>
      </c>
      <c r="B805" s="87"/>
      <c r="C805" s="87"/>
      <c r="D805" s="87"/>
      <c r="E805" s="87"/>
      <c r="F805" s="87"/>
      <c r="G805" s="87"/>
      <c r="H805" s="87"/>
      <c r="I805" s="87"/>
      <c r="J805" s="87"/>
      <c r="K805" s="129"/>
      <c r="L805" s="241"/>
      <c r="M805" s="101"/>
      <c r="N805" s="242"/>
      <c r="O805" s="96" t="str">
        <f>IF(E805=0,"",E805/D804)</f>
        <v/>
      </c>
      <c r="P805" s="97"/>
      <c r="Q805" s="256" t="str">
        <f t="shared" si="89"/>
        <v/>
      </c>
      <c r="R805" s="256" t="str">
        <f t="shared" si="90"/>
        <v/>
      </c>
    </row>
    <row r="806" spans="1:19" ht="15.75" x14ac:dyDescent="0.25">
      <c r="A806" s="84">
        <v>2601</v>
      </c>
      <c r="B806" s="87"/>
      <c r="C806" s="87"/>
      <c r="D806" s="87"/>
      <c r="E806" s="87"/>
      <c r="F806" s="87"/>
      <c r="G806" s="87"/>
      <c r="H806" s="87"/>
      <c r="I806" s="87"/>
      <c r="J806" s="87"/>
      <c r="K806" s="129"/>
      <c r="L806" s="241"/>
      <c r="M806" s="101"/>
      <c r="N806" s="242"/>
      <c r="O806" s="96" t="str">
        <f>IF(G806=0,"",G806/#REF!)</f>
        <v/>
      </c>
      <c r="P806" s="97"/>
      <c r="Q806" s="256" t="str">
        <f t="shared" si="89"/>
        <v/>
      </c>
      <c r="R806" s="256" t="str">
        <f t="shared" si="90"/>
        <v/>
      </c>
    </row>
    <row r="807" spans="1:19" ht="15.75" x14ac:dyDescent="0.25">
      <c r="A807" s="84">
        <v>2602</v>
      </c>
      <c r="B807" s="87"/>
      <c r="C807" s="87"/>
      <c r="D807" s="87"/>
      <c r="E807" s="87"/>
      <c r="F807" s="87"/>
      <c r="G807" s="87"/>
      <c r="H807" s="87"/>
      <c r="I807" s="87"/>
      <c r="J807" s="87"/>
      <c r="K807" s="129"/>
      <c r="L807" s="241"/>
      <c r="M807" s="101"/>
      <c r="N807" s="242"/>
      <c r="O807" s="96" t="str">
        <f>IF(H807=0,"",H807/G806)</f>
        <v/>
      </c>
      <c r="P807" s="97"/>
      <c r="Q807" s="256" t="str">
        <f t="shared" si="89"/>
        <v/>
      </c>
      <c r="R807" s="256" t="str">
        <f t="shared" si="90"/>
        <v/>
      </c>
    </row>
    <row r="808" spans="1:19" ht="15.75" x14ac:dyDescent="0.25">
      <c r="A808" s="84">
        <v>2701</v>
      </c>
      <c r="B808" s="87"/>
      <c r="C808" s="87"/>
      <c r="D808" s="87"/>
      <c r="E808" s="87"/>
      <c r="F808" s="87"/>
      <c r="G808" s="87"/>
      <c r="H808" s="87"/>
      <c r="I808" s="87"/>
      <c r="J808" s="87"/>
      <c r="K808" s="129"/>
      <c r="L808" s="241"/>
      <c r="M808" s="101"/>
      <c r="N808" s="242"/>
      <c r="O808" s="96" t="str">
        <f>IF(I808=0,"",I808/H807)</f>
        <v/>
      </c>
      <c r="P808" s="97"/>
      <c r="Q808" s="256" t="str">
        <f t="shared" si="89"/>
        <v/>
      </c>
      <c r="R808" s="256" t="str">
        <f t="shared" si="90"/>
        <v/>
      </c>
    </row>
    <row r="809" spans="1:19" ht="15.75" x14ac:dyDescent="0.25">
      <c r="A809" s="84">
        <v>2702</v>
      </c>
      <c r="B809" s="87"/>
      <c r="C809" s="87"/>
      <c r="D809" s="87"/>
      <c r="E809" s="87"/>
      <c r="F809" s="87"/>
      <c r="G809" s="87"/>
      <c r="H809" s="87"/>
      <c r="I809" s="87"/>
      <c r="J809" s="87"/>
      <c r="K809" s="129"/>
      <c r="L809" s="241"/>
      <c r="M809" s="101"/>
      <c r="N809" s="242"/>
      <c r="O809" s="126" t="str">
        <f>IF(J809=0,"",J809/I808)</f>
        <v/>
      </c>
      <c r="P809" s="97"/>
      <c r="Q809" s="256" t="str">
        <f t="shared" si="89"/>
        <v/>
      </c>
      <c r="R809" s="126" t="str">
        <f t="shared" si="90"/>
        <v/>
      </c>
    </row>
    <row r="810" spans="1:19" ht="15.75" x14ac:dyDescent="0.25">
      <c r="A810" s="84">
        <v>2801</v>
      </c>
      <c r="B810" s="87"/>
      <c r="C810" s="87"/>
      <c r="D810" s="87"/>
      <c r="E810" s="87"/>
      <c r="F810" s="87"/>
      <c r="G810" s="87"/>
      <c r="H810" s="87"/>
      <c r="I810" s="87"/>
      <c r="J810" s="87"/>
      <c r="K810" s="129"/>
      <c r="L810" s="241"/>
      <c r="M810" s="101"/>
      <c r="N810" s="232"/>
      <c r="O810" s="126" t="str">
        <f>IF(J810=0,"",J810/I809)</f>
        <v/>
      </c>
      <c r="P810" s="97"/>
      <c r="Q810" s="256" t="str">
        <f t="shared" ref="Q810" si="91">IF(P810=0,"",P810/P809)</f>
        <v/>
      </c>
      <c r="R810" s="126" t="str">
        <f t="shared" ref="R810" si="92">IF(P810=0,"",100%-Q810)</f>
        <v/>
      </c>
    </row>
    <row r="811" spans="1:19" ht="15.75" x14ac:dyDescent="0.25">
      <c r="A811" s="84">
        <v>2802</v>
      </c>
      <c r="B811" s="87"/>
      <c r="C811" s="87"/>
      <c r="D811" s="87"/>
      <c r="E811" s="87"/>
      <c r="F811" s="87"/>
      <c r="G811" s="87"/>
      <c r="H811" s="87"/>
      <c r="I811" s="87"/>
      <c r="J811" s="87"/>
      <c r="K811" s="129"/>
      <c r="L811" s="241"/>
      <c r="M811" s="101"/>
      <c r="N811" s="232"/>
      <c r="O811" s="205"/>
      <c r="P811" s="106"/>
      <c r="Q811" s="261"/>
      <c r="R811" s="205"/>
    </row>
    <row r="812" spans="1:19" ht="15.75" x14ac:dyDescent="0.25">
      <c r="A812" s="84">
        <v>2901</v>
      </c>
      <c r="B812" s="87"/>
      <c r="C812" s="87"/>
      <c r="D812" s="87"/>
      <c r="E812" s="87"/>
      <c r="F812" s="87"/>
      <c r="G812" s="87"/>
      <c r="H812" s="87"/>
      <c r="I812" s="87"/>
      <c r="J812" s="87"/>
      <c r="K812" s="129"/>
      <c r="L812" s="241"/>
      <c r="M812" s="101"/>
      <c r="N812" s="232"/>
      <c r="O812" s="205"/>
      <c r="P812" s="106"/>
      <c r="Q812" s="261"/>
      <c r="R812" s="205"/>
    </row>
    <row r="813" spans="1:19" ht="15.75" x14ac:dyDescent="0.25">
      <c r="A813" s="84">
        <v>2902</v>
      </c>
      <c r="B813" s="87"/>
      <c r="C813" s="87"/>
      <c r="D813" s="87"/>
      <c r="E813" s="87"/>
      <c r="F813" s="87"/>
      <c r="G813" s="87"/>
      <c r="H813" s="87"/>
      <c r="I813" s="87"/>
      <c r="J813" s="87"/>
      <c r="K813" s="129"/>
      <c r="L813" s="241"/>
      <c r="M813" s="101"/>
      <c r="N813" s="232"/>
      <c r="O813" s="205"/>
      <c r="P813" s="106"/>
      <c r="Q813" s="261"/>
      <c r="R813" s="205"/>
    </row>
    <row r="814" spans="1:19" ht="15.75" x14ac:dyDescent="0.25">
      <c r="A814" s="84">
        <v>3001</v>
      </c>
      <c r="B814" s="87"/>
      <c r="C814" s="87"/>
      <c r="D814" s="87"/>
      <c r="E814" s="87"/>
      <c r="F814" s="87"/>
      <c r="G814" s="87"/>
      <c r="H814" s="87"/>
      <c r="I814" s="87"/>
      <c r="J814" s="87"/>
      <c r="K814" s="129"/>
      <c r="L814" s="241"/>
      <c r="M814" s="101"/>
      <c r="N814" s="232"/>
      <c r="O814" s="101"/>
      <c r="P814" s="232"/>
      <c r="Q814" s="262"/>
      <c r="R814" s="205"/>
    </row>
    <row r="815" spans="1:19" ht="15.75" x14ac:dyDescent="0.25">
      <c r="A815" s="84">
        <v>3002</v>
      </c>
      <c r="B815" s="87"/>
      <c r="C815" s="87"/>
      <c r="D815" s="87"/>
      <c r="E815" s="87"/>
      <c r="F815" s="87"/>
      <c r="G815" s="87"/>
      <c r="H815" s="87"/>
      <c r="I815" s="87"/>
      <c r="J815" s="87"/>
      <c r="K815" s="129"/>
      <c r="L815" s="241"/>
      <c r="M815" s="101"/>
      <c r="N815" s="232"/>
      <c r="O815" s="111" t="s">
        <v>91</v>
      </c>
      <c r="P815" s="112"/>
      <c r="Q815" s="113" t="str">
        <f>IF(SUM(K806:K811)=0,"",SUM(K806:K811))</f>
        <v/>
      </c>
      <c r="R815" s="114" t="s">
        <v>19</v>
      </c>
    </row>
    <row r="816" spans="1:19" ht="15.75" x14ac:dyDescent="0.25">
      <c r="A816" s="84">
        <v>3101</v>
      </c>
      <c r="B816" s="87"/>
      <c r="C816" s="87"/>
      <c r="D816" s="87"/>
      <c r="E816" s="87"/>
      <c r="F816" s="87"/>
      <c r="G816" s="87"/>
      <c r="H816" s="87"/>
      <c r="I816" s="87"/>
      <c r="J816" s="87"/>
      <c r="K816" s="129"/>
      <c r="L816" s="241"/>
      <c r="M816" s="101"/>
      <c r="N816" s="232"/>
      <c r="O816" s="115" t="s">
        <v>92</v>
      </c>
      <c r="P816" s="116" t="str">
        <f>IF(P815/B802=0,"",P815/B802)</f>
        <v/>
      </c>
      <c r="Q816" s="117" t="e">
        <f>IF(P815/Q815=0,"",P815/Q815)</f>
        <v>#VALUE!</v>
      </c>
      <c r="R816" s="118" t="s">
        <v>93</v>
      </c>
    </row>
    <row r="817" spans="1:19" ht="15.75" x14ac:dyDescent="0.25">
      <c r="A817" s="84">
        <v>3102</v>
      </c>
      <c r="B817" s="87"/>
      <c r="C817" s="87"/>
      <c r="D817" s="87"/>
      <c r="E817" s="87"/>
      <c r="F817" s="87"/>
      <c r="G817" s="87"/>
      <c r="H817" s="87"/>
      <c r="I817" s="87"/>
      <c r="J817" s="87"/>
      <c r="K817" s="129"/>
      <c r="L817" s="243"/>
      <c r="M817" s="244"/>
      <c r="N817" s="245"/>
      <c r="O817" s="120"/>
      <c r="P817" s="121"/>
      <c r="Q817" s="121"/>
      <c r="R817" s="122"/>
    </row>
    <row r="818" spans="1:19" ht="18" customHeight="1" x14ac:dyDescent="0.25">
      <c r="A818" s="46"/>
      <c r="B818" s="296" t="s">
        <v>111</v>
      </c>
      <c r="C818" s="296"/>
      <c r="D818" s="296"/>
      <c r="E818" s="296"/>
      <c r="F818" s="296"/>
      <c r="G818" s="296"/>
      <c r="H818" s="296"/>
      <c r="I818" s="296"/>
      <c r="J818" s="296"/>
      <c r="K818" s="123">
        <f>SUM(K802:K814)</f>
        <v>0</v>
      </c>
      <c r="L818" s="124">
        <f>((SUM(K809:K810))/B802)</f>
        <v>0</v>
      </c>
      <c r="M818" s="124" t="str">
        <f>IF(K818=0,"",K818/B802)</f>
        <v/>
      </c>
      <c r="N818" s="124" t="str">
        <f>IF(K809=0,"",M818-L818)</f>
        <v/>
      </c>
      <c r="O818" s="1"/>
      <c r="P818" s="2"/>
      <c r="Q818" s="36"/>
      <c r="R818" s="1"/>
    </row>
    <row r="819" spans="1:19" ht="12.75" customHeight="1" x14ac:dyDescent="0.2"/>
    <row r="820" spans="1:19" ht="12.75" customHeight="1" x14ac:dyDescent="0.2"/>
    <row r="821" spans="1:19" ht="26.25" x14ac:dyDescent="0.4">
      <c r="B821" s="340" t="s">
        <v>101</v>
      </c>
      <c r="C821" s="315"/>
      <c r="D821" s="315"/>
      <c r="E821" s="315"/>
      <c r="F821" s="315"/>
      <c r="G821" s="315"/>
      <c r="H821" s="315"/>
      <c r="I821" s="315"/>
      <c r="J821" s="315"/>
      <c r="K821" s="208" t="s">
        <v>157</v>
      </c>
      <c r="L821" s="1"/>
      <c r="M821" s="1"/>
      <c r="N821" s="2"/>
      <c r="O821" s="1"/>
      <c r="P821" s="2"/>
      <c r="Q821" s="2"/>
      <c r="R821" s="2"/>
    </row>
    <row r="822" spans="1:19" ht="20.25" x14ac:dyDescent="0.2">
      <c r="A822" s="316" t="s">
        <v>18</v>
      </c>
      <c r="B822" s="318" t="s">
        <v>102</v>
      </c>
      <c r="C822" s="319"/>
      <c r="D822" s="319"/>
      <c r="E822" s="319"/>
      <c r="F822" s="319"/>
      <c r="G822" s="319"/>
      <c r="H822" s="319"/>
      <c r="I822" s="319"/>
      <c r="J822" s="335"/>
      <c r="K822" s="327" t="s">
        <v>19</v>
      </c>
      <c r="L822" s="323" t="s">
        <v>11</v>
      </c>
      <c r="M822" s="323" t="s">
        <v>12</v>
      </c>
      <c r="N822" s="325" t="s">
        <v>13</v>
      </c>
      <c r="O822" s="323" t="s">
        <v>14</v>
      </c>
      <c r="P822" s="324" t="s">
        <v>15</v>
      </c>
      <c r="Q822" s="324" t="s">
        <v>16</v>
      </c>
      <c r="R822" s="323" t="s">
        <v>103</v>
      </c>
    </row>
    <row r="823" spans="1:19" ht="15.75" customHeight="1" x14ac:dyDescent="0.25">
      <c r="A823" s="317"/>
      <c r="B823" s="84" t="s">
        <v>104</v>
      </c>
      <c r="C823" s="84" t="s">
        <v>105</v>
      </c>
      <c r="D823" s="84" t="s">
        <v>106</v>
      </c>
      <c r="E823" s="84" t="s">
        <v>107</v>
      </c>
      <c r="F823" s="84" t="s">
        <v>108</v>
      </c>
      <c r="G823" s="84" t="s">
        <v>109</v>
      </c>
      <c r="H823" s="84" t="s">
        <v>110</v>
      </c>
      <c r="I823" s="84" t="s">
        <v>73</v>
      </c>
      <c r="J823" s="84" t="s">
        <v>74</v>
      </c>
      <c r="K823" s="344"/>
      <c r="L823" s="317"/>
      <c r="M823" s="317"/>
      <c r="N823" s="317"/>
      <c r="O823" s="317"/>
      <c r="P823" s="317"/>
      <c r="Q823" s="317"/>
      <c r="R823" s="317"/>
    </row>
    <row r="824" spans="1:19" ht="15.75" x14ac:dyDescent="0.25">
      <c r="A824" s="84">
        <v>2402</v>
      </c>
      <c r="B824" s="87">
        <v>107</v>
      </c>
      <c r="C824" s="87"/>
      <c r="D824" s="87"/>
      <c r="E824" s="87"/>
      <c r="F824" s="87"/>
      <c r="G824" s="87"/>
      <c r="H824" s="87"/>
      <c r="I824" s="87"/>
      <c r="J824" s="87"/>
      <c r="K824" s="129"/>
      <c r="L824" s="238"/>
      <c r="M824" s="239"/>
      <c r="N824" s="240"/>
      <c r="O824" s="254"/>
      <c r="P824" s="92">
        <f>B824</f>
        <v>107</v>
      </c>
      <c r="Q824" s="295"/>
      <c r="R824" s="126"/>
    </row>
    <row r="825" spans="1:19" ht="15.75" x14ac:dyDescent="0.25">
      <c r="A825" s="84">
        <v>2501</v>
      </c>
      <c r="B825" s="87"/>
      <c r="C825" s="87">
        <v>105</v>
      </c>
      <c r="D825" s="87"/>
      <c r="E825" s="87"/>
      <c r="F825" s="87"/>
      <c r="G825" s="87"/>
      <c r="H825" s="87"/>
      <c r="I825" s="87"/>
      <c r="J825" s="87"/>
      <c r="K825" s="129"/>
      <c r="L825" s="241"/>
      <c r="M825" s="101"/>
      <c r="N825" s="242"/>
      <c r="O825" s="96">
        <f>IF(C825=0,"",C825/B824)</f>
        <v>0.98130841121495327</v>
      </c>
      <c r="P825" s="97">
        <v>105</v>
      </c>
      <c r="Q825" s="256">
        <f t="shared" ref="Q825:Q831" si="93">IF(P825=0,"",P825/P824)</f>
        <v>0.98130841121495327</v>
      </c>
      <c r="R825" s="256">
        <f t="shared" ref="R825:R831" si="94">IF(P825=0,"",100%-Q825)</f>
        <v>1.8691588785046731E-2</v>
      </c>
    </row>
    <row r="826" spans="1:19" ht="15.75" x14ac:dyDescent="0.25">
      <c r="A826" s="84">
        <v>2502</v>
      </c>
      <c r="B826" s="87"/>
      <c r="C826" s="87"/>
      <c r="D826" s="87"/>
      <c r="E826" s="87"/>
      <c r="F826" s="87"/>
      <c r="G826" s="87"/>
      <c r="H826" s="87"/>
      <c r="I826" s="87"/>
      <c r="J826" s="87"/>
      <c r="K826" s="129"/>
      <c r="L826" s="241"/>
      <c r="M826" s="101"/>
      <c r="N826" s="242"/>
      <c r="O826" s="96" t="str">
        <f>IF(D826=0,"",D826/C825)</f>
        <v/>
      </c>
      <c r="P826" s="97"/>
      <c r="Q826" s="256" t="str">
        <f t="shared" si="93"/>
        <v/>
      </c>
      <c r="R826" s="256" t="str">
        <f t="shared" si="94"/>
        <v/>
      </c>
      <c r="S826" s="128">
        <f>P826/P824</f>
        <v>0</v>
      </c>
    </row>
    <row r="827" spans="1:19" ht="15.75" x14ac:dyDescent="0.25">
      <c r="A827" s="84">
        <v>2601</v>
      </c>
      <c r="B827" s="87"/>
      <c r="C827" s="87"/>
      <c r="D827" s="87"/>
      <c r="E827" s="87"/>
      <c r="F827" s="87"/>
      <c r="G827" s="87"/>
      <c r="H827" s="87"/>
      <c r="I827" s="87"/>
      <c r="J827" s="87"/>
      <c r="K827" s="129"/>
      <c r="L827" s="241"/>
      <c r="M827" s="101"/>
      <c r="N827" s="242"/>
      <c r="O827" s="96" t="str">
        <f>IF(E827=0,"",E827/D826)</f>
        <v/>
      </c>
      <c r="P827" s="97"/>
      <c r="Q827" s="256" t="str">
        <f t="shared" si="93"/>
        <v/>
      </c>
      <c r="R827" s="256" t="str">
        <f t="shared" si="94"/>
        <v/>
      </c>
    </row>
    <row r="828" spans="1:19" ht="15.75" x14ac:dyDescent="0.25">
      <c r="A828" s="84">
        <v>2602</v>
      </c>
      <c r="B828" s="87"/>
      <c r="C828" s="87"/>
      <c r="D828" s="87"/>
      <c r="E828" s="87"/>
      <c r="F828" s="87"/>
      <c r="G828" s="87"/>
      <c r="H828" s="87"/>
      <c r="I828" s="87"/>
      <c r="J828" s="87"/>
      <c r="K828" s="129"/>
      <c r="L828" s="241"/>
      <c r="M828" s="101"/>
      <c r="N828" s="242"/>
      <c r="O828" s="96" t="str">
        <f>IF(G828=0,"",G828/#REF!)</f>
        <v/>
      </c>
      <c r="P828" s="97"/>
      <c r="Q828" s="256" t="str">
        <f t="shared" si="93"/>
        <v/>
      </c>
      <c r="R828" s="256" t="str">
        <f t="shared" si="94"/>
        <v/>
      </c>
    </row>
    <row r="829" spans="1:19" ht="15.75" x14ac:dyDescent="0.25">
      <c r="A829" s="84">
        <v>2701</v>
      </c>
      <c r="B829" s="87"/>
      <c r="C829" s="87"/>
      <c r="D829" s="87"/>
      <c r="E829" s="87"/>
      <c r="F829" s="87"/>
      <c r="G829" s="87"/>
      <c r="H829" s="87"/>
      <c r="I829" s="87"/>
      <c r="J829" s="87"/>
      <c r="K829" s="129"/>
      <c r="L829" s="241"/>
      <c r="M829" s="101"/>
      <c r="N829" s="242"/>
      <c r="O829" s="96" t="str">
        <f>IF(H829=0,"",H829/G828)</f>
        <v/>
      </c>
      <c r="P829" s="97"/>
      <c r="Q829" s="256" t="str">
        <f t="shared" si="93"/>
        <v/>
      </c>
      <c r="R829" s="256" t="str">
        <f t="shared" si="94"/>
        <v/>
      </c>
    </row>
    <row r="830" spans="1:19" ht="15.75" x14ac:dyDescent="0.25">
      <c r="A830" s="84">
        <v>2702</v>
      </c>
      <c r="B830" s="87"/>
      <c r="C830" s="87"/>
      <c r="D830" s="87"/>
      <c r="E830" s="87"/>
      <c r="F830" s="87"/>
      <c r="G830" s="87"/>
      <c r="H830" s="87"/>
      <c r="I830" s="87"/>
      <c r="J830" s="87"/>
      <c r="K830" s="129"/>
      <c r="L830" s="241"/>
      <c r="M830" s="101"/>
      <c r="N830" s="242"/>
      <c r="O830" s="96" t="str">
        <f>IF(I830=0,"",I830/H829)</f>
        <v/>
      </c>
      <c r="P830" s="97"/>
      <c r="Q830" s="256" t="str">
        <f t="shared" si="93"/>
        <v/>
      </c>
      <c r="R830" s="256" t="str">
        <f t="shared" si="94"/>
        <v/>
      </c>
    </row>
    <row r="831" spans="1:19" ht="15.75" x14ac:dyDescent="0.25">
      <c r="A831" s="84">
        <v>2801</v>
      </c>
      <c r="B831" s="87"/>
      <c r="C831" s="87"/>
      <c r="D831" s="87"/>
      <c r="E831" s="87"/>
      <c r="F831" s="87"/>
      <c r="G831" s="87"/>
      <c r="H831" s="87"/>
      <c r="I831" s="87"/>
      <c r="J831" s="87"/>
      <c r="K831" s="129"/>
      <c r="L831" s="241"/>
      <c r="M831" s="101"/>
      <c r="N831" s="242"/>
      <c r="O831" s="126" t="str">
        <f>IF(J831=0,"",J831/I830)</f>
        <v/>
      </c>
      <c r="P831" s="97"/>
      <c r="Q831" s="256" t="str">
        <f t="shared" si="93"/>
        <v/>
      </c>
      <c r="R831" s="126" t="str">
        <f t="shared" si="94"/>
        <v/>
      </c>
    </row>
    <row r="832" spans="1:19" ht="15.75" x14ac:dyDescent="0.25">
      <c r="A832" s="84">
        <v>2802</v>
      </c>
      <c r="B832" s="87"/>
      <c r="C832" s="87"/>
      <c r="D832" s="87"/>
      <c r="E832" s="87"/>
      <c r="F832" s="87"/>
      <c r="G832" s="87"/>
      <c r="H832" s="87"/>
      <c r="I832" s="87"/>
      <c r="J832" s="87"/>
      <c r="K832" s="129"/>
      <c r="L832" s="241"/>
      <c r="M832" s="101"/>
      <c r="N832" s="232"/>
      <c r="O832" s="126" t="str">
        <f>IF(J832=0,"",J832/I831)</f>
        <v/>
      </c>
      <c r="P832" s="97"/>
      <c r="Q832" s="256" t="str">
        <f t="shared" ref="Q832" si="95">IF(P832=0,"",P832/P831)</f>
        <v/>
      </c>
      <c r="R832" s="126" t="str">
        <f t="shared" ref="R832" si="96">IF(P832=0,"",100%-Q832)</f>
        <v/>
      </c>
    </row>
    <row r="833" spans="1:19" ht="15.75" x14ac:dyDescent="0.25">
      <c r="A833" s="84">
        <v>2901</v>
      </c>
      <c r="B833" s="87"/>
      <c r="C833" s="87"/>
      <c r="D833" s="87"/>
      <c r="E833" s="87"/>
      <c r="F833" s="87"/>
      <c r="G833" s="87"/>
      <c r="H833" s="87"/>
      <c r="I833" s="87"/>
      <c r="J833" s="87"/>
      <c r="K833" s="129"/>
      <c r="L833" s="241"/>
      <c r="M833" s="101"/>
      <c r="N833" s="232"/>
      <c r="O833" s="205"/>
      <c r="P833" s="106"/>
      <c r="Q833" s="261"/>
      <c r="R833" s="205"/>
    </row>
    <row r="834" spans="1:19" ht="15.75" x14ac:dyDescent="0.25">
      <c r="A834" s="84">
        <v>2902</v>
      </c>
      <c r="B834" s="87"/>
      <c r="C834" s="87"/>
      <c r="D834" s="87"/>
      <c r="E834" s="87"/>
      <c r="F834" s="87"/>
      <c r="G834" s="87"/>
      <c r="H834" s="87"/>
      <c r="I834" s="87"/>
      <c r="J834" s="87"/>
      <c r="K834" s="129"/>
      <c r="L834" s="241"/>
      <c r="M834" s="101"/>
      <c r="N834" s="232"/>
      <c r="O834" s="205"/>
      <c r="P834" s="106"/>
      <c r="Q834" s="261"/>
      <c r="R834" s="205"/>
    </row>
    <row r="835" spans="1:19" ht="15.75" x14ac:dyDescent="0.25">
      <c r="A835" s="84">
        <v>3001</v>
      </c>
      <c r="B835" s="87"/>
      <c r="C835" s="87"/>
      <c r="D835" s="87"/>
      <c r="E835" s="87"/>
      <c r="F835" s="87"/>
      <c r="G835" s="87"/>
      <c r="H835" s="87"/>
      <c r="I835" s="87"/>
      <c r="J835" s="87"/>
      <c r="K835" s="129"/>
      <c r="L835" s="241"/>
      <c r="M835" s="101"/>
      <c r="N835" s="232"/>
      <c r="O835" s="205"/>
      <c r="P835" s="106"/>
      <c r="Q835" s="261"/>
      <c r="R835" s="205"/>
    </row>
    <row r="836" spans="1:19" ht="15.75" x14ac:dyDescent="0.25">
      <c r="A836" s="84">
        <v>3002</v>
      </c>
      <c r="B836" s="87"/>
      <c r="C836" s="87"/>
      <c r="D836" s="87"/>
      <c r="E836" s="87"/>
      <c r="F836" s="87"/>
      <c r="G836" s="87"/>
      <c r="H836" s="87"/>
      <c r="I836" s="87"/>
      <c r="J836" s="87"/>
      <c r="K836" s="129"/>
      <c r="L836" s="241"/>
      <c r="M836" s="101"/>
      <c r="N836" s="232"/>
      <c r="O836" s="101"/>
      <c r="P836" s="232"/>
      <c r="Q836" s="262"/>
      <c r="R836" s="205"/>
    </row>
    <row r="837" spans="1:19" ht="15.75" x14ac:dyDescent="0.25">
      <c r="A837" s="84">
        <v>3101</v>
      </c>
      <c r="B837" s="87"/>
      <c r="C837" s="87"/>
      <c r="D837" s="87"/>
      <c r="E837" s="87"/>
      <c r="F837" s="87"/>
      <c r="G837" s="87"/>
      <c r="H837" s="87"/>
      <c r="I837" s="87"/>
      <c r="J837" s="87"/>
      <c r="K837" s="129"/>
      <c r="L837" s="241"/>
      <c r="M837" s="101"/>
      <c r="N837" s="232"/>
      <c r="O837" s="111" t="s">
        <v>91</v>
      </c>
      <c r="P837" s="112"/>
      <c r="Q837" s="113" t="str">
        <f>IF(SUM(K828:K833)=0,"",SUM(K828:K833))</f>
        <v/>
      </c>
      <c r="R837" s="114" t="s">
        <v>19</v>
      </c>
    </row>
    <row r="838" spans="1:19" ht="15.75" x14ac:dyDescent="0.25">
      <c r="A838" s="84">
        <v>3102</v>
      </c>
      <c r="B838" s="87"/>
      <c r="C838" s="87"/>
      <c r="D838" s="87"/>
      <c r="E838" s="87"/>
      <c r="F838" s="87"/>
      <c r="G838" s="87"/>
      <c r="H838" s="87"/>
      <c r="I838" s="87"/>
      <c r="J838" s="87"/>
      <c r="K838" s="129"/>
      <c r="L838" s="241"/>
      <c r="M838" s="101"/>
      <c r="N838" s="232"/>
      <c r="O838" s="115" t="s">
        <v>92</v>
      </c>
      <c r="P838" s="116" t="str">
        <f>IF(P837/B824=0,"",P837/B824)</f>
        <v/>
      </c>
      <c r="Q838" s="117" t="e">
        <f>IF(P837/Q837=0,"",P837/Q837)</f>
        <v>#VALUE!</v>
      </c>
      <c r="R838" s="118" t="s">
        <v>93</v>
      </c>
    </row>
    <row r="839" spans="1:19" ht="15.75" x14ac:dyDescent="0.25">
      <c r="A839" s="84">
        <v>3201</v>
      </c>
      <c r="B839" s="87"/>
      <c r="C839" s="87"/>
      <c r="D839" s="87"/>
      <c r="E839" s="87"/>
      <c r="F839" s="87"/>
      <c r="G839" s="87"/>
      <c r="H839" s="87"/>
      <c r="I839" s="87"/>
      <c r="J839" s="87"/>
      <c r="K839" s="129"/>
      <c r="L839" s="243"/>
      <c r="M839" s="244"/>
      <c r="N839" s="245"/>
      <c r="O839" s="120"/>
      <c r="P839" s="121"/>
      <c r="Q839" s="121"/>
      <c r="R839" s="122"/>
    </row>
    <row r="840" spans="1:19" ht="18" customHeight="1" x14ac:dyDescent="0.25">
      <c r="A840" s="46"/>
      <c r="B840" s="296" t="s">
        <v>111</v>
      </c>
      <c r="C840" s="296"/>
      <c r="D840" s="296"/>
      <c r="E840" s="296"/>
      <c r="F840" s="296"/>
      <c r="G840" s="296"/>
      <c r="H840" s="296"/>
      <c r="I840" s="296"/>
      <c r="J840" s="296"/>
      <c r="K840" s="123">
        <f>SUM(K824:K836)</f>
        <v>0</v>
      </c>
      <c r="L840" s="124">
        <f>((SUM(K831:K832))/B824)</f>
        <v>0</v>
      </c>
      <c r="M840" s="124" t="str">
        <f>IF(K840=0,"",K840/B824)</f>
        <v/>
      </c>
      <c r="N840" s="124" t="str">
        <f>IF(K831=0,"",M840-L840)</f>
        <v/>
      </c>
      <c r="O840" s="1"/>
      <c r="P840" s="2"/>
      <c r="Q840" s="36"/>
      <c r="R840" s="1"/>
    </row>
    <row r="841" spans="1:19" ht="12.75" x14ac:dyDescent="0.2"/>
    <row r="842" spans="1:19" ht="12.75" customHeight="1" x14ac:dyDescent="0.2"/>
    <row r="843" spans="1:19" ht="27" customHeight="1" x14ac:dyDescent="0.4">
      <c r="B843" s="340" t="s">
        <v>101</v>
      </c>
      <c r="C843" s="315"/>
      <c r="D843" s="315"/>
      <c r="E843" s="315"/>
      <c r="F843" s="315"/>
      <c r="G843" s="315"/>
      <c r="H843" s="315"/>
      <c r="I843" s="315"/>
      <c r="J843" s="315"/>
      <c r="K843" s="208" t="s">
        <v>158</v>
      </c>
      <c r="L843" s="1"/>
      <c r="M843" s="1"/>
      <c r="N843" s="2"/>
      <c r="O843" s="1"/>
      <c r="P843" s="2"/>
      <c r="Q843" s="2"/>
      <c r="R843" s="2"/>
    </row>
    <row r="844" spans="1:19" ht="20.25" x14ac:dyDescent="0.2">
      <c r="A844" s="316" t="s">
        <v>18</v>
      </c>
      <c r="B844" s="318" t="s">
        <v>102</v>
      </c>
      <c r="C844" s="319"/>
      <c r="D844" s="319"/>
      <c r="E844" s="319"/>
      <c r="F844" s="319"/>
      <c r="G844" s="319"/>
      <c r="H844" s="319"/>
      <c r="I844" s="319"/>
      <c r="J844" s="335"/>
      <c r="K844" s="327" t="s">
        <v>19</v>
      </c>
      <c r="L844" s="323" t="s">
        <v>11</v>
      </c>
      <c r="M844" s="323" t="s">
        <v>12</v>
      </c>
      <c r="N844" s="325" t="s">
        <v>13</v>
      </c>
      <c r="O844" s="323" t="s">
        <v>14</v>
      </c>
      <c r="P844" s="324" t="s">
        <v>15</v>
      </c>
      <c r="Q844" s="324" t="s">
        <v>16</v>
      </c>
      <c r="R844" s="323" t="s">
        <v>103</v>
      </c>
    </row>
    <row r="845" spans="1:19" ht="15.75" customHeight="1" x14ac:dyDescent="0.25">
      <c r="A845" s="317"/>
      <c r="B845" s="84" t="s">
        <v>104</v>
      </c>
      <c r="C845" s="84" t="s">
        <v>105</v>
      </c>
      <c r="D845" s="84" t="s">
        <v>106</v>
      </c>
      <c r="E845" s="84" t="s">
        <v>107</v>
      </c>
      <c r="F845" s="84" t="s">
        <v>108</v>
      </c>
      <c r="G845" s="84" t="s">
        <v>109</v>
      </c>
      <c r="H845" s="84" t="s">
        <v>110</v>
      </c>
      <c r="I845" s="84" t="s">
        <v>73</v>
      </c>
      <c r="J845" s="84" t="s">
        <v>74</v>
      </c>
      <c r="K845" s="344"/>
      <c r="L845" s="317"/>
      <c r="M845" s="317"/>
      <c r="N845" s="317"/>
      <c r="O845" s="317"/>
      <c r="P845" s="317"/>
      <c r="Q845" s="317"/>
      <c r="R845" s="317"/>
    </row>
    <row r="846" spans="1:19" ht="15.75" x14ac:dyDescent="0.25">
      <c r="A846" s="84">
        <v>2501</v>
      </c>
      <c r="B846" s="87">
        <v>117</v>
      </c>
      <c r="C846" s="87"/>
      <c r="D846" s="87"/>
      <c r="E846" s="87"/>
      <c r="F846" s="87"/>
      <c r="G846" s="87"/>
      <c r="H846" s="87"/>
      <c r="I846" s="87"/>
      <c r="J846" s="87"/>
      <c r="K846" s="129"/>
      <c r="L846" s="238"/>
      <c r="M846" s="239"/>
      <c r="N846" s="240"/>
      <c r="O846" s="254"/>
      <c r="P846" s="92">
        <f>B846</f>
        <v>117</v>
      </c>
      <c r="Q846" s="255"/>
      <c r="R846" s="254"/>
    </row>
    <row r="847" spans="1:19" ht="15.75" x14ac:dyDescent="0.25">
      <c r="A847" s="84">
        <v>2502</v>
      </c>
      <c r="B847" s="87"/>
      <c r="C847" s="87"/>
      <c r="D847" s="87"/>
      <c r="E847" s="87"/>
      <c r="F847" s="87"/>
      <c r="G847" s="87"/>
      <c r="H847" s="87"/>
      <c r="I847" s="87"/>
      <c r="J847" s="87"/>
      <c r="K847" s="129"/>
      <c r="L847" s="241"/>
      <c r="M847" s="101"/>
      <c r="N847" s="242"/>
      <c r="O847" s="96" t="str">
        <f>IF(C847=0,"",C847/B846)</f>
        <v/>
      </c>
      <c r="P847" s="97"/>
      <c r="Q847" s="256" t="str">
        <f t="shared" ref="Q847:Q853" si="97">IF(P847=0,"",P847/P846)</f>
        <v/>
      </c>
      <c r="R847" s="256" t="str">
        <f t="shared" ref="R847:R853" si="98">IF(P847=0,"",100%-Q847)</f>
        <v/>
      </c>
    </row>
    <row r="848" spans="1:19" ht="15.75" x14ac:dyDescent="0.25">
      <c r="A848" s="84">
        <v>2601</v>
      </c>
      <c r="B848" s="87"/>
      <c r="C848" s="87"/>
      <c r="D848" s="87"/>
      <c r="E848" s="87"/>
      <c r="F848" s="87"/>
      <c r="G848" s="87"/>
      <c r="H848" s="87"/>
      <c r="I848" s="87"/>
      <c r="J848" s="87"/>
      <c r="K848" s="129"/>
      <c r="L848" s="241"/>
      <c r="M848" s="101"/>
      <c r="N848" s="242"/>
      <c r="O848" s="96" t="str">
        <f>IF(D848=0,"",D848/C847)</f>
        <v/>
      </c>
      <c r="P848" s="97"/>
      <c r="Q848" s="256" t="str">
        <f t="shared" si="97"/>
        <v/>
      </c>
      <c r="R848" s="256" t="str">
        <f t="shared" si="98"/>
        <v/>
      </c>
      <c r="S848" s="128">
        <f>P848/P846</f>
        <v>0</v>
      </c>
    </row>
    <row r="849" spans="1:18" ht="15.75" x14ac:dyDescent="0.25">
      <c r="A849" s="84">
        <v>2602</v>
      </c>
      <c r="B849" s="87"/>
      <c r="C849" s="87"/>
      <c r="D849" s="87"/>
      <c r="E849" s="87"/>
      <c r="F849" s="87"/>
      <c r="G849" s="87"/>
      <c r="H849" s="87"/>
      <c r="I849" s="87"/>
      <c r="J849" s="87"/>
      <c r="K849" s="129"/>
      <c r="L849" s="241"/>
      <c r="M849" s="101"/>
      <c r="N849" s="242"/>
      <c r="O849" s="96" t="str">
        <f>IF(E849=0,"",E849/D848)</f>
        <v/>
      </c>
      <c r="P849" s="97"/>
      <c r="Q849" s="256" t="str">
        <f t="shared" si="97"/>
        <v/>
      </c>
      <c r="R849" s="256" t="str">
        <f t="shared" si="98"/>
        <v/>
      </c>
    </row>
    <row r="850" spans="1:18" ht="15.75" x14ac:dyDescent="0.25">
      <c r="A850" s="84">
        <v>2701</v>
      </c>
      <c r="B850" s="87"/>
      <c r="C850" s="87"/>
      <c r="D850" s="87"/>
      <c r="E850" s="87"/>
      <c r="F850" s="87"/>
      <c r="G850" s="87"/>
      <c r="H850" s="87"/>
      <c r="I850" s="87"/>
      <c r="J850" s="87"/>
      <c r="K850" s="129"/>
      <c r="L850" s="241"/>
      <c r="M850" s="101"/>
      <c r="N850" s="242"/>
      <c r="O850" s="96" t="str">
        <f>IF(F850=0,"",F850/E849)</f>
        <v/>
      </c>
      <c r="P850" s="97"/>
      <c r="Q850" s="256" t="str">
        <f t="shared" si="97"/>
        <v/>
      </c>
      <c r="R850" s="256" t="str">
        <f t="shared" si="98"/>
        <v/>
      </c>
    </row>
    <row r="851" spans="1:18" ht="15.75" x14ac:dyDescent="0.25">
      <c r="A851" s="84">
        <v>2702</v>
      </c>
      <c r="B851" s="87"/>
      <c r="C851" s="87"/>
      <c r="D851" s="87"/>
      <c r="E851" s="87"/>
      <c r="F851" s="87"/>
      <c r="G851" s="87"/>
      <c r="H851" s="87"/>
      <c r="I851" s="87"/>
      <c r="J851" s="87"/>
      <c r="K851" s="129"/>
      <c r="L851" s="241"/>
      <c r="M851" s="101"/>
      <c r="N851" s="242"/>
      <c r="O851" s="96" t="str">
        <f>IF(G851=0,"",G851/F850)</f>
        <v/>
      </c>
      <c r="P851" s="97"/>
      <c r="Q851" s="256" t="str">
        <f t="shared" si="97"/>
        <v/>
      </c>
      <c r="R851" s="256" t="str">
        <f t="shared" si="98"/>
        <v/>
      </c>
    </row>
    <row r="852" spans="1:18" ht="15.75" x14ac:dyDescent="0.25">
      <c r="A852" s="84">
        <v>2801</v>
      </c>
      <c r="B852" s="87"/>
      <c r="C852" s="87"/>
      <c r="D852" s="87"/>
      <c r="E852" s="87"/>
      <c r="F852" s="87"/>
      <c r="G852" s="87"/>
      <c r="H852" s="87"/>
      <c r="I852" s="87"/>
      <c r="J852" s="87"/>
      <c r="K852" s="129"/>
      <c r="L852" s="241"/>
      <c r="M852" s="101"/>
      <c r="N852" s="242"/>
      <c r="O852" s="96" t="str">
        <f>IF(H852=0,"",H852/G851)</f>
        <v/>
      </c>
      <c r="P852" s="97"/>
      <c r="Q852" s="256" t="str">
        <f t="shared" si="97"/>
        <v/>
      </c>
      <c r="R852" s="256" t="str">
        <f t="shared" si="98"/>
        <v/>
      </c>
    </row>
    <row r="853" spans="1:18" ht="15.75" x14ac:dyDescent="0.25">
      <c r="A853" s="84">
        <v>2802</v>
      </c>
      <c r="B853" s="87"/>
      <c r="C853" s="87"/>
      <c r="D853" s="87"/>
      <c r="E853" s="87"/>
      <c r="F853" s="87"/>
      <c r="G853" s="87"/>
      <c r="H853" s="87"/>
      <c r="I853" s="87"/>
      <c r="J853" s="87"/>
      <c r="K853" s="129"/>
      <c r="L853" s="241"/>
      <c r="M853" s="101"/>
      <c r="N853" s="242"/>
      <c r="O853" s="126" t="str">
        <f>IF(I853=0,"",I853/H852)</f>
        <v/>
      </c>
      <c r="P853" s="97"/>
      <c r="Q853" s="256" t="str">
        <f t="shared" si="97"/>
        <v/>
      </c>
      <c r="R853" s="126" t="str">
        <f t="shared" si="98"/>
        <v/>
      </c>
    </row>
    <row r="854" spans="1:18" ht="15.75" x14ac:dyDescent="0.25">
      <c r="A854" s="84">
        <v>2901</v>
      </c>
      <c r="B854" s="87"/>
      <c r="C854" s="87"/>
      <c r="D854" s="87"/>
      <c r="E854" s="87"/>
      <c r="F854" s="87"/>
      <c r="G854" s="87"/>
      <c r="H854" s="87"/>
      <c r="I854" s="87"/>
      <c r="J854" s="87"/>
      <c r="K854" s="129"/>
      <c r="L854" s="241"/>
      <c r="M854" s="101"/>
      <c r="N854" s="232"/>
      <c r="O854" s="175"/>
      <c r="P854" s="97"/>
      <c r="Q854" s="175"/>
      <c r="R854" s="257"/>
    </row>
    <row r="855" spans="1:18" ht="15.75" x14ac:dyDescent="0.25">
      <c r="A855" s="84">
        <v>2902</v>
      </c>
      <c r="B855" s="87"/>
      <c r="C855" s="87"/>
      <c r="D855" s="87"/>
      <c r="E855" s="87"/>
      <c r="F855" s="87"/>
      <c r="G855" s="87"/>
      <c r="H855" s="87"/>
      <c r="I855" s="87"/>
      <c r="J855" s="87"/>
      <c r="K855" s="129"/>
      <c r="L855" s="241"/>
      <c r="M855" s="101"/>
      <c r="N855" s="232"/>
      <c r="O855" s="205"/>
      <c r="P855" s="106"/>
      <c r="Q855" s="261"/>
      <c r="R855" s="205"/>
    </row>
    <row r="856" spans="1:18" ht="15.75" x14ac:dyDescent="0.25">
      <c r="A856" s="84">
        <v>3001</v>
      </c>
      <c r="B856" s="87"/>
      <c r="C856" s="87"/>
      <c r="D856" s="87"/>
      <c r="E856" s="87"/>
      <c r="F856" s="87"/>
      <c r="G856" s="87"/>
      <c r="H856" s="87"/>
      <c r="I856" s="87"/>
      <c r="J856" s="87"/>
      <c r="K856" s="129"/>
      <c r="L856" s="241"/>
      <c r="M856" s="101"/>
      <c r="N856" s="232"/>
      <c r="O856" s="205"/>
      <c r="P856" s="106"/>
      <c r="Q856" s="261"/>
      <c r="R856" s="205"/>
    </row>
    <row r="857" spans="1:18" ht="12.75" customHeight="1" x14ac:dyDescent="0.25">
      <c r="A857" s="84">
        <v>3002</v>
      </c>
      <c r="B857" s="87"/>
      <c r="C857" s="87"/>
      <c r="D857" s="87"/>
      <c r="E857" s="87"/>
      <c r="F857" s="87"/>
      <c r="G857" s="87"/>
      <c r="H857" s="87"/>
      <c r="I857" s="87"/>
      <c r="J857" s="87"/>
      <c r="K857" s="129"/>
      <c r="L857" s="241"/>
      <c r="M857" s="101"/>
      <c r="N857" s="232"/>
      <c r="O857" s="205"/>
      <c r="P857" s="106"/>
      <c r="Q857" s="261"/>
      <c r="R857" s="205"/>
    </row>
    <row r="858" spans="1:18" ht="15.75" x14ac:dyDescent="0.25">
      <c r="A858" s="84">
        <v>3101</v>
      </c>
      <c r="B858" s="87"/>
      <c r="C858" s="87"/>
      <c r="D858" s="87"/>
      <c r="E858" s="87"/>
      <c r="F858" s="87"/>
      <c r="G858" s="87"/>
      <c r="H858" s="87"/>
      <c r="I858" s="87"/>
      <c r="J858" s="87"/>
      <c r="K858" s="129"/>
      <c r="L858" s="241"/>
      <c r="M858" s="101"/>
      <c r="N858" s="232"/>
      <c r="O858" s="101"/>
      <c r="P858" s="232"/>
      <c r="Q858" s="262"/>
      <c r="R858" s="205"/>
    </row>
    <row r="859" spans="1:18" ht="15.75" x14ac:dyDescent="0.25">
      <c r="A859" s="84">
        <v>3102</v>
      </c>
      <c r="B859" s="87"/>
      <c r="C859" s="87"/>
      <c r="D859" s="87"/>
      <c r="E859" s="87"/>
      <c r="F859" s="87"/>
      <c r="G859" s="87"/>
      <c r="H859" s="87"/>
      <c r="I859" s="87"/>
      <c r="J859" s="87"/>
      <c r="K859" s="129"/>
      <c r="L859" s="241"/>
      <c r="M859" s="101"/>
      <c r="N859" s="232"/>
      <c r="O859" s="111" t="s">
        <v>91</v>
      </c>
      <c r="P859" s="112"/>
      <c r="Q859" s="113">
        <f>K862</f>
        <v>0</v>
      </c>
      <c r="R859" s="114" t="s">
        <v>19</v>
      </c>
    </row>
    <row r="860" spans="1:18" ht="15.75" x14ac:dyDescent="0.25">
      <c r="A860" s="84">
        <v>3201</v>
      </c>
      <c r="B860" s="87"/>
      <c r="C860" s="87"/>
      <c r="D860" s="87"/>
      <c r="E860" s="87"/>
      <c r="F860" s="87"/>
      <c r="G860" s="87"/>
      <c r="H860" s="87"/>
      <c r="I860" s="87"/>
      <c r="J860" s="87"/>
      <c r="K860" s="129"/>
      <c r="L860" s="241"/>
      <c r="M860" s="101"/>
      <c r="N860" s="232"/>
      <c r="O860" s="115" t="s">
        <v>92</v>
      </c>
      <c r="P860" s="116" t="str">
        <f>IF(P859/B846=0,"",P859/B846)</f>
        <v/>
      </c>
      <c r="Q860" s="117" t="e">
        <f>IF(P859/Q859=0,"",P859/Q859)</f>
        <v>#DIV/0!</v>
      </c>
      <c r="R860" s="118" t="s">
        <v>93</v>
      </c>
    </row>
    <row r="861" spans="1:18" ht="15.75" x14ac:dyDescent="0.25">
      <c r="A861" s="84">
        <v>3202</v>
      </c>
      <c r="B861" s="87"/>
      <c r="C861" s="87"/>
      <c r="D861" s="87"/>
      <c r="E861" s="87"/>
      <c r="F861" s="87"/>
      <c r="G861" s="87"/>
      <c r="H861" s="87"/>
      <c r="I861" s="87"/>
      <c r="J861" s="87"/>
      <c r="K861" s="129"/>
      <c r="L861" s="243"/>
      <c r="M861" s="244"/>
      <c r="N861" s="245"/>
      <c r="O861" s="120"/>
      <c r="P861" s="121"/>
      <c r="Q861" s="121"/>
      <c r="R861" s="122"/>
    </row>
    <row r="862" spans="1:18" ht="18" customHeight="1" x14ac:dyDescent="0.25">
      <c r="A862" s="46"/>
      <c r="B862" s="296" t="s">
        <v>111</v>
      </c>
      <c r="C862" s="296"/>
      <c r="D862" s="296"/>
      <c r="E862" s="296"/>
      <c r="F862" s="296"/>
      <c r="G862" s="296"/>
      <c r="H862" s="296"/>
      <c r="I862" s="296"/>
      <c r="J862" s="296"/>
      <c r="K862" s="123">
        <f>SUM(K846:K858)</f>
        <v>0</v>
      </c>
      <c r="L862" s="124">
        <f>(SUM(K853:K854)/B846)</f>
        <v>0</v>
      </c>
      <c r="M862" s="124" t="str">
        <f>IF(K862=0,"",K862/B846)</f>
        <v/>
      </c>
      <c r="N862" s="124" t="str">
        <f>IF(K853=0,"",M862-L862)</f>
        <v/>
      </c>
      <c r="O862" s="1"/>
      <c r="P862" s="2"/>
      <c r="Q862" s="36"/>
      <c r="R862" s="1"/>
    </row>
    <row r="863" spans="1:18" ht="12.75" customHeight="1" x14ac:dyDescent="0.2"/>
    <row r="864" spans="1:18" ht="12.75" customHeight="1" x14ac:dyDescent="0.2"/>
    <row r="865" ht="12.75" customHeight="1" x14ac:dyDescent="0.2"/>
    <row r="866" ht="12.75" customHeight="1" x14ac:dyDescent="0.2"/>
    <row r="867" ht="12.75" customHeight="1" x14ac:dyDescent="0.2"/>
    <row r="868" ht="12.75" customHeight="1" x14ac:dyDescent="0.2"/>
    <row r="869" ht="12.75" customHeight="1" x14ac:dyDescent="0.2"/>
    <row r="870" ht="12.75" customHeight="1" x14ac:dyDescent="0.2"/>
    <row r="871" ht="12.75" customHeight="1" x14ac:dyDescent="0.2"/>
    <row r="872" ht="12.75" customHeight="1" x14ac:dyDescent="0.2"/>
    <row r="873" ht="12.75" customHeight="1" x14ac:dyDescent="0.2"/>
    <row r="874" ht="12.75" customHeight="1" x14ac:dyDescent="0.2"/>
    <row r="875" ht="12.75" customHeight="1" x14ac:dyDescent="0.2"/>
    <row r="876" ht="12.75" customHeight="1" x14ac:dyDescent="0.2"/>
    <row r="877" ht="12.75" customHeight="1" x14ac:dyDescent="0.2"/>
    <row r="878" ht="12.75" customHeight="1" x14ac:dyDescent="0.2"/>
    <row r="879" ht="12.75" customHeight="1" x14ac:dyDescent="0.2"/>
    <row r="880" ht="12.75" customHeight="1" x14ac:dyDescent="0.2"/>
    <row r="881" ht="12.75" customHeight="1" x14ac:dyDescent="0.2"/>
    <row r="882" ht="12.75" customHeight="1" x14ac:dyDescent="0.2"/>
    <row r="883" ht="12.75" customHeight="1" x14ac:dyDescent="0.2"/>
    <row r="884" ht="12.75" customHeight="1" x14ac:dyDescent="0.2"/>
    <row r="885" ht="12.75" customHeight="1" x14ac:dyDescent="0.2"/>
    <row r="886" ht="12.75" customHeight="1" x14ac:dyDescent="0.2"/>
    <row r="887" ht="12.75" customHeight="1" x14ac:dyDescent="0.2"/>
    <row r="888" ht="12.75" customHeight="1" x14ac:dyDescent="0.2"/>
    <row r="889" ht="12.75" customHeight="1" x14ac:dyDescent="0.2"/>
    <row r="890" ht="12.75" customHeight="1" x14ac:dyDescent="0.2"/>
    <row r="891" ht="12.75" customHeight="1" x14ac:dyDescent="0.2"/>
    <row r="892" ht="12.75" customHeight="1" x14ac:dyDescent="0.2"/>
    <row r="893" ht="12.75" customHeight="1" x14ac:dyDescent="0.2"/>
    <row r="894" ht="12.75" customHeight="1" x14ac:dyDescent="0.2"/>
    <row r="895" ht="12.75" customHeight="1" x14ac:dyDescent="0.2"/>
    <row r="896" ht="12.75" customHeight="1" x14ac:dyDescent="0.2"/>
    <row r="897" ht="12.75" customHeight="1" x14ac:dyDescent="0.2"/>
    <row r="898" ht="12.75" customHeight="1" x14ac:dyDescent="0.2"/>
    <row r="899" ht="12.75" customHeight="1" x14ac:dyDescent="0.2"/>
    <row r="900" ht="12.75" customHeight="1" x14ac:dyDescent="0.2"/>
    <row r="901" ht="12.75" customHeight="1" x14ac:dyDescent="0.2"/>
    <row r="902" ht="12.75" customHeight="1" x14ac:dyDescent="0.2"/>
    <row r="903" ht="12.75" customHeight="1" x14ac:dyDescent="0.2"/>
    <row r="904" ht="12.75" customHeight="1" x14ac:dyDescent="0.2"/>
    <row r="905" ht="12.75" customHeight="1" x14ac:dyDescent="0.2"/>
    <row r="906" ht="12.75" customHeight="1" x14ac:dyDescent="0.2"/>
    <row r="907" ht="12.75" customHeight="1" x14ac:dyDescent="0.2"/>
    <row r="908" ht="12.75" customHeight="1" x14ac:dyDescent="0.2"/>
    <row r="909" ht="12.75" customHeight="1" x14ac:dyDescent="0.2"/>
    <row r="910" ht="12.75" customHeight="1" x14ac:dyDescent="0.2"/>
    <row r="911" ht="12.75" customHeight="1" x14ac:dyDescent="0.2"/>
    <row r="912" ht="12.75" customHeight="1" x14ac:dyDescent="0.2"/>
    <row r="913" ht="12.75" customHeight="1" x14ac:dyDescent="0.2"/>
    <row r="914" ht="12.75" customHeight="1" x14ac:dyDescent="0.2"/>
    <row r="915" ht="12.75" customHeight="1" x14ac:dyDescent="0.2"/>
    <row r="916" ht="12.75" customHeight="1" x14ac:dyDescent="0.2"/>
    <row r="917" ht="12.75" customHeight="1" x14ac:dyDescent="0.2"/>
    <row r="918" ht="12.75" customHeight="1" x14ac:dyDescent="0.2"/>
    <row r="919" ht="12.75" customHeight="1" x14ac:dyDescent="0.2"/>
    <row r="920" ht="12.75" customHeight="1" x14ac:dyDescent="0.2"/>
    <row r="921" ht="12.75" customHeight="1" x14ac:dyDescent="0.2"/>
    <row r="922" ht="12.75" customHeight="1" x14ac:dyDescent="0.2"/>
    <row r="923" ht="12.75" customHeight="1" x14ac:dyDescent="0.2"/>
    <row r="924" ht="12.75" customHeight="1" x14ac:dyDescent="0.2"/>
    <row r="925" ht="12.75" customHeight="1" x14ac:dyDescent="0.2"/>
    <row r="926" ht="12.75" customHeight="1" x14ac:dyDescent="0.2"/>
    <row r="927" ht="12.75" customHeight="1" x14ac:dyDescent="0.2"/>
    <row r="928" ht="12.75" customHeight="1" x14ac:dyDescent="0.2"/>
    <row r="929" ht="12.75" customHeight="1" x14ac:dyDescent="0.2"/>
    <row r="930" ht="12.75" customHeight="1" x14ac:dyDescent="0.2"/>
    <row r="931" ht="12.75" customHeight="1" x14ac:dyDescent="0.2"/>
    <row r="932" ht="12.75" customHeight="1" x14ac:dyDescent="0.2"/>
    <row r="933" ht="12.75" customHeight="1" x14ac:dyDescent="0.2"/>
    <row r="934" ht="12.75" customHeight="1" x14ac:dyDescent="0.2"/>
    <row r="935" ht="12.75" customHeight="1" x14ac:dyDescent="0.2"/>
    <row r="936" ht="12.75" customHeight="1" x14ac:dyDescent="0.2"/>
    <row r="937" ht="12.75" customHeight="1" x14ac:dyDescent="0.2"/>
    <row r="938" ht="12.75" customHeight="1" x14ac:dyDescent="0.2"/>
    <row r="939" ht="12.75" customHeight="1" x14ac:dyDescent="0.2"/>
    <row r="940" ht="12.75" customHeight="1" x14ac:dyDescent="0.2"/>
    <row r="941" ht="12.75" customHeight="1" x14ac:dyDescent="0.2"/>
    <row r="942" ht="12.75" customHeight="1" x14ac:dyDescent="0.2"/>
    <row r="943" ht="12.75" customHeight="1" x14ac:dyDescent="0.2"/>
    <row r="944" ht="12.75" customHeight="1" x14ac:dyDescent="0.2"/>
    <row r="945" ht="12.75" customHeight="1" x14ac:dyDescent="0.2"/>
    <row r="946" ht="12.75" customHeight="1" x14ac:dyDescent="0.2"/>
    <row r="947" ht="12.75" customHeight="1" x14ac:dyDescent="0.2"/>
    <row r="948" ht="12.75" customHeight="1" x14ac:dyDescent="0.2"/>
    <row r="949" ht="12.75" customHeight="1" x14ac:dyDescent="0.2"/>
    <row r="950" ht="12.75" customHeight="1" x14ac:dyDescent="0.2"/>
    <row r="951" ht="12.75" customHeight="1" x14ac:dyDescent="0.2"/>
    <row r="952" ht="12.75" customHeight="1" x14ac:dyDescent="0.2"/>
    <row r="953" ht="12.75" customHeight="1" x14ac:dyDescent="0.2"/>
    <row r="954" ht="12.75" customHeight="1" x14ac:dyDescent="0.2"/>
    <row r="955" ht="12.75" customHeight="1" x14ac:dyDescent="0.2"/>
    <row r="956" ht="12.75" customHeight="1" x14ac:dyDescent="0.2"/>
    <row r="957" ht="12.75" customHeight="1" x14ac:dyDescent="0.2"/>
    <row r="958" ht="12.75" customHeight="1" x14ac:dyDescent="0.2"/>
    <row r="959" ht="12.75" customHeight="1" x14ac:dyDescent="0.2"/>
    <row r="960" ht="12.75" customHeight="1" x14ac:dyDescent="0.2"/>
    <row r="961" ht="12.75" customHeight="1" x14ac:dyDescent="0.2"/>
    <row r="962" ht="12.75" customHeight="1" x14ac:dyDescent="0.2"/>
    <row r="963" ht="12.75" customHeight="1" x14ac:dyDescent="0.2"/>
    <row r="964" ht="12.75" customHeight="1" x14ac:dyDescent="0.2"/>
    <row r="965" ht="12.75" customHeight="1" x14ac:dyDescent="0.2"/>
    <row r="966" ht="12.75" customHeight="1" x14ac:dyDescent="0.2"/>
    <row r="967" ht="12.75" customHeight="1" x14ac:dyDescent="0.2"/>
    <row r="968" ht="12.75" customHeight="1" x14ac:dyDescent="0.2"/>
    <row r="969" ht="12.75" customHeight="1" x14ac:dyDescent="0.2"/>
    <row r="970" ht="12.75" customHeight="1" x14ac:dyDescent="0.2"/>
    <row r="971" ht="12.75" customHeight="1" x14ac:dyDescent="0.2"/>
    <row r="972" ht="12.75" customHeight="1" x14ac:dyDescent="0.2"/>
    <row r="973" ht="12.75" customHeight="1" x14ac:dyDescent="0.2"/>
    <row r="974" ht="12.75" customHeight="1" x14ac:dyDescent="0.2"/>
    <row r="975" ht="12.75" customHeight="1" x14ac:dyDescent="0.2"/>
    <row r="976" ht="12.75" customHeight="1" x14ac:dyDescent="0.2"/>
    <row r="977" ht="12.75" customHeight="1" x14ac:dyDescent="0.2"/>
    <row r="978" ht="12.75" customHeight="1" x14ac:dyDescent="0.2"/>
    <row r="979" ht="12.75" customHeight="1" x14ac:dyDescent="0.2"/>
    <row r="980" ht="12.75" customHeight="1" x14ac:dyDescent="0.2"/>
    <row r="981" ht="12.75" customHeight="1" x14ac:dyDescent="0.2"/>
    <row r="982" ht="12.75" customHeight="1" x14ac:dyDescent="0.2"/>
    <row r="983" ht="12.75" customHeight="1" x14ac:dyDescent="0.2"/>
    <row r="984" ht="12.75" customHeight="1" x14ac:dyDescent="0.2"/>
    <row r="985" ht="12.75" customHeight="1" x14ac:dyDescent="0.2"/>
    <row r="986" ht="12.75" customHeight="1" x14ac:dyDescent="0.2"/>
    <row r="987" ht="12.75" customHeight="1" x14ac:dyDescent="0.2"/>
    <row r="988" ht="12.75" customHeight="1" x14ac:dyDescent="0.2"/>
    <row r="989" ht="12.75" customHeight="1" x14ac:dyDescent="0.2"/>
    <row r="990" ht="12.75" customHeight="1" x14ac:dyDescent="0.2"/>
    <row r="991" ht="12.75" customHeight="1" x14ac:dyDescent="0.2"/>
    <row r="992" ht="12.75" customHeight="1" x14ac:dyDescent="0.2"/>
    <row r="993" ht="12.75" customHeight="1" x14ac:dyDescent="0.2"/>
    <row r="994" ht="12.75" customHeight="1" x14ac:dyDescent="0.2"/>
    <row r="995" ht="12.75" customHeight="1" x14ac:dyDescent="0.2"/>
    <row r="996" ht="12.75" customHeight="1" x14ac:dyDescent="0.2"/>
    <row r="997" ht="12.75" customHeight="1" x14ac:dyDescent="0.2"/>
    <row r="998" ht="12.75" customHeight="1" x14ac:dyDescent="0.2"/>
    <row r="999" ht="12.75" customHeight="1" x14ac:dyDescent="0.2"/>
  </sheetData>
  <mergeCells count="381">
    <mergeCell ref="B752:J752"/>
    <mergeCell ref="B774:J774"/>
    <mergeCell ref="B796:J796"/>
    <mergeCell ref="B818:J818"/>
    <mergeCell ref="B840:J840"/>
    <mergeCell ref="B862:J862"/>
    <mergeCell ref="B440:J440"/>
    <mergeCell ref="B463:J463"/>
    <mergeCell ref="B486:J486"/>
    <mergeCell ref="B509:J509"/>
    <mergeCell ref="B532:J532"/>
    <mergeCell ref="B554:J554"/>
    <mergeCell ref="B576:J576"/>
    <mergeCell ref="B598:J598"/>
    <mergeCell ref="B620:J620"/>
    <mergeCell ref="B443:J443"/>
    <mergeCell ref="B730:J730"/>
    <mergeCell ref="B708:J708"/>
    <mergeCell ref="B686:J686"/>
    <mergeCell ref="B664:J664"/>
    <mergeCell ref="B642:J642"/>
    <mergeCell ref="B489:J489"/>
    <mergeCell ref="B187:J187"/>
    <mergeCell ref="B210:J210"/>
    <mergeCell ref="B233:J233"/>
    <mergeCell ref="B256:J256"/>
    <mergeCell ref="B279:J279"/>
    <mergeCell ref="B302:J302"/>
    <mergeCell ref="B325:J325"/>
    <mergeCell ref="B348:J348"/>
    <mergeCell ref="B371:J371"/>
    <mergeCell ref="N602:N603"/>
    <mergeCell ref="O602:O603"/>
    <mergeCell ref="P602:P603"/>
    <mergeCell ref="Q602:Q603"/>
    <mergeCell ref="R602:R603"/>
    <mergeCell ref="B601:J601"/>
    <mergeCell ref="A602:A603"/>
    <mergeCell ref="B602:J602"/>
    <mergeCell ref="K602:K603"/>
    <mergeCell ref="L602:L603"/>
    <mergeCell ref="M602:M603"/>
    <mergeCell ref="N558:N559"/>
    <mergeCell ref="O558:O559"/>
    <mergeCell ref="P558:P559"/>
    <mergeCell ref="Q558:Q559"/>
    <mergeCell ref="R558:R559"/>
    <mergeCell ref="B557:J557"/>
    <mergeCell ref="A558:A559"/>
    <mergeCell ref="B558:J558"/>
    <mergeCell ref="K558:K559"/>
    <mergeCell ref="L558:L559"/>
    <mergeCell ref="M558:M559"/>
    <mergeCell ref="N536:N537"/>
    <mergeCell ref="O536:O537"/>
    <mergeCell ref="P536:P537"/>
    <mergeCell ref="Q536:Q537"/>
    <mergeCell ref="R536:R537"/>
    <mergeCell ref="B535:J535"/>
    <mergeCell ref="A536:A537"/>
    <mergeCell ref="B536:J536"/>
    <mergeCell ref="K536:K537"/>
    <mergeCell ref="L536:L537"/>
    <mergeCell ref="M536:M537"/>
    <mergeCell ref="A490:A491"/>
    <mergeCell ref="B490:J490"/>
    <mergeCell ref="K490:K491"/>
    <mergeCell ref="L490:L491"/>
    <mergeCell ref="N513:N514"/>
    <mergeCell ref="O513:O514"/>
    <mergeCell ref="P513:P514"/>
    <mergeCell ref="Q513:Q514"/>
    <mergeCell ref="R513:R514"/>
    <mergeCell ref="B512:J512"/>
    <mergeCell ref="A513:A514"/>
    <mergeCell ref="B513:J513"/>
    <mergeCell ref="K513:K514"/>
    <mergeCell ref="L513:L514"/>
    <mergeCell ref="M513:M514"/>
    <mergeCell ref="M490:M491"/>
    <mergeCell ref="N490:N491"/>
    <mergeCell ref="O490:O491"/>
    <mergeCell ref="P490:P491"/>
    <mergeCell ref="Q490:Q491"/>
    <mergeCell ref="R490:R491"/>
    <mergeCell ref="N444:N445"/>
    <mergeCell ref="O444:O445"/>
    <mergeCell ref="P444:P445"/>
    <mergeCell ref="Q444:Q445"/>
    <mergeCell ref="R444:R445"/>
    <mergeCell ref="R467:R468"/>
    <mergeCell ref="A444:A445"/>
    <mergeCell ref="B444:J444"/>
    <mergeCell ref="K444:K445"/>
    <mergeCell ref="L444:L445"/>
    <mergeCell ref="M444:M445"/>
    <mergeCell ref="N467:N468"/>
    <mergeCell ref="O467:O468"/>
    <mergeCell ref="P467:P468"/>
    <mergeCell ref="Q467:Q468"/>
    <mergeCell ref="B466:J466"/>
    <mergeCell ref="A467:A468"/>
    <mergeCell ref="B467:J467"/>
    <mergeCell ref="K467:K468"/>
    <mergeCell ref="L467:L468"/>
    <mergeCell ref="M467:M468"/>
    <mergeCell ref="N734:N735"/>
    <mergeCell ref="O734:O735"/>
    <mergeCell ref="P734:P735"/>
    <mergeCell ref="Q734:Q735"/>
    <mergeCell ref="R734:R735"/>
    <mergeCell ref="B733:J733"/>
    <mergeCell ref="A734:A735"/>
    <mergeCell ref="B734:J734"/>
    <mergeCell ref="K734:K735"/>
    <mergeCell ref="L734:L735"/>
    <mergeCell ref="M734:M735"/>
    <mergeCell ref="N283:N284"/>
    <mergeCell ref="O283:O284"/>
    <mergeCell ref="P283:P284"/>
    <mergeCell ref="Q283:Q284"/>
    <mergeCell ref="R283:R284"/>
    <mergeCell ref="B282:J282"/>
    <mergeCell ref="A283:A284"/>
    <mergeCell ref="B283:J283"/>
    <mergeCell ref="K283:K284"/>
    <mergeCell ref="L283:L284"/>
    <mergeCell ref="M283:M284"/>
    <mergeCell ref="N260:N261"/>
    <mergeCell ref="O260:O261"/>
    <mergeCell ref="P260:P261"/>
    <mergeCell ref="Q260:Q261"/>
    <mergeCell ref="R260:R261"/>
    <mergeCell ref="B259:J259"/>
    <mergeCell ref="A260:A261"/>
    <mergeCell ref="B260:J260"/>
    <mergeCell ref="K260:K261"/>
    <mergeCell ref="L260:L261"/>
    <mergeCell ref="M260:M261"/>
    <mergeCell ref="N237:N238"/>
    <mergeCell ref="O237:O238"/>
    <mergeCell ref="P237:P238"/>
    <mergeCell ref="Q237:Q238"/>
    <mergeCell ref="R237:R238"/>
    <mergeCell ref="B236:J236"/>
    <mergeCell ref="A237:A238"/>
    <mergeCell ref="B237:J237"/>
    <mergeCell ref="K237:K238"/>
    <mergeCell ref="L237:L238"/>
    <mergeCell ref="M237:M238"/>
    <mergeCell ref="N712:N713"/>
    <mergeCell ref="O712:O713"/>
    <mergeCell ref="P712:P713"/>
    <mergeCell ref="Q712:Q713"/>
    <mergeCell ref="R712:R713"/>
    <mergeCell ref="B711:J711"/>
    <mergeCell ref="A712:A713"/>
    <mergeCell ref="B712:J712"/>
    <mergeCell ref="K712:K713"/>
    <mergeCell ref="L712:L713"/>
    <mergeCell ref="M712:M713"/>
    <mergeCell ref="N690:N691"/>
    <mergeCell ref="O690:O691"/>
    <mergeCell ref="P690:P691"/>
    <mergeCell ref="Q690:Q691"/>
    <mergeCell ref="R690:R691"/>
    <mergeCell ref="B689:J689"/>
    <mergeCell ref="A690:A691"/>
    <mergeCell ref="B690:J690"/>
    <mergeCell ref="K690:K691"/>
    <mergeCell ref="L690:L691"/>
    <mergeCell ref="M690:M691"/>
    <mergeCell ref="N668:N669"/>
    <mergeCell ref="O668:O669"/>
    <mergeCell ref="P668:P669"/>
    <mergeCell ref="Q668:Q669"/>
    <mergeCell ref="R668:R669"/>
    <mergeCell ref="B667:J667"/>
    <mergeCell ref="A668:A669"/>
    <mergeCell ref="B668:J668"/>
    <mergeCell ref="K668:K669"/>
    <mergeCell ref="L668:L669"/>
    <mergeCell ref="M668:M669"/>
    <mergeCell ref="N646:N647"/>
    <mergeCell ref="O646:O647"/>
    <mergeCell ref="P646:P647"/>
    <mergeCell ref="Q646:Q647"/>
    <mergeCell ref="R646:R647"/>
    <mergeCell ref="B645:J645"/>
    <mergeCell ref="A646:A647"/>
    <mergeCell ref="B646:J646"/>
    <mergeCell ref="K646:K647"/>
    <mergeCell ref="L646:L647"/>
    <mergeCell ref="M646:M647"/>
    <mergeCell ref="N624:N625"/>
    <mergeCell ref="O624:O625"/>
    <mergeCell ref="P624:P625"/>
    <mergeCell ref="Q624:Q625"/>
    <mergeCell ref="R624:R625"/>
    <mergeCell ref="B623:J623"/>
    <mergeCell ref="A624:A625"/>
    <mergeCell ref="B624:J624"/>
    <mergeCell ref="K624:K625"/>
    <mergeCell ref="L624:L625"/>
    <mergeCell ref="M624:M625"/>
    <mergeCell ref="N580:N581"/>
    <mergeCell ref="O580:O581"/>
    <mergeCell ref="P580:P581"/>
    <mergeCell ref="Q580:Q581"/>
    <mergeCell ref="R580:R581"/>
    <mergeCell ref="B579:J579"/>
    <mergeCell ref="A580:A581"/>
    <mergeCell ref="B580:J580"/>
    <mergeCell ref="K580:K581"/>
    <mergeCell ref="L580:L581"/>
    <mergeCell ref="M580:M581"/>
    <mergeCell ref="N421:N422"/>
    <mergeCell ref="O421:O422"/>
    <mergeCell ref="P421:P422"/>
    <mergeCell ref="Q421:Q422"/>
    <mergeCell ref="R421:R422"/>
    <mergeCell ref="B420:J420"/>
    <mergeCell ref="A421:A422"/>
    <mergeCell ref="B421:J421"/>
    <mergeCell ref="K421:K422"/>
    <mergeCell ref="L421:L422"/>
    <mergeCell ref="M421:M422"/>
    <mergeCell ref="B417:J417"/>
    <mergeCell ref="N398:N399"/>
    <mergeCell ref="O398:O399"/>
    <mergeCell ref="P398:P399"/>
    <mergeCell ref="Q398:Q399"/>
    <mergeCell ref="R398:R399"/>
    <mergeCell ref="B397:J397"/>
    <mergeCell ref="A398:A399"/>
    <mergeCell ref="B398:J398"/>
    <mergeCell ref="K398:K399"/>
    <mergeCell ref="L398:L399"/>
    <mergeCell ref="M398:M399"/>
    <mergeCell ref="B394:J394"/>
    <mergeCell ref="N375:N376"/>
    <mergeCell ref="O375:O376"/>
    <mergeCell ref="P375:P376"/>
    <mergeCell ref="Q375:Q376"/>
    <mergeCell ref="R375:R376"/>
    <mergeCell ref="B374:J374"/>
    <mergeCell ref="A375:A376"/>
    <mergeCell ref="B375:J375"/>
    <mergeCell ref="K375:K376"/>
    <mergeCell ref="L375:L376"/>
    <mergeCell ref="M375:M376"/>
    <mergeCell ref="N352:N353"/>
    <mergeCell ref="O352:O353"/>
    <mergeCell ref="P352:P353"/>
    <mergeCell ref="Q352:Q353"/>
    <mergeCell ref="R352:R353"/>
    <mergeCell ref="B351:J351"/>
    <mergeCell ref="A352:A353"/>
    <mergeCell ref="B352:J352"/>
    <mergeCell ref="K352:K353"/>
    <mergeCell ref="L352:L353"/>
    <mergeCell ref="M352:M353"/>
    <mergeCell ref="N329:N330"/>
    <mergeCell ref="O329:O330"/>
    <mergeCell ref="P329:P330"/>
    <mergeCell ref="Q329:Q330"/>
    <mergeCell ref="R329:R330"/>
    <mergeCell ref="B328:J328"/>
    <mergeCell ref="A329:A330"/>
    <mergeCell ref="B329:J329"/>
    <mergeCell ref="K329:K330"/>
    <mergeCell ref="L329:L330"/>
    <mergeCell ref="M329:M330"/>
    <mergeCell ref="N306:N307"/>
    <mergeCell ref="O306:O307"/>
    <mergeCell ref="P306:P307"/>
    <mergeCell ref="Q306:Q307"/>
    <mergeCell ref="R306:R307"/>
    <mergeCell ref="B305:J305"/>
    <mergeCell ref="A306:A307"/>
    <mergeCell ref="B306:J306"/>
    <mergeCell ref="K306:K307"/>
    <mergeCell ref="L306:L307"/>
    <mergeCell ref="M306:M307"/>
    <mergeCell ref="N214:N215"/>
    <mergeCell ref="O214:O215"/>
    <mergeCell ref="P214:P215"/>
    <mergeCell ref="Q214:Q215"/>
    <mergeCell ref="R214:R215"/>
    <mergeCell ref="B213:J213"/>
    <mergeCell ref="A214:A215"/>
    <mergeCell ref="B214:J214"/>
    <mergeCell ref="K214:K215"/>
    <mergeCell ref="L214:L215"/>
    <mergeCell ref="M214:M215"/>
    <mergeCell ref="N191:N192"/>
    <mergeCell ref="O191:O192"/>
    <mergeCell ref="P191:P192"/>
    <mergeCell ref="Q191:Q192"/>
    <mergeCell ref="R191:R192"/>
    <mergeCell ref="B190:J190"/>
    <mergeCell ref="A191:A192"/>
    <mergeCell ref="B191:J191"/>
    <mergeCell ref="K191:K192"/>
    <mergeCell ref="L191:L192"/>
    <mergeCell ref="M191:M192"/>
    <mergeCell ref="O168:O169"/>
    <mergeCell ref="P168:P169"/>
    <mergeCell ref="Q168:Q169"/>
    <mergeCell ref="R168:R169"/>
    <mergeCell ref="B130:J130"/>
    <mergeCell ref="B148:J148"/>
    <mergeCell ref="B167:J167"/>
    <mergeCell ref="A168:A169"/>
    <mergeCell ref="B168:J168"/>
    <mergeCell ref="K168:K169"/>
    <mergeCell ref="L168:L169"/>
    <mergeCell ref="B2:J2"/>
    <mergeCell ref="B21:J21"/>
    <mergeCell ref="B40:J40"/>
    <mergeCell ref="B58:J58"/>
    <mergeCell ref="B75:J75"/>
    <mergeCell ref="B93:J93"/>
    <mergeCell ref="B111:J111"/>
    <mergeCell ref="M168:M169"/>
    <mergeCell ref="N168:N169"/>
    <mergeCell ref="Q756:Q757"/>
    <mergeCell ref="R756:R757"/>
    <mergeCell ref="B755:J755"/>
    <mergeCell ref="A756:A757"/>
    <mergeCell ref="B756:J756"/>
    <mergeCell ref="K756:K757"/>
    <mergeCell ref="L756:L757"/>
    <mergeCell ref="M756:M757"/>
    <mergeCell ref="N756:N757"/>
    <mergeCell ref="O756:O757"/>
    <mergeCell ref="P756:P757"/>
    <mergeCell ref="Q778:Q779"/>
    <mergeCell ref="R778:R779"/>
    <mergeCell ref="B777:J777"/>
    <mergeCell ref="A778:A779"/>
    <mergeCell ref="B778:J778"/>
    <mergeCell ref="K778:K779"/>
    <mergeCell ref="L778:L779"/>
    <mergeCell ref="M778:M779"/>
    <mergeCell ref="N778:N779"/>
    <mergeCell ref="O778:O779"/>
    <mergeCell ref="P778:P779"/>
    <mergeCell ref="Q800:Q801"/>
    <mergeCell ref="R800:R801"/>
    <mergeCell ref="B799:J799"/>
    <mergeCell ref="A800:A801"/>
    <mergeCell ref="B800:J800"/>
    <mergeCell ref="K800:K801"/>
    <mergeCell ref="L800:L801"/>
    <mergeCell ref="M800:M801"/>
    <mergeCell ref="N800:N801"/>
    <mergeCell ref="O800:O801"/>
    <mergeCell ref="P800:P801"/>
    <mergeCell ref="Q822:Q823"/>
    <mergeCell ref="R822:R823"/>
    <mergeCell ref="B821:J821"/>
    <mergeCell ref="A822:A823"/>
    <mergeCell ref="B822:J822"/>
    <mergeCell ref="K822:K823"/>
    <mergeCell ref="L822:L823"/>
    <mergeCell ref="M822:M823"/>
    <mergeCell ref="N822:N823"/>
    <mergeCell ref="O822:O823"/>
    <mergeCell ref="P822:P823"/>
    <mergeCell ref="Q844:Q845"/>
    <mergeCell ref="R844:R845"/>
    <mergeCell ref="B843:J843"/>
    <mergeCell ref="A844:A845"/>
    <mergeCell ref="B844:J844"/>
    <mergeCell ref="K844:K845"/>
    <mergeCell ref="L844:L845"/>
    <mergeCell ref="M844:M845"/>
    <mergeCell ref="N844:N845"/>
    <mergeCell ref="O844:O845"/>
    <mergeCell ref="P844:P845"/>
  </mergeCells>
  <pageMargins left="0.7" right="0.7" top="0.75" bottom="0.75" header="0" footer="0"/>
  <pageSetup orientation="landscape" r:id="rId1"/>
  <ignoredErrors>
    <ignoredError sqref="A175 A197 A219 A241 A263 A285" numberStoredAsText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F1000"/>
  <sheetViews>
    <sheetView workbookViewId="0"/>
  </sheetViews>
  <sheetFormatPr baseColWidth="10" defaultColWidth="12.5703125" defaultRowHeight="15" customHeight="1" x14ac:dyDescent="0.2"/>
  <cols>
    <col min="1" max="1" width="10" customWidth="1"/>
    <col min="2" max="2" width="5.85546875" customWidth="1"/>
    <col min="3" max="3" width="6.7109375" customWidth="1"/>
    <col min="4" max="26" width="10" customWidth="1"/>
  </cols>
  <sheetData>
    <row r="1" spans="1:6" ht="12.75" customHeight="1" x14ac:dyDescent="0.2"/>
    <row r="2" spans="1:6" ht="12.75" customHeight="1" x14ac:dyDescent="0.2"/>
    <row r="3" spans="1:6" ht="12.75" customHeight="1" x14ac:dyDescent="0.2"/>
    <row r="4" spans="1:6" ht="12.75" customHeight="1" x14ac:dyDescent="0.3">
      <c r="A4" s="61" t="s">
        <v>94</v>
      </c>
    </row>
    <row r="5" spans="1:6" ht="12.75" customHeight="1" x14ac:dyDescent="0.2">
      <c r="B5" s="306" t="s">
        <v>3</v>
      </c>
      <c r="C5" s="307"/>
      <c r="D5" s="17" t="s">
        <v>19</v>
      </c>
      <c r="F5" s="2" t="s">
        <v>91</v>
      </c>
    </row>
    <row r="6" spans="1:6" ht="25.5" customHeight="1" x14ac:dyDescent="0.2">
      <c r="A6" s="15" t="s">
        <v>18</v>
      </c>
      <c r="B6" s="16">
        <v>1</v>
      </c>
      <c r="C6" s="16">
        <v>2</v>
      </c>
      <c r="D6" s="26"/>
      <c r="E6" s="10" t="s">
        <v>11</v>
      </c>
    </row>
    <row r="7" spans="1:6" ht="12.75" customHeight="1" x14ac:dyDescent="0.2">
      <c r="A7" s="46" t="s">
        <v>56</v>
      </c>
      <c r="B7" s="2">
        <v>18</v>
      </c>
      <c r="C7" s="25"/>
      <c r="D7" s="26"/>
    </row>
    <row r="8" spans="1:6" ht="12.75" customHeight="1" x14ac:dyDescent="0.2">
      <c r="A8" s="46" t="s">
        <v>57</v>
      </c>
      <c r="C8" s="2">
        <v>18</v>
      </c>
      <c r="D8" s="26">
        <v>15</v>
      </c>
    </row>
    <row r="9" spans="1:6" ht="12.75" customHeight="1" x14ac:dyDescent="0.2">
      <c r="A9" s="46" t="s">
        <v>58</v>
      </c>
      <c r="D9" s="45"/>
    </row>
    <row r="10" spans="1:6" ht="12.75" customHeight="1" x14ac:dyDescent="0.2">
      <c r="A10" s="46" t="s">
        <v>59</v>
      </c>
      <c r="C10" s="2">
        <v>1</v>
      </c>
      <c r="D10" s="45"/>
    </row>
    <row r="11" spans="1:6" ht="12.75" customHeight="1" x14ac:dyDescent="0.2">
      <c r="D11" s="2">
        <f>SUM(D8)</f>
        <v>15</v>
      </c>
      <c r="E11" s="48">
        <f>D8/B7</f>
        <v>0.83333333333333337</v>
      </c>
      <c r="F11" s="2">
        <v>6</v>
      </c>
    </row>
    <row r="12" spans="1:6" ht="12.75" customHeight="1" x14ac:dyDescent="0.2"/>
    <row r="13" spans="1:6" ht="12.75" customHeight="1" x14ac:dyDescent="0.2"/>
    <row r="14" spans="1:6" ht="12.75" customHeight="1" x14ac:dyDescent="0.3">
      <c r="A14" s="61" t="s">
        <v>99</v>
      </c>
    </row>
    <row r="15" spans="1:6" ht="12.75" customHeight="1" x14ac:dyDescent="0.2">
      <c r="B15" s="306" t="s">
        <v>3</v>
      </c>
      <c r="C15" s="307"/>
      <c r="D15" s="17" t="s">
        <v>19</v>
      </c>
    </row>
    <row r="16" spans="1:6" ht="25.5" customHeight="1" x14ac:dyDescent="0.2">
      <c r="A16" s="15" t="s">
        <v>18</v>
      </c>
      <c r="B16" s="16">
        <v>1</v>
      </c>
      <c r="C16" s="16">
        <v>2</v>
      </c>
      <c r="D16" s="26"/>
      <c r="E16" s="10" t="s">
        <v>11</v>
      </c>
    </row>
    <row r="17" spans="1:5" ht="12.75" customHeight="1" x14ac:dyDescent="0.2">
      <c r="A17" s="46" t="s">
        <v>58</v>
      </c>
      <c r="B17" s="2">
        <v>18</v>
      </c>
      <c r="C17" s="25"/>
      <c r="D17" s="26"/>
    </row>
    <row r="18" spans="1:5" ht="12.75" customHeight="1" x14ac:dyDescent="0.2">
      <c r="A18" s="46" t="s">
        <v>59</v>
      </c>
      <c r="C18" s="2">
        <v>16</v>
      </c>
      <c r="D18" s="26">
        <v>15</v>
      </c>
    </row>
    <row r="19" spans="1:5" ht="12.75" customHeight="1" x14ac:dyDescent="0.2">
      <c r="D19" s="2">
        <f>SUM(D18)</f>
        <v>15</v>
      </c>
      <c r="E19" s="48">
        <f>D18/B17</f>
        <v>0.83333333333333337</v>
      </c>
    </row>
    <row r="20" spans="1:5" ht="12.75" customHeight="1" x14ac:dyDescent="0.2"/>
    <row r="21" spans="1:5" ht="12.75" customHeight="1" x14ac:dyDescent="0.2"/>
    <row r="22" spans="1:5" ht="12.75" customHeight="1" x14ac:dyDescent="0.2"/>
    <row r="23" spans="1:5" ht="12.75" customHeight="1" x14ac:dyDescent="0.2"/>
    <row r="24" spans="1:5" ht="12.75" customHeight="1" x14ac:dyDescent="0.2"/>
    <row r="25" spans="1:5" ht="12.75" customHeight="1" x14ac:dyDescent="0.2"/>
    <row r="26" spans="1:5" ht="12.75" customHeight="1" x14ac:dyDescent="0.2"/>
    <row r="27" spans="1:5" ht="12.75" customHeight="1" x14ac:dyDescent="0.2"/>
    <row r="28" spans="1:5" ht="12.75" customHeight="1" x14ac:dyDescent="0.2"/>
    <row r="29" spans="1:5" ht="12.75" customHeight="1" x14ac:dyDescent="0.2"/>
    <row r="30" spans="1:5" ht="12.75" customHeight="1" x14ac:dyDescent="0.2"/>
    <row r="31" spans="1:5" ht="12.75" customHeight="1" x14ac:dyDescent="0.2"/>
    <row r="32" spans="1:5" ht="12.75" customHeight="1" x14ac:dyDescent="0.2"/>
    <row r="33" ht="12.75" customHeight="1" x14ac:dyDescent="0.2"/>
    <row r="34" ht="12.75" customHeight="1" x14ac:dyDescent="0.2"/>
    <row r="35" ht="12.75" customHeight="1" x14ac:dyDescent="0.2"/>
    <row r="36" ht="12.75" customHeight="1" x14ac:dyDescent="0.2"/>
    <row r="37" ht="12.75" customHeight="1" x14ac:dyDescent="0.2"/>
    <row r="38" ht="12.75" customHeight="1" x14ac:dyDescent="0.2"/>
    <row r="39" ht="12.75" customHeight="1" x14ac:dyDescent="0.2"/>
    <row r="40" ht="12.75" customHeight="1" x14ac:dyDescent="0.2"/>
    <row r="41" ht="12.75" customHeight="1" x14ac:dyDescent="0.2"/>
    <row r="42" ht="12.75" customHeight="1" x14ac:dyDescent="0.2"/>
    <row r="43" ht="12.75" customHeight="1" x14ac:dyDescent="0.2"/>
    <row r="44" ht="12.75" customHeight="1" x14ac:dyDescent="0.2"/>
    <row r="45" ht="12.75" customHeight="1" x14ac:dyDescent="0.2"/>
    <row r="46" ht="12.75" customHeight="1" x14ac:dyDescent="0.2"/>
    <row r="47" ht="12.75" customHeight="1" x14ac:dyDescent="0.2"/>
    <row r="48" ht="12.75" customHeight="1" x14ac:dyDescent="0.2"/>
    <row r="49" ht="12.75" customHeight="1" x14ac:dyDescent="0.2"/>
    <row r="50" ht="12.75" customHeight="1" x14ac:dyDescent="0.2"/>
    <row r="51" ht="12.75" customHeight="1" x14ac:dyDescent="0.2"/>
    <row r="52" ht="12.75" customHeight="1" x14ac:dyDescent="0.2"/>
    <row r="53" ht="12.75" customHeight="1" x14ac:dyDescent="0.2"/>
    <row r="54" ht="12.75" customHeight="1" x14ac:dyDescent="0.2"/>
    <row r="55" ht="12.75" customHeight="1" x14ac:dyDescent="0.2"/>
    <row r="56" ht="12.75" customHeight="1" x14ac:dyDescent="0.2"/>
    <row r="57" ht="12.75" customHeight="1" x14ac:dyDescent="0.2"/>
    <row r="58" ht="12.75" customHeight="1" x14ac:dyDescent="0.2"/>
    <row r="59" ht="12.75" customHeight="1" x14ac:dyDescent="0.2"/>
    <row r="60" ht="12.75" customHeight="1" x14ac:dyDescent="0.2"/>
    <row r="61" ht="12.75" customHeight="1" x14ac:dyDescent="0.2"/>
    <row r="62" ht="12.75" customHeight="1" x14ac:dyDescent="0.2"/>
    <row r="63" ht="12.75" customHeight="1" x14ac:dyDescent="0.2"/>
    <row r="64" ht="12.75" customHeight="1" x14ac:dyDescent="0.2"/>
    <row r="65" ht="12.75" customHeight="1" x14ac:dyDescent="0.2"/>
    <row r="66" ht="12.75" customHeight="1" x14ac:dyDescent="0.2"/>
    <row r="67" ht="12.75" customHeight="1" x14ac:dyDescent="0.2"/>
    <row r="68" ht="12.75" customHeight="1" x14ac:dyDescent="0.2"/>
    <row r="69" ht="12.75" customHeight="1" x14ac:dyDescent="0.2"/>
    <row r="70" ht="12.75" customHeight="1" x14ac:dyDescent="0.2"/>
    <row r="71" ht="12.75" customHeight="1" x14ac:dyDescent="0.2"/>
    <row r="72" ht="12.75" customHeight="1" x14ac:dyDescent="0.2"/>
    <row r="73" ht="12.75" customHeight="1" x14ac:dyDescent="0.2"/>
    <row r="74" ht="12.75" customHeight="1" x14ac:dyDescent="0.2"/>
    <row r="75" ht="12.75" customHeight="1" x14ac:dyDescent="0.2"/>
    <row r="76" ht="12.75" customHeight="1" x14ac:dyDescent="0.2"/>
    <row r="77" ht="12.75" customHeight="1" x14ac:dyDescent="0.2"/>
    <row r="78" ht="12.75" customHeight="1" x14ac:dyDescent="0.2"/>
    <row r="79" ht="12.75" customHeight="1" x14ac:dyDescent="0.2"/>
    <row r="80" ht="12.75" customHeight="1" x14ac:dyDescent="0.2"/>
    <row r="81" ht="12.75" customHeight="1" x14ac:dyDescent="0.2"/>
    <row r="82" ht="12.75" customHeight="1" x14ac:dyDescent="0.2"/>
    <row r="83" ht="12.75" customHeight="1" x14ac:dyDescent="0.2"/>
    <row r="84" ht="12.75" customHeight="1" x14ac:dyDescent="0.2"/>
    <row r="85" ht="12.75" customHeight="1" x14ac:dyDescent="0.2"/>
    <row r="86" ht="12.75" customHeight="1" x14ac:dyDescent="0.2"/>
    <row r="87" ht="12.75" customHeight="1" x14ac:dyDescent="0.2"/>
    <row r="88" ht="12.75" customHeight="1" x14ac:dyDescent="0.2"/>
    <row r="89" ht="12.75" customHeight="1" x14ac:dyDescent="0.2"/>
    <row r="90" ht="12.75" customHeight="1" x14ac:dyDescent="0.2"/>
    <row r="91" ht="12.75" customHeight="1" x14ac:dyDescent="0.2"/>
    <row r="92" ht="12.75" customHeight="1" x14ac:dyDescent="0.2"/>
    <row r="93" ht="12.75" customHeight="1" x14ac:dyDescent="0.2"/>
    <row r="94" ht="12.75" customHeight="1" x14ac:dyDescent="0.2"/>
    <row r="95" ht="12.75" customHeight="1" x14ac:dyDescent="0.2"/>
    <row r="96" ht="12.75" customHeight="1" x14ac:dyDescent="0.2"/>
    <row r="97" ht="12.75" customHeight="1" x14ac:dyDescent="0.2"/>
    <row r="98" ht="12.75" customHeight="1" x14ac:dyDescent="0.2"/>
    <row r="99" ht="12.75" customHeight="1" x14ac:dyDescent="0.2"/>
    <row r="100" ht="12.75" customHeight="1" x14ac:dyDescent="0.2"/>
    <row r="101" ht="12.75" customHeight="1" x14ac:dyDescent="0.2"/>
    <row r="102" ht="12.75" customHeight="1" x14ac:dyDescent="0.2"/>
    <row r="103" ht="12.75" customHeight="1" x14ac:dyDescent="0.2"/>
    <row r="104" ht="12.75" customHeight="1" x14ac:dyDescent="0.2"/>
    <row r="105" ht="12.75" customHeight="1" x14ac:dyDescent="0.2"/>
    <row r="106" ht="12.75" customHeight="1" x14ac:dyDescent="0.2"/>
    <row r="107" ht="12.75" customHeight="1" x14ac:dyDescent="0.2"/>
    <row r="108" ht="12.75" customHeight="1" x14ac:dyDescent="0.2"/>
    <row r="109" ht="12.75" customHeight="1" x14ac:dyDescent="0.2"/>
    <row r="110" ht="12.75" customHeight="1" x14ac:dyDescent="0.2"/>
    <row r="111" ht="12.75" customHeight="1" x14ac:dyDescent="0.2"/>
    <row r="112" ht="12.75" customHeight="1" x14ac:dyDescent="0.2"/>
    <row r="113" ht="12.75" customHeight="1" x14ac:dyDescent="0.2"/>
    <row r="114" ht="12.75" customHeight="1" x14ac:dyDescent="0.2"/>
    <row r="115" ht="12.75" customHeight="1" x14ac:dyDescent="0.2"/>
    <row r="116" ht="12.75" customHeight="1" x14ac:dyDescent="0.2"/>
    <row r="117" ht="12.75" customHeight="1" x14ac:dyDescent="0.2"/>
    <row r="118" ht="12.75" customHeight="1" x14ac:dyDescent="0.2"/>
    <row r="119" ht="12.75" customHeight="1" x14ac:dyDescent="0.2"/>
    <row r="120" ht="12.75" customHeight="1" x14ac:dyDescent="0.2"/>
    <row r="121" ht="12.75" customHeight="1" x14ac:dyDescent="0.2"/>
    <row r="122" ht="12.75" customHeight="1" x14ac:dyDescent="0.2"/>
    <row r="123" ht="12.75" customHeight="1" x14ac:dyDescent="0.2"/>
    <row r="124" ht="12.75" customHeight="1" x14ac:dyDescent="0.2"/>
    <row r="125" ht="12.75" customHeight="1" x14ac:dyDescent="0.2"/>
    <row r="126" ht="12.75" customHeight="1" x14ac:dyDescent="0.2"/>
    <row r="127" ht="12.75" customHeight="1" x14ac:dyDescent="0.2"/>
    <row r="128" ht="12.75" customHeight="1" x14ac:dyDescent="0.2"/>
    <row r="129" ht="12.75" customHeight="1" x14ac:dyDescent="0.2"/>
    <row r="130" ht="12.75" customHeight="1" x14ac:dyDescent="0.2"/>
    <row r="131" ht="12.75" customHeight="1" x14ac:dyDescent="0.2"/>
    <row r="132" ht="12.75" customHeight="1" x14ac:dyDescent="0.2"/>
    <row r="133" ht="12.75" customHeight="1" x14ac:dyDescent="0.2"/>
    <row r="134" ht="12.75" customHeight="1" x14ac:dyDescent="0.2"/>
    <row r="135" ht="12.75" customHeight="1" x14ac:dyDescent="0.2"/>
    <row r="136" ht="12.75" customHeight="1" x14ac:dyDescent="0.2"/>
    <row r="137" ht="12.75" customHeight="1" x14ac:dyDescent="0.2"/>
    <row r="138" ht="12.75" customHeight="1" x14ac:dyDescent="0.2"/>
    <row r="139" ht="12.75" customHeight="1" x14ac:dyDescent="0.2"/>
    <row r="140" ht="12.75" customHeight="1" x14ac:dyDescent="0.2"/>
    <row r="141" ht="12.75" customHeight="1" x14ac:dyDescent="0.2"/>
    <row r="142" ht="12.75" customHeight="1" x14ac:dyDescent="0.2"/>
    <row r="143" ht="12.75" customHeight="1" x14ac:dyDescent="0.2"/>
    <row r="144" ht="12.75" customHeight="1" x14ac:dyDescent="0.2"/>
    <row r="145" ht="12.75" customHeight="1" x14ac:dyDescent="0.2"/>
    <row r="146" ht="12.75" customHeight="1" x14ac:dyDescent="0.2"/>
    <row r="147" ht="12.75" customHeight="1" x14ac:dyDescent="0.2"/>
    <row r="148" ht="12.75" customHeight="1" x14ac:dyDescent="0.2"/>
    <row r="149" ht="12.75" customHeight="1" x14ac:dyDescent="0.2"/>
    <row r="150" ht="12.75" customHeight="1" x14ac:dyDescent="0.2"/>
    <row r="151" ht="12.75" customHeight="1" x14ac:dyDescent="0.2"/>
    <row r="152" ht="12.75" customHeight="1" x14ac:dyDescent="0.2"/>
    <row r="153" ht="12.75" customHeight="1" x14ac:dyDescent="0.2"/>
    <row r="154" ht="12.75" customHeight="1" x14ac:dyDescent="0.2"/>
    <row r="155" ht="12.75" customHeight="1" x14ac:dyDescent="0.2"/>
    <row r="156" ht="12.75" customHeight="1" x14ac:dyDescent="0.2"/>
    <row r="157" ht="12.75" customHeight="1" x14ac:dyDescent="0.2"/>
    <row r="158" ht="12.75" customHeight="1" x14ac:dyDescent="0.2"/>
    <row r="159" ht="12.75" customHeight="1" x14ac:dyDescent="0.2"/>
    <row r="160" ht="12.75" customHeight="1" x14ac:dyDescent="0.2"/>
    <row r="161" ht="12.75" customHeight="1" x14ac:dyDescent="0.2"/>
    <row r="162" ht="12.75" customHeight="1" x14ac:dyDescent="0.2"/>
    <row r="163" ht="12.75" customHeight="1" x14ac:dyDescent="0.2"/>
    <row r="164" ht="12.75" customHeight="1" x14ac:dyDescent="0.2"/>
    <row r="165" ht="12.75" customHeight="1" x14ac:dyDescent="0.2"/>
    <row r="166" ht="12.75" customHeight="1" x14ac:dyDescent="0.2"/>
    <row r="167" ht="12.75" customHeight="1" x14ac:dyDescent="0.2"/>
    <row r="168" ht="12.75" customHeight="1" x14ac:dyDescent="0.2"/>
    <row r="169" ht="12.75" customHeight="1" x14ac:dyDescent="0.2"/>
    <row r="170" ht="12.75" customHeight="1" x14ac:dyDescent="0.2"/>
    <row r="171" ht="12.75" customHeight="1" x14ac:dyDescent="0.2"/>
    <row r="172" ht="12.75" customHeight="1" x14ac:dyDescent="0.2"/>
    <row r="173" ht="12.75" customHeight="1" x14ac:dyDescent="0.2"/>
    <row r="174" ht="12.75" customHeight="1" x14ac:dyDescent="0.2"/>
    <row r="175" ht="12.75" customHeight="1" x14ac:dyDescent="0.2"/>
    <row r="176" ht="12.75" customHeight="1" x14ac:dyDescent="0.2"/>
    <row r="177" ht="12.75" customHeight="1" x14ac:dyDescent="0.2"/>
    <row r="178" ht="12.75" customHeight="1" x14ac:dyDescent="0.2"/>
    <row r="179" ht="12.75" customHeight="1" x14ac:dyDescent="0.2"/>
    <row r="180" ht="12.75" customHeight="1" x14ac:dyDescent="0.2"/>
    <row r="181" ht="12.75" customHeight="1" x14ac:dyDescent="0.2"/>
    <row r="182" ht="12.75" customHeight="1" x14ac:dyDescent="0.2"/>
    <row r="183" ht="12.75" customHeight="1" x14ac:dyDescent="0.2"/>
    <row r="184" ht="12.75" customHeight="1" x14ac:dyDescent="0.2"/>
    <row r="185" ht="12.75" customHeight="1" x14ac:dyDescent="0.2"/>
    <row r="186" ht="12.75" customHeight="1" x14ac:dyDescent="0.2"/>
    <row r="187" ht="12.75" customHeight="1" x14ac:dyDescent="0.2"/>
    <row r="188" ht="12.75" customHeight="1" x14ac:dyDescent="0.2"/>
    <row r="189" ht="12.75" customHeight="1" x14ac:dyDescent="0.2"/>
    <row r="190" ht="12.75" customHeight="1" x14ac:dyDescent="0.2"/>
    <row r="191" ht="12.75" customHeight="1" x14ac:dyDescent="0.2"/>
    <row r="192" ht="12.75" customHeight="1" x14ac:dyDescent="0.2"/>
    <row r="193" ht="12.75" customHeight="1" x14ac:dyDescent="0.2"/>
    <row r="194" ht="12.75" customHeight="1" x14ac:dyDescent="0.2"/>
    <row r="195" ht="12.75" customHeight="1" x14ac:dyDescent="0.2"/>
    <row r="196" ht="12.75" customHeight="1" x14ac:dyDescent="0.2"/>
    <row r="197" ht="12.75" customHeight="1" x14ac:dyDescent="0.2"/>
    <row r="198" ht="12.75" customHeight="1" x14ac:dyDescent="0.2"/>
    <row r="199" ht="12.75" customHeight="1" x14ac:dyDescent="0.2"/>
    <row r="200" ht="12.75" customHeight="1" x14ac:dyDescent="0.2"/>
    <row r="201" ht="12.75" customHeight="1" x14ac:dyDescent="0.2"/>
    <row r="202" ht="12.75" customHeight="1" x14ac:dyDescent="0.2"/>
    <row r="203" ht="12.75" customHeight="1" x14ac:dyDescent="0.2"/>
    <row r="204" ht="12.75" customHeight="1" x14ac:dyDescent="0.2"/>
    <row r="205" ht="12.75" customHeight="1" x14ac:dyDescent="0.2"/>
    <row r="206" ht="12.75" customHeight="1" x14ac:dyDescent="0.2"/>
    <row r="207" ht="12.75" customHeight="1" x14ac:dyDescent="0.2"/>
    <row r="208" ht="12.75" customHeight="1" x14ac:dyDescent="0.2"/>
    <row r="209" ht="12.75" customHeight="1" x14ac:dyDescent="0.2"/>
    <row r="210" ht="12.75" customHeight="1" x14ac:dyDescent="0.2"/>
    <row r="211" ht="12.75" customHeight="1" x14ac:dyDescent="0.2"/>
    <row r="212" ht="12.75" customHeight="1" x14ac:dyDescent="0.2"/>
    <row r="213" ht="12.75" customHeight="1" x14ac:dyDescent="0.2"/>
    <row r="214" ht="12.75" customHeight="1" x14ac:dyDescent="0.2"/>
    <row r="215" ht="12.75" customHeight="1" x14ac:dyDescent="0.2"/>
    <row r="216" ht="12.75" customHeight="1" x14ac:dyDescent="0.2"/>
    <row r="217" ht="12.75" customHeight="1" x14ac:dyDescent="0.2"/>
    <row r="218" ht="12.75" customHeight="1" x14ac:dyDescent="0.2"/>
    <row r="219" ht="12.75" customHeight="1" x14ac:dyDescent="0.2"/>
    <row r="220" ht="12.75" customHeight="1" x14ac:dyDescent="0.2"/>
    <row r="221" ht="12.75" customHeight="1" x14ac:dyDescent="0.2"/>
    <row r="222" ht="12.75" customHeight="1" x14ac:dyDescent="0.2"/>
    <row r="223" ht="12.75" customHeight="1" x14ac:dyDescent="0.2"/>
    <row r="224" ht="12.75" customHeight="1" x14ac:dyDescent="0.2"/>
    <row r="225" ht="12.75" customHeight="1" x14ac:dyDescent="0.2"/>
    <row r="226" ht="12.75" customHeight="1" x14ac:dyDescent="0.2"/>
    <row r="227" ht="12.75" customHeight="1" x14ac:dyDescent="0.2"/>
    <row r="228" ht="12.75" customHeight="1" x14ac:dyDescent="0.2"/>
    <row r="229" ht="12.75" customHeight="1" x14ac:dyDescent="0.2"/>
    <row r="230" ht="12.75" customHeight="1" x14ac:dyDescent="0.2"/>
    <row r="231" ht="12.75" customHeight="1" x14ac:dyDescent="0.2"/>
    <row r="232" ht="12.75" customHeight="1" x14ac:dyDescent="0.2"/>
    <row r="233" ht="12.75" customHeight="1" x14ac:dyDescent="0.2"/>
    <row r="234" ht="12.75" customHeight="1" x14ac:dyDescent="0.2"/>
    <row r="235" ht="12.75" customHeight="1" x14ac:dyDescent="0.2"/>
    <row r="236" ht="12.75" customHeight="1" x14ac:dyDescent="0.2"/>
    <row r="237" ht="12.75" customHeight="1" x14ac:dyDescent="0.2"/>
    <row r="238" ht="12.75" customHeight="1" x14ac:dyDescent="0.2"/>
    <row r="239" ht="12.75" customHeight="1" x14ac:dyDescent="0.2"/>
    <row r="240" ht="12.75" customHeight="1" x14ac:dyDescent="0.2"/>
    <row r="241" ht="12.75" customHeight="1" x14ac:dyDescent="0.2"/>
    <row r="242" ht="12.75" customHeight="1" x14ac:dyDescent="0.2"/>
    <row r="243" ht="12.75" customHeight="1" x14ac:dyDescent="0.2"/>
    <row r="244" ht="12.75" customHeight="1" x14ac:dyDescent="0.2"/>
    <row r="245" ht="12.75" customHeight="1" x14ac:dyDescent="0.2"/>
    <row r="246" ht="12.75" customHeight="1" x14ac:dyDescent="0.2"/>
    <row r="247" ht="12.75" customHeight="1" x14ac:dyDescent="0.2"/>
    <row r="248" ht="12.75" customHeight="1" x14ac:dyDescent="0.2"/>
    <row r="249" ht="12.75" customHeight="1" x14ac:dyDescent="0.2"/>
    <row r="250" ht="12.75" customHeight="1" x14ac:dyDescent="0.2"/>
    <row r="251" ht="12.75" customHeight="1" x14ac:dyDescent="0.2"/>
    <row r="252" ht="12.75" customHeight="1" x14ac:dyDescent="0.2"/>
    <row r="253" ht="12.75" customHeight="1" x14ac:dyDescent="0.2"/>
    <row r="254" ht="12.75" customHeight="1" x14ac:dyDescent="0.2"/>
    <row r="255" ht="12.75" customHeight="1" x14ac:dyDescent="0.2"/>
    <row r="256" ht="12.75" customHeight="1" x14ac:dyDescent="0.2"/>
    <row r="257" ht="12.75" customHeight="1" x14ac:dyDescent="0.2"/>
    <row r="258" ht="12.75" customHeight="1" x14ac:dyDescent="0.2"/>
    <row r="259" ht="12.75" customHeight="1" x14ac:dyDescent="0.2"/>
    <row r="260" ht="12.75" customHeight="1" x14ac:dyDescent="0.2"/>
    <row r="261" ht="12.75" customHeight="1" x14ac:dyDescent="0.2"/>
    <row r="262" ht="12.75" customHeight="1" x14ac:dyDescent="0.2"/>
    <row r="263" ht="12.75" customHeight="1" x14ac:dyDescent="0.2"/>
    <row r="264" ht="12.75" customHeight="1" x14ac:dyDescent="0.2"/>
    <row r="265" ht="12.75" customHeight="1" x14ac:dyDescent="0.2"/>
    <row r="266" ht="12.75" customHeight="1" x14ac:dyDescent="0.2"/>
    <row r="267" ht="12.75" customHeight="1" x14ac:dyDescent="0.2"/>
    <row r="268" ht="12.75" customHeight="1" x14ac:dyDescent="0.2"/>
    <row r="269" ht="12.75" customHeight="1" x14ac:dyDescent="0.2"/>
    <row r="270" ht="12.75" customHeight="1" x14ac:dyDescent="0.2"/>
    <row r="271" ht="12.75" customHeight="1" x14ac:dyDescent="0.2"/>
    <row r="272" ht="12.75" customHeight="1" x14ac:dyDescent="0.2"/>
    <row r="273" ht="12.75" customHeight="1" x14ac:dyDescent="0.2"/>
    <row r="274" ht="12.75" customHeight="1" x14ac:dyDescent="0.2"/>
    <row r="275" ht="12.75" customHeight="1" x14ac:dyDescent="0.2"/>
    <row r="276" ht="12.75" customHeight="1" x14ac:dyDescent="0.2"/>
    <row r="277" ht="12.75" customHeight="1" x14ac:dyDescent="0.2"/>
    <row r="278" ht="12.75" customHeight="1" x14ac:dyDescent="0.2"/>
    <row r="279" ht="12.75" customHeight="1" x14ac:dyDescent="0.2"/>
    <row r="280" ht="12.75" customHeight="1" x14ac:dyDescent="0.2"/>
    <row r="281" ht="12.75" customHeight="1" x14ac:dyDescent="0.2"/>
    <row r="282" ht="12.75" customHeight="1" x14ac:dyDescent="0.2"/>
    <row r="283" ht="12.75" customHeight="1" x14ac:dyDescent="0.2"/>
    <row r="284" ht="12.75" customHeight="1" x14ac:dyDescent="0.2"/>
    <row r="285" ht="12.75" customHeight="1" x14ac:dyDescent="0.2"/>
    <row r="286" ht="12.75" customHeight="1" x14ac:dyDescent="0.2"/>
    <row r="287" ht="12.75" customHeight="1" x14ac:dyDescent="0.2"/>
    <row r="288" ht="12.75" customHeight="1" x14ac:dyDescent="0.2"/>
    <row r="289" ht="12.75" customHeight="1" x14ac:dyDescent="0.2"/>
    <row r="290" ht="12.75" customHeight="1" x14ac:dyDescent="0.2"/>
    <row r="291" ht="12.75" customHeight="1" x14ac:dyDescent="0.2"/>
    <row r="292" ht="12.75" customHeight="1" x14ac:dyDescent="0.2"/>
    <row r="293" ht="12.75" customHeight="1" x14ac:dyDescent="0.2"/>
    <row r="294" ht="12.75" customHeight="1" x14ac:dyDescent="0.2"/>
    <row r="295" ht="12.75" customHeight="1" x14ac:dyDescent="0.2"/>
    <row r="296" ht="12.75" customHeight="1" x14ac:dyDescent="0.2"/>
    <row r="297" ht="12.75" customHeight="1" x14ac:dyDescent="0.2"/>
    <row r="298" ht="12.75" customHeight="1" x14ac:dyDescent="0.2"/>
    <row r="299" ht="12.75" customHeight="1" x14ac:dyDescent="0.2"/>
    <row r="300" ht="12.75" customHeight="1" x14ac:dyDescent="0.2"/>
    <row r="301" ht="12.75" customHeight="1" x14ac:dyDescent="0.2"/>
    <row r="302" ht="12.75" customHeight="1" x14ac:dyDescent="0.2"/>
    <row r="303" ht="12.75" customHeight="1" x14ac:dyDescent="0.2"/>
    <row r="304" ht="12.75" customHeight="1" x14ac:dyDescent="0.2"/>
    <row r="305" ht="12.75" customHeight="1" x14ac:dyDescent="0.2"/>
    <row r="306" ht="12.75" customHeight="1" x14ac:dyDescent="0.2"/>
    <row r="307" ht="12.75" customHeight="1" x14ac:dyDescent="0.2"/>
    <row r="308" ht="12.75" customHeight="1" x14ac:dyDescent="0.2"/>
    <row r="309" ht="12.75" customHeight="1" x14ac:dyDescent="0.2"/>
    <row r="310" ht="12.75" customHeight="1" x14ac:dyDescent="0.2"/>
    <row r="311" ht="12.75" customHeight="1" x14ac:dyDescent="0.2"/>
    <row r="312" ht="12.75" customHeight="1" x14ac:dyDescent="0.2"/>
    <row r="313" ht="12.75" customHeight="1" x14ac:dyDescent="0.2"/>
    <row r="314" ht="12.75" customHeight="1" x14ac:dyDescent="0.2"/>
    <row r="315" ht="12.75" customHeight="1" x14ac:dyDescent="0.2"/>
    <row r="316" ht="12.75" customHeight="1" x14ac:dyDescent="0.2"/>
    <row r="317" ht="12.75" customHeight="1" x14ac:dyDescent="0.2"/>
    <row r="318" ht="12.75" customHeight="1" x14ac:dyDescent="0.2"/>
    <row r="319" ht="12.75" customHeight="1" x14ac:dyDescent="0.2"/>
    <row r="320" ht="12.75" customHeight="1" x14ac:dyDescent="0.2"/>
    <row r="321" ht="12.75" customHeight="1" x14ac:dyDescent="0.2"/>
    <row r="322" ht="12.75" customHeight="1" x14ac:dyDescent="0.2"/>
    <row r="323" ht="12.75" customHeight="1" x14ac:dyDescent="0.2"/>
    <row r="324" ht="12.75" customHeight="1" x14ac:dyDescent="0.2"/>
    <row r="325" ht="12.75" customHeight="1" x14ac:dyDescent="0.2"/>
    <row r="326" ht="12.75" customHeight="1" x14ac:dyDescent="0.2"/>
    <row r="327" ht="12.75" customHeight="1" x14ac:dyDescent="0.2"/>
    <row r="328" ht="12.75" customHeight="1" x14ac:dyDescent="0.2"/>
    <row r="329" ht="12.75" customHeight="1" x14ac:dyDescent="0.2"/>
    <row r="330" ht="12.75" customHeight="1" x14ac:dyDescent="0.2"/>
    <row r="331" ht="12.75" customHeight="1" x14ac:dyDescent="0.2"/>
    <row r="332" ht="12.75" customHeight="1" x14ac:dyDescent="0.2"/>
    <row r="333" ht="12.75" customHeight="1" x14ac:dyDescent="0.2"/>
    <row r="334" ht="12.75" customHeight="1" x14ac:dyDescent="0.2"/>
    <row r="335" ht="12.75" customHeight="1" x14ac:dyDescent="0.2"/>
    <row r="336" ht="12.75" customHeight="1" x14ac:dyDescent="0.2"/>
    <row r="337" ht="12.75" customHeight="1" x14ac:dyDescent="0.2"/>
    <row r="338" ht="12.75" customHeight="1" x14ac:dyDescent="0.2"/>
    <row r="339" ht="12.75" customHeight="1" x14ac:dyDescent="0.2"/>
    <row r="340" ht="12.75" customHeight="1" x14ac:dyDescent="0.2"/>
    <row r="341" ht="12.75" customHeight="1" x14ac:dyDescent="0.2"/>
    <row r="342" ht="12.75" customHeight="1" x14ac:dyDescent="0.2"/>
    <row r="343" ht="12.75" customHeight="1" x14ac:dyDescent="0.2"/>
    <row r="344" ht="12.75" customHeight="1" x14ac:dyDescent="0.2"/>
    <row r="345" ht="12.75" customHeight="1" x14ac:dyDescent="0.2"/>
    <row r="346" ht="12.75" customHeight="1" x14ac:dyDescent="0.2"/>
    <row r="347" ht="12.75" customHeight="1" x14ac:dyDescent="0.2"/>
    <row r="348" ht="12.75" customHeight="1" x14ac:dyDescent="0.2"/>
    <row r="349" ht="12.75" customHeight="1" x14ac:dyDescent="0.2"/>
    <row r="350" ht="12.75" customHeight="1" x14ac:dyDescent="0.2"/>
    <row r="351" ht="12.75" customHeight="1" x14ac:dyDescent="0.2"/>
    <row r="352" ht="12.75" customHeight="1" x14ac:dyDescent="0.2"/>
    <row r="353" ht="12.75" customHeight="1" x14ac:dyDescent="0.2"/>
    <row r="354" ht="12.75" customHeight="1" x14ac:dyDescent="0.2"/>
    <row r="355" ht="12.75" customHeight="1" x14ac:dyDescent="0.2"/>
    <row r="356" ht="12.75" customHeight="1" x14ac:dyDescent="0.2"/>
    <row r="357" ht="12.75" customHeight="1" x14ac:dyDescent="0.2"/>
    <row r="358" ht="12.75" customHeight="1" x14ac:dyDescent="0.2"/>
    <row r="359" ht="12.75" customHeight="1" x14ac:dyDescent="0.2"/>
    <row r="360" ht="12.75" customHeight="1" x14ac:dyDescent="0.2"/>
    <row r="361" ht="12.75" customHeight="1" x14ac:dyDescent="0.2"/>
    <row r="362" ht="12.75" customHeight="1" x14ac:dyDescent="0.2"/>
    <row r="363" ht="12.75" customHeight="1" x14ac:dyDescent="0.2"/>
    <row r="364" ht="12.75" customHeight="1" x14ac:dyDescent="0.2"/>
    <row r="365" ht="12.75" customHeight="1" x14ac:dyDescent="0.2"/>
    <row r="366" ht="12.75" customHeight="1" x14ac:dyDescent="0.2"/>
    <row r="367" ht="12.75" customHeight="1" x14ac:dyDescent="0.2"/>
    <row r="368" ht="12.75" customHeight="1" x14ac:dyDescent="0.2"/>
    <row r="369" ht="12.75" customHeight="1" x14ac:dyDescent="0.2"/>
    <row r="370" ht="12.75" customHeight="1" x14ac:dyDescent="0.2"/>
    <row r="371" ht="12.75" customHeight="1" x14ac:dyDescent="0.2"/>
    <row r="372" ht="12.75" customHeight="1" x14ac:dyDescent="0.2"/>
    <row r="373" ht="12.75" customHeight="1" x14ac:dyDescent="0.2"/>
    <row r="374" ht="12.75" customHeight="1" x14ac:dyDescent="0.2"/>
    <row r="375" ht="12.75" customHeight="1" x14ac:dyDescent="0.2"/>
    <row r="376" ht="12.75" customHeight="1" x14ac:dyDescent="0.2"/>
    <row r="377" ht="12.75" customHeight="1" x14ac:dyDescent="0.2"/>
    <row r="378" ht="12.75" customHeight="1" x14ac:dyDescent="0.2"/>
    <row r="379" ht="12.75" customHeight="1" x14ac:dyDescent="0.2"/>
    <row r="380" ht="12.75" customHeight="1" x14ac:dyDescent="0.2"/>
    <row r="381" ht="12.75" customHeight="1" x14ac:dyDescent="0.2"/>
    <row r="382" ht="12.75" customHeight="1" x14ac:dyDescent="0.2"/>
    <row r="383" ht="12.75" customHeight="1" x14ac:dyDescent="0.2"/>
    <row r="384" ht="12.75" customHeight="1" x14ac:dyDescent="0.2"/>
    <row r="385" ht="12.75" customHeight="1" x14ac:dyDescent="0.2"/>
    <row r="386" ht="12.75" customHeight="1" x14ac:dyDescent="0.2"/>
    <row r="387" ht="12.75" customHeight="1" x14ac:dyDescent="0.2"/>
    <row r="388" ht="12.75" customHeight="1" x14ac:dyDescent="0.2"/>
    <row r="389" ht="12.75" customHeight="1" x14ac:dyDescent="0.2"/>
    <row r="390" ht="12.75" customHeight="1" x14ac:dyDescent="0.2"/>
    <row r="391" ht="12.75" customHeight="1" x14ac:dyDescent="0.2"/>
    <row r="392" ht="12.75" customHeight="1" x14ac:dyDescent="0.2"/>
    <row r="393" ht="12.75" customHeight="1" x14ac:dyDescent="0.2"/>
    <row r="394" ht="12.75" customHeight="1" x14ac:dyDescent="0.2"/>
    <row r="395" ht="12.75" customHeight="1" x14ac:dyDescent="0.2"/>
    <row r="396" ht="12.75" customHeight="1" x14ac:dyDescent="0.2"/>
    <row r="397" ht="12.75" customHeight="1" x14ac:dyDescent="0.2"/>
    <row r="398" ht="12.75" customHeight="1" x14ac:dyDescent="0.2"/>
    <row r="399" ht="12.75" customHeight="1" x14ac:dyDescent="0.2"/>
    <row r="400" ht="12.75" customHeight="1" x14ac:dyDescent="0.2"/>
    <row r="401" ht="12.75" customHeight="1" x14ac:dyDescent="0.2"/>
    <row r="402" ht="12.75" customHeight="1" x14ac:dyDescent="0.2"/>
    <row r="403" ht="12.75" customHeight="1" x14ac:dyDescent="0.2"/>
    <row r="404" ht="12.75" customHeight="1" x14ac:dyDescent="0.2"/>
    <row r="405" ht="12.75" customHeight="1" x14ac:dyDescent="0.2"/>
    <row r="406" ht="12.75" customHeight="1" x14ac:dyDescent="0.2"/>
    <row r="407" ht="12.75" customHeight="1" x14ac:dyDescent="0.2"/>
    <row r="408" ht="12.75" customHeight="1" x14ac:dyDescent="0.2"/>
    <row r="409" ht="12.75" customHeight="1" x14ac:dyDescent="0.2"/>
    <row r="410" ht="12.75" customHeight="1" x14ac:dyDescent="0.2"/>
    <row r="411" ht="12.75" customHeight="1" x14ac:dyDescent="0.2"/>
    <row r="412" ht="12.75" customHeight="1" x14ac:dyDescent="0.2"/>
    <row r="413" ht="12.75" customHeight="1" x14ac:dyDescent="0.2"/>
    <row r="414" ht="12.75" customHeight="1" x14ac:dyDescent="0.2"/>
    <row r="415" ht="12.75" customHeight="1" x14ac:dyDescent="0.2"/>
    <row r="416" ht="12.75" customHeight="1" x14ac:dyDescent="0.2"/>
    <row r="417" ht="12.75" customHeight="1" x14ac:dyDescent="0.2"/>
    <row r="418" ht="12.75" customHeight="1" x14ac:dyDescent="0.2"/>
    <row r="419" ht="12.75" customHeight="1" x14ac:dyDescent="0.2"/>
    <row r="420" ht="12.75" customHeight="1" x14ac:dyDescent="0.2"/>
    <row r="421" ht="12.75" customHeight="1" x14ac:dyDescent="0.2"/>
    <row r="422" ht="12.75" customHeight="1" x14ac:dyDescent="0.2"/>
    <row r="423" ht="12.75" customHeight="1" x14ac:dyDescent="0.2"/>
    <row r="424" ht="12.75" customHeight="1" x14ac:dyDescent="0.2"/>
    <row r="425" ht="12.75" customHeight="1" x14ac:dyDescent="0.2"/>
    <row r="426" ht="12.75" customHeight="1" x14ac:dyDescent="0.2"/>
    <row r="427" ht="12.75" customHeight="1" x14ac:dyDescent="0.2"/>
    <row r="428" ht="12.75" customHeight="1" x14ac:dyDescent="0.2"/>
    <row r="429" ht="12.75" customHeight="1" x14ac:dyDescent="0.2"/>
    <row r="430" ht="12.75" customHeight="1" x14ac:dyDescent="0.2"/>
    <row r="431" ht="12.75" customHeight="1" x14ac:dyDescent="0.2"/>
    <row r="432" ht="12.75" customHeight="1" x14ac:dyDescent="0.2"/>
    <row r="433" ht="12.75" customHeight="1" x14ac:dyDescent="0.2"/>
    <row r="434" ht="12.75" customHeight="1" x14ac:dyDescent="0.2"/>
    <row r="435" ht="12.75" customHeight="1" x14ac:dyDescent="0.2"/>
    <row r="436" ht="12.75" customHeight="1" x14ac:dyDescent="0.2"/>
    <row r="437" ht="12.75" customHeight="1" x14ac:dyDescent="0.2"/>
    <row r="438" ht="12.75" customHeight="1" x14ac:dyDescent="0.2"/>
    <row r="439" ht="12.75" customHeight="1" x14ac:dyDescent="0.2"/>
    <row r="440" ht="12.75" customHeight="1" x14ac:dyDescent="0.2"/>
    <row r="441" ht="12.75" customHeight="1" x14ac:dyDescent="0.2"/>
    <row r="442" ht="12.75" customHeight="1" x14ac:dyDescent="0.2"/>
    <row r="443" ht="12.75" customHeight="1" x14ac:dyDescent="0.2"/>
    <row r="444" ht="12.75" customHeight="1" x14ac:dyDescent="0.2"/>
    <row r="445" ht="12.75" customHeight="1" x14ac:dyDescent="0.2"/>
    <row r="446" ht="12.75" customHeight="1" x14ac:dyDescent="0.2"/>
    <row r="447" ht="12.75" customHeight="1" x14ac:dyDescent="0.2"/>
    <row r="448" ht="12.75" customHeight="1" x14ac:dyDescent="0.2"/>
    <row r="449" ht="12.75" customHeight="1" x14ac:dyDescent="0.2"/>
    <row r="450" ht="12.75" customHeight="1" x14ac:dyDescent="0.2"/>
    <row r="451" ht="12.75" customHeight="1" x14ac:dyDescent="0.2"/>
    <row r="452" ht="12.75" customHeight="1" x14ac:dyDescent="0.2"/>
    <row r="453" ht="12.75" customHeight="1" x14ac:dyDescent="0.2"/>
    <row r="454" ht="12.75" customHeight="1" x14ac:dyDescent="0.2"/>
    <row r="455" ht="12.75" customHeight="1" x14ac:dyDescent="0.2"/>
    <row r="456" ht="12.75" customHeight="1" x14ac:dyDescent="0.2"/>
    <row r="457" ht="12.75" customHeight="1" x14ac:dyDescent="0.2"/>
    <row r="458" ht="12.75" customHeight="1" x14ac:dyDescent="0.2"/>
    <row r="459" ht="12.75" customHeight="1" x14ac:dyDescent="0.2"/>
    <row r="460" ht="12.75" customHeight="1" x14ac:dyDescent="0.2"/>
    <row r="461" ht="12.75" customHeight="1" x14ac:dyDescent="0.2"/>
    <row r="462" ht="12.75" customHeight="1" x14ac:dyDescent="0.2"/>
    <row r="463" ht="12.75" customHeight="1" x14ac:dyDescent="0.2"/>
    <row r="464" ht="12.75" customHeight="1" x14ac:dyDescent="0.2"/>
    <row r="465" ht="12.75" customHeight="1" x14ac:dyDescent="0.2"/>
    <row r="466" ht="12.75" customHeight="1" x14ac:dyDescent="0.2"/>
    <row r="467" ht="12.75" customHeight="1" x14ac:dyDescent="0.2"/>
    <row r="468" ht="12.75" customHeight="1" x14ac:dyDescent="0.2"/>
    <row r="469" ht="12.75" customHeight="1" x14ac:dyDescent="0.2"/>
    <row r="470" ht="12.75" customHeight="1" x14ac:dyDescent="0.2"/>
    <row r="471" ht="12.75" customHeight="1" x14ac:dyDescent="0.2"/>
    <row r="472" ht="12.75" customHeight="1" x14ac:dyDescent="0.2"/>
    <row r="473" ht="12.75" customHeight="1" x14ac:dyDescent="0.2"/>
    <row r="474" ht="12.75" customHeight="1" x14ac:dyDescent="0.2"/>
    <row r="475" ht="12.75" customHeight="1" x14ac:dyDescent="0.2"/>
    <row r="476" ht="12.75" customHeight="1" x14ac:dyDescent="0.2"/>
    <row r="477" ht="12.75" customHeight="1" x14ac:dyDescent="0.2"/>
    <row r="478" ht="12.75" customHeight="1" x14ac:dyDescent="0.2"/>
    <row r="479" ht="12.75" customHeight="1" x14ac:dyDescent="0.2"/>
    <row r="480" ht="12.75" customHeight="1" x14ac:dyDescent="0.2"/>
    <row r="481" ht="12.75" customHeight="1" x14ac:dyDescent="0.2"/>
    <row r="482" ht="12.75" customHeight="1" x14ac:dyDescent="0.2"/>
    <row r="483" ht="12.75" customHeight="1" x14ac:dyDescent="0.2"/>
    <row r="484" ht="12.75" customHeight="1" x14ac:dyDescent="0.2"/>
    <row r="485" ht="12.75" customHeight="1" x14ac:dyDescent="0.2"/>
    <row r="486" ht="12.75" customHeight="1" x14ac:dyDescent="0.2"/>
    <row r="487" ht="12.75" customHeight="1" x14ac:dyDescent="0.2"/>
    <row r="488" ht="12.75" customHeight="1" x14ac:dyDescent="0.2"/>
    <row r="489" ht="12.75" customHeight="1" x14ac:dyDescent="0.2"/>
    <row r="490" ht="12.75" customHeight="1" x14ac:dyDescent="0.2"/>
    <row r="491" ht="12.75" customHeight="1" x14ac:dyDescent="0.2"/>
    <row r="492" ht="12.75" customHeight="1" x14ac:dyDescent="0.2"/>
    <row r="493" ht="12.75" customHeight="1" x14ac:dyDescent="0.2"/>
    <row r="494" ht="12.75" customHeight="1" x14ac:dyDescent="0.2"/>
    <row r="495" ht="12.75" customHeight="1" x14ac:dyDescent="0.2"/>
    <row r="496" ht="12.75" customHeight="1" x14ac:dyDescent="0.2"/>
    <row r="497" ht="12.75" customHeight="1" x14ac:dyDescent="0.2"/>
    <row r="498" ht="12.75" customHeight="1" x14ac:dyDescent="0.2"/>
    <row r="499" ht="12.75" customHeight="1" x14ac:dyDescent="0.2"/>
    <row r="500" ht="12.75" customHeight="1" x14ac:dyDescent="0.2"/>
    <row r="501" ht="12.75" customHeight="1" x14ac:dyDescent="0.2"/>
    <row r="502" ht="12.75" customHeight="1" x14ac:dyDescent="0.2"/>
    <row r="503" ht="12.75" customHeight="1" x14ac:dyDescent="0.2"/>
    <row r="504" ht="12.75" customHeight="1" x14ac:dyDescent="0.2"/>
    <row r="505" ht="12.75" customHeight="1" x14ac:dyDescent="0.2"/>
    <row r="506" ht="12.75" customHeight="1" x14ac:dyDescent="0.2"/>
    <row r="507" ht="12.75" customHeight="1" x14ac:dyDescent="0.2"/>
    <row r="508" ht="12.75" customHeight="1" x14ac:dyDescent="0.2"/>
    <row r="509" ht="12.75" customHeight="1" x14ac:dyDescent="0.2"/>
    <row r="510" ht="12.75" customHeight="1" x14ac:dyDescent="0.2"/>
    <row r="511" ht="12.75" customHeight="1" x14ac:dyDescent="0.2"/>
    <row r="512" ht="12.75" customHeight="1" x14ac:dyDescent="0.2"/>
    <row r="513" ht="12.75" customHeight="1" x14ac:dyDescent="0.2"/>
    <row r="514" ht="12.75" customHeight="1" x14ac:dyDescent="0.2"/>
    <row r="515" ht="12.75" customHeight="1" x14ac:dyDescent="0.2"/>
    <row r="516" ht="12.75" customHeight="1" x14ac:dyDescent="0.2"/>
    <row r="517" ht="12.75" customHeight="1" x14ac:dyDescent="0.2"/>
    <row r="518" ht="12.75" customHeight="1" x14ac:dyDescent="0.2"/>
    <row r="519" ht="12.75" customHeight="1" x14ac:dyDescent="0.2"/>
    <row r="520" ht="12.75" customHeight="1" x14ac:dyDescent="0.2"/>
    <row r="521" ht="12.75" customHeight="1" x14ac:dyDescent="0.2"/>
    <row r="522" ht="12.75" customHeight="1" x14ac:dyDescent="0.2"/>
    <row r="523" ht="12.75" customHeight="1" x14ac:dyDescent="0.2"/>
    <row r="524" ht="12.75" customHeight="1" x14ac:dyDescent="0.2"/>
    <row r="525" ht="12.75" customHeight="1" x14ac:dyDescent="0.2"/>
    <row r="526" ht="12.75" customHeight="1" x14ac:dyDescent="0.2"/>
    <row r="527" ht="12.75" customHeight="1" x14ac:dyDescent="0.2"/>
    <row r="528" ht="12.75" customHeight="1" x14ac:dyDescent="0.2"/>
    <row r="529" ht="12.75" customHeight="1" x14ac:dyDescent="0.2"/>
    <row r="530" ht="12.75" customHeight="1" x14ac:dyDescent="0.2"/>
    <row r="531" ht="12.75" customHeight="1" x14ac:dyDescent="0.2"/>
    <row r="532" ht="12.75" customHeight="1" x14ac:dyDescent="0.2"/>
    <row r="533" ht="12.75" customHeight="1" x14ac:dyDescent="0.2"/>
    <row r="534" ht="12.75" customHeight="1" x14ac:dyDescent="0.2"/>
    <row r="535" ht="12.75" customHeight="1" x14ac:dyDescent="0.2"/>
    <row r="536" ht="12.75" customHeight="1" x14ac:dyDescent="0.2"/>
    <row r="537" ht="12.75" customHeight="1" x14ac:dyDescent="0.2"/>
    <row r="538" ht="12.75" customHeight="1" x14ac:dyDescent="0.2"/>
    <row r="539" ht="12.75" customHeight="1" x14ac:dyDescent="0.2"/>
    <row r="540" ht="12.75" customHeight="1" x14ac:dyDescent="0.2"/>
    <row r="541" ht="12.75" customHeight="1" x14ac:dyDescent="0.2"/>
    <row r="542" ht="12.75" customHeight="1" x14ac:dyDescent="0.2"/>
    <row r="543" ht="12.75" customHeight="1" x14ac:dyDescent="0.2"/>
    <row r="544" ht="12.75" customHeight="1" x14ac:dyDescent="0.2"/>
    <row r="545" ht="12.75" customHeight="1" x14ac:dyDescent="0.2"/>
    <row r="546" ht="12.75" customHeight="1" x14ac:dyDescent="0.2"/>
    <row r="547" ht="12.75" customHeight="1" x14ac:dyDescent="0.2"/>
    <row r="548" ht="12.75" customHeight="1" x14ac:dyDescent="0.2"/>
    <row r="549" ht="12.75" customHeight="1" x14ac:dyDescent="0.2"/>
    <row r="550" ht="12.75" customHeight="1" x14ac:dyDescent="0.2"/>
    <row r="551" ht="12.75" customHeight="1" x14ac:dyDescent="0.2"/>
    <row r="552" ht="12.75" customHeight="1" x14ac:dyDescent="0.2"/>
    <row r="553" ht="12.75" customHeight="1" x14ac:dyDescent="0.2"/>
    <row r="554" ht="12.75" customHeight="1" x14ac:dyDescent="0.2"/>
    <row r="555" ht="12.75" customHeight="1" x14ac:dyDescent="0.2"/>
    <row r="556" ht="12.75" customHeight="1" x14ac:dyDescent="0.2"/>
    <row r="557" ht="12.75" customHeight="1" x14ac:dyDescent="0.2"/>
    <row r="558" ht="12.75" customHeight="1" x14ac:dyDescent="0.2"/>
    <row r="559" ht="12.75" customHeight="1" x14ac:dyDescent="0.2"/>
    <row r="560" ht="12.75" customHeight="1" x14ac:dyDescent="0.2"/>
    <row r="561" ht="12.75" customHeight="1" x14ac:dyDescent="0.2"/>
    <row r="562" ht="12.75" customHeight="1" x14ac:dyDescent="0.2"/>
    <row r="563" ht="12.75" customHeight="1" x14ac:dyDescent="0.2"/>
    <row r="564" ht="12.75" customHeight="1" x14ac:dyDescent="0.2"/>
    <row r="565" ht="12.75" customHeight="1" x14ac:dyDescent="0.2"/>
    <row r="566" ht="12.75" customHeight="1" x14ac:dyDescent="0.2"/>
    <row r="567" ht="12.75" customHeight="1" x14ac:dyDescent="0.2"/>
    <row r="568" ht="12.75" customHeight="1" x14ac:dyDescent="0.2"/>
    <row r="569" ht="12.75" customHeight="1" x14ac:dyDescent="0.2"/>
    <row r="570" ht="12.75" customHeight="1" x14ac:dyDescent="0.2"/>
    <row r="571" ht="12.75" customHeight="1" x14ac:dyDescent="0.2"/>
    <row r="572" ht="12.75" customHeight="1" x14ac:dyDescent="0.2"/>
    <row r="573" ht="12.75" customHeight="1" x14ac:dyDescent="0.2"/>
    <row r="574" ht="12.75" customHeight="1" x14ac:dyDescent="0.2"/>
    <row r="575" ht="12.75" customHeight="1" x14ac:dyDescent="0.2"/>
    <row r="576" ht="12.75" customHeight="1" x14ac:dyDescent="0.2"/>
    <row r="577" ht="12.75" customHeight="1" x14ac:dyDescent="0.2"/>
    <row r="578" ht="12.75" customHeight="1" x14ac:dyDescent="0.2"/>
    <row r="579" ht="12.75" customHeight="1" x14ac:dyDescent="0.2"/>
    <row r="580" ht="12.75" customHeight="1" x14ac:dyDescent="0.2"/>
    <row r="581" ht="12.75" customHeight="1" x14ac:dyDescent="0.2"/>
    <row r="582" ht="12.75" customHeight="1" x14ac:dyDescent="0.2"/>
    <row r="583" ht="12.75" customHeight="1" x14ac:dyDescent="0.2"/>
    <row r="584" ht="12.75" customHeight="1" x14ac:dyDescent="0.2"/>
    <row r="585" ht="12.75" customHeight="1" x14ac:dyDescent="0.2"/>
    <row r="586" ht="12.75" customHeight="1" x14ac:dyDescent="0.2"/>
    <row r="587" ht="12.75" customHeight="1" x14ac:dyDescent="0.2"/>
    <row r="588" ht="12.75" customHeight="1" x14ac:dyDescent="0.2"/>
    <row r="589" ht="12.75" customHeight="1" x14ac:dyDescent="0.2"/>
    <row r="590" ht="12.75" customHeight="1" x14ac:dyDescent="0.2"/>
    <row r="591" ht="12.75" customHeight="1" x14ac:dyDescent="0.2"/>
    <row r="592" ht="12.75" customHeight="1" x14ac:dyDescent="0.2"/>
    <row r="593" ht="12.75" customHeight="1" x14ac:dyDescent="0.2"/>
    <row r="594" ht="12.75" customHeight="1" x14ac:dyDescent="0.2"/>
    <row r="595" ht="12.75" customHeight="1" x14ac:dyDescent="0.2"/>
    <row r="596" ht="12.75" customHeight="1" x14ac:dyDescent="0.2"/>
    <row r="597" ht="12.75" customHeight="1" x14ac:dyDescent="0.2"/>
    <row r="598" ht="12.75" customHeight="1" x14ac:dyDescent="0.2"/>
    <row r="599" ht="12.75" customHeight="1" x14ac:dyDescent="0.2"/>
    <row r="600" ht="12.75" customHeight="1" x14ac:dyDescent="0.2"/>
    <row r="601" ht="12.75" customHeight="1" x14ac:dyDescent="0.2"/>
    <row r="602" ht="12.75" customHeight="1" x14ac:dyDescent="0.2"/>
    <row r="603" ht="12.75" customHeight="1" x14ac:dyDescent="0.2"/>
    <row r="604" ht="12.75" customHeight="1" x14ac:dyDescent="0.2"/>
    <row r="605" ht="12.75" customHeight="1" x14ac:dyDescent="0.2"/>
    <row r="606" ht="12.75" customHeight="1" x14ac:dyDescent="0.2"/>
    <row r="607" ht="12.75" customHeight="1" x14ac:dyDescent="0.2"/>
    <row r="608" ht="12.75" customHeight="1" x14ac:dyDescent="0.2"/>
    <row r="609" ht="12.75" customHeight="1" x14ac:dyDescent="0.2"/>
    <row r="610" ht="12.75" customHeight="1" x14ac:dyDescent="0.2"/>
    <row r="611" ht="12.75" customHeight="1" x14ac:dyDescent="0.2"/>
    <row r="612" ht="12.75" customHeight="1" x14ac:dyDescent="0.2"/>
    <row r="613" ht="12.75" customHeight="1" x14ac:dyDescent="0.2"/>
    <row r="614" ht="12.75" customHeight="1" x14ac:dyDescent="0.2"/>
    <row r="615" ht="12.75" customHeight="1" x14ac:dyDescent="0.2"/>
    <row r="616" ht="12.75" customHeight="1" x14ac:dyDescent="0.2"/>
    <row r="617" ht="12.75" customHeight="1" x14ac:dyDescent="0.2"/>
    <row r="618" ht="12.75" customHeight="1" x14ac:dyDescent="0.2"/>
    <row r="619" ht="12.75" customHeight="1" x14ac:dyDescent="0.2"/>
    <row r="620" ht="12.75" customHeight="1" x14ac:dyDescent="0.2"/>
    <row r="621" ht="12.75" customHeight="1" x14ac:dyDescent="0.2"/>
    <row r="622" ht="12.75" customHeight="1" x14ac:dyDescent="0.2"/>
    <row r="623" ht="12.75" customHeight="1" x14ac:dyDescent="0.2"/>
    <row r="624" ht="12.75" customHeight="1" x14ac:dyDescent="0.2"/>
    <row r="625" ht="12.75" customHeight="1" x14ac:dyDescent="0.2"/>
    <row r="626" ht="12.75" customHeight="1" x14ac:dyDescent="0.2"/>
    <row r="627" ht="12.75" customHeight="1" x14ac:dyDescent="0.2"/>
    <row r="628" ht="12.75" customHeight="1" x14ac:dyDescent="0.2"/>
    <row r="629" ht="12.75" customHeight="1" x14ac:dyDescent="0.2"/>
    <row r="630" ht="12.75" customHeight="1" x14ac:dyDescent="0.2"/>
    <row r="631" ht="12.75" customHeight="1" x14ac:dyDescent="0.2"/>
    <row r="632" ht="12.75" customHeight="1" x14ac:dyDescent="0.2"/>
    <row r="633" ht="12.75" customHeight="1" x14ac:dyDescent="0.2"/>
    <row r="634" ht="12.75" customHeight="1" x14ac:dyDescent="0.2"/>
    <row r="635" ht="12.75" customHeight="1" x14ac:dyDescent="0.2"/>
    <row r="636" ht="12.75" customHeight="1" x14ac:dyDescent="0.2"/>
    <row r="637" ht="12.75" customHeight="1" x14ac:dyDescent="0.2"/>
    <row r="638" ht="12.75" customHeight="1" x14ac:dyDescent="0.2"/>
    <row r="639" ht="12.75" customHeight="1" x14ac:dyDescent="0.2"/>
    <row r="640" ht="12.75" customHeight="1" x14ac:dyDescent="0.2"/>
    <row r="641" ht="12.75" customHeight="1" x14ac:dyDescent="0.2"/>
    <row r="642" ht="12.75" customHeight="1" x14ac:dyDescent="0.2"/>
    <row r="643" ht="12.75" customHeight="1" x14ac:dyDescent="0.2"/>
    <row r="644" ht="12.75" customHeight="1" x14ac:dyDescent="0.2"/>
    <row r="645" ht="12.75" customHeight="1" x14ac:dyDescent="0.2"/>
    <row r="646" ht="12.75" customHeight="1" x14ac:dyDescent="0.2"/>
    <row r="647" ht="12.75" customHeight="1" x14ac:dyDescent="0.2"/>
    <row r="648" ht="12.75" customHeight="1" x14ac:dyDescent="0.2"/>
    <row r="649" ht="12.75" customHeight="1" x14ac:dyDescent="0.2"/>
    <row r="650" ht="12.75" customHeight="1" x14ac:dyDescent="0.2"/>
    <row r="651" ht="12.75" customHeight="1" x14ac:dyDescent="0.2"/>
    <row r="652" ht="12.75" customHeight="1" x14ac:dyDescent="0.2"/>
    <row r="653" ht="12.75" customHeight="1" x14ac:dyDescent="0.2"/>
    <row r="654" ht="12.75" customHeight="1" x14ac:dyDescent="0.2"/>
    <row r="655" ht="12.75" customHeight="1" x14ac:dyDescent="0.2"/>
    <row r="656" ht="12.75" customHeight="1" x14ac:dyDescent="0.2"/>
    <row r="657" ht="12.75" customHeight="1" x14ac:dyDescent="0.2"/>
    <row r="658" ht="12.75" customHeight="1" x14ac:dyDescent="0.2"/>
    <row r="659" ht="12.75" customHeight="1" x14ac:dyDescent="0.2"/>
    <row r="660" ht="12.75" customHeight="1" x14ac:dyDescent="0.2"/>
    <row r="661" ht="12.75" customHeight="1" x14ac:dyDescent="0.2"/>
    <row r="662" ht="12.75" customHeight="1" x14ac:dyDescent="0.2"/>
    <row r="663" ht="12.75" customHeight="1" x14ac:dyDescent="0.2"/>
    <row r="664" ht="12.75" customHeight="1" x14ac:dyDescent="0.2"/>
    <row r="665" ht="12.75" customHeight="1" x14ac:dyDescent="0.2"/>
    <row r="666" ht="12.75" customHeight="1" x14ac:dyDescent="0.2"/>
    <row r="667" ht="12.75" customHeight="1" x14ac:dyDescent="0.2"/>
    <row r="668" ht="12.75" customHeight="1" x14ac:dyDescent="0.2"/>
    <row r="669" ht="12.75" customHeight="1" x14ac:dyDescent="0.2"/>
    <row r="670" ht="12.75" customHeight="1" x14ac:dyDescent="0.2"/>
    <row r="671" ht="12.75" customHeight="1" x14ac:dyDescent="0.2"/>
    <row r="672" ht="12.75" customHeight="1" x14ac:dyDescent="0.2"/>
    <row r="673" ht="12.75" customHeight="1" x14ac:dyDescent="0.2"/>
    <row r="674" ht="12.75" customHeight="1" x14ac:dyDescent="0.2"/>
    <row r="675" ht="12.75" customHeight="1" x14ac:dyDescent="0.2"/>
    <row r="676" ht="12.75" customHeight="1" x14ac:dyDescent="0.2"/>
    <row r="677" ht="12.75" customHeight="1" x14ac:dyDescent="0.2"/>
    <row r="678" ht="12.75" customHeight="1" x14ac:dyDescent="0.2"/>
    <row r="679" ht="12.75" customHeight="1" x14ac:dyDescent="0.2"/>
    <row r="680" ht="12.75" customHeight="1" x14ac:dyDescent="0.2"/>
    <row r="681" ht="12.75" customHeight="1" x14ac:dyDescent="0.2"/>
    <row r="682" ht="12.75" customHeight="1" x14ac:dyDescent="0.2"/>
    <row r="683" ht="12.75" customHeight="1" x14ac:dyDescent="0.2"/>
    <row r="684" ht="12.75" customHeight="1" x14ac:dyDescent="0.2"/>
    <row r="685" ht="12.75" customHeight="1" x14ac:dyDescent="0.2"/>
    <row r="686" ht="12.75" customHeight="1" x14ac:dyDescent="0.2"/>
    <row r="687" ht="12.75" customHeight="1" x14ac:dyDescent="0.2"/>
    <row r="688" ht="12.75" customHeight="1" x14ac:dyDescent="0.2"/>
    <row r="689" ht="12.75" customHeight="1" x14ac:dyDescent="0.2"/>
    <row r="690" ht="12.75" customHeight="1" x14ac:dyDescent="0.2"/>
    <row r="691" ht="12.75" customHeight="1" x14ac:dyDescent="0.2"/>
    <row r="692" ht="12.75" customHeight="1" x14ac:dyDescent="0.2"/>
    <row r="693" ht="12.75" customHeight="1" x14ac:dyDescent="0.2"/>
    <row r="694" ht="12.75" customHeight="1" x14ac:dyDescent="0.2"/>
    <row r="695" ht="12.75" customHeight="1" x14ac:dyDescent="0.2"/>
    <row r="696" ht="12.75" customHeight="1" x14ac:dyDescent="0.2"/>
    <row r="697" ht="12.75" customHeight="1" x14ac:dyDescent="0.2"/>
    <row r="698" ht="12.75" customHeight="1" x14ac:dyDescent="0.2"/>
    <row r="699" ht="12.75" customHeight="1" x14ac:dyDescent="0.2"/>
    <row r="700" ht="12.75" customHeight="1" x14ac:dyDescent="0.2"/>
    <row r="701" ht="12.75" customHeight="1" x14ac:dyDescent="0.2"/>
    <row r="702" ht="12.75" customHeight="1" x14ac:dyDescent="0.2"/>
    <row r="703" ht="12.75" customHeight="1" x14ac:dyDescent="0.2"/>
    <row r="704" ht="12.75" customHeight="1" x14ac:dyDescent="0.2"/>
    <row r="705" ht="12.75" customHeight="1" x14ac:dyDescent="0.2"/>
    <row r="706" ht="12.75" customHeight="1" x14ac:dyDescent="0.2"/>
    <row r="707" ht="12.75" customHeight="1" x14ac:dyDescent="0.2"/>
    <row r="708" ht="12.75" customHeight="1" x14ac:dyDescent="0.2"/>
    <row r="709" ht="12.75" customHeight="1" x14ac:dyDescent="0.2"/>
    <row r="710" ht="12.75" customHeight="1" x14ac:dyDescent="0.2"/>
    <row r="711" ht="12.75" customHeight="1" x14ac:dyDescent="0.2"/>
    <row r="712" ht="12.75" customHeight="1" x14ac:dyDescent="0.2"/>
    <row r="713" ht="12.75" customHeight="1" x14ac:dyDescent="0.2"/>
    <row r="714" ht="12.75" customHeight="1" x14ac:dyDescent="0.2"/>
    <row r="715" ht="12.75" customHeight="1" x14ac:dyDescent="0.2"/>
    <row r="716" ht="12.75" customHeight="1" x14ac:dyDescent="0.2"/>
    <row r="717" ht="12.75" customHeight="1" x14ac:dyDescent="0.2"/>
    <row r="718" ht="12.75" customHeight="1" x14ac:dyDescent="0.2"/>
    <row r="719" ht="12.75" customHeight="1" x14ac:dyDescent="0.2"/>
    <row r="720" ht="12.75" customHeight="1" x14ac:dyDescent="0.2"/>
    <row r="721" ht="12.75" customHeight="1" x14ac:dyDescent="0.2"/>
    <row r="722" ht="12.75" customHeight="1" x14ac:dyDescent="0.2"/>
    <row r="723" ht="12.75" customHeight="1" x14ac:dyDescent="0.2"/>
    <row r="724" ht="12.75" customHeight="1" x14ac:dyDescent="0.2"/>
    <row r="725" ht="12.75" customHeight="1" x14ac:dyDescent="0.2"/>
    <row r="726" ht="12.75" customHeight="1" x14ac:dyDescent="0.2"/>
    <row r="727" ht="12.75" customHeight="1" x14ac:dyDescent="0.2"/>
    <row r="728" ht="12.75" customHeight="1" x14ac:dyDescent="0.2"/>
    <row r="729" ht="12.75" customHeight="1" x14ac:dyDescent="0.2"/>
    <row r="730" ht="12.75" customHeight="1" x14ac:dyDescent="0.2"/>
    <row r="731" ht="12.75" customHeight="1" x14ac:dyDescent="0.2"/>
    <row r="732" ht="12.75" customHeight="1" x14ac:dyDescent="0.2"/>
    <row r="733" ht="12.75" customHeight="1" x14ac:dyDescent="0.2"/>
    <row r="734" ht="12.75" customHeight="1" x14ac:dyDescent="0.2"/>
    <row r="735" ht="12.75" customHeight="1" x14ac:dyDescent="0.2"/>
    <row r="736" ht="12.75" customHeight="1" x14ac:dyDescent="0.2"/>
    <row r="737" ht="12.75" customHeight="1" x14ac:dyDescent="0.2"/>
    <row r="738" ht="12.75" customHeight="1" x14ac:dyDescent="0.2"/>
    <row r="739" ht="12.75" customHeight="1" x14ac:dyDescent="0.2"/>
    <row r="740" ht="12.75" customHeight="1" x14ac:dyDescent="0.2"/>
    <row r="741" ht="12.75" customHeight="1" x14ac:dyDescent="0.2"/>
    <row r="742" ht="12.75" customHeight="1" x14ac:dyDescent="0.2"/>
    <row r="743" ht="12.75" customHeight="1" x14ac:dyDescent="0.2"/>
    <row r="744" ht="12.75" customHeight="1" x14ac:dyDescent="0.2"/>
    <row r="745" ht="12.75" customHeight="1" x14ac:dyDescent="0.2"/>
    <row r="746" ht="12.75" customHeight="1" x14ac:dyDescent="0.2"/>
    <row r="747" ht="12.75" customHeight="1" x14ac:dyDescent="0.2"/>
    <row r="748" ht="12.75" customHeight="1" x14ac:dyDescent="0.2"/>
    <row r="749" ht="12.75" customHeight="1" x14ac:dyDescent="0.2"/>
    <row r="750" ht="12.75" customHeight="1" x14ac:dyDescent="0.2"/>
    <row r="751" ht="12.75" customHeight="1" x14ac:dyDescent="0.2"/>
    <row r="752" ht="12.75" customHeight="1" x14ac:dyDescent="0.2"/>
    <row r="753" ht="12.75" customHeight="1" x14ac:dyDescent="0.2"/>
    <row r="754" ht="12.75" customHeight="1" x14ac:dyDescent="0.2"/>
    <row r="755" ht="12.75" customHeight="1" x14ac:dyDescent="0.2"/>
    <row r="756" ht="12.75" customHeight="1" x14ac:dyDescent="0.2"/>
    <row r="757" ht="12.75" customHeight="1" x14ac:dyDescent="0.2"/>
    <row r="758" ht="12.75" customHeight="1" x14ac:dyDescent="0.2"/>
    <row r="759" ht="12.75" customHeight="1" x14ac:dyDescent="0.2"/>
    <row r="760" ht="12.75" customHeight="1" x14ac:dyDescent="0.2"/>
    <row r="761" ht="12.75" customHeight="1" x14ac:dyDescent="0.2"/>
    <row r="762" ht="12.75" customHeight="1" x14ac:dyDescent="0.2"/>
    <row r="763" ht="12.75" customHeight="1" x14ac:dyDescent="0.2"/>
    <row r="764" ht="12.75" customHeight="1" x14ac:dyDescent="0.2"/>
    <row r="765" ht="12.75" customHeight="1" x14ac:dyDescent="0.2"/>
    <row r="766" ht="12.75" customHeight="1" x14ac:dyDescent="0.2"/>
    <row r="767" ht="12.75" customHeight="1" x14ac:dyDescent="0.2"/>
    <row r="768" ht="12.75" customHeight="1" x14ac:dyDescent="0.2"/>
    <row r="769" ht="12.75" customHeight="1" x14ac:dyDescent="0.2"/>
    <row r="770" ht="12.75" customHeight="1" x14ac:dyDescent="0.2"/>
    <row r="771" ht="12.75" customHeight="1" x14ac:dyDescent="0.2"/>
    <row r="772" ht="12.75" customHeight="1" x14ac:dyDescent="0.2"/>
    <row r="773" ht="12.75" customHeight="1" x14ac:dyDescent="0.2"/>
    <row r="774" ht="12.75" customHeight="1" x14ac:dyDescent="0.2"/>
    <row r="775" ht="12.75" customHeight="1" x14ac:dyDescent="0.2"/>
    <row r="776" ht="12.75" customHeight="1" x14ac:dyDescent="0.2"/>
    <row r="777" ht="12.75" customHeight="1" x14ac:dyDescent="0.2"/>
    <row r="778" ht="12.75" customHeight="1" x14ac:dyDescent="0.2"/>
    <row r="779" ht="12.75" customHeight="1" x14ac:dyDescent="0.2"/>
    <row r="780" ht="12.75" customHeight="1" x14ac:dyDescent="0.2"/>
    <row r="781" ht="12.75" customHeight="1" x14ac:dyDescent="0.2"/>
    <row r="782" ht="12.75" customHeight="1" x14ac:dyDescent="0.2"/>
    <row r="783" ht="12.75" customHeight="1" x14ac:dyDescent="0.2"/>
    <row r="784" ht="12.75" customHeight="1" x14ac:dyDescent="0.2"/>
    <row r="785" ht="12.75" customHeight="1" x14ac:dyDescent="0.2"/>
    <row r="786" ht="12.75" customHeight="1" x14ac:dyDescent="0.2"/>
    <row r="787" ht="12.75" customHeight="1" x14ac:dyDescent="0.2"/>
    <row r="788" ht="12.75" customHeight="1" x14ac:dyDescent="0.2"/>
    <row r="789" ht="12.75" customHeight="1" x14ac:dyDescent="0.2"/>
    <row r="790" ht="12.75" customHeight="1" x14ac:dyDescent="0.2"/>
    <row r="791" ht="12.75" customHeight="1" x14ac:dyDescent="0.2"/>
    <row r="792" ht="12.75" customHeight="1" x14ac:dyDescent="0.2"/>
    <row r="793" ht="12.75" customHeight="1" x14ac:dyDescent="0.2"/>
    <row r="794" ht="12.75" customHeight="1" x14ac:dyDescent="0.2"/>
    <row r="795" ht="12.75" customHeight="1" x14ac:dyDescent="0.2"/>
    <row r="796" ht="12.75" customHeight="1" x14ac:dyDescent="0.2"/>
    <row r="797" ht="12.75" customHeight="1" x14ac:dyDescent="0.2"/>
    <row r="798" ht="12.75" customHeight="1" x14ac:dyDescent="0.2"/>
    <row r="799" ht="12.75" customHeight="1" x14ac:dyDescent="0.2"/>
    <row r="800" ht="12.75" customHeight="1" x14ac:dyDescent="0.2"/>
    <row r="801" ht="12.75" customHeight="1" x14ac:dyDescent="0.2"/>
    <row r="802" ht="12.75" customHeight="1" x14ac:dyDescent="0.2"/>
    <row r="803" ht="12.75" customHeight="1" x14ac:dyDescent="0.2"/>
    <row r="804" ht="12.75" customHeight="1" x14ac:dyDescent="0.2"/>
    <row r="805" ht="12.75" customHeight="1" x14ac:dyDescent="0.2"/>
    <row r="806" ht="12.75" customHeight="1" x14ac:dyDescent="0.2"/>
    <row r="807" ht="12.75" customHeight="1" x14ac:dyDescent="0.2"/>
    <row r="808" ht="12.75" customHeight="1" x14ac:dyDescent="0.2"/>
    <row r="809" ht="12.75" customHeight="1" x14ac:dyDescent="0.2"/>
    <row r="810" ht="12.75" customHeight="1" x14ac:dyDescent="0.2"/>
    <row r="811" ht="12.75" customHeight="1" x14ac:dyDescent="0.2"/>
    <row r="812" ht="12.75" customHeight="1" x14ac:dyDescent="0.2"/>
    <row r="813" ht="12.75" customHeight="1" x14ac:dyDescent="0.2"/>
    <row r="814" ht="12.75" customHeight="1" x14ac:dyDescent="0.2"/>
    <row r="815" ht="12.75" customHeight="1" x14ac:dyDescent="0.2"/>
    <row r="816" ht="12.75" customHeight="1" x14ac:dyDescent="0.2"/>
    <row r="817" ht="12.75" customHeight="1" x14ac:dyDescent="0.2"/>
    <row r="818" ht="12.75" customHeight="1" x14ac:dyDescent="0.2"/>
    <row r="819" ht="12.75" customHeight="1" x14ac:dyDescent="0.2"/>
    <row r="820" ht="12.75" customHeight="1" x14ac:dyDescent="0.2"/>
    <row r="821" ht="12.75" customHeight="1" x14ac:dyDescent="0.2"/>
    <row r="822" ht="12.75" customHeight="1" x14ac:dyDescent="0.2"/>
    <row r="823" ht="12.75" customHeight="1" x14ac:dyDescent="0.2"/>
    <row r="824" ht="12.75" customHeight="1" x14ac:dyDescent="0.2"/>
    <row r="825" ht="12.75" customHeight="1" x14ac:dyDescent="0.2"/>
    <row r="826" ht="12.75" customHeight="1" x14ac:dyDescent="0.2"/>
    <row r="827" ht="12.75" customHeight="1" x14ac:dyDescent="0.2"/>
    <row r="828" ht="12.75" customHeight="1" x14ac:dyDescent="0.2"/>
    <row r="829" ht="12.75" customHeight="1" x14ac:dyDescent="0.2"/>
    <row r="830" ht="12.75" customHeight="1" x14ac:dyDescent="0.2"/>
    <row r="831" ht="12.75" customHeight="1" x14ac:dyDescent="0.2"/>
    <row r="832" ht="12.75" customHeight="1" x14ac:dyDescent="0.2"/>
    <row r="833" ht="12.75" customHeight="1" x14ac:dyDescent="0.2"/>
    <row r="834" ht="12.75" customHeight="1" x14ac:dyDescent="0.2"/>
    <row r="835" ht="12.75" customHeight="1" x14ac:dyDescent="0.2"/>
    <row r="836" ht="12.75" customHeight="1" x14ac:dyDescent="0.2"/>
    <row r="837" ht="12.75" customHeight="1" x14ac:dyDescent="0.2"/>
    <row r="838" ht="12.75" customHeight="1" x14ac:dyDescent="0.2"/>
    <row r="839" ht="12.75" customHeight="1" x14ac:dyDescent="0.2"/>
    <row r="840" ht="12.75" customHeight="1" x14ac:dyDescent="0.2"/>
    <row r="841" ht="12.75" customHeight="1" x14ac:dyDescent="0.2"/>
    <row r="842" ht="12.75" customHeight="1" x14ac:dyDescent="0.2"/>
    <row r="843" ht="12.75" customHeight="1" x14ac:dyDescent="0.2"/>
    <row r="844" ht="12.75" customHeight="1" x14ac:dyDescent="0.2"/>
    <row r="845" ht="12.75" customHeight="1" x14ac:dyDescent="0.2"/>
    <row r="846" ht="12.75" customHeight="1" x14ac:dyDescent="0.2"/>
    <row r="847" ht="12.75" customHeight="1" x14ac:dyDescent="0.2"/>
    <row r="848" ht="12.75" customHeight="1" x14ac:dyDescent="0.2"/>
    <row r="849" ht="12.75" customHeight="1" x14ac:dyDescent="0.2"/>
    <row r="850" ht="12.75" customHeight="1" x14ac:dyDescent="0.2"/>
    <row r="851" ht="12.75" customHeight="1" x14ac:dyDescent="0.2"/>
    <row r="852" ht="12.75" customHeight="1" x14ac:dyDescent="0.2"/>
    <row r="853" ht="12.75" customHeight="1" x14ac:dyDescent="0.2"/>
    <row r="854" ht="12.75" customHeight="1" x14ac:dyDescent="0.2"/>
    <row r="855" ht="12.75" customHeight="1" x14ac:dyDescent="0.2"/>
    <row r="856" ht="12.75" customHeight="1" x14ac:dyDescent="0.2"/>
    <row r="857" ht="12.75" customHeight="1" x14ac:dyDescent="0.2"/>
    <row r="858" ht="12.75" customHeight="1" x14ac:dyDescent="0.2"/>
    <row r="859" ht="12.75" customHeight="1" x14ac:dyDescent="0.2"/>
    <row r="860" ht="12.75" customHeight="1" x14ac:dyDescent="0.2"/>
    <row r="861" ht="12.75" customHeight="1" x14ac:dyDescent="0.2"/>
    <row r="862" ht="12.75" customHeight="1" x14ac:dyDescent="0.2"/>
    <row r="863" ht="12.75" customHeight="1" x14ac:dyDescent="0.2"/>
    <row r="864" ht="12.75" customHeight="1" x14ac:dyDescent="0.2"/>
    <row r="865" ht="12.75" customHeight="1" x14ac:dyDescent="0.2"/>
    <row r="866" ht="12.75" customHeight="1" x14ac:dyDescent="0.2"/>
    <row r="867" ht="12.75" customHeight="1" x14ac:dyDescent="0.2"/>
    <row r="868" ht="12.75" customHeight="1" x14ac:dyDescent="0.2"/>
    <row r="869" ht="12.75" customHeight="1" x14ac:dyDescent="0.2"/>
    <row r="870" ht="12.75" customHeight="1" x14ac:dyDescent="0.2"/>
    <row r="871" ht="12.75" customHeight="1" x14ac:dyDescent="0.2"/>
    <row r="872" ht="12.75" customHeight="1" x14ac:dyDescent="0.2"/>
    <row r="873" ht="12.75" customHeight="1" x14ac:dyDescent="0.2"/>
    <row r="874" ht="12.75" customHeight="1" x14ac:dyDescent="0.2"/>
    <row r="875" ht="12.75" customHeight="1" x14ac:dyDescent="0.2"/>
    <row r="876" ht="12.75" customHeight="1" x14ac:dyDescent="0.2"/>
    <row r="877" ht="12.75" customHeight="1" x14ac:dyDescent="0.2"/>
    <row r="878" ht="12.75" customHeight="1" x14ac:dyDescent="0.2"/>
    <row r="879" ht="12.75" customHeight="1" x14ac:dyDescent="0.2"/>
    <row r="880" ht="12.75" customHeight="1" x14ac:dyDescent="0.2"/>
    <row r="881" ht="12.75" customHeight="1" x14ac:dyDescent="0.2"/>
    <row r="882" ht="12.75" customHeight="1" x14ac:dyDescent="0.2"/>
    <row r="883" ht="12.75" customHeight="1" x14ac:dyDescent="0.2"/>
    <row r="884" ht="12.75" customHeight="1" x14ac:dyDescent="0.2"/>
    <row r="885" ht="12.75" customHeight="1" x14ac:dyDescent="0.2"/>
    <row r="886" ht="12.75" customHeight="1" x14ac:dyDescent="0.2"/>
    <row r="887" ht="12.75" customHeight="1" x14ac:dyDescent="0.2"/>
    <row r="888" ht="12.75" customHeight="1" x14ac:dyDescent="0.2"/>
    <row r="889" ht="12.75" customHeight="1" x14ac:dyDescent="0.2"/>
    <row r="890" ht="12.75" customHeight="1" x14ac:dyDescent="0.2"/>
    <row r="891" ht="12.75" customHeight="1" x14ac:dyDescent="0.2"/>
    <row r="892" ht="12.75" customHeight="1" x14ac:dyDescent="0.2"/>
    <row r="893" ht="12.75" customHeight="1" x14ac:dyDescent="0.2"/>
    <row r="894" ht="12.75" customHeight="1" x14ac:dyDescent="0.2"/>
    <row r="895" ht="12.75" customHeight="1" x14ac:dyDescent="0.2"/>
    <row r="896" ht="12.75" customHeight="1" x14ac:dyDescent="0.2"/>
    <row r="897" ht="12.75" customHeight="1" x14ac:dyDescent="0.2"/>
    <row r="898" ht="12.75" customHeight="1" x14ac:dyDescent="0.2"/>
    <row r="899" ht="12.75" customHeight="1" x14ac:dyDescent="0.2"/>
    <row r="900" ht="12.75" customHeight="1" x14ac:dyDescent="0.2"/>
    <row r="901" ht="12.75" customHeight="1" x14ac:dyDescent="0.2"/>
    <row r="902" ht="12.75" customHeight="1" x14ac:dyDescent="0.2"/>
    <row r="903" ht="12.75" customHeight="1" x14ac:dyDescent="0.2"/>
    <row r="904" ht="12.75" customHeight="1" x14ac:dyDescent="0.2"/>
    <row r="905" ht="12.75" customHeight="1" x14ac:dyDescent="0.2"/>
    <row r="906" ht="12.75" customHeight="1" x14ac:dyDescent="0.2"/>
    <row r="907" ht="12.75" customHeight="1" x14ac:dyDescent="0.2"/>
    <row r="908" ht="12.75" customHeight="1" x14ac:dyDescent="0.2"/>
    <row r="909" ht="12.75" customHeight="1" x14ac:dyDescent="0.2"/>
    <row r="910" ht="12.75" customHeight="1" x14ac:dyDescent="0.2"/>
    <row r="911" ht="12.75" customHeight="1" x14ac:dyDescent="0.2"/>
    <row r="912" ht="12.75" customHeight="1" x14ac:dyDescent="0.2"/>
    <row r="913" ht="12.75" customHeight="1" x14ac:dyDescent="0.2"/>
    <row r="914" ht="12.75" customHeight="1" x14ac:dyDescent="0.2"/>
    <row r="915" ht="12.75" customHeight="1" x14ac:dyDescent="0.2"/>
    <row r="916" ht="12.75" customHeight="1" x14ac:dyDescent="0.2"/>
    <row r="917" ht="12.75" customHeight="1" x14ac:dyDescent="0.2"/>
    <row r="918" ht="12.75" customHeight="1" x14ac:dyDescent="0.2"/>
    <row r="919" ht="12.75" customHeight="1" x14ac:dyDescent="0.2"/>
    <row r="920" ht="12.75" customHeight="1" x14ac:dyDescent="0.2"/>
    <row r="921" ht="12.75" customHeight="1" x14ac:dyDescent="0.2"/>
    <row r="922" ht="12.75" customHeight="1" x14ac:dyDescent="0.2"/>
    <row r="923" ht="12.75" customHeight="1" x14ac:dyDescent="0.2"/>
    <row r="924" ht="12.75" customHeight="1" x14ac:dyDescent="0.2"/>
    <row r="925" ht="12.75" customHeight="1" x14ac:dyDescent="0.2"/>
    <row r="926" ht="12.75" customHeight="1" x14ac:dyDescent="0.2"/>
    <row r="927" ht="12.75" customHeight="1" x14ac:dyDescent="0.2"/>
    <row r="928" ht="12.75" customHeight="1" x14ac:dyDescent="0.2"/>
    <row r="929" ht="12.75" customHeight="1" x14ac:dyDescent="0.2"/>
    <row r="930" ht="12.75" customHeight="1" x14ac:dyDescent="0.2"/>
    <row r="931" ht="12.75" customHeight="1" x14ac:dyDescent="0.2"/>
    <row r="932" ht="12.75" customHeight="1" x14ac:dyDescent="0.2"/>
    <row r="933" ht="12.75" customHeight="1" x14ac:dyDescent="0.2"/>
    <row r="934" ht="12.75" customHeight="1" x14ac:dyDescent="0.2"/>
    <row r="935" ht="12.75" customHeight="1" x14ac:dyDescent="0.2"/>
    <row r="936" ht="12.75" customHeight="1" x14ac:dyDescent="0.2"/>
    <row r="937" ht="12.75" customHeight="1" x14ac:dyDescent="0.2"/>
    <row r="938" ht="12.75" customHeight="1" x14ac:dyDescent="0.2"/>
    <row r="939" ht="12.75" customHeight="1" x14ac:dyDescent="0.2"/>
    <row r="940" ht="12.75" customHeight="1" x14ac:dyDescent="0.2"/>
    <row r="941" ht="12.75" customHeight="1" x14ac:dyDescent="0.2"/>
    <row r="942" ht="12.75" customHeight="1" x14ac:dyDescent="0.2"/>
    <row r="943" ht="12.75" customHeight="1" x14ac:dyDescent="0.2"/>
    <row r="944" ht="12.75" customHeight="1" x14ac:dyDescent="0.2"/>
    <row r="945" ht="12.75" customHeight="1" x14ac:dyDescent="0.2"/>
    <row r="946" ht="12.75" customHeight="1" x14ac:dyDescent="0.2"/>
    <row r="947" ht="12.75" customHeight="1" x14ac:dyDescent="0.2"/>
    <row r="948" ht="12.75" customHeight="1" x14ac:dyDescent="0.2"/>
    <row r="949" ht="12.75" customHeight="1" x14ac:dyDescent="0.2"/>
    <row r="950" ht="12.75" customHeight="1" x14ac:dyDescent="0.2"/>
    <row r="951" ht="12.75" customHeight="1" x14ac:dyDescent="0.2"/>
    <row r="952" ht="12.75" customHeight="1" x14ac:dyDescent="0.2"/>
    <row r="953" ht="12.75" customHeight="1" x14ac:dyDescent="0.2"/>
    <row r="954" ht="12.75" customHeight="1" x14ac:dyDescent="0.2"/>
    <row r="955" ht="12.75" customHeight="1" x14ac:dyDescent="0.2"/>
    <row r="956" ht="12.75" customHeight="1" x14ac:dyDescent="0.2"/>
    <row r="957" ht="12.75" customHeight="1" x14ac:dyDescent="0.2"/>
    <row r="958" ht="12.75" customHeight="1" x14ac:dyDescent="0.2"/>
    <row r="959" ht="12.75" customHeight="1" x14ac:dyDescent="0.2"/>
    <row r="960" ht="12.75" customHeight="1" x14ac:dyDescent="0.2"/>
    <row r="961" ht="12.75" customHeight="1" x14ac:dyDescent="0.2"/>
    <row r="962" ht="12.75" customHeight="1" x14ac:dyDescent="0.2"/>
    <row r="963" ht="12.75" customHeight="1" x14ac:dyDescent="0.2"/>
    <row r="964" ht="12.75" customHeight="1" x14ac:dyDescent="0.2"/>
    <row r="965" ht="12.75" customHeight="1" x14ac:dyDescent="0.2"/>
    <row r="966" ht="12.75" customHeight="1" x14ac:dyDescent="0.2"/>
    <row r="967" ht="12.75" customHeight="1" x14ac:dyDescent="0.2"/>
    <row r="968" ht="12.75" customHeight="1" x14ac:dyDescent="0.2"/>
    <row r="969" ht="12.75" customHeight="1" x14ac:dyDescent="0.2"/>
    <row r="970" ht="12.75" customHeight="1" x14ac:dyDescent="0.2"/>
    <row r="971" ht="12.75" customHeight="1" x14ac:dyDescent="0.2"/>
    <row r="972" ht="12.75" customHeight="1" x14ac:dyDescent="0.2"/>
    <row r="973" ht="12.75" customHeight="1" x14ac:dyDescent="0.2"/>
    <row r="974" ht="12.75" customHeight="1" x14ac:dyDescent="0.2"/>
    <row r="975" ht="12.75" customHeight="1" x14ac:dyDescent="0.2"/>
    <row r="976" ht="12.75" customHeight="1" x14ac:dyDescent="0.2"/>
    <row r="977" ht="12.75" customHeight="1" x14ac:dyDescent="0.2"/>
    <row r="978" ht="12.75" customHeight="1" x14ac:dyDescent="0.2"/>
    <row r="979" ht="12.75" customHeight="1" x14ac:dyDescent="0.2"/>
    <row r="980" ht="12.75" customHeight="1" x14ac:dyDescent="0.2"/>
    <row r="981" ht="12.75" customHeight="1" x14ac:dyDescent="0.2"/>
    <row r="982" ht="12.75" customHeight="1" x14ac:dyDescent="0.2"/>
    <row r="983" ht="12.75" customHeight="1" x14ac:dyDescent="0.2"/>
    <row r="984" ht="12.75" customHeight="1" x14ac:dyDescent="0.2"/>
    <row r="985" ht="12.75" customHeight="1" x14ac:dyDescent="0.2"/>
    <row r="986" ht="12.75" customHeight="1" x14ac:dyDescent="0.2"/>
    <row r="987" ht="12.75" customHeight="1" x14ac:dyDescent="0.2"/>
    <row r="988" ht="12.75" customHeight="1" x14ac:dyDescent="0.2"/>
    <row r="989" ht="12.75" customHeight="1" x14ac:dyDescent="0.2"/>
    <row r="990" ht="12.75" customHeight="1" x14ac:dyDescent="0.2"/>
    <row r="991" ht="12.75" customHeight="1" x14ac:dyDescent="0.2"/>
    <row r="992" ht="12.75" customHeight="1" x14ac:dyDescent="0.2"/>
    <row r="993" ht="12.75" customHeight="1" x14ac:dyDescent="0.2"/>
    <row r="994" ht="12.75" customHeight="1" x14ac:dyDescent="0.2"/>
    <row r="995" ht="12.75" customHeight="1" x14ac:dyDescent="0.2"/>
    <row r="996" ht="12.75" customHeight="1" x14ac:dyDescent="0.2"/>
    <row r="997" ht="12.75" customHeight="1" x14ac:dyDescent="0.2"/>
    <row r="998" ht="12.75" customHeight="1" x14ac:dyDescent="0.2"/>
    <row r="999" ht="12.75" customHeight="1" x14ac:dyDescent="0.2"/>
    <row r="1000" ht="12.75" customHeight="1" x14ac:dyDescent="0.2"/>
  </sheetData>
  <mergeCells count="2">
    <mergeCell ref="B5:C5"/>
    <mergeCell ref="B15:C15"/>
  </mergeCells>
  <pageMargins left="0.7" right="0.7" top="0.75" bottom="0.75" header="0" footer="0"/>
  <pageSetup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12</vt:i4>
      </vt:variant>
    </vt:vector>
  </HeadingPairs>
  <TitlesOfParts>
    <vt:vector size="12" baseType="lpstr">
      <vt:lpstr>Administración</vt:lpstr>
      <vt:lpstr>Contaduría</vt:lpstr>
      <vt:lpstr>Economia</vt:lpstr>
      <vt:lpstr>Com. Exterior</vt:lpstr>
      <vt:lpstr>Turismo</vt:lpstr>
      <vt:lpstr>Mercadotecnia</vt:lpstr>
      <vt:lpstr>Merca Virtual</vt:lpstr>
      <vt:lpstr>Gastronomía</vt:lpstr>
      <vt:lpstr>Esp Admon Personal</vt:lpstr>
      <vt:lpstr>Esp Admon Tributaria</vt:lpstr>
      <vt:lpstr>Esp Admon PyMES</vt:lpstr>
      <vt:lpstr>Mtria G Admva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PLANEACION</dc:creator>
  <cp:lastModifiedBy>Luis Rodolfo Samperio Llano</cp:lastModifiedBy>
  <dcterms:created xsi:type="dcterms:W3CDTF">2003-03-18T16:53:22Z</dcterms:created>
  <dcterms:modified xsi:type="dcterms:W3CDTF">2025-10-27T14:40:50Z</dcterms:modified>
</cp:coreProperties>
</file>